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embeddings/oleObject1.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ThisWorkbook"/>
  <mc:AlternateContent xmlns:mc="http://schemas.openxmlformats.org/markup-compatibility/2006">
    <mc:Choice Requires="x15">
      <x15ac:absPath xmlns:x15ac="http://schemas.microsoft.com/office/spreadsheetml/2010/11/ac" url="C:\Users\17741talha\Desktop\My Folder\Working Folder\MMRs - Jul 25\PD (N) - Jul 25\"/>
    </mc:Choice>
  </mc:AlternateContent>
  <xr:revisionPtr revIDLastSave="0" documentId="13_ncr:1_{241FC787-727C-4AB3-ADE4-AC545DF792EA}" xr6:coauthVersionLast="47" xr6:coauthVersionMax="47" xr10:uidLastSave="{00000000-0000-0000-0000-000000000000}"/>
  <bookViews>
    <workbookView xWindow="-108" yWindow="-108" windowWidth="23256" windowHeight="12456" tabRatio="625" firstSheet="1" activeTab="8" xr2:uid="{00000000-000D-0000-FFFF-FFFF00000000}"/>
  </bookViews>
  <sheets>
    <sheet name="Summary" sheetId="18" r:id="rId1"/>
    <sheet name="Anx A" sheetId="2" r:id="rId2"/>
    <sheet name="Anx B" sheetId="45" r:id="rId3"/>
    <sheet name="Anx C " sheetId="91" r:id="rId4"/>
    <sheet name="Anx D" sheetId="63" r:id="rId5"/>
    <sheet name="Anx E" sheetId="107" r:id="rId6"/>
    <sheet name="Anx F Jul 25" sheetId="110" r:id="rId7"/>
    <sheet name="Anx G" sheetId="6" r:id="rId8"/>
    <sheet name="Anx J" sheetId="106" r:id="rId9"/>
    <sheet name="Anx K " sheetId="27" r:id="rId10"/>
    <sheet name="Anx H" sheetId="66" r:id="rId11"/>
    <sheet name="Sheet4" sheetId="98" state="hidden" r:id="rId12"/>
    <sheet name="Steel consumption " sheetId="109" state="hidden" r:id="rId13"/>
    <sheet name="Sheet1 (2)" sheetId="108" state="hidden" r:id="rId14"/>
    <sheet name="Sheet2" sheetId="93" state="hidden" r:id="rId15"/>
    <sheet name="Steel Detail" sheetId="56" state="hidden" r:id="rId16"/>
    <sheet name="Conc by B Plant" sheetId="81" state="hidden" r:id="rId17"/>
    <sheet name="Steel Summary" sheetId="101" state="hidden" r:id="rId18"/>
    <sheet name="Steel Consumption" sheetId="102" state="hidden" r:id="rId19"/>
    <sheet name="Anx L" sheetId="58" r:id="rId20"/>
    <sheet name="Anx M" sheetId="21" r:id="rId21"/>
    <sheet name="Sheet3" sheetId="68" state="hidden" r:id="rId22"/>
    <sheet name="Steel Consumption March 24" sheetId="80" state="hidden" r:id="rId23"/>
    <sheet name="Cement" sheetId="79" state="hidden" r:id="rId24"/>
    <sheet name=" Rate Analysis A3 SRC" sheetId="75" state="hidden" r:id="rId25"/>
    <sheet name="Sheet1" sheetId="82" state="hidden" r:id="rId26"/>
    <sheet name=" Rate Analysis A3 OPC" sheetId="70" state="hidden" r:id="rId27"/>
    <sheet name=" Rate Analysis A2 OPC " sheetId="72" state="hidden" r:id="rId28"/>
    <sheet name=" Rate Analysis A1 OPC " sheetId="71" state="hidden" r:id="rId29"/>
    <sheet name=" Rate Analysis D1 OPC" sheetId="76" state="hidden" r:id="rId30"/>
    <sheet name=" Rate Analysis D2 OPC" sheetId="77" state="hidden" r:id="rId31"/>
    <sheet name=" Rate Analysis Class B" sheetId="73" state="hidden" r:id="rId32"/>
    <sheet name=" Rate Analysis Lean" sheetId="74" state="hidden" r:id="rId33"/>
  </sheets>
  <externalReferences>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s>
  <definedNames>
    <definedName name="\\c" localSheetId="5">#REF!</definedName>
    <definedName name="\\c" localSheetId="6">#REF!</definedName>
    <definedName name="\\c">#REF!</definedName>
    <definedName name="\\x" localSheetId="5">#REF!</definedName>
    <definedName name="\\x" localSheetId="6">#REF!</definedName>
    <definedName name="\\x">#REF!</definedName>
    <definedName name="\0" localSheetId="24">#REF!</definedName>
    <definedName name="\0" localSheetId="29">#REF!</definedName>
    <definedName name="\0" localSheetId="30">#REF!</definedName>
    <definedName name="\0" localSheetId="5">#REF!</definedName>
    <definedName name="\0" localSheetId="6">#REF!</definedName>
    <definedName name="\0">#REF!</definedName>
    <definedName name="\1">'[1]PNT-QUOT-#3'!#REF!</definedName>
    <definedName name="\2" localSheetId="28" hidden="1">[2]SUM!#REF!</definedName>
    <definedName name="\2" localSheetId="27" hidden="1">[2]SUM!#REF!</definedName>
    <definedName name="\2" localSheetId="26" hidden="1">[2]SUM!#REF!</definedName>
    <definedName name="\2" localSheetId="24" hidden="1">[2]SUM!#REF!</definedName>
    <definedName name="\2" localSheetId="31" hidden="1">[2]SUM!#REF!</definedName>
    <definedName name="\2" localSheetId="29" hidden="1">[2]SUM!#REF!</definedName>
    <definedName name="\2" localSheetId="30" hidden="1">[2]SUM!#REF!</definedName>
    <definedName name="\2" localSheetId="32" hidden="1">[2]SUM!#REF!</definedName>
    <definedName name="\2" localSheetId="5" hidden="1">[2]SUM!#REF!</definedName>
    <definedName name="\2" localSheetId="6" hidden="1">[2]SUM!#REF!</definedName>
    <definedName name="\2" hidden="1">[2]SUM!#REF!</definedName>
    <definedName name="\3">'[1]PNT-QUOT-#3'!#REF!</definedName>
    <definedName name="\4">'[1]PNT-QUOT-#3'!#REF!</definedName>
    <definedName name="\a" localSheetId="24">#REF!</definedName>
    <definedName name="\a" localSheetId="29">#REF!</definedName>
    <definedName name="\a" localSheetId="30">#REF!</definedName>
    <definedName name="\a">#N/A</definedName>
    <definedName name="\b" localSheetId="24">#REF!</definedName>
    <definedName name="\b" localSheetId="29">#REF!</definedName>
    <definedName name="\b" localSheetId="30">#REF!</definedName>
    <definedName name="\B" localSheetId="5">#REF!</definedName>
    <definedName name="\B" localSheetId="6">#REF!</definedName>
    <definedName name="\B">#REF!</definedName>
    <definedName name="\c" localSheetId="24">#REF!</definedName>
    <definedName name="\c" localSheetId="29">#REF!</definedName>
    <definedName name="\c" localSheetId="30">#REF!</definedName>
    <definedName name="\c" localSheetId="5">#REF!</definedName>
    <definedName name="\c" localSheetId="6">#REF!</definedName>
    <definedName name="\c">#REF!</definedName>
    <definedName name="\d" localSheetId="5">'[3]ISBL-J10'!#REF!</definedName>
    <definedName name="\d" localSheetId="6">'[3]ISBL-J10'!#REF!</definedName>
    <definedName name="\d" localSheetId="13">#N/A</definedName>
    <definedName name="\d">'[4]ISBL-J10'!#REF!</definedName>
    <definedName name="\e" localSheetId="24">#REF!</definedName>
    <definedName name="\e" localSheetId="29">#REF!</definedName>
    <definedName name="\e" localSheetId="30">#REF!</definedName>
    <definedName name="\e" localSheetId="5">#REF!</definedName>
    <definedName name="\e" localSheetId="6">#REF!</definedName>
    <definedName name="\e">#REF!</definedName>
    <definedName name="\g" localSheetId="5">'[5]CON-M-FL'!#REF!</definedName>
    <definedName name="\g" localSheetId="6">'[5]CON-M-FL'!#REF!</definedName>
    <definedName name="\g" localSheetId="13">'[6]CON-M-FL'!#REF!</definedName>
    <definedName name="\g">'[7]CON-M-FL'!#REF!</definedName>
    <definedName name="\h" localSheetId="5">#REF!</definedName>
    <definedName name="\h" localSheetId="6">#REF!</definedName>
    <definedName name="\h">#REF!</definedName>
    <definedName name="\i" localSheetId="5">#REF!</definedName>
    <definedName name="\i" localSheetId="6">#REF!</definedName>
    <definedName name="\i">#REF!</definedName>
    <definedName name="\j" localSheetId="5">#REF!</definedName>
    <definedName name="\j" localSheetId="6">#REF!</definedName>
    <definedName name="\j">#REF!</definedName>
    <definedName name="\M">[8]BOQ!$F$4707</definedName>
    <definedName name="\n" localSheetId="5">#REF!</definedName>
    <definedName name="\n" localSheetId="6">#REF!</definedName>
    <definedName name="\n">#REF!</definedName>
    <definedName name="\o" localSheetId="5">#REF!</definedName>
    <definedName name="\o" localSheetId="6">#REF!</definedName>
    <definedName name="\o">#REF!</definedName>
    <definedName name="\p" localSheetId="24">#N/A</definedName>
    <definedName name="\p" localSheetId="29">#N/A</definedName>
    <definedName name="\p" localSheetId="30">#N/A</definedName>
    <definedName name="\p" localSheetId="5">#REF!</definedName>
    <definedName name="\p" localSheetId="6">#REF!</definedName>
    <definedName name="\p" localSheetId="13">#N/A</definedName>
    <definedName name="\p">#REF!</definedName>
    <definedName name="\q" localSheetId="5">#REF!</definedName>
    <definedName name="\q" localSheetId="6">#REF!</definedName>
    <definedName name="\q">#REF!</definedName>
    <definedName name="\r" localSheetId="5">#REF!</definedName>
    <definedName name="\r" localSheetId="6">#REF!</definedName>
    <definedName name="\r" localSheetId="13">#N/A</definedName>
    <definedName name="\r">#REF!</definedName>
    <definedName name="\s" localSheetId="5">#REF!</definedName>
    <definedName name="\s" localSheetId="6">#REF!</definedName>
    <definedName name="\s" localSheetId="13">#N/A</definedName>
    <definedName name="\s">#REF!</definedName>
    <definedName name="\Sd..." localSheetId="5">'[9]CON-M-FL'!#REF!</definedName>
    <definedName name="\Sd..." localSheetId="6">'[9]CON-M-FL'!#REF!</definedName>
    <definedName name="\Sd...">'[10]CON-M-FL'!#REF!</definedName>
    <definedName name="\t" localSheetId="5">#REF!</definedName>
    <definedName name="\t" localSheetId="6">#REF!</definedName>
    <definedName name="\t">#REF!</definedName>
    <definedName name="\tt">#REF!</definedName>
    <definedName name="\u" localSheetId="5">#REF!</definedName>
    <definedName name="\u" localSheetId="6">#REF!</definedName>
    <definedName name="\u">#REF!</definedName>
    <definedName name="\v" localSheetId="5">#REF!</definedName>
    <definedName name="\v" localSheetId="6">#REF!</definedName>
    <definedName name="\v">#REF!</definedName>
    <definedName name="\w" localSheetId="5">#REF!</definedName>
    <definedName name="\w" localSheetId="6">#REF!</definedName>
    <definedName name="\w">#REF!</definedName>
    <definedName name="\x" localSheetId="5">#REF!</definedName>
    <definedName name="\x" localSheetId="6">#REF!</definedName>
    <definedName name="\X" localSheetId="13">'[11]URA-C1'!#REF!</definedName>
    <definedName name="\x">#REF!</definedName>
    <definedName name="\y" localSheetId="5">#REF!</definedName>
    <definedName name="\y" localSheetId="6">#REF!</definedName>
    <definedName name="\y">#REF!</definedName>
    <definedName name="\z" localSheetId="5">#REF!</definedName>
    <definedName name="\z" localSheetId="6">#REF!</definedName>
    <definedName name="\z">#REF!</definedName>
    <definedName name="______" localSheetId="28" hidden="1">[2]SUM!#REF!</definedName>
    <definedName name="______" localSheetId="27" hidden="1">[2]SUM!#REF!</definedName>
    <definedName name="______" localSheetId="26" hidden="1">[2]SUM!#REF!</definedName>
    <definedName name="______" localSheetId="24" hidden="1">[2]SUM!#REF!</definedName>
    <definedName name="______" localSheetId="31" hidden="1">[2]SUM!#REF!</definedName>
    <definedName name="______" localSheetId="29" hidden="1">[2]SUM!#REF!</definedName>
    <definedName name="______" localSheetId="30" hidden="1">[2]SUM!#REF!</definedName>
    <definedName name="______" localSheetId="32" hidden="1">[2]SUM!#REF!</definedName>
    <definedName name="______" localSheetId="5" hidden="1">[2]SUM!#REF!</definedName>
    <definedName name="______" localSheetId="6" hidden="1">[2]SUM!#REF!</definedName>
    <definedName name="______" hidden="1">[2]SUM!#REF!</definedName>
    <definedName name="__________" localSheetId="5" hidden="1">[7]SUM!#REF!</definedName>
    <definedName name="__________" localSheetId="6" hidden="1">[7]SUM!#REF!</definedName>
    <definedName name="__________" localSheetId="13" hidden="1">[7]SUM!#REF!</definedName>
    <definedName name="__________" hidden="1">[12]SUM!#REF!</definedName>
    <definedName name="________________________________________PL1">#REF!</definedName>
    <definedName name="________________________________________RL1">#REF!</definedName>
    <definedName name="________________________________________RR15">[13]iron!#REF!</definedName>
    <definedName name="_______________________________________PL1">#REF!</definedName>
    <definedName name="_______________________________________pl7">#REF!</definedName>
    <definedName name="_______________________________________PL8">#REF!</definedName>
    <definedName name="_______________________________________pld7">#REF!</definedName>
    <definedName name="_______________________________________PLD8">#REF!</definedName>
    <definedName name="_______________________________________RL1">#REF!</definedName>
    <definedName name="______________________________________PL1">#REF!</definedName>
    <definedName name="______________________________________pl7">#REF!</definedName>
    <definedName name="______________________________________PL8">#REF!</definedName>
    <definedName name="______________________________________pld7">#REF!</definedName>
    <definedName name="______________________________________PLD8">#REF!</definedName>
    <definedName name="______________________________________RL1">#REF!</definedName>
    <definedName name="_____________________________________PL1">#REF!</definedName>
    <definedName name="_____________________________________pl7">#REF!</definedName>
    <definedName name="_____________________________________PL8">#REF!</definedName>
    <definedName name="_____________________________________pld7">#REF!</definedName>
    <definedName name="_____________________________________PLD8">#REF!</definedName>
    <definedName name="_____________________________________RL1">#REF!</definedName>
    <definedName name="_____________________________________SE1">#REF!</definedName>
    <definedName name="_____________________________________se2">#REF!</definedName>
    <definedName name="_____________________________________se3">#REF!</definedName>
    <definedName name="_____________________________________se4">#REF!</definedName>
    <definedName name="_____________________________________se5">#REF!</definedName>
    <definedName name="_____________________________________se6">#REF!</definedName>
    <definedName name="_____________________________________se7">#REF!</definedName>
    <definedName name="_____________________________________se8">#REF!</definedName>
    <definedName name="____________________________________PL1">#REF!</definedName>
    <definedName name="____________________________________pl7">#REF!</definedName>
    <definedName name="____________________________________PL8">#REF!</definedName>
    <definedName name="____________________________________pld7">#REF!</definedName>
    <definedName name="____________________________________PLD8">#REF!</definedName>
    <definedName name="____________________________________RL1">#REF!</definedName>
    <definedName name="____________________________________SE1">#REF!</definedName>
    <definedName name="____________________________________se2">#REF!</definedName>
    <definedName name="____________________________________se3">#REF!</definedName>
    <definedName name="____________________________________se4">#REF!</definedName>
    <definedName name="____________________________________se5">#REF!</definedName>
    <definedName name="____________________________________se6">#REF!</definedName>
    <definedName name="____________________________________se7">#REF!</definedName>
    <definedName name="____________________________________se8">#REF!</definedName>
    <definedName name="____________________________________tw1">#REF!</definedName>
    <definedName name="___________________________________PL1">#REF!</definedName>
    <definedName name="___________________________________pl7">#REF!</definedName>
    <definedName name="___________________________________PL8">#REF!</definedName>
    <definedName name="___________________________________pld7">#REF!</definedName>
    <definedName name="___________________________________PLD8">#REF!</definedName>
    <definedName name="___________________________________RL1">#REF!</definedName>
    <definedName name="___________________________________SE1">#REF!</definedName>
    <definedName name="___________________________________se2">#REF!</definedName>
    <definedName name="___________________________________se3">#REF!</definedName>
    <definedName name="___________________________________se4">#REF!</definedName>
    <definedName name="___________________________________se5">#REF!</definedName>
    <definedName name="___________________________________se6">#REF!</definedName>
    <definedName name="___________________________________se7">#REF!</definedName>
    <definedName name="___________________________________se8">#REF!</definedName>
    <definedName name="___________________________________tw1">#REF!</definedName>
    <definedName name="__________________________________PL1">#REF!</definedName>
    <definedName name="__________________________________pl7">#REF!</definedName>
    <definedName name="__________________________________PL8">#REF!</definedName>
    <definedName name="__________________________________pld7">#REF!</definedName>
    <definedName name="__________________________________PLD8">#REF!</definedName>
    <definedName name="__________________________________RL1">#REF!</definedName>
    <definedName name="__________________________________SE1">#REF!</definedName>
    <definedName name="__________________________________se2">#REF!</definedName>
    <definedName name="__________________________________se3">#REF!</definedName>
    <definedName name="__________________________________se4">#REF!</definedName>
    <definedName name="__________________________________se5">#REF!</definedName>
    <definedName name="__________________________________se6">#REF!</definedName>
    <definedName name="__________________________________se7">#REF!</definedName>
    <definedName name="__________________________________se8">#REF!</definedName>
    <definedName name="__________________________________tw1">#REF!</definedName>
    <definedName name="_________________________________PL1">#REF!</definedName>
    <definedName name="_________________________________pl7">#REF!</definedName>
    <definedName name="_________________________________PL8">#REF!</definedName>
    <definedName name="_________________________________pld7">#REF!</definedName>
    <definedName name="_________________________________PLD8">#REF!</definedName>
    <definedName name="_________________________________RL1">#REF!</definedName>
    <definedName name="_________________________________SE1">#REF!</definedName>
    <definedName name="_________________________________se2">#REF!</definedName>
    <definedName name="_________________________________se3">#REF!</definedName>
    <definedName name="_________________________________se4">#REF!</definedName>
    <definedName name="_________________________________se5">#REF!</definedName>
    <definedName name="_________________________________se6">#REF!</definedName>
    <definedName name="_________________________________se7">#REF!</definedName>
    <definedName name="_________________________________se8">#REF!</definedName>
    <definedName name="_________________________________tw1">#REF!</definedName>
    <definedName name="________________________________PL1">#REF!</definedName>
    <definedName name="________________________________pl7">#REF!</definedName>
    <definedName name="________________________________PL8">#REF!</definedName>
    <definedName name="________________________________pld7">#REF!</definedName>
    <definedName name="________________________________PLD8">#REF!</definedName>
    <definedName name="________________________________RL1">#REF!</definedName>
    <definedName name="________________________________SE1">#REF!</definedName>
    <definedName name="________________________________se2">#REF!</definedName>
    <definedName name="________________________________se3">#REF!</definedName>
    <definedName name="________________________________se4">#REF!</definedName>
    <definedName name="________________________________se5">#REF!</definedName>
    <definedName name="________________________________se6">#REF!</definedName>
    <definedName name="________________________________se7">#REF!</definedName>
    <definedName name="________________________________se8">#REF!</definedName>
    <definedName name="________________________________tw1">#REF!</definedName>
    <definedName name="_______________________________PL1">#REF!</definedName>
    <definedName name="_______________________________pl7">#REF!</definedName>
    <definedName name="_______________________________PL8">#REF!</definedName>
    <definedName name="_______________________________pld7">#REF!</definedName>
    <definedName name="_______________________________PLD8">#REF!</definedName>
    <definedName name="_______________________________RL1">#REF!</definedName>
    <definedName name="_______________________________SE1">#REF!</definedName>
    <definedName name="_______________________________se2">#REF!</definedName>
    <definedName name="_______________________________se3">#REF!</definedName>
    <definedName name="_______________________________se4">#REF!</definedName>
    <definedName name="_______________________________se5">#REF!</definedName>
    <definedName name="_______________________________se6">#REF!</definedName>
    <definedName name="_______________________________se7">#REF!</definedName>
    <definedName name="_______________________________se8">#REF!</definedName>
    <definedName name="_______________________________tw1">#REF!</definedName>
    <definedName name="______________________________PL1">#REF!</definedName>
    <definedName name="______________________________pl7">#REF!</definedName>
    <definedName name="______________________________PL8">#REF!</definedName>
    <definedName name="______________________________pld7">#REF!</definedName>
    <definedName name="______________________________PLD8">#REF!</definedName>
    <definedName name="______________________________RL1">#REF!</definedName>
    <definedName name="______________________________SE1">#REF!</definedName>
    <definedName name="______________________________se2">#REF!</definedName>
    <definedName name="______________________________se3">#REF!</definedName>
    <definedName name="______________________________se4">#REF!</definedName>
    <definedName name="______________________________se5">#REF!</definedName>
    <definedName name="______________________________se6">#REF!</definedName>
    <definedName name="______________________________se7">#REF!</definedName>
    <definedName name="______________________________se8">#REF!</definedName>
    <definedName name="______________________________tw1">#REF!</definedName>
    <definedName name="_____________________________PL1">#REF!</definedName>
    <definedName name="_____________________________pl7">#REF!</definedName>
    <definedName name="_____________________________PL8">#REF!</definedName>
    <definedName name="_____________________________pld7">#REF!</definedName>
    <definedName name="_____________________________PLD8">#REF!</definedName>
    <definedName name="_____________________________RL1">#REF!</definedName>
    <definedName name="_____________________________SE1">#REF!</definedName>
    <definedName name="_____________________________se2">#REF!</definedName>
    <definedName name="_____________________________se3">#REF!</definedName>
    <definedName name="_____________________________se4">#REF!</definedName>
    <definedName name="_____________________________se5">#REF!</definedName>
    <definedName name="_____________________________se6">#REF!</definedName>
    <definedName name="_____________________________se7">#REF!</definedName>
    <definedName name="_____________________________se8">#REF!</definedName>
    <definedName name="_____________________________tw1">#REF!</definedName>
    <definedName name="____________________________PL1">#REF!</definedName>
    <definedName name="____________________________pl7">#REF!</definedName>
    <definedName name="____________________________PL8">#REF!</definedName>
    <definedName name="____________________________pld7">#REF!</definedName>
    <definedName name="____________________________PLD8">#REF!</definedName>
    <definedName name="____________________________RL1">#REF!</definedName>
    <definedName name="____________________________SE1">#REF!</definedName>
    <definedName name="____________________________se2">#REF!</definedName>
    <definedName name="____________________________se3">#REF!</definedName>
    <definedName name="____________________________se4">#REF!</definedName>
    <definedName name="____________________________se5">#REF!</definedName>
    <definedName name="____________________________se6">#REF!</definedName>
    <definedName name="____________________________se7">#REF!</definedName>
    <definedName name="____________________________se8">#REF!</definedName>
    <definedName name="____________________________tw1">#REF!</definedName>
    <definedName name="___________________________PL1">#REF!</definedName>
    <definedName name="___________________________pl7">#REF!</definedName>
    <definedName name="___________________________PL8">#REF!</definedName>
    <definedName name="___________________________pld7">#REF!</definedName>
    <definedName name="___________________________PLD8">#REF!</definedName>
    <definedName name="___________________________RL1">#REF!</definedName>
    <definedName name="___________________________SE1">#REF!</definedName>
    <definedName name="___________________________se2">#REF!</definedName>
    <definedName name="___________________________se3">#REF!</definedName>
    <definedName name="___________________________se4">#REF!</definedName>
    <definedName name="___________________________se5">#REF!</definedName>
    <definedName name="___________________________se6">#REF!</definedName>
    <definedName name="___________________________se7">#REF!</definedName>
    <definedName name="___________________________se8">#REF!</definedName>
    <definedName name="___________________________tw1">#REF!</definedName>
    <definedName name="__________________________PL1">#REF!</definedName>
    <definedName name="__________________________pl7">#REF!</definedName>
    <definedName name="__________________________PL8">#REF!</definedName>
    <definedName name="__________________________pld7">#REF!</definedName>
    <definedName name="__________________________PLD8">#REF!</definedName>
    <definedName name="__________________________RL1">#REF!</definedName>
    <definedName name="__________________________SE1">#REF!</definedName>
    <definedName name="__________________________se2">#REF!</definedName>
    <definedName name="__________________________se3">#REF!</definedName>
    <definedName name="__________________________se4">#REF!</definedName>
    <definedName name="__________________________se5">#REF!</definedName>
    <definedName name="__________________________se6">#REF!</definedName>
    <definedName name="__________________________se7">#REF!</definedName>
    <definedName name="__________________________se8">#REF!</definedName>
    <definedName name="__________________________tw1">#REF!</definedName>
    <definedName name="_________________________PL1">#REF!</definedName>
    <definedName name="_________________________pl7">#REF!</definedName>
    <definedName name="_________________________PL8">#REF!</definedName>
    <definedName name="_________________________pld7">#REF!</definedName>
    <definedName name="_________________________PLD8">#REF!</definedName>
    <definedName name="_________________________RL1">#REF!</definedName>
    <definedName name="_________________________SE1">#REF!</definedName>
    <definedName name="_________________________se2">#REF!</definedName>
    <definedName name="_________________________se3">#REF!</definedName>
    <definedName name="_________________________se4">#REF!</definedName>
    <definedName name="_________________________se5">#REF!</definedName>
    <definedName name="_________________________se6">#REF!</definedName>
    <definedName name="_________________________se7">#REF!</definedName>
    <definedName name="_________________________se8">#REF!</definedName>
    <definedName name="_________________________tw1">#REF!</definedName>
    <definedName name="________________________PL1">#REF!</definedName>
    <definedName name="________________________pl7">#REF!</definedName>
    <definedName name="________________________PL8">#REF!</definedName>
    <definedName name="________________________pld7">#REF!</definedName>
    <definedName name="________________________PLD8">#REF!</definedName>
    <definedName name="________________________RL1">#REF!</definedName>
    <definedName name="________________________SE1">#REF!</definedName>
    <definedName name="________________________se2">#REF!</definedName>
    <definedName name="________________________se3">#REF!</definedName>
    <definedName name="________________________se4">#REF!</definedName>
    <definedName name="________________________se5">#REF!</definedName>
    <definedName name="________________________se6">#REF!</definedName>
    <definedName name="________________________se7">#REF!</definedName>
    <definedName name="________________________se8">#REF!</definedName>
    <definedName name="________________________tw1">#REF!</definedName>
    <definedName name="_______________________PL1">#REF!</definedName>
    <definedName name="_______________________pl7">#REF!</definedName>
    <definedName name="_______________________PL8">#REF!</definedName>
    <definedName name="_______________________pld7">#REF!</definedName>
    <definedName name="_______________________PLD8">#REF!</definedName>
    <definedName name="_______________________RL1">#REF!</definedName>
    <definedName name="_______________________SE1">#REF!</definedName>
    <definedName name="_______________________se2">#REF!</definedName>
    <definedName name="_______________________se3">#REF!</definedName>
    <definedName name="_______________________se4">#REF!</definedName>
    <definedName name="_______________________se5">#REF!</definedName>
    <definedName name="_______________________se6">#REF!</definedName>
    <definedName name="_______________________se7">#REF!</definedName>
    <definedName name="_______________________se8">#REF!</definedName>
    <definedName name="_______________________tw1">#REF!</definedName>
    <definedName name="______________________PL1">#REF!</definedName>
    <definedName name="______________________pl7">#REF!</definedName>
    <definedName name="______________________PL8">#REF!</definedName>
    <definedName name="______________________pld7">#REF!</definedName>
    <definedName name="______________________PLD8">#REF!</definedName>
    <definedName name="______________________RL1">#REF!</definedName>
    <definedName name="______________________SE1">#REF!</definedName>
    <definedName name="______________________se2">#REF!</definedName>
    <definedName name="______________________se3">#REF!</definedName>
    <definedName name="______________________se4">#REF!</definedName>
    <definedName name="______________________se5">#REF!</definedName>
    <definedName name="______________________se6">#REF!</definedName>
    <definedName name="______________________se7">#REF!</definedName>
    <definedName name="______________________se8">#REF!</definedName>
    <definedName name="______________________tw1">#REF!</definedName>
    <definedName name="_____________________PL1">#REF!</definedName>
    <definedName name="_____________________pl7">#REF!</definedName>
    <definedName name="_____________________PL8">#REF!</definedName>
    <definedName name="_____________________pld7">#REF!</definedName>
    <definedName name="_____________________PLD8">#REF!</definedName>
    <definedName name="_____________________RL1">#REF!</definedName>
    <definedName name="_____________________SE1">#REF!</definedName>
    <definedName name="_____________________se2">#REF!</definedName>
    <definedName name="_____________________se3">#REF!</definedName>
    <definedName name="_____________________se4">#REF!</definedName>
    <definedName name="_____________________se5">#REF!</definedName>
    <definedName name="_____________________se6">#REF!</definedName>
    <definedName name="_____________________se7">#REF!</definedName>
    <definedName name="_____________________se8">#REF!</definedName>
    <definedName name="_____________________tw1">#REF!</definedName>
    <definedName name="____________________PL1">#REF!</definedName>
    <definedName name="____________________pl7">#REF!</definedName>
    <definedName name="____________________PL8">#REF!</definedName>
    <definedName name="____________________pld7">#REF!</definedName>
    <definedName name="____________________PLD8">#REF!</definedName>
    <definedName name="____________________RL1">#REF!</definedName>
    <definedName name="____________________SE1">#REF!</definedName>
    <definedName name="____________________se2">#REF!</definedName>
    <definedName name="____________________se3">#REF!</definedName>
    <definedName name="____________________se4">#REF!</definedName>
    <definedName name="____________________se5">#REF!</definedName>
    <definedName name="____________________se6">#REF!</definedName>
    <definedName name="____________________se7">#REF!</definedName>
    <definedName name="____________________se8">#REF!</definedName>
    <definedName name="____________________tw1">#REF!</definedName>
    <definedName name="___________________PL1">#REF!</definedName>
    <definedName name="___________________pl7">#REF!</definedName>
    <definedName name="___________________PL8">#REF!</definedName>
    <definedName name="___________________pld7">#REF!</definedName>
    <definedName name="___________________PLD8">#REF!</definedName>
    <definedName name="___________________RL1">#REF!</definedName>
    <definedName name="___________________SE1">#REF!</definedName>
    <definedName name="___________________se2">#REF!</definedName>
    <definedName name="___________________se3">#REF!</definedName>
    <definedName name="___________________se4">#REF!</definedName>
    <definedName name="___________________se5">#REF!</definedName>
    <definedName name="___________________se6">#REF!</definedName>
    <definedName name="___________________se7">#REF!</definedName>
    <definedName name="___________________se8">#REF!</definedName>
    <definedName name="___________________tw1">#REF!</definedName>
    <definedName name="__________________PL1">#REF!</definedName>
    <definedName name="__________________pl7">#REF!</definedName>
    <definedName name="__________________PL8">#REF!</definedName>
    <definedName name="__________________pld7">#REF!</definedName>
    <definedName name="__________________PLD8">#REF!</definedName>
    <definedName name="__________________RL1">#REF!</definedName>
    <definedName name="__________________SE1">#REF!</definedName>
    <definedName name="__________________se2">#REF!</definedName>
    <definedName name="__________________se3">#REF!</definedName>
    <definedName name="__________________se4">#REF!</definedName>
    <definedName name="__________________se5">#REF!</definedName>
    <definedName name="__________________se6">#REF!</definedName>
    <definedName name="__________________se7">#REF!</definedName>
    <definedName name="__________________se8">#REF!</definedName>
    <definedName name="__________________tw1">#REF!</definedName>
    <definedName name="_________________PL1">#REF!</definedName>
    <definedName name="_________________pl7">#REF!</definedName>
    <definedName name="_________________PL8">#REF!</definedName>
    <definedName name="_________________pld7">#REF!</definedName>
    <definedName name="_________________PLD8">#REF!</definedName>
    <definedName name="_________________RL1">#REF!</definedName>
    <definedName name="_________________SE1">#REF!</definedName>
    <definedName name="_________________se2">#REF!</definedName>
    <definedName name="_________________se3">#REF!</definedName>
    <definedName name="_________________se4">#REF!</definedName>
    <definedName name="_________________se5">#REF!</definedName>
    <definedName name="_________________se6">#REF!</definedName>
    <definedName name="_________________se7">#REF!</definedName>
    <definedName name="_________________se8">#REF!</definedName>
    <definedName name="_________________tw1">#REF!</definedName>
    <definedName name="________________PL1">#REF!</definedName>
    <definedName name="________________pl7">#REF!</definedName>
    <definedName name="________________PL8">#REF!</definedName>
    <definedName name="________________pld7">#REF!</definedName>
    <definedName name="________________PLD8">#REF!</definedName>
    <definedName name="________________RL1">#REF!</definedName>
    <definedName name="________________SE1">#REF!</definedName>
    <definedName name="________________se2">#REF!</definedName>
    <definedName name="________________se3">#REF!</definedName>
    <definedName name="________________se4">#REF!</definedName>
    <definedName name="________________se5">#REF!</definedName>
    <definedName name="________________se6">#REF!</definedName>
    <definedName name="________________se7">#REF!</definedName>
    <definedName name="________________se8">#REF!</definedName>
    <definedName name="________________tw1">#REF!</definedName>
    <definedName name="_______________1" localSheetId="5">#REF!</definedName>
    <definedName name="_______________1" localSheetId="6">#REF!</definedName>
    <definedName name="_______________1">#REF!</definedName>
    <definedName name="_______________2" localSheetId="5">#REF!</definedName>
    <definedName name="_______________2" localSheetId="6">#REF!</definedName>
    <definedName name="_______________2">#REF!</definedName>
    <definedName name="_______________3" localSheetId="5">#REF!</definedName>
    <definedName name="_______________3" localSheetId="6">#REF!</definedName>
    <definedName name="_______________3">#REF!</definedName>
    <definedName name="_______________5" localSheetId="5">#REF!</definedName>
    <definedName name="_______________5" localSheetId="6">#REF!</definedName>
    <definedName name="_______________5">#REF!</definedName>
    <definedName name="_______________PL1">#REF!</definedName>
    <definedName name="_______________pl7">#REF!</definedName>
    <definedName name="_______________PL8">#REF!</definedName>
    <definedName name="_______________pld7">#REF!</definedName>
    <definedName name="_______________PLD8">#REF!</definedName>
    <definedName name="_______________RL1">#REF!</definedName>
    <definedName name="_______________SE1">#REF!</definedName>
    <definedName name="_______________se2">#REF!</definedName>
    <definedName name="_______________se3">#REF!</definedName>
    <definedName name="_______________se4">#REF!</definedName>
    <definedName name="_______________se5">#REF!</definedName>
    <definedName name="_______________se6">#REF!</definedName>
    <definedName name="_______________se7">#REF!</definedName>
    <definedName name="_______________se8">#REF!</definedName>
    <definedName name="_______________tw1">#REF!</definedName>
    <definedName name="______________1" localSheetId="5">#REF!</definedName>
    <definedName name="______________1" localSheetId="6">#REF!</definedName>
    <definedName name="______________1">#REF!</definedName>
    <definedName name="______________2" localSheetId="5">#REF!</definedName>
    <definedName name="______________2" localSheetId="6">#REF!</definedName>
    <definedName name="______________2">#REF!</definedName>
    <definedName name="______________3" localSheetId="5">#REF!</definedName>
    <definedName name="______________3" localSheetId="6">#REF!</definedName>
    <definedName name="______________3">#REF!</definedName>
    <definedName name="______________4" localSheetId="5">#REF!</definedName>
    <definedName name="______________4" localSheetId="6">#REF!</definedName>
    <definedName name="______________4">#REF!</definedName>
    <definedName name="______________5" localSheetId="5">#REF!</definedName>
    <definedName name="______________5" localSheetId="6">#REF!</definedName>
    <definedName name="______________5">#REF!</definedName>
    <definedName name="______________PL1">#REF!</definedName>
    <definedName name="______________pl7">#REF!</definedName>
    <definedName name="______________PL8">#REF!</definedName>
    <definedName name="______________pld7">#REF!</definedName>
    <definedName name="______________PLD8">#REF!</definedName>
    <definedName name="______________RL1">#REF!</definedName>
    <definedName name="______________SE1">#REF!</definedName>
    <definedName name="______________se2">#REF!</definedName>
    <definedName name="______________se3">#REF!</definedName>
    <definedName name="______________se4">#REF!</definedName>
    <definedName name="______________se5">#REF!</definedName>
    <definedName name="______________se6">#REF!</definedName>
    <definedName name="______________se7">#REF!</definedName>
    <definedName name="______________se8">#REF!</definedName>
    <definedName name="______________tw1">#REF!</definedName>
    <definedName name="_____________1" localSheetId="5">#REF!</definedName>
    <definedName name="_____________1" localSheetId="6">#REF!</definedName>
    <definedName name="_____________1">#REF!</definedName>
    <definedName name="_____________2" localSheetId="5">#REF!</definedName>
    <definedName name="_____________2" localSheetId="6">#REF!</definedName>
    <definedName name="_____________2">#REF!</definedName>
    <definedName name="_____________3" localSheetId="5">#REF!</definedName>
    <definedName name="_____________3" localSheetId="6">#REF!</definedName>
    <definedName name="_____________3">#REF!</definedName>
    <definedName name="_____________4" localSheetId="5">#REF!</definedName>
    <definedName name="_____________4" localSheetId="6">#REF!</definedName>
    <definedName name="_____________4">#REF!</definedName>
    <definedName name="_____________5" localSheetId="5">#REF!</definedName>
    <definedName name="_____________5" localSheetId="6">#REF!</definedName>
    <definedName name="_____________5">#REF!</definedName>
    <definedName name="_____________DIV27">#REF!</definedName>
    <definedName name="_____________PL1">#REF!</definedName>
    <definedName name="_____________pl7">#REF!</definedName>
    <definedName name="_____________PL8">#REF!</definedName>
    <definedName name="_____________pld7">#REF!</definedName>
    <definedName name="_____________PLD8">#REF!</definedName>
    <definedName name="_____________RL1">#REF!</definedName>
    <definedName name="_____________SE1">#REF!</definedName>
    <definedName name="_____________se2">#REF!</definedName>
    <definedName name="_____________se3">#REF!</definedName>
    <definedName name="_____________se4">#REF!</definedName>
    <definedName name="_____________se5">#REF!</definedName>
    <definedName name="_____________se6">#REF!</definedName>
    <definedName name="_____________se7">#REF!</definedName>
    <definedName name="_____________se8">#REF!</definedName>
    <definedName name="_____________tw1">#REF!</definedName>
    <definedName name="____________1" localSheetId="5">#REF!</definedName>
    <definedName name="____________1" localSheetId="6">#REF!</definedName>
    <definedName name="____________1">#REF!</definedName>
    <definedName name="____________2" localSheetId="5">#REF!</definedName>
    <definedName name="____________2" localSheetId="6">#REF!</definedName>
    <definedName name="____________2">#REF!</definedName>
    <definedName name="____________3" localSheetId="5">#REF!</definedName>
    <definedName name="____________3" localSheetId="6">#REF!</definedName>
    <definedName name="____________3">#REF!</definedName>
    <definedName name="____________4" localSheetId="5">#REF!</definedName>
    <definedName name="____________4" localSheetId="6">#REF!</definedName>
    <definedName name="____________4">#REF!</definedName>
    <definedName name="____________5" localSheetId="5">#REF!</definedName>
    <definedName name="____________5" localSheetId="6">#REF!</definedName>
    <definedName name="____________5">#REF!</definedName>
    <definedName name="____________PL1">#REF!</definedName>
    <definedName name="____________pl7">#REF!</definedName>
    <definedName name="____________PL8">#REF!</definedName>
    <definedName name="____________pld7">#REF!</definedName>
    <definedName name="____________PLD8">#REF!</definedName>
    <definedName name="____________RL1">#REF!</definedName>
    <definedName name="____________RR15">[14]iron!#REF!</definedName>
    <definedName name="____________S333" localSheetId="24">#REF!</definedName>
    <definedName name="____________S333" localSheetId="29">#REF!</definedName>
    <definedName name="____________S333" localSheetId="30">#REF!</definedName>
    <definedName name="____________S333" localSheetId="5">#REF!</definedName>
    <definedName name="____________S333" localSheetId="6">#REF!</definedName>
    <definedName name="____________S333">#REF!</definedName>
    <definedName name="____________SE1">#REF!</definedName>
    <definedName name="____________se2">#REF!</definedName>
    <definedName name="____________se3">#REF!</definedName>
    <definedName name="____________se4">#REF!</definedName>
    <definedName name="____________se5">#REF!</definedName>
    <definedName name="____________se6">#REF!</definedName>
    <definedName name="____________se7">#REF!</definedName>
    <definedName name="____________se8">#REF!</definedName>
    <definedName name="____________tw1">#REF!</definedName>
    <definedName name="___________1" localSheetId="5">#REF!</definedName>
    <definedName name="___________1" localSheetId="6">#REF!</definedName>
    <definedName name="___________1">#REF!</definedName>
    <definedName name="___________2" localSheetId="5">#REF!</definedName>
    <definedName name="___________2" localSheetId="6">#REF!</definedName>
    <definedName name="___________2">#REF!</definedName>
    <definedName name="___________3" localSheetId="5">#REF!</definedName>
    <definedName name="___________3" localSheetId="6">#REF!</definedName>
    <definedName name="___________3">#REF!</definedName>
    <definedName name="___________4" localSheetId="5">#REF!</definedName>
    <definedName name="___________4" localSheetId="6">#REF!</definedName>
    <definedName name="___________4">#REF!</definedName>
    <definedName name="___________5" localSheetId="5">#REF!</definedName>
    <definedName name="___________5" localSheetId="6">#REF!</definedName>
    <definedName name="___________5">#REF!</definedName>
    <definedName name="___________csr1" localSheetId="24">#REF!</definedName>
    <definedName name="___________csr1" localSheetId="29">#REF!</definedName>
    <definedName name="___________csr1" localSheetId="30">#REF!</definedName>
    <definedName name="___________csr1" localSheetId="5">#REF!</definedName>
    <definedName name="___________csr1" localSheetId="6">#REF!</definedName>
    <definedName name="___________csr1">#REF!</definedName>
    <definedName name="___________DIV27">#REF!</definedName>
    <definedName name="___________PL1">#REF!</definedName>
    <definedName name="___________pl7">#REF!</definedName>
    <definedName name="___________PL8">#REF!</definedName>
    <definedName name="___________pld7">#REF!</definedName>
    <definedName name="___________PLD8">#REF!</definedName>
    <definedName name="___________RL1">#REF!</definedName>
    <definedName name="___________RR15">[15]iron!#REF!</definedName>
    <definedName name="___________SE1">#REF!</definedName>
    <definedName name="___________se2">#REF!</definedName>
    <definedName name="___________se3">#REF!</definedName>
    <definedName name="___________se4">#REF!</definedName>
    <definedName name="___________se5">#REF!</definedName>
    <definedName name="___________se6">#REF!</definedName>
    <definedName name="___________se7">#REF!</definedName>
    <definedName name="___________se8">#REF!</definedName>
    <definedName name="___________tw1">#REF!</definedName>
    <definedName name="__________1" localSheetId="5">#REF!</definedName>
    <definedName name="__________1" localSheetId="6">#REF!</definedName>
    <definedName name="__________1">#REF!</definedName>
    <definedName name="__________2" localSheetId="5">#REF!</definedName>
    <definedName name="__________2" localSheetId="6">#REF!</definedName>
    <definedName name="__________2">#REF!</definedName>
    <definedName name="__________3" localSheetId="5">#REF!</definedName>
    <definedName name="__________3" localSheetId="6">#REF!</definedName>
    <definedName name="__________3">#REF!</definedName>
    <definedName name="__________4" localSheetId="5">#REF!</definedName>
    <definedName name="__________4" localSheetId="6">#REF!</definedName>
    <definedName name="__________4">#REF!</definedName>
    <definedName name="__________5" localSheetId="5">#REF!</definedName>
    <definedName name="__________5" localSheetId="6">#REF!</definedName>
    <definedName name="__________5">#REF!</definedName>
    <definedName name="__________csr1" localSheetId="24">#REF!</definedName>
    <definedName name="__________csr1" localSheetId="29">#REF!</definedName>
    <definedName name="__________csr1" localSheetId="30">#REF!</definedName>
    <definedName name="__________csr1" localSheetId="5">#REF!</definedName>
    <definedName name="__________csr1" localSheetId="6">#REF!</definedName>
    <definedName name="__________csr1">#REF!</definedName>
    <definedName name="__________PL1">#REF!</definedName>
    <definedName name="__________pl7">#REF!</definedName>
    <definedName name="__________PL8">#REF!</definedName>
    <definedName name="__________pld7">#REF!</definedName>
    <definedName name="__________PLD8">#REF!</definedName>
    <definedName name="__________RL1">#REF!</definedName>
    <definedName name="__________SE1">#REF!</definedName>
    <definedName name="__________se2">#REF!</definedName>
    <definedName name="__________se3">#REF!</definedName>
    <definedName name="__________se4">#REF!</definedName>
    <definedName name="__________se5">#REF!</definedName>
    <definedName name="__________se6">#REF!</definedName>
    <definedName name="__________se7">#REF!</definedName>
    <definedName name="__________se8">#REF!</definedName>
    <definedName name="__________tw1">#REF!</definedName>
    <definedName name="_________1" localSheetId="5">#REF!</definedName>
    <definedName name="_________1" localSheetId="6">#REF!</definedName>
    <definedName name="_________1">#REF!</definedName>
    <definedName name="_________2" localSheetId="5">#REF!</definedName>
    <definedName name="_________2" localSheetId="6">#REF!</definedName>
    <definedName name="_________2">#REF!</definedName>
    <definedName name="_________3" localSheetId="5">#REF!</definedName>
    <definedName name="_________3" localSheetId="6">#REF!</definedName>
    <definedName name="_________3">#REF!</definedName>
    <definedName name="_________4" localSheetId="5">#REF!</definedName>
    <definedName name="_________4" localSheetId="6">#REF!</definedName>
    <definedName name="_________4">#REF!</definedName>
    <definedName name="_________5" localSheetId="5">#REF!</definedName>
    <definedName name="_________5" localSheetId="6">#REF!</definedName>
    <definedName name="_________5">#REF!</definedName>
    <definedName name="_________csr1" localSheetId="5">#REF!</definedName>
    <definedName name="_________csr1" localSheetId="6">#REF!</definedName>
    <definedName name="_________csr1">#REF!</definedName>
    <definedName name="_________DIV27">#REF!</definedName>
    <definedName name="_________PL1">#REF!</definedName>
    <definedName name="_________pl7">#REF!</definedName>
    <definedName name="_________PL8">#REF!</definedName>
    <definedName name="_________pld7">#REF!</definedName>
    <definedName name="_________PLD8">#REF!</definedName>
    <definedName name="_________RL1">#REF!</definedName>
    <definedName name="_________RR15">[14]iron!#REF!</definedName>
    <definedName name="_________S1" localSheetId="5">#REF!</definedName>
    <definedName name="_________S1" localSheetId="6">#REF!</definedName>
    <definedName name="_________S1">#REF!</definedName>
    <definedName name="_________SE1">#REF!</definedName>
    <definedName name="_________se2">#REF!</definedName>
    <definedName name="_________se3">#REF!</definedName>
    <definedName name="_________se4">#REF!</definedName>
    <definedName name="_________se5">#REF!</definedName>
    <definedName name="_________se6">#REF!</definedName>
    <definedName name="_________se7">#REF!</definedName>
    <definedName name="_________se8">#REF!</definedName>
    <definedName name="_________tw1">#REF!</definedName>
    <definedName name="________4" localSheetId="5">#REF!</definedName>
    <definedName name="________4" localSheetId="6">#REF!</definedName>
    <definedName name="________4">#REF!</definedName>
    <definedName name="________BQB1" localSheetId="5">#REF!</definedName>
    <definedName name="________BQB1" localSheetId="6">#REF!</definedName>
    <definedName name="________BQB1">#REF!</definedName>
    <definedName name="________BQB2" localSheetId="5">#REF!</definedName>
    <definedName name="________BQB2" localSheetId="6">#REF!</definedName>
    <definedName name="________BQB2">#REF!</definedName>
    <definedName name="________BQB3" localSheetId="5">#REF!</definedName>
    <definedName name="________BQB3" localSheetId="6">#REF!</definedName>
    <definedName name="________BQB3">#REF!</definedName>
    <definedName name="________BQB4" localSheetId="5">#REF!</definedName>
    <definedName name="________BQB4" localSheetId="6">#REF!</definedName>
    <definedName name="________BQB4">#REF!</definedName>
    <definedName name="________BQB5" localSheetId="5">#REF!</definedName>
    <definedName name="________BQB5" localSheetId="6">#REF!</definedName>
    <definedName name="________BQB5">#REF!</definedName>
    <definedName name="________BQB6" localSheetId="5">#REF!</definedName>
    <definedName name="________BQB6" localSheetId="6">#REF!</definedName>
    <definedName name="________BQB6">#REF!</definedName>
    <definedName name="________BQB7" localSheetId="5">#REF!</definedName>
    <definedName name="________BQB7" localSheetId="6">#REF!</definedName>
    <definedName name="________BQB7">#REF!</definedName>
    <definedName name="________BQB8" localSheetId="5">#REF!</definedName>
    <definedName name="________BQB8" localSheetId="6">#REF!</definedName>
    <definedName name="________BQB8">#REF!</definedName>
    <definedName name="________BQB9" localSheetId="5">#REF!</definedName>
    <definedName name="________BQB9" localSheetId="6">#REF!</definedName>
    <definedName name="________BQB9">#REF!</definedName>
    <definedName name="________BQU03" localSheetId="5">#REF!</definedName>
    <definedName name="________BQU03" localSheetId="6">#REF!</definedName>
    <definedName name="________BQU03">#REF!</definedName>
    <definedName name="________CAL01" localSheetId="5">#REF!</definedName>
    <definedName name="________CAL01" localSheetId="6">#REF!</definedName>
    <definedName name="________CAL01">#REF!</definedName>
    <definedName name="________CAL02" localSheetId="5">#REF!</definedName>
    <definedName name="________CAL02" localSheetId="6">#REF!</definedName>
    <definedName name="________CAL02">#REF!</definedName>
    <definedName name="________CAL03" localSheetId="5">#REF!</definedName>
    <definedName name="________CAL03" localSheetId="6">#REF!</definedName>
    <definedName name="________CAL03">#REF!</definedName>
    <definedName name="________CAL04" localSheetId="5">#REF!</definedName>
    <definedName name="________CAL04" localSheetId="6">#REF!</definedName>
    <definedName name="________CAL04">#REF!</definedName>
    <definedName name="________CCC1" localSheetId="5">#REF!</definedName>
    <definedName name="________CCC1" localSheetId="6">#REF!</definedName>
    <definedName name="________CCC1">#REF!</definedName>
    <definedName name="________csr1" localSheetId="5">#REF!</definedName>
    <definedName name="________csr1" localSheetId="6">#REF!</definedName>
    <definedName name="________csr1">#REF!</definedName>
    <definedName name="________DIV27">#REF!</definedName>
    <definedName name="________GNR1" localSheetId="5">#REF!</definedName>
    <definedName name="________GNR1" localSheetId="6">#REF!</definedName>
    <definedName name="________GNR1">#REF!</definedName>
    <definedName name="________ING01" localSheetId="5">#REF!</definedName>
    <definedName name="________ING01" localSheetId="6">#REF!</definedName>
    <definedName name="________ING01">#REF!</definedName>
    <definedName name="________ING02" localSheetId="5">#REF!</definedName>
    <definedName name="________ING02" localSheetId="6">#REF!</definedName>
    <definedName name="________ING02">#REF!</definedName>
    <definedName name="________MDS01" localSheetId="5">#REF!</definedName>
    <definedName name="________MDS01" localSheetId="6">#REF!</definedName>
    <definedName name="________MDS01">#REF!</definedName>
    <definedName name="________MVE01" localSheetId="5">#REF!</definedName>
    <definedName name="________MVE01" localSheetId="6">#REF!</definedName>
    <definedName name="________MVE01">#REF!</definedName>
    <definedName name="________PAG01" localSheetId="5">#REF!</definedName>
    <definedName name="________PAG01" localSheetId="6">#REF!</definedName>
    <definedName name="________PAG01">#REF!</definedName>
    <definedName name="________PAG02" localSheetId="5">#REF!</definedName>
    <definedName name="________PAG02" localSheetId="6">#REF!</definedName>
    <definedName name="________PAG02">#REF!</definedName>
    <definedName name="________PHN01" localSheetId="5">#REF!</definedName>
    <definedName name="________PHN01" localSheetId="6">#REF!</definedName>
    <definedName name="________PHN01">#REF!</definedName>
    <definedName name="________PHN02" localSheetId="5">#REF!</definedName>
    <definedName name="________PHN02" localSheetId="6">#REF!</definedName>
    <definedName name="________PHN02">#REF!</definedName>
    <definedName name="________PL1">#REF!</definedName>
    <definedName name="________pl7">#REF!</definedName>
    <definedName name="________PL8">#REF!</definedName>
    <definedName name="________pld7">#REF!</definedName>
    <definedName name="________PLD8">#REF!</definedName>
    <definedName name="________QQQ1" localSheetId="5">#REF!</definedName>
    <definedName name="________QQQ1" localSheetId="6">#REF!</definedName>
    <definedName name="________QQQ1">#REF!</definedName>
    <definedName name="________RGF01" localSheetId="5">#REF!</definedName>
    <definedName name="________RGF01" localSheetId="6">#REF!</definedName>
    <definedName name="________RGF01">#REF!</definedName>
    <definedName name="________RHN01" localSheetId="5">#REF!</definedName>
    <definedName name="________RHN01" localSheetId="6">#REF!</definedName>
    <definedName name="________RHN01">#REF!</definedName>
    <definedName name="________RHN02" localSheetId="5">#REF!</definedName>
    <definedName name="________RHN02" localSheetId="6">#REF!</definedName>
    <definedName name="________RHN02">#REF!</definedName>
    <definedName name="________RHN03" localSheetId="5">#REF!</definedName>
    <definedName name="________RHN03" localSheetId="6">#REF!</definedName>
    <definedName name="________RHN03">#REF!</definedName>
    <definedName name="________RHN04" localSheetId="5">#REF!</definedName>
    <definedName name="________RHN04" localSheetId="6">#REF!</definedName>
    <definedName name="________RHN04">#REF!</definedName>
    <definedName name="________RL1">#REF!</definedName>
    <definedName name="________RNC1" localSheetId="5">#REF!</definedName>
    <definedName name="________RNC1" localSheetId="6">#REF!</definedName>
    <definedName name="________RNC1">#REF!</definedName>
    <definedName name="________RRR01" localSheetId="5">#REF!</definedName>
    <definedName name="________RRR01" localSheetId="6">#REF!</definedName>
    <definedName name="________RRR01">#REF!</definedName>
    <definedName name="________SE1">#REF!</definedName>
    <definedName name="________se2">#REF!</definedName>
    <definedName name="________se3">#REF!</definedName>
    <definedName name="________se4">#REF!</definedName>
    <definedName name="________se5">#REF!</definedName>
    <definedName name="________se6">#REF!</definedName>
    <definedName name="________se7">#REF!</definedName>
    <definedName name="________se8">#REF!</definedName>
    <definedName name="________tw1">#REF!</definedName>
    <definedName name="________WCP1" localSheetId="5">#REF!</definedName>
    <definedName name="________WCP1" localSheetId="6">#REF!</definedName>
    <definedName name="________WCP1">#REF!</definedName>
    <definedName name="________WCY01" localSheetId="5">#REF!</definedName>
    <definedName name="________WCY01" localSheetId="6">#REF!</definedName>
    <definedName name="________WCY01">#REF!</definedName>
    <definedName name="________WW01" localSheetId="5">#REF!</definedName>
    <definedName name="________WW01" localSheetId="6">#REF!</definedName>
    <definedName name="________WW01">#REF!</definedName>
    <definedName name="________WW02" localSheetId="5">#REF!</definedName>
    <definedName name="________WW02" localSheetId="6">#REF!</definedName>
    <definedName name="________WW02">#REF!</definedName>
    <definedName name="________WW03" localSheetId="5">#REF!</definedName>
    <definedName name="________WW03" localSheetId="6">#REF!</definedName>
    <definedName name="________WW03">#REF!</definedName>
    <definedName name="________WWW1" localSheetId="5">#REF!</definedName>
    <definedName name="________WWW1" localSheetId="6">#REF!</definedName>
    <definedName name="________WWW1">#REF!</definedName>
    <definedName name="________WWW2" localSheetId="5">#REF!</definedName>
    <definedName name="________WWW2" localSheetId="6">#REF!</definedName>
    <definedName name="________WWW2">#REF!</definedName>
    <definedName name="________WWW3" localSheetId="5">#REF!</definedName>
    <definedName name="________WWW3" localSheetId="6">#REF!</definedName>
    <definedName name="________WWW3">#REF!</definedName>
    <definedName name="_______1" localSheetId="5">#REF!</definedName>
    <definedName name="_______1" localSheetId="6">#REF!</definedName>
    <definedName name="_______1">#REF!</definedName>
    <definedName name="_______2" localSheetId="5">#REF!</definedName>
    <definedName name="_______2" localSheetId="6">#REF!</definedName>
    <definedName name="_______2">#REF!</definedName>
    <definedName name="_______3" localSheetId="5">#REF!</definedName>
    <definedName name="_______3" localSheetId="6">#REF!</definedName>
    <definedName name="_______3">#REF!</definedName>
    <definedName name="_______5" localSheetId="5">#REF!</definedName>
    <definedName name="_______5" localSheetId="6">#REF!</definedName>
    <definedName name="_______5">#REF!</definedName>
    <definedName name="_______BQB1" localSheetId="5">#REF!</definedName>
    <definedName name="_______BQB1" localSheetId="6">#REF!</definedName>
    <definedName name="_______BQB1">#REF!</definedName>
    <definedName name="_______BQB2" localSheetId="5">#REF!</definedName>
    <definedName name="_______BQB2" localSheetId="6">#REF!</definedName>
    <definedName name="_______BQB2">#REF!</definedName>
    <definedName name="_______BQB3" localSheetId="5">#REF!</definedName>
    <definedName name="_______BQB3" localSheetId="6">#REF!</definedName>
    <definedName name="_______BQB3">#REF!</definedName>
    <definedName name="_______BQB4" localSheetId="5">#REF!</definedName>
    <definedName name="_______BQB4" localSheetId="6">#REF!</definedName>
    <definedName name="_______BQB4">#REF!</definedName>
    <definedName name="_______BQB5" localSheetId="5">#REF!</definedName>
    <definedName name="_______BQB5" localSheetId="6">#REF!</definedName>
    <definedName name="_______BQB5">#REF!</definedName>
    <definedName name="_______BQB6" localSheetId="5">#REF!</definedName>
    <definedName name="_______BQB6" localSheetId="6">#REF!</definedName>
    <definedName name="_______BQB6">#REF!</definedName>
    <definedName name="_______BQB7" localSheetId="5">#REF!</definedName>
    <definedName name="_______BQB7" localSheetId="6">#REF!</definedName>
    <definedName name="_______BQB7">#REF!</definedName>
    <definedName name="_______BQB8" localSheetId="5">#REF!</definedName>
    <definedName name="_______BQB8" localSheetId="6">#REF!</definedName>
    <definedName name="_______BQB8">#REF!</definedName>
    <definedName name="_______BQB9" localSheetId="5">#REF!</definedName>
    <definedName name="_______BQB9" localSheetId="6">#REF!</definedName>
    <definedName name="_______BQB9">#REF!</definedName>
    <definedName name="_______BQU03" localSheetId="5">#REF!</definedName>
    <definedName name="_______BQU03" localSheetId="6">#REF!</definedName>
    <definedName name="_______BQU03">#REF!</definedName>
    <definedName name="_______CAL01" localSheetId="5">#REF!</definedName>
    <definedName name="_______CAL01" localSheetId="6">#REF!</definedName>
    <definedName name="_______CAL01">#REF!</definedName>
    <definedName name="_______CAL02" localSheetId="5">#REF!</definedName>
    <definedName name="_______CAL02" localSheetId="6">#REF!</definedName>
    <definedName name="_______CAL02">#REF!</definedName>
    <definedName name="_______CAL03" localSheetId="5">#REF!</definedName>
    <definedName name="_______CAL03" localSheetId="6">#REF!</definedName>
    <definedName name="_______CAL03">#REF!</definedName>
    <definedName name="_______CAL04" localSheetId="5">#REF!</definedName>
    <definedName name="_______CAL04" localSheetId="6">#REF!</definedName>
    <definedName name="_______CAL04">#REF!</definedName>
    <definedName name="_______CCC1" localSheetId="5">#REF!</definedName>
    <definedName name="_______CCC1" localSheetId="6">#REF!</definedName>
    <definedName name="_______CCC1">#REF!</definedName>
    <definedName name="_______csr1" localSheetId="5">#REF!</definedName>
    <definedName name="_______csr1" localSheetId="6">#REF!</definedName>
    <definedName name="_______csr1">#REF!</definedName>
    <definedName name="_______GNR1" localSheetId="5">#REF!</definedName>
    <definedName name="_______GNR1" localSheetId="6">#REF!</definedName>
    <definedName name="_______GNR1">#REF!</definedName>
    <definedName name="_______ING01" localSheetId="5">#REF!</definedName>
    <definedName name="_______ING01" localSheetId="6">#REF!</definedName>
    <definedName name="_______ING01">#REF!</definedName>
    <definedName name="_______ING02" localSheetId="5">#REF!</definedName>
    <definedName name="_______ING02" localSheetId="6">#REF!</definedName>
    <definedName name="_______ING02">#REF!</definedName>
    <definedName name="_______MDS01" localSheetId="5">#REF!</definedName>
    <definedName name="_______MDS01" localSheetId="6">#REF!</definedName>
    <definedName name="_______MDS01">#REF!</definedName>
    <definedName name="_______MVE01" localSheetId="5">#REF!</definedName>
    <definedName name="_______MVE01" localSheetId="6">#REF!</definedName>
    <definedName name="_______MVE01">#REF!</definedName>
    <definedName name="_______PAG01" localSheetId="5">#REF!</definedName>
    <definedName name="_______PAG01" localSheetId="6">#REF!</definedName>
    <definedName name="_______PAG01">#REF!</definedName>
    <definedName name="_______PAG02" localSheetId="5">#REF!</definedName>
    <definedName name="_______PAG02" localSheetId="6">#REF!</definedName>
    <definedName name="_______PAG02">#REF!</definedName>
    <definedName name="_______PHN01" localSheetId="5">#REF!</definedName>
    <definedName name="_______PHN01" localSheetId="6">#REF!</definedName>
    <definedName name="_______PHN01">#REF!</definedName>
    <definedName name="_______PHN02" localSheetId="5">#REF!</definedName>
    <definedName name="_______PHN02" localSheetId="6">#REF!</definedName>
    <definedName name="_______PHN02">#REF!</definedName>
    <definedName name="_______PL1">#REF!</definedName>
    <definedName name="_______pl7">#REF!</definedName>
    <definedName name="_______PL8">#REF!</definedName>
    <definedName name="_______pld7">#REF!</definedName>
    <definedName name="_______PLD8">#REF!</definedName>
    <definedName name="_______QQQ1" localSheetId="5">#REF!</definedName>
    <definedName name="_______QQQ1" localSheetId="6">#REF!</definedName>
    <definedName name="_______QQQ1">#REF!</definedName>
    <definedName name="_______RGF01" localSheetId="5">#REF!</definedName>
    <definedName name="_______RGF01" localSheetId="6">#REF!</definedName>
    <definedName name="_______RGF01">#REF!</definedName>
    <definedName name="_______RHN01" localSheetId="5">#REF!</definedName>
    <definedName name="_______RHN01" localSheetId="6">#REF!</definedName>
    <definedName name="_______RHN01">#REF!</definedName>
    <definedName name="_______RHN02" localSheetId="5">#REF!</definedName>
    <definedName name="_______RHN02" localSheetId="6">#REF!</definedName>
    <definedName name="_______RHN02">#REF!</definedName>
    <definedName name="_______RHN03" localSheetId="5">#REF!</definedName>
    <definedName name="_______RHN03" localSheetId="6">#REF!</definedName>
    <definedName name="_______RHN03">#REF!</definedName>
    <definedName name="_______RHN04" localSheetId="5">#REF!</definedName>
    <definedName name="_______RHN04" localSheetId="6">#REF!</definedName>
    <definedName name="_______RHN04">#REF!</definedName>
    <definedName name="_______RL1">#REF!</definedName>
    <definedName name="_______RNC1" localSheetId="5">#REF!</definedName>
    <definedName name="_______RNC1" localSheetId="6">#REF!</definedName>
    <definedName name="_______RNC1">#REF!</definedName>
    <definedName name="_______RR15">[14]iron!#REF!</definedName>
    <definedName name="_______RRR01" localSheetId="5">#REF!</definedName>
    <definedName name="_______RRR01" localSheetId="6">#REF!</definedName>
    <definedName name="_______RRR01">#REF!</definedName>
    <definedName name="_______S1" localSheetId="5">#REF!</definedName>
    <definedName name="_______S1" localSheetId="6">#REF!</definedName>
    <definedName name="_______S1">#REF!</definedName>
    <definedName name="_______SE1">#REF!</definedName>
    <definedName name="_______se2">#REF!</definedName>
    <definedName name="_______se3">#REF!</definedName>
    <definedName name="_______se4">#REF!</definedName>
    <definedName name="_______se5">#REF!</definedName>
    <definedName name="_______se6">#REF!</definedName>
    <definedName name="_______se7">#REF!</definedName>
    <definedName name="_______se8">#REF!</definedName>
    <definedName name="_______tw1">#REF!</definedName>
    <definedName name="_______WCP1" localSheetId="5">#REF!</definedName>
    <definedName name="_______WCP1" localSheetId="6">#REF!</definedName>
    <definedName name="_______WCP1">#REF!</definedName>
    <definedName name="_______WCY01" localSheetId="5">#REF!</definedName>
    <definedName name="_______WCY01" localSheetId="6">#REF!</definedName>
    <definedName name="_______WCY01">#REF!</definedName>
    <definedName name="_______WW01" localSheetId="5">#REF!</definedName>
    <definedName name="_______WW01" localSheetId="6">#REF!</definedName>
    <definedName name="_______WW01">#REF!</definedName>
    <definedName name="_______WW02" localSheetId="5">#REF!</definedName>
    <definedName name="_______WW02" localSheetId="6">#REF!</definedName>
    <definedName name="_______WW02">#REF!</definedName>
    <definedName name="_______WW03" localSheetId="5">#REF!</definedName>
    <definedName name="_______WW03" localSheetId="6">#REF!</definedName>
    <definedName name="_______WW03">#REF!</definedName>
    <definedName name="_______WWW1" localSheetId="5">#REF!</definedName>
    <definedName name="_______WWW1" localSheetId="6">#REF!</definedName>
    <definedName name="_______WWW1">#REF!</definedName>
    <definedName name="_______WWW2" localSheetId="5">#REF!</definedName>
    <definedName name="_______WWW2" localSheetId="6">#REF!</definedName>
    <definedName name="_______WWW2">#REF!</definedName>
    <definedName name="_______WWW3" localSheetId="5">#REF!</definedName>
    <definedName name="_______WWW3" localSheetId="6">#REF!</definedName>
    <definedName name="_______WWW3">#REF!</definedName>
    <definedName name="______1" localSheetId="5">#REF!</definedName>
    <definedName name="______1" localSheetId="6">#REF!</definedName>
    <definedName name="______1">#REF!</definedName>
    <definedName name="______2" localSheetId="5">#REF!</definedName>
    <definedName name="______2" localSheetId="6">#REF!</definedName>
    <definedName name="______2">#REF!</definedName>
    <definedName name="______3" localSheetId="5">#REF!</definedName>
    <definedName name="______3" localSheetId="6">#REF!</definedName>
    <definedName name="______3">#REF!</definedName>
    <definedName name="______4" localSheetId="5">#REF!</definedName>
    <definedName name="______4" localSheetId="6">#REF!</definedName>
    <definedName name="______4">#REF!</definedName>
    <definedName name="______5" localSheetId="5">#REF!</definedName>
    <definedName name="______5" localSheetId="6">#REF!</definedName>
    <definedName name="______5">#REF!</definedName>
    <definedName name="______BQB1" localSheetId="5">#REF!</definedName>
    <definedName name="______BQB1" localSheetId="6">#REF!</definedName>
    <definedName name="______BQB1">#REF!</definedName>
    <definedName name="______BQB2" localSheetId="5">#REF!</definedName>
    <definedName name="______BQB2" localSheetId="6">#REF!</definedName>
    <definedName name="______BQB2">#REF!</definedName>
    <definedName name="______BQB3" localSheetId="5">#REF!</definedName>
    <definedName name="______BQB3" localSheetId="6">#REF!</definedName>
    <definedName name="______BQB3">#REF!</definedName>
    <definedName name="______BQB4" localSheetId="5">#REF!</definedName>
    <definedName name="______BQB4" localSheetId="6">#REF!</definedName>
    <definedName name="______BQB4">#REF!</definedName>
    <definedName name="______BQB5" localSheetId="5">#REF!</definedName>
    <definedName name="______BQB5" localSheetId="6">#REF!</definedName>
    <definedName name="______BQB5">#REF!</definedName>
    <definedName name="______BQB6" localSheetId="5">#REF!</definedName>
    <definedName name="______BQB6" localSheetId="6">#REF!</definedName>
    <definedName name="______BQB6">#REF!</definedName>
    <definedName name="______BQB7" localSheetId="5">#REF!</definedName>
    <definedName name="______BQB7" localSheetId="6">#REF!</definedName>
    <definedName name="______BQB7">#REF!</definedName>
    <definedName name="______BQB8" localSheetId="5">#REF!</definedName>
    <definedName name="______BQB8" localSheetId="6">#REF!</definedName>
    <definedName name="______BQB8">#REF!</definedName>
    <definedName name="______BQB9" localSheetId="5">#REF!</definedName>
    <definedName name="______BQB9" localSheetId="6">#REF!</definedName>
    <definedName name="______BQB9">#REF!</definedName>
    <definedName name="______BQU03" localSheetId="5">#REF!</definedName>
    <definedName name="______BQU03" localSheetId="6">#REF!</definedName>
    <definedName name="______BQU03">#REF!</definedName>
    <definedName name="______CAL01" localSheetId="5">#REF!</definedName>
    <definedName name="______CAL01" localSheetId="6">#REF!</definedName>
    <definedName name="______CAL01">#REF!</definedName>
    <definedName name="______CAL02" localSheetId="5">#REF!</definedName>
    <definedName name="______CAL02" localSheetId="6">#REF!</definedName>
    <definedName name="______CAL02">#REF!</definedName>
    <definedName name="______CAL03" localSheetId="5">#REF!</definedName>
    <definedName name="______CAL03" localSheetId="6">#REF!</definedName>
    <definedName name="______CAL03">#REF!</definedName>
    <definedName name="______CAL04" localSheetId="5">#REF!</definedName>
    <definedName name="______CAL04" localSheetId="6">#REF!</definedName>
    <definedName name="______CAL04">#REF!</definedName>
    <definedName name="______CCC1" localSheetId="5">#REF!</definedName>
    <definedName name="______CCC1" localSheetId="6">#REF!</definedName>
    <definedName name="______CCC1">#REF!</definedName>
    <definedName name="______csr1" localSheetId="5">#REF!</definedName>
    <definedName name="______csr1" localSheetId="6">#REF!</definedName>
    <definedName name="______csr1">#REF!</definedName>
    <definedName name="______DIV27">#REF!</definedName>
    <definedName name="______GNR1" localSheetId="5">#REF!</definedName>
    <definedName name="______GNR1" localSheetId="6">#REF!</definedName>
    <definedName name="______GNR1">#REF!</definedName>
    <definedName name="______ING01" localSheetId="5">#REF!</definedName>
    <definedName name="______ING01" localSheetId="6">#REF!</definedName>
    <definedName name="______ING01">#REF!</definedName>
    <definedName name="______ING02" localSheetId="5">#REF!</definedName>
    <definedName name="______ING02" localSheetId="6">#REF!</definedName>
    <definedName name="______ING02">#REF!</definedName>
    <definedName name="______MDS01" localSheetId="5">#REF!</definedName>
    <definedName name="______MDS01" localSheetId="6">#REF!</definedName>
    <definedName name="______MDS01">#REF!</definedName>
    <definedName name="______MVE01" localSheetId="5">#REF!</definedName>
    <definedName name="______MVE01" localSheetId="6">#REF!</definedName>
    <definedName name="______MVE01">#REF!</definedName>
    <definedName name="______PAG01" localSheetId="5">#REF!</definedName>
    <definedName name="______PAG01" localSheetId="6">#REF!</definedName>
    <definedName name="______PAG01">#REF!</definedName>
    <definedName name="______PAG02" localSheetId="5">#REF!</definedName>
    <definedName name="______PAG02" localSheetId="6">#REF!</definedName>
    <definedName name="______PAG02">#REF!</definedName>
    <definedName name="______PHN01" localSheetId="5">#REF!</definedName>
    <definedName name="______PHN01" localSheetId="6">#REF!</definedName>
    <definedName name="______PHN01">#REF!</definedName>
    <definedName name="______PHN02" localSheetId="5">#REF!</definedName>
    <definedName name="______PHN02" localSheetId="6">#REF!</definedName>
    <definedName name="______PHN02">#REF!</definedName>
    <definedName name="______PL1">#REF!</definedName>
    <definedName name="______pl7">#REF!</definedName>
    <definedName name="______PL8">#REF!</definedName>
    <definedName name="______pld7">#REF!</definedName>
    <definedName name="______PLD8">#REF!</definedName>
    <definedName name="______QQQ1" localSheetId="5">#REF!</definedName>
    <definedName name="______QQQ1" localSheetId="6">#REF!</definedName>
    <definedName name="______QQQ1">#REF!</definedName>
    <definedName name="______qty1">'[16]BOQs Compr'!$D$1:$D$65536</definedName>
    <definedName name="______RGF01" localSheetId="5">#REF!</definedName>
    <definedName name="______RGF01" localSheetId="6">#REF!</definedName>
    <definedName name="______RGF01">#REF!</definedName>
    <definedName name="______RHN01" localSheetId="5">#REF!</definedName>
    <definedName name="______RHN01" localSheetId="6">#REF!</definedName>
    <definedName name="______RHN01">#REF!</definedName>
    <definedName name="______RHN02" localSheetId="5">#REF!</definedName>
    <definedName name="______RHN02" localSheetId="6">#REF!</definedName>
    <definedName name="______RHN02">#REF!</definedName>
    <definedName name="______RHN03" localSheetId="5">#REF!</definedName>
    <definedName name="______RHN03" localSheetId="6">#REF!</definedName>
    <definedName name="______RHN03">#REF!</definedName>
    <definedName name="______RHN04" localSheetId="5">#REF!</definedName>
    <definedName name="______RHN04" localSheetId="6">#REF!</definedName>
    <definedName name="______RHN04">#REF!</definedName>
    <definedName name="______RL1">#REF!</definedName>
    <definedName name="______RNC1" localSheetId="5">#REF!</definedName>
    <definedName name="______RNC1" localSheetId="6">#REF!</definedName>
    <definedName name="______RNC1">#REF!</definedName>
    <definedName name="______RR15">[14]iron!#REF!</definedName>
    <definedName name="______RRR01" localSheetId="5">#REF!</definedName>
    <definedName name="______RRR01" localSheetId="6">#REF!</definedName>
    <definedName name="______RRR01">#REF!</definedName>
    <definedName name="______S1" localSheetId="5">#REF!</definedName>
    <definedName name="______S1" localSheetId="6">#REF!</definedName>
    <definedName name="______S1">#REF!</definedName>
    <definedName name="______SE1">#REF!</definedName>
    <definedName name="______se2">#REF!</definedName>
    <definedName name="______se3">#REF!</definedName>
    <definedName name="______se4">#REF!</definedName>
    <definedName name="______se5">#REF!</definedName>
    <definedName name="______se6">#REF!</definedName>
    <definedName name="______se7">#REF!</definedName>
    <definedName name="______se8">#REF!</definedName>
    <definedName name="______sq" localSheetId="5">#REF!</definedName>
    <definedName name="______sq" localSheetId="6">#REF!</definedName>
    <definedName name="______sq">#REF!</definedName>
    <definedName name="______tw1">#REF!</definedName>
    <definedName name="______WCP1" localSheetId="5">#REF!</definedName>
    <definedName name="______WCP1" localSheetId="6">#REF!</definedName>
    <definedName name="______WCP1">#REF!</definedName>
    <definedName name="______WCY01" localSheetId="5">#REF!</definedName>
    <definedName name="______WCY01" localSheetId="6">#REF!</definedName>
    <definedName name="______WCY01">#REF!</definedName>
    <definedName name="______WW01" localSheetId="5">#REF!</definedName>
    <definedName name="______WW01" localSheetId="6">#REF!</definedName>
    <definedName name="______WW01">#REF!</definedName>
    <definedName name="______WW02" localSheetId="5">#REF!</definedName>
    <definedName name="______WW02" localSheetId="6">#REF!</definedName>
    <definedName name="______WW02">#REF!</definedName>
    <definedName name="______WW03" localSheetId="5">#REF!</definedName>
    <definedName name="______WW03" localSheetId="6">#REF!</definedName>
    <definedName name="______WW03">#REF!</definedName>
    <definedName name="______WWW1" localSheetId="5">#REF!</definedName>
    <definedName name="______WWW1" localSheetId="6">#REF!</definedName>
    <definedName name="______WWW1">#REF!</definedName>
    <definedName name="______WWW2" localSheetId="5">#REF!</definedName>
    <definedName name="______WWW2" localSheetId="6">#REF!</definedName>
    <definedName name="______WWW2">#REF!</definedName>
    <definedName name="______WWW3" localSheetId="5">#REF!</definedName>
    <definedName name="______WWW3" localSheetId="6">#REF!</definedName>
    <definedName name="______WWW3">#REF!</definedName>
    <definedName name="_____1" localSheetId="5">#REF!</definedName>
    <definedName name="_____1" localSheetId="6">#REF!</definedName>
    <definedName name="_____1">#REF!</definedName>
    <definedName name="_____2" localSheetId="5">#REF!</definedName>
    <definedName name="_____2" localSheetId="6">#REF!</definedName>
    <definedName name="_____2">#REF!</definedName>
    <definedName name="_____3" localSheetId="5">#REF!</definedName>
    <definedName name="_____3" localSheetId="6">#REF!</definedName>
    <definedName name="_____3">#REF!</definedName>
    <definedName name="_____4" localSheetId="5">#REF!</definedName>
    <definedName name="_____4" localSheetId="6">#REF!</definedName>
    <definedName name="_____4">#REF!</definedName>
    <definedName name="_____5" localSheetId="5">#REF!</definedName>
    <definedName name="_____5" localSheetId="6">#REF!</definedName>
    <definedName name="_____5">#REF!</definedName>
    <definedName name="_____BQB1" localSheetId="5">#REF!</definedName>
    <definedName name="_____BQB1" localSheetId="6">#REF!</definedName>
    <definedName name="_____BQB1">#REF!</definedName>
    <definedName name="_____BQB2" localSheetId="5">#REF!</definedName>
    <definedName name="_____BQB2" localSheetId="6">#REF!</definedName>
    <definedName name="_____BQB2">#REF!</definedName>
    <definedName name="_____BQB3" localSheetId="5">#REF!</definedName>
    <definedName name="_____BQB3" localSheetId="6">#REF!</definedName>
    <definedName name="_____BQB3">#REF!</definedName>
    <definedName name="_____BQB4" localSheetId="5">#REF!</definedName>
    <definedName name="_____BQB4" localSheetId="6">#REF!</definedName>
    <definedName name="_____BQB4">#REF!</definedName>
    <definedName name="_____BQB5" localSheetId="5">#REF!</definedName>
    <definedName name="_____BQB5" localSheetId="6">#REF!</definedName>
    <definedName name="_____BQB5">#REF!</definedName>
    <definedName name="_____BQB6" localSheetId="5">#REF!</definedName>
    <definedName name="_____BQB6" localSheetId="6">#REF!</definedName>
    <definedName name="_____BQB6">#REF!</definedName>
    <definedName name="_____BQB7" localSheetId="5">#REF!</definedName>
    <definedName name="_____BQB7" localSheetId="6">#REF!</definedName>
    <definedName name="_____BQB7">#REF!</definedName>
    <definedName name="_____BQB8" localSheetId="5">#REF!</definedName>
    <definedName name="_____BQB8" localSheetId="6">#REF!</definedName>
    <definedName name="_____BQB8">#REF!</definedName>
    <definedName name="_____BQB9" localSheetId="5">#REF!</definedName>
    <definedName name="_____BQB9" localSheetId="6">#REF!</definedName>
    <definedName name="_____BQB9">#REF!</definedName>
    <definedName name="_____BQU03" localSheetId="5">#REF!</definedName>
    <definedName name="_____BQU03" localSheetId="6">#REF!</definedName>
    <definedName name="_____BQU03">#REF!</definedName>
    <definedName name="_____CAL01" localSheetId="5">#REF!</definedName>
    <definedName name="_____CAL01" localSheetId="6">#REF!</definedName>
    <definedName name="_____CAL01">#REF!</definedName>
    <definedName name="_____CAL02" localSheetId="5">#REF!</definedName>
    <definedName name="_____CAL02" localSheetId="6">#REF!</definedName>
    <definedName name="_____CAL02">#REF!</definedName>
    <definedName name="_____CAL03" localSheetId="5">#REF!</definedName>
    <definedName name="_____CAL03" localSheetId="6">#REF!</definedName>
    <definedName name="_____CAL03">#REF!</definedName>
    <definedName name="_____CAL04" localSheetId="5">#REF!</definedName>
    <definedName name="_____CAL04" localSheetId="6">#REF!</definedName>
    <definedName name="_____CAL04">#REF!</definedName>
    <definedName name="_____CCC1" localSheetId="5">#REF!</definedName>
    <definedName name="_____CCC1" localSheetId="6">#REF!</definedName>
    <definedName name="_____CCC1">#REF!</definedName>
    <definedName name="_____csr1" localSheetId="5">#REF!</definedName>
    <definedName name="_____csr1" localSheetId="6">#REF!</definedName>
    <definedName name="_____csr1">#REF!</definedName>
    <definedName name="_____DIV27">#REF!</definedName>
    <definedName name="_____GNR1" localSheetId="5">#REF!</definedName>
    <definedName name="_____GNR1" localSheetId="6">#REF!</definedName>
    <definedName name="_____GNR1">#REF!</definedName>
    <definedName name="_____ING01" localSheetId="5">#REF!</definedName>
    <definedName name="_____ING01" localSheetId="6">#REF!</definedName>
    <definedName name="_____ING01">#REF!</definedName>
    <definedName name="_____ING02" localSheetId="5">#REF!</definedName>
    <definedName name="_____ING02" localSheetId="6">#REF!</definedName>
    <definedName name="_____ING02">#REF!</definedName>
    <definedName name="_____MDS01" localSheetId="5">#REF!</definedName>
    <definedName name="_____MDS01" localSheetId="6">#REF!</definedName>
    <definedName name="_____MDS01">#REF!</definedName>
    <definedName name="_____MVE01" localSheetId="5">#REF!</definedName>
    <definedName name="_____MVE01" localSheetId="6">#REF!</definedName>
    <definedName name="_____MVE01">#REF!</definedName>
    <definedName name="_____PAG01" localSheetId="5">#REF!</definedName>
    <definedName name="_____PAG01" localSheetId="6">#REF!</definedName>
    <definedName name="_____PAG01">#REF!</definedName>
    <definedName name="_____PAG02" localSheetId="5">#REF!</definedName>
    <definedName name="_____PAG02" localSheetId="6">#REF!</definedName>
    <definedName name="_____PAG02">#REF!</definedName>
    <definedName name="_____PHN01" localSheetId="5">#REF!</definedName>
    <definedName name="_____PHN01" localSheetId="6">#REF!</definedName>
    <definedName name="_____PHN01">#REF!</definedName>
    <definedName name="_____PHN02" localSheetId="5">#REF!</definedName>
    <definedName name="_____PHN02" localSheetId="6">#REF!</definedName>
    <definedName name="_____PHN02">#REF!</definedName>
    <definedName name="_____PL1">#REF!</definedName>
    <definedName name="_____pl7">#REF!</definedName>
    <definedName name="_____PL8">#REF!</definedName>
    <definedName name="_____pld7">#REF!</definedName>
    <definedName name="_____PLD8">#REF!</definedName>
    <definedName name="_____QQQ1" localSheetId="5">#REF!</definedName>
    <definedName name="_____QQQ1" localSheetId="6">#REF!</definedName>
    <definedName name="_____QQQ1">#REF!</definedName>
    <definedName name="_____qty1">'[16]BOQs Compr'!$D$1:$D$65536</definedName>
    <definedName name="_____RGF01" localSheetId="5">#REF!</definedName>
    <definedName name="_____RGF01" localSheetId="6">#REF!</definedName>
    <definedName name="_____RGF01">#REF!</definedName>
    <definedName name="_____RHN01" localSheetId="5">#REF!</definedName>
    <definedName name="_____RHN01" localSheetId="6">#REF!</definedName>
    <definedName name="_____RHN01">#REF!</definedName>
    <definedName name="_____RHN02" localSheetId="5">#REF!</definedName>
    <definedName name="_____RHN02" localSheetId="6">#REF!</definedName>
    <definedName name="_____RHN02">#REF!</definedName>
    <definedName name="_____RHN03" localSheetId="5">#REF!</definedName>
    <definedName name="_____RHN03" localSheetId="6">#REF!</definedName>
    <definedName name="_____RHN03">#REF!</definedName>
    <definedName name="_____RHN04" localSheetId="5">#REF!</definedName>
    <definedName name="_____RHN04" localSheetId="6">#REF!</definedName>
    <definedName name="_____RHN04">#REF!</definedName>
    <definedName name="_____RL1">#REF!</definedName>
    <definedName name="_____RNC1" localSheetId="5">#REF!</definedName>
    <definedName name="_____RNC1" localSheetId="6">#REF!</definedName>
    <definedName name="_____RNC1">#REF!</definedName>
    <definedName name="_____RRR01" localSheetId="5">#REF!</definedName>
    <definedName name="_____RRR01" localSheetId="6">#REF!</definedName>
    <definedName name="_____RRR01">#REF!</definedName>
    <definedName name="_____SE1">#REF!</definedName>
    <definedName name="_____se2">#REF!</definedName>
    <definedName name="_____se3">#REF!</definedName>
    <definedName name="_____se4">#REF!</definedName>
    <definedName name="_____se5">#REF!</definedName>
    <definedName name="_____se6">#REF!</definedName>
    <definedName name="_____se7">#REF!</definedName>
    <definedName name="_____se8">#REF!</definedName>
    <definedName name="_____tw1">#REF!</definedName>
    <definedName name="_____WCP1" localSheetId="5">#REF!</definedName>
    <definedName name="_____WCP1" localSheetId="6">#REF!</definedName>
    <definedName name="_____WCP1">#REF!</definedName>
    <definedName name="_____WCY01" localSheetId="5">#REF!</definedName>
    <definedName name="_____WCY01" localSheetId="6">#REF!</definedName>
    <definedName name="_____WCY01">#REF!</definedName>
    <definedName name="_____WW01" localSheetId="5">#REF!</definedName>
    <definedName name="_____WW01" localSheetId="6">#REF!</definedName>
    <definedName name="_____WW01">#REF!</definedName>
    <definedName name="_____WW02" localSheetId="5">#REF!</definedName>
    <definedName name="_____WW02" localSheetId="6">#REF!</definedName>
    <definedName name="_____WW02">#REF!</definedName>
    <definedName name="_____WW03" localSheetId="5">#REF!</definedName>
    <definedName name="_____WW03" localSheetId="6">#REF!</definedName>
    <definedName name="_____WW03">#REF!</definedName>
    <definedName name="_____WWW1" localSheetId="5">#REF!</definedName>
    <definedName name="_____WWW1" localSheetId="6">#REF!</definedName>
    <definedName name="_____WWW1">#REF!</definedName>
    <definedName name="_____WWW2" localSheetId="5">#REF!</definedName>
    <definedName name="_____WWW2" localSheetId="6">#REF!</definedName>
    <definedName name="_____WWW2">#REF!</definedName>
    <definedName name="_____WWW3" localSheetId="5">#REF!</definedName>
    <definedName name="_____WWW3" localSheetId="6">#REF!</definedName>
    <definedName name="_____WWW3">#REF!</definedName>
    <definedName name="____1" localSheetId="5">#REF!</definedName>
    <definedName name="____1" localSheetId="6">#REF!</definedName>
    <definedName name="____1">#REF!</definedName>
    <definedName name="____2" localSheetId="5">#REF!</definedName>
    <definedName name="____2" localSheetId="6">#REF!</definedName>
    <definedName name="____2">#REF!</definedName>
    <definedName name="____3" localSheetId="5">#REF!</definedName>
    <definedName name="____3" localSheetId="6">#REF!</definedName>
    <definedName name="____3">#REF!</definedName>
    <definedName name="____4" localSheetId="5">#REF!</definedName>
    <definedName name="____4" localSheetId="6">#REF!</definedName>
    <definedName name="____4">#REF!</definedName>
    <definedName name="____5" localSheetId="5">#REF!</definedName>
    <definedName name="____5" localSheetId="6">#REF!</definedName>
    <definedName name="____5">#REF!</definedName>
    <definedName name="____A66666">#REF!</definedName>
    <definedName name="____BQB1" localSheetId="5">#REF!</definedName>
    <definedName name="____BQB1" localSheetId="6">#REF!</definedName>
    <definedName name="____BQB1">#REF!</definedName>
    <definedName name="____BQB2" localSheetId="5">#REF!</definedName>
    <definedName name="____BQB2" localSheetId="6">#REF!</definedName>
    <definedName name="____BQB2">#REF!</definedName>
    <definedName name="____BQB3" localSheetId="5">#REF!</definedName>
    <definedName name="____BQB3" localSheetId="6">#REF!</definedName>
    <definedName name="____BQB3">#REF!</definedName>
    <definedName name="____BQB4" localSheetId="5">#REF!</definedName>
    <definedName name="____BQB4" localSheetId="6">#REF!</definedName>
    <definedName name="____BQB4">#REF!</definedName>
    <definedName name="____BQB5" localSheetId="5">#REF!</definedName>
    <definedName name="____BQB5" localSheetId="6">#REF!</definedName>
    <definedName name="____BQB5">#REF!</definedName>
    <definedName name="____BQB6" localSheetId="5">#REF!</definedName>
    <definedName name="____BQB6" localSheetId="6">#REF!</definedName>
    <definedName name="____BQB6">#REF!</definedName>
    <definedName name="____BQB7" localSheetId="5">#REF!</definedName>
    <definedName name="____BQB7" localSheetId="6">#REF!</definedName>
    <definedName name="____BQB7">#REF!</definedName>
    <definedName name="____BQB8" localSheetId="5">#REF!</definedName>
    <definedName name="____BQB8" localSheetId="6">#REF!</definedName>
    <definedName name="____BQB8">#REF!</definedName>
    <definedName name="____BQB9" localSheetId="5">#REF!</definedName>
    <definedName name="____BQB9" localSheetId="6">#REF!</definedName>
    <definedName name="____BQB9">#REF!</definedName>
    <definedName name="____BQU03" localSheetId="5">#REF!</definedName>
    <definedName name="____BQU03" localSheetId="6">#REF!</definedName>
    <definedName name="____BQU03">#REF!</definedName>
    <definedName name="____CAL01" localSheetId="5">#REF!</definedName>
    <definedName name="____CAL01" localSheetId="6">#REF!</definedName>
    <definedName name="____CAL01">#REF!</definedName>
    <definedName name="____CAL02" localSheetId="5">#REF!</definedName>
    <definedName name="____CAL02" localSheetId="6">#REF!</definedName>
    <definedName name="____CAL02">#REF!</definedName>
    <definedName name="____CAL03" localSheetId="5">#REF!</definedName>
    <definedName name="____CAL03" localSheetId="6">#REF!</definedName>
    <definedName name="____CAL03">#REF!</definedName>
    <definedName name="____CAL04" localSheetId="5">#REF!</definedName>
    <definedName name="____CAL04" localSheetId="6">#REF!</definedName>
    <definedName name="____CAL04">#REF!</definedName>
    <definedName name="____CCC1" localSheetId="5">#REF!</definedName>
    <definedName name="____CCC1" localSheetId="6">#REF!</definedName>
    <definedName name="____CCC1">#REF!</definedName>
    <definedName name="____csr1" localSheetId="5">#REF!</definedName>
    <definedName name="____csr1" localSheetId="6">#REF!</definedName>
    <definedName name="____csr1">#REF!</definedName>
    <definedName name="____DIV27">#REF!</definedName>
    <definedName name="____GNR1" localSheetId="5">#REF!</definedName>
    <definedName name="____GNR1" localSheetId="6">#REF!</definedName>
    <definedName name="____GNR1">#REF!</definedName>
    <definedName name="____ING01" localSheetId="5">#REF!</definedName>
    <definedName name="____ING01" localSheetId="6">#REF!</definedName>
    <definedName name="____ING01">#REF!</definedName>
    <definedName name="____ING02" localSheetId="5">#REF!</definedName>
    <definedName name="____ING02" localSheetId="6">#REF!</definedName>
    <definedName name="____ING02">#REF!</definedName>
    <definedName name="____MDS01" localSheetId="5">#REF!</definedName>
    <definedName name="____MDS01" localSheetId="6">#REF!</definedName>
    <definedName name="____MDS01">#REF!</definedName>
    <definedName name="____MVE01" localSheetId="5">#REF!</definedName>
    <definedName name="____MVE01" localSheetId="6">#REF!</definedName>
    <definedName name="____MVE01">#REF!</definedName>
    <definedName name="____PAG01" localSheetId="5">#REF!</definedName>
    <definedName name="____PAG01" localSheetId="6">#REF!</definedName>
    <definedName name="____PAG01">#REF!</definedName>
    <definedName name="____PAG02" localSheetId="5">#REF!</definedName>
    <definedName name="____PAG02" localSheetId="6">#REF!</definedName>
    <definedName name="____PAG02">#REF!</definedName>
    <definedName name="____PHN01" localSheetId="5">#REF!</definedName>
    <definedName name="____PHN01" localSheetId="6">#REF!</definedName>
    <definedName name="____PHN01">#REF!</definedName>
    <definedName name="____PHN02" localSheetId="5">#REF!</definedName>
    <definedName name="____PHN02" localSheetId="6">#REF!</definedName>
    <definedName name="____PHN02">#REF!</definedName>
    <definedName name="____PL1">#REF!</definedName>
    <definedName name="____pl7">#REF!</definedName>
    <definedName name="____PL8">#REF!</definedName>
    <definedName name="____pld7">#REF!</definedName>
    <definedName name="____PLD8">#REF!</definedName>
    <definedName name="____QQQ1" localSheetId="5">#REF!</definedName>
    <definedName name="____QQQ1" localSheetId="6">#REF!</definedName>
    <definedName name="____QQQ1">#REF!</definedName>
    <definedName name="____qty1">'[16]BOQs Compr'!$D$1:$D$65536</definedName>
    <definedName name="____RGF01" localSheetId="5">#REF!</definedName>
    <definedName name="____RGF01" localSheetId="6">#REF!</definedName>
    <definedName name="____RGF01">#REF!</definedName>
    <definedName name="____RHN01" localSheetId="5">#REF!</definedName>
    <definedName name="____RHN01" localSheetId="6">#REF!</definedName>
    <definedName name="____RHN01">#REF!</definedName>
    <definedName name="____RHN02" localSheetId="5">#REF!</definedName>
    <definedName name="____RHN02" localSheetId="6">#REF!</definedName>
    <definedName name="____RHN02">#REF!</definedName>
    <definedName name="____RHN03" localSheetId="5">#REF!</definedName>
    <definedName name="____RHN03" localSheetId="6">#REF!</definedName>
    <definedName name="____RHN03">#REF!</definedName>
    <definedName name="____RHN04" localSheetId="5">#REF!</definedName>
    <definedName name="____RHN04" localSheetId="6">#REF!</definedName>
    <definedName name="____RHN04">#REF!</definedName>
    <definedName name="____RL1">#REF!</definedName>
    <definedName name="____RNC1" localSheetId="5">#REF!</definedName>
    <definedName name="____RNC1" localSheetId="6">#REF!</definedName>
    <definedName name="____RNC1">#REF!</definedName>
    <definedName name="____RR15">[17]iron!#REF!</definedName>
    <definedName name="____RRR01" localSheetId="5">#REF!</definedName>
    <definedName name="____RRR01" localSheetId="6">#REF!</definedName>
    <definedName name="____RRR01">#REF!</definedName>
    <definedName name="____S1" localSheetId="5">#REF!</definedName>
    <definedName name="____S1" localSheetId="6">#REF!</definedName>
    <definedName name="____S1">#REF!</definedName>
    <definedName name="____SE1">#REF!</definedName>
    <definedName name="____se2">#REF!</definedName>
    <definedName name="____se3">#REF!</definedName>
    <definedName name="____se4">#REF!</definedName>
    <definedName name="____se5">#REF!</definedName>
    <definedName name="____se6">#REF!</definedName>
    <definedName name="____se7">#REF!</definedName>
    <definedName name="____se8">#REF!</definedName>
    <definedName name="____tw1">#REF!</definedName>
    <definedName name="____WCP1" localSheetId="5">#REF!</definedName>
    <definedName name="____WCP1" localSheetId="6">#REF!</definedName>
    <definedName name="____WCP1">#REF!</definedName>
    <definedName name="____WCY01" localSheetId="5">#REF!</definedName>
    <definedName name="____WCY01" localSheetId="6">#REF!</definedName>
    <definedName name="____WCY01">#REF!</definedName>
    <definedName name="____WW01" localSheetId="5">#REF!</definedName>
    <definedName name="____WW01" localSheetId="6">#REF!</definedName>
    <definedName name="____WW01">#REF!</definedName>
    <definedName name="____WW02" localSheetId="5">#REF!</definedName>
    <definedName name="____WW02" localSheetId="6">#REF!</definedName>
    <definedName name="____WW02">#REF!</definedName>
    <definedName name="____WW03" localSheetId="5">#REF!</definedName>
    <definedName name="____WW03" localSheetId="6">#REF!</definedName>
    <definedName name="____WW03">#REF!</definedName>
    <definedName name="____WWW1" localSheetId="5">#REF!</definedName>
    <definedName name="____WWW1" localSheetId="6">#REF!</definedName>
    <definedName name="____WWW1">#REF!</definedName>
    <definedName name="____WWW2" localSheetId="5">#REF!</definedName>
    <definedName name="____WWW2" localSheetId="6">#REF!</definedName>
    <definedName name="____WWW2">#REF!</definedName>
    <definedName name="____WWW3" localSheetId="5">#REF!</definedName>
    <definedName name="____WWW3" localSheetId="6">#REF!</definedName>
    <definedName name="____WWW3">#REF!</definedName>
    <definedName name="___1" localSheetId="5">#REF!</definedName>
    <definedName name="___1" localSheetId="6">#REF!</definedName>
    <definedName name="___1">#REF!</definedName>
    <definedName name="___2" localSheetId="5">#REF!</definedName>
    <definedName name="___2" localSheetId="6">#REF!</definedName>
    <definedName name="___2">#REF!</definedName>
    <definedName name="___3" localSheetId="5">#REF!</definedName>
    <definedName name="___3" localSheetId="6">#REF!</definedName>
    <definedName name="___3">#REF!</definedName>
    <definedName name="___4" localSheetId="5">#REF!</definedName>
    <definedName name="___4" localSheetId="6">#REF!</definedName>
    <definedName name="___4">#REF!</definedName>
    <definedName name="___5" localSheetId="5">#REF!</definedName>
    <definedName name="___5" localSheetId="6">#REF!</definedName>
    <definedName name="___5">#REF!</definedName>
    <definedName name="___A66666">#REF!</definedName>
    <definedName name="___BQB1" localSheetId="5">#REF!</definedName>
    <definedName name="___BQB1" localSheetId="6">#REF!</definedName>
    <definedName name="___BQB1">#REF!</definedName>
    <definedName name="___BQB2" localSheetId="5">#REF!</definedName>
    <definedName name="___BQB2" localSheetId="6">#REF!</definedName>
    <definedName name="___BQB2">#REF!</definedName>
    <definedName name="___BQB3" localSheetId="5">#REF!</definedName>
    <definedName name="___BQB3" localSheetId="6">#REF!</definedName>
    <definedName name="___BQB3">#REF!</definedName>
    <definedName name="___BQB4" localSheetId="5">#REF!</definedName>
    <definedName name="___BQB4" localSheetId="6">#REF!</definedName>
    <definedName name="___BQB4">#REF!</definedName>
    <definedName name="___BQB5" localSheetId="5">#REF!</definedName>
    <definedName name="___BQB5" localSheetId="6">#REF!</definedName>
    <definedName name="___BQB5">#REF!</definedName>
    <definedName name="___BQB6" localSheetId="5">#REF!</definedName>
    <definedName name="___BQB6" localSheetId="6">#REF!</definedName>
    <definedName name="___BQB6">#REF!</definedName>
    <definedName name="___BQB7" localSheetId="5">#REF!</definedName>
    <definedName name="___BQB7" localSheetId="6">#REF!</definedName>
    <definedName name="___BQB7">#REF!</definedName>
    <definedName name="___BQB8" localSheetId="5">#REF!</definedName>
    <definedName name="___BQB8" localSheetId="6">#REF!</definedName>
    <definedName name="___BQB8">#REF!</definedName>
    <definedName name="___BQB9" localSheetId="5">#REF!</definedName>
    <definedName name="___BQB9" localSheetId="6">#REF!</definedName>
    <definedName name="___BQB9">#REF!</definedName>
    <definedName name="___BQU03" localSheetId="5">#REF!</definedName>
    <definedName name="___BQU03" localSheetId="6">#REF!</definedName>
    <definedName name="___BQU03">#REF!</definedName>
    <definedName name="___brc250" localSheetId="5">'[18]300'!#REF!</definedName>
    <definedName name="___brc250" localSheetId="6">'[18]300'!#REF!</definedName>
    <definedName name="___brc250" localSheetId="13">'[18]300'!#REF!</definedName>
    <definedName name="___brc250">'[19]300'!#REF!</definedName>
    <definedName name="___CAL01" localSheetId="5">#REF!</definedName>
    <definedName name="___CAL01" localSheetId="6">#REF!</definedName>
    <definedName name="___CAL01">#REF!</definedName>
    <definedName name="___CAL02" localSheetId="5">#REF!</definedName>
    <definedName name="___CAL02" localSheetId="6">#REF!</definedName>
    <definedName name="___CAL02">#REF!</definedName>
    <definedName name="___CAL03" localSheetId="5">#REF!</definedName>
    <definedName name="___CAL03" localSheetId="6">#REF!</definedName>
    <definedName name="___CAL03">#REF!</definedName>
    <definedName name="___CAL04" localSheetId="5">#REF!</definedName>
    <definedName name="___CAL04" localSheetId="6">#REF!</definedName>
    <definedName name="___CAL04">#REF!</definedName>
    <definedName name="___CCC1" localSheetId="5">#REF!</definedName>
    <definedName name="___CCC1" localSheetId="6">#REF!</definedName>
    <definedName name="___CCC1">#REF!</definedName>
    <definedName name="___csr1" localSheetId="24">#REF!</definedName>
    <definedName name="___csr1" localSheetId="29">#REF!</definedName>
    <definedName name="___csr1" localSheetId="30">#REF!</definedName>
    <definedName name="___csr1" localSheetId="5">#REF!</definedName>
    <definedName name="___csr1" localSheetId="6">#REF!</definedName>
    <definedName name="___csr1">#REF!</definedName>
    <definedName name="___DIV27">#REF!</definedName>
    <definedName name="___GNR1" localSheetId="5">#REF!</definedName>
    <definedName name="___GNR1" localSheetId="6">#REF!</definedName>
    <definedName name="___GNR1">#REF!</definedName>
    <definedName name="___grp1" localSheetId="5">'[10]CALENDAR ANNUAL'!$C$14:$I$14,'[10]CALENDAR ANNUAL'!$L$14:$R$14,'[10]CALENDAR ANNUAL'!$U$14:$AA$14,'[10]CALENDAR ANNUAL'!$U$23:$AA$23,'[10]CALENDAR ANNUAL'!$L$23:$R$23,'[10]CALENDAR ANNUAL'!$C$23:$I$23,'[10]CALENDAR ANNUAL'!$U$32:$AA$32,'[10]CALENDAR ANNUAL'!$L$32:$R$32,'[10]CALENDAR ANNUAL'!$C$32:$I$32,'[10]CALENDAR ANNUAL'!$U$41:$AA$41,'[10]CALENDAR ANNUAL'!$L$41:$R$41,'[10]CALENDAR ANNUAL'!$C$41:$I$41</definedName>
    <definedName name="___grp1" localSheetId="6">'[10]CALENDAR ANNUAL'!$C$14:$I$14,'[10]CALENDAR ANNUAL'!$L$14:$R$14,'[10]CALENDAR ANNUAL'!$U$14:$AA$14,'[10]CALENDAR ANNUAL'!$U$23:$AA$23,'[10]CALENDAR ANNUAL'!$L$23:$R$23,'[10]CALENDAR ANNUAL'!$C$23:$I$23,'[10]CALENDAR ANNUAL'!$U$32:$AA$32,'[10]CALENDAR ANNUAL'!$L$32:$R$32,'[10]CALENDAR ANNUAL'!$C$32:$I$32,'[10]CALENDAR ANNUAL'!$U$41:$AA$41,'[10]CALENDAR ANNUAL'!$L$41:$R$41,'[10]CALENDAR ANNUAL'!$C$41:$I$41</definedName>
    <definedName name="___grp1" localSheetId="13">'[10]CALENDAR ANNUAL'!$C$14:$I$14,'[10]CALENDAR ANNUAL'!$L$14:$R$14,'[10]CALENDAR ANNUAL'!$U$14:$AA$14,'[10]CALENDAR ANNUAL'!$U$23:$AA$23,'[10]CALENDAR ANNUAL'!$L$23:$R$23,'[10]CALENDAR ANNUAL'!$C$23:$I$23,'[10]CALENDAR ANNUAL'!$U$32:$AA$32,'[10]CALENDAR ANNUAL'!$L$32:$R$32,'[10]CALENDAR ANNUAL'!$C$32:$I$32,'[10]CALENDAR ANNUAL'!$U$41:$AA$41,'[10]CALENDAR ANNUAL'!$L$41:$R$41,'[10]CALENDAR ANNUAL'!$C$41:$I$41</definedName>
    <definedName name="___grp1">'[20]CALENDAR ANNUAL'!$C$14:$I$14,'[20]CALENDAR ANNUAL'!$L$14:$R$14,'[20]CALENDAR ANNUAL'!$U$14:$AA$14,'[20]CALENDAR ANNUAL'!$U$23:$AA$23,'[20]CALENDAR ANNUAL'!$L$23:$R$23,'[20]CALENDAR ANNUAL'!$C$23:$I$23,'[20]CALENDAR ANNUAL'!$U$32:$AA$32,'[20]CALENDAR ANNUAL'!$L$32:$R$32,'[20]CALENDAR ANNUAL'!$C$32:$I$32,'[20]CALENDAR ANNUAL'!$U$41:$AA$41,'[20]CALENDAR ANNUAL'!$L$41:$R$41,'[20]CALENDAR ANNUAL'!$C$41:$I$41</definedName>
    <definedName name="___ING01" localSheetId="5">#REF!</definedName>
    <definedName name="___ING01" localSheetId="6">#REF!</definedName>
    <definedName name="___ING01">#REF!</definedName>
    <definedName name="___ING02" localSheetId="5">#REF!</definedName>
    <definedName name="___ING02" localSheetId="6">#REF!</definedName>
    <definedName name="___ING02">#REF!</definedName>
    <definedName name="___MDS01" localSheetId="5">#REF!</definedName>
    <definedName name="___MDS01" localSheetId="6">#REF!</definedName>
    <definedName name="___MDS01">#REF!</definedName>
    <definedName name="___MS16">#REF!</definedName>
    <definedName name="___MVE01" localSheetId="5">#REF!</definedName>
    <definedName name="___MVE01" localSheetId="6">#REF!</definedName>
    <definedName name="___MVE01">#REF!</definedName>
    <definedName name="___PAG01" localSheetId="5">#REF!</definedName>
    <definedName name="___PAG01" localSheetId="6">#REF!</definedName>
    <definedName name="___PAG01">#REF!</definedName>
    <definedName name="___PAG02" localSheetId="5">#REF!</definedName>
    <definedName name="___PAG02" localSheetId="6">#REF!</definedName>
    <definedName name="___PAG02">#REF!</definedName>
    <definedName name="___PHN01" localSheetId="5">#REF!</definedName>
    <definedName name="___PHN01" localSheetId="6">#REF!</definedName>
    <definedName name="___PHN01">#REF!</definedName>
    <definedName name="___PHN02" localSheetId="5">#REF!</definedName>
    <definedName name="___PHN02" localSheetId="6">#REF!</definedName>
    <definedName name="___PHN02">#REF!</definedName>
    <definedName name="___PL1">#REF!</definedName>
    <definedName name="___pl7">#REF!</definedName>
    <definedName name="___PL8">#REF!</definedName>
    <definedName name="___pld7">#REF!</definedName>
    <definedName name="___PLD8">#REF!</definedName>
    <definedName name="___QQQ1" localSheetId="5">#REF!</definedName>
    <definedName name="___QQQ1" localSheetId="6">#REF!</definedName>
    <definedName name="___QQQ1">#REF!</definedName>
    <definedName name="___qty1">'[16]BOQs Compr'!$D$1:$D$65536</definedName>
    <definedName name="___RGF01" localSheetId="5">#REF!</definedName>
    <definedName name="___RGF01" localSheetId="6">#REF!</definedName>
    <definedName name="___RGF01">#REF!</definedName>
    <definedName name="___RHN01" localSheetId="5">#REF!</definedName>
    <definedName name="___RHN01" localSheetId="6">#REF!</definedName>
    <definedName name="___RHN01">#REF!</definedName>
    <definedName name="___RHN02" localSheetId="5">#REF!</definedName>
    <definedName name="___RHN02" localSheetId="6">#REF!</definedName>
    <definedName name="___RHN02">#REF!</definedName>
    <definedName name="___RHN03" localSheetId="5">#REF!</definedName>
    <definedName name="___RHN03" localSheetId="6">#REF!</definedName>
    <definedName name="___RHN03">#REF!</definedName>
    <definedName name="___RHN04" localSheetId="5">#REF!</definedName>
    <definedName name="___RHN04" localSheetId="6">#REF!</definedName>
    <definedName name="___RHN04">#REF!</definedName>
    <definedName name="___RL1">#REF!</definedName>
    <definedName name="___RNC1" localSheetId="5">#REF!</definedName>
    <definedName name="___RNC1" localSheetId="6">#REF!</definedName>
    <definedName name="___RNC1">#REF!</definedName>
    <definedName name="___RR15">[14]iron!#REF!</definedName>
    <definedName name="___RRR01" localSheetId="5">#REF!</definedName>
    <definedName name="___RRR01" localSheetId="6">#REF!</definedName>
    <definedName name="___RRR01">#REF!</definedName>
    <definedName name="___SE1">#REF!</definedName>
    <definedName name="___se2">#REF!</definedName>
    <definedName name="___se3">#REF!</definedName>
    <definedName name="___se4">#REF!</definedName>
    <definedName name="___se5">#REF!</definedName>
    <definedName name="___se6">#REF!</definedName>
    <definedName name="___se7">#REF!</definedName>
    <definedName name="___se8">#REF!</definedName>
    <definedName name="___tw1">#REF!</definedName>
    <definedName name="___WCP1" localSheetId="5">#REF!</definedName>
    <definedName name="___WCP1" localSheetId="6">#REF!</definedName>
    <definedName name="___WCP1">#REF!</definedName>
    <definedName name="___WCY01" localSheetId="5">#REF!</definedName>
    <definedName name="___WCY01" localSheetId="6">#REF!</definedName>
    <definedName name="___WCY01">#REF!</definedName>
    <definedName name="___WW01" localSheetId="5">#REF!</definedName>
    <definedName name="___WW01" localSheetId="6">#REF!</definedName>
    <definedName name="___WW01">#REF!</definedName>
    <definedName name="___WW02" localSheetId="5">#REF!</definedName>
    <definedName name="___WW02" localSheetId="6">#REF!</definedName>
    <definedName name="___WW02">#REF!</definedName>
    <definedName name="___WW03" localSheetId="5">#REF!</definedName>
    <definedName name="___WW03" localSheetId="6">#REF!</definedName>
    <definedName name="___WW03">#REF!</definedName>
    <definedName name="___WWW1" localSheetId="5">#REF!</definedName>
    <definedName name="___WWW1" localSheetId="6">#REF!</definedName>
    <definedName name="___WWW1">#REF!</definedName>
    <definedName name="___WWW2" localSheetId="5">#REF!</definedName>
    <definedName name="___WWW2" localSheetId="6">#REF!</definedName>
    <definedName name="___WWW2">#REF!</definedName>
    <definedName name="___WWW3" localSheetId="5">#REF!</definedName>
    <definedName name="___WWW3" localSheetId="6">#REF!</definedName>
    <definedName name="___WWW3">#REF!</definedName>
    <definedName name="__1" localSheetId="5">#REF!</definedName>
    <definedName name="__1" localSheetId="6">#REF!</definedName>
    <definedName name="__1">#REF!</definedName>
    <definedName name="__1.2" localSheetId="5">[12]BOQ!#REF!</definedName>
    <definedName name="__1.2" localSheetId="6">[12]BOQ!#REF!</definedName>
    <definedName name="__1.2">[21]BOQ!#REF!</definedName>
    <definedName name="__1.3" localSheetId="5">[12]BOQ!#REF!</definedName>
    <definedName name="__1.3" localSheetId="6">[12]BOQ!#REF!</definedName>
    <definedName name="__1.3">[21]BOQ!#REF!</definedName>
    <definedName name="__1.4" localSheetId="5">[12]BOQ!#REF!</definedName>
    <definedName name="__1.4" localSheetId="6">[12]BOQ!#REF!</definedName>
    <definedName name="__1.4">[21]BOQ!#REF!</definedName>
    <definedName name="__1_0Datab" localSheetId="24">[22]BOQ!#REF!</definedName>
    <definedName name="__1_0Datab" localSheetId="29">[22]BOQ!#REF!</definedName>
    <definedName name="__1_0Datab" localSheetId="30">[22]BOQ!#REF!</definedName>
    <definedName name="__1_0Datab" localSheetId="5">[20]BOQ!#REF!</definedName>
    <definedName name="__1_0Datab" localSheetId="6">[20]BOQ!#REF!</definedName>
    <definedName name="__1_0Datab" localSheetId="13">[23]BOQ!#REF!</definedName>
    <definedName name="__1_0Datab">[24]BOQ!#REF!</definedName>
    <definedName name="__123Graph_A" localSheetId="28" hidden="1">[12]SUM!#REF!</definedName>
    <definedName name="__123Graph_A" localSheetId="27" hidden="1">[12]SUM!#REF!</definedName>
    <definedName name="__123Graph_A" localSheetId="26" hidden="1">[12]SUM!#REF!</definedName>
    <definedName name="__123Graph_A" localSheetId="24" hidden="1">[12]SUM!#REF!</definedName>
    <definedName name="__123Graph_A" localSheetId="31" hidden="1">[12]SUM!#REF!</definedName>
    <definedName name="__123Graph_A" localSheetId="29" hidden="1">[12]SUM!#REF!</definedName>
    <definedName name="__123Graph_A" localSheetId="30" hidden="1">[12]SUM!#REF!</definedName>
    <definedName name="__123Graph_A" localSheetId="32" hidden="1">[12]SUM!#REF!</definedName>
    <definedName name="__123Graph_A" localSheetId="5" hidden="1">'[21]JAN 1'!$N$70:$N$81</definedName>
    <definedName name="__123Graph_A" localSheetId="6" hidden="1">'[21]JAN 1'!$N$70:$N$81</definedName>
    <definedName name="__123Graph_A" localSheetId="13" hidden="1">'[20]JAN 1'!$N$70:$N$81</definedName>
    <definedName name="__123Graph_A" hidden="1">'[25]JAN 1'!$N$70:$N$81</definedName>
    <definedName name="__123Graph_ACURRENT" localSheetId="28" hidden="1">[26]FitOutConfCentre!#REF!</definedName>
    <definedName name="__123Graph_ACURRENT" localSheetId="27" hidden="1">[26]FitOutConfCentre!#REF!</definedName>
    <definedName name="__123Graph_ACURRENT" localSheetId="26" hidden="1">[26]FitOutConfCentre!#REF!</definedName>
    <definedName name="__123Graph_ACURRENT" localSheetId="24" hidden="1">[26]FitOutConfCentre!#REF!</definedName>
    <definedName name="__123Graph_ACURRENT" localSheetId="31" hidden="1">[26]FitOutConfCentre!#REF!</definedName>
    <definedName name="__123Graph_ACURRENT" localSheetId="29" hidden="1">[26]FitOutConfCentre!#REF!</definedName>
    <definedName name="__123Graph_ACURRENT" localSheetId="30" hidden="1">[26]FitOutConfCentre!#REF!</definedName>
    <definedName name="__123Graph_ACURRENT" localSheetId="32" hidden="1">[26]FitOutConfCentre!#REF!</definedName>
    <definedName name="__123Graph_ACURRENT" localSheetId="5" hidden="1">[22]FitOutConfCentre!#REF!</definedName>
    <definedName name="__123Graph_ACURRENT" localSheetId="6" hidden="1">[22]FitOutConfCentre!#REF!</definedName>
    <definedName name="__123Graph_ACURRENT" localSheetId="13" hidden="1">[21]FitOutConfCentre!#REF!</definedName>
    <definedName name="__123Graph_ACURRENT" hidden="1">[26]FitOutConfCentre!#REF!</definedName>
    <definedName name="__123Graph_B" localSheetId="28" hidden="1">[27]SUM!#REF!</definedName>
    <definedName name="__123Graph_B" localSheetId="27" hidden="1">[27]SUM!#REF!</definedName>
    <definedName name="__123Graph_B" localSheetId="26" hidden="1">[27]SUM!#REF!</definedName>
    <definedName name="__123Graph_B" localSheetId="24" hidden="1">[27]SUM!#REF!</definedName>
    <definedName name="__123Graph_B" localSheetId="31" hidden="1">[27]SUM!#REF!</definedName>
    <definedName name="__123Graph_B" localSheetId="29" hidden="1">[27]SUM!#REF!</definedName>
    <definedName name="__123Graph_B" localSheetId="30" hidden="1">[27]SUM!#REF!</definedName>
    <definedName name="__123Graph_B" localSheetId="32" hidden="1">[27]SUM!#REF!</definedName>
    <definedName name="__123Graph_B" localSheetId="5" hidden="1">'[21]JAN 1'!$O$70:$O$81</definedName>
    <definedName name="__123Graph_B" localSheetId="6" hidden="1">'[21]JAN 1'!$O$70:$O$81</definedName>
    <definedName name="__123Graph_B" localSheetId="13" hidden="1">'[20]JAN 1'!$O$70:$O$81</definedName>
    <definedName name="__123Graph_B" hidden="1">'[25]JAN 1'!$O$70:$O$81</definedName>
    <definedName name="__123Graph_C" localSheetId="24" hidden="1">'[28]12CGOU'!#REF!</definedName>
    <definedName name="__123Graph_C" localSheetId="29" hidden="1">'[28]12CGOU'!#REF!</definedName>
    <definedName name="__123Graph_C" localSheetId="30" hidden="1">'[28]12CGOU'!#REF!</definedName>
    <definedName name="__123Graph_C" localSheetId="5" hidden="1">'[25]12CGOU'!#REF!</definedName>
    <definedName name="__123Graph_C" localSheetId="6" hidden="1">'[25]12CGOU'!#REF!</definedName>
    <definedName name="__123Graph_C" localSheetId="13" hidden="1">'[24]12CGOU'!#REF!</definedName>
    <definedName name="__123Graph_C" hidden="1">'[28]12CGOU'!#REF!</definedName>
    <definedName name="__123Graph_D" localSheetId="24" hidden="1">'[28]12CGOU'!#REF!</definedName>
    <definedName name="__123Graph_D" localSheetId="29" hidden="1">'[28]12CGOU'!#REF!</definedName>
    <definedName name="__123Graph_D" localSheetId="30" hidden="1">'[28]12CGOU'!#REF!</definedName>
    <definedName name="__123Graph_D" localSheetId="5" hidden="1">'[25]12CGOU'!#REF!</definedName>
    <definedName name="__123Graph_D" localSheetId="6" hidden="1">'[25]12CGOU'!#REF!</definedName>
    <definedName name="__123Graph_D" localSheetId="13" hidden="1">'[24]12CGOU'!#REF!</definedName>
    <definedName name="__123Graph_D" hidden="1">'[28]12CGOU'!#REF!</definedName>
    <definedName name="__123Graph_E" localSheetId="24" hidden="1">'[28]12CGOU'!#REF!</definedName>
    <definedName name="__123Graph_E" localSheetId="29" hidden="1">'[28]12CGOU'!#REF!</definedName>
    <definedName name="__123Graph_E" localSheetId="30" hidden="1">'[28]12CGOU'!#REF!</definedName>
    <definedName name="__123Graph_E" localSheetId="5" hidden="1">'[25]12CGOU'!#REF!</definedName>
    <definedName name="__123Graph_E" localSheetId="6" hidden="1">'[25]12CGOU'!#REF!</definedName>
    <definedName name="__123Graph_E" localSheetId="13" hidden="1">'[24]12CGOU'!#REF!</definedName>
    <definedName name="__123Graph_E" hidden="1">'[28]12CGOU'!#REF!</definedName>
    <definedName name="__123Graph_F" localSheetId="24" hidden="1">'[28]12CGOU'!#REF!</definedName>
    <definedName name="__123Graph_F" localSheetId="29" hidden="1">'[28]12CGOU'!#REF!</definedName>
    <definedName name="__123Graph_F" localSheetId="30" hidden="1">'[28]12CGOU'!#REF!</definedName>
    <definedName name="__123Graph_F" localSheetId="5" hidden="1">'[25]12CGOU'!#REF!</definedName>
    <definedName name="__123Graph_F" localSheetId="6" hidden="1">'[25]12CGOU'!#REF!</definedName>
    <definedName name="__123Graph_F" localSheetId="13" hidden="1">'[24]12CGOU'!#REF!</definedName>
    <definedName name="__123Graph_F" hidden="1">'[28]12CGOU'!#REF!</definedName>
    <definedName name="__123Graph_X" localSheetId="5" hidden="1">'[21]JAN 1'!$M$70:$M$81</definedName>
    <definedName name="__123Graph_X" localSheetId="6" hidden="1">'[21]JAN 1'!$M$70:$M$81</definedName>
    <definedName name="__123Graph_X" localSheetId="13" hidden="1">'[20]JAN 1'!$M$70:$M$81</definedName>
    <definedName name="__123Graph_X" hidden="1">'[25]JAN 1'!$M$70:$M$81</definedName>
    <definedName name="__2" localSheetId="5">#REF!</definedName>
    <definedName name="__2" localSheetId="6">#REF!</definedName>
    <definedName name="__2">#REF!</definedName>
    <definedName name="__2_0Datab" localSheetId="24">[29]Abstract!#REF!</definedName>
    <definedName name="__2_0Datab" localSheetId="29">[29]Abstract!#REF!</definedName>
    <definedName name="__2_0Datab" localSheetId="30">[29]Abstract!#REF!</definedName>
    <definedName name="__2_0Datab" localSheetId="5">[27]Abstract!#REF!</definedName>
    <definedName name="__2_0Datab" localSheetId="6">[27]Abstract!#REF!</definedName>
    <definedName name="__2_0Datab" localSheetId="13">[30]Abstract!#REF!</definedName>
    <definedName name="__2_0Datab">[31]Abstract!#REF!</definedName>
    <definedName name="__3" localSheetId="5">#REF!</definedName>
    <definedName name="__3" localSheetId="6">#REF!</definedName>
    <definedName name="__3">#REF!</definedName>
    <definedName name="__4" localSheetId="5">#REF!</definedName>
    <definedName name="__4" localSheetId="6">#REF!</definedName>
    <definedName name="__4">#REF!</definedName>
    <definedName name="__5" localSheetId="5">#REF!</definedName>
    <definedName name="__5" localSheetId="6">#REF!</definedName>
    <definedName name="__5">#REF!</definedName>
    <definedName name="__5A.1" localSheetId="5">[12]BOQ!#REF!</definedName>
    <definedName name="__5A.1" localSheetId="6">[12]BOQ!#REF!</definedName>
    <definedName name="__5A.1">[21]BOQ!#REF!</definedName>
    <definedName name="__5A.2" localSheetId="5">[12]BOQ!#REF!</definedName>
    <definedName name="__5A.2" localSheetId="6">[12]BOQ!#REF!</definedName>
    <definedName name="__5A.2">[21]BOQ!#REF!</definedName>
    <definedName name="__5A.3" localSheetId="5">[12]BOQ!#REF!</definedName>
    <definedName name="__5A.3" localSheetId="6">[12]BOQ!#REF!</definedName>
    <definedName name="__5A.3">[21]BOQ!#REF!</definedName>
    <definedName name="__5B.1" localSheetId="5">[12]BOQ!#REF!</definedName>
    <definedName name="__5B.1" localSheetId="6">[12]BOQ!#REF!</definedName>
    <definedName name="__5B.1">[21]BOQ!#REF!</definedName>
    <definedName name="__5B.2" localSheetId="5">[12]BOQ!#REF!</definedName>
    <definedName name="__5B.2" localSheetId="6">[12]BOQ!#REF!</definedName>
    <definedName name="__5B.2">[21]BOQ!#REF!</definedName>
    <definedName name="__5B.3" localSheetId="5">[12]BOQ!#REF!</definedName>
    <definedName name="__5B.3" localSheetId="6">[12]BOQ!#REF!</definedName>
    <definedName name="__5B.3">[21]BOQ!#REF!</definedName>
    <definedName name="__5B.4" localSheetId="5">[12]BOQ!#REF!</definedName>
    <definedName name="__5B.4" localSheetId="6">[12]BOQ!#REF!</definedName>
    <definedName name="__5B.4">[21]BOQ!#REF!</definedName>
    <definedName name="__6.2" localSheetId="5">[12]BOQ!#REF!</definedName>
    <definedName name="__6.2" localSheetId="6">[12]BOQ!#REF!</definedName>
    <definedName name="__6.2">[21]BOQ!#REF!</definedName>
    <definedName name="__6.3" localSheetId="5">[12]BOQ!#REF!</definedName>
    <definedName name="__6.3" localSheetId="6">[12]BOQ!#REF!</definedName>
    <definedName name="__6.3">[21]BOQ!#REF!</definedName>
    <definedName name="__6.4" localSheetId="5">[12]BOQ!#REF!</definedName>
    <definedName name="__6.4" localSheetId="6">[12]BOQ!#REF!</definedName>
    <definedName name="__6.4">[21]BOQ!#REF!</definedName>
    <definedName name="__7_0Datab">[32]BOQ!#REF!</definedName>
    <definedName name="__A">'[33]02_MMCE'!#REF!</definedName>
    <definedName name="__A66666">#REF!</definedName>
    <definedName name="__BQB1" localSheetId="5">#REF!</definedName>
    <definedName name="__BQB1" localSheetId="6">#REF!</definedName>
    <definedName name="__BQB1">#REF!</definedName>
    <definedName name="__BQB2" localSheetId="5">#REF!</definedName>
    <definedName name="__BQB2" localSheetId="6">#REF!</definedName>
    <definedName name="__BQB2">#REF!</definedName>
    <definedName name="__BQB3" localSheetId="5">#REF!</definedName>
    <definedName name="__BQB3" localSheetId="6">#REF!</definedName>
    <definedName name="__BQB3">#REF!</definedName>
    <definedName name="__BQB4" localSheetId="5">#REF!</definedName>
    <definedName name="__BQB4" localSheetId="6">#REF!</definedName>
    <definedName name="__BQB4">#REF!</definedName>
    <definedName name="__BQB5" localSheetId="5">#REF!</definedName>
    <definedName name="__BQB5" localSheetId="6">#REF!</definedName>
    <definedName name="__BQB5">#REF!</definedName>
    <definedName name="__BQB6" localSheetId="5">#REF!</definedName>
    <definedName name="__BQB6" localSheetId="6">#REF!</definedName>
    <definedName name="__BQB6">#REF!</definedName>
    <definedName name="__BQB7" localSheetId="5">#REF!</definedName>
    <definedName name="__BQB7" localSheetId="6">#REF!</definedName>
    <definedName name="__BQB7">#REF!</definedName>
    <definedName name="__BQB8" localSheetId="5">#REF!</definedName>
    <definedName name="__BQB8" localSheetId="6">#REF!</definedName>
    <definedName name="__BQB8">#REF!</definedName>
    <definedName name="__BQB9" localSheetId="5">#REF!</definedName>
    <definedName name="__BQB9" localSheetId="6">#REF!</definedName>
    <definedName name="__BQB9">#REF!</definedName>
    <definedName name="__BQU03" localSheetId="5">#REF!</definedName>
    <definedName name="__BQU03" localSheetId="6">#REF!</definedName>
    <definedName name="__BQU03">#REF!</definedName>
    <definedName name="__BRC250" localSheetId="24">'[34]300'!#REF!</definedName>
    <definedName name="__BRC250" localSheetId="29">'[34]300'!#REF!</definedName>
    <definedName name="__BRC250" localSheetId="30">'[34]300'!#REF!</definedName>
    <definedName name="__BRC250" localSheetId="5">'[28]300'!#REF!</definedName>
    <definedName name="__BRC250" localSheetId="6">'[28]300'!#REF!</definedName>
    <definedName name="__BRC250" localSheetId="13">'[26]300'!#REF!</definedName>
    <definedName name="__BRC250">'[34]300'!#REF!</definedName>
    <definedName name="__CAL01" localSheetId="5">#REF!</definedName>
    <definedName name="__CAL01" localSheetId="6">#REF!</definedName>
    <definedName name="__CAL01">#REF!</definedName>
    <definedName name="__CAL02" localSheetId="5">#REF!</definedName>
    <definedName name="__CAL02" localSheetId="6">#REF!</definedName>
    <definedName name="__CAL02">#REF!</definedName>
    <definedName name="__CAL03" localSheetId="5">#REF!</definedName>
    <definedName name="__CAL03" localSheetId="6">#REF!</definedName>
    <definedName name="__CAL03">#REF!</definedName>
    <definedName name="__CAL04" localSheetId="5">#REF!</definedName>
    <definedName name="__CAL04" localSheetId="6">#REF!</definedName>
    <definedName name="__CAL04">#REF!</definedName>
    <definedName name="__CCC1" localSheetId="5">#REF!</definedName>
    <definedName name="__CCC1" localSheetId="6">#REF!</definedName>
    <definedName name="__CCC1">#REF!</definedName>
    <definedName name="__csr1" localSheetId="24">#REF!</definedName>
    <definedName name="__csr1" localSheetId="29">#REF!</definedName>
    <definedName name="__csr1" localSheetId="30">#REF!</definedName>
    <definedName name="__csr1" localSheetId="5">#REF!</definedName>
    <definedName name="__csr1" localSheetId="6">#REF!</definedName>
    <definedName name="__csr1">#REF!</definedName>
    <definedName name="__DIV27">#REF!</definedName>
    <definedName name="__DWR001" localSheetId="5">'[35]Day work'!#REF!</definedName>
    <definedName name="__DWR001" localSheetId="6">'[35]Day work'!#REF!</definedName>
    <definedName name="__DWR001">'[36]Day work'!#REF!</definedName>
    <definedName name="__DWR002" localSheetId="5">'[35]Day work'!#REF!</definedName>
    <definedName name="__DWR002" localSheetId="6">'[35]Day work'!#REF!</definedName>
    <definedName name="__DWR002">'[36]Day work'!#REF!</definedName>
    <definedName name="__DWR003" localSheetId="5">'[35]Day work'!#REF!</definedName>
    <definedName name="__DWR003" localSheetId="6">'[35]Day work'!#REF!</definedName>
    <definedName name="__DWR003">'[36]Day work'!#REF!</definedName>
    <definedName name="__DWR004" localSheetId="5">'[35]Day work'!#REF!</definedName>
    <definedName name="__DWR004" localSheetId="6">'[35]Day work'!#REF!</definedName>
    <definedName name="__DWR004">'[36]Day work'!#REF!</definedName>
    <definedName name="__DWR005" localSheetId="5">'[35]Day work'!#REF!</definedName>
    <definedName name="__DWR005" localSheetId="6">'[35]Day work'!#REF!</definedName>
    <definedName name="__DWR005">'[36]Day work'!#REF!</definedName>
    <definedName name="__FAA1">#N/A</definedName>
    <definedName name="__FAA2">#N/A</definedName>
    <definedName name="__GNR1" localSheetId="5">#REF!</definedName>
    <definedName name="__GNR1" localSheetId="6">#REF!</definedName>
    <definedName name="__GNR1">#REF!</definedName>
    <definedName name="__grp1" localSheetId="5">'[10]CALENDAR ANNUAL'!$C$14:$I$14,'[10]CALENDAR ANNUAL'!$L$14:$R$14,'[10]CALENDAR ANNUAL'!$U$14:$AA$14,'[10]CALENDAR ANNUAL'!$U$23:$AA$23,'[10]CALENDAR ANNUAL'!$L$23:$R$23,'[10]CALENDAR ANNUAL'!$C$23:$I$23,'[10]CALENDAR ANNUAL'!$U$32:$AA$32,'[10]CALENDAR ANNUAL'!$L$32:$R$32,'[10]CALENDAR ANNUAL'!$C$32:$I$32,'[10]CALENDAR ANNUAL'!$U$41:$AA$41,'[10]CALENDAR ANNUAL'!$L$41:$R$41,'[10]CALENDAR ANNUAL'!$C$41:$I$41</definedName>
    <definedName name="__grp1" localSheetId="6">'[10]CALENDAR ANNUAL'!$C$14:$I$14,'[10]CALENDAR ANNUAL'!$L$14:$R$14,'[10]CALENDAR ANNUAL'!$U$14:$AA$14,'[10]CALENDAR ANNUAL'!$U$23:$AA$23,'[10]CALENDAR ANNUAL'!$L$23:$R$23,'[10]CALENDAR ANNUAL'!$C$23:$I$23,'[10]CALENDAR ANNUAL'!$U$32:$AA$32,'[10]CALENDAR ANNUAL'!$L$32:$R$32,'[10]CALENDAR ANNUAL'!$C$32:$I$32,'[10]CALENDAR ANNUAL'!$U$41:$AA$41,'[10]CALENDAR ANNUAL'!$L$41:$R$41,'[10]CALENDAR ANNUAL'!$C$41:$I$41</definedName>
    <definedName name="__grp1" localSheetId="13">'[10]CALENDAR ANNUAL'!$C$14:$I$14,'[10]CALENDAR ANNUAL'!$L$14:$R$14,'[10]CALENDAR ANNUAL'!$U$14:$AA$14,'[10]CALENDAR ANNUAL'!$U$23:$AA$23,'[10]CALENDAR ANNUAL'!$L$23:$R$23,'[10]CALENDAR ANNUAL'!$C$23:$I$23,'[10]CALENDAR ANNUAL'!$U$32:$AA$32,'[10]CALENDAR ANNUAL'!$L$32:$R$32,'[10]CALENDAR ANNUAL'!$C$32:$I$32,'[10]CALENDAR ANNUAL'!$U$41:$AA$41,'[10]CALENDAR ANNUAL'!$L$41:$R$41,'[10]CALENDAR ANNUAL'!$C$41:$I$41</definedName>
    <definedName name="__grp1">'[20]CALENDAR ANNUAL'!$C$14:$I$14,'[20]CALENDAR ANNUAL'!$L$14:$R$14,'[20]CALENDAR ANNUAL'!$U$14:$AA$14,'[20]CALENDAR ANNUAL'!$U$23:$AA$23,'[20]CALENDAR ANNUAL'!$L$23:$R$23,'[20]CALENDAR ANNUAL'!$C$23:$I$23,'[20]CALENDAR ANNUAL'!$U$32:$AA$32,'[20]CALENDAR ANNUAL'!$L$32:$R$32,'[20]CALENDAR ANNUAL'!$C$32:$I$32,'[20]CALENDAR ANNUAL'!$U$41:$AA$41,'[20]CALENDAR ANNUAL'!$L$41:$R$41,'[20]CALENDAR ANNUAL'!$C$41:$I$41</definedName>
    <definedName name="__HRD044" localSheetId="5">#REF!</definedName>
    <definedName name="__HRD044" localSheetId="6">#REF!</definedName>
    <definedName name="__HRD044">#REF!</definedName>
    <definedName name="__ING01" localSheetId="5">#REF!</definedName>
    <definedName name="__ING01" localSheetId="6">#REF!</definedName>
    <definedName name="__ING01">#REF!</definedName>
    <definedName name="__ING02" localSheetId="5">#REF!</definedName>
    <definedName name="__ING02" localSheetId="6">#REF!</definedName>
    <definedName name="__ING02">#REF!</definedName>
    <definedName name="__IntlFixup" hidden="1">TRUE</definedName>
    <definedName name="__MC70" localSheetId="24">'[34]300'!#REF!</definedName>
    <definedName name="__MC70" localSheetId="29">'[34]300'!#REF!</definedName>
    <definedName name="__MC70" localSheetId="30">'[34]300'!#REF!</definedName>
    <definedName name="__MC70" localSheetId="5">'[28]300'!#REF!</definedName>
    <definedName name="__MC70" localSheetId="6">'[28]300'!#REF!</definedName>
    <definedName name="__MC70" localSheetId="13">'[26]300'!#REF!</definedName>
    <definedName name="__MC70">'[34]300'!#REF!</definedName>
    <definedName name="__MDS01" localSheetId="5">#REF!</definedName>
    <definedName name="__MDS01" localSheetId="6">#REF!</definedName>
    <definedName name="__MDS01">#REF!</definedName>
    <definedName name="__MS16">#REF!</definedName>
    <definedName name="__MVE01" localSheetId="5">#REF!</definedName>
    <definedName name="__MVE01" localSheetId="6">#REF!</definedName>
    <definedName name="__MVE01">#REF!</definedName>
    <definedName name="__PAG01" localSheetId="5">#REF!</definedName>
    <definedName name="__PAG01" localSheetId="6">#REF!</definedName>
    <definedName name="__PAG01">#REF!</definedName>
    <definedName name="__PAG02" localSheetId="5">#REF!</definedName>
    <definedName name="__PAG02" localSheetId="6">#REF!</definedName>
    <definedName name="__PAG02">#REF!</definedName>
    <definedName name="__Per1" localSheetId="24">'[34]100'!#REF!</definedName>
    <definedName name="__Per1" localSheetId="29">'[34]100'!#REF!</definedName>
    <definedName name="__Per1" localSheetId="30">'[34]100'!#REF!</definedName>
    <definedName name="__Per1" localSheetId="5">'[28]100'!#REF!</definedName>
    <definedName name="__Per1" localSheetId="6">'[28]100'!#REF!</definedName>
    <definedName name="__Per1" localSheetId="13">'[26]100'!#REF!</definedName>
    <definedName name="__Per1">'[34]100'!#REF!</definedName>
    <definedName name="__Per10" localSheetId="24">'[34]600'!#REF!</definedName>
    <definedName name="__Per10" localSheetId="29">'[34]600'!#REF!</definedName>
    <definedName name="__Per10" localSheetId="30">'[34]600'!#REF!</definedName>
    <definedName name="__Per10" localSheetId="5">'[28]600'!#REF!</definedName>
    <definedName name="__Per10" localSheetId="6">'[28]600'!#REF!</definedName>
    <definedName name="__Per10" localSheetId="13">'[26]600'!#REF!</definedName>
    <definedName name="__Per10">'[34]600'!#REF!</definedName>
    <definedName name="__Per2" localSheetId="5">'[28]100'!#REF!</definedName>
    <definedName name="__Per2" localSheetId="6">'[28]100'!#REF!</definedName>
    <definedName name="__Per2" localSheetId="13">'[26]100'!#REF!</definedName>
    <definedName name="__Per2">'[34]100'!#REF!</definedName>
    <definedName name="__Per5" localSheetId="24">#REF!</definedName>
    <definedName name="__Per5" localSheetId="29">#REF!</definedName>
    <definedName name="__Per5" localSheetId="30">#REF!</definedName>
    <definedName name="__Per5" localSheetId="5">#REF!</definedName>
    <definedName name="__Per5" localSheetId="6">#REF!</definedName>
    <definedName name="__Per5">#REF!</definedName>
    <definedName name="__Per6" localSheetId="24">#REF!</definedName>
    <definedName name="__Per6" localSheetId="29">#REF!</definedName>
    <definedName name="__Per6" localSheetId="30">#REF!</definedName>
    <definedName name="__Per6" localSheetId="5">#REF!</definedName>
    <definedName name="__Per6" localSheetId="6">#REF!</definedName>
    <definedName name="__Per6">#REF!</definedName>
    <definedName name="__Per7" localSheetId="24">'[34]500'!#REF!</definedName>
    <definedName name="__Per7" localSheetId="29">'[34]500'!#REF!</definedName>
    <definedName name="__Per7" localSheetId="30">'[34]500'!#REF!</definedName>
    <definedName name="__Per7" localSheetId="5">'[28]500'!#REF!</definedName>
    <definedName name="__Per7" localSheetId="6">'[28]500'!#REF!</definedName>
    <definedName name="__Per7" localSheetId="13">'[26]500'!#REF!</definedName>
    <definedName name="__Per7">'[34]500'!#REF!</definedName>
    <definedName name="__Per8" localSheetId="24">'[34]500'!#REF!</definedName>
    <definedName name="__Per8" localSheetId="29">'[34]500'!#REF!</definedName>
    <definedName name="__Per8" localSheetId="30">'[34]500'!#REF!</definedName>
    <definedName name="__Per8" localSheetId="5">'[28]500'!#REF!</definedName>
    <definedName name="__Per8" localSheetId="6">'[28]500'!#REF!</definedName>
    <definedName name="__Per8" localSheetId="13">'[26]500'!#REF!</definedName>
    <definedName name="__Per8">'[34]500'!#REF!</definedName>
    <definedName name="__Per9" localSheetId="5">'[28]600'!#REF!</definedName>
    <definedName name="__Per9" localSheetId="6">'[28]600'!#REF!</definedName>
    <definedName name="__Per9" localSheetId="13">'[26]600'!#REF!</definedName>
    <definedName name="__Per9">'[34]600'!#REF!</definedName>
    <definedName name="__PHN01" localSheetId="5">#REF!</definedName>
    <definedName name="__PHN01" localSheetId="6">#REF!</definedName>
    <definedName name="__PHN01">#REF!</definedName>
    <definedName name="__PHN02" localSheetId="5">#REF!</definedName>
    <definedName name="__PHN02" localSheetId="6">#REF!</definedName>
    <definedName name="__PHN02">#REF!</definedName>
    <definedName name="__PL1">#REF!</definedName>
    <definedName name="__pl7">#REF!</definedName>
    <definedName name="__PL8">#REF!</definedName>
    <definedName name="__pld7">#REF!</definedName>
    <definedName name="__PLD8">#REF!</definedName>
    <definedName name="__QQQ1" localSheetId="5">#REF!</definedName>
    <definedName name="__QQQ1" localSheetId="6">#REF!</definedName>
    <definedName name="__QQQ1">#REF!</definedName>
    <definedName name="__qty1">'[37]BOQs Compr'!$D$1:$D$65536</definedName>
    <definedName name="__rev06" localSheetId="24">#REF!</definedName>
    <definedName name="__rev06" localSheetId="29">#REF!</definedName>
    <definedName name="__rev06" localSheetId="30">#REF!</definedName>
    <definedName name="__rev06" localSheetId="5">#REF!</definedName>
    <definedName name="__rev06" localSheetId="6">#REF!</definedName>
    <definedName name="__rev06">#REF!</definedName>
    <definedName name="__RGF01" localSheetId="5">#REF!</definedName>
    <definedName name="__RGF01" localSheetId="6">#REF!</definedName>
    <definedName name="__RGF01">#REF!</definedName>
    <definedName name="__RHN01" localSheetId="5">#REF!</definedName>
    <definedName name="__RHN01" localSheetId="6">#REF!</definedName>
    <definedName name="__RHN01">#REF!</definedName>
    <definedName name="__RHN02" localSheetId="5">#REF!</definedName>
    <definedName name="__RHN02" localSheetId="6">#REF!</definedName>
    <definedName name="__RHN02">#REF!</definedName>
    <definedName name="__RHN03" localSheetId="5">#REF!</definedName>
    <definedName name="__RHN03" localSheetId="6">#REF!</definedName>
    <definedName name="__RHN03">#REF!</definedName>
    <definedName name="__RHN04" localSheetId="5">#REF!</definedName>
    <definedName name="__RHN04" localSheetId="6">#REF!</definedName>
    <definedName name="__RHN04">#REF!</definedName>
    <definedName name="__RL1">#REF!</definedName>
    <definedName name="__RNC1" localSheetId="5">#REF!</definedName>
    <definedName name="__RNC1" localSheetId="6">#REF!</definedName>
    <definedName name="__RNC1">#REF!</definedName>
    <definedName name="__RR15">[14]iron!#REF!</definedName>
    <definedName name="__RRR01" localSheetId="5">#REF!</definedName>
    <definedName name="__RRR01" localSheetId="6">#REF!</definedName>
    <definedName name="__RRR01">#REF!</definedName>
    <definedName name="__S1" localSheetId="24">#REF!</definedName>
    <definedName name="__S1" localSheetId="29">#REF!</definedName>
    <definedName name="__S1" localSheetId="30">#REF!</definedName>
    <definedName name="__S1" localSheetId="5">#REF!</definedName>
    <definedName name="__S1" localSheetId="6">#REF!</definedName>
    <definedName name="__S1">#REF!</definedName>
    <definedName name="__SE1">#REF!</definedName>
    <definedName name="__se2">#REF!</definedName>
    <definedName name="__se3">#REF!</definedName>
    <definedName name="__se4">#REF!</definedName>
    <definedName name="__se5">#REF!</definedName>
    <definedName name="__se6">#REF!</definedName>
    <definedName name="__se7">#REF!</definedName>
    <definedName name="__se8">#REF!</definedName>
    <definedName name="__tw1">#REF!</definedName>
    <definedName name="__WCP1" localSheetId="5">#REF!</definedName>
    <definedName name="__WCP1" localSheetId="6">#REF!</definedName>
    <definedName name="__WCP1">#REF!</definedName>
    <definedName name="__WCY01" localSheetId="5">#REF!</definedName>
    <definedName name="__WCY01" localSheetId="6">#REF!</definedName>
    <definedName name="__WCY01">#REF!</definedName>
    <definedName name="__WW01" localSheetId="5">#REF!</definedName>
    <definedName name="__WW01" localSheetId="6">#REF!</definedName>
    <definedName name="__WW01">#REF!</definedName>
    <definedName name="__WW02" localSheetId="5">#REF!</definedName>
    <definedName name="__WW02" localSheetId="6">#REF!</definedName>
    <definedName name="__WW02">#REF!</definedName>
    <definedName name="__WW03" localSheetId="5">#REF!</definedName>
    <definedName name="__WW03" localSheetId="6">#REF!</definedName>
    <definedName name="__WW03">#REF!</definedName>
    <definedName name="__WWW1" localSheetId="5">#REF!</definedName>
    <definedName name="__WWW1" localSheetId="6">#REF!</definedName>
    <definedName name="__WWW1">#REF!</definedName>
    <definedName name="__WWW2" localSheetId="5">#REF!</definedName>
    <definedName name="__WWW2" localSheetId="6">#REF!</definedName>
    <definedName name="__WWW2">#REF!</definedName>
    <definedName name="__WWW3" localSheetId="5">#REF!</definedName>
    <definedName name="__WWW3" localSheetId="6">#REF!</definedName>
    <definedName name="__WWW3">#REF!</definedName>
    <definedName name="_0">#REF!</definedName>
    <definedName name="_0_ct_14">#REF!</definedName>
    <definedName name="_02" localSheetId="5">#REF!</definedName>
    <definedName name="_02" localSheetId="6">#REF!</definedName>
    <definedName name="_02">#REF!</definedName>
    <definedName name="_1" localSheetId="24">#REF!</definedName>
    <definedName name="_1" localSheetId="29">#REF!</definedName>
    <definedName name="_1" localSheetId="30">#REF!</definedName>
    <definedName name="_1" localSheetId="5">#REF!</definedName>
    <definedName name="_1" localSheetId="6">#REF!</definedName>
    <definedName name="_1">#REF!</definedName>
    <definedName name="_1____123Graph_BCHART_1" localSheetId="24" hidden="1">[2]SUM!#REF!</definedName>
    <definedName name="_1____123Graph_BCHART_1" localSheetId="29" hidden="1">[2]SUM!#REF!</definedName>
    <definedName name="_1____123Graph_BCHART_1" localSheetId="30" hidden="1">[2]SUM!#REF!</definedName>
    <definedName name="_1____123Graph_BCHART_1" localSheetId="5" hidden="1">[2]SUM!#REF!</definedName>
    <definedName name="_1____123Graph_BCHART_1" localSheetId="6" hidden="1">[2]SUM!#REF!</definedName>
    <definedName name="_1____123Graph_BCHART_1" hidden="1">[2]SUM!#REF!</definedName>
    <definedName name="_1___123Graph_ACHART_1" hidden="1">[2]SUM!$C$9:$C$18</definedName>
    <definedName name="_1__123Graph_ACHART_1" hidden="1">[2]SUM!$C$9:$C$18</definedName>
    <definedName name="_1__123Graph_BCHART_1" localSheetId="28" hidden="1">[27]SUM!#REF!</definedName>
    <definedName name="_1__123Graph_BCHART_1" localSheetId="27" hidden="1">[27]SUM!#REF!</definedName>
    <definedName name="_1__123Graph_BCHART_1" localSheetId="26" hidden="1">[27]SUM!#REF!</definedName>
    <definedName name="_1__123Graph_BCHART_1" localSheetId="24" hidden="1">[27]SUM!#REF!</definedName>
    <definedName name="_1__123Graph_BCHART_1" localSheetId="31" hidden="1">[27]SUM!#REF!</definedName>
    <definedName name="_1__123Graph_BCHART_1" localSheetId="29" hidden="1">[27]SUM!#REF!</definedName>
    <definedName name="_1__123Graph_BCHART_1" localSheetId="30" hidden="1">[27]SUM!#REF!</definedName>
    <definedName name="_1__123Graph_BCHART_1" localSheetId="32" hidden="1">[27]SUM!#REF!</definedName>
    <definedName name="_1__123Graph_BCHART_1" localSheetId="5" hidden="1">[24]SUM!#REF!</definedName>
    <definedName name="_1__123Graph_BCHART_1" localSheetId="6" hidden="1">[24]SUM!#REF!</definedName>
    <definedName name="_1__123Graph_BCHART_1" localSheetId="13" hidden="1">[22]SUM!#REF!</definedName>
    <definedName name="_1__123Graph_BCHART_1" hidden="1">[27]SUM!#REF!</definedName>
    <definedName name="_1_0Datab" localSheetId="5">[38]BOQ!#REF!</definedName>
    <definedName name="_1_0Datab" localSheetId="6">[38]BOQ!#REF!</definedName>
    <definedName name="_1_0Datab" localSheetId="13">[28]BOQ!#REF!</definedName>
    <definedName name="_1_0Datab">[39]BOQ!#REF!</definedName>
    <definedName name="_1_1" localSheetId="5">#REF!</definedName>
    <definedName name="_1_1" localSheetId="6">#REF!</definedName>
    <definedName name="_1_1">#REF!</definedName>
    <definedName name="_1_2" localSheetId="5">#REF!</definedName>
    <definedName name="_1_2" localSheetId="6">#REF!</definedName>
    <definedName name="_1_2">#REF!</definedName>
    <definedName name="_100c">#REF!</definedName>
    <definedName name="_100tc">'[40]bulk material prices'!$D$37</definedName>
    <definedName name="_100tray">#REF!</definedName>
    <definedName name="_10Px0.5">'[41]Mat. price'!$E$40</definedName>
    <definedName name="_10Px1.5">#REF!</definedName>
    <definedName name="_10x2.5">'[33]02_MMCE'!#REF!</definedName>
    <definedName name="_12Px0.5">'[41]Mat. price'!$E$38</definedName>
    <definedName name="_12Px1.5">#REF!</definedName>
    <definedName name="_12Px2.5">'[41]Mat. price'!$E$37</definedName>
    <definedName name="_14__123Graph_BCHART_1" localSheetId="28" hidden="1">[27]SUM!#REF!</definedName>
    <definedName name="_14__123Graph_BCHART_1" localSheetId="27" hidden="1">[27]SUM!#REF!</definedName>
    <definedName name="_14__123Graph_BCHART_1" localSheetId="26" hidden="1">[27]SUM!#REF!</definedName>
    <definedName name="_14__123Graph_BCHART_1" localSheetId="24" hidden="1">[27]SUM!#REF!</definedName>
    <definedName name="_14__123Graph_BCHART_1" localSheetId="31" hidden="1">[27]SUM!#REF!</definedName>
    <definedName name="_14__123Graph_BCHART_1" localSheetId="29" hidden="1">[27]SUM!#REF!</definedName>
    <definedName name="_14__123Graph_BCHART_1" localSheetId="30" hidden="1">[27]SUM!#REF!</definedName>
    <definedName name="_14__123Graph_BCHART_1" localSheetId="32" hidden="1">[27]SUM!#REF!</definedName>
    <definedName name="_14__123Graph_BCHART_1" localSheetId="5" hidden="1">[24]SUM!#REF!</definedName>
    <definedName name="_14__123Graph_BCHART_1" localSheetId="6" hidden="1">[24]SUM!#REF!</definedName>
    <definedName name="_14__123Graph_BCHART_1" localSheetId="13" hidden="1">[22]SUM!#REF!</definedName>
    <definedName name="_14__123Graph_BCHART_1" hidden="1">[27]SUM!#REF!</definedName>
    <definedName name="_16__123Graph_ACHART_1" localSheetId="5" hidden="1">[7]SUM!#REF!</definedName>
    <definedName name="_16__123Graph_ACHART_1" localSheetId="6" hidden="1">[7]SUM!#REF!</definedName>
    <definedName name="_16__123Graph_ACHART_1" localSheetId="13" hidden="1">[7]SUM!#REF!</definedName>
    <definedName name="_16__123Graph_ACHART_1" hidden="1">[12]SUM!#REF!</definedName>
    <definedName name="_16Px1.5">#REF!</definedName>
    <definedName name="_17_0Datab">[42]Details!#REF!</definedName>
    <definedName name="_1Cx16">'[41]Mat. price'!$E$52</definedName>
    <definedName name="_1Px1.5">'[41]Mat. price'!$E$47</definedName>
    <definedName name="_1Px2.5">'[41]Mat. price'!$E$48</definedName>
    <definedName name="_1Tx1.5">'[41]Mat. price'!$E$50</definedName>
    <definedName name="_2" localSheetId="5">#REF!</definedName>
    <definedName name="_2" localSheetId="6">#REF!</definedName>
    <definedName name="_2">#REF!</definedName>
    <definedName name="_2___123Graph_ACHART_1" hidden="1">[2]SUM!$C$9:$C$18</definedName>
    <definedName name="_2___123Graph_BCHART_1" localSheetId="28" hidden="1">[2]SUM!#REF!</definedName>
    <definedName name="_2___123Graph_BCHART_1" localSheetId="27" hidden="1">[2]SUM!#REF!</definedName>
    <definedName name="_2___123Graph_BCHART_1" localSheetId="26" hidden="1">[2]SUM!#REF!</definedName>
    <definedName name="_2___123Graph_BCHART_1" localSheetId="24" hidden="1">[2]SUM!#REF!</definedName>
    <definedName name="_2___123Graph_BCHART_1" localSheetId="31" hidden="1">[2]SUM!#REF!</definedName>
    <definedName name="_2___123Graph_BCHART_1" localSheetId="29" hidden="1">[2]SUM!#REF!</definedName>
    <definedName name="_2___123Graph_BCHART_1" localSheetId="30" hidden="1">[2]SUM!#REF!</definedName>
    <definedName name="_2___123Graph_BCHART_1" localSheetId="32" hidden="1">[2]SUM!#REF!</definedName>
    <definedName name="_2___123Graph_BCHART_1" localSheetId="5" hidden="1">[2]SUM!#REF!</definedName>
    <definedName name="_2___123Graph_BCHART_1" localSheetId="6" hidden="1">[2]SUM!#REF!</definedName>
    <definedName name="_2___123Graph_BCHART_1" hidden="1">[2]SUM!#REF!</definedName>
    <definedName name="_2__123Graph_ACHART_1" localSheetId="28" hidden="1">[12]SUM!#REF!</definedName>
    <definedName name="_2__123Graph_ACHART_1" localSheetId="27" hidden="1">[12]SUM!#REF!</definedName>
    <definedName name="_2__123Graph_ACHART_1" localSheetId="26" hidden="1">[12]SUM!#REF!</definedName>
    <definedName name="_2__123Graph_ACHART_1" localSheetId="24" hidden="1">[12]SUM!#REF!</definedName>
    <definedName name="_2__123Graph_ACHART_1" localSheetId="31" hidden="1">[12]SUM!#REF!</definedName>
    <definedName name="_2__123Graph_ACHART_1" localSheetId="29" hidden="1">[12]SUM!#REF!</definedName>
    <definedName name="_2__123Graph_ACHART_1" localSheetId="30" hidden="1">[12]SUM!#REF!</definedName>
    <definedName name="_2__123Graph_ACHART_1" localSheetId="32" hidden="1">[12]SUM!#REF!</definedName>
    <definedName name="_2__123Graph_ACHART_1" localSheetId="5" hidden="1">[7]SUM!#REF!</definedName>
    <definedName name="_2__123Graph_ACHART_1" localSheetId="6" hidden="1">[7]SUM!#REF!</definedName>
    <definedName name="_2__123Graph_ACHART_1" localSheetId="13" hidden="1">[7]SUM!#REF!</definedName>
    <definedName name="_2__123Graph_ACHART_1" hidden="1">[12]SUM!#REF!</definedName>
    <definedName name="_2__123Graph_BCHART_1" localSheetId="5" hidden="1">[24]SUM!#REF!</definedName>
    <definedName name="_2__123Graph_BCHART_1" localSheetId="6" hidden="1">[24]SUM!#REF!</definedName>
    <definedName name="_2__123Graph_BCHART_1" localSheetId="13" hidden="1">[22]SUM!#REF!</definedName>
    <definedName name="_2__123Graph_BCHART_1" hidden="1">[27]SUM!#REF!</definedName>
    <definedName name="_2_0Datab" localSheetId="24">[22]BOQ!#REF!</definedName>
    <definedName name="_2_0Datab" localSheetId="29">[22]BOQ!#REF!</definedName>
    <definedName name="_2_0Datab" localSheetId="30">[22]BOQ!#REF!</definedName>
    <definedName name="_2_0Datab" localSheetId="5">[20]BOQ!#REF!</definedName>
    <definedName name="_2_0Datab" localSheetId="6">[20]BOQ!#REF!</definedName>
    <definedName name="_2_0Datab" localSheetId="13">[23]BOQ!#REF!</definedName>
    <definedName name="_2_0Datab">[24]BOQ!#REF!</definedName>
    <definedName name="_2_2" localSheetId="5">#REF!</definedName>
    <definedName name="_2_2" localSheetId="6">#REF!</definedName>
    <definedName name="_2_2">#REF!</definedName>
    <definedName name="_200tc">'[40]bulk material prices'!$D$38</definedName>
    <definedName name="_200tray">'[40]bulk material prices'!$D$30</definedName>
    <definedName name="_20Px1.5">#REF!</definedName>
    <definedName name="_21" localSheetId="5">#REF!</definedName>
    <definedName name="_21" localSheetId="6">#REF!</definedName>
    <definedName name="_21">#REF!</definedName>
    <definedName name="_230v">#REF!</definedName>
    <definedName name="_24" localSheetId="24">#REF!</definedName>
    <definedName name="_24" localSheetId="29">#REF!</definedName>
    <definedName name="_24" localSheetId="30">#REF!</definedName>
    <definedName name="_24" localSheetId="5">#REF!</definedName>
    <definedName name="_24" localSheetId="6">#REF!</definedName>
    <definedName name="_24">#REF!</definedName>
    <definedName name="_24Px0.5">#REF!</definedName>
    <definedName name="_24Px1.5">#REF!</definedName>
    <definedName name="_2Cx25">'[41]Mat. price'!$E$51</definedName>
    <definedName name="_2Datab" localSheetId="24">[29]Abstract!#REF!</definedName>
    <definedName name="_2Datab" localSheetId="29">[29]Abstract!#REF!</definedName>
    <definedName name="_2Datab" localSheetId="30">[29]Abstract!#REF!</definedName>
    <definedName name="_2Datab" localSheetId="5">[27]Abstract!#REF!</definedName>
    <definedName name="_2Datab" localSheetId="6">[27]Abstract!#REF!</definedName>
    <definedName name="_2Datab" localSheetId="13">[30]Abstract!#REF!</definedName>
    <definedName name="_2Datab">[31]Abstract!#REF!</definedName>
    <definedName name="_2Px1.5">#REF!</definedName>
    <definedName name="_3" localSheetId="5">#REF!</definedName>
    <definedName name="_3" localSheetId="6">#REF!</definedName>
    <definedName name="_3">#REF!</definedName>
    <definedName name="_3__123Graph_ACHART_1" localSheetId="28" hidden="1">[43]SUM!#REF!</definedName>
    <definedName name="_3__123Graph_ACHART_1" localSheetId="27" hidden="1">[43]SUM!#REF!</definedName>
    <definedName name="_3__123Graph_ACHART_1" localSheetId="26" hidden="1">[43]SUM!#REF!</definedName>
    <definedName name="_3__123Graph_ACHART_1" localSheetId="24" hidden="1">[44]SUM!#REF!</definedName>
    <definedName name="_3__123Graph_ACHART_1" localSheetId="31" hidden="1">[43]SUM!#REF!</definedName>
    <definedName name="_3__123Graph_ACHART_1" localSheetId="29" hidden="1">[44]SUM!#REF!</definedName>
    <definedName name="_3__123Graph_ACHART_1" localSheetId="30" hidden="1">[44]SUM!#REF!</definedName>
    <definedName name="_3__123Graph_ACHART_1" localSheetId="32" hidden="1">[43]SUM!#REF!</definedName>
    <definedName name="_3__123Graph_ACHART_1" localSheetId="5" hidden="1">[36]SUM!#REF!</definedName>
    <definedName name="_3__123Graph_ACHART_1" localSheetId="6" hidden="1">[36]SUM!#REF!</definedName>
    <definedName name="_3__123Graph_ACHART_1" localSheetId="13" hidden="1">[31]SUM!#REF!</definedName>
    <definedName name="_3__123Graph_ACHART_1" hidden="1">[45]SUM!#REF!</definedName>
    <definedName name="_3__123Graph_BCHART_1" localSheetId="5" hidden="1">[24]SUM!#REF!</definedName>
    <definedName name="_3__123Graph_BCHART_1" localSheetId="6" hidden="1">[24]SUM!#REF!</definedName>
    <definedName name="_3__123Graph_BCHART_1" localSheetId="13" hidden="1">[22]SUM!#REF!</definedName>
    <definedName name="_3__123Graph_BCHART_1" hidden="1">[27]SUM!#REF!</definedName>
    <definedName name="_3_3" localSheetId="5">#REF!</definedName>
    <definedName name="_3_3" localSheetId="6">#REF!</definedName>
    <definedName name="_3_3">#REF!</definedName>
    <definedName name="_3_INSULATION">#REF!</definedName>
    <definedName name="_3_mt_pipewght_03">#REF!</definedName>
    <definedName name="_300lad">'[40]bulk material prices'!$D$32</definedName>
    <definedName name="_300lc">'[40]bulk material prices'!$D$40</definedName>
    <definedName name="_300tc">#REF!</definedName>
    <definedName name="_300tray">#REF!</definedName>
    <definedName name="_32__123Graph_BCHART_1" localSheetId="5" hidden="1">[24]SUM!#REF!</definedName>
    <definedName name="_32__123Graph_BCHART_1" localSheetId="6" hidden="1">[24]SUM!#REF!</definedName>
    <definedName name="_32__123Graph_BCHART_1" localSheetId="13" hidden="1">[22]SUM!#REF!</definedName>
    <definedName name="_32__123Graph_BCHART_1" hidden="1">[27]SUM!#REF!</definedName>
    <definedName name="_4" localSheetId="5">#REF!</definedName>
    <definedName name="_4" localSheetId="6">#REF!</definedName>
    <definedName name="_4">#REF!</definedName>
    <definedName name="_4__123Graph_BCHART_1" localSheetId="28" hidden="1">[43]SUM!#REF!</definedName>
    <definedName name="_4__123Graph_BCHART_1" localSheetId="27" hidden="1">[43]SUM!#REF!</definedName>
    <definedName name="_4__123Graph_BCHART_1" localSheetId="26" hidden="1">[43]SUM!#REF!</definedName>
    <definedName name="_4__123Graph_BCHART_1" localSheetId="24" hidden="1">[44]SUM!#REF!</definedName>
    <definedName name="_4__123Graph_BCHART_1" localSheetId="31" hidden="1">[43]SUM!#REF!</definedName>
    <definedName name="_4__123Graph_BCHART_1" localSheetId="29" hidden="1">[44]SUM!#REF!</definedName>
    <definedName name="_4__123Graph_BCHART_1" localSheetId="30" hidden="1">[44]SUM!#REF!</definedName>
    <definedName name="_4__123Graph_BCHART_1" localSheetId="32" hidden="1">[43]SUM!#REF!</definedName>
    <definedName name="_4__123Graph_BCHART_1" localSheetId="5" hidden="1">[36]SUM!#REF!</definedName>
    <definedName name="_4__123Graph_BCHART_1" localSheetId="6" hidden="1">[36]SUM!#REF!</definedName>
    <definedName name="_4__123Graph_BCHART_1" localSheetId="13" hidden="1">[31]SUM!#REF!</definedName>
    <definedName name="_4__123Graph_BCHART_1" hidden="1">[45]SUM!#REF!</definedName>
    <definedName name="_4_4" localSheetId="5">#REF!</definedName>
    <definedName name="_4_4" localSheetId="6">#REF!</definedName>
    <definedName name="_4_4">#REF!</definedName>
    <definedName name="_415v">#REF!</definedName>
    <definedName name="_450lad">'[40]bulk material prices'!$D$33</definedName>
    <definedName name="_450lc">'[40]bulk material prices'!$D$41</definedName>
    <definedName name="_4Datab" localSheetId="24">[29]Abstract!#REF!</definedName>
    <definedName name="_4Datab" localSheetId="29">[29]Abstract!#REF!</definedName>
    <definedName name="_4Datab" localSheetId="30">[29]Abstract!#REF!</definedName>
    <definedName name="_4Datab" localSheetId="5">[27]Abstract!#REF!</definedName>
    <definedName name="_4Datab" localSheetId="6">[27]Abstract!#REF!</definedName>
    <definedName name="_4Datab" localSheetId="13">[30]Abstract!#REF!</definedName>
    <definedName name="_4Datab">[31]Abstract!#REF!</definedName>
    <definedName name="_4WORD_M_001_03" localSheetId="5">#REF!</definedName>
    <definedName name="_4WORD_M_001_03" localSheetId="6">#REF!</definedName>
    <definedName name="_4WORD_M_001_03">#REF!</definedName>
    <definedName name="_4WORD_O_005_E_" localSheetId="5">#REF!</definedName>
    <definedName name="_4WORD_O_005_E_" localSheetId="6">#REF!</definedName>
    <definedName name="_4WORD_O_005_E_">#REF!</definedName>
    <definedName name="_5" localSheetId="5">#REF!</definedName>
    <definedName name="_5" localSheetId="6">#REF!</definedName>
    <definedName name="_5">#REF!</definedName>
    <definedName name="_5_5" localSheetId="5">#REF!</definedName>
    <definedName name="_5_5" localSheetId="6">#REF!</definedName>
    <definedName name="_5_5">#REF!</definedName>
    <definedName name="_50a">#REF!</definedName>
    <definedName name="_50ar">'[46]bulk material'!$D$88</definedName>
    <definedName name="_50c">#REF!</definedName>
    <definedName name="_5Px1.5">#REF!</definedName>
    <definedName name="_5RTF" localSheetId="24">#REF!</definedName>
    <definedName name="_5RTF" localSheetId="29">#REF!</definedName>
    <definedName name="_5RTF" localSheetId="30">#REF!</definedName>
    <definedName name="_5RTF" localSheetId="5">#REF!</definedName>
    <definedName name="_5RTF" localSheetId="6">#REF!</definedName>
    <definedName name="_5RTF">#REF!</definedName>
    <definedName name="_600">#REF!</definedName>
    <definedName name="_600lad">'[40]bulk material prices'!$D$34</definedName>
    <definedName name="_600lc">'[40]bulk material prices'!$D$42</definedName>
    <definedName name="_66" localSheetId="24">#REF!</definedName>
    <definedName name="_66" localSheetId="29">#REF!</definedName>
    <definedName name="_66" localSheetId="30">#REF!</definedName>
    <definedName name="_66" localSheetId="5">#REF!</definedName>
    <definedName name="_66" localSheetId="6">#REF!</definedName>
    <definedName name="_66">#REF!</definedName>
    <definedName name="_6Px0.5">'[41]Mat. price'!$E$44</definedName>
    <definedName name="_6Px1.5">#REF!</definedName>
    <definedName name="_6Px2.5">'[41]Mat. price'!$E$42</definedName>
    <definedName name="_6Tx1.5">'[41]Mat. price'!$E$49</definedName>
    <definedName name="_7__123Graph_ACHART_1" localSheetId="24" hidden="1">[12]SUM!#REF!</definedName>
    <definedName name="_7__123Graph_ACHART_1" localSheetId="29" hidden="1">[12]SUM!#REF!</definedName>
    <definedName name="_7__123Graph_ACHART_1" localSheetId="30" hidden="1">[12]SUM!#REF!</definedName>
    <definedName name="_7__123Graph_ACHART_1" localSheetId="5" hidden="1">[7]SUM!#REF!</definedName>
    <definedName name="_7__123Graph_ACHART_1" localSheetId="6" hidden="1">[7]SUM!#REF!</definedName>
    <definedName name="_7__123Graph_ACHART_1" localSheetId="13" hidden="1">[7]SUM!#REF!</definedName>
    <definedName name="_7__123Graph_ACHART_1" hidden="1">[12]SUM!#REF!</definedName>
    <definedName name="_7_0Datab" localSheetId="24">[47]BOQ!#REF!</definedName>
    <definedName name="_7_0Datab" localSheetId="29">[47]BOQ!#REF!</definedName>
    <definedName name="_7_0Datab" localSheetId="30">[47]BOQ!#REF!</definedName>
    <definedName name="_7_0Datab" localSheetId="5">[48]BOQ!#REF!</definedName>
    <definedName name="_7_0Datab" localSheetId="6">[48]BOQ!#REF!</definedName>
    <definedName name="_7_0Datab" localSheetId="13">[34]BOQ!#REF!</definedName>
    <definedName name="_7_0Datab">[47]BOQ!#REF!</definedName>
    <definedName name="_70c">#REF!</definedName>
    <definedName name="_70cr">'[46]bulk material'!$D$83</definedName>
    <definedName name="_8_INSULATION">#REF!</definedName>
    <definedName name="_8Px1.5">#REF!</definedName>
    <definedName name="_9_INSULATION">#REF!</definedName>
    <definedName name="_900lad">'[40]bulk material prices'!$D$35</definedName>
    <definedName name="_900lc">'[40]bulk material prices'!$D$43</definedName>
    <definedName name="_a" localSheetId="5">[39]Bw!#REF!</definedName>
    <definedName name="_a" localSheetId="6">[39]Bw!#REF!</definedName>
    <definedName name="_a" localSheetId="13">#REF!</definedName>
    <definedName name="_a">[49]Bw!#REF!</definedName>
    <definedName name="_a_10" localSheetId="5">'[43]Brick Work'!#REF!</definedName>
    <definedName name="_a_10" localSheetId="6">'[43]Brick Work'!#REF!</definedName>
    <definedName name="_a_10">'[50]Brick Work'!#REF!</definedName>
    <definedName name="_a_11" localSheetId="5">'[43]Brick Work'!#REF!</definedName>
    <definedName name="_a_11" localSheetId="6">'[43]Brick Work'!#REF!</definedName>
    <definedName name="_a_11">'[50]Brick Work'!#REF!</definedName>
    <definedName name="_a_12" localSheetId="5">'[44]Brick Work'!#REF!</definedName>
    <definedName name="_a_12" localSheetId="6">'[44]Brick Work'!#REF!</definedName>
    <definedName name="_a_12">'[51]Brick Work'!#REF!</definedName>
    <definedName name="_a_13" localSheetId="5">'[44]Brick Work'!#REF!</definedName>
    <definedName name="_a_13" localSheetId="6">'[44]Brick Work'!#REF!</definedName>
    <definedName name="_a_13">'[51]Brick Work'!#REF!</definedName>
    <definedName name="_a_14" localSheetId="5">'[44]Brick Work'!#REF!</definedName>
    <definedName name="_a_14" localSheetId="6">'[44]Brick Work'!#REF!</definedName>
    <definedName name="_a_14">'[51]Brick Work'!#REF!</definedName>
    <definedName name="_a_15" localSheetId="5">'[45]Brick Work'!#REF!</definedName>
    <definedName name="_a_15" localSheetId="6">'[45]Brick Work'!#REF!</definedName>
    <definedName name="_a_15">'[52]Brick Work'!#REF!</definedName>
    <definedName name="_a_16" localSheetId="5">'[44]Brick Work'!#REF!</definedName>
    <definedName name="_a_16" localSheetId="6">'[44]Brick Work'!#REF!</definedName>
    <definedName name="_a_16">'[51]Brick Work'!#REF!</definedName>
    <definedName name="_a_17" localSheetId="5">'[43]Brick Work'!#REF!</definedName>
    <definedName name="_a_17" localSheetId="6">'[43]Brick Work'!#REF!</definedName>
    <definedName name="_a_17">'[50]Brick Work'!#REF!</definedName>
    <definedName name="_a_18" localSheetId="5">'[43]Brick Work'!#REF!</definedName>
    <definedName name="_a_18" localSheetId="6">'[43]Brick Work'!#REF!</definedName>
    <definedName name="_a_18">'[50]Brick Work'!#REF!</definedName>
    <definedName name="_a_19" localSheetId="5">'[43]Brick Work'!#REF!</definedName>
    <definedName name="_a_19" localSheetId="6">'[43]Brick Work'!#REF!</definedName>
    <definedName name="_a_19">'[50]Brick Work'!#REF!</definedName>
    <definedName name="_a_20" localSheetId="5">'[43]Brick Work'!#REF!</definedName>
    <definedName name="_a_20" localSheetId="6">'[43]Brick Work'!#REF!</definedName>
    <definedName name="_a_20">'[50]Brick Work'!#REF!</definedName>
    <definedName name="_a_21" localSheetId="5">'[43]Brick Work'!#REF!</definedName>
    <definedName name="_a_21" localSheetId="6">'[43]Brick Work'!#REF!</definedName>
    <definedName name="_a_21">'[50]Brick Work'!#REF!</definedName>
    <definedName name="_a_22" localSheetId="5">'[45]Brick Work'!#REF!</definedName>
    <definedName name="_a_22" localSheetId="6">'[45]Brick Work'!#REF!</definedName>
    <definedName name="_a_22">'[52]Brick Work'!#REF!</definedName>
    <definedName name="_a_23" localSheetId="5">'[45]Brick Work'!#REF!</definedName>
    <definedName name="_a_23" localSheetId="6">'[45]Brick Work'!#REF!</definedName>
    <definedName name="_a_23">'[52]Brick Work'!#REF!</definedName>
    <definedName name="_a_24" localSheetId="5">'[45]Brick Work'!#REF!</definedName>
    <definedName name="_a_24" localSheetId="6">'[45]Brick Work'!#REF!</definedName>
    <definedName name="_a_24">'[52]Brick Work'!#REF!</definedName>
    <definedName name="_a_25" localSheetId="5">'[43]Brick Work'!#REF!</definedName>
    <definedName name="_a_25" localSheetId="6">'[43]Brick Work'!#REF!</definedName>
    <definedName name="_a_25">'[50]Brick Work'!#REF!</definedName>
    <definedName name="_a_26" localSheetId="5">'[43]Brick Work'!#REF!</definedName>
    <definedName name="_a_26" localSheetId="6">'[43]Brick Work'!#REF!</definedName>
    <definedName name="_a_26">'[50]Brick Work'!#REF!</definedName>
    <definedName name="_a_27" localSheetId="5">'[47]Brick Work'!#REF!</definedName>
    <definedName name="_a_27" localSheetId="6">'[47]Brick Work'!#REF!</definedName>
    <definedName name="_a_27">'[53]Brick Work'!#REF!</definedName>
    <definedName name="_a_28" localSheetId="5">'[47]Brick Work'!#REF!</definedName>
    <definedName name="_a_28" localSheetId="6">'[47]Brick Work'!#REF!</definedName>
    <definedName name="_a_28">'[53]Brick Work'!#REF!</definedName>
    <definedName name="_a_29" localSheetId="5">'[47]Brick Work'!#REF!</definedName>
    <definedName name="_a_29" localSheetId="6">'[47]Brick Work'!#REF!</definedName>
    <definedName name="_a_29">'[53]Brick Work'!#REF!</definedName>
    <definedName name="_a_30" localSheetId="5">'[43]Brick Work'!#REF!</definedName>
    <definedName name="_a_30" localSheetId="6">'[43]Brick Work'!#REF!</definedName>
    <definedName name="_a_30">'[50]Brick Work'!#REF!</definedName>
    <definedName name="_a_34" localSheetId="5">'[45]Brick Work'!#REF!</definedName>
    <definedName name="_a_34" localSheetId="6">'[45]Brick Work'!#REF!</definedName>
    <definedName name="_a_34">'[52]Brick Work'!#REF!</definedName>
    <definedName name="_a_4" localSheetId="5">'[49]Brick Work'!#REF!</definedName>
    <definedName name="_a_4" localSheetId="6">'[49]Brick Work'!#REF!</definedName>
    <definedName name="_a_4" localSheetId="13">'[54]Brick Work'!#REF!</definedName>
    <definedName name="_a_4">'[55]Brick Work'!#REF!</definedName>
    <definedName name="_a_5" localSheetId="5">'[49]Brick Work'!#REF!</definedName>
    <definedName name="_a_5" localSheetId="6">'[49]Brick Work'!#REF!</definedName>
    <definedName name="_a_5" localSheetId="13">'[54]Brick Work'!#REF!</definedName>
    <definedName name="_a_5">'[55]Brick Work'!#REF!</definedName>
    <definedName name="_a_8" localSheetId="5">'[50]Brick Work'!#REF!</definedName>
    <definedName name="_a_8" localSheetId="6">'[50]Brick Work'!#REF!</definedName>
    <definedName name="_a_8">'[56]Brick Work'!#REF!</definedName>
    <definedName name="_a21" localSheetId="5">#REF!</definedName>
    <definedName name="_a21" localSheetId="6">#REF!</definedName>
    <definedName name="_a21">#REF!</definedName>
    <definedName name="_a50">'[41]Mat. price'!$E$10</definedName>
    <definedName name="_A66666">#REF!</definedName>
    <definedName name="_aaa">'[33]02_MMCE'!#REF!</definedName>
    <definedName name="_AASDASD" localSheetId="5">'[51]Brick Work'!#REF!</definedName>
    <definedName name="_AASDASD" localSheetId="6">'[51]Brick Work'!#REF!</definedName>
    <definedName name="_AASDASD">'[57]Brick Work'!#REF!</definedName>
    <definedName name="_bar">#REF!</definedName>
    <definedName name="_BQB1" localSheetId="5">#REF!</definedName>
    <definedName name="_BQB1" localSheetId="6">#REF!</definedName>
    <definedName name="_BQB1">#REF!</definedName>
    <definedName name="_BQB2" localSheetId="5">#REF!</definedName>
    <definedName name="_BQB2" localSheetId="6">#REF!</definedName>
    <definedName name="_BQB2">#REF!</definedName>
    <definedName name="_BQB3" localSheetId="5">#REF!</definedName>
    <definedName name="_BQB3" localSheetId="6">#REF!</definedName>
    <definedName name="_BQB3">#REF!</definedName>
    <definedName name="_BQB4" localSheetId="5">#REF!</definedName>
    <definedName name="_BQB4" localSheetId="6">#REF!</definedName>
    <definedName name="_BQB4">#REF!</definedName>
    <definedName name="_BQB5" localSheetId="5">#REF!</definedName>
    <definedName name="_BQB5" localSheetId="6">#REF!</definedName>
    <definedName name="_BQB5">#REF!</definedName>
    <definedName name="_BQB6" localSheetId="5">#REF!</definedName>
    <definedName name="_BQB6" localSheetId="6">#REF!</definedName>
    <definedName name="_BQB6">#REF!</definedName>
    <definedName name="_BQB7" localSheetId="5">#REF!</definedName>
    <definedName name="_BQB7" localSheetId="6">#REF!</definedName>
    <definedName name="_BQB7">#REF!</definedName>
    <definedName name="_BQB8" localSheetId="5">#REF!</definedName>
    <definedName name="_BQB8" localSheetId="6">#REF!</definedName>
    <definedName name="_BQB8">#REF!</definedName>
    <definedName name="_BQB9" localSheetId="5">#REF!</definedName>
    <definedName name="_BQB9" localSheetId="6">#REF!</definedName>
    <definedName name="_BQB9">#REF!</definedName>
    <definedName name="_BQU03" localSheetId="5">#REF!</definedName>
    <definedName name="_BQU03" localSheetId="6">#REF!</definedName>
    <definedName name="_BQU03">#REF!</definedName>
    <definedName name="_BRC250" localSheetId="24">#REF!</definedName>
    <definedName name="_BRC250" localSheetId="29">#REF!</definedName>
    <definedName name="_BRC250" localSheetId="30">#REF!</definedName>
    <definedName name="_BRC250" localSheetId="5">'[52]300'!#REF!</definedName>
    <definedName name="_BRC250" localSheetId="6">'[52]300'!#REF!</definedName>
    <definedName name="_BRC250" localSheetId="13">'[58]Bill No. 03'!$Q$847</definedName>
    <definedName name="_BRC250">'[59]300'!#REF!</definedName>
    <definedName name="_BUS">[60]Materials!$D$32</definedName>
    <definedName name="_C">#REF!</definedName>
    <definedName name="_c50">#REF!</definedName>
    <definedName name="_c70">#REF!</definedName>
    <definedName name="_c75">'[41]Mat. price'!$E$9</definedName>
    <definedName name="_CAD">[60]Materials!$D$33</definedName>
    <definedName name="_CAL01" localSheetId="5">#REF!</definedName>
    <definedName name="_CAL01" localSheetId="6">#REF!</definedName>
    <definedName name="_CAL01">#REF!</definedName>
    <definedName name="_CAL02" localSheetId="5">#REF!</definedName>
    <definedName name="_CAL02" localSheetId="6">#REF!</definedName>
    <definedName name="_CAL02">#REF!</definedName>
    <definedName name="_CAL03" localSheetId="5">#REF!</definedName>
    <definedName name="_CAL03" localSheetId="6">#REF!</definedName>
    <definedName name="_CAL03">#REF!</definedName>
    <definedName name="_CAL04" localSheetId="5">#REF!</definedName>
    <definedName name="_CAL04" localSheetId="6">#REF!</definedName>
    <definedName name="_CAL04">#REF!</definedName>
    <definedName name="_can430">40.73</definedName>
    <definedName name="_can435">43.3</definedName>
    <definedName name="_cc1">'[61]Mat. Prices'!#REF!</definedName>
    <definedName name="_cc112">'[61]Mat. Prices'!#REF!</definedName>
    <definedName name="_cc114">'[61]Mat. Prices'!#REF!</definedName>
    <definedName name="_cc12">'[61]Mat. Prices'!#REF!</definedName>
    <definedName name="_cc2">'[61]Mat. Prices'!#REF!</definedName>
    <definedName name="_cc212">'[61]Mat. Prices'!#REF!</definedName>
    <definedName name="_cc3">'[61]Mat. Prices'!#REF!</definedName>
    <definedName name="_cc34">'[61]Mat. Prices'!#REF!</definedName>
    <definedName name="_cc4">'[61]Mat. Prices'!#REF!</definedName>
    <definedName name="_CCC1" localSheetId="5">#REF!</definedName>
    <definedName name="_CCC1" localSheetId="6">#REF!</definedName>
    <definedName name="_CCC1">#REF!</definedName>
    <definedName name="_CD">#REF!</definedName>
    <definedName name="_CER">[60]Materials!$D$26</definedName>
    <definedName name="_ciw">#REF!</definedName>
    <definedName name="_clamp">#REF!</definedName>
    <definedName name="_cm">'[41]Mat. price'!$E$54</definedName>
    <definedName name="_CON1">#REF!</definedName>
    <definedName name="_con2">#REF!</definedName>
    <definedName name="_con3">#REF!</definedName>
    <definedName name="_con4">#REF!</definedName>
    <definedName name="_con4r">'[46]bulk material'!$D$15</definedName>
    <definedName name="_con6">#REF!</definedName>
    <definedName name="_COU">[60]Materials!$D$27</definedName>
    <definedName name="_coup">#REF!</definedName>
    <definedName name="_cr">#REF!</definedName>
    <definedName name="_csr1" localSheetId="24">#REF!</definedName>
    <definedName name="_csr1" localSheetId="29">#REF!</definedName>
    <definedName name="_csr1" localSheetId="30">#REF!</definedName>
    <definedName name="_csr1" localSheetId="5">#REF!</definedName>
    <definedName name="_csr1" localSheetId="6">#REF!</definedName>
    <definedName name="_csr1">#REF!</definedName>
    <definedName name="_CSR84" localSheetId="5">[53]BOQ!#REF!</definedName>
    <definedName name="_CSR84" localSheetId="6">[53]BOQ!#REF!</definedName>
    <definedName name="_CSR84" localSheetId="13">[39]BOQ!#REF!</definedName>
    <definedName name="_CSR84">[62]BOQ!#REF!</definedName>
    <definedName name="_ct">#REF!</definedName>
    <definedName name="_ct100">'[41]Mat. price'!$E$60</definedName>
    <definedName name="_CT140">'[63]Bulk material prices'!#REF!</definedName>
    <definedName name="_CT240">#REF!</definedName>
    <definedName name="_ct3">#REF!</definedName>
    <definedName name="_ct4">#REF!</definedName>
    <definedName name="_ct4r">'[46]bulk material'!$D$2</definedName>
    <definedName name="_ct50">'[41]Mat. price'!$E$59</definedName>
    <definedName name="_ctt">'[33]04_Consumables'!#REF!</definedName>
    <definedName name="_des1">#REF!</definedName>
    <definedName name="_DIV27">#REF!</definedName>
    <definedName name="_DIV28">#REF!</definedName>
    <definedName name="_div28.">#REF!</definedName>
    <definedName name="_drs">#REF!</definedName>
    <definedName name="_DS">[60]Materials!$D$28</definedName>
    <definedName name="_e3">'[40]bulk material prices'!$D$75</definedName>
    <definedName name="_e40">'[40]bulk material prices'!$D$74</definedName>
    <definedName name="_ec10">#REF!</definedName>
    <definedName name="_EC120">[60]Materials!$D$7</definedName>
    <definedName name="_ec150">#REF!</definedName>
    <definedName name="_ec16">#REF!</definedName>
    <definedName name="_ec240">#REF!</definedName>
    <definedName name="_EC25">'[63]Bulk material prices'!#REF!</definedName>
    <definedName name="_ec300">#REF!</definedName>
    <definedName name="_ec50">#REF!</definedName>
    <definedName name="_ec6">#REF!</definedName>
    <definedName name="_ec70">#REF!</definedName>
    <definedName name="_ec95">#REF!</definedName>
    <definedName name="_ETC01" localSheetId="5">'[55]SS MH'!$B$1:$S$388</definedName>
    <definedName name="_ETC01" localSheetId="6">'[55]SS MH'!$B$1:$S$388</definedName>
    <definedName name="_ETC01">'[64]SS MH'!$B$1:$S$388</definedName>
    <definedName name="_FAA1">#N/A</definedName>
    <definedName name="_FAA2">#N/A</definedName>
    <definedName name="_Fill" localSheetId="28" hidden="1">#REF!</definedName>
    <definedName name="_Fill" localSheetId="27" hidden="1">#REF!</definedName>
    <definedName name="_Fill" localSheetId="26" hidden="1">#REF!</definedName>
    <definedName name="_Fill" localSheetId="24" hidden="1">#REF!</definedName>
    <definedName name="_Fill" localSheetId="31" hidden="1">#REF!</definedName>
    <definedName name="_Fill" localSheetId="29" hidden="1">#REF!</definedName>
    <definedName name="_Fill" localSheetId="30" hidden="1">#REF!</definedName>
    <definedName name="_Fill" localSheetId="32" hidden="1">#REF!</definedName>
    <definedName name="_Fill" localSheetId="5" hidden="1">#REF!</definedName>
    <definedName name="_Fill" localSheetId="6" hidden="1">#REF!</definedName>
    <definedName name="_Fill" hidden="1">#REF!</definedName>
    <definedName name="_Filll" localSheetId="5" hidden="1">#REF!</definedName>
    <definedName name="_Filll" localSheetId="6" hidden="1">#REF!</definedName>
    <definedName name="_Filll" hidden="1">#REF!</definedName>
    <definedName name="_xlnm._FilterDatabase" localSheetId="6" hidden="1">'Anx F Jul 25'!$C$1:$C$1744</definedName>
    <definedName name="_GNR1" localSheetId="5">#REF!</definedName>
    <definedName name="_GNR1" localSheetId="6">#REF!</definedName>
    <definedName name="_GNR1">#REF!</definedName>
    <definedName name="_grp1" localSheetId="5">'[10]CALENDAR ANNUAL'!$C$14:$I$14,'[10]CALENDAR ANNUAL'!$L$14:$R$14,'[10]CALENDAR ANNUAL'!$U$14:$AA$14,'[10]CALENDAR ANNUAL'!$U$23:$AA$23,'[10]CALENDAR ANNUAL'!$L$23:$R$23,'[10]CALENDAR ANNUAL'!$C$23:$I$23,'[10]CALENDAR ANNUAL'!$U$32:$AA$32,'[10]CALENDAR ANNUAL'!$L$32:$R$32,'[10]CALENDAR ANNUAL'!$C$32:$I$32,'[10]CALENDAR ANNUAL'!$U$41:$AA$41,'[10]CALENDAR ANNUAL'!$L$41:$R$41,'[10]CALENDAR ANNUAL'!$C$41:$I$41</definedName>
    <definedName name="_grp1" localSheetId="6">'[10]CALENDAR ANNUAL'!$C$14:$I$14,'[10]CALENDAR ANNUAL'!$L$14:$R$14,'[10]CALENDAR ANNUAL'!$U$14:$AA$14,'[10]CALENDAR ANNUAL'!$U$23:$AA$23,'[10]CALENDAR ANNUAL'!$L$23:$R$23,'[10]CALENDAR ANNUAL'!$C$23:$I$23,'[10]CALENDAR ANNUAL'!$U$32:$AA$32,'[10]CALENDAR ANNUAL'!$L$32:$R$32,'[10]CALENDAR ANNUAL'!$C$32:$I$32,'[10]CALENDAR ANNUAL'!$U$41:$AA$41,'[10]CALENDAR ANNUAL'!$L$41:$R$41,'[10]CALENDAR ANNUAL'!$C$41:$I$41</definedName>
    <definedName name="_grp1" localSheetId="13">'[65]CALENDAR ANNUAL'!$C$14:$I$14,'[65]CALENDAR ANNUAL'!$L$14:$R$14,'[65]CALENDAR ANNUAL'!$U$14:$AA$14,'[65]CALENDAR ANNUAL'!$U$23:$AA$23,'[65]CALENDAR ANNUAL'!$L$23:$R$23,'[65]CALENDAR ANNUAL'!$C$23:$I$23,'[65]CALENDAR ANNUAL'!$U$32:$AA$32,'[65]CALENDAR ANNUAL'!$L$32:$R$32,'[65]CALENDAR ANNUAL'!$C$32:$I$32,'[65]CALENDAR ANNUAL'!$U$41:$AA$41,'[65]CALENDAR ANNUAL'!$L$41:$R$41,'[65]CALENDAR ANNUAL'!$C$41:$I$41</definedName>
    <definedName name="_grp1">'[20]CALENDAR ANNUAL'!$C$14:$I$14,'[20]CALENDAR ANNUAL'!$L$14:$R$14,'[20]CALENDAR ANNUAL'!$U$14:$AA$14,'[20]CALENDAR ANNUAL'!$U$23:$AA$23,'[20]CALENDAR ANNUAL'!$L$23:$R$23,'[20]CALENDAR ANNUAL'!$C$23:$I$23,'[20]CALENDAR ANNUAL'!$U$32:$AA$32,'[20]CALENDAR ANNUAL'!$L$32:$R$32,'[20]CALENDAR ANNUAL'!$C$32:$I$32,'[20]CALENDAR ANNUAL'!$U$41:$AA$41,'[20]CALENDAR ANNUAL'!$L$41:$R$41,'[20]CALENDAR ANNUAL'!$C$41:$I$41</definedName>
    <definedName name="_HRD044" localSheetId="5">#REF!</definedName>
    <definedName name="_HRD044" localSheetId="6">#REF!</definedName>
    <definedName name="_HRD044">#REF!</definedName>
    <definedName name="_hvc1x300">#REF!</definedName>
    <definedName name="_hvc1x500">#REF!</definedName>
    <definedName name="_hvc3x95">#REF!</definedName>
    <definedName name="_ic1">'[61]Mat. Prices'!#REF!</definedName>
    <definedName name="_ic112">'[61]Mat. Prices'!#REF!</definedName>
    <definedName name="_ic114">'[61]Mat. Prices'!#REF!</definedName>
    <definedName name="_ic12">'[61]Mat. Prices'!#REF!</definedName>
    <definedName name="_ic2">'[61]Mat. Prices'!#REF!</definedName>
    <definedName name="_ic212">'[61]Mat. Prices'!#REF!</definedName>
    <definedName name="_ic3">'[61]Mat. Prices'!#REF!</definedName>
    <definedName name="_ic34">'[61]Mat. Prices'!#REF!</definedName>
    <definedName name="_ic4">'[61]Mat. Prices'!#REF!</definedName>
    <definedName name="_ING01" localSheetId="5">#REF!</definedName>
    <definedName name="_ING01" localSheetId="6">#REF!</definedName>
    <definedName name="_ING01">#REF!</definedName>
    <definedName name="_ING02" localSheetId="5">#REF!</definedName>
    <definedName name="_ING02" localSheetId="6">#REF!</definedName>
    <definedName name="_ING02">#REF!</definedName>
    <definedName name="_insts">#REF!</definedName>
    <definedName name="_is">'[41]Mat. price'!$E$13</definedName>
    <definedName name="_iso">[60]Materials!$D$38</definedName>
    <definedName name="_isol">#REF!</definedName>
    <definedName name="_it">'[41]Mat. price'!$E$55</definedName>
    <definedName name="_IW">[60]Materials!$D$25</definedName>
    <definedName name="_Key1" localSheetId="28" hidden="1">#REF!</definedName>
    <definedName name="_Key1" localSheetId="27" hidden="1">#REF!</definedName>
    <definedName name="_Key1" localSheetId="26" hidden="1">#REF!</definedName>
    <definedName name="_Key1" localSheetId="24" hidden="1">#REF!</definedName>
    <definedName name="_Key1" localSheetId="31" hidden="1">#REF!</definedName>
    <definedName name="_Key1" localSheetId="29" hidden="1">#REF!</definedName>
    <definedName name="_Key1" localSheetId="30" hidden="1">#REF!</definedName>
    <definedName name="_Key1" localSheetId="32" hidden="1">#REF!</definedName>
    <definedName name="_Key1" localSheetId="5" hidden="1">#REF!</definedName>
    <definedName name="_Key1" localSheetId="6" hidden="1">#REF!</definedName>
    <definedName name="_Key1" hidden="1">#REF!</definedName>
    <definedName name="_Key2" localSheetId="28" hidden="1">#REF!</definedName>
    <definedName name="_Key2" localSheetId="27" hidden="1">#REF!</definedName>
    <definedName name="_Key2" localSheetId="26" hidden="1">#REF!</definedName>
    <definedName name="_Key2" localSheetId="24" hidden="1">#REF!</definedName>
    <definedName name="_Key2" localSheetId="31" hidden="1">#REF!</definedName>
    <definedName name="_Key2" localSheetId="29" hidden="1">#REF!</definedName>
    <definedName name="_Key2" localSheetId="30" hidden="1">#REF!</definedName>
    <definedName name="_Key2" localSheetId="32" hidden="1">#REF!</definedName>
    <definedName name="_Key2" localSheetId="5" hidden="1">#REF!</definedName>
    <definedName name="_Key2" localSheetId="6" hidden="1">#REF!</definedName>
    <definedName name="_Key2" hidden="1">#REF!</definedName>
    <definedName name="_key3" localSheetId="28" hidden="1">#REF!</definedName>
    <definedName name="_key3" localSheetId="27" hidden="1">#REF!</definedName>
    <definedName name="_key3" localSheetId="26" hidden="1">#REF!</definedName>
    <definedName name="_key3" localSheetId="24" hidden="1">#REF!</definedName>
    <definedName name="_key3" localSheetId="31" hidden="1">#REF!</definedName>
    <definedName name="_key3" localSheetId="29" hidden="1">#REF!</definedName>
    <definedName name="_key3" localSheetId="30" hidden="1">#REF!</definedName>
    <definedName name="_key3" localSheetId="32" hidden="1">#REF!</definedName>
    <definedName name="_key3" localSheetId="5" hidden="1">#REF!</definedName>
    <definedName name="_key3" localSheetId="6" hidden="1">#REF!</definedName>
    <definedName name="_key3" hidden="1">#REF!</definedName>
    <definedName name="_L120">[60]Materials!$D$17</definedName>
    <definedName name="_L16">[60]Materials!$D$12</definedName>
    <definedName name="_L70">[60]Materials!$D$15</definedName>
    <definedName name="_lcv3x16">#REF!</definedName>
    <definedName name="_lcv4x10">#REF!</definedName>
    <definedName name="_lcv4x16">#REF!</definedName>
    <definedName name="_lcv4x6">#REF!</definedName>
    <definedName name="_ljb">#REF!</definedName>
    <definedName name="_lvc10x1.5">#REF!</definedName>
    <definedName name="_lvc12x1.5">#REF!</definedName>
    <definedName name="_lvc19x1.5">#REF!</definedName>
    <definedName name="_lvc1x500">#REF!</definedName>
    <definedName name="_lvc3x120">#REF!</definedName>
    <definedName name="_lvc3x2.5">#REF!</definedName>
    <definedName name="_lvc3x240">#REF!</definedName>
    <definedName name="_lvc3x25">#REF!</definedName>
    <definedName name="_lvc3x35">#REF!</definedName>
    <definedName name="_lvc4x10">#REF!</definedName>
    <definedName name="_lvc5x2.5">#REF!</definedName>
    <definedName name="_lvc7x1.5">#REF!</definedName>
    <definedName name="_m10">#REF!</definedName>
    <definedName name="_m10a">'[41]Mat. price'!$E$21</definedName>
    <definedName name="_m10ar">'[46]bulk material'!$D$14</definedName>
    <definedName name="_m10r">#REF!</definedName>
    <definedName name="_M12">#REF!</definedName>
    <definedName name="_m12a">'[41]Mat. price'!$E$22</definedName>
    <definedName name="_m20">'[41]Mat. price'!$E$24</definedName>
    <definedName name="_m20r">#REF!</definedName>
    <definedName name="_m25">'[41]Mat. price'!$E$25</definedName>
    <definedName name="_m32">'[41]Mat. price'!$E$26</definedName>
    <definedName name="_m35">#REF!</definedName>
    <definedName name="_m40">'[41]Mat. price'!$E$27</definedName>
    <definedName name="_m50">#REF!</definedName>
    <definedName name="_m6">#REF!</definedName>
    <definedName name="_m63">#REF!</definedName>
    <definedName name="_m6a">#REF!</definedName>
    <definedName name="_m6r">'[46]bulk material'!$D$90</definedName>
    <definedName name="_m70">#REF!</definedName>
    <definedName name="_m8">#REF!</definedName>
    <definedName name="_m8a">#REF!</definedName>
    <definedName name="_m8r">#REF!</definedName>
    <definedName name="_MC70" localSheetId="24">#REF!</definedName>
    <definedName name="_MC70" localSheetId="29">#REF!</definedName>
    <definedName name="_MC70" localSheetId="30">#REF!</definedName>
    <definedName name="_MC70" localSheetId="5">'[52]300'!#REF!</definedName>
    <definedName name="_MC70" localSheetId="6">'[52]300'!#REF!</definedName>
    <definedName name="_MC70" localSheetId="13">'[58]Bill No. 03'!$P$847</definedName>
    <definedName name="_MC70">'[59]300'!#REF!</definedName>
    <definedName name="_MDS01" localSheetId="5">#REF!</definedName>
    <definedName name="_MDS01" localSheetId="6">#REF!</definedName>
    <definedName name="_MDS01">#REF!</definedName>
    <definedName name="_MEX80">[66]Material!$B$729:$I$729</definedName>
    <definedName name="_MS16">#REF!</definedName>
    <definedName name="_MSS25">[67]Material!$B$722:$I$722</definedName>
    <definedName name="_MTB9">[67]Material!$B$706:$I$706</definedName>
    <definedName name="_MTL9">[67]Material!$B$712:$I$712</definedName>
    <definedName name="_MTS9">[67]Material!$B$718:$I$718</definedName>
    <definedName name="_MVE01" localSheetId="5">#REF!</definedName>
    <definedName name="_MVE01" localSheetId="6">#REF!</definedName>
    <definedName name="_MVE01">#REF!</definedName>
    <definedName name="_n6">#REF!</definedName>
    <definedName name="_NA1">#REF!</definedName>
    <definedName name="_NA12">#REF!</definedName>
    <definedName name="_NA13">#REF!</definedName>
    <definedName name="_NA17">#REF!</definedName>
    <definedName name="_NA2">#REF!</definedName>
    <definedName name="_NA23">#REF!</definedName>
    <definedName name="_NA3">#REF!</definedName>
    <definedName name="_NA7">#REF!</definedName>
    <definedName name="_NA9">#REF!</definedName>
    <definedName name="_No1" localSheetId="5">#REF!</definedName>
    <definedName name="_No1" localSheetId="6">#REF!</definedName>
    <definedName name="_No1">#REF!</definedName>
    <definedName name="_No2" localSheetId="5">#REF!</definedName>
    <definedName name="_No2" localSheetId="6">#REF!</definedName>
    <definedName name="_No2">#REF!</definedName>
    <definedName name="_No3" localSheetId="5">#REF!</definedName>
    <definedName name="_No3" localSheetId="6">#REF!</definedName>
    <definedName name="_No3">#REF!</definedName>
    <definedName name="_nr83" localSheetId="5">#REF!</definedName>
    <definedName name="_nr83" localSheetId="6">#REF!</definedName>
    <definedName name="_nr83">#REF!</definedName>
    <definedName name="_off" localSheetId="5">#REF!</definedName>
    <definedName name="_off" localSheetId="6">#REF!</definedName>
    <definedName name="_off">#REF!</definedName>
    <definedName name="_Order1" localSheetId="28" hidden="1">0</definedName>
    <definedName name="_Order1" localSheetId="27" hidden="1">0</definedName>
    <definedName name="_Order1" localSheetId="26" hidden="1">0</definedName>
    <definedName name="_Order1" localSheetId="24" hidden="1">0</definedName>
    <definedName name="_Order1" localSheetId="31" hidden="1">0</definedName>
    <definedName name="_Order1" localSheetId="29" hidden="1">0</definedName>
    <definedName name="_Order1" localSheetId="30" hidden="1">0</definedName>
    <definedName name="_Order1" localSheetId="32" hidden="1">0</definedName>
    <definedName name="_Order1" hidden="1">1</definedName>
    <definedName name="_Order2" localSheetId="28" hidden="1">0</definedName>
    <definedName name="_Order2" localSheetId="27" hidden="1">0</definedName>
    <definedName name="_Order2" localSheetId="26" hidden="1">0</definedName>
    <definedName name="_Order2" localSheetId="24" hidden="1">0</definedName>
    <definedName name="_Order2" localSheetId="31" hidden="1">0</definedName>
    <definedName name="_Order2" localSheetId="29" hidden="1">0</definedName>
    <definedName name="_Order2" localSheetId="30" hidden="1">0</definedName>
    <definedName name="_Order2" localSheetId="32" hidden="1">0</definedName>
    <definedName name="_Order2" hidden="1">255</definedName>
    <definedName name="_p">"$#REF!.$#REF!$#REF!"</definedName>
    <definedName name="_PAG01" localSheetId="5">#REF!</definedName>
    <definedName name="_PAG01" localSheetId="6">#REF!</definedName>
    <definedName name="_PAG01">#REF!</definedName>
    <definedName name="_PAG02" localSheetId="5">#REF!</definedName>
    <definedName name="_PAG02" localSheetId="6">#REF!</definedName>
    <definedName name="_PAG02">#REF!</definedName>
    <definedName name="_Parse_In" localSheetId="28" hidden="1">#REF!</definedName>
    <definedName name="_Parse_In" localSheetId="27" hidden="1">#REF!</definedName>
    <definedName name="_Parse_In" localSheetId="26" hidden="1">#REF!</definedName>
    <definedName name="_Parse_In" localSheetId="24" hidden="1">#REF!</definedName>
    <definedName name="_Parse_In" localSheetId="31" hidden="1">#REF!</definedName>
    <definedName name="_Parse_In" localSheetId="29" hidden="1">#REF!</definedName>
    <definedName name="_Parse_In" localSheetId="30" hidden="1">#REF!</definedName>
    <definedName name="_Parse_In" localSheetId="32" hidden="1">#REF!</definedName>
    <definedName name="_Parse_In" localSheetId="5" hidden="1">#REF!</definedName>
    <definedName name="_Parse_In" localSheetId="6" hidden="1">#REF!</definedName>
    <definedName name="_Parse_In" hidden="1">#REF!</definedName>
    <definedName name="_Parse_Out" localSheetId="28" hidden="1">#REF!</definedName>
    <definedName name="_Parse_Out" localSheetId="27" hidden="1">#REF!</definedName>
    <definedName name="_Parse_Out" localSheetId="26" hidden="1">#REF!</definedName>
    <definedName name="_Parse_Out" localSheetId="24" hidden="1">#REF!</definedName>
    <definedName name="_Parse_Out" localSheetId="31" hidden="1">#REF!</definedName>
    <definedName name="_Parse_Out" localSheetId="29" hidden="1">#REF!</definedName>
    <definedName name="_Parse_Out" localSheetId="30" hidden="1">#REF!</definedName>
    <definedName name="_Parse_Out" localSheetId="32" hidden="1">#REF!</definedName>
    <definedName name="_Parse_Out" localSheetId="5" hidden="1">#REF!</definedName>
    <definedName name="_Parse_Out" localSheetId="6" hidden="1">#REF!</definedName>
    <definedName name="_Parse_Out" hidden="1">#REF!</definedName>
    <definedName name="_pc10px2.5">'[61]Mat. Prices'!#REF!</definedName>
    <definedName name="_pc10x2.5">'[61]Mat. Prices'!#REF!</definedName>
    <definedName name="_pc19x2.5">'[61]Mat. Prices'!#REF!</definedName>
    <definedName name="_pc1x10">'[61]Mat. Prices'!#REF!</definedName>
    <definedName name="_pc1x120">'[61]Mat. Prices'!#REF!</definedName>
    <definedName name="_pc1x150">'[61]Mat. Prices'!#REF!</definedName>
    <definedName name="_pc1x16">'[61]Mat. Prices'!#REF!</definedName>
    <definedName name="_pc1x2.5">'[61]Mat. Prices'!#REF!</definedName>
    <definedName name="_pc1x240">'[61]Mat. Prices'!#REF!</definedName>
    <definedName name="_pc1x25">'[61]Mat. Prices'!#REF!</definedName>
    <definedName name="_pc1x35">'[61]Mat. Prices'!#REF!</definedName>
    <definedName name="_pc1x4">'[61]Mat. Prices'!#REF!</definedName>
    <definedName name="_pc1x50">'[61]Mat. Prices'!#REF!</definedName>
    <definedName name="_pc1x6">'[61]Mat. Prices'!#REF!</definedName>
    <definedName name="_pc1x70">'[61]Mat. Prices'!#REF!</definedName>
    <definedName name="_pc2x10">'[61]Mat. Prices'!#REF!</definedName>
    <definedName name="_pc2x16">'[61]Mat. Prices'!#REF!</definedName>
    <definedName name="_pc2x2.5">'[61]Mat. Prices'!#REF!</definedName>
    <definedName name="_pc2x25">'[61]Mat. Prices'!#REF!</definedName>
    <definedName name="_pc2x26">'[61]Mat. Prices'!#REF!</definedName>
    <definedName name="_pc2x4">'[61]Mat. Prices'!#REF!</definedName>
    <definedName name="_pc2x6">'[61]Mat. Prices'!#REF!</definedName>
    <definedName name="_pc30x2.5">'[61]Mat. Prices'!#REF!</definedName>
    <definedName name="_pc37x2.5">'[61]Mat. Prices'!#REF!</definedName>
    <definedName name="_pc3x150">'[61]Mat. Prices'!#REF!</definedName>
    <definedName name="_pc3x240">'[61]Mat. Prices'!#REF!</definedName>
    <definedName name="_pc3x35">'[61]Mat. Prices'!#REF!</definedName>
    <definedName name="_pc3x4">'[61]Mat. Prices'!#REF!</definedName>
    <definedName name="_pc3x50">'[61]Mat. Prices'!#REF!</definedName>
    <definedName name="_pc3x70">'[61]Mat. Prices'!#REF!</definedName>
    <definedName name="_pc4px2.5">'[61]Mat. Prices'!#REF!</definedName>
    <definedName name="_pc4x150">'[61]Mat. Prices'!#REF!</definedName>
    <definedName name="_pc4x2.5">'[61]Mat. Prices'!#REF!</definedName>
    <definedName name="_pc4x240">'[61]Mat. Prices'!#REF!</definedName>
    <definedName name="_pc50px2.5">'[61]Mat. Prices'!#REF!</definedName>
    <definedName name="_pc5x16">'[61]Mat. Prices'!#REF!</definedName>
    <definedName name="_pc5x2.5">'[61]Mat. Prices'!#REF!</definedName>
    <definedName name="_pc5x25">'[61]Mat. Prices'!#REF!</definedName>
    <definedName name="_pc5x4">'[61]Mat. Prices'!#REF!</definedName>
    <definedName name="_pc5x6">'[61]Mat. Prices'!#REF!</definedName>
    <definedName name="_pc6px2.5">'[61]Mat. Prices'!#REF!</definedName>
    <definedName name="_pc6x2.5">'[61]Mat. Prices'!#REF!</definedName>
    <definedName name="_pcon4">'[40]bulk material prices'!$D$72</definedName>
    <definedName name="_Per1" localSheetId="5">'[52]100'!#REF!</definedName>
    <definedName name="_Per1" localSheetId="6">'[52]100'!#REF!</definedName>
    <definedName name="_Per1" localSheetId="13">'[48]100'!#REF!</definedName>
    <definedName name="_Per1">'[59]100'!#REF!</definedName>
    <definedName name="_Per10" localSheetId="5">'[52]600'!#REF!</definedName>
    <definedName name="_Per10" localSheetId="6">'[52]600'!#REF!</definedName>
    <definedName name="_Per10" localSheetId="13">'[48]600'!#REF!</definedName>
    <definedName name="_Per10">'[59]600'!#REF!</definedName>
    <definedName name="_Per2" localSheetId="5">'[52]100'!#REF!</definedName>
    <definedName name="_Per2" localSheetId="6">'[52]100'!#REF!</definedName>
    <definedName name="_Per2" localSheetId="13">'[48]100'!#REF!</definedName>
    <definedName name="_Per2">'[59]100'!#REF!</definedName>
    <definedName name="_Per3" localSheetId="5">#REF!</definedName>
    <definedName name="_Per3" localSheetId="6">#REF!</definedName>
    <definedName name="_Per3">#REF!</definedName>
    <definedName name="_Per4" localSheetId="5">#REF!</definedName>
    <definedName name="_Per4" localSheetId="6">#REF!</definedName>
    <definedName name="_Per4">#REF!</definedName>
    <definedName name="_Per5" localSheetId="24">#REF!</definedName>
    <definedName name="_Per5" localSheetId="29">#REF!</definedName>
    <definedName name="_Per5" localSheetId="30">#REF!</definedName>
    <definedName name="_Per5" localSheetId="5">#REF!</definedName>
    <definedName name="_Per5" localSheetId="6">#REF!</definedName>
    <definedName name="_Per5">#REF!</definedName>
    <definedName name="_Per6" localSheetId="24">#REF!</definedName>
    <definedName name="_Per6" localSheetId="29">#REF!</definedName>
    <definedName name="_Per6" localSheetId="30">#REF!</definedName>
    <definedName name="_Per6" localSheetId="5">#REF!</definedName>
    <definedName name="_Per6" localSheetId="6">#REF!</definedName>
    <definedName name="_Per6">#REF!</definedName>
    <definedName name="_Per7" localSheetId="24">'[59]500'!#REF!</definedName>
    <definedName name="_Per7" localSheetId="29">'[59]500'!#REF!</definedName>
    <definedName name="_Per7" localSheetId="30">'[59]500'!#REF!</definedName>
    <definedName name="_Per7" localSheetId="5">'[52]500'!#REF!</definedName>
    <definedName name="_Per7" localSheetId="6">'[52]500'!#REF!</definedName>
    <definedName name="_Per7" localSheetId="13">'[48]500'!#REF!</definedName>
    <definedName name="_Per7">'[59]500'!#REF!</definedName>
    <definedName name="_Per8" localSheetId="24">'[59]500'!#REF!</definedName>
    <definedName name="_Per8" localSheetId="29">'[59]500'!#REF!</definedName>
    <definedName name="_Per8" localSheetId="30">'[59]500'!#REF!</definedName>
    <definedName name="_Per8" localSheetId="5">'[52]500'!#REF!</definedName>
    <definedName name="_Per8" localSheetId="6">'[52]500'!#REF!</definedName>
    <definedName name="_Per8" localSheetId="13">'[48]500'!#REF!</definedName>
    <definedName name="_Per8">'[59]500'!#REF!</definedName>
    <definedName name="_Per9" localSheetId="5">'[52]600'!#REF!</definedName>
    <definedName name="_Per9" localSheetId="6">'[52]600'!#REF!</definedName>
    <definedName name="_Per9" localSheetId="13">'[48]600'!#REF!</definedName>
    <definedName name="_Per9">'[59]600'!#REF!</definedName>
    <definedName name="_PHN01" localSheetId="5">#REF!</definedName>
    <definedName name="_PHN01" localSheetId="6">#REF!</definedName>
    <definedName name="_PHN01">#REF!</definedName>
    <definedName name="_PHN02" localSheetId="5">#REF!</definedName>
    <definedName name="_PHN02" localSheetId="6">#REF!</definedName>
    <definedName name="_PHN02">#REF!</definedName>
    <definedName name="_pipe">'[61]Mat. Prices'!$E$11</definedName>
    <definedName name="_pipe2">#REF!</definedName>
    <definedName name="_pl1">'[68] BM Plinth'!$H$294</definedName>
    <definedName name="_pl7">#REF!</definedName>
    <definedName name="_PL8">#REF!</definedName>
    <definedName name="_plate">#REF!</definedName>
    <definedName name="_pld7">#REF!</definedName>
    <definedName name="_PLD8">#REF!</definedName>
    <definedName name="_PR625">'[69]Normal Basis'!$133:$133</definedName>
    <definedName name="_PR706">'[69]Normal Basis'!#REF!</definedName>
    <definedName name="_PR730">'[69]Normal Basis'!#REF!</definedName>
    <definedName name="_PR741">'[69]Normal Basis'!$76:$76</definedName>
    <definedName name="_PR857">'[69]Normal Basis'!$59:$59</definedName>
    <definedName name="_PR858">'[69]Normal Basis'!$57:$57</definedName>
    <definedName name="_PR862">'[69]Normal Basis'!$53:$53</definedName>
    <definedName name="_PR864">'[69]Normal Basis'!$51:$51</definedName>
    <definedName name="_PR873">'[69]Normal Basis'!$42:$42</definedName>
    <definedName name="_PR874">'[69]Normal Basis'!$41:$41</definedName>
    <definedName name="_PR883">'[69]Normal Basis'!#REF!</definedName>
    <definedName name="_QQ" localSheetId="5">#REF!</definedName>
    <definedName name="_QQ" localSheetId="6">#REF!</definedName>
    <definedName name="_QQ">#REF!</definedName>
    <definedName name="_QQQ1" localSheetId="5">#REF!</definedName>
    <definedName name="_QQQ1" localSheetId="6">#REF!</definedName>
    <definedName name="_QQQ1">#REF!</definedName>
    <definedName name="_qty1" localSheetId="5">'[56]BOQs Compr'!$D$1:$D$65536</definedName>
    <definedName name="_qty1" localSheetId="6">'[56]BOQs Compr'!$D$1:$D$65536</definedName>
    <definedName name="_qty1" localSheetId="13">'[37]BOQs Compr'!$D$1:$D$65536</definedName>
    <definedName name="_qty1">'[70]BOQs Compr'!$D$1:$D$65536</definedName>
    <definedName name="_qty2" localSheetId="5">[57]BOQ2!$E$11:$E$82</definedName>
    <definedName name="_qty2" localSheetId="6">[57]BOQ2!$E$11:$E$82</definedName>
    <definedName name="_qty2" localSheetId="13">[71]BOQ2!$E$11:$E$82</definedName>
    <definedName name="_qty2">[72]BOQ2!$E$11:$E$82</definedName>
    <definedName name="_ra2" localSheetId="24">#REF!</definedName>
    <definedName name="_ra2" localSheetId="29">#REF!</definedName>
    <definedName name="_ra2" localSheetId="30">#REF!</definedName>
    <definedName name="_ra2" localSheetId="5">#REF!</definedName>
    <definedName name="_ra2" localSheetId="6">#REF!</definedName>
    <definedName name="_ra2">#REF!</definedName>
    <definedName name="_rc1">'[61]Mat. Prices'!#REF!</definedName>
    <definedName name="_rc10px2.5">'[61]Mat. Prices'!#REF!</definedName>
    <definedName name="_rc10x2.5">'[61]Mat. Prices'!#REF!</definedName>
    <definedName name="_rc112">'[61]Mat. Prices'!#REF!</definedName>
    <definedName name="_rc114">'[61]Mat. Prices'!#REF!</definedName>
    <definedName name="_rc120">#REF!</definedName>
    <definedName name="_rc19x2.5">'[61]Mat. Prices'!#REF!</definedName>
    <definedName name="_rc1x10">'[61]Mat. Prices'!#REF!</definedName>
    <definedName name="_rc1x120">'[61]Mat. Prices'!#REF!</definedName>
    <definedName name="_rc1x150">'[61]Mat. Prices'!#REF!</definedName>
    <definedName name="_rc1x16">'[61]Mat. Prices'!#REF!</definedName>
    <definedName name="_rc1x2.5">'[61]Mat. Prices'!#REF!</definedName>
    <definedName name="_rc1x240">'[61]Mat. Prices'!#REF!</definedName>
    <definedName name="_rc1x25">'[61]Mat. Prices'!#REF!</definedName>
    <definedName name="_rc1x35">'[61]Mat. Prices'!#REF!</definedName>
    <definedName name="_rc1x4">'[61]Mat. Prices'!#REF!</definedName>
    <definedName name="_rc1x50">'[61]Mat. Prices'!#REF!</definedName>
    <definedName name="_rc1x6">'[61]Mat. Prices'!#REF!</definedName>
    <definedName name="_rc1x70">'[61]Mat. Prices'!#REF!</definedName>
    <definedName name="_rc2">'[61]Mat. Prices'!#REF!</definedName>
    <definedName name="_rc212">'[61]Mat. Prices'!#REF!</definedName>
    <definedName name="_rc2x10">'[61]Mat. Prices'!#REF!</definedName>
    <definedName name="_rc2x16">'[61]Mat. Prices'!#REF!</definedName>
    <definedName name="_rc2x2.5">'[61]Mat. Prices'!#REF!</definedName>
    <definedName name="_rc2x25">'[61]Mat. Prices'!#REF!</definedName>
    <definedName name="_rc2x4">'[61]Mat. Prices'!#REF!</definedName>
    <definedName name="_rc2x6">'[61]Mat. Prices'!#REF!</definedName>
    <definedName name="_rc3">'[61]Mat. Prices'!#REF!</definedName>
    <definedName name="_rc30x2.5">'[61]Mat. Prices'!#REF!</definedName>
    <definedName name="_rc34">'[61]Mat. Prices'!#REF!</definedName>
    <definedName name="_rc37x2.5">'[61]Mat. Prices'!#REF!</definedName>
    <definedName name="_rc3x10">'[61]Mat. Prices'!#REF!</definedName>
    <definedName name="_rc3x150">'[61]Mat. Prices'!#REF!</definedName>
    <definedName name="_rc3x16">'[61]Mat. Prices'!#REF!</definedName>
    <definedName name="_rc3x240">'[61]Mat. Prices'!#REF!</definedName>
    <definedName name="_rc3x25">'[61]Mat. Prices'!#REF!</definedName>
    <definedName name="_rc3x35">'[61]Mat. Prices'!#REF!</definedName>
    <definedName name="_rc3x4">'[61]Mat. Prices'!#REF!</definedName>
    <definedName name="_rc3x50">'[61]Mat. Prices'!#REF!</definedName>
    <definedName name="_rc3x70">'[61]Mat. Prices'!#REF!</definedName>
    <definedName name="_rc4">'[61]Mat. Prices'!#REF!</definedName>
    <definedName name="_rc4px2.5">'[61]Mat. Prices'!#REF!</definedName>
    <definedName name="_rc4x150">'[61]Mat. Prices'!#REF!</definedName>
    <definedName name="_rc4x2.5">'[61]Mat. Prices'!#REF!</definedName>
    <definedName name="_rc4x240">'[61]Mat. Prices'!#REF!</definedName>
    <definedName name="_rc50px2.5">'[61]Mat. Prices'!#REF!</definedName>
    <definedName name="_rc5x16">'[61]Mat. Prices'!#REF!</definedName>
    <definedName name="_rc5x2.5">'[61]Mat. Prices'!#REF!</definedName>
    <definedName name="_rc5x25">'[61]Mat. Prices'!#REF!</definedName>
    <definedName name="_rc5x4">'[61]Mat. Prices'!#REF!</definedName>
    <definedName name="_rc5x6">'[61]Mat. Prices'!#REF!</definedName>
    <definedName name="_rc6px2.5">'[61]Mat. Prices'!#REF!</definedName>
    <definedName name="_rc6x2.5">'[61]Mat. Prices'!#REF!</definedName>
    <definedName name="_rc7x2.5">'[61]Mat. Prices'!#REF!</definedName>
    <definedName name="_Regression_Int" hidden="1">1</definedName>
    <definedName name="_rev06" localSheetId="24">#REF!</definedName>
    <definedName name="_rev06" localSheetId="29">#REF!</definedName>
    <definedName name="_rev06" localSheetId="30">#REF!</definedName>
    <definedName name="_rev06" localSheetId="5">#REF!</definedName>
    <definedName name="_rev06" localSheetId="6">#REF!</definedName>
    <definedName name="_rev06">#REF!</definedName>
    <definedName name="_RF1">'[24]4.1 CS Flange'!#REF!</definedName>
    <definedName name="_RF2">'[24]4.1 CS Flange'!#REF!</definedName>
    <definedName name="_RF3">'[24]4.1 CS Flange'!#REF!</definedName>
    <definedName name="_RF4">'[24]4.1 CS Flange'!#REF!</definedName>
    <definedName name="_RGF01" localSheetId="5">#REF!</definedName>
    <definedName name="_RGF01" localSheetId="6">#REF!</definedName>
    <definedName name="_RGF01">#REF!</definedName>
    <definedName name="_RHN01" localSheetId="5">#REF!</definedName>
    <definedName name="_RHN01" localSheetId="6">#REF!</definedName>
    <definedName name="_RHN01">#REF!</definedName>
    <definedName name="_RHN02" localSheetId="5">#REF!</definedName>
    <definedName name="_RHN02" localSheetId="6">#REF!</definedName>
    <definedName name="_RHN02">#REF!</definedName>
    <definedName name="_RHN03" localSheetId="5">#REF!</definedName>
    <definedName name="_RHN03" localSheetId="6">#REF!</definedName>
    <definedName name="_RHN03">#REF!</definedName>
    <definedName name="_RHN04" localSheetId="5">#REF!</definedName>
    <definedName name="_RHN04" localSheetId="6">#REF!</definedName>
    <definedName name="_RHN04">#REF!</definedName>
    <definedName name="_rl1">'[68] BM Plinth'!$H$295</definedName>
    <definedName name="_RNC1" localSheetId="5">#REF!</definedName>
    <definedName name="_RNC1" localSheetId="6">#REF!</definedName>
    <definedName name="_RNC1">#REF!</definedName>
    <definedName name="_ROW14">#REF!</definedName>
    <definedName name="_ROW20">#REF!</definedName>
    <definedName name="_RRR01" localSheetId="5">#REF!</definedName>
    <definedName name="_RRR01" localSheetId="6">#REF!</definedName>
    <definedName name="_RRR01">#REF!</definedName>
    <definedName name="_RTC">[60]Materials!$D$30</definedName>
    <definedName name="_s">"$#REF!.$#REF!$#REF!"</definedName>
    <definedName name="_S1">#REF!</definedName>
    <definedName name="_S2" localSheetId="24">#REF!</definedName>
    <definedName name="_S2" localSheetId="29">#REF!</definedName>
    <definedName name="_S2" localSheetId="30">#REF!</definedName>
    <definedName name="_S2" localSheetId="5">#REF!</definedName>
    <definedName name="_S2" localSheetId="6">#REF!</definedName>
    <definedName name="_S2">#REF!</definedName>
    <definedName name="_sartaj8844" localSheetId="24">'[19]500'!#REF!</definedName>
    <definedName name="_sartaj8844" localSheetId="29">'[19]500'!#REF!</definedName>
    <definedName name="_sartaj8844" localSheetId="30">'[19]500'!#REF!</definedName>
    <definedName name="_sartaj8844" localSheetId="5">'[18]500'!#REF!</definedName>
    <definedName name="_sartaj8844" localSheetId="6">'[18]500'!#REF!</definedName>
    <definedName name="_sartaj8844" localSheetId="13">'[18]500'!#REF!</definedName>
    <definedName name="_sartaj8844">'[19]500'!#REF!</definedName>
    <definedName name="_SE1">#REF!</definedName>
    <definedName name="_se2">#REF!</definedName>
    <definedName name="_se3">#REF!</definedName>
    <definedName name="_se4">#REF!</definedName>
    <definedName name="_se5">#REF!</definedName>
    <definedName name="_se6">#REF!</definedName>
    <definedName name="_se7">#REF!</definedName>
    <definedName name="_se8">#REF!</definedName>
    <definedName name="_SOC12">[66]Material!$B$1070:$I$1070</definedName>
    <definedName name="_SOC20">[66]Material!$B$1071:$I$1071</definedName>
    <definedName name="_SOC25">[66]Material!$B$1072:$I$1072</definedName>
    <definedName name="_Sort" localSheetId="28" hidden="1">#REF!</definedName>
    <definedName name="_Sort" localSheetId="27" hidden="1">#REF!</definedName>
    <definedName name="_Sort" localSheetId="26" hidden="1">#REF!</definedName>
    <definedName name="_Sort" localSheetId="24" hidden="1">#REF!</definedName>
    <definedName name="_Sort" localSheetId="31" hidden="1">#REF!</definedName>
    <definedName name="_Sort" localSheetId="29" hidden="1">#REF!</definedName>
    <definedName name="_Sort" localSheetId="30" hidden="1">#REF!</definedName>
    <definedName name="_Sort" localSheetId="32" hidden="1">#REF!</definedName>
    <definedName name="_Sort" localSheetId="5" hidden="1">#REF!</definedName>
    <definedName name="_Sort" localSheetId="6" hidden="1">#REF!</definedName>
    <definedName name="_Sort" hidden="1">#REF!</definedName>
    <definedName name="_spike">#REF!</definedName>
    <definedName name="_SPK">[60]Materials!$D$29</definedName>
    <definedName name="_SSL">'[63]Bulk material prices'!#REF!</definedName>
    <definedName name="_ssl150">'[63]Bulk material prices'!#REF!</definedName>
    <definedName name="_TAQ">#REF!</definedName>
    <definedName name="_TB2">'[73]SPT vs PHI'!$B$2:$C$65</definedName>
    <definedName name="_tc">'[41]Mat. price'!$E$56</definedName>
    <definedName name="_tec">#REF!</definedName>
    <definedName name="_TM25">[66]Material!$B$1120:$I$1120</definedName>
    <definedName name="_TMAutoChart1Names" localSheetId="28" hidden="1">{"Chart1","","Chart1"}</definedName>
    <definedName name="_TMAutoChart1Names" localSheetId="27" hidden="1">{"Chart1","","Chart1"}</definedName>
    <definedName name="_TMAutoChart1Names" localSheetId="26" hidden="1">{"Chart1","","Chart1"}</definedName>
    <definedName name="_TMAutoChart1Names" localSheetId="24" hidden="1">{"Chart1","","Chart1"}</definedName>
    <definedName name="_TMAutoChart1Names" localSheetId="31" hidden="1">{"Chart1","","Chart1"}</definedName>
    <definedName name="_TMAutoChart1Names" localSheetId="29" hidden="1">{"Chart1","","Chart1"}</definedName>
    <definedName name="_TMAutoChart1Names" localSheetId="30" hidden="1">{"Chart1","","Chart1"}</definedName>
    <definedName name="_TMAutoChart1Names" localSheetId="32" hidden="1">{"Chart1","","Chart1"}</definedName>
    <definedName name="_TMAutoChart1Names" localSheetId="5" hidden="1">{"Chart1","","Chart1"}</definedName>
    <definedName name="_TMAutoChart1Names" localSheetId="6" hidden="1">{"Chart1","","Chart1"}</definedName>
    <definedName name="_TMAutoChart1Names" localSheetId="8" hidden="1">{"Chart1","","Chart1"}</definedName>
    <definedName name="_TMAutoChart1Names" localSheetId="13" hidden="1">{"Chart1","","Chart1"}</definedName>
    <definedName name="_TMAutoChart1Names" hidden="1">{"Chart1","","Chart1"}</definedName>
    <definedName name="_TMAutoChart1Refs" localSheetId="28" hidden="1">{"'Profile1'!$B$29","'Profile1'!$IR$29","","","","","","","",""}</definedName>
    <definedName name="_TMAutoChart1Refs" localSheetId="27" hidden="1">{"'Profile1'!$B$29","'Profile1'!$IR$29","","","","","","","",""}</definedName>
    <definedName name="_TMAutoChart1Refs" localSheetId="26" hidden="1">{"'Profile1'!$B$29","'Profile1'!$IR$29","","","","","","","",""}</definedName>
    <definedName name="_TMAutoChart1Refs" localSheetId="24" hidden="1">{"'Profile1'!$B$29","'Profile1'!$IR$29","","","","","","","",""}</definedName>
    <definedName name="_TMAutoChart1Refs" localSheetId="31" hidden="1">{"'Profile1'!$B$29","'Profile1'!$IR$29","","","","","","","",""}</definedName>
    <definedName name="_TMAutoChart1Refs" localSheetId="29" hidden="1">{"'Profile1'!$B$29","'Profile1'!$IR$29","","","","","","","",""}</definedName>
    <definedName name="_TMAutoChart1Refs" localSheetId="30" hidden="1">{"'Profile1'!$B$29","'Profile1'!$IR$29","","","","","","","",""}</definedName>
    <definedName name="_TMAutoChart1Refs" localSheetId="32" hidden="1">{"'Profile1'!$B$29","'Profile1'!$IR$29","","","","","","","",""}</definedName>
    <definedName name="_TMAutoChart1Refs" localSheetId="5" hidden="1">{"'Profile1'!$B$29","'Profile1'!$IR$29","","","","","","","",""}</definedName>
    <definedName name="_TMAutoChart1Refs" localSheetId="6" hidden="1">{"'Profile1'!$B$29","'Profile1'!$IR$29","","","","","","","",""}</definedName>
    <definedName name="_TMAutoChart1Refs" localSheetId="8" hidden="1">{"'Profile1'!$B$29","'Profile1'!$IR$29","","","","","","","",""}</definedName>
    <definedName name="_TMAutoChart1Refs" localSheetId="13" hidden="1">{"'Profile1'!$B$29","'Profile1'!$IR$29","","","","","","","",""}</definedName>
    <definedName name="_TMAutoChart1Refs" hidden="1">{"'Profile1'!$B$29","'Profile1'!$IR$29","","","","","","","",""}</definedName>
    <definedName name="_TMAutoChartCount" hidden="1">1</definedName>
    <definedName name="_tw1" localSheetId="5">#REF!</definedName>
    <definedName name="_tw1" localSheetId="6">#REF!</definedName>
    <definedName name="_tw1">#REF!</definedName>
    <definedName name="_ub">'[63]Bulk material prices'!#REF!</definedName>
    <definedName name="_WCP1" localSheetId="5">#REF!</definedName>
    <definedName name="_WCP1" localSheetId="6">#REF!</definedName>
    <definedName name="_WCP1">#REF!</definedName>
    <definedName name="_WCY01" localSheetId="5">#REF!</definedName>
    <definedName name="_WCY01" localSheetId="6">#REF!</definedName>
    <definedName name="_WCY01">#REF!</definedName>
    <definedName name="_WW01" localSheetId="5">#REF!</definedName>
    <definedName name="_WW01" localSheetId="6">#REF!</definedName>
    <definedName name="_WW01">#REF!</definedName>
    <definedName name="_WW02" localSheetId="5">#REF!</definedName>
    <definedName name="_WW02" localSheetId="6">#REF!</definedName>
    <definedName name="_WW02">#REF!</definedName>
    <definedName name="_WW03" localSheetId="5">#REF!</definedName>
    <definedName name="_WW03" localSheetId="6">#REF!</definedName>
    <definedName name="_WW03">#REF!</definedName>
    <definedName name="_WWW1" localSheetId="5">#REF!</definedName>
    <definedName name="_WWW1" localSheetId="6">#REF!</definedName>
    <definedName name="_WWW1">#REF!</definedName>
    <definedName name="_WWW2" localSheetId="5">#REF!</definedName>
    <definedName name="_WWW2" localSheetId="6">#REF!</definedName>
    <definedName name="_WWW2">#REF!</definedName>
    <definedName name="_WWW3" localSheetId="5">#REF!</definedName>
    <definedName name="_WWW3" localSheetId="6">#REF!</definedName>
    <definedName name="_WWW3">#REF!</definedName>
    <definedName name="´cAE°eE¹" localSheetId="24" hidden="1">#REF!</definedName>
    <definedName name="´cAE°eE¹" localSheetId="29" hidden="1">#REF!</definedName>
    <definedName name="´cAE°eE¹" localSheetId="30" hidden="1">#REF!</definedName>
    <definedName name="´cAE°eE¹" localSheetId="5" hidden="1">#REF!</definedName>
    <definedName name="´cAE°eE¹" localSheetId="6" hidden="1">#REF!</definedName>
    <definedName name="´cAE°eE¹" hidden="1">#REF!</definedName>
    <definedName name="￠￥cAE¡ÆeEⓒo" localSheetId="24" hidden="1">#REF!</definedName>
    <definedName name="￠￥cAE¡ÆeEⓒo" localSheetId="29" hidden="1">#REF!</definedName>
    <definedName name="￠￥cAE¡ÆeEⓒo" localSheetId="30" hidden="1">#REF!</definedName>
    <definedName name="￠￥cAE¡ÆeEⓒo" localSheetId="5" hidden="1">#REF!</definedName>
    <definedName name="￠￥cAE¡ÆeEⓒo" localSheetId="6" hidden="1">#REF!</definedName>
    <definedName name="￠￥cAE¡ÆeEⓒo" hidden="1">#REF!</definedName>
    <definedName name="a" localSheetId="5">#REF!</definedName>
    <definedName name="a" localSheetId="6">#REF!</definedName>
    <definedName name="a" localSheetId="13">'[74]Bill 1'!$A$4:$F$29</definedName>
    <definedName name="a">#REF!</definedName>
    <definedName name="A_3100INQ" localSheetId="5">#REF!</definedName>
    <definedName name="A_3100INQ" localSheetId="6">#REF!</definedName>
    <definedName name="A_3100INQ">#REF!</definedName>
    <definedName name="A_3100REV" localSheetId="5">#REF!</definedName>
    <definedName name="A_3100REV" localSheetId="6">#REF!</definedName>
    <definedName name="A_3100REV">#REF!</definedName>
    <definedName name="A_3200INQ" localSheetId="5">#REF!</definedName>
    <definedName name="A_3200INQ" localSheetId="6">#REF!</definedName>
    <definedName name="A_3200INQ">#REF!</definedName>
    <definedName name="A_3200REV" localSheetId="5">#REF!</definedName>
    <definedName name="A_3200REV" localSheetId="6">#REF!</definedName>
    <definedName name="A_3200REV">#REF!</definedName>
    <definedName name="A_EQUIP" localSheetId="5">#REF!</definedName>
    <definedName name="A_EQUIP" localSheetId="6">#REF!</definedName>
    <definedName name="A_EQUIP">#REF!</definedName>
    <definedName name="A_LABOR" localSheetId="5">#REF!</definedName>
    <definedName name="A_LABOR" localSheetId="6">#REF!</definedName>
    <definedName name="A_LABOR">#REF!</definedName>
    <definedName name="A_MATL" localSheetId="5">#REF!</definedName>
    <definedName name="A_MATL" localSheetId="6">#REF!</definedName>
    <definedName name="A_MATL">#REF!</definedName>
    <definedName name="A_MH" localSheetId="5">#REF!</definedName>
    <definedName name="A_MH" localSheetId="6">#REF!</definedName>
    <definedName name="A_MH">#REF!</definedName>
    <definedName name="A_OTHER" localSheetId="5">#REF!</definedName>
    <definedName name="A_OTHER" localSheetId="6">#REF!</definedName>
    <definedName name="A_OTHER">#REF!</definedName>
    <definedName name="A_REV_TOTAL" localSheetId="5">#REF!</definedName>
    <definedName name="A_REV_TOTAL" localSheetId="6">#REF!</definedName>
    <definedName name="A_REV_TOTAL">#REF!</definedName>
    <definedName name="a1200." localSheetId="5">'[59]Annex-E'!#REF!</definedName>
    <definedName name="a1200." localSheetId="6">'[59]Annex-E'!#REF!</definedName>
    <definedName name="a1200." localSheetId="13">'[55]Annex-E'!#REF!</definedName>
    <definedName name="a1200.">'[75]Annex-E'!#REF!</definedName>
    <definedName name="a1300." localSheetId="5">'[59]Annex-E'!#REF!</definedName>
    <definedName name="a1300." localSheetId="6">'[59]Annex-E'!#REF!</definedName>
    <definedName name="a1300." localSheetId="13">'[55]Annex-E'!#REF!</definedName>
    <definedName name="a1300.">'[75]Annex-E'!#REF!</definedName>
    <definedName name="a1520." localSheetId="5">'[59]Annex-E'!#REF!</definedName>
    <definedName name="a1520." localSheetId="6">'[59]Annex-E'!#REF!</definedName>
    <definedName name="a1520." localSheetId="13">'[55]Annex-E'!#REF!</definedName>
    <definedName name="a1520.">'[75]Annex-E'!#REF!</definedName>
    <definedName name="a1530." localSheetId="5">'[59]Annex-E'!#REF!</definedName>
    <definedName name="a1530." localSheetId="6">'[59]Annex-E'!#REF!</definedName>
    <definedName name="a1530." localSheetId="13">'[55]Annex-E'!#REF!</definedName>
    <definedName name="a1530.">'[75]Annex-E'!#REF!</definedName>
    <definedName name="a1600." localSheetId="5">'[59]Annex-E'!#REF!</definedName>
    <definedName name="a1600." localSheetId="6">'[59]Annex-E'!#REF!</definedName>
    <definedName name="a1600." localSheetId="13">'[55]Annex-E'!#REF!</definedName>
    <definedName name="a1600.">'[75]Annex-E'!#REF!</definedName>
    <definedName name="a1620." localSheetId="5">'[59]Annex-E'!#REF!</definedName>
    <definedName name="a1620." localSheetId="6">'[59]Annex-E'!#REF!</definedName>
    <definedName name="a1620." localSheetId="13">'[55]Annex-E'!#REF!</definedName>
    <definedName name="a1620.">'[75]Annex-E'!#REF!</definedName>
    <definedName name="a1624." localSheetId="5">'[59]Annex-E'!#REF!</definedName>
    <definedName name="a1624." localSheetId="6">'[59]Annex-E'!#REF!</definedName>
    <definedName name="a1624." localSheetId="13">'[55]Annex-E'!#REF!</definedName>
    <definedName name="a1624.">'[75]Annex-E'!#REF!</definedName>
    <definedName name="a1629." localSheetId="5">'[59]Annex-E'!#REF!</definedName>
    <definedName name="a1629." localSheetId="6">'[59]Annex-E'!#REF!</definedName>
    <definedName name="a1629." localSheetId="13">'[55]Annex-E'!#REF!</definedName>
    <definedName name="a1629.">'[75]Annex-E'!#REF!</definedName>
    <definedName name="a1640." localSheetId="5">'[59]Annex-E'!#REF!</definedName>
    <definedName name="a1640." localSheetId="6">'[59]Annex-E'!#REF!</definedName>
    <definedName name="a1640." localSheetId="13">'[55]Annex-E'!#REF!</definedName>
    <definedName name="a1640.">'[75]Annex-E'!#REF!</definedName>
    <definedName name="a1700." localSheetId="5">'[59]Annex-E'!#REF!</definedName>
    <definedName name="a1700." localSheetId="6">'[59]Annex-E'!#REF!</definedName>
    <definedName name="a1700." localSheetId="13">'[55]Annex-E'!#REF!</definedName>
    <definedName name="a1700.">'[75]Annex-E'!#REF!</definedName>
    <definedName name="a1750." localSheetId="5">'[59]Annex-E'!#REF!</definedName>
    <definedName name="a1750." localSheetId="6">'[59]Annex-E'!#REF!</definedName>
    <definedName name="a1750." localSheetId="13">'[55]Annex-E'!#REF!</definedName>
    <definedName name="a1750.">'[75]Annex-E'!#REF!</definedName>
    <definedName name="a1800." localSheetId="5">'[59]Annex-E'!#REF!</definedName>
    <definedName name="a1800." localSheetId="6">'[59]Annex-E'!#REF!</definedName>
    <definedName name="a1800." localSheetId="13">'[55]Annex-E'!#REF!</definedName>
    <definedName name="a1800.">'[75]Annex-E'!#REF!</definedName>
    <definedName name="a2300." localSheetId="5">'[59]Annex-E'!#REF!</definedName>
    <definedName name="a2300." localSheetId="6">'[59]Annex-E'!#REF!</definedName>
    <definedName name="a2300." localSheetId="13">'[55]Annex-E'!#REF!</definedName>
    <definedName name="a2300.">'[75]Annex-E'!#REF!</definedName>
    <definedName name="a2400." localSheetId="5">'[59]Annex-E'!#REF!</definedName>
    <definedName name="a2400." localSheetId="6">'[59]Annex-E'!#REF!</definedName>
    <definedName name="a2400." localSheetId="13">'[55]Annex-E'!#REF!</definedName>
    <definedName name="a2400.">'[75]Annex-E'!#REF!</definedName>
    <definedName name="a2420." localSheetId="5">'[59]Annex-E'!#REF!</definedName>
    <definedName name="a2420." localSheetId="6">'[59]Annex-E'!#REF!</definedName>
    <definedName name="a2420." localSheetId="13">'[55]Annex-E'!#REF!</definedName>
    <definedName name="a2420.">'[75]Annex-E'!#REF!</definedName>
    <definedName name="a2500." localSheetId="5">'[59]Annex-E'!#REF!</definedName>
    <definedName name="a2500." localSheetId="6">'[59]Annex-E'!#REF!</definedName>
    <definedName name="a2500." localSheetId="13">'[55]Annex-E'!#REF!</definedName>
    <definedName name="a2500.">'[75]Annex-E'!#REF!</definedName>
    <definedName name="a2600." localSheetId="5">'[59]Annex-E'!#REF!</definedName>
    <definedName name="a2600." localSheetId="6">'[59]Annex-E'!#REF!</definedName>
    <definedName name="a2600." localSheetId="13">'[55]Annex-E'!#REF!</definedName>
    <definedName name="a2600.">'[75]Annex-E'!#REF!</definedName>
    <definedName name="a2800." localSheetId="5">'[59]Annex-E'!#REF!</definedName>
    <definedName name="a2800." localSheetId="6">'[59]Annex-E'!#REF!</definedName>
    <definedName name="a2800." localSheetId="13">'[55]Annex-E'!#REF!</definedName>
    <definedName name="a2800.">'[75]Annex-E'!#REF!</definedName>
    <definedName name="a32.35." localSheetId="5">'[59]Annex-E'!#REF!</definedName>
    <definedName name="a32.35." localSheetId="6">'[59]Annex-E'!#REF!</definedName>
    <definedName name="a32.35." localSheetId="13">'[55]Annex-E'!#REF!</definedName>
    <definedName name="a32.35.">'[75]Annex-E'!#REF!</definedName>
    <definedName name="a3x120">'[33]02_MMCE'!#REF!</definedName>
    <definedName name="a6200." localSheetId="5">'[59]Annex-E'!#REF!</definedName>
    <definedName name="a6200." localSheetId="6">'[59]Annex-E'!#REF!</definedName>
    <definedName name="a6200." localSheetId="13">'[55]Annex-E'!#REF!</definedName>
    <definedName name="a6200.">'[75]Annex-E'!#REF!</definedName>
    <definedName name="a8000." localSheetId="5">'[59]Annex-E'!#REF!</definedName>
    <definedName name="a8000." localSheetId="6">'[59]Annex-E'!#REF!</definedName>
    <definedName name="a8000." localSheetId="13">'[55]Annex-E'!#REF!</definedName>
    <definedName name="a8000.">'[75]Annex-E'!#REF!</definedName>
    <definedName name="AA" localSheetId="24">#REF!</definedName>
    <definedName name="AA" localSheetId="29">#REF!</definedName>
    <definedName name="AA" localSheetId="30">#REF!</definedName>
    <definedName name="aa" localSheetId="5">#REF!</definedName>
    <definedName name="aa" localSheetId="6">#REF!</definedName>
    <definedName name="aa">#REF!</definedName>
    <definedName name="AAA" localSheetId="24">#REF!</definedName>
    <definedName name="AAA" localSheetId="29">#REF!</definedName>
    <definedName name="AAA" localSheetId="30">#REF!</definedName>
    <definedName name="aaa" localSheetId="5" hidden="1">'[62]12CGOU'!#REF!</definedName>
    <definedName name="aaa" localSheetId="6" hidden="1">'[62]12CGOU'!#REF!</definedName>
    <definedName name="aaa" localSheetId="13" hidden="1">'[56]12CGOU'!#REF!</definedName>
    <definedName name="aaa" hidden="1">'[76]12CGOU'!#REF!</definedName>
    <definedName name="aaaa" localSheetId="24" hidden="1">#REF!</definedName>
    <definedName name="aaaa" localSheetId="29" hidden="1">#REF!</definedName>
    <definedName name="aaaa" localSheetId="30" hidden="1">#REF!</definedName>
    <definedName name="aaaa" localSheetId="5" hidden="1">#REF!</definedName>
    <definedName name="aaaa" localSheetId="6" hidden="1">#REF!</definedName>
    <definedName name="aaaa" hidden="1">#REF!</definedName>
    <definedName name="aaaaaa" localSheetId="5">'[64]Brick Work'!#REF!</definedName>
    <definedName name="aaaaaa" localSheetId="6">'[64]Brick Work'!#REF!</definedName>
    <definedName name="aaaaaa">'[77]Brick Work'!#REF!</definedName>
    <definedName name="AASDF">#REF!</definedName>
    <definedName name="aashtom32" localSheetId="24">#REF!</definedName>
    <definedName name="aashtom32" localSheetId="29">#REF!</definedName>
    <definedName name="aashtom32" localSheetId="30">#REF!</definedName>
    <definedName name="aashtom32" localSheetId="5">#REF!</definedName>
    <definedName name="aashtom32" localSheetId="6">#REF!</definedName>
    <definedName name="aashtom32" localSheetId="13">'[58]Bill No. 04'!$Q$2185</definedName>
    <definedName name="aashtom32">#REF!</definedName>
    <definedName name="AAZS" localSheetId="5">#REF!</definedName>
    <definedName name="AAZS" localSheetId="6">#REF!</definedName>
    <definedName name="AAZS">#REF!</definedName>
    <definedName name="ab" localSheetId="24" hidden="1">'[76]12CGOU'!#REF!</definedName>
    <definedName name="ab" localSheetId="29" hidden="1">'[76]12CGOU'!#REF!</definedName>
    <definedName name="ab" localSheetId="30" hidden="1">'[76]12CGOU'!#REF!</definedName>
    <definedName name="ab" localSheetId="5" hidden="1">'[62]12CGOU'!#REF!</definedName>
    <definedName name="ab" localSheetId="6" hidden="1">'[62]12CGOU'!#REF!</definedName>
    <definedName name="ab" localSheetId="13" hidden="1">'[56]12CGOU'!#REF!</definedName>
    <definedName name="ab" hidden="1">'[76]12CGOU'!#REF!</definedName>
    <definedName name="ABC" localSheetId="24">PeriodInPlan*('[78]GANT CHART-1'!$C1&gt;0)</definedName>
    <definedName name="ABC" localSheetId="29">PeriodInPlan*('[78]GANT CHART-1'!$C1&gt;0)</definedName>
    <definedName name="ABC" localSheetId="30">PeriodInPlan*('[78]GANT CHART-1'!$C1&gt;0)</definedName>
    <definedName name="abc" localSheetId="5">#REF!</definedName>
    <definedName name="abc" localSheetId="6">#REF!</definedName>
    <definedName name="abc">#REF!</definedName>
    <definedName name="ABCD">#REF!</definedName>
    <definedName name="abeba" localSheetId="5">[72]Sheet4!$B$4</definedName>
    <definedName name="abeba" localSheetId="6">[72]Sheet4!$B$4</definedName>
    <definedName name="abeba">[79]Sheet4!$B$4</definedName>
    <definedName name="abrar" localSheetId="5">'[9]CON-M-FL'!#REF!</definedName>
    <definedName name="abrar" localSheetId="6">'[9]CON-M-FL'!#REF!</definedName>
    <definedName name="abrar">'[10]CON-M-FL'!#REF!</definedName>
    <definedName name="AC.SH80">[66]Material!$B$58:$I$58</definedName>
    <definedName name="ACCAEWA">PI()*((VLOOKUP([24]Insulation!XFD1,'Sheet1 (2)'!PipeInfo,2,FALSE))/1000)*[24]Insulation!C1</definedName>
    <definedName name="AccArea">PI()*((VLOOKUP([24]Insulation!XFD1,'Sheet1 (2)'!PipeInfo,2,FALSE))/1000)*[24]Insulation!C1</definedName>
    <definedName name="Accarea1">PI()*((VLOOKUP([24]Insulation!XFD1,'Sheet1 (2)'!PipeInfo,2,FALSE))/1000)*[24]Insulation!C1</definedName>
    <definedName name="accarea111">PI()*((VLOOKUP([24]Insulation!XFD1,'Sheet1 (2)'!PipeInfo,2,FALSE))/1000)*[24]Insulation!C1</definedName>
    <definedName name="accarea1111">PI()*((VLOOKUP([24]Insulation!XFD1,'Sheet1 (2)'!PipeInfo,2,FALSE))/1000)*[24]Insulation!C1</definedName>
    <definedName name="accarea2">PI()*((VLOOKUP([24]Insulation!XFD1,'Sheet1 (2)'!PipeInfo,2,FALSE))/1000)*[24]Insulation!C1</definedName>
    <definedName name="accarea3">PI()*((VLOOKUP([24]Insulation!XFD1,'Sheet1 (2)'!PipeInfo,2,FALSE))/1000)*[24]Insulation!C1</definedName>
    <definedName name="AccVol">((((VLOOKUP([24]Insulation!XFC1,'Sheet1 (2)'!PipeInfo,2,FALSE)+2*[24]Insulation!XFB1)/1000)^2/4*PI())-(((VLOOKUP([24]Insulation!XFC1,'Sheet1 (2)'!PipeInfo,2,FALSE))/1000)^2/4*PI()))*[24]Insulation!B1</definedName>
    <definedName name="accvol1">((((VLOOKUP([24]Insulation!XFC1,'Sheet1 (2)'!PipeInfo,2,FALSE)+2*[24]Insulation!XFB1)/1000)^2/4*PI())-(((VLOOKUP([24]Insulation!XFC1,'Sheet1 (2)'!PipeInfo,2,FALSE))/1000)^2/4*PI()))*[24]Insulation!B1</definedName>
    <definedName name="Actual" localSheetId="29">(PeriodInActual*('[78]GANT CHART-1'!$E1&gt;0))*PeriodInPlan</definedName>
    <definedName name="Actual" localSheetId="30">(PeriodInActual*('[78]GANT CHART-1'!$E1&gt;0))*PeriodInPlan</definedName>
    <definedName name="Actual" localSheetId="5">('Anx E'!PeriodInActual*('[80]GANT CHART-1'!$E1&gt;0))*'Anx E'!PeriodInPlan</definedName>
    <definedName name="Actual" localSheetId="6">('Anx F Jul 25'!PeriodInActual*('[80]GANT CHART-1'!$E1&gt;0))*'Anx F Jul 25'!PeriodInPlan</definedName>
    <definedName name="Actual" localSheetId="8">(PeriodInActual*('[78]GANT CHART-1'!$E1&gt;0))*PeriodInPlan</definedName>
    <definedName name="Actual">(PeriodInActual*('[78]GANT CHART-1'!$E1&gt;0))*PeriodInPlan</definedName>
    <definedName name="ActualBeyond" localSheetId="29">PeriodInActual*('[78]GANT CHART-1'!$E1&gt;0)</definedName>
    <definedName name="ActualBeyond" localSheetId="30">PeriodInActual*('[78]GANT CHART-1'!$E1&gt;0)</definedName>
    <definedName name="ActualBeyond" localSheetId="5">'Anx E'!PeriodInActual*('[80]GANT CHART-1'!$E1&gt;0)</definedName>
    <definedName name="ActualBeyond" localSheetId="6">'Anx F Jul 25'!PeriodInActual*('[80]GANT CHART-1'!$E1&gt;0)</definedName>
    <definedName name="ActualBeyond" localSheetId="8">PeriodInActual*('[78]GANT CHART-1'!$E1&gt;0)</definedName>
    <definedName name="ActualBeyond">PeriodInActual*('[78]GANT CHART-1'!$E1&gt;0)</definedName>
    <definedName name="add">#REF!</definedName>
    <definedName name="adfa">'[6]CON-M-FL'!#REF!</definedName>
    <definedName name="adfdasfsa">'[6]CON-M-FL'!#REF!</definedName>
    <definedName name="adfhadfg" localSheetId="24">#REF!</definedName>
    <definedName name="adfhadfg" localSheetId="29">#REF!</definedName>
    <definedName name="adfhadfg" localSheetId="30">#REF!</definedName>
    <definedName name="adfhadfg" localSheetId="5">#REF!</definedName>
    <definedName name="adfhadfg" localSheetId="6">#REF!</definedName>
    <definedName name="adfhadfg">#REF!</definedName>
    <definedName name="ADH">[67]Material!$B$63:$I$63</definedName>
    <definedName name="Admixture" localSheetId="24">#REF!</definedName>
    <definedName name="Admixture" localSheetId="29">#REF!</definedName>
    <definedName name="Admixture" localSheetId="30">#REF!</definedName>
    <definedName name="Admixture" localSheetId="5">#REF!</definedName>
    <definedName name="Admixture" localSheetId="6">#REF!</definedName>
    <definedName name="Admixture">#REF!</definedName>
    <definedName name="ADoor" localSheetId="24">#REF!</definedName>
    <definedName name="ADoor" localSheetId="29">#REF!</definedName>
    <definedName name="ADoor" localSheetId="30">#REF!</definedName>
    <definedName name="ADoor" localSheetId="5">#REF!</definedName>
    <definedName name="ADoor" localSheetId="6">#REF!</definedName>
    <definedName name="ADoor">#REF!</definedName>
    <definedName name="adsf" localSheetId="5">#REF!</definedName>
    <definedName name="adsf" localSheetId="6">#REF!</definedName>
    <definedName name="adsf">#REF!</definedName>
    <definedName name="adsfadfas">#REF!</definedName>
    <definedName name="adsfsfs">'[6]CON-M-FL'!#REF!</definedName>
    <definedName name="AFG_6.3" localSheetId="5" hidden="1">#REF!</definedName>
    <definedName name="AFG_6.3" localSheetId="6" hidden="1">#REF!</definedName>
    <definedName name="AFG_6.3" hidden="1">#REF!</definedName>
    <definedName name="AFG_Structure" localSheetId="5" hidden="1">#REF!</definedName>
    <definedName name="AFG_Structure" localSheetId="6" hidden="1">#REF!</definedName>
    <definedName name="AFG_Structure" hidden="1">#REF!</definedName>
    <definedName name="AFGusman" localSheetId="5" hidden="1">#REF!</definedName>
    <definedName name="AFGusman" localSheetId="6" hidden="1">#REF!</definedName>
    <definedName name="AFGusman" hidden="1">#REF!</definedName>
    <definedName name="afs">#REF!</definedName>
    <definedName name="agc" localSheetId="5">#REF!</definedName>
    <definedName name="agc" localSheetId="6">#REF!</definedName>
    <definedName name="agc">#REF!</definedName>
    <definedName name="AGDoor" localSheetId="5">#REF!</definedName>
    <definedName name="AGDoor" localSheetId="6">#REF!</definedName>
    <definedName name="AGDoor">#REF!</definedName>
    <definedName name="aggregate" localSheetId="24">[81]Quarry!#REF!</definedName>
    <definedName name="aggregate" localSheetId="29">[81]Quarry!#REF!</definedName>
    <definedName name="aggregate" localSheetId="30">[81]Quarry!#REF!</definedName>
    <definedName name="aggregate" localSheetId="5">[82]Quarry!#REF!</definedName>
    <definedName name="aggregate" localSheetId="6">[82]Quarry!#REF!</definedName>
    <definedName name="aggregate" localSheetId="13">[83]Quarry!#REF!</definedName>
    <definedName name="aggregate">[81]Quarry!#REF!</definedName>
    <definedName name="AggregateBaseCourse" localSheetId="5">#REF!</definedName>
    <definedName name="AggregateBaseCourse" localSheetId="6">#REF!</definedName>
    <definedName name="AggregateBaseCourse">#REF!</definedName>
    <definedName name="ahsan" localSheetId="5">'[76]Pacca 1;4'!#REF!</definedName>
    <definedName name="ahsan" localSheetId="6">'[76]Pacca 1;4'!#REF!</definedName>
    <definedName name="ahsan">'[84]Pacca 1;4'!#REF!</definedName>
    <definedName name="AI.BR">[67]Material!$B$81:$I$81</definedName>
    <definedName name="aioSignal" localSheetId="5">'[85]#REF'!$B$7:$B$16,'[85]#REF'!$B$21:$B$26,'[85]#REF'!$B$42,'[85]#REF'!$B$45,'[85]#REF'!$B$48,'[85]#REF'!$B$54</definedName>
    <definedName name="aioSignal" localSheetId="6">'[85]#REF'!$B$7:$B$16,'[85]#REF'!$B$21:$B$26,'[85]#REF'!$B$42,'[85]#REF'!$B$45,'[85]#REF'!$B$48,'[85]#REF'!$B$54</definedName>
    <definedName name="aioSignal">'[86]#REF'!$B$7:$B$16,'[86]#REF'!$B$21:$B$26,'[86]#REF'!$B$42,'[86]#REF'!$B$45,'[86]#REF'!$B$48,'[86]#REF'!$B$54</definedName>
    <definedName name="AL.TB8">[67]Material!$B$75:$I$75</definedName>
    <definedName name="Ali" localSheetId="5">'[9]CON-M-FL'!#REF!</definedName>
    <definedName name="Ali" localSheetId="6">'[9]CON-M-FL'!#REF!</definedName>
    <definedName name="Ali">'[10]CON-M-FL'!#REF!</definedName>
    <definedName name="ANGTF">#REF!</definedName>
    <definedName name="ANI">[66]Material!$B$80:$I$80</definedName>
    <definedName name="Annexb" localSheetId="5">#REF!</definedName>
    <definedName name="Annexb" localSheetId="6">#REF!</definedName>
    <definedName name="Annexb">#REF!</definedName>
    <definedName name="anvoice1" localSheetId="28" hidden="1">#REF!</definedName>
    <definedName name="anvoice1" localSheetId="27" hidden="1">#REF!</definedName>
    <definedName name="anvoice1" localSheetId="26" hidden="1">#REF!</definedName>
    <definedName name="anvoice1" localSheetId="24" hidden="1">#REF!</definedName>
    <definedName name="anvoice1" localSheetId="31" hidden="1">#REF!</definedName>
    <definedName name="anvoice1" localSheetId="29" hidden="1">#REF!</definedName>
    <definedName name="anvoice1" localSheetId="30" hidden="1">#REF!</definedName>
    <definedName name="anvoice1" localSheetId="32" hidden="1">#REF!</definedName>
    <definedName name="anvoice1" localSheetId="5" hidden="1">#REF!</definedName>
    <definedName name="anvoice1" localSheetId="6" hidden="1">#REF!</definedName>
    <definedName name="anvoice1" hidden="1">#REF!</definedName>
    <definedName name="aoisejrklmn" localSheetId="5">#REF!</definedName>
    <definedName name="aoisejrklmn" localSheetId="6">#REF!</definedName>
    <definedName name="aoisejrklmn">#REF!</definedName>
    <definedName name="appendix">#REF!</definedName>
    <definedName name="Apples">#REF!</definedName>
    <definedName name="Apr" localSheetId="28" hidden="1">{"'ISO9000'!$A$6:$D$11"}</definedName>
    <definedName name="Apr" localSheetId="27" hidden="1">{"'ISO9000'!$A$6:$D$11"}</definedName>
    <definedName name="Apr" localSheetId="24" hidden="1">{"'ISO9000'!$A$6:$D$11"}</definedName>
    <definedName name="Apr" localSheetId="31" hidden="1">{"'ISO9000'!$A$6:$D$11"}</definedName>
    <definedName name="Apr" localSheetId="29" hidden="1">{"'ISO9000'!$A$6:$D$11"}</definedName>
    <definedName name="Apr" localSheetId="30" hidden="1">{"'ISO9000'!$A$6:$D$11"}</definedName>
    <definedName name="Apr" localSheetId="32" hidden="1">{"'ISO9000'!$A$6:$D$11"}</definedName>
    <definedName name="Apr" localSheetId="5" hidden="1">{"'ISO9000'!$A$6:$D$11"}</definedName>
    <definedName name="Apr" localSheetId="6" hidden="1">{"'ISO9000'!$A$6:$D$11"}</definedName>
    <definedName name="Apr" localSheetId="8" hidden="1">{"'ISO9000'!$A$6:$D$11"}</definedName>
    <definedName name="Apr" localSheetId="13" hidden="1">{"'ISO9000'!$A$6:$D$11"}</definedName>
    <definedName name="Apr" hidden="1">{"'ISO9000'!$A$6:$D$11"}</definedName>
    <definedName name="aqwaw">#REF!</definedName>
    <definedName name="ar" localSheetId="5">'[87]AREA-SUMMARY'!$U$1015</definedName>
    <definedName name="ar" localSheetId="6">'[87]AREA-SUMMARY'!$U$1015</definedName>
    <definedName name="ar">'[88]AREA-SUMMARY'!$U$1015</definedName>
    <definedName name="arb" localSheetId="28" hidden="1">{"'ISO9000'!$A$6:$D$11"}</definedName>
    <definedName name="arb" localSheetId="27" hidden="1">{"'ISO9000'!$A$6:$D$11"}</definedName>
    <definedName name="arb" localSheetId="24" hidden="1">{"'ISO9000'!$A$6:$D$11"}</definedName>
    <definedName name="arb" localSheetId="31" hidden="1">{"'ISO9000'!$A$6:$D$11"}</definedName>
    <definedName name="arb" localSheetId="29" hidden="1">{"'ISO9000'!$A$6:$D$11"}</definedName>
    <definedName name="arb" localSheetId="30" hidden="1">{"'ISO9000'!$A$6:$D$11"}</definedName>
    <definedName name="arb" localSheetId="32" hidden="1">{"'ISO9000'!$A$6:$D$11"}</definedName>
    <definedName name="arb" localSheetId="5" hidden="1">{"'ISO9000'!$A$6:$D$11"}</definedName>
    <definedName name="arb" localSheetId="6" hidden="1">{"'ISO9000'!$A$6:$D$11"}</definedName>
    <definedName name="arb" localSheetId="8" hidden="1">{"'ISO9000'!$A$6:$D$11"}</definedName>
    <definedName name="arb" localSheetId="13" hidden="1">{"'ISO9000'!$A$6:$D$11"}</definedName>
    <definedName name="arb" hidden="1">{"'ISO9000'!$A$6:$D$11"}</definedName>
    <definedName name="ARC">[66]Material!$B$82:$I$82</definedName>
    <definedName name="area" localSheetId="5">#REF!</definedName>
    <definedName name="area" localSheetId="6">#REF!</definedName>
    <definedName name="area">#REF!</definedName>
    <definedName name="area_detail" localSheetId="24">'[89]Area Detail'!$A$5:$BK$152</definedName>
    <definedName name="area_detail" localSheetId="29">'[89]Area Detail'!$A$5:$BK$152</definedName>
    <definedName name="area_detail" localSheetId="30">'[89]Area Detail'!$A$5:$BK$152</definedName>
    <definedName name="area_detail" localSheetId="5">'[90]Area Detail'!$A$5:$BK$152</definedName>
    <definedName name="area_detail" localSheetId="6">'[90]Area Detail'!$A$5:$BK$152</definedName>
    <definedName name="area_detail" localSheetId="13">'[75]Area Detail'!$A$5:$BK$152</definedName>
    <definedName name="area_detail">'[91]Area Detail'!$A$5:$BK$152</definedName>
    <definedName name="AREA_STAMPA_MI">#REF!</definedName>
    <definedName name="area1" localSheetId="24">#REF!</definedName>
    <definedName name="area1" localSheetId="29">#REF!</definedName>
    <definedName name="area1" localSheetId="30">#REF!</definedName>
    <definedName name="area1" localSheetId="5">#REF!</definedName>
    <definedName name="area1" localSheetId="6">#REF!</definedName>
    <definedName name="area1">#REF!</definedName>
    <definedName name="area2" localSheetId="24">#REF!</definedName>
    <definedName name="area2" localSheetId="29">#REF!</definedName>
    <definedName name="area2" localSheetId="30">#REF!</definedName>
    <definedName name="area2" localSheetId="5">#REF!</definedName>
    <definedName name="area2" localSheetId="6">#REF!</definedName>
    <definedName name="area2">#REF!</definedName>
    <definedName name="as" localSheetId="24">#REF!,#REF!</definedName>
    <definedName name="as" localSheetId="29">#REF!,#REF!</definedName>
    <definedName name="as" localSheetId="30">#REF!,#REF!</definedName>
    <definedName name="as" localSheetId="5">#REF!</definedName>
    <definedName name="as" localSheetId="6">#REF!</definedName>
    <definedName name="as">#REF!</definedName>
    <definedName name="asa" localSheetId="28" hidden="1">[27]SUM!#REF!</definedName>
    <definedName name="asa" localSheetId="27" hidden="1">[27]SUM!#REF!</definedName>
    <definedName name="asa" localSheetId="26" hidden="1">[27]SUM!#REF!</definedName>
    <definedName name="asa" localSheetId="24" hidden="1">[27]SUM!#REF!</definedName>
    <definedName name="asa" localSheetId="31" hidden="1">[27]SUM!#REF!</definedName>
    <definedName name="asa" localSheetId="29" hidden="1">[27]SUM!#REF!</definedName>
    <definedName name="asa" localSheetId="30" hidden="1">[27]SUM!#REF!</definedName>
    <definedName name="asa" localSheetId="32" hidden="1">[27]SUM!#REF!</definedName>
    <definedName name="asa" localSheetId="5" hidden="1">[24]SUM!#REF!</definedName>
    <definedName name="asa" localSheetId="6" hidden="1">[24]SUM!#REF!</definedName>
    <definedName name="asa" localSheetId="13" hidden="1">[22]SUM!#REF!</definedName>
    <definedName name="asa" hidden="1">[27]SUM!#REF!</definedName>
    <definedName name="ASAD" localSheetId="5">'[9]CON-M-FL'!#REF!</definedName>
    <definedName name="ASAD" localSheetId="6">'[9]CON-M-FL'!#REF!</definedName>
    <definedName name="asad" localSheetId="13">#REF!</definedName>
    <definedName name="ASAD">'[10]CON-M-FL'!#REF!</definedName>
    <definedName name="Asd" localSheetId="5" hidden="1">[2]SUM!#REF!</definedName>
    <definedName name="Asd" localSheetId="6" hidden="1">[2]SUM!#REF!</definedName>
    <definedName name="asd" localSheetId="13">#REF!</definedName>
    <definedName name="Asd" hidden="1">[2]SUM!#REF!</definedName>
    <definedName name="asda_a_30" localSheetId="5">'[43]Brick Work'!#REF!</definedName>
    <definedName name="asda_a_30" localSheetId="6">'[43]Brick Work'!#REF!</definedName>
    <definedName name="asda_a_30">'[50]Brick Work'!#REF!</definedName>
    <definedName name="asdas" localSheetId="28" hidden="1">#REF!</definedName>
    <definedName name="asdas" localSheetId="27" hidden="1">#REF!</definedName>
    <definedName name="asdas" localSheetId="26" hidden="1">#REF!</definedName>
    <definedName name="asdas" localSheetId="24" hidden="1">#REF!</definedName>
    <definedName name="asdas" localSheetId="31" hidden="1">#REF!</definedName>
    <definedName name="asdas" localSheetId="29" hidden="1">#REF!</definedName>
    <definedName name="asdas" localSheetId="30" hidden="1">#REF!</definedName>
    <definedName name="asdas" localSheetId="32" hidden="1">#REF!</definedName>
    <definedName name="asdas" localSheetId="5" hidden="1">#REF!</definedName>
    <definedName name="asdas" localSheetId="6" hidden="1">#REF!</definedName>
    <definedName name="asdas" hidden="1">#REF!</definedName>
    <definedName name="asdasd" localSheetId="5">'[51]Brick Work'!#REF!</definedName>
    <definedName name="asdasd" localSheetId="6">'[51]Brick Work'!#REF!</definedName>
    <definedName name="asdasd">'[57]Brick Work'!#REF!</definedName>
    <definedName name="asdasd28" localSheetId="5">'[47]Brick Work'!#REF!</definedName>
    <definedName name="asdasd28" localSheetId="6">'[47]Brick Work'!#REF!</definedName>
    <definedName name="asdasd28">'[53]Brick Work'!#REF!</definedName>
    <definedName name="asdasdad" localSheetId="5">'[51]Brick Work'!#REF!</definedName>
    <definedName name="asdasdad" localSheetId="6">'[51]Brick Work'!#REF!</definedName>
    <definedName name="asdasdad">'[57]Brick Work'!#REF!</definedName>
    <definedName name="asdasdas" localSheetId="5">'[47]Brick Work'!#REF!</definedName>
    <definedName name="asdasdas" localSheetId="6">'[47]Brick Work'!#REF!</definedName>
    <definedName name="asdasdas">'[53]Brick Work'!#REF!</definedName>
    <definedName name="asdf">#REF!</definedName>
    <definedName name="asdfasdf" localSheetId="5">#REF!</definedName>
    <definedName name="asdfasdf" localSheetId="6">#REF!</definedName>
    <definedName name="asdfasdf">#REF!</definedName>
    <definedName name="asdfasdfasdf">#REF!</definedName>
    <definedName name="asdfdas">'[6]CON-M-FL'!#REF!</definedName>
    <definedName name="asdfglf" localSheetId="5">#REF!</definedName>
    <definedName name="asdfglf" localSheetId="6">#REF!</definedName>
    <definedName name="asdfglf">#REF!</definedName>
    <definedName name="asdfien" localSheetId="28" hidden="1">[92]TUBEWELL!#REF!</definedName>
    <definedName name="asdfien" localSheetId="27" hidden="1">[92]TUBEWELL!#REF!</definedName>
    <definedName name="asdfien" localSheetId="26" hidden="1">[92]TUBEWELL!#REF!</definedName>
    <definedName name="asdfien" localSheetId="24" hidden="1">[93]TUBEWELL!#REF!</definedName>
    <definedName name="asdfien" localSheetId="31" hidden="1">[92]TUBEWELL!#REF!</definedName>
    <definedName name="asdfien" localSheetId="29" hidden="1">[93]TUBEWELL!#REF!</definedName>
    <definedName name="asdfien" localSheetId="30" hidden="1">[93]TUBEWELL!#REF!</definedName>
    <definedName name="asdfien" localSheetId="32" hidden="1">[92]TUBEWELL!#REF!</definedName>
    <definedName name="asdfien" localSheetId="5" hidden="1">[94]TUBEWELL!#REF!</definedName>
    <definedName name="asdfien" localSheetId="6" hidden="1">[94]TUBEWELL!#REF!</definedName>
    <definedName name="asdfien" localSheetId="13" hidden="1">[77]TUBEWELL!#REF!</definedName>
    <definedName name="asdfien" hidden="1">[92]TUBEWELL!#REF!</definedName>
    <definedName name="asdfsa">'[6]CON-M-FL'!#REF!</definedName>
    <definedName name="asdg">#REF!</definedName>
    <definedName name="ase" localSheetId="24">#REF!</definedName>
    <definedName name="ase" localSheetId="29">#REF!</definedName>
    <definedName name="ase" localSheetId="30">#REF!</definedName>
    <definedName name="ase" localSheetId="5">#REF!</definedName>
    <definedName name="ase" localSheetId="6">#REF!</definedName>
    <definedName name="ase">#REF!</definedName>
    <definedName name="asfd">[95]BOQ!#REF!</definedName>
    <definedName name="asfdsdfgsdfg">#REF!</definedName>
    <definedName name="Asik" localSheetId="5">[84]qtys!#REF!</definedName>
    <definedName name="Asik" localSheetId="6">[84]qtys!#REF!</definedName>
    <definedName name="Asik">[96]qtys!#REF!</definedName>
    <definedName name="asim" localSheetId="5">'[97]CON-M-FL'!#REF!</definedName>
    <definedName name="asim" localSheetId="6">'[97]CON-M-FL'!#REF!</definedName>
    <definedName name="asim">'[98]CON-M-FL'!#REF!</definedName>
    <definedName name="asjkdlh">#REF!</definedName>
    <definedName name="asodfjasid" localSheetId="24">#REF!</definedName>
    <definedName name="asodfjasid" localSheetId="29">#REF!</definedName>
    <definedName name="asodfjasid" localSheetId="30">#REF!</definedName>
    <definedName name="asodfjasid" localSheetId="5">#REF!</definedName>
    <definedName name="asodfjasid" localSheetId="6">#REF!</definedName>
    <definedName name="asodfjasid">#REF!</definedName>
    <definedName name="AsphalticBaseCourse" localSheetId="5">#REF!</definedName>
    <definedName name="AsphalticBaseCourse" localSheetId="6">#REF!</definedName>
    <definedName name="AsphalticBaseCourse">#REF!</definedName>
    <definedName name="asrrrrrrrrr" localSheetId="5">#REF!</definedName>
    <definedName name="asrrrrrrrrr" localSheetId="6">#REF!</definedName>
    <definedName name="asrrrrrrrrr">#REF!</definedName>
    <definedName name="ass">#REF!</definedName>
    <definedName name="assets" localSheetId="3">#REF!</definedName>
    <definedName name="assets" localSheetId="5">#REF!</definedName>
    <definedName name="assets" localSheetId="6">#REF!</definedName>
    <definedName name="assets">#REF!</definedName>
    <definedName name="AWindow" localSheetId="24">#REF!</definedName>
    <definedName name="AWindow" localSheetId="29">#REF!</definedName>
    <definedName name="AWindow" localSheetId="30">#REF!</definedName>
    <definedName name="AWindow" localSheetId="5">#REF!</definedName>
    <definedName name="AWindow" localSheetId="6">#REF!</definedName>
    <definedName name="AWindow">#REF!</definedName>
    <definedName name="az" localSheetId="5">#REF!</definedName>
    <definedName name="az" localSheetId="6">#REF!</definedName>
    <definedName name="az">#REF!</definedName>
    <definedName name="b" localSheetId="5">#REF!</definedName>
    <definedName name="b" localSheetId="6">#REF!</definedName>
    <definedName name="b">#REF!</definedName>
    <definedName name="B.1" localSheetId="5">#REF!</definedName>
    <definedName name="B.1" localSheetId="6">#REF!</definedName>
    <definedName name="B.1">#REF!</definedName>
    <definedName name="B.2" localSheetId="5">#REF!</definedName>
    <definedName name="B.2" localSheetId="6">#REF!</definedName>
    <definedName name="B.2">#REF!</definedName>
    <definedName name="B.B">[67]Material!$B$121</definedName>
    <definedName name="B.BH4">[67]Material!$B$119:$I$119</definedName>
    <definedName name="B.BH5">[66]Material!$B$120:$I$120</definedName>
    <definedName name="B.BOLT">[67]Material!$B$121:$I$121</definedName>
    <definedName name="B.PAH125">[67]Material!$B$147:$I$147</definedName>
    <definedName name="B.SC19">[67]Material!$B$157:$I$157</definedName>
    <definedName name="B.SC25">[66]Material!$B$158:$I$158</definedName>
    <definedName name="B.SC37">[66]Material!$B$160:$I$160</definedName>
    <definedName name="B.TB12">[66]Material!$B$188:$I$188</definedName>
    <definedName name="B.TB9">[66]Material!$B$187:$I$187</definedName>
    <definedName name="baab">'[99]MATave I&amp;II MODEL'!$C$1:$C$65536</definedName>
    <definedName name="BABAR" localSheetId="28" hidden="1">[2]SUM!#REF!</definedName>
    <definedName name="BABAR" localSheetId="27" hidden="1">[2]SUM!#REF!</definedName>
    <definedName name="BABAR" localSheetId="26" hidden="1">[2]SUM!#REF!</definedName>
    <definedName name="BABAR" localSheetId="24" hidden="1">[2]SUM!#REF!</definedName>
    <definedName name="BABAR" localSheetId="31" hidden="1">[2]SUM!#REF!</definedName>
    <definedName name="BABAR" localSheetId="29" hidden="1">[2]SUM!#REF!</definedName>
    <definedName name="BABAR" localSheetId="30" hidden="1">[2]SUM!#REF!</definedName>
    <definedName name="BABAR" localSheetId="32" hidden="1">[2]SUM!#REF!</definedName>
    <definedName name="BABAR" localSheetId="5" hidden="1">[2]SUM!#REF!</definedName>
    <definedName name="BABAR" localSheetId="6" hidden="1">[2]SUM!#REF!</definedName>
    <definedName name="BABAR" hidden="1">[2]SUM!#REF!</definedName>
    <definedName name="baggage">'[100]10'!$A:$U</definedName>
    <definedName name="BAH">[67]labour!$B$4:$I$4</definedName>
    <definedName name="bal" localSheetId="3">[101]tb!$A$1:$D$1257</definedName>
    <definedName name="bal" localSheetId="5">[102]tb!$A$1:$D$1045</definedName>
    <definedName name="bal" localSheetId="6">[102]tb!$A$1:$D$1045</definedName>
    <definedName name="bal">[103]tb!$A$1:$D$1045</definedName>
    <definedName name="BAN">[66]Material!$B$86:$I$86</definedName>
    <definedName name="Bananas">#REF!</definedName>
    <definedName name="bargroup1" localSheetId="28" hidden="1">OR([104]SCHEDULE!$J1=0,[104]SCHEDULE!$J1=1,[104]SCHEDULE!$J1=99)</definedName>
    <definedName name="bargroup1" localSheetId="27" hidden="1">OR([104]SCHEDULE!$J1=0,[104]SCHEDULE!$J1=1,[104]SCHEDULE!$J1=99)</definedName>
    <definedName name="bargroup1" localSheetId="26" hidden="1">OR([104]SCHEDULE!$J1=0,[104]SCHEDULE!$J1=1,[104]SCHEDULE!$J1=99)</definedName>
    <definedName name="bargroup1" localSheetId="24" hidden="1">OR([105]SCHEDULE!$J1=0,[105]SCHEDULE!$J1=1,[105]SCHEDULE!$J1=99)</definedName>
    <definedName name="bargroup1" localSheetId="31" hidden="1">OR([104]SCHEDULE!$J1=0,[104]SCHEDULE!$J1=1,[104]SCHEDULE!$J1=99)</definedName>
    <definedName name="bargroup1" localSheetId="29" hidden="1">OR([105]SCHEDULE!$J1=0,[105]SCHEDULE!$J1=1,[105]SCHEDULE!$J1=99)</definedName>
    <definedName name="bargroup1" localSheetId="30" hidden="1">OR([105]SCHEDULE!$J1=0,[105]SCHEDULE!$J1=1,[105]SCHEDULE!$J1=99)</definedName>
    <definedName name="bargroup1" localSheetId="32" hidden="1">OR([104]SCHEDULE!$J1=0,[104]SCHEDULE!$J1=1,[104]SCHEDULE!$J1=99)</definedName>
    <definedName name="bargroup1" localSheetId="5" hidden="1">OR([106]SCHEDULE!$J1=0,[106]SCHEDULE!$J1=1,[106]SCHEDULE!$J1=99)</definedName>
    <definedName name="bargroup1" localSheetId="6" hidden="1">OR([106]SCHEDULE!$J1=0,[106]SCHEDULE!$J1=1,[106]SCHEDULE!$J1=99)</definedName>
    <definedName name="bargroup1" localSheetId="13" hidden="1">OR([79]SCHEDULE!$J1=0,[79]SCHEDULE!$J1=1,[79]SCHEDULE!$J1=99)</definedName>
    <definedName name="bargroup1" hidden="1">OR([107]SCHEDULE!$J1=0,[107]SCHEDULE!$J1=1,[107]SCHEDULE!$J1=99)</definedName>
    <definedName name="bargroup2" localSheetId="28" hidden="1">OR([104]SCHEDULE!$J1=11,[104]SCHEDULE!$J1=75,[104]SCHEDULE!$J1=47,[104]SCHEDULE!$J1=51,[104]SCHEDULE!$J1=63)</definedName>
    <definedName name="bargroup2" localSheetId="27" hidden="1">OR([104]SCHEDULE!$J1=11,[104]SCHEDULE!$J1=75,[104]SCHEDULE!$J1=47,[104]SCHEDULE!$J1=51,[104]SCHEDULE!$J1=63)</definedName>
    <definedName name="bargroup2" localSheetId="26" hidden="1">OR([104]SCHEDULE!$J1=11,[104]SCHEDULE!$J1=75,[104]SCHEDULE!$J1=47,[104]SCHEDULE!$J1=51,[104]SCHEDULE!$J1=63)</definedName>
    <definedName name="bargroup2" localSheetId="24" hidden="1">OR([105]SCHEDULE!$J1=11,[105]SCHEDULE!$J1=75,[105]SCHEDULE!$J1=47,[105]SCHEDULE!$J1=51,[105]SCHEDULE!$J1=63)</definedName>
    <definedName name="bargroup2" localSheetId="31" hidden="1">OR([104]SCHEDULE!$J1=11,[104]SCHEDULE!$J1=75,[104]SCHEDULE!$J1=47,[104]SCHEDULE!$J1=51,[104]SCHEDULE!$J1=63)</definedName>
    <definedName name="bargroup2" localSheetId="29" hidden="1">OR([105]SCHEDULE!$J1=11,[105]SCHEDULE!$J1=75,[105]SCHEDULE!$J1=47,[105]SCHEDULE!$J1=51,[105]SCHEDULE!$J1=63)</definedName>
    <definedName name="bargroup2" localSheetId="30" hidden="1">OR([105]SCHEDULE!$J1=11,[105]SCHEDULE!$J1=75,[105]SCHEDULE!$J1=47,[105]SCHEDULE!$J1=51,[105]SCHEDULE!$J1=63)</definedName>
    <definedName name="bargroup2" localSheetId="32" hidden="1">OR([104]SCHEDULE!$J1=11,[104]SCHEDULE!$J1=75,[104]SCHEDULE!$J1=47,[104]SCHEDULE!$J1=51,[104]SCHEDULE!$J1=63)</definedName>
    <definedName name="bargroup2" localSheetId="5" hidden="1">OR([106]SCHEDULE!$J1=11,[106]SCHEDULE!$J1=75,[106]SCHEDULE!$J1=47,[106]SCHEDULE!$J1=51,[106]SCHEDULE!$J1=63)</definedName>
    <definedName name="bargroup2" localSheetId="6" hidden="1">OR([106]SCHEDULE!$J1=11,[106]SCHEDULE!$J1=75,[106]SCHEDULE!$J1=47,[106]SCHEDULE!$J1=51,[106]SCHEDULE!$J1=63)</definedName>
    <definedName name="bargroup2" localSheetId="13" hidden="1">OR([79]SCHEDULE!$J1=11,[79]SCHEDULE!$J1=75,[79]SCHEDULE!$J1=47,[79]SCHEDULE!$J1=51,[79]SCHEDULE!$J1=63)</definedName>
    <definedName name="bargroup2" hidden="1">OR([107]SCHEDULE!$J1=11,[107]SCHEDULE!$J1=75,[107]SCHEDULE!$J1=47,[107]SCHEDULE!$J1=51,[107]SCHEDULE!$J1=63)</definedName>
    <definedName name="bargroup3" localSheetId="28" hidden="1">OR([104]SCHEDULE!$J1=13,[104]SCHEDULE!$J1=14,[104]SCHEDULE!$J1=15,[104]SCHEDULE!$J1=21,[104]SCHEDULE!$J1=23,[104]SCHEDULE!$J1=33)</definedName>
    <definedName name="bargroup3" localSheetId="27" hidden="1">OR([104]SCHEDULE!$J1=13,[104]SCHEDULE!$J1=14,[104]SCHEDULE!$J1=15,[104]SCHEDULE!$J1=21,[104]SCHEDULE!$J1=23,[104]SCHEDULE!$J1=33)</definedName>
    <definedName name="bargroup3" localSheetId="26" hidden="1">OR([104]SCHEDULE!$J1=13,[104]SCHEDULE!$J1=14,[104]SCHEDULE!$J1=15,[104]SCHEDULE!$J1=21,[104]SCHEDULE!$J1=23,[104]SCHEDULE!$J1=33)</definedName>
    <definedName name="bargroup3" localSheetId="24" hidden="1">OR([105]SCHEDULE!$J1=13,[105]SCHEDULE!$J1=14,[105]SCHEDULE!$J1=15,[105]SCHEDULE!$J1=21,[105]SCHEDULE!$J1=23,[105]SCHEDULE!$J1=33)</definedName>
    <definedName name="bargroup3" localSheetId="31" hidden="1">OR([104]SCHEDULE!$J1=13,[104]SCHEDULE!$J1=14,[104]SCHEDULE!$J1=15,[104]SCHEDULE!$J1=21,[104]SCHEDULE!$J1=23,[104]SCHEDULE!$J1=33)</definedName>
    <definedName name="bargroup3" localSheetId="29" hidden="1">OR([105]SCHEDULE!$J1=13,[105]SCHEDULE!$J1=14,[105]SCHEDULE!$J1=15,[105]SCHEDULE!$J1=21,[105]SCHEDULE!$J1=23,[105]SCHEDULE!$J1=33)</definedName>
    <definedName name="bargroup3" localSheetId="30" hidden="1">OR([105]SCHEDULE!$J1=13,[105]SCHEDULE!$J1=14,[105]SCHEDULE!$J1=15,[105]SCHEDULE!$J1=21,[105]SCHEDULE!$J1=23,[105]SCHEDULE!$J1=33)</definedName>
    <definedName name="bargroup3" localSheetId="32" hidden="1">OR([104]SCHEDULE!$J1=13,[104]SCHEDULE!$J1=14,[104]SCHEDULE!$J1=15,[104]SCHEDULE!$J1=21,[104]SCHEDULE!$J1=23,[104]SCHEDULE!$J1=33)</definedName>
    <definedName name="bargroup3" localSheetId="5" hidden="1">OR([106]SCHEDULE!$J1=13,[106]SCHEDULE!$J1=14,[106]SCHEDULE!$J1=15,[106]SCHEDULE!$J1=21,[106]SCHEDULE!$J1=23,[106]SCHEDULE!$J1=33)</definedName>
    <definedName name="bargroup3" localSheetId="6" hidden="1">OR([106]SCHEDULE!$J1=13,[106]SCHEDULE!$J1=14,[106]SCHEDULE!$J1=15,[106]SCHEDULE!$J1=21,[106]SCHEDULE!$J1=23,[106]SCHEDULE!$J1=33)</definedName>
    <definedName name="bargroup3" localSheetId="13" hidden="1">OR([79]SCHEDULE!$J1=13,[79]SCHEDULE!$J1=14,[79]SCHEDULE!$J1=15,[79]SCHEDULE!$J1=21,[79]SCHEDULE!$J1=23,[79]SCHEDULE!$J1=33)</definedName>
    <definedName name="bargroup3" hidden="1">OR([107]SCHEDULE!$J1=13,[107]SCHEDULE!$J1=14,[107]SCHEDULE!$J1=15,[107]SCHEDULE!$J1=21,[107]SCHEDULE!$J1=23,[107]SCHEDULE!$J1=33)</definedName>
    <definedName name="bargroup4" localSheetId="28" hidden="1">OR([104]SCHEDULE!$J1=22,[104]SCHEDULE!$J1=24,[104]SCHEDULE!$J1=26,[104]SCHEDULE!$J1=27,[104]SCHEDULE!$J1=28,[104]SCHEDULE!$J1=29,[104]SCHEDULE!$J1=31,[104]SCHEDULE!$J1=32,[104]SCHEDULE!$J1=98)</definedName>
    <definedName name="bargroup4" localSheetId="27" hidden="1">OR([104]SCHEDULE!$J1=22,[104]SCHEDULE!$J1=24,[104]SCHEDULE!$J1=26,[104]SCHEDULE!$J1=27,[104]SCHEDULE!$J1=28,[104]SCHEDULE!$J1=29,[104]SCHEDULE!$J1=31,[104]SCHEDULE!$J1=32,[104]SCHEDULE!$J1=98)</definedName>
    <definedName name="bargroup4" localSheetId="26" hidden="1">OR([104]SCHEDULE!$J1=22,[104]SCHEDULE!$J1=24,[104]SCHEDULE!$J1=26,[104]SCHEDULE!$J1=27,[104]SCHEDULE!$J1=28,[104]SCHEDULE!$J1=29,[104]SCHEDULE!$J1=31,[104]SCHEDULE!$J1=32,[104]SCHEDULE!$J1=98)</definedName>
    <definedName name="bargroup4" localSheetId="24" hidden="1">OR([105]SCHEDULE!$J1=22,[105]SCHEDULE!$J1=24,[105]SCHEDULE!$J1=26,[105]SCHEDULE!$J1=27,[105]SCHEDULE!$J1=28,[105]SCHEDULE!$J1=29,[105]SCHEDULE!$J1=31,[105]SCHEDULE!$J1=32,[105]SCHEDULE!$J1=98)</definedName>
    <definedName name="bargroup4" localSheetId="31" hidden="1">OR([104]SCHEDULE!$J1=22,[104]SCHEDULE!$J1=24,[104]SCHEDULE!$J1=26,[104]SCHEDULE!$J1=27,[104]SCHEDULE!$J1=28,[104]SCHEDULE!$J1=29,[104]SCHEDULE!$J1=31,[104]SCHEDULE!$J1=32,[104]SCHEDULE!$J1=98)</definedName>
    <definedName name="bargroup4" localSheetId="29" hidden="1">OR([105]SCHEDULE!$J1=22,[105]SCHEDULE!$J1=24,[105]SCHEDULE!$J1=26,[105]SCHEDULE!$J1=27,[105]SCHEDULE!$J1=28,[105]SCHEDULE!$J1=29,[105]SCHEDULE!$J1=31,[105]SCHEDULE!$J1=32,[105]SCHEDULE!$J1=98)</definedName>
    <definedName name="bargroup4" localSheetId="30" hidden="1">OR([105]SCHEDULE!$J1=22,[105]SCHEDULE!$J1=24,[105]SCHEDULE!$J1=26,[105]SCHEDULE!$J1=27,[105]SCHEDULE!$J1=28,[105]SCHEDULE!$J1=29,[105]SCHEDULE!$J1=31,[105]SCHEDULE!$J1=32,[105]SCHEDULE!$J1=98)</definedName>
    <definedName name="bargroup4" localSheetId="32" hidden="1">OR([104]SCHEDULE!$J1=22,[104]SCHEDULE!$J1=24,[104]SCHEDULE!$J1=26,[104]SCHEDULE!$J1=27,[104]SCHEDULE!$J1=28,[104]SCHEDULE!$J1=29,[104]SCHEDULE!$J1=31,[104]SCHEDULE!$J1=32,[104]SCHEDULE!$J1=98)</definedName>
    <definedName name="bargroup4" localSheetId="5" hidden="1">OR([106]SCHEDULE!$J1=22,[106]SCHEDULE!$J1=24,[106]SCHEDULE!$J1=26,[106]SCHEDULE!$J1=27,[106]SCHEDULE!$J1=28,[106]SCHEDULE!$J1=29,[106]SCHEDULE!$J1=31,[106]SCHEDULE!$J1=32,[106]SCHEDULE!$J1=98)</definedName>
    <definedName name="bargroup4" localSheetId="6" hidden="1">OR([106]SCHEDULE!$J1=22,[106]SCHEDULE!$J1=24,[106]SCHEDULE!$J1=26,[106]SCHEDULE!$J1=27,[106]SCHEDULE!$J1=28,[106]SCHEDULE!$J1=29,[106]SCHEDULE!$J1=31,[106]SCHEDULE!$J1=32,[106]SCHEDULE!$J1=98)</definedName>
    <definedName name="bargroup4" localSheetId="13" hidden="1">OR([79]SCHEDULE!$J1=22,[79]SCHEDULE!$J1=24,[79]SCHEDULE!$J1=26,[79]SCHEDULE!$J1=27,[79]SCHEDULE!$J1=28,[79]SCHEDULE!$J1=29,[79]SCHEDULE!$J1=31,[79]SCHEDULE!$J1=32,[79]SCHEDULE!$J1=98)</definedName>
    <definedName name="bargroup4" hidden="1">OR([107]SCHEDULE!$J1=22,[107]SCHEDULE!$J1=24,[107]SCHEDULE!$J1=26,[107]SCHEDULE!$J1=27,[107]SCHEDULE!$J1=28,[107]SCHEDULE!$J1=29,[107]SCHEDULE!$J1=31,[107]SCHEDULE!$J1=32,[107]SCHEDULE!$J1=98)</definedName>
    <definedName name="bargroup5" localSheetId="28" hidden="1">OR([104]SCHEDULE!$J1=25,[104]SCHEDULE!$J1=34,[104]SCHEDULE!$J1=35,[104]SCHEDULE!$J1=36,[104]SCHEDULE!$J1=41,[104]SCHEDULE!$J1=44,[104]SCHEDULE!$J1=46,[104]SCHEDULE!$J1=56,[104]SCHEDULE!$J1=64)</definedName>
    <definedName name="bargroup5" localSheetId="27" hidden="1">OR([104]SCHEDULE!$J1=25,[104]SCHEDULE!$J1=34,[104]SCHEDULE!$J1=35,[104]SCHEDULE!$J1=36,[104]SCHEDULE!$J1=41,[104]SCHEDULE!$J1=44,[104]SCHEDULE!$J1=46,[104]SCHEDULE!$J1=56,[104]SCHEDULE!$J1=64)</definedName>
    <definedName name="bargroup5" localSheetId="26" hidden="1">OR([104]SCHEDULE!$J1=25,[104]SCHEDULE!$J1=34,[104]SCHEDULE!$J1=35,[104]SCHEDULE!$J1=36,[104]SCHEDULE!$J1=41,[104]SCHEDULE!$J1=44,[104]SCHEDULE!$J1=46,[104]SCHEDULE!$J1=56,[104]SCHEDULE!$J1=64)</definedName>
    <definedName name="bargroup5" localSheetId="24" hidden="1">OR([105]SCHEDULE!$J1=25,[105]SCHEDULE!$J1=34,[105]SCHEDULE!$J1=35,[105]SCHEDULE!$J1=36,[105]SCHEDULE!$J1=41,[105]SCHEDULE!$J1=44,[105]SCHEDULE!$J1=46,[105]SCHEDULE!$J1=56,[105]SCHEDULE!$J1=64)</definedName>
    <definedName name="bargroup5" localSheetId="31" hidden="1">OR([104]SCHEDULE!$J1=25,[104]SCHEDULE!$J1=34,[104]SCHEDULE!$J1=35,[104]SCHEDULE!$J1=36,[104]SCHEDULE!$J1=41,[104]SCHEDULE!$J1=44,[104]SCHEDULE!$J1=46,[104]SCHEDULE!$J1=56,[104]SCHEDULE!$J1=64)</definedName>
    <definedName name="bargroup5" localSheetId="29" hidden="1">OR([105]SCHEDULE!$J1=25,[105]SCHEDULE!$J1=34,[105]SCHEDULE!$J1=35,[105]SCHEDULE!$J1=36,[105]SCHEDULE!$J1=41,[105]SCHEDULE!$J1=44,[105]SCHEDULE!$J1=46,[105]SCHEDULE!$J1=56,[105]SCHEDULE!$J1=64)</definedName>
    <definedName name="bargroup5" localSheetId="30" hidden="1">OR([105]SCHEDULE!$J1=25,[105]SCHEDULE!$J1=34,[105]SCHEDULE!$J1=35,[105]SCHEDULE!$J1=36,[105]SCHEDULE!$J1=41,[105]SCHEDULE!$J1=44,[105]SCHEDULE!$J1=46,[105]SCHEDULE!$J1=56,[105]SCHEDULE!$J1=64)</definedName>
    <definedName name="bargroup5" localSheetId="32" hidden="1">OR([104]SCHEDULE!$J1=25,[104]SCHEDULE!$J1=34,[104]SCHEDULE!$J1=35,[104]SCHEDULE!$J1=36,[104]SCHEDULE!$J1=41,[104]SCHEDULE!$J1=44,[104]SCHEDULE!$J1=46,[104]SCHEDULE!$J1=56,[104]SCHEDULE!$J1=64)</definedName>
    <definedName name="bargroup5" localSheetId="5" hidden="1">OR([106]SCHEDULE!$J1=25,[106]SCHEDULE!$J1=34,[106]SCHEDULE!$J1=35,[106]SCHEDULE!$J1=36,[106]SCHEDULE!$J1=41,[106]SCHEDULE!$J1=44,[106]SCHEDULE!$J1=46,[106]SCHEDULE!$J1=56,[106]SCHEDULE!$J1=64)</definedName>
    <definedName name="bargroup5" localSheetId="6" hidden="1">OR([106]SCHEDULE!$J1=25,[106]SCHEDULE!$J1=34,[106]SCHEDULE!$J1=35,[106]SCHEDULE!$J1=36,[106]SCHEDULE!$J1=41,[106]SCHEDULE!$J1=44,[106]SCHEDULE!$J1=46,[106]SCHEDULE!$J1=56,[106]SCHEDULE!$J1=64)</definedName>
    <definedName name="bargroup5" localSheetId="13" hidden="1">OR([79]SCHEDULE!$J1=25,[79]SCHEDULE!$J1=34,[79]SCHEDULE!$J1=35,[79]SCHEDULE!$J1=36,[79]SCHEDULE!$J1=41,[79]SCHEDULE!$J1=44,[79]SCHEDULE!$J1=46,[79]SCHEDULE!$J1=56,[79]SCHEDULE!$J1=64)</definedName>
    <definedName name="bargroup5" hidden="1">OR([107]SCHEDULE!$J1=25,[107]SCHEDULE!$J1=34,[107]SCHEDULE!$J1=35,[107]SCHEDULE!$J1=36,[107]SCHEDULE!$J1=41,[107]SCHEDULE!$J1=44,[107]SCHEDULE!$J1=46,[107]SCHEDULE!$J1=56,[107]SCHEDULE!$J1=64)</definedName>
    <definedName name="bargroup6" localSheetId="28" hidden="1">[104]SCHEDULE!$J1=67</definedName>
    <definedName name="bargroup6" localSheetId="27" hidden="1">[104]SCHEDULE!$J1=67</definedName>
    <definedName name="bargroup6" localSheetId="26" hidden="1">[104]SCHEDULE!$J1=67</definedName>
    <definedName name="bargroup6" localSheetId="24" hidden="1">[105]SCHEDULE!$J1=67</definedName>
    <definedName name="bargroup6" localSheetId="31" hidden="1">[104]SCHEDULE!$J1=67</definedName>
    <definedName name="bargroup6" localSheetId="29" hidden="1">[105]SCHEDULE!$J1=67</definedName>
    <definedName name="bargroup6" localSheetId="30" hidden="1">[105]SCHEDULE!$J1=67</definedName>
    <definedName name="bargroup6" localSheetId="32" hidden="1">[104]SCHEDULE!$J1=67</definedName>
    <definedName name="bargroup6" localSheetId="5" hidden="1">[106]SCHEDULE!$J1=67</definedName>
    <definedName name="bargroup6" localSheetId="6" hidden="1">[106]SCHEDULE!$J1=67</definedName>
    <definedName name="bargroup6" localSheetId="13" hidden="1">[79]SCHEDULE!$J1=67</definedName>
    <definedName name="bargroup6" hidden="1">[107]SCHEDULE!$J1=67</definedName>
    <definedName name="bargroup7" localSheetId="28" hidden="1">[104]SCHEDULE!$J1=12</definedName>
    <definedName name="bargroup7" localSheetId="27" hidden="1">[104]SCHEDULE!$J1=12</definedName>
    <definedName name="bargroup7" localSheetId="26" hidden="1">[104]SCHEDULE!$J1=12</definedName>
    <definedName name="bargroup7" localSheetId="24" hidden="1">[105]SCHEDULE!$J1=12</definedName>
    <definedName name="bargroup7" localSheetId="31" hidden="1">[104]SCHEDULE!$J1=12</definedName>
    <definedName name="bargroup7" localSheetId="29" hidden="1">[105]SCHEDULE!$J1=12</definedName>
    <definedName name="bargroup7" localSheetId="30" hidden="1">[105]SCHEDULE!$J1=12</definedName>
    <definedName name="bargroup7" localSheetId="32" hidden="1">[104]SCHEDULE!$J1=12</definedName>
    <definedName name="bargroup7" localSheetId="5" hidden="1">[106]SCHEDULE!$J1=12</definedName>
    <definedName name="bargroup7" localSheetId="6" hidden="1">[106]SCHEDULE!$J1=12</definedName>
    <definedName name="bargroup7" localSheetId="13" hidden="1">[79]SCHEDULE!$J1=12</definedName>
    <definedName name="bargroup7" hidden="1">[107]SCHEDULE!$J1=12</definedName>
    <definedName name="bargroup8" localSheetId="28" hidden="1">[104]SCHEDULE!$J1=77</definedName>
    <definedName name="bargroup8" localSheetId="27" hidden="1">[104]SCHEDULE!$J1=77</definedName>
    <definedName name="bargroup8" localSheetId="26" hidden="1">[104]SCHEDULE!$J1=77</definedName>
    <definedName name="bargroup8" localSheetId="24" hidden="1">[105]SCHEDULE!$J1=77</definedName>
    <definedName name="bargroup8" localSheetId="31" hidden="1">[104]SCHEDULE!$J1=77</definedName>
    <definedName name="bargroup8" localSheetId="29" hidden="1">[105]SCHEDULE!$J1=77</definedName>
    <definedName name="bargroup8" localSheetId="30" hidden="1">[105]SCHEDULE!$J1=77</definedName>
    <definedName name="bargroup8" localSheetId="32" hidden="1">[104]SCHEDULE!$J1=77</definedName>
    <definedName name="bargroup8" localSheetId="5" hidden="1">[106]SCHEDULE!$J1=77</definedName>
    <definedName name="bargroup8" localSheetId="6" hidden="1">[106]SCHEDULE!$J1=77</definedName>
    <definedName name="bargroup8" localSheetId="13" hidden="1">[79]SCHEDULE!$J1=77</definedName>
    <definedName name="bargroup8" hidden="1">[107]SCHEDULE!$J1=77</definedName>
    <definedName name="Base" localSheetId="5">[82]Quarry!#REF!</definedName>
    <definedName name="Base" localSheetId="6">[82]Quarry!#REF!</definedName>
    <definedName name="base" localSheetId="13">'[1]PNT-QUOT-#3'!#REF!</definedName>
    <definedName name="Base">[81]Quarry!#REF!</definedName>
    <definedName name="Basments" localSheetId="28" hidden="1">[2]SUM!#REF!</definedName>
    <definedName name="Basments" localSheetId="27" hidden="1">[2]SUM!#REF!</definedName>
    <definedName name="Basments" localSheetId="26" hidden="1">[2]SUM!#REF!</definedName>
    <definedName name="Basments" localSheetId="24" hidden="1">[2]SUM!#REF!</definedName>
    <definedName name="Basments" localSheetId="31" hidden="1">[2]SUM!#REF!</definedName>
    <definedName name="Basments" localSheetId="29" hidden="1">[2]SUM!#REF!</definedName>
    <definedName name="Basments" localSheetId="30" hidden="1">[2]SUM!#REF!</definedName>
    <definedName name="Basments" localSheetId="32" hidden="1">[2]SUM!#REF!</definedName>
    <definedName name="Basments" localSheetId="5" hidden="1">[2]SUM!#REF!</definedName>
    <definedName name="Basments" localSheetId="6" hidden="1">[2]SUM!#REF!</definedName>
    <definedName name="Basments" hidden="1">[2]SUM!#REF!</definedName>
    <definedName name="BB" localSheetId="5">#REF!</definedName>
    <definedName name="BB" localSheetId="6">#REF!</definedName>
    <definedName name="BB">#REF!</definedName>
    <definedName name="BBB">#REF!</definedName>
    <definedName name="bbbbbbbbbbb" localSheetId="24">[108]Code!$A$81:$C$164</definedName>
    <definedName name="bbbbbbbbbbb" localSheetId="29">[108]Code!$A$81:$C$164</definedName>
    <definedName name="bbbbbbbbbbb" localSheetId="30">[108]Code!$A$81:$C$164</definedName>
    <definedName name="bbbbbbbbbbb" localSheetId="5">[109]Code!$A$81:$C$164</definedName>
    <definedName name="bbbbbbbbbbb" localSheetId="6">[109]Code!$A$81:$C$164</definedName>
    <definedName name="bbbbbbbbbbb" localSheetId="13">[110]Code!$A$81:$C$164</definedName>
    <definedName name="bbbbbbbbbbb">[111]Code!$A$81:$C$164</definedName>
    <definedName name="BBQQQ" localSheetId="24">#REF!</definedName>
    <definedName name="BBQQQ" localSheetId="29">#REF!</definedName>
    <definedName name="BBQQQ" localSheetId="30">#REF!</definedName>
    <definedName name="BBQQQ" localSheetId="5">#REF!</definedName>
    <definedName name="BBQQQ" localSheetId="6">#REF!</definedName>
    <definedName name="BBQQQ">#REF!</definedName>
    <definedName name="BC.CP">[66]Material!$B$296:$I$296</definedName>
    <definedName name="BEACH1" localSheetId="24">#REF!</definedName>
    <definedName name="BEACH1" localSheetId="29">#REF!</definedName>
    <definedName name="BEACH1" localSheetId="30">#REF!</definedName>
    <definedName name="BEACH1" localSheetId="5">#REF!</definedName>
    <definedName name="BEACH1" localSheetId="6">#REF!</definedName>
    <definedName name="BEACH1">#REF!</definedName>
    <definedName name="bearing" localSheetId="5">[93]W1!#REF!</definedName>
    <definedName name="bearing" localSheetId="6">[93]W1!#REF!</definedName>
    <definedName name="bearing">[112]W1!#REF!</definedName>
    <definedName name="bed">'[113]Backup data'!$C$5:$U$20</definedName>
    <definedName name="bend">#REF!</definedName>
    <definedName name="bfe" localSheetId="24">#REF!</definedName>
    <definedName name="bfe" localSheetId="29">#REF!</definedName>
    <definedName name="bfe" localSheetId="30">#REF!</definedName>
    <definedName name="bfe" localSheetId="5">#REF!</definedName>
    <definedName name="bfe" localSheetId="6">#REF!</definedName>
    <definedName name="bfe">#REF!</definedName>
    <definedName name="BFM">#REF!</definedName>
    <definedName name="bgc" localSheetId="5">#REF!</definedName>
    <definedName name="bgc" localSheetId="6">#REF!</definedName>
    <definedName name="bgc">#REF!</definedName>
    <definedName name="BGT_FMT_1" localSheetId="5">#REF!</definedName>
    <definedName name="BGT_FMT_1" localSheetId="6">#REF!</definedName>
    <definedName name="BGT_FMT_1">#REF!</definedName>
    <definedName name="BGT_FMT_2" localSheetId="5">#REF!</definedName>
    <definedName name="BGT_FMT_2" localSheetId="6">#REF!</definedName>
    <definedName name="BGT_FMT_2">#REF!</definedName>
    <definedName name="bhir" localSheetId="5">#REF!</definedName>
    <definedName name="bhir" localSheetId="6">#REF!</definedName>
    <definedName name="bhir">#REF!</definedName>
    <definedName name="BHO">[66]Material!$B$101:$I$101</definedName>
    <definedName name="bill" localSheetId="5">'[87]BILL-SUM'!$F$28</definedName>
    <definedName name="bill" localSheetId="6">'[87]BILL-SUM'!$F$28</definedName>
    <definedName name="bill">'[88]BILL-SUM'!$F$28</definedName>
    <definedName name="bill1">#REF!</definedName>
    <definedName name="bill10">#REF!</definedName>
    <definedName name="bill11">#REF!</definedName>
    <definedName name="bill2">#REF!</definedName>
    <definedName name="bill3">#REF!</definedName>
    <definedName name="bill4">#REF!</definedName>
    <definedName name="bill5">#REF!</definedName>
    <definedName name="bill6">#REF!</definedName>
    <definedName name="bill7">#REF!</definedName>
    <definedName name="bill8">#REF!</definedName>
    <definedName name="bill9">#REF!</definedName>
    <definedName name="BIN">#REF!</definedName>
    <definedName name="Bit" localSheetId="5">#REF!</definedName>
    <definedName name="Bit" localSheetId="6">#REF!</definedName>
    <definedName name="BIT" localSheetId="13">[66]Material!$B$104:$I$104</definedName>
    <definedName name="Bit">#REF!</definedName>
    <definedName name="Bitu6070" localSheetId="24">#REF!</definedName>
    <definedName name="Bitu6070" localSheetId="29">#REF!</definedName>
    <definedName name="Bitu6070" localSheetId="30">#REF!</definedName>
    <definedName name="Bitu6070" localSheetId="5">'[52]300'!#REF!</definedName>
    <definedName name="Bitu6070" localSheetId="6">'[52]300'!#REF!</definedName>
    <definedName name="Bitu6070" localSheetId="13">'[58]Bill No. 03'!$O$847</definedName>
    <definedName name="Bitu6070">'[59]300'!#REF!</definedName>
    <definedName name="Bitumen" localSheetId="5">#REF!</definedName>
    <definedName name="Bitumen" localSheetId="6">#REF!</definedName>
    <definedName name="Bitumen">#REF!</definedName>
    <definedName name="BIW">[66]Material!$B$112:$I$112</definedName>
    <definedName name="BKL" localSheetId="28" hidden="1">{"'ISO9000'!$A$6:$D$11"}</definedName>
    <definedName name="BKL" localSheetId="27" hidden="1">{"'ISO9000'!$A$6:$D$11"}</definedName>
    <definedName name="BKL" localSheetId="24" hidden="1">{"'ISO9000'!$A$6:$D$11"}</definedName>
    <definedName name="BKL" localSheetId="31" hidden="1">{"'ISO9000'!$A$6:$D$11"}</definedName>
    <definedName name="BKL" localSheetId="29" hidden="1">{"'ISO9000'!$A$6:$D$11"}</definedName>
    <definedName name="BKL" localSheetId="30" hidden="1">{"'ISO9000'!$A$6:$D$11"}</definedName>
    <definedName name="BKL" localSheetId="32" hidden="1">{"'ISO9000'!$A$6:$D$11"}</definedName>
    <definedName name="BKL" localSheetId="5" hidden="1">{"'ISO9000'!$A$6:$D$11"}</definedName>
    <definedName name="BKL" localSheetId="6" hidden="1">{"'ISO9000'!$A$6:$D$11"}</definedName>
    <definedName name="BKL" localSheetId="8" hidden="1">{"'ISO9000'!$A$6:$D$11"}</definedName>
    <definedName name="BKL" localSheetId="13" hidden="1">{"'ISO9000'!$A$6:$D$11"}</definedName>
    <definedName name="BKL" hidden="1">{"'ISO9000'!$A$6:$D$11"}</definedName>
    <definedName name="BL" localSheetId="5">#REF!</definedName>
    <definedName name="BL" localSheetId="6">#REF!</definedName>
    <definedName name="BL">#REF!</definedName>
    <definedName name="BLOCK">#REF!</definedName>
    <definedName name="BLOCK1" localSheetId="5">#REF!</definedName>
    <definedName name="BLOCK1" localSheetId="6">#REF!</definedName>
    <definedName name="BLOCK1">#REF!</definedName>
    <definedName name="BLOCK2" localSheetId="5">#REF!</definedName>
    <definedName name="BLOCK2" localSheetId="6">#REF!</definedName>
    <definedName name="BLOCK2">#REF!</definedName>
    <definedName name="BlockH" localSheetId="5">#REF!</definedName>
    <definedName name="BlockH" localSheetId="6">#REF!</definedName>
    <definedName name="BlockH">#REF!</definedName>
    <definedName name="BlockS" localSheetId="5">#REF!</definedName>
    <definedName name="BlockS" localSheetId="6">#REF!</definedName>
    <definedName name="BlockS">#REF!</definedName>
    <definedName name="BLS">[66]labour!$A$7:$I$7</definedName>
    <definedName name="BMA">#REF!</definedName>
    <definedName name="BMT">#REF!</definedName>
    <definedName name="Boq" localSheetId="5">#REF!</definedName>
    <definedName name="Boq" localSheetId="6">#REF!</definedName>
    <definedName name="Boq">#REF!</definedName>
    <definedName name="BOQ3.13" localSheetId="5" hidden="1">#REF!</definedName>
    <definedName name="BOQ3.13" localSheetId="6" hidden="1">#REF!</definedName>
    <definedName name="BOQ3.13" hidden="1">#REF!</definedName>
    <definedName name="BORD">#REF!</definedName>
    <definedName name="BOTHICK">#REF!</definedName>
    <definedName name="boynsr" localSheetId="5">#REF!</definedName>
    <definedName name="boynsr" localSheetId="6">#REF!</definedName>
    <definedName name="boynsr">#REF!</definedName>
    <definedName name="boynsr1" localSheetId="5">#REF!</definedName>
    <definedName name="boynsr1" localSheetId="6">#REF!</definedName>
    <definedName name="boynsr1">#REF!</definedName>
    <definedName name="boynsr3">'[114]G-20'!#REF!</definedName>
    <definedName name="boynsr5">'[114]G-20'!#REF!</definedName>
    <definedName name="boysr" localSheetId="5">#REF!</definedName>
    <definedName name="boysr" localSheetId="6">#REF!</definedName>
    <definedName name="boysr">#REF!</definedName>
    <definedName name="boysr1" localSheetId="5">#REF!</definedName>
    <definedName name="boysr1" localSheetId="6">#REF!</definedName>
    <definedName name="boysr1">#REF!</definedName>
    <definedName name="boysr2">'[114]G-20'!#REF!</definedName>
    <definedName name="boysr3">'[114]G-20'!#REF!</definedName>
    <definedName name="BPR_B1" localSheetId="5">#REF!</definedName>
    <definedName name="BPR_B1" localSheetId="6">#REF!</definedName>
    <definedName name="BPR_B1">#REF!</definedName>
    <definedName name="BPR_B2" localSheetId="5">#REF!</definedName>
    <definedName name="BPR_B2" localSheetId="6">#REF!</definedName>
    <definedName name="BPR_B2">#REF!</definedName>
    <definedName name="BPR_B3" localSheetId="5">#REF!</definedName>
    <definedName name="BPR_B3" localSheetId="6">#REF!</definedName>
    <definedName name="BPR_B3">#REF!</definedName>
    <definedName name="BPR_B4" localSheetId="5">#REF!</definedName>
    <definedName name="BPR_B4" localSheetId="6">#REF!</definedName>
    <definedName name="BPR_B4">#REF!</definedName>
    <definedName name="BPR_B9" localSheetId="5">#REF!</definedName>
    <definedName name="BPR_B9" localSheetId="6">#REF!</definedName>
    <definedName name="BPR_B9">#REF!</definedName>
    <definedName name="BPR_H" localSheetId="5">#REF!</definedName>
    <definedName name="BPR_H" localSheetId="6">#REF!</definedName>
    <definedName name="BPR_H">#REF!</definedName>
    <definedName name="BPR_U" localSheetId="5">#REF!</definedName>
    <definedName name="BPR_U" localSheetId="6">#REF!</definedName>
    <definedName name="BPR_U">#REF!</definedName>
    <definedName name="BPR_U03" localSheetId="5">#REF!</definedName>
    <definedName name="BPR_U03" localSheetId="6">#REF!</definedName>
    <definedName name="BPR_U03">#REF!</definedName>
    <definedName name="BPRT_A" localSheetId="5">#REF!</definedName>
    <definedName name="BPRT_A" localSheetId="6">#REF!</definedName>
    <definedName name="BPRT_A">#REF!</definedName>
    <definedName name="BPRT_B14" localSheetId="5">#REF!</definedName>
    <definedName name="BPRT_B14" localSheetId="6">#REF!</definedName>
    <definedName name="BPRT_B14">#REF!</definedName>
    <definedName name="BPRT_B5" localSheetId="5">#REF!</definedName>
    <definedName name="BPRT_B5" localSheetId="6">#REF!</definedName>
    <definedName name="BPRT_B5">#REF!</definedName>
    <definedName name="BPRT_B6" localSheetId="5">#REF!</definedName>
    <definedName name="BPRT_B6" localSheetId="6">#REF!</definedName>
    <definedName name="BPRT_B6">#REF!</definedName>
    <definedName name="BPRT_B7" localSheetId="5">#REF!</definedName>
    <definedName name="BPRT_B7" localSheetId="6">#REF!</definedName>
    <definedName name="BPRT_B7">#REF!</definedName>
    <definedName name="BPRT_B8" localSheetId="5">#REF!</definedName>
    <definedName name="BPRT_B8" localSheetId="6">#REF!</definedName>
    <definedName name="BPRT_B8">#REF!</definedName>
    <definedName name="BPRT_B9" localSheetId="5">#REF!</definedName>
    <definedName name="BPRT_B9" localSheetId="6">#REF!</definedName>
    <definedName name="BPRT_B9">#REF!</definedName>
    <definedName name="BPRT_C" localSheetId="5">#REF!</definedName>
    <definedName name="BPRT_C" localSheetId="6">#REF!</definedName>
    <definedName name="BPRT_C">#REF!</definedName>
    <definedName name="BPRT_F" localSheetId="5">#REF!</definedName>
    <definedName name="BPRT_F" localSheetId="6">#REF!</definedName>
    <definedName name="BPRT_F">#REF!</definedName>
    <definedName name="BPRT_K" localSheetId="5">#REF!</definedName>
    <definedName name="BPRT_K" localSheetId="6">#REF!</definedName>
    <definedName name="BPRT_K">#REF!</definedName>
    <definedName name="BPRT_L" localSheetId="5">#REF!</definedName>
    <definedName name="BPRT_L" localSheetId="6">#REF!</definedName>
    <definedName name="BPRT_L">#REF!</definedName>
    <definedName name="BPRT_M" localSheetId="5">#REF!</definedName>
    <definedName name="BPRT_M" localSheetId="6">#REF!</definedName>
    <definedName name="BPRT_M">#REF!</definedName>
    <definedName name="BPRT_U" localSheetId="5">#REF!</definedName>
    <definedName name="BPRT_U" localSheetId="6">#REF!</definedName>
    <definedName name="BPRT_U">#REF!</definedName>
    <definedName name="bq" localSheetId="5">'[115]"BOQ WISE SUMMARY'!$G$36</definedName>
    <definedName name="bq" localSheetId="6">'[115]"BOQ WISE SUMMARY'!$G$36</definedName>
    <definedName name="bq">'[116]"BOQ WISE SUMMARY'!$G$36</definedName>
    <definedName name="bq_code" localSheetId="5">[96]BOQs!$H$12:$H$616</definedName>
    <definedName name="bq_code" localSheetId="6">[96]BOQs!$H$12:$H$616</definedName>
    <definedName name="bq_code" localSheetId="13">[117]BOQs!$H$12:$H$616</definedName>
    <definedName name="bq_code">[118]BOQs!$H$12:$H$616</definedName>
    <definedName name="bq_qty" localSheetId="5">[96]BOQs!$D$12:$D$616</definedName>
    <definedName name="bq_qty" localSheetId="6">[96]BOQs!$D$12:$D$616</definedName>
    <definedName name="bq_qty" localSheetId="13">[117]BOQs!$D$12:$D$616</definedName>
    <definedName name="bq_qty">[118]BOQs!$D$12:$D$616</definedName>
    <definedName name="BQA" localSheetId="5">#REF!</definedName>
    <definedName name="BQA" localSheetId="6">#REF!</definedName>
    <definedName name="BQA">#REF!</definedName>
    <definedName name="BQC" localSheetId="5">#REF!</definedName>
    <definedName name="BQC" localSheetId="6">#REF!</definedName>
    <definedName name="BQC">#REF!</definedName>
    <definedName name="BQF" localSheetId="5">#REF!</definedName>
    <definedName name="BQF" localSheetId="6">#REF!</definedName>
    <definedName name="BQF">#REF!</definedName>
    <definedName name="BQH" localSheetId="5">#REF!</definedName>
    <definedName name="BQH" localSheetId="6">#REF!</definedName>
    <definedName name="BQH">#REF!</definedName>
    <definedName name="BQK" localSheetId="5">#REF!</definedName>
    <definedName name="BQK" localSheetId="6">#REF!</definedName>
    <definedName name="BQK">#REF!</definedName>
    <definedName name="BQL" localSheetId="5">#REF!</definedName>
    <definedName name="BQL" localSheetId="6">#REF!</definedName>
    <definedName name="BQL">#REF!</definedName>
    <definedName name="BQM" localSheetId="5">#REF!</definedName>
    <definedName name="BQM" localSheetId="6">#REF!</definedName>
    <definedName name="BQM">#REF!</definedName>
    <definedName name="BQU" localSheetId="5">#REF!</definedName>
    <definedName name="BQU" localSheetId="6">#REF!</definedName>
    <definedName name="BQU">#REF!</definedName>
    <definedName name="BR">[66]Material!$B$190:$I$190</definedName>
    <definedName name="BR.BA">[67]Material!$B$193:$I$193</definedName>
    <definedName name="BR.S">[67]Material!$B$195:$I$195</definedName>
    <definedName name="BR.T">[66]Material!$B$197:$I$197</definedName>
    <definedName name="brickA" localSheetId="24">[81]Quarry!#REF!</definedName>
    <definedName name="brickA" localSheetId="29">[81]Quarry!#REF!</definedName>
    <definedName name="brickA" localSheetId="30">[81]Quarry!#REF!</definedName>
    <definedName name="brickA" localSheetId="5">[82]Quarry!#REF!</definedName>
    <definedName name="brickA" localSheetId="6">[82]Quarry!#REF!</definedName>
    <definedName name="brickA" localSheetId="13">[83]Quarry!#REF!</definedName>
    <definedName name="brickA">[81]Quarry!#REF!</definedName>
    <definedName name="BRK">#REF!</definedName>
    <definedName name="bs" localSheetId="5">#REF!</definedName>
    <definedName name="bs" localSheetId="6">#REF!</definedName>
    <definedName name="bs">#REF!</definedName>
    <definedName name="BT">[66]Material!$B$100:$I$100</definedName>
    <definedName name="BULO">[66]Equipment!$B$8:$I$8</definedName>
    <definedName name="BUM">[66]labour!$A$10:$I$10</definedName>
    <definedName name="BUT">#REF!</definedName>
    <definedName name="bw" localSheetId="24">[108]Code!$A$32:$C$79</definedName>
    <definedName name="bw" localSheetId="29">[108]Code!$A$32:$C$79</definedName>
    <definedName name="bw" localSheetId="30">[108]Code!$A$32:$C$79</definedName>
    <definedName name="bw" localSheetId="5">[109]Code!$A$32:$C$79</definedName>
    <definedName name="bw" localSheetId="6">[109]Code!$A$32:$C$79</definedName>
    <definedName name="bw" localSheetId="13">[110]Code!$A$32:$C$79</definedName>
    <definedName name="bw">[111]Code!$A$32:$C$79</definedName>
    <definedName name="BWire" localSheetId="24">#REF!</definedName>
    <definedName name="BWire" localSheetId="29">#REF!</definedName>
    <definedName name="BWire" localSheetId="30">#REF!</definedName>
    <definedName name="BWire" localSheetId="5">#REF!</definedName>
    <definedName name="BWire" localSheetId="6">#REF!</definedName>
    <definedName name="BWire">#REF!</definedName>
    <definedName name="BWP" localSheetId="5">'[119]Ongoing (South)'!$A$169:$T$230</definedName>
    <definedName name="BWP" localSheetId="6">'[119]Ongoing (South)'!$A$169:$T$230</definedName>
    <definedName name="BWP">'[120]Ongoing (South)'!$A$169:$T$230</definedName>
    <definedName name="C.GT">[66]Material!$B$238:$I$238</definedName>
    <definedName name="C.W">[66]Material!$B$220:$I$220</definedName>
    <definedName name="C_" localSheetId="24">#REF!</definedName>
    <definedName name="C_" localSheetId="29">#REF!</definedName>
    <definedName name="C_" localSheetId="30">#REF!</definedName>
    <definedName name="C_" localSheetId="5">#REF!</definedName>
    <definedName name="C_" localSheetId="6">#REF!</definedName>
    <definedName name="C_">#REF!</definedName>
    <definedName name="C15.1A3">'[67]Sec 15'!$L$63</definedName>
    <definedName name="c17.10">[66]Sec17!$L$311</definedName>
    <definedName name="C17.15A">[66]Sec17!$L$457</definedName>
    <definedName name="C17.20B">[66]Sec17!$L$654</definedName>
    <definedName name="C30.3A">[121]sec30!$L$643</definedName>
    <definedName name="C5.15C">[67]Sec5!$L$1000</definedName>
    <definedName name="C5.2B">[121]sec14!$L$52</definedName>
    <definedName name="cad">'[40]bulk material prices'!$D$71</definedName>
    <definedName name="cal">#REF!</definedName>
    <definedName name="CAL_A1" localSheetId="5">#REF!</definedName>
    <definedName name="CAL_A1" localSheetId="6">#REF!</definedName>
    <definedName name="CAL_A1">#REF!</definedName>
    <definedName name="CAR.">[66]labour!$A$12:$I$12</definedName>
    <definedName name="CAR.1">[67]labour!$A$13:$I$13</definedName>
    <definedName name="CAR.S">[67]labour!$A$15:$I$15</definedName>
    <definedName name="carw" localSheetId="5">#REF!</definedName>
    <definedName name="carw" localSheetId="6">#REF!</definedName>
    <definedName name="carw">#REF!</definedName>
    <definedName name="CAS">[66]Material!$B$214:$I$214</definedName>
    <definedName name="catchpit">[122]Bw!#REF!</definedName>
    <definedName name="CatEyes" localSheetId="5">#REF!</definedName>
    <definedName name="CatEyes" localSheetId="6">#REF!</definedName>
    <definedName name="CatEyes">#REF!</definedName>
    <definedName name="CBN">[67]Material!$B$272:$I$272</definedName>
    <definedName name="CC" localSheetId="5">#REF!</definedName>
    <definedName name="CC" localSheetId="6">#REF!</definedName>
    <definedName name="CC">#REF!</definedName>
    <definedName name="CC11A">'[100]11A'!$A:$W</definedName>
    <definedName name="CC11B">'[100]11B '!$A:$U</definedName>
    <definedName name="CC12A">'[100]12A'!$A:$U</definedName>
    <definedName name="CC12B">'[100]12B'!$A:$U</definedName>
    <definedName name="CC2A">'[100]2A'!$A:$V</definedName>
    <definedName name="CC2B">'[100]2B'!$A:$V</definedName>
    <definedName name="CC2C">'[100]2C'!$A:$V</definedName>
    <definedName name="CC2D">'[100]2D'!$A:$V</definedName>
    <definedName name="CC2E">'[100]2E'!$A:$V</definedName>
    <definedName name="CC2F">'[100]2F'!$A:$V</definedName>
    <definedName name="CC2G">'[100]2G'!$A:$V</definedName>
    <definedName name="CC2H">'[100]2H'!$A:$V</definedName>
    <definedName name="CC3A">'[100]3A'!$A:$V</definedName>
    <definedName name="CC3B">'[100]3B'!$A:$V</definedName>
    <definedName name="CC4a">'[100]4'!$A:$U</definedName>
    <definedName name="CC6A">'[100]6A'!$A:$V</definedName>
    <definedName name="CC6B">'[100]6B'!$A:$V</definedName>
    <definedName name="CC7A">'[100]7A'!$A:$U</definedName>
    <definedName name="CC7B">'[100]7B'!$A:$U</definedName>
    <definedName name="CC8A">'[100]8A'!$A:$U</definedName>
    <definedName name="CC8B">'[100]8B'!$A:$U</definedName>
    <definedName name="CC9A">'[100]9A'!$A:$U</definedName>
    <definedName name="CC9B">'[100]9B'!$A:$U</definedName>
    <definedName name="CC9C">'[100]9C'!$A:$U</definedName>
    <definedName name="CC9D">'[100]9D'!$A:$U</definedName>
    <definedName name="CC9E">'[100]9E'!$A:$U</definedName>
    <definedName name="CC9F">'[100]9F'!$A:$U</definedName>
    <definedName name="CC9G">'[100]9G'!$A:$U</definedName>
    <definedName name="CC9H">'[100]9H'!$A:$U</definedName>
    <definedName name="CC9I">'[100]9I'!$A:$U</definedName>
    <definedName name="CC9J">'[100]9J'!$A:$U</definedName>
    <definedName name="CC9K">'[100]9K'!$A:$U</definedName>
    <definedName name="cccc" localSheetId="24">#REF!</definedName>
    <definedName name="cccc" localSheetId="29">#REF!</definedName>
    <definedName name="cccc" localSheetId="30">#REF!</definedName>
    <definedName name="cccc" localSheetId="5">#REF!</definedName>
    <definedName name="cccc" localSheetId="6">#REF!</definedName>
    <definedName name="cccc">#REF!</definedName>
    <definedName name="cckv">#REF!</definedName>
    <definedName name="cem" localSheetId="5">'[123]CIVIL RATES'!$E$16</definedName>
    <definedName name="cem" localSheetId="6">'[123]CIVIL RATES'!$E$16</definedName>
    <definedName name="cem" localSheetId="13">'[106]CIVIL RATES'!$E$16</definedName>
    <definedName name="cem">'[124]CIVIL RATES'!$E$16</definedName>
    <definedName name="Cement" localSheetId="24">#REF!</definedName>
    <definedName name="Cement" localSheetId="29">#REF!</definedName>
    <definedName name="Cement" localSheetId="30">#REF!</definedName>
    <definedName name="Cement" localSheetId="5">#REF!</definedName>
    <definedName name="Cement" localSheetId="6">#REF!</definedName>
    <definedName name="Cement">#REF!</definedName>
    <definedName name="Cemwent">#REF!</definedName>
    <definedName name="cf">#REF!</definedName>
    <definedName name="cfchgvhj" localSheetId="24">#REF!</definedName>
    <definedName name="cfchgvhj" localSheetId="29">#REF!</definedName>
    <definedName name="cfchgvhj" localSheetId="30">#REF!</definedName>
    <definedName name="cfchgvhj" localSheetId="5">#REF!</definedName>
    <definedName name="cfchgvhj" localSheetId="6">#REF!</definedName>
    <definedName name="cfchgvhj">#REF!</definedName>
    <definedName name="CGI">#REF!</definedName>
    <definedName name="CHAKWAL_ANL" localSheetId="5">#REF!</definedName>
    <definedName name="CHAKWAL_ANL" localSheetId="6">#REF!</definedName>
    <definedName name="CHAKWAL_ANL">#REF!</definedName>
    <definedName name="CHALK">[67]Material!$B$225:$I$225</definedName>
    <definedName name="chaudhry" localSheetId="28" hidden="1">#REF!</definedName>
    <definedName name="chaudhry" localSheetId="27" hidden="1">#REF!</definedName>
    <definedName name="chaudhry" localSheetId="26" hidden="1">#REF!</definedName>
    <definedName name="chaudhry" localSheetId="24" hidden="1">#REF!</definedName>
    <definedName name="chaudhry" localSheetId="31" hidden="1">#REF!</definedName>
    <definedName name="chaudhry" localSheetId="29" hidden="1">#REF!</definedName>
    <definedName name="chaudhry" localSheetId="30" hidden="1">#REF!</definedName>
    <definedName name="chaudhry" localSheetId="32" hidden="1">#REF!</definedName>
    <definedName name="chaudhry" localSheetId="5" hidden="1">#REF!</definedName>
    <definedName name="chaudhry" localSheetId="6" hidden="1">#REF!</definedName>
    <definedName name="chaudhry" hidden="1">#REF!</definedName>
    <definedName name="CHI.M">[67]labour!$A$20:$I$20</definedName>
    <definedName name="CHW">#REF!</definedName>
    <definedName name="CI.C24">[67]Material!$B$232:$I$232</definedName>
    <definedName name="CI.CF.AS">[66]Material!$B$233:$I$233</definedName>
    <definedName name="CI.F">[67]Material!$B$234:$I$234</definedName>
    <definedName name="CI.FR">[66]Material!$B$235:$I$235</definedName>
    <definedName name="CI.FT100">[67]Material!$B$237:$I$237</definedName>
    <definedName name="CI.FT50">[67]Material!$B$236:$I$236</definedName>
    <definedName name="CI.G">[66]Material!$B$240:$I$240</definedName>
    <definedName name="CI.P100">[66]Material!$B$248:$I$248</definedName>
    <definedName name="CI.P50">[66]Material!$B$246:$I$246</definedName>
    <definedName name="CI.P80">[66]Material!$B$247:$I$247</definedName>
    <definedName name="CI.PS50">[66]Material!$B$251:$I$251</definedName>
    <definedName name="CI.PT4">[66]Material!$B$254:$I$254</definedName>
    <definedName name="CI.S">[66]Material!$B$258:$I$258</definedName>
    <definedName name="CK.S12">[67]Material!$B$287:$I$287</definedName>
    <definedName name="CL.S">[66]Material!$B$275:$I$275</definedName>
    <definedName name="CLabour" localSheetId="5">#REF!</definedName>
    <definedName name="CLabour" localSheetId="6">#REF!</definedName>
    <definedName name="CLabour">#REF!</definedName>
    <definedName name="CLAM">[66]Material!$B$274:$I$274</definedName>
    <definedName name="clamp">'[63]Bulk material prices'!#REF!</definedName>
    <definedName name="ClearingAndGrubbing" localSheetId="5">#REF!</definedName>
    <definedName name="ClearingAndGrubbing" localSheetId="6">#REF!</definedName>
    <definedName name="ClearingAndGrubbing">#REF!</definedName>
    <definedName name="cm">#REF!</definedName>
    <definedName name="CM.5">[66]Equipment!$A$9:$I$9</definedName>
    <definedName name="cnw" localSheetId="5">#REF!</definedName>
    <definedName name="cnw" localSheetId="6">#REF!</definedName>
    <definedName name="cnw">#REF!</definedName>
    <definedName name="co">'[125]Direct Shear'!$I$7</definedName>
    <definedName name="CO.W">[67]Material!$B$285:$I$285</definedName>
    <definedName name="COAT">'[1]PNT-QUOT-#3'!#REF!</definedName>
    <definedName name="code" localSheetId="5">[101]RateList!$A$2:$A$99</definedName>
    <definedName name="code" localSheetId="6">[101]RateList!$A$2:$A$99</definedName>
    <definedName name="code" localSheetId="13">[126]RateList!$A$2:$A$99</definedName>
    <definedName name="code">[127]RateList!$A$2:$A$99</definedName>
    <definedName name="Code.B2" localSheetId="5">'[103]BILL NO 2 (R1)'!$I$5:$I$2655</definedName>
    <definedName name="Code.B2" localSheetId="6">'[103]BILL NO 2 (R1)'!$I$5:$I$2655</definedName>
    <definedName name="Code.B2" localSheetId="13">'[128]BILL NO 2 (R1)'!$I$5:$I$2655</definedName>
    <definedName name="Code.B2">'[129]BILL NO 2 (R1)'!$I$5:$I$2655</definedName>
    <definedName name="CODE_B2" localSheetId="5">'[103]BILL NO 2 (R1)'!$I$106:$I$2655</definedName>
    <definedName name="CODE_B2" localSheetId="6">'[103]BILL NO 2 (R1)'!$I$106:$I$2655</definedName>
    <definedName name="CODE_B2" localSheetId="13">'[128]BILL NO 2 (R1)'!$I$106:$I$2655</definedName>
    <definedName name="CODE_B2">'[129]BILL NO 2 (R1)'!$I$106:$I$2655</definedName>
    <definedName name="code1" localSheetId="5">'[56]BOQs Compr'!$K$1:$K$65536</definedName>
    <definedName name="code1" localSheetId="6">'[56]BOQs Compr'!$K$1:$K$65536</definedName>
    <definedName name="code1" localSheetId="13">'[37]BOQs Compr'!$K$1:$K$65536</definedName>
    <definedName name="code1">'[70]BOQs Compr'!$K$1:$K$65536</definedName>
    <definedName name="Code102" localSheetId="24">#REF!</definedName>
    <definedName name="Code102" localSheetId="29">#REF!</definedName>
    <definedName name="Code102" localSheetId="30">#REF!</definedName>
    <definedName name="Code102" localSheetId="5">#REF!</definedName>
    <definedName name="Code102" localSheetId="6">#REF!</definedName>
    <definedName name="Code102">#REF!</definedName>
    <definedName name="Code103" localSheetId="5">[104]RateList103!$A$5:$A$222</definedName>
    <definedName name="Code103" localSheetId="6">[104]RateList103!$A$5:$A$222</definedName>
    <definedName name="Code103" localSheetId="13">[130]RateList103!$A$5:$A$222</definedName>
    <definedName name="Code103">[131]RateList103!$A$5:$A$222</definedName>
    <definedName name="code2" localSheetId="5">[57]BOQ2!$M$11:$M$82</definedName>
    <definedName name="code2" localSheetId="6">[57]BOQ2!$M$11:$M$82</definedName>
    <definedName name="code2" localSheetId="13">[71]BOQ2!$M$11:$M$82</definedName>
    <definedName name="code2">[72]BOQ2!$M$11:$M$82</definedName>
    <definedName name="coeff_1">#REF!</definedName>
    <definedName name="coeff_sur_SINCOR">#REF!</definedName>
    <definedName name="COH">[67]labour!$A$23:$I$23</definedName>
    <definedName name="colindex" localSheetId="5">'[105]Civil BOQ 1A'!#REF!</definedName>
    <definedName name="colindex" localSheetId="6">'[105]Civil BOQ 1A'!#REF!</definedName>
    <definedName name="colindex" localSheetId="13">'[132]Civil BOQ 1A'!#REF!</definedName>
    <definedName name="colindex">'[133]Civil BOQ 1A'!#REF!</definedName>
    <definedName name="Comp" localSheetId="5">OFFSET([134]Material!$A$12,0,1,COUNT([134]Material!$A$12:$A$160),4)</definedName>
    <definedName name="Comp" localSheetId="6">OFFSET([134]Material!$A$12,0,1,COUNT([134]Material!$A$12:$A$160),4)</definedName>
    <definedName name="Comp" localSheetId="13">OFFSET([135]Material!$A$12,0,1,COUNT([135]Material!$A$12:$A$160),4)</definedName>
    <definedName name="Comp">OFFSET([136]Material!$A$12,0,1,COUNT([136]Material!$A$12:$A$160),4)</definedName>
    <definedName name="con" localSheetId="5">#REF!</definedName>
    <definedName name="con" localSheetId="6">#REF!</definedName>
    <definedName name="con">#REF!</definedName>
    <definedName name="ConcreteClassA" localSheetId="5">#REF!</definedName>
    <definedName name="ConcreteClassA" localSheetId="6">#REF!</definedName>
    <definedName name="ConcreteClassA">#REF!</definedName>
    <definedName name="cons" localSheetId="5">'[87]CONS-SUM'!$F$23</definedName>
    <definedName name="cons" localSheetId="6">'[87]CONS-SUM'!$F$23</definedName>
    <definedName name="cons">'[88]CONS-SUM'!$F$23</definedName>
    <definedName name="construction_" localSheetId="5">#REF!</definedName>
    <definedName name="construction_" localSheetId="6">#REF!</definedName>
    <definedName name="construction_">#REF!</definedName>
    <definedName name="Consumables" localSheetId="5">#REF!</definedName>
    <definedName name="Consumables" localSheetId="6">#REF!</definedName>
    <definedName name="Consumables">#REF!</definedName>
    <definedName name="CONTACT_MODEL" localSheetId="24">'[137]M.D.B Analysis '!#REF!</definedName>
    <definedName name="CONTACT_MODEL" localSheetId="29">'[137]M.D.B Analysis '!#REF!</definedName>
    <definedName name="CONTACT_MODEL" localSheetId="30">'[137]M.D.B Analysis '!#REF!</definedName>
    <definedName name="CONTACT_MODEL" localSheetId="5">'[138]M.D.B Analysis '!#REF!</definedName>
    <definedName name="CONTACT_MODEL" localSheetId="6">'[138]M.D.B Analysis '!#REF!</definedName>
    <definedName name="CONTACT_MODEL" localSheetId="13">'[98]M.D.B Analysis '!#REF!</definedName>
    <definedName name="CONTACT_MODEL">'[139]M.D.B Analysis '!#REF!</definedName>
    <definedName name="contactSignal" localSheetId="5">'[85]#REF'!$B$34:$B$40,'[85]#REF'!$B$55</definedName>
    <definedName name="contactSignal" localSheetId="6">'[85]#REF'!$B$34:$B$40,'[85]#REF'!$B$55</definedName>
    <definedName name="contactSignal">'[86]#REF'!$B$34:$B$40,'[86]#REF'!$B$55</definedName>
    <definedName name="COO">[66]labour!$A$24:$I$24</definedName>
    <definedName name="COP" localSheetId="5">#REF!</definedName>
    <definedName name="COP" localSheetId="6">#REF!</definedName>
    <definedName name="COP">#REF!</definedName>
    <definedName name="copied" localSheetId="5">[72]Sheet4!$B$3</definedName>
    <definedName name="copied" localSheetId="6">[72]Sheet4!$B$3</definedName>
    <definedName name="copied">[79]Sheet4!$B$3</definedName>
    <definedName name="COPY01" localSheetId="5">#REF!</definedName>
    <definedName name="COPY01" localSheetId="6">#REF!</definedName>
    <definedName name="COPY01">#REF!</definedName>
    <definedName name="cost1">'[140]DOQ Feb 10'!$F$60</definedName>
    <definedName name="Cost5">'[100]5'!$A:$V</definedName>
    <definedName name="costcentre13">'[100]13'!$A:$U</definedName>
    <definedName name="COSTFAC">'[24]4.1 CS Flange'!#REF!</definedName>
    <definedName name="cot" localSheetId="5">'[87]COT-SUM'!$J$21</definedName>
    <definedName name="cot" localSheetId="6">'[87]COT-SUM'!$J$21</definedName>
    <definedName name="cot">'[88]COT-SUM'!$J$21</definedName>
    <definedName name="counter" localSheetId="24">#REF!</definedName>
    <definedName name="counter" localSheetId="29">#REF!</definedName>
    <definedName name="counter" localSheetId="30">#REF!</definedName>
    <definedName name="counter" localSheetId="5">#REF!</definedName>
    <definedName name="counter" localSheetId="6">#REF!</definedName>
    <definedName name="counter">#REF!</definedName>
    <definedName name="cover" localSheetId="5">[111]Sheet1!$F$24</definedName>
    <definedName name="cover" localSheetId="6">[111]Sheet1!$F$24</definedName>
    <definedName name="cover" localSheetId="13">[101]Sheet1!$F$24</definedName>
    <definedName name="cover">[141]Sheet1!$F$24</definedName>
    <definedName name="COW">[66]Material!$B$295:$I$295</definedName>
    <definedName name="CP.BSR">[66]Material!$B$315:$I$315</definedName>
    <definedName name="CP.BT30">[67]Material!$B$320:$I$320</definedName>
    <definedName name="CP.BT40">[67]Material!$B$321:$I$321</definedName>
    <definedName name="CP.BW">[66]Material!$B$354:$I$354</definedName>
    <definedName name="CP.CV15">[66]Material!$B$328:$I$328</definedName>
    <definedName name="CP.CV20">[66]Material!$B$329:$I$329</definedName>
    <definedName name="CP.CV25">[66]Material!$B$330:$I$330</definedName>
    <definedName name="CP.CV30">[66]Material!$B$331:$I$331</definedName>
    <definedName name="CP.CV40">[66]Material!$B$332:$I$332</definedName>
    <definedName name="CP.CV50">[66]Material!$B$333:$I$333</definedName>
    <definedName name="CP.M">[66]Material!$B$338:$I$338</definedName>
    <definedName name="CP.SBC">[66]Material!$B$343:$I$343</definedName>
    <definedName name="CPOH">[67]Material!$A$1218:$I$1218</definedName>
    <definedName name="cr">[142]dBase!$J$14</definedName>
    <definedName name="CR.6">[67]Equipment!$B$12:$I$12</definedName>
    <definedName name="CR.M19">[66]Material!$B$364:$I$364</definedName>
    <definedName name="CR.M37">[66]Material!$B$366:$I$366</definedName>
    <definedName name="cr_power_generators_comparison_1_sheet1">#REF!</definedName>
    <definedName name="cr_rate_approval_form_ayub_khan__2_">#REF!</definedName>
    <definedName name="Criteri_MI">#REF!</definedName>
    <definedName name="_xlnm.Criteria">#REF!</definedName>
    <definedName name="CRO">[67]labour!$A$27:$I$27</definedName>
    <definedName name="CRSH0.5">#REF!</definedName>
    <definedName name="CRSH01.5">#REF!</definedName>
    <definedName name="Crush" localSheetId="24">#REF!</definedName>
    <definedName name="Crush" localSheetId="29">#REF!</definedName>
    <definedName name="Crush" localSheetId="30">#REF!</definedName>
    <definedName name="Crush" localSheetId="5">#REF!</definedName>
    <definedName name="Crush" localSheetId="6">#REF!</definedName>
    <definedName name="Crush">#REF!</definedName>
    <definedName name="cs" localSheetId="5">'[123]CIVIL RATES'!$E$22</definedName>
    <definedName name="cs" localSheetId="6">'[123]CIVIL RATES'!$E$22</definedName>
    <definedName name="cs" localSheetId="13">'[106]CIVIL RATES'!$E$22</definedName>
    <definedName name="cs">'[124]CIVIL RATES'!$E$22</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STD">#REF!</definedName>
    <definedName name="CS_XS">#REF!</definedName>
    <definedName name="CS_XXS">#REF!</definedName>
    <definedName name="cSand" localSheetId="5">[82]Quarry!#REF!</definedName>
    <definedName name="cSand" localSheetId="6">[82]Quarry!#REF!</definedName>
    <definedName name="cSand" localSheetId="13">[83]Quarry!#REF!</definedName>
    <definedName name="cSand">[81]Quarry!#REF!</definedName>
    <definedName name="csang" localSheetId="5">#REF!</definedName>
    <definedName name="csang" localSheetId="6">#REF!</definedName>
    <definedName name="csang">#REF!</definedName>
    <definedName name="csm1.2">'[66]TAB-11'!$J$8</definedName>
    <definedName name="csm1.3">'[67]TAB-11'!$J$16</definedName>
    <definedName name="csm1.4">'[67]TAB-11'!$J$24</definedName>
    <definedName name="csm1.5">'[66]TAB-11'!$J$28</definedName>
    <definedName name="csm1.6">'[66]TAB-11'!$J$32</definedName>
    <definedName name="csr" localSheetId="24">#REF!</definedName>
    <definedName name="csr" localSheetId="29">#REF!</definedName>
    <definedName name="csr" localSheetId="30">#REF!</definedName>
    <definedName name="csr" localSheetId="5">#REF!</definedName>
    <definedName name="csr" localSheetId="6">#REF!</definedName>
    <definedName name="csr">#REF!</definedName>
    <definedName name="CSR.2013">#REF!</definedName>
    <definedName name="CSR.Headings" localSheetId="5">[112]NHA_CSRs!$A$1:$GB$1</definedName>
    <definedName name="CSR.Headings" localSheetId="6">[112]NHA_CSRs!$A$1:$GB$1</definedName>
    <definedName name="CSR.Headings" localSheetId="13">[143]NHA_CSRs!$A$1:$GB$1</definedName>
    <definedName name="CSR.Headings">[144]NHA_CSRs!$A$1:$GB$1</definedName>
    <definedName name="csr_09" localSheetId="24">#REF!</definedName>
    <definedName name="csr_09" localSheetId="29">#REF!</definedName>
    <definedName name="csr_09" localSheetId="30">#REF!</definedName>
    <definedName name="csr_09" localSheetId="5">#REF!</definedName>
    <definedName name="csr_09" localSheetId="6">#REF!</definedName>
    <definedName name="csr_09">#REF!</definedName>
    <definedName name="CSR_2009">[145]CSR2009!$1:$1048576</definedName>
    <definedName name="CSR_2013">[146]CSR2013!$1:$1048576</definedName>
    <definedName name="CSRDist.06" localSheetId="5">[112]NHA_CSRs!$A$95:$A$185</definedName>
    <definedName name="CSRDist.06" localSheetId="6">[112]NHA_CSRs!$A$95:$A$185</definedName>
    <definedName name="CSRDist.06" localSheetId="13">[143]NHA_CSRs!$A$95:$A$185</definedName>
    <definedName name="CSRDist.06">[144]NHA_CSRs!$A$95:$A$185</definedName>
    <definedName name="csritems" localSheetId="24">#REF!</definedName>
    <definedName name="csritems" localSheetId="29">#REF!</definedName>
    <definedName name="csritems" localSheetId="30">#REF!</definedName>
    <definedName name="csritems" localSheetId="5">#REF!</definedName>
    <definedName name="csritems" localSheetId="6">#REF!</definedName>
    <definedName name="csritems">#REF!</definedName>
    <definedName name="csrVer" localSheetId="24">#REF!</definedName>
    <definedName name="csrVer" localSheetId="29">#REF!</definedName>
    <definedName name="csrVer" localSheetId="30">#REF!</definedName>
    <definedName name="csrVer" localSheetId="5">#REF!</definedName>
    <definedName name="csrVer" localSheetId="6">#REF!</definedName>
    <definedName name="csrVer">#REF!</definedName>
    <definedName name="CTile" localSheetId="24">#REF!</definedName>
    <definedName name="CTile" localSheetId="29">#REF!</definedName>
    <definedName name="CTile" localSheetId="30">#REF!</definedName>
    <definedName name="CTile" localSheetId="5">#REF!</definedName>
    <definedName name="CTile" localSheetId="6">#REF!</definedName>
    <definedName name="CTile">#REF!</definedName>
    <definedName name="ctype">'[40]bulk material prices'!$D$70</definedName>
    <definedName name="culvert">[122]Bw!#REF!</definedName>
    <definedName name="CumulativeFinancialProgress" localSheetId="5">#REF!</definedName>
    <definedName name="CumulativeFinancialProgress" localSheetId="6">#REF!</definedName>
    <definedName name="CumulativeFinancialProgress">#REF!</definedName>
    <definedName name="CumulativePercentCompletion" localSheetId="5">#REF!</definedName>
    <definedName name="CumulativePercentCompletion" localSheetId="6">#REF!</definedName>
    <definedName name="CumulativePercentCompletion">#REF!</definedName>
    <definedName name="CurrentProgres" localSheetId="5">#REF!</definedName>
    <definedName name="CurrentProgres" localSheetId="6">#REF!</definedName>
    <definedName name="CurrentProgres">#REF!</definedName>
    <definedName name="custlist" localSheetId="5">#REF!</definedName>
    <definedName name="custlist" localSheetId="6">#REF!</definedName>
    <definedName name="custlist">#REF!</definedName>
    <definedName name="Cut_Length" localSheetId="5">#REF!</definedName>
    <definedName name="Cut_Length" localSheetId="6">#REF!</definedName>
    <definedName name="Cut_Length">#REF!</definedName>
    <definedName name="CWallAlum" localSheetId="5">#REF!</definedName>
    <definedName name="CWallAlum" localSheetId="6">#REF!</definedName>
    <definedName name="CWallAlum">#REF!</definedName>
    <definedName name="cxxcx" localSheetId="5">#REF!</definedName>
    <definedName name="cxxcx" localSheetId="6">#REF!</definedName>
    <definedName name="cxxcx">#REF!</definedName>
    <definedName name="d" localSheetId="24">[147]Sheet4!$B$4</definedName>
    <definedName name="d" localSheetId="29">[147]Sheet4!$B$4</definedName>
    <definedName name="d" localSheetId="30">[147]Sheet4!$B$4</definedName>
    <definedName name="d" localSheetId="5">#REF!</definedName>
    <definedName name="d" localSheetId="6">#REF!</definedName>
    <definedName name="d">#REF!</definedName>
    <definedName name="D.HS5510">[67]Material!$B$391:$I$391</definedName>
    <definedName name="D_9701" localSheetId="5">#REF!</definedName>
    <definedName name="D_9701" localSheetId="6">#REF!</definedName>
    <definedName name="D_9701">#REF!</definedName>
    <definedName name="D_9702" localSheetId="5">#REF!</definedName>
    <definedName name="D_9702" localSheetId="6">#REF!</definedName>
    <definedName name="D_9702">#REF!</definedName>
    <definedName name="D_9703" localSheetId="5">#REF!</definedName>
    <definedName name="D_9703" localSheetId="6">#REF!</definedName>
    <definedName name="D_9703">#REF!</definedName>
    <definedName name="D_9704" localSheetId="5">#REF!</definedName>
    <definedName name="D_9704" localSheetId="6">#REF!</definedName>
    <definedName name="D_9704">#REF!</definedName>
    <definedName name="D_9705" localSheetId="5">#REF!</definedName>
    <definedName name="D_9705" localSheetId="6">#REF!</definedName>
    <definedName name="D_9705">#REF!</definedName>
    <definedName name="D_9706" localSheetId="5">#REF!</definedName>
    <definedName name="D_9706" localSheetId="6">#REF!</definedName>
    <definedName name="D_9706">#REF!</definedName>
    <definedName name="D_9707" localSheetId="5">#REF!</definedName>
    <definedName name="D_9707" localSheetId="6">#REF!</definedName>
    <definedName name="D_9707">#REF!</definedName>
    <definedName name="D_9708" localSheetId="5">#REF!</definedName>
    <definedName name="D_9708" localSheetId="6">#REF!</definedName>
    <definedName name="D_9708">#REF!</definedName>
    <definedName name="D_9709" localSheetId="5">#REF!</definedName>
    <definedName name="D_9709" localSheetId="6">#REF!</definedName>
    <definedName name="D_9709">#REF!</definedName>
    <definedName name="D_9712" localSheetId="5">#REF!</definedName>
    <definedName name="D_9712" localSheetId="6">#REF!</definedName>
    <definedName name="D_9712">#REF!</definedName>
    <definedName name="D_P_R_New_Format_List" localSheetId="5">#REF!</definedName>
    <definedName name="D_P_R_New_Format_List" localSheetId="6">#REF!</definedName>
    <definedName name="D_P_R_New_Format_List">#REF!</definedName>
    <definedName name="da" localSheetId="5">[118]Sheet4!$B$8</definedName>
    <definedName name="da" localSheetId="6">[118]Sheet4!$B$8</definedName>
    <definedName name="da">[148]Sheet4!$B$8</definedName>
    <definedName name="DAANISH" localSheetId="24">#REF!</definedName>
    <definedName name="DAANISH" localSheetId="29">#REF!</definedName>
    <definedName name="DAANISH" localSheetId="30">#REF!</definedName>
    <definedName name="DAANISH" localSheetId="5">#REF!</definedName>
    <definedName name="DAANISH" localSheetId="6">#REF!</definedName>
    <definedName name="DAANISH">#REF!</definedName>
    <definedName name="dafda" localSheetId="5">#REF!</definedName>
    <definedName name="dafda" localSheetId="6">#REF!</definedName>
    <definedName name="dafda">#REF!</definedName>
    <definedName name="dasdf">#REF!</definedName>
    <definedName name="dasds" localSheetId="28" hidden="1">[27]SUM!#REF!</definedName>
    <definedName name="dasds" localSheetId="27" hidden="1">[27]SUM!#REF!</definedName>
    <definedName name="dasds" localSheetId="26" hidden="1">[27]SUM!#REF!</definedName>
    <definedName name="dasds" localSheetId="24" hidden="1">[27]SUM!#REF!</definedName>
    <definedName name="dasds" localSheetId="31" hidden="1">[27]SUM!#REF!</definedName>
    <definedName name="dasds" localSheetId="29" hidden="1">[27]SUM!#REF!</definedName>
    <definedName name="dasds" localSheetId="30" hidden="1">[27]SUM!#REF!</definedName>
    <definedName name="dasds" localSheetId="32" hidden="1">[27]SUM!#REF!</definedName>
    <definedName name="dasds" localSheetId="5" hidden="1">[24]SUM!#REF!</definedName>
    <definedName name="dasds" localSheetId="6" hidden="1">[24]SUM!#REF!</definedName>
    <definedName name="dasds" localSheetId="13" hidden="1">[22]SUM!#REF!</definedName>
    <definedName name="dasds" hidden="1">[27]SUM!#REF!</definedName>
    <definedName name="DASF">#REF!</definedName>
    <definedName name="dasggggggggggg" localSheetId="5">#REF!</definedName>
    <definedName name="dasggggggggggg" localSheetId="6">#REF!</definedName>
    <definedName name="dasggggggggggg">#REF!</definedName>
    <definedName name="dat" localSheetId="5">[116]Sheet4!$B$2</definedName>
    <definedName name="dat" localSheetId="6">[116]Sheet4!$B$2</definedName>
    <definedName name="dat">[147]Sheet4!$B$2</definedName>
    <definedName name="data" localSheetId="5">[120]Data!$A$4:$D$88</definedName>
    <definedName name="data" localSheetId="6">[120]Data!$A$4:$D$88</definedName>
    <definedName name="data">[149]Data!$A$4:$D$88</definedName>
    <definedName name="DATA1" localSheetId="5">[150]Building!#REF!</definedName>
    <definedName name="DATA1" localSheetId="6">[150]Building!#REF!</definedName>
    <definedName name="DATA1">[151]Building!#REF!</definedName>
    <definedName name="DATA10" localSheetId="5">[150]Building!#REF!</definedName>
    <definedName name="DATA10" localSheetId="6">[150]Building!#REF!</definedName>
    <definedName name="DATA10">[151]Building!#REF!</definedName>
    <definedName name="DATA11" localSheetId="5">[150]Building!#REF!</definedName>
    <definedName name="DATA11" localSheetId="6">[150]Building!#REF!</definedName>
    <definedName name="DATA11">[151]Building!#REF!</definedName>
    <definedName name="DATA12" localSheetId="5">[150]Building!#REF!</definedName>
    <definedName name="DATA12" localSheetId="6">[150]Building!#REF!</definedName>
    <definedName name="DATA12">[151]Building!#REF!</definedName>
    <definedName name="DATA13" localSheetId="5">[150]Building!#REF!</definedName>
    <definedName name="DATA13" localSheetId="6">[150]Building!#REF!</definedName>
    <definedName name="DATA13">[151]Building!#REF!</definedName>
    <definedName name="DATA14" localSheetId="5">[150]Building!#REF!</definedName>
    <definedName name="DATA14" localSheetId="6">[150]Building!#REF!</definedName>
    <definedName name="DATA14">[151]Building!#REF!</definedName>
    <definedName name="DATA16" localSheetId="5">[150]Building!#REF!</definedName>
    <definedName name="DATA16" localSheetId="6">[150]Building!#REF!</definedName>
    <definedName name="DATA16">[151]Building!#REF!</definedName>
    <definedName name="DATA17" localSheetId="5">[150]Building!#REF!</definedName>
    <definedName name="DATA17" localSheetId="6">[150]Building!#REF!</definedName>
    <definedName name="DATA17">[151]Building!#REF!</definedName>
    <definedName name="DATA18" localSheetId="5">[150]Building!#REF!</definedName>
    <definedName name="DATA18" localSheetId="6">[150]Building!#REF!</definedName>
    <definedName name="DATA18">[151]Building!#REF!</definedName>
    <definedName name="DATA19" localSheetId="5">[150]Building!#REF!</definedName>
    <definedName name="DATA19" localSheetId="6">[150]Building!#REF!</definedName>
    <definedName name="DATA19">[151]Building!#REF!</definedName>
    <definedName name="DATA2" localSheetId="5">[150]Building!#REF!</definedName>
    <definedName name="DATA2" localSheetId="6">[150]Building!#REF!</definedName>
    <definedName name="DATA2">[151]Building!#REF!</definedName>
    <definedName name="DATA20" localSheetId="5">[150]Building!#REF!</definedName>
    <definedName name="DATA20" localSheetId="6">[150]Building!#REF!</definedName>
    <definedName name="DATA20">[151]Building!#REF!</definedName>
    <definedName name="DATA21" localSheetId="5">[150]Building!#REF!</definedName>
    <definedName name="DATA21" localSheetId="6">[150]Building!#REF!</definedName>
    <definedName name="DATA21">[151]Building!#REF!</definedName>
    <definedName name="DATA22" localSheetId="5">[150]Building!#REF!</definedName>
    <definedName name="DATA22" localSheetId="6">[150]Building!#REF!</definedName>
    <definedName name="DATA22">[151]Building!#REF!</definedName>
    <definedName name="DATA23" localSheetId="5">[150]Building!#REF!</definedName>
    <definedName name="DATA23" localSheetId="6">[150]Building!#REF!</definedName>
    <definedName name="DATA23">[151]Building!#REF!</definedName>
    <definedName name="DATA24" localSheetId="5">[150]Building!#REF!</definedName>
    <definedName name="DATA24" localSheetId="6">[150]Building!#REF!</definedName>
    <definedName name="DATA24">[151]Building!#REF!</definedName>
    <definedName name="DATA25" localSheetId="5">[150]Building!#REF!</definedName>
    <definedName name="DATA25" localSheetId="6">[150]Building!#REF!</definedName>
    <definedName name="DATA25">[151]Building!#REF!</definedName>
    <definedName name="DATA26" localSheetId="5">[150]Building!#REF!</definedName>
    <definedName name="DATA26" localSheetId="6">[150]Building!#REF!</definedName>
    <definedName name="DATA26">[151]Building!#REF!</definedName>
    <definedName name="DATA27" localSheetId="5">[150]Building!#REF!</definedName>
    <definedName name="DATA27" localSheetId="6">[150]Building!#REF!</definedName>
    <definedName name="DATA27">[151]Building!#REF!</definedName>
    <definedName name="DATA28" localSheetId="5">[150]Building!#REF!</definedName>
    <definedName name="DATA28" localSheetId="6">[150]Building!#REF!</definedName>
    <definedName name="DATA28">[151]Building!#REF!</definedName>
    <definedName name="DATA3" localSheetId="5">[150]Building!#REF!</definedName>
    <definedName name="DATA3" localSheetId="6">[150]Building!#REF!</definedName>
    <definedName name="DATA3">[151]Building!#REF!</definedName>
    <definedName name="DATA4" localSheetId="5">[150]Building!#REF!</definedName>
    <definedName name="DATA4" localSheetId="6">[150]Building!#REF!</definedName>
    <definedName name="DATA4">[151]Building!#REF!</definedName>
    <definedName name="DATA5" localSheetId="5">[150]Building!#REF!</definedName>
    <definedName name="DATA5" localSheetId="6">[150]Building!#REF!</definedName>
    <definedName name="DATA5">[151]Building!#REF!</definedName>
    <definedName name="DATA6" localSheetId="5">[150]Building!#REF!</definedName>
    <definedName name="DATA6" localSheetId="6">[150]Building!#REF!</definedName>
    <definedName name="DATA6">[151]Building!#REF!</definedName>
    <definedName name="DATA8" localSheetId="5">[150]Building!#REF!</definedName>
    <definedName name="DATA8" localSheetId="6">[150]Building!#REF!</definedName>
    <definedName name="DATA8">[151]Building!#REF!</definedName>
    <definedName name="DATA9" localSheetId="5">[150]Building!#REF!</definedName>
    <definedName name="DATA9" localSheetId="6">[150]Building!#REF!</definedName>
    <definedName name="DATA9">[151]Building!#REF!</definedName>
    <definedName name="_xlnm.Database" localSheetId="24">#REF!</definedName>
    <definedName name="_xlnm.Database" localSheetId="29">#REF!</definedName>
    <definedName name="_xlnm.Database" localSheetId="30">#REF!</definedName>
    <definedName name="_xlnm.Database" localSheetId="5">[38]BOQ!#REF!</definedName>
    <definedName name="_xlnm.Database" localSheetId="6">[38]BOQ!#REF!</definedName>
    <definedName name="_xlnm.Database" localSheetId="13">[95]BOQ!#REF!</definedName>
    <definedName name="_xlnm.Database">[39]BOQ!#REF!</definedName>
    <definedName name="Database_MI">#REF!</definedName>
    <definedName name="DATE" localSheetId="5">[124]Sheet2!$B$2</definedName>
    <definedName name="DATE" localSheetId="6">[124]Sheet2!$B$2</definedName>
    <definedName name="DATE">[152]Sheet2!$B$2</definedName>
    <definedName name="date9" localSheetId="5">[118]Sheet4!$B$4</definedName>
    <definedName name="date9" localSheetId="6">[118]Sheet4!$B$4</definedName>
    <definedName name="date9">[148]Sheet4!$B$4</definedName>
    <definedName name="datk" localSheetId="5">[118]Sheet4!$B$4</definedName>
    <definedName name="datk" localSheetId="6">[118]Sheet4!$B$4</definedName>
    <definedName name="datk">[148]Sheet4!$B$4</definedName>
    <definedName name="dau" localSheetId="5">[127]Sheet1!$B$2</definedName>
    <definedName name="dau" localSheetId="6">[127]Sheet1!$B$2</definedName>
    <definedName name="dau">[153]Sheet1!$B$2</definedName>
    <definedName name="db" localSheetId="24">[149]db!$A$1:$B$231</definedName>
    <definedName name="db" localSheetId="29">[149]db!$A$1:$B$231</definedName>
    <definedName name="db" localSheetId="30">[149]db!$A$1:$B$231</definedName>
    <definedName name="db" localSheetId="5">[129]db!$A$1:$B$231</definedName>
    <definedName name="db" localSheetId="6">[129]db!$A$1:$B$231</definedName>
    <definedName name="db" localSheetId="13">[112]db!$A$1:$B$231</definedName>
    <definedName name="db">[154]db!$A$1:$B$231</definedName>
    <definedName name="DD" localSheetId="24">#REF!</definedName>
    <definedName name="DD" localSheetId="29">#REF!</definedName>
    <definedName name="DD" localSheetId="30">#REF!</definedName>
    <definedName name="DD" localSheetId="5">[38]BOQ!#REF!</definedName>
    <definedName name="DD" localSheetId="6">[38]BOQ!#REF!</definedName>
    <definedName name="DD" localSheetId="13">[28]BOQ!#REF!</definedName>
    <definedName name="DD">[39]BOQ!#REF!</definedName>
    <definedName name="ddd" hidden="1">#REF!</definedName>
    <definedName name="ddddd" localSheetId="5">'[131]85% earth work'!#REF!</definedName>
    <definedName name="ddddd" localSheetId="6">'[131]85% earth work'!#REF!</definedName>
    <definedName name="ddddd">'[155]85% earth work'!#REF!</definedName>
    <definedName name="DDPC">#REF!</definedName>
    <definedName name="DDPC1">#REF!</definedName>
    <definedName name="DDPC7">#REF!</definedName>
    <definedName name="DDPC8">#REF!</definedName>
    <definedName name="DEC" localSheetId="5">#REF!</definedName>
    <definedName name="DEC" localSheetId="6">#REF!</definedName>
    <definedName name="DEC">#REF!</definedName>
    <definedName name="demand">#REF!</definedName>
    <definedName name="DES" localSheetId="5">#REF!</definedName>
    <definedName name="DES" localSheetId="6">#REF!</definedName>
    <definedName name="DES">#REF!</definedName>
    <definedName name="DESC" localSheetId="24">#REF!</definedName>
    <definedName name="DESC" localSheetId="29">#REF!</definedName>
    <definedName name="DESC" localSheetId="30">#REF!</definedName>
    <definedName name="Desc" localSheetId="5">#REF!</definedName>
    <definedName name="Desc" localSheetId="6">#REF!</definedName>
    <definedName name="Desc">#REF!</definedName>
    <definedName name="DESC_BRIDGE" localSheetId="5">#REF!</definedName>
    <definedName name="DESC_BRIDGE" localSheetId="6">#REF!</definedName>
    <definedName name="DESC_BRIDGE">#REF!</definedName>
    <definedName name="DESC_DUCT_SPRT" localSheetId="5">#REF!</definedName>
    <definedName name="DESC_DUCT_SPRT" localSheetId="6">#REF!</definedName>
    <definedName name="DESC_DUCT_SPRT">#REF!</definedName>
    <definedName name="Desc_EQ" localSheetId="5">[112]Equipment!$B$9:$B$98</definedName>
    <definedName name="Desc_EQ" localSheetId="6">[112]Equipment!$B$9:$B$98</definedName>
    <definedName name="Desc_EQ" localSheetId="13">[143]Equipment!$B$9:$B$98</definedName>
    <definedName name="Desc_EQ">[144]Equipment!$B$9:$B$98</definedName>
    <definedName name="DESC_EQ_SPRT" localSheetId="5">#REF!</definedName>
    <definedName name="DESC_EQ_SPRT" localSheetId="6">#REF!</definedName>
    <definedName name="DESC_EQ_SPRT">#REF!</definedName>
    <definedName name="DESC_FAB" localSheetId="5">#REF!</definedName>
    <definedName name="DESC_FAB" localSheetId="6">#REF!</definedName>
    <definedName name="DESC_FAB">#REF!</definedName>
    <definedName name="Desc_MP" localSheetId="5">[112]Manpower!$B$6:$B$28</definedName>
    <definedName name="Desc_MP" localSheetId="6">[112]Manpower!$B$6:$B$28</definedName>
    <definedName name="Desc_MP" localSheetId="13">[143]Manpower!$B$6:$B$28</definedName>
    <definedName name="Desc_MP">[144]Manpower!$B$6:$B$28</definedName>
    <definedName name="Desc_MT" localSheetId="5">[112]Material!$C$12:$C$152</definedName>
    <definedName name="Desc_MT" localSheetId="6">[112]Material!$C$12:$C$152</definedName>
    <definedName name="Desc_MT" localSheetId="13">[143]Material!$C$12:$C$152</definedName>
    <definedName name="Desc_MT">[144]Material!$C$12:$C$152</definedName>
    <definedName name="DESC_PIPERACK" localSheetId="5">#REF!</definedName>
    <definedName name="DESC_PIPERACK" localSheetId="6">#REF!</definedName>
    <definedName name="DESC_PIPERACK">#REF!</definedName>
    <definedName name="DESC_PLT_ACCS" localSheetId="5">#REF!</definedName>
    <definedName name="DESC_PLT_ACCS" localSheetId="6">#REF!</definedName>
    <definedName name="DESC_PLT_ACCS">#REF!</definedName>
    <definedName name="DESC_STANCHION" localSheetId="5">#REF!</definedName>
    <definedName name="DESC_STANCHION" localSheetId="6">#REF!</definedName>
    <definedName name="DESC_STANCHION">#REF!</definedName>
    <definedName name="DESC_STCK_SPRT" localSheetId="5">#REF!</definedName>
    <definedName name="DESC_STCK_SPRT" localSheetId="6">#REF!</definedName>
    <definedName name="DESC_STCK_SPRT">#REF!</definedName>
    <definedName name="DESCR" localSheetId="5">#REF!</definedName>
    <definedName name="DESCR" localSheetId="6">#REF!</definedName>
    <definedName name="DESCR">#REF!</definedName>
    <definedName name="Descri" localSheetId="5">#REF!</definedName>
    <definedName name="Descri" localSheetId="6">#REF!</definedName>
    <definedName name="Descri">#REF!</definedName>
    <definedName name="dese">#REF!</definedName>
    <definedName name="Desri" localSheetId="5">[156]B.O.Q!#REF!,[156]B.O.Q!#REF!,[156]B.O.Q!#REF!,[156]B.O.Q!$B:$B</definedName>
    <definedName name="Desri" localSheetId="6">[156]B.O.Q!#REF!,[156]B.O.Q!#REF!,[156]B.O.Q!#REF!,[156]B.O.Q!$B:$B</definedName>
    <definedName name="Desri" localSheetId="13">[157]B.O.Q!#REF!,[157]B.O.Q!$B$290,[157]B.O.Q!$B$304,[157]B.O.Q!$B$1:$B$65536</definedName>
    <definedName name="Desri">[158]B.O.Q!#REF!,[158]B.O.Q!#REF!,[158]B.O.Q!#REF!,[158]B.O.Q!$B:$B</definedName>
    <definedName name="Desup">#REF!</definedName>
    <definedName name="df">#REF!</definedName>
    <definedName name="DF.ASW">[66]Material!$B$381:$I$381</definedName>
    <definedName name="DF.DL48">[66]Material!$B$385:$I$385</definedName>
    <definedName name="DF.SL30">[66]Material!$B$384:$I$384</definedName>
    <definedName name="DF.ST1016">[66]Material!$B$378:$I$378</definedName>
    <definedName name="DF.ST1018">[66]Material!$B$380:$I$380</definedName>
    <definedName name="DF.ST516">[66]Material!$B$377:$I$377</definedName>
    <definedName name="DF.ST518">[66]Material!$B$379:$I$379</definedName>
    <definedName name="dfasdasd">#REF!</definedName>
    <definedName name="dff">#REF!</definedName>
    <definedName name="dffdcyty">'[11]URA-C1'!#REF!</definedName>
    <definedName name="dfgdf">#REF!</definedName>
    <definedName name="dfghj" localSheetId="24">'[137]M.D.B Analysis '!#REF!</definedName>
    <definedName name="dfghj" localSheetId="29">'[137]M.D.B Analysis '!#REF!</definedName>
    <definedName name="dfghj" localSheetId="30">'[137]M.D.B Analysis '!#REF!</definedName>
    <definedName name="dfghj" localSheetId="5">'[138]M.D.B Analysis '!#REF!</definedName>
    <definedName name="dfghj" localSheetId="6">'[138]M.D.B Analysis '!#REF!</definedName>
    <definedName name="dfghj" localSheetId="13">'[98]M.D.B Analysis '!#REF!</definedName>
    <definedName name="dfghj">'[139]M.D.B Analysis '!#REF!</definedName>
    <definedName name="dfsdfdsfasdfdfsdfs">#REF!</definedName>
    <definedName name="dfsdfg">#REF!</definedName>
    <definedName name="dfstser" localSheetId="28" hidden="1">[159]URA!#REF!</definedName>
    <definedName name="dfstser" localSheetId="27" hidden="1">[159]URA!#REF!</definedName>
    <definedName name="dfstser" localSheetId="26" hidden="1">[159]URA!#REF!</definedName>
    <definedName name="dfstser" localSheetId="24" hidden="1">[159]URA!#REF!</definedName>
    <definedName name="dfstser" localSheetId="31" hidden="1">[159]URA!#REF!</definedName>
    <definedName name="dfstser" localSheetId="29" hidden="1">[159]URA!#REF!</definedName>
    <definedName name="dfstser" localSheetId="30" hidden="1">[159]URA!#REF!</definedName>
    <definedName name="dfstser" localSheetId="32" hidden="1">[159]URA!#REF!</definedName>
    <definedName name="dfstser" localSheetId="5" hidden="1">[160]URA!#REF!</definedName>
    <definedName name="dfstser" localSheetId="6" hidden="1">[160]URA!#REF!</definedName>
    <definedName name="dfstser" localSheetId="13" hidden="1">[118]URA!#REF!</definedName>
    <definedName name="dfstser" hidden="1">[159]URA!#REF!</definedName>
    <definedName name="dhgg">#REF!</definedName>
    <definedName name="Dia" localSheetId="13">"aa"</definedName>
    <definedName name="Dia">PI()/4</definedName>
    <definedName name="Diesel" localSheetId="5">[112]Equipment!$C$2</definedName>
    <definedName name="Diesel" localSheetId="6">[112]Equipment!$C$2</definedName>
    <definedName name="Diesel" localSheetId="13">[143]Equipment!$C$2</definedName>
    <definedName name="Diesel">[144]Equipment!$C$2</definedName>
    <definedName name="DigitValue">#REF!</definedName>
    <definedName name="dist" localSheetId="24">[161]Dist!$B$7:$D$97</definedName>
    <definedName name="dist" localSheetId="29">[161]Dist!$B$7:$D$97</definedName>
    <definedName name="dist" localSheetId="30">[161]Dist!$B$7:$D$97</definedName>
    <definedName name="dist" localSheetId="5">[112]SUMMARY!$B$1</definedName>
    <definedName name="dist" localSheetId="6">[112]SUMMARY!$B$1</definedName>
    <definedName name="dist" localSheetId="13">[143]SUMMARY!$B$1</definedName>
    <definedName name="dist">[144]Summary!$B$1</definedName>
    <definedName name="dist.name" localSheetId="5">[112]Lists!$B$3:$B$93</definedName>
    <definedName name="dist.name" localSheetId="6">[112]Lists!$B$3:$B$93</definedName>
    <definedName name="dist.name" localSheetId="13">[143]Lists!$B$3:$B$93</definedName>
    <definedName name="dist.name">[144]Lists!$B$3:$B$93</definedName>
    <definedName name="dist2" localSheetId="24">[162]Dist!$B$1:$F$95</definedName>
    <definedName name="dist2" localSheetId="29">[162]Dist!$B$1:$F$95</definedName>
    <definedName name="dist2" localSheetId="30">[162]Dist!$B$1:$F$95</definedName>
    <definedName name="dist2" localSheetId="5">[163]Dist!$B$1:$F$95</definedName>
    <definedName name="dist2" localSheetId="6">[163]Dist!$B$1:$F$95</definedName>
    <definedName name="dist2" localSheetId="13">[124]Dist!$B$1:$F$95</definedName>
    <definedName name="dist2">[164]Dist!$B$1:$F$95</definedName>
    <definedName name="distcode" localSheetId="24">[149]Summary!$H$5</definedName>
    <definedName name="distcode" localSheetId="29">[149]Summary!$H$5</definedName>
    <definedName name="distcode" localSheetId="30">[149]Summary!$H$5</definedName>
    <definedName name="distcode" localSheetId="5">[129]SUMMARY!$H$5</definedName>
    <definedName name="distcode" localSheetId="6">[129]SUMMARY!$H$5</definedName>
    <definedName name="distcode" localSheetId="13">[112]SUMMARY!$H$5</definedName>
    <definedName name="distcode">[154]summary!$H$5</definedName>
    <definedName name="Distemper" localSheetId="24">#REF!</definedName>
    <definedName name="Distemper" localSheetId="29">#REF!</definedName>
    <definedName name="Distemper" localSheetId="30">#REF!</definedName>
    <definedName name="Distemper" localSheetId="5">#REF!</definedName>
    <definedName name="Distemper" localSheetId="6">#REF!</definedName>
    <definedName name="Distemper">#REF!</definedName>
    <definedName name="distname" localSheetId="24">[149]Summary!$B$5</definedName>
    <definedName name="distname" localSheetId="29">[149]Summary!$B$5</definedName>
    <definedName name="distname" localSheetId="30">[149]Summary!$B$5</definedName>
    <definedName name="distname" localSheetId="5">[129]SUMMARY!$B$5</definedName>
    <definedName name="distname" localSheetId="6">[129]SUMMARY!$B$5</definedName>
    <definedName name="distname" localSheetId="13">[112]SUMMARY!$B$5</definedName>
    <definedName name="distname">[154]summary!$B$5</definedName>
    <definedName name="dl" localSheetId="24">#REF!</definedName>
    <definedName name="dl" localSheetId="29">#REF!</definedName>
    <definedName name="dl" localSheetId="30">#REF!</definedName>
    <definedName name="dl" localSheetId="5">#REF!</definedName>
    <definedName name="dl" localSheetId="6">#REF!</definedName>
    <definedName name="dl">#REF!</definedName>
    <definedName name="dpr" localSheetId="3">#REF!</definedName>
    <definedName name="dpr" localSheetId="5">#REF!</definedName>
    <definedName name="dpr" localSheetId="6">#REF!</definedName>
    <definedName name="dpr">#REF!</definedName>
    <definedName name="dr" localSheetId="5">'[87]POL-SUM'!$H$8</definedName>
    <definedName name="dr" localSheetId="6">'[87]POL-SUM'!$H$8</definedName>
    <definedName name="dr">'[88]POL-SUM'!$H$8</definedName>
    <definedName name="drain">[122]Bw!#REF!</definedName>
    <definedName name="DRE">[66]labour!$A$31:$I$31</definedName>
    <definedName name="DRI">[66]labour!$A$32:$I$32</definedName>
    <definedName name="DRM">[66]Equipment!$A$15:$I$15</definedName>
    <definedName name="drr" localSheetId="5">'[141]POL-SUM'!$H$6</definedName>
    <definedName name="drr" localSheetId="6">'[141]POL-SUM'!$H$6</definedName>
    <definedName name="drr">'[165]POL-SUM'!$H$6</definedName>
    <definedName name="ds">#REF!</definedName>
    <definedName name="dsa">#REF!,#REF!</definedName>
    <definedName name="dsaf" localSheetId="5">#REF!</definedName>
    <definedName name="dsaf" localSheetId="6">#REF!</definedName>
    <definedName name="dsaf">#REF!</definedName>
    <definedName name="dsd" localSheetId="24">#REF!</definedName>
    <definedName name="dsd" localSheetId="29">#REF!</definedName>
    <definedName name="dsd" localSheetId="30">#REF!</definedName>
    <definedName name="dsd" localSheetId="5">#REF!</definedName>
    <definedName name="dsd" localSheetId="6">#REF!</definedName>
    <definedName name="dsd">#REF!</definedName>
    <definedName name="dsdsds">[13]iron!#REF!</definedName>
    <definedName name="dsf">#REF!</definedName>
    <definedName name="dsfda">#REF!</definedName>
    <definedName name="dsgq">#REF!</definedName>
    <definedName name="dskjalhf">#REF!</definedName>
    <definedName name="dslka">#REF!</definedName>
    <definedName name="DST" localSheetId="5">#REF!</definedName>
    <definedName name="DST" localSheetId="6">#REF!</definedName>
    <definedName name="DST">#REF!</definedName>
    <definedName name="dthick" localSheetId="5">[93]W1!#REF!</definedName>
    <definedName name="dthick" localSheetId="6">[93]W1!#REF!</definedName>
    <definedName name="dthick">[112]W1!#REF!</definedName>
    <definedName name="du" localSheetId="5">[118]Sheet4!$B$7</definedName>
    <definedName name="du" localSheetId="6">[118]Sheet4!$B$7</definedName>
    <definedName name="du">[148]Sheet4!$B$7</definedName>
    <definedName name="Dur" localSheetId="5">[118]Sheet4!$B$3</definedName>
    <definedName name="Dur" localSheetId="6">[118]Sheet4!$B$3</definedName>
    <definedName name="Dur">[148]Sheet4!$B$3</definedName>
    <definedName name="dvdvfvf" localSheetId="5">'[9]CON-M-FL'!#REF!</definedName>
    <definedName name="dvdvfvf" localSheetId="6">'[9]CON-M-FL'!#REF!</definedName>
    <definedName name="dvdvfvf">'[10]CON-M-FL'!#REF!</definedName>
    <definedName name="e" localSheetId="24">#REF!</definedName>
    <definedName name="e" localSheetId="29">#REF!</definedName>
    <definedName name="e" localSheetId="30">#REF!</definedName>
    <definedName name="E" localSheetId="5">#REF!</definedName>
    <definedName name="E" localSheetId="6">#REF!</definedName>
    <definedName name="e" localSheetId="13">'[166]PRECAST lightconc-II'!$K$20</definedName>
    <definedName name="E">#REF!</definedName>
    <definedName name="E.B1">[67]Material!$B$489:$I$489</definedName>
    <definedName name="E.B2">[67]Material!$B$490:$I$490</definedName>
    <definedName name="E.F56">[67]Material!$B$426:$I$426</definedName>
    <definedName name="E.FB">[67]Material!$B$424:$I$424</definedName>
    <definedName name="E.G55">[67]Material!$B$461:$I$461</definedName>
    <definedName name="E.PB">[67]Material!$B$476:$I$476</definedName>
    <definedName name="E.PBOX">[67]Material!$B$488:$I$488</definedName>
    <definedName name="E.PT500">[67]Material!$B$494:$I$494</definedName>
    <definedName name="E.RB">[67]Material!$B$497:$I$497</definedName>
    <definedName name="E.S1G">[67]Material!$B$499:$I$499</definedName>
    <definedName name="E.S2G">[67]Material!$B$500:$I$500</definedName>
    <definedName name="E.S2W">[67]Material!$B$503:$I$503</definedName>
    <definedName name="E.S3G">[67]Material!$B$501:$I$501</definedName>
    <definedName name="E.S4G">[67]Material!$B$502:$I$502</definedName>
    <definedName name="E.SP">[67]Material!$B$504:$I$504</definedName>
    <definedName name="E.SS15">[67]Material!$B$506:$I$506</definedName>
    <definedName name="E.SS5">[67]Material!$B$505:$I$505</definedName>
    <definedName name="E.TDT">[67]Material!$B$421:$I$421</definedName>
    <definedName name="E.TLD">[67]Material!$B$434:$I$434</definedName>
    <definedName name="E.TLRM">[67]Material!$B$442:$I$442</definedName>
    <definedName name="E.TLS">[67]Material!$B$433:$I$433</definedName>
    <definedName name="E.TPF">[67]Material!$B$430:$I$430</definedName>
    <definedName name="E.WB">[67]Material!$B$507:$I$507</definedName>
    <definedName name="E_BQ" localSheetId="5">#REF!</definedName>
    <definedName name="E_BQ" localSheetId="6">#REF!</definedName>
    <definedName name="E_BQ">#REF!</definedName>
    <definedName name="E28.53A">[167]CSR!#REF!</definedName>
    <definedName name="E28.54A">[167]CSR!#REF!</definedName>
    <definedName name="E28.58B">[167]CSR!#REF!</definedName>
    <definedName name="E5.43A">[167]CSR!#REF!</definedName>
    <definedName name="E5.5A">[121]sec5!$J$238</definedName>
    <definedName name="EAC">[67]Equipment!$A$16:$I$16</definedName>
    <definedName name="EAR">[66]Material!$B$395:$I$395</definedName>
    <definedName name="EC1.5SC">[67]Material!$B$401:$I$401</definedName>
    <definedName name="EC2.5SC">[67]Material!$B$402:$I$402</definedName>
    <definedName name="EC35TC">[67]Material!$B$415:$I$415</definedName>
    <definedName name="EC4SC">[67]Material!$B$403:$I$403</definedName>
    <definedName name="EC70TC">[67]Material!$B$417:$I$417</definedName>
    <definedName name="EC95TC">[67]Material!$B$418:$I$418</definedName>
    <definedName name="ecalc" localSheetId="5">#REF!</definedName>
    <definedName name="ecalc" localSheetId="6">#REF!</definedName>
    <definedName name="ecalc">#REF!</definedName>
    <definedName name="Echo" localSheetId="24">'[168]85% earth work'!#REF!</definedName>
    <definedName name="Echo" localSheetId="29">'[168]85% earth work'!#REF!</definedName>
    <definedName name="Echo" localSheetId="30">'[168]85% earth work'!#REF!</definedName>
    <definedName name="Echo" localSheetId="5">'[147]85% earth work'!#REF!</definedName>
    <definedName name="Echo" localSheetId="6">'[147]85% earth work'!#REF!</definedName>
    <definedName name="Echo" localSheetId="13">'[169]85% earth work'!#REF!</definedName>
    <definedName name="Echo">'[170]85% earth work'!#REF!</definedName>
    <definedName name="ECW">[67]Material!$B$411:$I$411</definedName>
    <definedName name="ee" localSheetId="5">#REF!</definedName>
    <definedName name="ee" localSheetId="6">#REF!</definedName>
    <definedName name="ee">#REF!</definedName>
    <definedName name="eee">#REF!</definedName>
    <definedName name="ef" localSheetId="5">#REF!</definedName>
    <definedName name="ef" localSheetId="6">#REF!</definedName>
    <definedName name="ef">#REF!</definedName>
    <definedName name="Ei_Summary" localSheetId="5">#REF!</definedName>
    <definedName name="Ei_Summary" localSheetId="6">#REF!</definedName>
    <definedName name="Ei_Summary">#REF!</definedName>
    <definedName name="einheit" localSheetId="5">[148]Titel!$B$9</definedName>
    <definedName name="einheit" localSheetId="6">[148]Titel!$B$9</definedName>
    <definedName name="einheit">[171]Titel!$B$9</definedName>
    <definedName name="ELE">#REF!</definedName>
    <definedName name="Electrical" localSheetId="5">[149]BOQ!#REF!</definedName>
    <definedName name="Electrical" localSheetId="6">[149]BOQ!#REF!</definedName>
    <definedName name="Electrical">[172]BOQ!#REF!</definedName>
    <definedName name="elm" localSheetId="24">[173]ELM!$A$1:$H$1240</definedName>
    <definedName name="elm" localSheetId="29">[173]ELM!$A$1:$H$1240</definedName>
    <definedName name="elm" localSheetId="30">[173]ELM!$A$1:$H$1240</definedName>
    <definedName name="elm" localSheetId="5">[152]ELM!$A$1:$H$1240</definedName>
    <definedName name="elm" localSheetId="6">[152]ELM!$A$1:$H$1240</definedName>
    <definedName name="elm" localSheetId="13">[136]ELM!$A$1:$H$1240</definedName>
    <definedName name="elm">[174]ELM!$A$1:$H$1240</definedName>
    <definedName name="ELP" localSheetId="5">#REF!</definedName>
    <definedName name="ELP" localSheetId="6">#REF!</definedName>
    <definedName name="ELP">#REF!</definedName>
    <definedName name="Emabassdor" localSheetId="24">#REF!</definedName>
    <definedName name="Emabassdor" localSheetId="29">#REF!</definedName>
    <definedName name="Emabassdor" localSheetId="30">#REF!</definedName>
    <definedName name="Emabassdor" localSheetId="5">#REF!</definedName>
    <definedName name="Emabassdor" localSheetId="6">#REF!</definedName>
    <definedName name="Emabassdor">#REF!</definedName>
    <definedName name="emb" localSheetId="28" hidden="1">'[175]12CGOU'!#REF!</definedName>
    <definedName name="emb" localSheetId="27" hidden="1">'[175]12CGOU'!#REF!</definedName>
    <definedName name="emb" localSheetId="26" hidden="1">'[175]12CGOU'!#REF!</definedName>
    <definedName name="emb" localSheetId="24" hidden="1">'[176]12CGOU'!#REF!</definedName>
    <definedName name="emb" localSheetId="31" hidden="1">'[175]12CGOU'!#REF!</definedName>
    <definedName name="emb" localSheetId="29" hidden="1">'[176]12CGOU'!#REF!</definedName>
    <definedName name="emb" localSheetId="30" hidden="1">'[176]12CGOU'!#REF!</definedName>
    <definedName name="emb" localSheetId="32" hidden="1">'[175]12CGOU'!#REF!</definedName>
    <definedName name="emb" localSheetId="5" hidden="1">'[177]12CGOU'!#REF!</definedName>
    <definedName name="emb" localSheetId="6" hidden="1">'[177]12CGOU'!#REF!</definedName>
    <definedName name="emb" localSheetId="13" hidden="1">'[139]12CGOU'!#REF!</definedName>
    <definedName name="emb" hidden="1">'[178]12CGOU'!#REF!</definedName>
    <definedName name="Emb108a" localSheetId="5">#REF!</definedName>
    <definedName name="Emb108a" localSheetId="6">#REF!</definedName>
    <definedName name="Emb108a">#REF!</definedName>
    <definedName name="Emb108c" localSheetId="5">#REF!</definedName>
    <definedName name="Emb108c" localSheetId="6">#REF!</definedName>
    <definedName name="Emb108c">#REF!</definedName>
    <definedName name="emp" localSheetId="5">#REF!</definedName>
    <definedName name="emp" localSheetId="6">#REF!</definedName>
    <definedName name="emp">#REF!</definedName>
    <definedName name="EmulPaint" localSheetId="24">#REF!</definedName>
    <definedName name="EmulPaint" localSheetId="29">#REF!</definedName>
    <definedName name="EmulPaint" localSheetId="30">#REF!</definedName>
    <definedName name="EmulPaint" localSheetId="5">#REF!</definedName>
    <definedName name="EmulPaint" localSheetId="6">#REF!</definedName>
    <definedName name="EmulPaint">#REF!</definedName>
    <definedName name="EN" localSheetId="5">[179]BOQ!$J$1</definedName>
    <definedName name="EN" localSheetId="6">[179]BOQ!$J$1</definedName>
    <definedName name="EN">[180]BOQ!$J$1</definedName>
    <definedName name="EnamPaint" localSheetId="24">#REF!</definedName>
    <definedName name="EnamPaint" localSheetId="29">#REF!</definedName>
    <definedName name="EnamPaint" localSheetId="30">#REF!</definedName>
    <definedName name="EnamPaint" localSheetId="5">#REF!</definedName>
    <definedName name="EnamPaint" localSheetId="6">#REF!</definedName>
    <definedName name="EnamPaint">#REF!</definedName>
    <definedName name="engg" localSheetId="5">#REF!</definedName>
    <definedName name="engg" localSheetId="6">#REF!</definedName>
    <definedName name="engg">#REF!</definedName>
    <definedName name="EPR" localSheetId="5">#REF!</definedName>
    <definedName name="EPR" localSheetId="6">#REF!</definedName>
    <definedName name="EPR">#REF!</definedName>
    <definedName name="Eqp">[181]Code!$A$30:$C$88</definedName>
    <definedName name="eqpt" localSheetId="5">#REF!</definedName>
    <definedName name="eqpt" localSheetId="6">#REF!</definedName>
    <definedName name="eqpt">#REF!</definedName>
    <definedName name="Eqpt_Rate" localSheetId="5">[112]Equipment!$A$9:$C$153</definedName>
    <definedName name="Eqpt_Rate" localSheetId="6">[112]Equipment!$A$9:$C$153</definedName>
    <definedName name="Eqpt_Rate" localSheetId="13">[143]Equipment!$A$9:$C$153</definedName>
    <definedName name="Eqpt_Rate">[144]Equipment!$A$9:$C$153</definedName>
    <definedName name="eqpt05" localSheetId="24">#REF!</definedName>
    <definedName name="eqpt05" localSheetId="29">#REF!</definedName>
    <definedName name="eqpt05" localSheetId="30">#REF!</definedName>
    <definedName name="eqpt05" localSheetId="5">#REF!</definedName>
    <definedName name="eqpt05" localSheetId="6">#REF!</definedName>
    <definedName name="eqpt05">#REF!</definedName>
    <definedName name="eqptcalc" localSheetId="5">'[87]EQUIPMENT ANALYSIS'!#REF!</definedName>
    <definedName name="eqptcalc" localSheetId="6">'[87]EQUIPMENT ANALYSIS'!#REF!</definedName>
    <definedName name="eqptcalc">'[88]EQUIPMENT ANALYSIS'!#REF!</definedName>
    <definedName name="eqptpol" localSheetId="5">'[87]EQUIPMENT ANALYSIS'!#REF!</definedName>
    <definedName name="eqptpol" localSheetId="6">'[87]EQUIPMENT ANALYSIS'!#REF!</definedName>
    <definedName name="eqptpol">'[88]EQUIPMENT ANALYSIS'!#REF!</definedName>
    <definedName name="equipment" localSheetId="24">'[88]EQUIPMENT ANALYSIS'!#REF!</definedName>
    <definedName name="equipment" localSheetId="29">'[88]EQUIPMENT ANALYSIS'!#REF!</definedName>
    <definedName name="equipment" localSheetId="30">'[88]EQUIPMENT ANALYSIS'!#REF!</definedName>
    <definedName name="Equipment" localSheetId="5">[158]Code!$A$32:$C$87</definedName>
    <definedName name="Equipment" localSheetId="6">[158]Code!$A$32:$C$87</definedName>
    <definedName name="Equipment" localSheetId="13">[182]Code!$A$32:$C$79</definedName>
    <definedName name="Equipment">[183]Code!$A$32:$C$87</definedName>
    <definedName name="es" localSheetId="5">#REF!</definedName>
    <definedName name="es" localSheetId="6">#REF!</definedName>
    <definedName name="es">#REF!</definedName>
    <definedName name="Escalation" localSheetId="5">#REF!</definedName>
    <definedName name="Escalation" localSheetId="6">#REF!</definedName>
    <definedName name="Escalation">#REF!</definedName>
    <definedName name="esgdfhgjhklihukgjfgf">#REF!</definedName>
    <definedName name="ESS">#REF!</definedName>
    <definedName name="essing">#REF!</definedName>
    <definedName name="ESTQTY">#REF!</definedName>
    <definedName name="Estrai_MI">#REF!</definedName>
    <definedName name="ETCMH" localSheetId="5">#REF!</definedName>
    <definedName name="ETCMH" localSheetId="6">#REF!</definedName>
    <definedName name="ETCMH">#REF!</definedName>
    <definedName name="ets" localSheetId="5">[72]Sheet4!$B$2</definedName>
    <definedName name="ets" localSheetId="6">[72]Sheet4!$B$2</definedName>
    <definedName name="ets">[79]Sheet4!$B$2</definedName>
    <definedName name="EWS">#REF!</definedName>
    <definedName name="excavation" localSheetId="5">#REF!</definedName>
    <definedName name="excavation" localSheetId="6">#REF!</definedName>
    <definedName name="Excavation" localSheetId="13">'[55]Annex-E'!#REF!</definedName>
    <definedName name="excavation">#REF!</definedName>
    <definedName name="Excavationitemnew">#REF!</definedName>
    <definedName name="Excel_BuiltIn_Print_Area">#REF!</definedName>
    <definedName name="Excel_BuiltIn_Print_Area_1_1">#REF!</definedName>
    <definedName name="Excel_BuiltIn_Print_Area_5">#REF!</definedName>
    <definedName name="Excel_BuiltIn_Print_Area_5_1">#REF!</definedName>
    <definedName name="Excel_BuiltIn_Print_Titles">#REF!</definedName>
    <definedName name="Excel_BuiltIn_Print_Titles_1_1">#REF!</definedName>
    <definedName name="Excel_BuiltIn_Print_Titles_11" localSheetId="24">[184]Bitumen!#REF!</definedName>
    <definedName name="Excel_BuiltIn_Print_Titles_11" localSheetId="29">[184]Bitumen!#REF!</definedName>
    <definedName name="Excel_BuiltIn_Print_Titles_11" localSheetId="30">[184]Bitumen!#REF!</definedName>
    <definedName name="Excel_BuiltIn_Print_Titles_11" localSheetId="5">[185]Bitumen!#REF!</definedName>
    <definedName name="Excel_BuiltIn_Print_Titles_11" localSheetId="6">[185]Bitumen!#REF!</definedName>
    <definedName name="Excel_BuiltIn_Print_Titles_11" localSheetId="13">[186]Bitumen!#REF!</definedName>
    <definedName name="Excel_BuiltIn_Print_Titles_11">[184]Bitumen!#REF!</definedName>
    <definedName name="Excel_BuiltIn_Print_Titles_11_1" localSheetId="5">[187]Bitumen!#REF!</definedName>
    <definedName name="Excel_BuiltIn_Print_Titles_11_1" localSheetId="6">[187]Bitumen!#REF!</definedName>
    <definedName name="Excel_BuiltIn_Print_Titles_11_1">[188]Bitumen!#REF!</definedName>
    <definedName name="Excel_BuiltIn_Print_Titles_11_15" localSheetId="5">[161]Bitumen!#REF!</definedName>
    <definedName name="Excel_BuiltIn_Print_Titles_11_15" localSheetId="6">[161]Bitumen!#REF!</definedName>
    <definedName name="Excel_BuiltIn_Print_Titles_11_15">[189]Bitumen!#REF!</definedName>
    <definedName name="Excel_BuiltIn_Print_Titles_11_8" localSheetId="5">[161]Bitumen!#REF!</definedName>
    <definedName name="Excel_BuiltIn_Print_Titles_11_8" localSheetId="6">[161]Bitumen!#REF!</definedName>
    <definedName name="Excel_BuiltIn_Print_Titles_11_8">[189]Bitumen!#REF!</definedName>
    <definedName name="Excel_BuiltIn_Print_Titles_12" localSheetId="24">[184]steel!#REF!</definedName>
    <definedName name="Excel_BuiltIn_Print_Titles_12" localSheetId="29">[184]steel!#REF!</definedName>
    <definedName name="Excel_BuiltIn_Print_Titles_12" localSheetId="30">[184]steel!#REF!</definedName>
    <definedName name="Excel_BuiltIn_Print_Titles_12" localSheetId="5">[185]steel!#REF!</definedName>
    <definedName name="Excel_BuiltIn_Print_Titles_12" localSheetId="6">[185]steel!#REF!</definedName>
    <definedName name="Excel_BuiltIn_Print_Titles_12" localSheetId="13">[186]steel!#REF!</definedName>
    <definedName name="Excel_BuiltIn_Print_Titles_12">[184]steel!#REF!</definedName>
    <definedName name="Excel_BuiltIn_Print_Titles_12_1" localSheetId="5">[187]steel!#REF!</definedName>
    <definedName name="Excel_BuiltIn_Print_Titles_12_1" localSheetId="6">[187]steel!#REF!</definedName>
    <definedName name="Excel_BuiltIn_Print_Titles_12_1">[188]steel!#REF!</definedName>
    <definedName name="Excel_BuiltIn_Print_Titles_12_15" localSheetId="5">[161]steel!#REF!</definedName>
    <definedName name="Excel_BuiltIn_Print_Titles_12_15" localSheetId="6">[161]steel!#REF!</definedName>
    <definedName name="Excel_BuiltIn_Print_Titles_12_15">[189]steel!#REF!</definedName>
    <definedName name="Excel_BuiltIn_Print_Titles_12_8" localSheetId="5">[161]steel!#REF!</definedName>
    <definedName name="Excel_BuiltIn_Print_Titles_12_8" localSheetId="6">[161]steel!#REF!</definedName>
    <definedName name="Excel_BuiltIn_Print_Titles_12_8">[189]steel!#REF!</definedName>
    <definedName name="Excel_BuiltIn_Print_Titles_15" localSheetId="5">[162]steel!#REF!</definedName>
    <definedName name="Excel_BuiltIn_Print_Titles_15" localSheetId="6">[162]steel!#REF!</definedName>
    <definedName name="Excel_BuiltIn_Print_Titles_15">[190]steel!#REF!</definedName>
    <definedName name="Excel_BuiltIn_Print_Titles_28" localSheetId="5">[191]steel!#REF!</definedName>
    <definedName name="Excel_BuiltIn_Print_Titles_28" localSheetId="6">[191]steel!#REF!</definedName>
    <definedName name="Excel_BuiltIn_Print_Titles_28">[192]steel!#REF!</definedName>
    <definedName name="Excel_BuiltIn_Print_Titles_3_1">#REF!</definedName>
    <definedName name="Excel_BuiltIn_Print_Titles_5">#REF!</definedName>
    <definedName name="Excel_BuiltIn_Print_Titles_5_1">#REF!</definedName>
    <definedName name="Excel_BuiltIn_Print_Titles_6" localSheetId="24">[184]bargy!#REF!</definedName>
    <definedName name="Excel_BuiltIn_Print_Titles_6" localSheetId="29">[184]bargy!#REF!</definedName>
    <definedName name="Excel_BuiltIn_Print_Titles_6" localSheetId="30">[184]bargy!#REF!</definedName>
    <definedName name="Excel_BuiltIn_Print_Titles_6" localSheetId="5">[185]bargy!#REF!</definedName>
    <definedName name="Excel_BuiltIn_Print_Titles_6" localSheetId="6">[185]bargy!#REF!</definedName>
    <definedName name="Excel_BuiltIn_Print_Titles_6" localSheetId="13">#REF!</definedName>
    <definedName name="Excel_BuiltIn_Print_Titles_6">[184]bargy!#REF!</definedName>
    <definedName name="Excel_BuiltIn_Print_Titles_6_15" localSheetId="5">[161]bargy!#REF!</definedName>
    <definedName name="Excel_BuiltIn_Print_Titles_6_15" localSheetId="6">[161]bargy!#REF!</definedName>
    <definedName name="Excel_BuiltIn_Print_Titles_6_15">[189]bargy!#REF!</definedName>
    <definedName name="Excel_BuiltIn_Print_Titles_6_8" localSheetId="5">[161]bargy!#REF!</definedName>
    <definedName name="Excel_BuiltIn_Print_Titles_6_8" localSheetId="6">[161]bargy!#REF!</definedName>
    <definedName name="Excel_BuiltIn_Print_Titles_6_8">[189]bargy!#REF!</definedName>
    <definedName name="Ext" localSheetId="5">#REF!</definedName>
    <definedName name="Ext" localSheetId="6">#REF!</definedName>
    <definedName name="Ext" localSheetId="13">[193]Ext.Boq!$B$1:$B$65536</definedName>
    <definedName name="Ext">#REF!</definedName>
    <definedName name="extrac_a_trier">#REF!</definedName>
    <definedName name="_xlnm.Extract">#REF!</definedName>
    <definedName name="F" localSheetId="24">#REF!</definedName>
    <definedName name="F" localSheetId="29">#REF!</definedName>
    <definedName name="F" localSheetId="30">#REF!</definedName>
    <definedName name="F" localSheetId="5">#REF!</definedName>
    <definedName name="F" localSheetId="6">#REF!</definedName>
    <definedName name="F">#REF!</definedName>
    <definedName name="fa">#N/A</definedName>
    <definedName name="factor" localSheetId="24">[194]RA!$A$11:$AZ$1484</definedName>
    <definedName name="factor" localSheetId="29">[194]RA!$A$11:$AZ$1484</definedName>
    <definedName name="factor" localSheetId="30">[194]RA!$A$11:$AZ$1484</definedName>
    <definedName name="factor" localSheetId="5">[195]RA!$A$11:$AZ$1484</definedName>
    <definedName name="factor" localSheetId="6">[195]RA!$A$11:$AZ$1484</definedName>
    <definedName name="factor" localSheetId="13">[149]RA!$A$11:$AZ$1484</definedName>
    <definedName name="factor">[196]RA!$A$11:$AZ$1484</definedName>
    <definedName name="FAN">#REF!</definedName>
    <definedName name="Farmate">#REF!</definedName>
    <definedName name="Fb" localSheetId="5">#REF!</definedName>
    <definedName name="Fb" localSheetId="6">#REF!</definedName>
    <definedName name="Fb">#REF!</definedName>
    <definedName name="FBTile" localSheetId="24">#REF!</definedName>
    <definedName name="FBTile" localSheetId="29">#REF!</definedName>
    <definedName name="FBTile" localSheetId="30">#REF!</definedName>
    <definedName name="FBTile" localSheetId="5">#REF!</definedName>
    <definedName name="FBTile" localSheetId="6">#REF!</definedName>
    <definedName name="FBTile">#REF!</definedName>
    <definedName name="fcompany">#REF!</definedName>
    <definedName name="fdate">#REF!</definedName>
    <definedName name="fdevise">#REF!</definedName>
    <definedName name="fdhgd">#REF!</definedName>
    <definedName name="FDSFSADFSADFASD">#REF!</definedName>
    <definedName name="Feb" localSheetId="28" hidden="1">{"'ISO9000'!$A$6:$D$11"}</definedName>
    <definedName name="Feb" localSheetId="27" hidden="1">{"'ISO9000'!$A$6:$D$11"}</definedName>
    <definedName name="Feb" localSheetId="24" hidden="1">{"'ISO9000'!$A$6:$D$11"}</definedName>
    <definedName name="Feb" localSheetId="31" hidden="1">{"'ISO9000'!$A$6:$D$11"}</definedName>
    <definedName name="Feb" localSheetId="29" hidden="1">{"'ISO9000'!$A$6:$D$11"}</definedName>
    <definedName name="Feb" localSheetId="30" hidden="1">{"'ISO9000'!$A$6:$D$11"}</definedName>
    <definedName name="Feb" localSheetId="32" hidden="1">{"'ISO9000'!$A$6:$D$11"}</definedName>
    <definedName name="Feb" localSheetId="5" hidden="1">{"'ISO9000'!$A$6:$D$11"}</definedName>
    <definedName name="Feb" localSheetId="6" hidden="1">{"'ISO9000'!$A$6:$D$11"}</definedName>
    <definedName name="Feb" localSheetId="8" hidden="1">{"'ISO9000'!$A$6:$D$11"}</definedName>
    <definedName name="Feb" localSheetId="13" hidden="1">{"'ISO9000'!$A$6:$D$11"}</definedName>
    <definedName name="Feb" hidden="1">{"'ISO9000'!$A$6:$D$11"}</definedName>
    <definedName name="FF" localSheetId="24">#REF!</definedName>
    <definedName name="FF" localSheetId="29">#REF!</definedName>
    <definedName name="FF" localSheetId="30">#REF!</definedName>
    <definedName name="ff" localSheetId="5">[101]RateList!$H$1:$S$65536</definedName>
    <definedName name="ff" localSheetId="6">[101]RateList!$H$1:$S$65536</definedName>
    <definedName name="FF" localSheetId="13">#REF!</definedName>
    <definedName name="ff">[127]RateList!$H$1:$S$65536</definedName>
    <definedName name="ffdgfh" localSheetId="5">'[197]CON-M-FL'!#REF!</definedName>
    <definedName name="ffdgfh" localSheetId="6">'[197]CON-M-FL'!#REF!</definedName>
    <definedName name="ffdgfh">'[198]CON-M-FL'!#REF!</definedName>
    <definedName name="fff" localSheetId="24" hidden="1">[27]SUM!#REF!</definedName>
    <definedName name="fff" localSheetId="29" hidden="1">[27]SUM!#REF!</definedName>
    <definedName name="fff" localSheetId="30" hidden="1">[27]SUM!#REF!</definedName>
    <definedName name="fff" localSheetId="5" hidden="1">[24]SUM!#REF!</definedName>
    <definedName name="fff" localSheetId="6" hidden="1">[24]SUM!#REF!</definedName>
    <definedName name="fff" localSheetId="13" hidden="1">[22]SUM!#REF!</definedName>
    <definedName name="fff" hidden="1">[27]SUM!#REF!</definedName>
    <definedName name="ffff" localSheetId="5">'[170]WBM (OK)'!#REF!</definedName>
    <definedName name="ffff" localSheetId="6">'[170]WBM (OK)'!#REF!</definedName>
    <definedName name="FFFF" localSheetId="13" hidden="1">#REF!</definedName>
    <definedName name="ffff">'[199]WBM (OK)'!#REF!</definedName>
    <definedName name="fffffff" localSheetId="5">#REF!</definedName>
    <definedName name="fffffff" localSheetId="6">#REF!</definedName>
    <definedName name="fffffff">#REF!</definedName>
    <definedName name="ffffffff" localSheetId="5">'[9]CON-M-FL'!#REF!</definedName>
    <definedName name="ffffffff" localSheetId="6">'[9]CON-M-FL'!#REF!</definedName>
    <definedName name="ffffffff">'[10]CON-M-FL'!#REF!</definedName>
    <definedName name="ffgfg">#REF!</definedName>
    <definedName name="FFS">#REF!</definedName>
    <definedName name="fgfg" localSheetId="5">'[9]CON-M-FL'!#REF!</definedName>
    <definedName name="fgfg" localSheetId="6">'[9]CON-M-FL'!#REF!</definedName>
    <definedName name="fgfg" localSheetId="13">'[200]CON-M-FL'!#REF!</definedName>
    <definedName name="fgfg">'[10]CON-M-FL'!#REF!</definedName>
    <definedName name="fgg">#REF!</definedName>
    <definedName name="fgh">[95]BOQ!#REF!</definedName>
    <definedName name="fghry" localSheetId="5">'[9]CON-M-FL'!#REF!</definedName>
    <definedName name="fghry" localSheetId="6">'[9]CON-M-FL'!#REF!</definedName>
    <definedName name="fghry" localSheetId="13">'[201]CON-M-FL'!#REF!</definedName>
    <definedName name="fghry">'[10]CON-M-FL'!#REF!</definedName>
    <definedName name="fhgds">#REF!</definedName>
    <definedName name="fhggjmhgc">#REF!</definedName>
    <definedName name="fi">'[125]Direct Shear'!$I$6</definedName>
    <definedName name="FIAZ" localSheetId="24">#REF!</definedName>
    <definedName name="FIAZ" localSheetId="29">#REF!</definedName>
    <definedName name="FIAZ" localSheetId="30">#REF!</definedName>
    <definedName name="FIAZ" localSheetId="5">#REF!</definedName>
    <definedName name="FIAZ" localSheetId="6">#REF!</definedName>
    <definedName name="FIAZ">#REF!</definedName>
    <definedName name="Fill" localSheetId="28" hidden="1">#REF!</definedName>
    <definedName name="Fill" localSheetId="27" hidden="1">#REF!</definedName>
    <definedName name="Fill" localSheetId="26" hidden="1">#REF!</definedName>
    <definedName name="Fill" localSheetId="24" hidden="1">#REF!</definedName>
    <definedName name="Fill" localSheetId="31" hidden="1">#REF!</definedName>
    <definedName name="Fill" localSheetId="29" hidden="1">#REF!</definedName>
    <definedName name="Fill" localSheetId="30" hidden="1">#REF!</definedName>
    <definedName name="Fill" localSheetId="32" hidden="1">#REF!</definedName>
    <definedName name="Fill" localSheetId="5" hidden="1">#REF!</definedName>
    <definedName name="Fill" localSheetId="6" hidden="1">#REF!</definedName>
    <definedName name="Fill" hidden="1">#REF!</definedName>
    <definedName name="filler" localSheetId="5">[82]Quarry!#REF!</definedName>
    <definedName name="filler" localSheetId="6">[82]Quarry!#REF!</definedName>
    <definedName name="filler" localSheetId="13">[83]Quarry!#REF!</definedName>
    <definedName name="filler">[81]Quarry!#REF!</definedName>
    <definedName name="FIT">#REF!</definedName>
    <definedName name="fL" localSheetId="5">#REF!</definedName>
    <definedName name="fL" localSheetId="6">#REF!</definedName>
    <definedName name="fL">#REF!</definedName>
    <definedName name="FLANGES">'[24]Bechtel Piping Mhr Unit Rate'!$B$2168:$G$2191</definedName>
    <definedName name="FLG">[66]labour!$A$40:$I$40</definedName>
    <definedName name="FLI">[66]Material!$B$525:$I$525</definedName>
    <definedName name="FLP">[66]labour!$B$41:$I$41</definedName>
    <definedName name="flr.id" localSheetId="24">#REF!</definedName>
    <definedName name="flr.id" localSheetId="29">#REF!</definedName>
    <definedName name="flr.id" localSheetId="30">#REF!</definedName>
    <definedName name="flr.id" localSheetId="5">#REF!</definedName>
    <definedName name="flr.id" localSheetId="6">#REF!</definedName>
    <definedName name="flr.id">#REF!</definedName>
    <definedName name="fm">#REF!</definedName>
    <definedName name="footing">[202]concrete!$L$65</definedName>
    <definedName name="form1" localSheetId="5">#REF!</definedName>
    <definedName name="form1" localSheetId="6">#REF!</definedName>
    <definedName name="form1">#REF!</definedName>
    <definedName name="form2" localSheetId="5">#REF!</definedName>
    <definedName name="form2" localSheetId="6">#REF!</definedName>
    <definedName name="form2">#REF!</definedName>
    <definedName name="form4" localSheetId="5">#REF!</definedName>
    <definedName name="form4" localSheetId="6">#REF!</definedName>
    <definedName name="form4">#REF!</definedName>
    <definedName name="form5" localSheetId="5">#REF!</definedName>
    <definedName name="form5" localSheetId="6">#REF!</definedName>
    <definedName name="form5">#REF!</definedName>
    <definedName name="form6" localSheetId="5">#REF!</definedName>
    <definedName name="form6" localSheetId="6">#REF!</definedName>
    <definedName name="form6">#REF!</definedName>
    <definedName name="form6d" localSheetId="5">#REF!</definedName>
    <definedName name="form6d" localSheetId="6">#REF!</definedName>
    <definedName name="form6d">#REF!</definedName>
    <definedName name="Formula">#REF!</definedName>
    <definedName name="forward" localSheetId="24">#REF!</definedName>
    <definedName name="forward" localSheetId="29">#REF!</definedName>
    <definedName name="forward" localSheetId="30">#REF!</definedName>
    <definedName name="forward" localSheetId="5">#REF!</definedName>
    <definedName name="forward" localSheetId="6">#REF!</definedName>
    <definedName name="forward">#REF!</definedName>
    <definedName name="forwerd" localSheetId="24">#REF!</definedName>
    <definedName name="forwerd" localSheetId="29">#REF!</definedName>
    <definedName name="forwerd" localSheetId="30">#REF!</definedName>
    <definedName name="forwerd" localSheetId="5">#REF!</definedName>
    <definedName name="forwerd" localSheetId="6">#REF!</definedName>
    <definedName name="forwerd">#REF!</definedName>
    <definedName name="Fountain" localSheetId="5">#REF!</definedName>
    <definedName name="Fountain" localSheetId="6">#REF!</definedName>
    <definedName name="Fountain">#REF!</definedName>
    <definedName name="FP">'[1]COAT&amp;WRAP-QIOT-#3'!#REF!</definedName>
    <definedName name="frl" localSheetId="5">#REF!</definedName>
    <definedName name="frl" localSheetId="6">#REF!</definedName>
    <definedName name="frl">#REF!</definedName>
    <definedName name="fsdfgfgdf">#REF!</definedName>
    <definedName name="fsdfsdg">#REF!</definedName>
    <definedName name="fsdgfhgj">#REF!</definedName>
    <definedName name="fsds">#REF!</definedName>
    <definedName name="fuel" localSheetId="5">[120]Data!$C$2</definedName>
    <definedName name="fuel" localSheetId="6">[120]Data!$C$2</definedName>
    <definedName name="fuel">[149]Data!$C$2</definedName>
    <definedName name="fw" localSheetId="5">#REF!</definedName>
    <definedName name="fw" localSheetId="6">#REF!</definedName>
    <definedName name="fw">#REF!</definedName>
    <definedName name="FWBS1100" localSheetId="5">[203]FWBS1100!$P$27</definedName>
    <definedName name="FWBS1100" localSheetId="6">[203]FWBS1100!$P$27</definedName>
    <definedName name="FWBS1100" localSheetId="13">[151]FWBS1100!$P$27</definedName>
    <definedName name="FWBS1100">[204]FWBS1100!$P$27</definedName>
    <definedName name="FWBS1200" localSheetId="5">#REF!</definedName>
    <definedName name="FWBS1200" localSheetId="6">#REF!</definedName>
    <definedName name="FWBS1200">#REF!</definedName>
    <definedName name="FWBS1300" localSheetId="5">#REF!</definedName>
    <definedName name="FWBS1300" localSheetId="6">#REF!</definedName>
    <definedName name="FWBS1300">#REF!</definedName>
    <definedName name="FWBS1500" localSheetId="5">#REF!</definedName>
    <definedName name="FWBS1500" localSheetId="6">#REF!</definedName>
    <definedName name="FWBS1500">#REF!</definedName>
    <definedName name="FWBS1600" localSheetId="5">#REF!</definedName>
    <definedName name="FWBS1600" localSheetId="6">#REF!</definedName>
    <definedName name="FWBS1600">#REF!</definedName>
    <definedName name="FWBS1700" localSheetId="5">#REF!</definedName>
    <definedName name="FWBS1700" localSheetId="6">#REF!</definedName>
    <definedName name="FWBS1700">#REF!</definedName>
    <definedName name="FWBS1800" localSheetId="5">#REF!</definedName>
    <definedName name="FWBS1800" localSheetId="6">#REF!</definedName>
    <definedName name="FWBS1800">#REF!</definedName>
    <definedName name="FWBS2300" localSheetId="5">#REF!</definedName>
    <definedName name="FWBS2300" localSheetId="6">#REF!</definedName>
    <definedName name="FWBS2300">#REF!</definedName>
    <definedName name="FWBS2400" localSheetId="5">#REF!</definedName>
    <definedName name="FWBS2400" localSheetId="6">#REF!</definedName>
    <definedName name="FWBS2400">#REF!</definedName>
    <definedName name="FWBS2500" localSheetId="5">#REF!</definedName>
    <definedName name="FWBS2500" localSheetId="6">#REF!</definedName>
    <definedName name="FWBS2500">#REF!</definedName>
    <definedName name="FWBS2600" localSheetId="5">#REF!</definedName>
    <definedName name="FWBS2600" localSheetId="6">#REF!</definedName>
    <definedName name="FWBS2600">#REF!</definedName>
    <definedName name="FWBS2800" localSheetId="5">#REF!</definedName>
    <definedName name="FWBS2800" localSheetId="6">#REF!</definedName>
    <definedName name="FWBS2800">#REF!</definedName>
    <definedName name="FWBS32.33" localSheetId="5">#REF!</definedName>
    <definedName name="FWBS32.33" localSheetId="6">#REF!</definedName>
    <definedName name="FWBS32.33">#REF!</definedName>
    <definedName name="FWBS6200" localSheetId="5">#REF!</definedName>
    <definedName name="FWBS6200" localSheetId="6">#REF!</definedName>
    <definedName name="FWBS6200">#REF!</definedName>
    <definedName name="FWBS6300" localSheetId="5">#REF!</definedName>
    <definedName name="FWBS6300" localSheetId="6">#REF!</definedName>
    <definedName name="FWBS6300">#REF!</definedName>
    <definedName name="FWBS6700" localSheetId="5">#REF!</definedName>
    <definedName name="FWBS6700" localSheetId="6">#REF!</definedName>
    <definedName name="FWBS6700">#REF!</definedName>
    <definedName name="FWBS6800" localSheetId="5">#REF!</definedName>
    <definedName name="FWBS6800" localSheetId="6">#REF!</definedName>
    <definedName name="FWBS6800">#REF!</definedName>
    <definedName name="FWBS8000" localSheetId="5">#REF!</definedName>
    <definedName name="FWBS8000" localSheetId="6">#REF!</definedName>
    <definedName name="FWBS8000">#REF!</definedName>
    <definedName name="FWBSB000" localSheetId="5">#REF!</definedName>
    <definedName name="FWBSB000" localSheetId="6">#REF!</definedName>
    <definedName name="FWBSB000">#REF!</definedName>
    <definedName name="FWO" localSheetId="24">OFFSET('[205]rATE LIST'!$E$4,,,COUNTA('[205]rATE LIST'!$A$4:$A$294),)</definedName>
    <definedName name="FWO" localSheetId="29">OFFSET('[205]rATE LIST'!$E$4,,,COUNTA('[205]rATE LIST'!$A$4:$A$294),)</definedName>
    <definedName name="FWO" localSheetId="30">OFFSET('[205]rATE LIST'!$E$4,,,COUNTA('[205]rATE LIST'!$A$4:$A$294),)</definedName>
    <definedName name="FWO" localSheetId="5">OFFSET('[206]rATE LIST'!$E$4,,,COUNTA('[206]rATE LIST'!$A$4:$A$294),)</definedName>
    <definedName name="FWO" localSheetId="6">OFFSET('[206]rATE LIST'!$E$4,,,COUNTA('[206]rATE LIST'!$A$4:$A$294),)</definedName>
    <definedName name="FWO" localSheetId="13">OFFSET('[207]rATE LIST'!$E$4,,,COUNTA('[207]rATE LIST'!$A$4:$A$294),)</definedName>
    <definedName name="FWO">OFFSET('[208]rATE LIST'!$E$4,,,COUNTA('[208]rATE LIST'!$A$4:$A$294),)</definedName>
    <definedName name="G" localSheetId="24">#REF!</definedName>
    <definedName name="G" localSheetId="29">#REF!</definedName>
    <definedName name="G" localSheetId="30">#REF!</definedName>
    <definedName name="g" localSheetId="5">#REF!</definedName>
    <definedName name="g" localSheetId="6">#REF!</definedName>
    <definedName name="g">#REF!</definedName>
    <definedName name="G.Total" localSheetId="5">#REF!</definedName>
    <definedName name="G.Total" localSheetId="6">#REF!</definedName>
    <definedName name="G.Total">#REF!</definedName>
    <definedName name="Gamnas3D_Summary">#REF!</definedName>
    <definedName name="gas" localSheetId="5">[174]BOQ!#REF!</definedName>
    <definedName name="gas" localSheetId="6">[174]BOQ!#REF!</definedName>
    <definedName name="gas">[209]BOQ!#REF!</definedName>
    <definedName name="gbe" localSheetId="5">#REF!</definedName>
    <definedName name="gbe" localSheetId="6">#REF!</definedName>
    <definedName name="gbe">#REF!</definedName>
    <definedName name="GBlockC" localSheetId="24">#REF!</definedName>
    <definedName name="GBlockC" localSheetId="29">#REF!</definedName>
    <definedName name="GBlockC" localSheetId="30">#REF!</definedName>
    <definedName name="GBlockC" localSheetId="5">#REF!</definedName>
    <definedName name="GBlockC" localSheetId="6">#REF!</definedName>
    <definedName name="GBlockC">#REF!</definedName>
    <definedName name="GBlockW" localSheetId="24">#REF!</definedName>
    <definedName name="GBlockW" localSheetId="29">#REF!</definedName>
    <definedName name="GBlockW" localSheetId="30">#REF!</definedName>
    <definedName name="GBlockW" localSheetId="5">#REF!</definedName>
    <definedName name="GBlockW" localSheetId="6">#REF!</definedName>
    <definedName name="GBlockW">#REF!</definedName>
    <definedName name="gdfgts">#REF!</definedName>
    <definedName name="gdfh">#REF!</definedName>
    <definedName name="gdhd">#REF!</definedName>
    <definedName name="gdsfgdf">#REF!</definedName>
    <definedName name="gesellschaften" localSheetId="5">#REF!</definedName>
    <definedName name="gesellschaften" localSheetId="6">#REF!</definedName>
    <definedName name="gesellschaften">#REF!</definedName>
    <definedName name="gf" localSheetId="5">'[170]WBM (OK)'!#REF!</definedName>
    <definedName name="gf" localSheetId="6">'[170]WBM (OK)'!#REF!</definedName>
    <definedName name="GF" localSheetId="13">#REF!</definedName>
    <definedName name="gf">'[199]WBM (OK)'!#REF!</definedName>
    <definedName name="gfdhgf">#REF!</definedName>
    <definedName name="gfrfe" localSheetId="5">'[59]Annex-E'!#REF!</definedName>
    <definedName name="gfrfe" localSheetId="6">'[59]Annex-E'!#REF!</definedName>
    <definedName name="gfrfe">'[75]Annex-E'!#REF!</definedName>
    <definedName name="gg">#REF!</definedName>
    <definedName name="ggg" localSheetId="5">[158]Code!$A$6:$C$30</definedName>
    <definedName name="ggg" localSheetId="6">[158]Code!$A$6:$C$30</definedName>
    <definedName name="ggg" localSheetId="13">[144]Code!$A$6:$C$30</definedName>
    <definedName name="ggg">[183]Code!$A$6:$C$30</definedName>
    <definedName name="ggjh" localSheetId="28" hidden="1">[210]SCHEDULE!$J1=67</definedName>
    <definedName name="ggjh" localSheetId="27" hidden="1">[210]SCHEDULE!$J1=67</definedName>
    <definedName name="ggjh" localSheetId="26" hidden="1">[210]SCHEDULE!$J1=67</definedName>
    <definedName name="ggjh" localSheetId="24" hidden="1">[211]SCHEDULE!$J1=67</definedName>
    <definedName name="ggjh" localSheetId="31" hidden="1">[210]SCHEDULE!$J1=67</definedName>
    <definedName name="ggjh" localSheetId="29" hidden="1">[211]SCHEDULE!$J1=67</definedName>
    <definedName name="ggjh" localSheetId="30" hidden="1">[211]SCHEDULE!$J1=67</definedName>
    <definedName name="ggjh" localSheetId="32" hidden="1">[210]SCHEDULE!$J1=67</definedName>
    <definedName name="ggjh" localSheetId="5" hidden="1">[212]SCHEDULE!$J1=67</definedName>
    <definedName name="ggjh" localSheetId="6" hidden="1">[212]SCHEDULE!$J1=67</definedName>
    <definedName name="ggjh" localSheetId="13" hidden="1">[213]SCHEDULE!$J1=67</definedName>
    <definedName name="ggjh" hidden="1">[214]SCHEDULE!$J1=67</definedName>
    <definedName name="ghfhfghfht">#REF!</definedName>
    <definedName name="ghgh">#REF!</definedName>
    <definedName name="ghhgjh">#REF!</definedName>
    <definedName name="ghjkl" localSheetId="24">#REF!</definedName>
    <definedName name="ghjkl" localSheetId="29">#REF!</definedName>
    <definedName name="ghjkl" localSheetId="30">#REF!</definedName>
    <definedName name="ghjkl" localSheetId="5">#REF!</definedName>
    <definedName name="ghjkl" localSheetId="6">#REF!</definedName>
    <definedName name="ghjkl">#REF!</definedName>
    <definedName name="GI.BN">[66]Material!$A$563:$I$563</definedName>
    <definedName name="GI.G">[66]Material!$B$562:$I$562</definedName>
    <definedName name="GI.P15LD">[66]Material!$B$573:$I$573</definedName>
    <definedName name="GI.P15MD">[67]Material!$B$583:$I$583</definedName>
    <definedName name="GI.P20LD">[66]Material!$B$574:$I$574</definedName>
    <definedName name="GI.P20MD">[67]Material!$B$584:$I$584</definedName>
    <definedName name="GI.P25LD">[66]Material!$B$575:$I$575</definedName>
    <definedName name="GI.P25MD">[67]Material!$B$585:$I$585</definedName>
    <definedName name="GI.P30LD">[66]Material!$B$576:$I$576</definedName>
    <definedName name="GI.P30MD">[67]Material!$B$586:$I$586</definedName>
    <definedName name="GI.P40LD">[66]Material!$B$577:$I$577</definedName>
    <definedName name="GI.P40MD">[67]Material!$B$587:$I$587</definedName>
    <definedName name="GI.P50LD">[66]Material!$B$578:$I$578</definedName>
    <definedName name="GI.P50MD">[67]Material!$B$588:$I$588</definedName>
    <definedName name="GI.S">[66]Material!$B$595:$I$595</definedName>
    <definedName name="GI.W18">[66]Material!$B$604:$I$604</definedName>
    <definedName name="GIFlag" localSheetId="24">#REF!</definedName>
    <definedName name="GIFlag" localSheetId="29">#REF!</definedName>
    <definedName name="GIFlag" localSheetId="30">#REF!</definedName>
    <definedName name="GIFlag" localSheetId="5">#REF!</definedName>
    <definedName name="GIFlag" localSheetId="6">#REF!</definedName>
    <definedName name="GIFlag">#REF!</definedName>
    <definedName name="GIRDER">[215]Measurment!$A$84:$E$119</definedName>
    <definedName name="GL.P3L">[66]Material!$B$605:$I$605</definedName>
    <definedName name="GL.P5L">[66]Material!$B$607:$I$607</definedName>
    <definedName name="GL.P6L">[66]Material!$B$610:$I$610</definedName>
    <definedName name="GL.SH">[66]Material!$B$616:$I$616</definedName>
    <definedName name="GLA">[66]labour!$A$43:$I$43</definedName>
    <definedName name="GLTF">#REF!</definedName>
    <definedName name="GLTW">#REF!</definedName>
    <definedName name="GLU">[66]Material!$B$621:$I$621</definedName>
    <definedName name="GNRL" localSheetId="5">#REF!</definedName>
    <definedName name="GNRL" localSheetId="6">#REF!</definedName>
    <definedName name="GNRL">#REF!</definedName>
    <definedName name="gpcd">#REF!</definedName>
    <definedName name="GRail" localSheetId="24">#REF!</definedName>
    <definedName name="GRail" localSheetId="29">#REF!</definedName>
    <definedName name="GRail" localSheetId="30">#REF!</definedName>
    <definedName name="GRail" localSheetId="5">#REF!</definedName>
    <definedName name="GRail" localSheetId="6">#REF!</definedName>
    <definedName name="GRail">#REF!</definedName>
    <definedName name="Granite" localSheetId="5">#REF!</definedName>
    <definedName name="Granite" localSheetId="6">#REF!</definedName>
    <definedName name="Granite">#REF!</definedName>
    <definedName name="Gravel" localSheetId="28" hidden="1">[12]SUM!#REF!</definedName>
    <definedName name="Gravel" localSheetId="27" hidden="1">[12]SUM!#REF!</definedName>
    <definedName name="Gravel" localSheetId="26" hidden="1">[12]SUM!#REF!</definedName>
    <definedName name="Gravel" localSheetId="24" hidden="1">[12]SUM!#REF!</definedName>
    <definedName name="Gravel" localSheetId="31" hidden="1">[12]SUM!#REF!</definedName>
    <definedName name="Gravel" localSheetId="29" hidden="1">[12]SUM!#REF!</definedName>
    <definedName name="Gravel" localSheetId="30" hidden="1">[12]SUM!#REF!</definedName>
    <definedName name="Gravel" localSheetId="32" hidden="1">[12]SUM!#REF!</definedName>
    <definedName name="Gravel" localSheetId="5" hidden="1">[7]SUM!#REF!</definedName>
    <definedName name="Gravel" localSheetId="6" hidden="1">[7]SUM!#REF!</definedName>
    <definedName name="Gravel" localSheetId="13" hidden="1">[7]SUM!#REF!</definedName>
    <definedName name="Gravel" hidden="1">[12]SUM!#REF!</definedName>
    <definedName name="GroutedRiprap" localSheetId="5">#REF!</definedName>
    <definedName name="GroutedRiprap" localSheetId="6">#REF!</definedName>
    <definedName name="GroutedRiprap">#REF!</definedName>
    <definedName name="grp" localSheetId="5">'[10]CALENDAR ANNUAL'!$U$42:$AA$47,'[10]CALENDAR ANNUAL'!$L$42:$R$47,'[10]CALENDAR ANNUAL'!$C$42:$I$47,'[10]CALENDAR ANNUAL'!$C$33:$I$38,'[10]CALENDAR ANNUAL'!$L$33:$R$38,'[10]CALENDAR ANNUAL'!$U$33:$AA$38,'[10]CALENDAR ANNUAL'!$U$24:$AA$29,'[10]CALENDAR ANNUAL'!$L$24:$R$28,'[10]CALENDAR ANNUAL'!$L$29:$R$29,'[10]CALENDAR ANNUAL'!$C$24:$I$29,'[10]CALENDAR ANNUAL'!$C$15:$I$20,'[10]CALENDAR ANNUAL'!$L$15:$R$20,'[10]CALENDAR ANNUAL'!$U$15:$AA$20</definedName>
    <definedName name="grp" localSheetId="6">'[10]CALENDAR ANNUAL'!$U$42:$AA$47,'[10]CALENDAR ANNUAL'!$L$42:$R$47,'[10]CALENDAR ANNUAL'!$C$42:$I$47,'[10]CALENDAR ANNUAL'!$C$33:$I$38,'[10]CALENDAR ANNUAL'!$L$33:$R$38,'[10]CALENDAR ANNUAL'!$U$33:$AA$38,'[10]CALENDAR ANNUAL'!$U$24:$AA$29,'[10]CALENDAR ANNUAL'!$L$24:$R$28,'[10]CALENDAR ANNUAL'!$L$29:$R$29,'[10]CALENDAR ANNUAL'!$C$24:$I$29,'[10]CALENDAR ANNUAL'!$C$15:$I$20,'[10]CALENDAR ANNUAL'!$L$15:$R$20,'[10]CALENDAR ANNUAL'!$U$15:$AA$20</definedName>
    <definedName name="grp" localSheetId="13">'[65]CALENDAR ANNUAL'!$U$42:$AA$47,'[65]CALENDAR ANNUAL'!$L$42:$R$47,'[65]CALENDAR ANNUAL'!$C$42:$I$47,'[65]CALENDAR ANNUAL'!$C$33:$I$38,'[65]CALENDAR ANNUAL'!$L$33:$R$38,'[65]CALENDAR ANNUAL'!$U$33:$AA$38,'[65]CALENDAR ANNUAL'!$U$24:$AA$29,'[65]CALENDAR ANNUAL'!$L$24:$R$28,'[65]CALENDAR ANNUAL'!$L$29:$R$29,'[65]CALENDAR ANNUAL'!$C$24:$I$29,'[65]CALENDAR ANNUAL'!$C$15:$I$20,'[65]CALENDAR ANNUAL'!$L$15:$R$20,'[65]CALENDAR ANNUAL'!$U$15:$AA$20</definedName>
    <definedName name="grp">'[20]CALENDAR ANNUAL'!$U$42:$AA$47,'[20]CALENDAR ANNUAL'!$L$42:$R$47,'[20]CALENDAR ANNUAL'!$C$42:$I$47,'[20]CALENDAR ANNUAL'!$C$33:$I$38,'[20]CALENDAR ANNUAL'!$L$33:$R$38,'[20]CALENDAR ANNUAL'!$U$33:$AA$38,'[20]CALENDAR ANNUAL'!$U$24:$AA$29,'[20]CALENDAR ANNUAL'!$L$24:$R$28,'[20]CALENDAR ANNUAL'!$L$29:$R$29,'[20]CALENDAR ANNUAL'!$C$24:$I$29,'[20]CALENDAR ANNUAL'!$C$15:$I$20,'[20]CALENDAR ANNUAL'!$L$15:$R$20,'[20]CALENDAR ANNUAL'!$U$15:$AA$20</definedName>
    <definedName name="grp_WalkMeArrows">"shp_ArrowCurved,txt_WalkMeArrows,shp_ArrowStraight"</definedName>
    <definedName name="grp_WalkMeBrace">"shp_BraceBottom,txt_WalkMeBrace,shp_BraceLeft"</definedName>
    <definedName name="gs">#REF!</definedName>
    <definedName name="GSkyLight" localSheetId="24">#REF!</definedName>
    <definedName name="GSkyLight" localSheetId="29">#REF!</definedName>
    <definedName name="GSkyLight" localSheetId="30">#REF!</definedName>
    <definedName name="GSkyLight" localSheetId="5">#REF!</definedName>
    <definedName name="GSkyLight" localSheetId="6">#REF!</definedName>
    <definedName name="GSkyLight">#REF!</definedName>
    <definedName name="gugggu">[13]iron!#REF!</definedName>
    <definedName name="GUM">[67]Material!$B$626:$I$626</definedName>
    <definedName name="GV.12">[67]Material!$B$542:$I$542</definedName>
    <definedName name="GV.150">[67]Material!$B$551:$I$551</definedName>
    <definedName name="GV.20">[67]Material!$B$543:$I$543</definedName>
    <definedName name="GV.50">[67]Material!$B$547:$I$547</definedName>
    <definedName name="GV.65">[67]Material!$B$548:$I$548</definedName>
    <definedName name="gvjhbjn">#REF!</definedName>
    <definedName name="GypTile" localSheetId="24">#REF!</definedName>
    <definedName name="GypTile" localSheetId="29">#REF!</definedName>
    <definedName name="GypTile" localSheetId="30">#REF!</definedName>
    <definedName name="GypTile" localSheetId="5">#REF!</definedName>
    <definedName name="GypTile" localSheetId="6">#REF!</definedName>
    <definedName name="GypTile">#REF!</definedName>
    <definedName name="H" localSheetId="5">#REF!</definedName>
    <definedName name="H" localSheetId="6">#REF!</definedName>
    <definedName name="H">#REF!</definedName>
    <definedName name="H0" localSheetId="24">#REF!</definedName>
    <definedName name="H0" localSheetId="29">#REF!</definedName>
    <definedName name="H0" localSheetId="30">#REF!</definedName>
    <definedName name="H0" localSheetId="5">#REF!</definedName>
    <definedName name="H0" localSheetId="6">#REF!</definedName>
    <definedName name="H0">#REF!</definedName>
    <definedName name="HAM">[66]labour!$A$44:$I$44</definedName>
    <definedName name="hameed">#REF!</definedName>
    <definedName name="hammed">#REF!</definedName>
    <definedName name="hamwerljawkle">#REF!</definedName>
    <definedName name="HDR">#REF!</definedName>
    <definedName name="HEADDAYA3" localSheetId="5">'[178]CALENDAR ANNUAL'!$U$42:$AA$47,'[178]CALENDAR ANNUAL'!$L$42:$R$47,'[178]CALENDAR ANNUAL'!$C$42:$I$47,'[178]CALENDAR ANNUAL'!$C$33:$I$38,'[178]CALENDAR ANNUAL'!$L$33:$R$38,'[178]CALENDAR ANNUAL'!$U$33:$AA$38,'[178]CALENDAR ANNUAL'!$U$24:$AA$29,'[178]CALENDAR ANNUAL'!$L$24:$R$28,'[178]CALENDAR ANNUAL'!$L$29:$R$29,'[178]CALENDAR ANNUAL'!$C$24:$I$29,'[178]CALENDAR ANNUAL'!$C$15:$I$20,'[178]CALENDAR ANNUAL'!$L$15:$R$20,'[178]CALENDAR ANNUAL'!$U$15:$AA$20</definedName>
    <definedName name="HEADDAYA3" localSheetId="6">'[178]CALENDAR ANNUAL'!$U$42:$AA$47,'[178]CALENDAR ANNUAL'!$L$42:$R$47,'[178]CALENDAR ANNUAL'!$C$42:$I$47,'[178]CALENDAR ANNUAL'!$C$33:$I$38,'[178]CALENDAR ANNUAL'!$L$33:$R$38,'[178]CALENDAR ANNUAL'!$U$33:$AA$38,'[178]CALENDAR ANNUAL'!$U$24:$AA$29,'[178]CALENDAR ANNUAL'!$L$24:$R$28,'[178]CALENDAR ANNUAL'!$L$29:$R$29,'[178]CALENDAR ANNUAL'!$C$24:$I$29,'[178]CALENDAR ANNUAL'!$C$15:$I$20,'[178]CALENDAR ANNUAL'!$L$15:$R$20,'[178]CALENDAR ANNUAL'!$U$15:$AA$20</definedName>
    <definedName name="HEADDAYA3" localSheetId="13">'[216]CALENDAR ANNUAL'!$U$42:$AA$47,'[216]CALENDAR ANNUAL'!$L$42:$R$47,'[216]CALENDAR ANNUAL'!$C$42:$I$47,'[216]CALENDAR ANNUAL'!$C$33:$I$38,'[216]CALENDAR ANNUAL'!$L$33:$R$38,'[216]CALENDAR ANNUAL'!$U$33:$AA$38,'[216]CALENDAR ANNUAL'!$U$24:$AA$29,'[216]CALENDAR ANNUAL'!$L$24:$R$28,'[216]CALENDAR ANNUAL'!$L$29:$R$29,'[216]CALENDAR ANNUAL'!$C$24:$I$29,'[216]CALENDAR ANNUAL'!$C$15:$I$20,'[216]CALENDAR ANNUAL'!$L$15:$R$20,'[216]CALENDAR ANNUAL'!$U$15:$AA$20</definedName>
    <definedName name="HEADDAYA3">'[217]CALENDAR ANNUAL'!$U$42:$AA$47,'[217]CALENDAR ANNUAL'!$L$42:$R$47,'[217]CALENDAR ANNUAL'!$C$42:$I$47,'[217]CALENDAR ANNUAL'!$C$33:$I$38,'[217]CALENDAR ANNUAL'!$L$33:$R$38,'[217]CALENDAR ANNUAL'!$U$33:$AA$38,'[217]CALENDAR ANNUAL'!$U$24:$AA$29,'[217]CALENDAR ANNUAL'!$L$24:$R$28,'[217]CALENDAR ANNUAL'!$L$29:$R$29,'[217]CALENDAR ANNUAL'!$C$24:$I$29,'[217]CALENDAR ANNUAL'!$C$15:$I$20,'[217]CALENDAR ANNUAL'!$L$15:$R$20,'[217]CALENDAR ANNUAL'!$U$15:$AA$20</definedName>
    <definedName name="HEADDAYA4" localSheetId="5">'[178]CALENDAR ANNUAL'!$C$15:$I$20,'[178]CALENDAR ANNUAL'!$L$15,'[178]CALENDAR ANNUAL'!$R$15,'[178]CALENDAR ANNUAL'!$L$15:$R$20,'[178]CALENDAR ANNUAL'!$U$15:$AA$20,'[178]CALENDAR ANNUAL'!$C$24:$I$29,'[178]CALENDAR ANNUAL'!$L$24:$R$29,'[178]CALENDAR ANNUAL'!$U$24:$AA$29,'[178]CALENDAR ANNUAL'!$C$33:$I$38,'[178]CALENDAR ANNUAL'!$L$33:$R$37,'[178]CALENDAR ANNUAL'!$L$33:$R$38,'[178]CALENDAR ANNUAL'!$U$33:$AA$37,'[178]CALENDAR ANNUAL'!$AA$37,'[178]CALENDAR ANNUAL'!$U$33:$AA$38,'[178]CALENDAR ANNUAL'!$C$42:$I$47,'[178]CALENDAR ANNUAL'!$L$42:$R$47,'[178]CALENDAR ANNUAL'!$U$42:$AA$47</definedName>
    <definedName name="HEADDAYA4" localSheetId="6">'[178]CALENDAR ANNUAL'!$C$15:$I$20,'[178]CALENDAR ANNUAL'!$L$15,'[178]CALENDAR ANNUAL'!$R$15,'[178]CALENDAR ANNUAL'!$L$15:$R$20,'[178]CALENDAR ANNUAL'!$U$15:$AA$20,'[178]CALENDAR ANNUAL'!$C$24:$I$29,'[178]CALENDAR ANNUAL'!$L$24:$R$29,'[178]CALENDAR ANNUAL'!$U$24:$AA$29,'[178]CALENDAR ANNUAL'!$C$33:$I$38,'[178]CALENDAR ANNUAL'!$L$33:$R$37,'[178]CALENDAR ANNUAL'!$L$33:$R$38,'[178]CALENDAR ANNUAL'!$U$33:$AA$37,'[178]CALENDAR ANNUAL'!$AA$37,'[178]CALENDAR ANNUAL'!$U$33:$AA$38,'[178]CALENDAR ANNUAL'!$C$42:$I$47,'[178]CALENDAR ANNUAL'!$L$42:$R$47,'[178]CALENDAR ANNUAL'!$U$42:$AA$47</definedName>
    <definedName name="HEADDAYA4" localSheetId="13">'[216]CALENDAR ANNUAL'!$C$15:$I$20,'[216]CALENDAR ANNUAL'!$L$15,'[216]CALENDAR ANNUAL'!$R$15,'[216]CALENDAR ANNUAL'!$L$15:$R$20,'[216]CALENDAR ANNUAL'!$U$15:$AA$20,'[216]CALENDAR ANNUAL'!$C$24:$I$29,'[216]CALENDAR ANNUAL'!$L$24:$R$29,'[216]CALENDAR ANNUAL'!$U$24:$AA$29,'[216]CALENDAR ANNUAL'!$C$33:$I$38,'[216]CALENDAR ANNUAL'!$L$33:$R$37,'[216]CALENDAR ANNUAL'!$L$33:$R$38,'[216]CALENDAR ANNUAL'!$U$33:$AA$37,'[216]CALENDAR ANNUAL'!$AA$37,'[216]CALENDAR ANNUAL'!$U$33:$AA$38,'[216]CALENDAR ANNUAL'!$C$42:$I$47,'[216]CALENDAR ANNUAL'!$L$42:$R$47,'[216]CALENDAR ANNUAL'!$U$42:$AA$47</definedName>
    <definedName name="HEADDAYA4">'[217]CALENDAR ANNUAL'!$C$15:$I$20,'[217]CALENDAR ANNUAL'!$L$15,'[217]CALENDAR ANNUAL'!$R$15,'[217]CALENDAR ANNUAL'!$L$15:$R$20,'[217]CALENDAR ANNUAL'!$U$15:$AA$20,'[217]CALENDAR ANNUAL'!$C$24:$I$29,'[217]CALENDAR ANNUAL'!$L$24:$R$29,'[217]CALENDAR ANNUAL'!$U$24:$AA$29,'[217]CALENDAR ANNUAL'!$C$33:$I$38,'[217]CALENDAR ANNUAL'!$L$33:$R$37,'[217]CALENDAR ANNUAL'!$L$33:$R$38,'[217]CALENDAR ANNUAL'!$U$33:$AA$37,'[217]CALENDAR ANNUAL'!$AA$37,'[217]CALENDAR ANNUAL'!$U$33:$AA$38,'[217]CALENDAR ANNUAL'!$C$42:$I$47,'[217]CALENDAR ANNUAL'!$L$42:$R$47,'[217]CALENDAR ANNUAL'!$U$42:$AA$47</definedName>
    <definedName name="Header" localSheetId="24">OFFSET('[205]rATE LIST'!$A$3,,,,COUNTA('[205]rATE LIST'!$A$3:$Z$3))</definedName>
    <definedName name="Header" localSheetId="29">OFFSET('[205]rATE LIST'!$A$3,,,,COUNTA('[205]rATE LIST'!$A$3:$Z$3))</definedName>
    <definedName name="Header" localSheetId="30">OFFSET('[205]rATE LIST'!$A$3,,,,COUNTA('[205]rATE LIST'!$A$3:$Z$3))</definedName>
    <definedName name="Header" localSheetId="5">OFFSET('[206]rATE LIST'!$A$3,,,,COUNTA('[206]rATE LIST'!$A$3:$Z$3))</definedName>
    <definedName name="Header" localSheetId="6">OFFSET('[206]rATE LIST'!$A$3,,,,COUNTA('[206]rATE LIST'!$A$3:$Z$3))</definedName>
    <definedName name="Header" localSheetId="13">OFFSET('[207]rATE LIST'!$A$3,,,,COUNTA('[207]rATE LIST'!$A$3:$Z$3))</definedName>
    <definedName name="Header">OFFSET('[208]rATE LIST'!$A$3,,,,COUNTA('[208]rATE LIST'!$A$3:$Z$3))</definedName>
    <definedName name="Headings" localSheetId="5">[101]RateList!$A$2:$IV$2</definedName>
    <definedName name="Headings" localSheetId="6">[101]RateList!$A$2:$IV$2</definedName>
    <definedName name="Headings" localSheetId="13">[126]RateList!$A$2:$IV$2</definedName>
    <definedName name="Headings">[127]RateList!$A$2:$IV$2</definedName>
    <definedName name="HeadWall" localSheetId="5">#REF!</definedName>
    <definedName name="HeadWall" localSheetId="6">#REF!</definedName>
    <definedName name="HeadWall">#REF!</definedName>
    <definedName name="HEADWEEKA3" localSheetId="5">'[178]CALENDAR ANNUAL'!$C$14:$I$14,'[178]CALENDAR ANNUAL'!$L$14:$R$14,'[178]CALENDAR ANNUAL'!$U$14:$AA$14,'[178]CALENDAR ANNUAL'!$C$23:$I$23,'[178]CALENDAR ANNUAL'!$L$23:$R$23,'[178]CALENDAR ANNUAL'!$U$23:$AA$23,'[178]CALENDAR ANNUAL'!$C$32:$I$32,'[178]CALENDAR ANNUAL'!$L$32:$R$32,'[178]CALENDAR ANNUAL'!$U$32:$AA$32,'[178]CALENDAR ANNUAL'!$C$41:$I$41,'[178]CALENDAR ANNUAL'!$L$41:$R$41,'[178]CALENDAR ANNUAL'!$U$41:$AA$41</definedName>
    <definedName name="HEADWEEKA3" localSheetId="6">'[178]CALENDAR ANNUAL'!$C$14:$I$14,'[178]CALENDAR ANNUAL'!$L$14:$R$14,'[178]CALENDAR ANNUAL'!$U$14:$AA$14,'[178]CALENDAR ANNUAL'!$C$23:$I$23,'[178]CALENDAR ANNUAL'!$L$23:$R$23,'[178]CALENDAR ANNUAL'!$U$23:$AA$23,'[178]CALENDAR ANNUAL'!$C$32:$I$32,'[178]CALENDAR ANNUAL'!$L$32:$R$32,'[178]CALENDAR ANNUAL'!$U$32:$AA$32,'[178]CALENDAR ANNUAL'!$C$41:$I$41,'[178]CALENDAR ANNUAL'!$L$41:$R$41,'[178]CALENDAR ANNUAL'!$U$41:$AA$41</definedName>
    <definedName name="HEADWEEKA3" localSheetId="13">'[216]CALENDAR ANNUAL'!$C$14:$I$14,'[216]CALENDAR ANNUAL'!$L$14:$R$14,'[216]CALENDAR ANNUAL'!$U$14:$AA$14,'[216]CALENDAR ANNUAL'!$C$23:$I$23,'[216]CALENDAR ANNUAL'!$L$23:$R$23,'[216]CALENDAR ANNUAL'!$U$23:$AA$23,'[216]CALENDAR ANNUAL'!$C$32:$I$32,'[216]CALENDAR ANNUAL'!$L$32:$R$32,'[216]CALENDAR ANNUAL'!$U$32:$AA$32,'[216]CALENDAR ANNUAL'!$C$41:$I$41,'[216]CALENDAR ANNUAL'!$L$41:$R$41,'[216]CALENDAR ANNUAL'!$U$41:$AA$41</definedName>
    <definedName name="HEADWEEKA3">'[217]CALENDAR ANNUAL'!$C$14:$I$14,'[217]CALENDAR ANNUAL'!$L$14:$R$14,'[217]CALENDAR ANNUAL'!$U$14:$AA$14,'[217]CALENDAR ANNUAL'!$C$23:$I$23,'[217]CALENDAR ANNUAL'!$L$23:$R$23,'[217]CALENDAR ANNUAL'!$U$23:$AA$23,'[217]CALENDAR ANNUAL'!$C$32:$I$32,'[217]CALENDAR ANNUAL'!$L$32:$R$32,'[217]CALENDAR ANNUAL'!$U$32:$AA$32,'[217]CALENDAR ANNUAL'!$C$41:$I$41,'[217]CALENDAR ANNUAL'!$L$41:$R$41,'[217]CALENDAR ANNUAL'!$U$41:$AA$41</definedName>
    <definedName name="HEADWEEKA4" localSheetId="5">'[178]CALENDAR ANNUAL'!$C$14:$I$14,'[178]CALENDAR ANNUAL'!$L$14:$R$14,'[178]CALENDAR ANNUAL'!$U$14:$AA$14,'[178]CALENDAR ANNUAL'!$U$23:$AA$23,'[178]CALENDAR ANNUAL'!$L$23:$R$23,'[178]CALENDAR ANNUAL'!$C$23:$I$23,'[178]CALENDAR ANNUAL'!$U$32:$AA$32,'[178]CALENDAR ANNUAL'!$L$32:$R$32,'[178]CALENDAR ANNUAL'!$C$32:$I$32,'[178]CALENDAR ANNUAL'!$U$41:$AA$41,'[178]CALENDAR ANNUAL'!$L$41:$R$41,'[178]CALENDAR ANNUAL'!$C$41:$I$41</definedName>
    <definedName name="HEADWEEKA4" localSheetId="6">'[178]CALENDAR ANNUAL'!$C$14:$I$14,'[178]CALENDAR ANNUAL'!$L$14:$R$14,'[178]CALENDAR ANNUAL'!$U$14:$AA$14,'[178]CALENDAR ANNUAL'!$U$23:$AA$23,'[178]CALENDAR ANNUAL'!$L$23:$R$23,'[178]CALENDAR ANNUAL'!$C$23:$I$23,'[178]CALENDAR ANNUAL'!$U$32:$AA$32,'[178]CALENDAR ANNUAL'!$L$32:$R$32,'[178]CALENDAR ANNUAL'!$C$32:$I$32,'[178]CALENDAR ANNUAL'!$U$41:$AA$41,'[178]CALENDAR ANNUAL'!$L$41:$R$41,'[178]CALENDAR ANNUAL'!$C$41:$I$41</definedName>
    <definedName name="HEADWEEKA4" localSheetId="13">'[216]CALENDAR ANNUAL'!$C$14:$I$14,'[216]CALENDAR ANNUAL'!$L$14:$R$14,'[216]CALENDAR ANNUAL'!$U$14:$AA$14,'[216]CALENDAR ANNUAL'!$U$23:$AA$23,'[216]CALENDAR ANNUAL'!$L$23:$R$23,'[216]CALENDAR ANNUAL'!$C$23:$I$23,'[216]CALENDAR ANNUAL'!$U$32:$AA$32,'[216]CALENDAR ANNUAL'!$L$32:$R$32,'[216]CALENDAR ANNUAL'!$C$32:$I$32,'[216]CALENDAR ANNUAL'!$U$41:$AA$41,'[216]CALENDAR ANNUAL'!$L$41:$R$41,'[216]CALENDAR ANNUAL'!$C$41:$I$41</definedName>
    <definedName name="HEADWEEKA4">'[217]CALENDAR ANNUAL'!$C$14:$I$14,'[217]CALENDAR ANNUAL'!$L$14:$R$14,'[217]CALENDAR ANNUAL'!$U$14:$AA$14,'[217]CALENDAR ANNUAL'!$U$23:$AA$23,'[217]CALENDAR ANNUAL'!$L$23:$R$23,'[217]CALENDAR ANNUAL'!$C$23:$I$23,'[217]CALENDAR ANNUAL'!$U$32:$AA$32,'[217]CALENDAR ANNUAL'!$L$32:$R$32,'[217]CALENDAR ANNUAL'!$C$32:$I$32,'[217]CALENDAR ANNUAL'!$U$41:$AA$41,'[217]CALENDAR ANNUAL'!$L$41:$R$41,'[217]CALENDAR ANNUAL'!$C$41:$I$41</definedName>
    <definedName name="heel" localSheetId="5">#REF!</definedName>
    <definedName name="heel" localSheetId="6">#REF!</definedName>
    <definedName name="heel">#REF!</definedName>
    <definedName name="HEL">[218]Aldhabia!#REF!</definedName>
    <definedName name="hello">#REF!</definedName>
    <definedName name="hf">#REF!</definedName>
    <definedName name="hfgh" localSheetId="24">#REF!</definedName>
    <definedName name="hfgh" localSheetId="29">#REF!</definedName>
    <definedName name="hfgh" localSheetId="30">#REF!</definedName>
    <definedName name="hfgh" localSheetId="5">#REF!</definedName>
    <definedName name="hfgh" localSheetId="6">#REF!</definedName>
    <definedName name="hfgh">#REF!</definedName>
    <definedName name="HFGH3" localSheetId="28" hidden="1">[27]SUM!#REF!</definedName>
    <definedName name="HFGH3" localSheetId="27" hidden="1">[27]SUM!#REF!</definedName>
    <definedName name="HFGH3" localSheetId="26" hidden="1">[27]SUM!#REF!</definedName>
    <definedName name="HFGH3" localSheetId="24" hidden="1">[27]SUM!#REF!</definedName>
    <definedName name="HFGH3" localSheetId="31" hidden="1">[27]SUM!#REF!</definedName>
    <definedName name="HFGH3" localSheetId="29" hidden="1">[27]SUM!#REF!</definedName>
    <definedName name="HFGH3" localSheetId="30" hidden="1">[27]SUM!#REF!</definedName>
    <definedName name="HFGH3" localSheetId="32" hidden="1">[27]SUM!#REF!</definedName>
    <definedName name="HFGH3" localSheetId="5" hidden="1">[24]SUM!#REF!</definedName>
    <definedName name="HFGH3" localSheetId="6" hidden="1">[24]SUM!#REF!</definedName>
    <definedName name="HFGH3" localSheetId="13" hidden="1">[22]SUM!#REF!</definedName>
    <definedName name="HFGH3" hidden="1">[27]SUM!#REF!</definedName>
    <definedName name="hfhf" localSheetId="5">[38]BOQ!#REF!</definedName>
    <definedName name="hfhf" localSheetId="6">[38]BOQ!#REF!</definedName>
    <definedName name="hfhf" localSheetId="13">[28]BOQ!#REF!</definedName>
    <definedName name="hfhf">[39]BOQ!#REF!</definedName>
    <definedName name="hg" localSheetId="28" hidden="1">{"'ISO9000'!$A$6:$D$11"}</definedName>
    <definedName name="hg" localSheetId="27" hidden="1">{"'ISO9000'!$A$6:$D$11"}</definedName>
    <definedName name="hg" localSheetId="24" hidden="1">{"'ISO9000'!$A$6:$D$11"}</definedName>
    <definedName name="hg" localSheetId="31" hidden="1">{"'ISO9000'!$A$6:$D$11"}</definedName>
    <definedName name="hg" localSheetId="29" hidden="1">{"'ISO9000'!$A$6:$D$11"}</definedName>
    <definedName name="hg" localSheetId="30" hidden="1">{"'ISO9000'!$A$6:$D$11"}</definedName>
    <definedName name="hg" localSheetId="32" hidden="1">{"'ISO9000'!$A$6:$D$11"}</definedName>
    <definedName name="hg" localSheetId="5" hidden="1">{"'ISO9000'!$A$6:$D$11"}</definedName>
    <definedName name="hg" localSheetId="6" hidden="1">{"'ISO9000'!$A$6:$D$11"}</definedName>
    <definedName name="hg" localSheetId="8" hidden="1">{"'ISO9000'!$A$6:$D$11"}</definedName>
    <definedName name="hg" localSheetId="13" hidden="1">{"'ISO9000'!$A$6:$D$11"}</definedName>
    <definedName name="hg" hidden="1">{"'ISO9000'!$A$6:$D$11"}</definedName>
    <definedName name="hgdhg">#REF!</definedName>
    <definedName name="hgf">#REF!</definedName>
    <definedName name="hh" localSheetId="5">#REF!</definedName>
    <definedName name="hh" localSheetId="6">#REF!</definedName>
    <definedName name="hh">#REF!</definedName>
    <definedName name="hhh">[122]Bw!#REF!</definedName>
    <definedName name="HHHH">PI()*((VLOOKUP([24]Insulation!XFD1,'Sheet1 (2)'!PipeInfo,2,FALSE))/1000)*[24]Insulation!C1</definedName>
    <definedName name="hhsh" localSheetId="5">'[9]CON-M-FL'!#REF!</definedName>
    <definedName name="hhsh" localSheetId="6">'[9]CON-M-FL'!#REF!</definedName>
    <definedName name="hhsh" localSheetId="13">'[201]CON-M-FL'!#REF!</definedName>
    <definedName name="hhsh">'[10]CON-M-FL'!#REF!</definedName>
    <definedName name="HI.B">[66]Material!$B$639:$I$639</definedName>
    <definedName name="hjghjgj">#REF!</definedName>
    <definedName name="hjhj" localSheetId="5">'[9]CON-M-FL'!#REF!</definedName>
    <definedName name="hjhj" localSheetId="6">'[9]CON-M-FL'!#REF!</definedName>
    <definedName name="hjhj" localSheetId="13">'[200]CON-M-FL'!#REF!</definedName>
    <definedName name="hjhj">'[10]CON-M-FL'!#REF!</definedName>
    <definedName name="hjkh">#REF!</definedName>
    <definedName name="hjsgbfjhlsa" localSheetId="28" hidden="1">OR([219]SCHEDULE!$J1=22,[219]SCHEDULE!$J1=24,[219]SCHEDULE!$J1=26,[219]SCHEDULE!$J1=27,[219]SCHEDULE!$J1=28,[219]SCHEDULE!$J1=29,[219]SCHEDULE!$J1=31,[219]SCHEDULE!$J1=32,[219]SCHEDULE!$J1=98)</definedName>
    <definedName name="hjsgbfjhlsa" localSheetId="27" hidden="1">OR([219]SCHEDULE!$J1=22,[219]SCHEDULE!$J1=24,[219]SCHEDULE!$J1=26,[219]SCHEDULE!$J1=27,[219]SCHEDULE!$J1=28,[219]SCHEDULE!$J1=29,[219]SCHEDULE!$J1=31,[219]SCHEDULE!$J1=32,[219]SCHEDULE!$J1=98)</definedName>
    <definedName name="hjsgbfjhlsa" localSheetId="26" hidden="1">OR([219]SCHEDULE!$J1=22,[219]SCHEDULE!$J1=24,[219]SCHEDULE!$J1=26,[219]SCHEDULE!$J1=27,[219]SCHEDULE!$J1=28,[219]SCHEDULE!$J1=29,[219]SCHEDULE!$J1=31,[219]SCHEDULE!$J1=32,[219]SCHEDULE!$J1=98)</definedName>
    <definedName name="hjsgbfjhlsa" localSheetId="24" hidden="1">OR([220]SCHEDULE!$J1=22,[220]SCHEDULE!$J1=24,[220]SCHEDULE!$J1=26,[220]SCHEDULE!$J1=27,[220]SCHEDULE!$J1=28,[220]SCHEDULE!$J1=29,[220]SCHEDULE!$J1=31,[220]SCHEDULE!$J1=32,[220]SCHEDULE!$J1=98)</definedName>
    <definedName name="hjsgbfjhlsa" localSheetId="31" hidden="1">OR([219]SCHEDULE!$J1=22,[219]SCHEDULE!$J1=24,[219]SCHEDULE!$J1=26,[219]SCHEDULE!$J1=27,[219]SCHEDULE!$J1=28,[219]SCHEDULE!$J1=29,[219]SCHEDULE!$J1=31,[219]SCHEDULE!$J1=32,[219]SCHEDULE!$J1=98)</definedName>
    <definedName name="hjsgbfjhlsa" localSheetId="29" hidden="1">OR([220]SCHEDULE!$J1=22,[220]SCHEDULE!$J1=24,[220]SCHEDULE!$J1=26,[220]SCHEDULE!$J1=27,[220]SCHEDULE!$J1=28,[220]SCHEDULE!$J1=29,[220]SCHEDULE!$J1=31,[220]SCHEDULE!$J1=32,[220]SCHEDULE!$J1=98)</definedName>
    <definedName name="hjsgbfjhlsa" localSheetId="30" hidden="1">OR([220]SCHEDULE!$J1=22,[220]SCHEDULE!$J1=24,[220]SCHEDULE!$J1=26,[220]SCHEDULE!$J1=27,[220]SCHEDULE!$J1=28,[220]SCHEDULE!$J1=29,[220]SCHEDULE!$J1=31,[220]SCHEDULE!$J1=32,[220]SCHEDULE!$J1=98)</definedName>
    <definedName name="hjsgbfjhlsa" localSheetId="32" hidden="1">OR([219]SCHEDULE!$J1=22,[219]SCHEDULE!$J1=24,[219]SCHEDULE!$J1=26,[219]SCHEDULE!$J1=27,[219]SCHEDULE!$J1=28,[219]SCHEDULE!$J1=29,[219]SCHEDULE!$J1=31,[219]SCHEDULE!$J1=32,[219]SCHEDULE!$J1=98)</definedName>
    <definedName name="hjsgbfjhlsa" localSheetId="5" hidden="1">OR([183]SCHEDULE!$J1=22,[183]SCHEDULE!$J1=24,[183]SCHEDULE!$J1=26,[183]SCHEDULE!$J1=27,[183]SCHEDULE!$J1=28,[183]SCHEDULE!$J1=29,[183]SCHEDULE!$J1=31,[183]SCHEDULE!$J1=32,[183]SCHEDULE!$J1=98)</definedName>
    <definedName name="hjsgbfjhlsa" localSheetId="6" hidden="1">OR([183]SCHEDULE!$J1=22,[183]SCHEDULE!$J1=24,[183]SCHEDULE!$J1=26,[183]SCHEDULE!$J1=27,[183]SCHEDULE!$J1=28,[183]SCHEDULE!$J1=29,[183]SCHEDULE!$J1=31,[183]SCHEDULE!$J1=32,[183]SCHEDULE!$J1=98)</definedName>
    <definedName name="hjsgbfjhlsa" localSheetId="13" hidden="1">OR([164]SCHEDULE!$J1=22,[164]SCHEDULE!$J1=24,[164]SCHEDULE!$J1=26,[164]SCHEDULE!$J1=27,[164]SCHEDULE!$J1=28,[164]SCHEDULE!$J1=29,[164]SCHEDULE!$J1=31,[164]SCHEDULE!$J1=32,[164]SCHEDULE!$J1=98)</definedName>
    <definedName name="hjsgbfjhlsa" hidden="1">OR([221]SCHEDULE!$J1=22,[221]SCHEDULE!$J1=24,[221]SCHEDULE!$J1=26,[221]SCHEDULE!$J1=27,[221]SCHEDULE!$J1=28,[221]SCHEDULE!$J1=29,[221]SCHEDULE!$J1=31,[221]SCHEDULE!$J1=32,[221]SCHEDULE!$J1=98)</definedName>
    <definedName name="HOF">[66]Material!$B$642:$I$642</definedName>
    <definedName name="HOFN">[66]Material!$B$643:$I$643</definedName>
    <definedName name="household">#REF!</definedName>
    <definedName name="HPTAL" localSheetId="28" hidden="1">#REF!</definedName>
    <definedName name="HPTAL" localSheetId="27" hidden="1">#REF!</definedName>
    <definedName name="HPTAL" localSheetId="26" hidden="1">#REF!</definedName>
    <definedName name="HPTAL" localSheetId="24" hidden="1">#REF!</definedName>
    <definedName name="HPTAL" localSheetId="31" hidden="1">#REF!</definedName>
    <definedName name="HPTAL" localSheetId="29" hidden="1">#REF!</definedName>
    <definedName name="HPTAL" localSheetId="30" hidden="1">#REF!</definedName>
    <definedName name="HPTAL" localSheetId="32" hidden="1">#REF!</definedName>
    <definedName name="HPTAL" localSheetId="5" hidden="1">#REF!</definedName>
    <definedName name="HPTAL" localSheetId="6" hidden="1">#REF!</definedName>
    <definedName name="HPTAL" hidden="1">#REF!</definedName>
    <definedName name="HPTAL1" localSheetId="28" hidden="1">#REF!</definedName>
    <definedName name="HPTAL1" localSheetId="27" hidden="1">#REF!</definedName>
    <definedName name="HPTAL1" localSheetId="26" hidden="1">#REF!</definedName>
    <definedName name="HPTAL1" localSheetId="24" hidden="1">#REF!</definedName>
    <definedName name="HPTAL1" localSheetId="31" hidden="1">#REF!</definedName>
    <definedName name="HPTAL1" localSheetId="29" hidden="1">#REF!</definedName>
    <definedName name="HPTAL1" localSheetId="30" hidden="1">#REF!</definedName>
    <definedName name="HPTAL1" localSheetId="32" hidden="1">#REF!</definedName>
    <definedName name="HPTAL1" localSheetId="5" hidden="1">#REF!</definedName>
    <definedName name="HPTAL1" localSheetId="6" hidden="1">#REF!</definedName>
    <definedName name="HPTAL1" hidden="1">#REF!</definedName>
    <definedName name="hr">#REF!</definedName>
    <definedName name="HRailSS" localSheetId="5">#REF!</definedName>
    <definedName name="HRailSS" localSheetId="6">#REF!</definedName>
    <definedName name="HRailSS">#REF!</definedName>
    <definedName name="HRL" localSheetId="28" hidden="1">{"'ISO9000'!$A$6:$D$11"}</definedName>
    <definedName name="HRL" localSheetId="27" hidden="1">{"'ISO9000'!$A$6:$D$11"}</definedName>
    <definedName name="HRL" localSheetId="24" hidden="1">{"'ISO9000'!$A$6:$D$11"}</definedName>
    <definedName name="HRL" localSheetId="31" hidden="1">{"'ISO9000'!$A$6:$D$11"}</definedName>
    <definedName name="HRL" localSheetId="29" hidden="1">{"'ISO9000'!$A$6:$D$11"}</definedName>
    <definedName name="HRL" localSheetId="30" hidden="1">{"'ISO9000'!$A$6:$D$11"}</definedName>
    <definedName name="HRL" localSheetId="32" hidden="1">{"'ISO9000'!$A$6:$D$11"}</definedName>
    <definedName name="HRL" localSheetId="5" hidden="1">{"'ISO9000'!$A$6:$D$11"}</definedName>
    <definedName name="HRL" localSheetId="6" hidden="1">{"'ISO9000'!$A$6:$D$11"}</definedName>
    <definedName name="HRL" localSheetId="8" hidden="1">{"'ISO9000'!$A$6:$D$11"}</definedName>
    <definedName name="HRL" localSheetId="13" hidden="1">{"'ISO9000'!$A$6:$D$11"}</definedName>
    <definedName name="HRL" hidden="1">{"'ISO9000'!$A$6:$D$11"}</definedName>
    <definedName name="hsmererdf">#REF!</definedName>
    <definedName name="HTML_CodePage" hidden="1">1252</definedName>
    <definedName name="HTML_Control" localSheetId="28" hidden="1">{"'VIIIb_08'!$A$6:$AD$34","'VIIIb_08'!$A$6:$AD$34"}</definedName>
    <definedName name="HTML_Control" localSheetId="27" hidden="1">{"'VIIIb_08'!$A$6:$AD$34","'VIIIb_08'!$A$6:$AD$34"}</definedName>
    <definedName name="HTML_Control" localSheetId="24" hidden="1">{"'VIIIb_08'!$A$6:$AD$34","'VIIIb_08'!$A$6:$AD$34"}</definedName>
    <definedName name="HTML_Control" localSheetId="31" hidden="1">{"'VIIIb_08'!$A$6:$AD$34","'VIIIb_08'!$A$6:$AD$34"}</definedName>
    <definedName name="HTML_Control" localSheetId="29" hidden="1">{"'VIIIb_08'!$A$6:$AD$34","'VIIIb_08'!$A$6:$AD$34"}</definedName>
    <definedName name="HTML_Control" localSheetId="30" hidden="1">{"'VIIIb_08'!$A$6:$AD$34","'VIIIb_08'!$A$6:$AD$34"}</definedName>
    <definedName name="HTML_Control" localSheetId="32" hidden="1">{"'VIIIb_08'!$A$6:$AD$34","'VIIIb_08'!$A$6:$AD$34"}</definedName>
    <definedName name="HTML_Control" localSheetId="5" hidden="1">{"'VIIIb_08'!$A$6:$AD$34","'VIIIb_08'!$A$6:$AD$34"}</definedName>
    <definedName name="HTML_Control" localSheetId="6" hidden="1">{"'VIIIb_08'!$A$6:$AD$34","'VIIIb_08'!$A$6:$AD$34"}</definedName>
    <definedName name="HTML_Control" localSheetId="8" hidden="1">{"'VIIIb_08'!$A$6:$AD$34","'VIIIb_08'!$A$6:$AD$34"}</definedName>
    <definedName name="HTML_Control" localSheetId="13" hidden="1">{"'VIIIb_08'!$A$6:$AD$34","'VIIIb_08'!$A$6:$AD$34"}</definedName>
    <definedName name="HTML_Control" hidden="1">{"'VIIIb_08'!$A$6:$AD$34","'VIIIb_08'!$A$6:$AD$34"}</definedName>
    <definedName name="HTML_Description" hidden="1">""</definedName>
    <definedName name="HTML_Email" hidden="1">""</definedName>
    <definedName name="HTML_Header" localSheetId="28" hidden="1">"ISO9000"</definedName>
    <definedName name="HTML_Header" localSheetId="27" hidden="1">"ISO9000"</definedName>
    <definedName name="HTML_Header" localSheetId="26" hidden="1">"ISO9000"</definedName>
    <definedName name="HTML_Header" localSheetId="24" hidden="1">"ISO9000"</definedName>
    <definedName name="HTML_Header" localSheetId="31" hidden="1">"ISO9000"</definedName>
    <definedName name="HTML_Header" localSheetId="29" hidden="1">"ISO9000"</definedName>
    <definedName name="HTML_Header" localSheetId="30" hidden="1">"ISO9000"</definedName>
    <definedName name="HTML_Header" localSheetId="32" hidden="1">"ISO9000"</definedName>
    <definedName name="HTML_Header" hidden="1">"VIIIb_08"</definedName>
    <definedName name="HTML_LastUpdate" localSheetId="28" hidden="1">"22.07.98"</definedName>
    <definedName name="HTML_LastUpdate" localSheetId="27" hidden="1">"22.07.98"</definedName>
    <definedName name="HTML_LastUpdate" localSheetId="26" hidden="1">"22.07.98"</definedName>
    <definedName name="HTML_LastUpdate" localSheetId="24" hidden="1">"22.07.98"</definedName>
    <definedName name="HTML_LastUpdate" localSheetId="31" hidden="1">"22.07.98"</definedName>
    <definedName name="HTML_LastUpdate" localSheetId="29" hidden="1">"22.07.98"</definedName>
    <definedName name="HTML_LastUpdate" localSheetId="30" hidden="1">"22.07.98"</definedName>
    <definedName name="HTML_LastUpdate" localSheetId="32" hidden="1">"22.07.98"</definedName>
    <definedName name="HTML_LastUpdate" hidden="1">"31.01.01"</definedName>
    <definedName name="HTML_LineAfter" hidden="1">FALSE</definedName>
    <definedName name="HTML_LineBefore" hidden="1">FALSE</definedName>
    <definedName name="HTML_Name" localSheetId="28" hidden="1">"Habib Rafiq"</definedName>
    <definedName name="HTML_Name" localSheetId="27" hidden="1">"Habib Rafiq"</definedName>
    <definedName name="HTML_Name" localSheetId="26" hidden="1">"Habib Rafiq"</definedName>
    <definedName name="HTML_Name" localSheetId="24" hidden="1">"Habib Rafiq"</definedName>
    <definedName name="HTML_Name" localSheetId="31" hidden="1">"Habib Rafiq"</definedName>
    <definedName name="HTML_Name" localSheetId="29" hidden="1">"Habib Rafiq"</definedName>
    <definedName name="HTML_Name" localSheetId="30" hidden="1">"Habib Rafiq"</definedName>
    <definedName name="HTML_Name" localSheetId="32" hidden="1">"Habib Rafiq"</definedName>
    <definedName name="HTML_Name" hidden="1">"lechrai"</definedName>
    <definedName name="HTML_OBDlg2" hidden="1">TRUE</definedName>
    <definedName name="HTML_OBDlg4" hidden="1">TRUE</definedName>
    <definedName name="HTML_OS" hidden="1">0</definedName>
    <definedName name="HTML_PathFile" localSheetId="28" hidden="1">"D:\Data\CICL\Excel\Performa\Lab-cicl\MyHTML.htm"</definedName>
    <definedName name="HTML_PathFile" localSheetId="27" hidden="1">"D:\Data\CICL\Excel\Performa\Lab-cicl\MyHTML.htm"</definedName>
    <definedName name="HTML_PathFile" localSheetId="26" hidden="1">"D:\Data\CICL\Excel\Performa\Lab-cicl\MyHTML.htm"</definedName>
    <definedName name="HTML_PathFile" localSheetId="24" hidden="1">"D:\Data\CICL\Excel\Performa\Lab-cicl\MyHTML.htm"</definedName>
    <definedName name="HTML_PathFile" localSheetId="31" hidden="1">"D:\Data\CICL\Excel\Performa\Lab-cicl\MyHTML.htm"</definedName>
    <definedName name="HTML_PathFile" localSheetId="29" hidden="1">"D:\Data\CICL\Excel\Performa\Lab-cicl\MyHTML.htm"</definedName>
    <definedName name="HTML_PathFile" localSheetId="30" hidden="1">"D:\Data\CICL\Excel\Performa\Lab-cicl\MyHTML.htm"</definedName>
    <definedName name="HTML_PathFile" localSheetId="32" hidden="1">"D:\Data\CICL\Excel\Performa\Lab-cicl\MyHTML.htm"</definedName>
    <definedName name="HTML_PathFile" hidden="1">"T:\Cc\Lechner\htmlTest\HTML aus Excel Nr 1.htm"</definedName>
    <definedName name="HTML_Title" localSheetId="28" hidden="1">"BLENDING"</definedName>
    <definedName name="HTML_Title" localSheetId="27" hidden="1">"BLENDING"</definedName>
    <definedName name="HTML_Title" localSheetId="26" hidden="1">"BLENDING"</definedName>
    <definedName name="HTML_Title" localSheetId="24" hidden="1">"BLENDING"</definedName>
    <definedName name="HTML_Title" localSheetId="31" hidden="1">"BLENDING"</definedName>
    <definedName name="HTML_Title" localSheetId="29" hidden="1">"BLENDING"</definedName>
    <definedName name="HTML_Title" localSheetId="30" hidden="1">"BLENDING"</definedName>
    <definedName name="HTML_Title" localSheetId="32" hidden="1">"BLENDING"</definedName>
    <definedName name="HTML_Title" hidden="1">"2001_I_EVG"</definedName>
    <definedName name="Hwght" localSheetId="5">#REF!</definedName>
    <definedName name="Hwght" localSheetId="6">#REF!</definedName>
    <definedName name="Hwght">#REF!</definedName>
    <definedName name="i" localSheetId="24">#REF!</definedName>
    <definedName name="i" localSheetId="29">#REF!</definedName>
    <definedName name="i" localSheetId="30">#REF!</definedName>
    <definedName name="i" localSheetId="5">#REF!</definedName>
    <definedName name="i" localSheetId="6">#REF!</definedName>
    <definedName name="i">#REF!</definedName>
    <definedName name="I.SC20">[66]Material!$B$671:$I$671</definedName>
    <definedName name="I.SC75">[66]Material!$B$677:$I$677</definedName>
    <definedName name="Identification">INDEX(#REF!, MATCH(VALUE(#REF!),#REF!,), MATCH(#REF!,#REF!,))</definedName>
    <definedName name="ifjn" localSheetId="24">[222]Sheet1!#REF!</definedName>
    <definedName name="ifjn" localSheetId="29">[222]Sheet1!#REF!</definedName>
    <definedName name="ifjn" localSheetId="30">[222]Sheet1!#REF!</definedName>
    <definedName name="ifjn" localSheetId="5">[223]Sheet1!#REF!</definedName>
    <definedName name="ifjn" localSheetId="6">[223]Sheet1!#REF!</definedName>
    <definedName name="ifjn" localSheetId="13">[165]Sheet1!#REF!</definedName>
    <definedName name="ifjn">[224]Sheet1!#REF!</definedName>
    <definedName name="ikein" localSheetId="24">#REF!</definedName>
    <definedName name="ikein" localSheetId="29">#REF!</definedName>
    <definedName name="ikein" localSheetId="30">#REF!</definedName>
    <definedName name="ikein" localSheetId="5">#REF!</definedName>
    <definedName name="ikein" localSheetId="6">#REF!</definedName>
    <definedName name="ikein">#REF!</definedName>
    <definedName name="ILPLANGAT" localSheetId="24">[225]Chancery!#REF!</definedName>
    <definedName name="ILPLANGAT" localSheetId="29">[225]Chancery!#REF!</definedName>
    <definedName name="ILPLANGAT" localSheetId="30">[225]Chancery!#REF!</definedName>
    <definedName name="ILPLANGAT" localSheetId="5">[189]Chancery!#REF!</definedName>
    <definedName name="ILPLANGAT" localSheetId="6">[189]Chancery!#REF!</definedName>
    <definedName name="ILPLANGAT" localSheetId="13">[171]Chancery!#REF!</definedName>
    <definedName name="ILPLANGAT">[226]Chancery!#REF!</definedName>
    <definedName name="imprints" localSheetId="5">#REF!</definedName>
    <definedName name="imprints" localSheetId="6">#REF!</definedName>
    <definedName name="imprints">#REF!</definedName>
    <definedName name="Imran_Kayani" localSheetId="28" hidden="1">{"'ISO9000'!$A$6:$D$11"}</definedName>
    <definedName name="Imran_Kayani" localSheetId="27" hidden="1">{"'ISO9000'!$A$6:$D$11"}</definedName>
    <definedName name="Imran_Kayani" localSheetId="24" hidden="1">{"'ISO9000'!$A$6:$D$11"}</definedName>
    <definedName name="Imran_Kayani" localSheetId="31" hidden="1">{"'ISO9000'!$A$6:$D$11"}</definedName>
    <definedName name="Imran_Kayani" localSheetId="29" hidden="1">{"'ISO9000'!$A$6:$D$11"}</definedName>
    <definedName name="Imran_Kayani" localSheetId="30" hidden="1">{"'ISO9000'!$A$6:$D$11"}</definedName>
    <definedName name="Imran_Kayani" localSheetId="32" hidden="1">{"'ISO9000'!$A$6:$D$11"}</definedName>
    <definedName name="Imran_Kayani" localSheetId="5" hidden="1">{"'ISO9000'!$A$6:$D$11"}</definedName>
    <definedName name="Imran_Kayani" localSheetId="6" hidden="1">{"'ISO9000'!$A$6:$D$11"}</definedName>
    <definedName name="Imran_Kayani" localSheetId="8" hidden="1">{"'ISO9000'!$A$6:$D$11"}</definedName>
    <definedName name="Imran_Kayani" localSheetId="13" hidden="1">{"'ISO9000'!$A$6:$D$11"}</definedName>
    <definedName name="Imran_Kayani" hidden="1">{"'ISO9000'!$A$6:$D$11"}</definedName>
    <definedName name="in" localSheetId="5">#REF!</definedName>
    <definedName name="in" localSheetId="6">#REF!</definedName>
    <definedName name="in">#REF!</definedName>
    <definedName name="Ind">#REF!</definedName>
    <definedName name="Index" localSheetId="5">#REF!</definedName>
    <definedName name="Index" localSheetId="6">#REF!</definedName>
    <definedName name="Index">#REF!</definedName>
    <definedName name="IndexFuel" localSheetId="24">[194]Inputs!$K$5</definedName>
    <definedName name="IndexFuel" localSheetId="29">[194]Inputs!$K$5</definedName>
    <definedName name="IndexFuel" localSheetId="30">[194]Inputs!$K$5</definedName>
    <definedName name="IndexFuel" localSheetId="5">[195]Inputs!$K$5</definedName>
    <definedName name="IndexFuel" localSheetId="6">[195]Inputs!$K$5</definedName>
    <definedName name="IndexFuel" localSheetId="13">[149]Inputs!$K$5</definedName>
    <definedName name="IndexFuel">[196]Inputs!$K$5</definedName>
    <definedName name="IndexMatr" localSheetId="24">[194]Inputs!$K$2</definedName>
    <definedName name="IndexMatr" localSheetId="29">[194]Inputs!$K$2</definedName>
    <definedName name="IndexMatr" localSheetId="30">[194]Inputs!$K$2</definedName>
    <definedName name="IndexMatr" localSheetId="5">[195]Inputs!$K$2</definedName>
    <definedName name="IndexMatr" localSheetId="6">[195]Inputs!$K$2</definedName>
    <definedName name="IndexMatr" localSheetId="13">[149]Inputs!$K$2</definedName>
    <definedName name="IndexMatr">[196]Inputs!$K$2</definedName>
    <definedName name="IndexMP" localSheetId="24">[194]Inputs!$K$3</definedName>
    <definedName name="IndexMP" localSheetId="29">[194]Inputs!$K$3</definedName>
    <definedName name="IndexMP" localSheetId="30">[194]Inputs!$K$3</definedName>
    <definedName name="IndexMP" localSheetId="5">[195]Inputs!$K$3</definedName>
    <definedName name="IndexMP" localSheetId="6">[195]Inputs!$K$3</definedName>
    <definedName name="IndexMP" localSheetId="13">[149]Inputs!$K$3</definedName>
    <definedName name="IndexMP">[196]Inputs!$K$3</definedName>
    <definedName name="INFO" localSheetId="5">#REF!</definedName>
    <definedName name="INFO" localSheetId="6">#REF!</definedName>
    <definedName name="INFO">#REF!</definedName>
    <definedName name="InfoDialog">"Dialogfeldrahmen 1"</definedName>
    <definedName name="INGC1" localSheetId="5">#REF!</definedName>
    <definedName name="INGC1" localSheetId="6">#REF!</definedName>
    <definedName name="INGC1">#REF!</definedName>
    <definedName name="InputCode" localSheetId="5">[112]RA_DB!$A$2:$A$2700</definedName>
    <definedName name="InputCode" localSheetId="6">[112]RA_DB!$A$2:$A$2700</definedName>
    <definedName name="InputCode" localSheetId="13">[143]RA_DB!$A$2:$A$2700</definedName>
    <definedName name="InputCode">[144]RA_DB!$A$2:$A$2700</definedName>
    <definedName name="InputHr" localSheetId="5">[112]RA_DB!$H$2:$H$2700</definedName>
    <definedName name="InputHr" localSheetId="6">[112]RA_DB!$H$2:$H$2700</definedName>
    <definedName name="InputHr" localSheetId="13">[143]RA_DB!$H$2:$H$2700</definedName>
    <definedName name="InputHr">[144]RA_DB!$H$2:$H$2700</definedName>
    <definedName name="InputNo" localSheetId="5">[112]RA_DB!$G$2:$G$2700</definedName>
    <definedName name="InputNo" localSheetId="6">[112]RA_DB!$G$2:$G$2700</definedName>
    <definedName name="InputNo" localSheetId="13">[143]RA_DB!$G$2:$G$2700</definedName>
    <definedName name="InputNo">[144]RA_DB!$G$2:$G$2700</definedName>
    <definedName name="inputs" localSheetId="24">[194]Inputs!$A$3:$E$229</definedName>
    <definedName name="inputs" localSheetId="29">[194]Inputs!$A$3:$E$229</definedName>
    <definedName name="inputs" localSheetId="30">[194]Inputs!$A$3:$E$229</definedName>
    <definedName name="inputs" localSheetId="5">[195]Inputs!$A$3:$E$229</definedName>
    <definedName name="inputs" localSheetId="6">[195]Inputs!$A$3:$E$229</definedName>
    <definedName name="inputs" localSheetId="13">[149]Inputs!$A$3:$E$229</definedName>
    <definedName name="inputs">[196]Inputs!$A$3:$E$229</definedName>
    <definedName name="INQ3100BQ" localSheetId="5">#REF!</definedName>
    <definedName name="INQ3100BQ" localSheetId="6">#REF!</definedName>
    <definedName name="INQ3100BQ">#REF!</definedName>
    <definedName name="INQ3200BQ" localSheetId="5">#REF!</definedName>
    <definedName name="INQ3200BQ" localSheetId="6">#REF!</definedName>
    <definedName name="INQ3200BQ">#REF!</definedName>
    <definedName name="INQ3300BQ" localSheetId="5">#REF!</definedName>
    <definedName name="INQ3300BQ" localSheetId="6">#REF!</definedName>
    <definedName name="INQ3300BQ">#REF!</definedName>
    <definedName name="INQ3400BQ" localSheetId="5">#REF!</definedName>
    <definedName name="INQ3400BQ" localSheetId="6">#REF!</definedName>
    <definedName name="INQ3400BQ">#REF!</definedName>
    <definedName name="INQ3500BQ" localSheetId="5">#REF!</definedName>
    <definedName name="INQ3500BQ" localSheetId="6">#REF!</definedName>
    <definedName name="INQ3500BQ">#REF!</definedName>
    <definedName name="INQ3600BQ" localSheetId="5">#REF!</definedName>
    <definedName name="INQ3600BQ" localSheetId="6">#REF!</definedName>
    <definedName name="INQ3600BQ">#REF!</definedName>
    <definedName name="INQ3700BQ" localSheetId="5">#REF!</definedName>
    <definedName name="INQ3700BQ" localSheetId="6">#REF!</definedName>
    <definedName name="INQ3700BQ">#REF!</definedName>
    <definedName name="INQ3800BQ" localSheetId="5">#REF!</definedName>
    <definedName name="INQ3800BQ" localSheetId="6">#REF!</definedName>
    <definedName name="INQ3800BQ">#REF!</definedName>
    <definedName name="ins" localSheetId="5">'[87]INSU-SUM'!$E$17</definedName>
    <definedName name="ins" localSheetId="6">'[87]INSU-SUM'!$E$17</definedName>
    <definedName name="ins">'[88]INSU-SUM'!$E$17</definedName>
    <definedName name="INSC">#REF!</definedName>
    <definedName name="INSET">#REF!</definedName>
    <definedName name="INSH">#REF!</definedName>
    <definedName name="INSNI">#REF!</definedName>
    <definedName name="INSPP">#REF!</definedName>
    <definedName name="insu" localSheetId="5">#REF!</definedName>
    <definedName name="insu" localSheetId="6">#REF!</definedName>
    <definedName name="insu">#REF!</definedName>
    <definedName name="INTROD">#REF!</definedName>
    <definedName name="Invoice_No." localSheetId="5">#REF!</definedName>
    <definedName name="Invoice_No." localSheetId="6">#REF!</definedName>
    <definedName name="Invoice_No.">#REF!</definedName>
    <definedName name="INVOICE11">#REF!</definedName>
    <definedName name="INVOICE2" localSheetId="28" hidden="1">#REF!</definedName>
    <definedName name="INVOICE2" localSheetId="27" hidden="1">#REF!</definedName>
    <definedName name="INVOICE2" localSheetId="26" hidden="1">#REF!</definedName>
    <definedName name="INVOICE2" localSheetId="24" hidden="1">#REF!</definedName>
    <definedName name="INVOICE2" localSheetId="31" hidden="1">#REF!</definedName>
    <definedName name="INVOICE2" localSheetId="29" hidden="1">#REF!</definedName>
    <definedName name="INVOICE2" localSheetId="30" hidden="1">#REF!</definedName>
    <definedName name="INVOICE2" localSheetId="32" hidden="1">#REF!</definedName>
    <definedName name="INVOICE2" localSheetId="5" hidden="1">#REF!</definedName>
    <definedName name="INVOICE2" localSheetId="6" hidden="1">#REF!</definedName>
    <definedName name="INVOICE2" hidden="1">#REF!</definedName>
    <definedName name="IO">'[1]COAT&amp;WRAP-QIOT-#3'!#REF!</definedName>
    <definedName name="ipc" localSheetId="5">[38]BOQ!#REF!</definedName>
    <definedName name="ipc" localSheetId="6">[38]BOQ!#REF!</definedName>
    <definedName name="ipc" localSheetId="13">[28]BOQ!#REF!</definedName>
    <definedName name="ipc">[39]BOQ!#REF!</definedName>
    <definedName name="IPCs" localSheetId="5">#REF!</definedName>
    <definedName name="IPCs" localSheetId="6">#REF!</definedName>
    <definedName name="IPCs">#REF!</definedName>
    <definedName name="IRFAN" localSheetId="28" hidden="1">[12]SUM!#REF!</definedName>
    <definedName name="IRFAN" localSheetId="27" hidden="1">[12]SUM!#REF!</definedName>
    <definedName name="IRFAN" localSheetId="26" hidden="1">[12]SUM!#REF!</definedName>
    <definedName name="IRFAN" localSheetId="24" hidden="1">[12]SUM!#REF!</definedName>
    <definedName name="IRFAN" localSheetId="31" hidden="1">[12]SUM!#REF!</definedName>
    <definedName name="IRFAN" localSheetId="29" hidden="1">[12]SUM!#REF!</definedName>
    <definedName name="IRFAN" localSheetId="30" hidden="1">[12]SUM!#REF!</definedName>
    <definedName name="IRFAN" localSheetId="32" hidden="1">[12]SUM!#REF!</definedName>
    <definedName name="IRFAN" localSheetId="5" hidden="1">[7]SUM!#REF!</definedName>
    <definedName name="IRFAN" localSheetId="6" hidden="1">[7]SUM!#REF!</definedName>
    <definedName name="IRFAN" localSheetId="13" hidden="1">[7]SUM!#REF!</definedName>
    <definedName name="IRFAN" hidden="1">[12]SUM!#REF!</definedName>
    <definedName name="IS">#REF!</definedName>
    <definedName name="IT">#REF!</definedName>
    <definedName name="ITE" localSheetId="5">#REF!,#REF!</definedName>
    <definedName name="ITE" localSheetId="6">#REF!,#REF!</definedName>
    <definedName name="ITE" localSheetId="13">[157]Ext.Boq!#REF!,[157]Ext.Boq!$B$1:$B$65536</definedName>
    <definedName name="ITE">#REF!,#REF!</definedName>
    <definedName name="item" localSheetId="5">#REF!</definedName>
    <definedName name="item" localSheetId="6">#REF!</definedName>
    <definedName name="item">#REF!</definedName>
    <definedName name="ITM" localSheetId="5">#REF!</definedName>
    <definedName name="ITM" localSheetId="6">#REF!</definedName>
    <definedName name="ITM">#REF!</definedName>
    <definedName name="ITMS">#REF!</definedName>
    <definedName name="iy" localSheetId="24">#REF!</definedName>
    <definedName name="iy" localSheetId="29">#REF!</definedName>
    <definedName name="iy" localSheetId="30">#REF!</definedName>
    <definedName name="iy" localSheetId="5">#REF!</definedName>
    <definedName name="iy" localSheetId="6">#REF!</definedName>
    <definedName name="iy">#REF!</definedName>
    <definedName name="J" localSheetId="24">#REF!</definedName>
    <definedName name="J" localSheetId="29">#REF!</definedName>
    <definedName name="J" localSheetId="30">#REF!</definedName>
    <definedName name="j" localSheetId="5" hidden="1">#REF!</definedName>
    <definedName name="j" localSheetId="6" hidden="1">#REF!</definedName>
    <definedName name="j" hidden="1">#REF!</definedName>
    <definedName name="jafer" localSheetId="5">'[76]Pacca 1;4'!#REF!</definedName>
    <definedName name="jafer" localSheetId="6">'[76]Pacca 1;4'!#REF!</definedName>
    <definedName name="jafer">'[84]Pacca 1;4'!#REF!</definedName>
    <definedName name="jag" localSheetId="24">#REF!</definedName>
    <definedName name="jag" localSheetId="29">#REF!</definedName>
    <definedName name="jag" localSheetId="30">#REF!</definedName>
    <definedName name="jag" localSheetId="5">#REF!</definedName>
    <definedName name="jag" localSheetId="6">#REF!</definedName>
    <definedName name="jag">#REF!</definedName>
    <definedName name="jaglari" localSheetId="5">#REF!</definedName>
    <definedName name="jaglari" localSheetId="6">#REF!</definedName>
    <definedName name="jaglari">#REF!</definedName>
    <definedName name="jahmasd">#REF!</definedName>
    <definedName name="jahr" localSheetId="5">[148]Titel!$G$8</definedName>
    <definedName name="jahr" localSheetId="6">[148]Titel!$G$8</definedName>
    <definedName name="jahr">[171]Titel!$G$8</definedName>
    <definedName name="javd">#REF!</definedName>
    <definedName name="JAZ" localSheetId="5">#REF!</definedName>
    <definedName name="JAZ" localSheetId="6">#REF!</definedName>
    <definedName name="JAZ">#REF!</definedName>
    <definedName name="jgve" localSheetId="24" hidden="1">#REF!</definedName>
    <definedName name="jgve" localSheetId="29" hidden="1">#REF!</definedName>
    <definedName name="jgve" localSheetId="30" hidden="1">#REF!</definedName>
    <definedName name="jgve" localSheetId="5" hidden="1">#REF!</definedName>
    <definedName name="jgve" localSheetId="6" hidden="1">#REF!</definedName>
    <definedName name="jgve" hidden="1">#REF!</definedName>
    <definedName name="jh">#REF!</definedName>
    <definedName name="jhajj">#REF!</definedName>
    <definedName name="jhgfbds">#REF!</definedName>
    <definedName name="jhgjhhdhjhjg">#REF!</definedName>
    <definedName name="jhtgdf">#REF!</definedName>
    <definedName name="jhtgrehkjhytgd">#REF!</definedName>
    <definedName name="jj" localSheetId="5">#REF!</definedName>
    <definedName name="jj" localSheetId="6">#REF!</definedName>
    <definedName name="jj">#REF!</definedName>
    <definedName name="jjfhghfghfjfhjghkghkghujfhjghjg">#REF!</definedName>
    <definedName name="jjj">'[55]Annex-E'!#REF!</definedName>
    <definedName name="jjjj">#REF!</definedName>
    <definedName name="jkasdhfjkh">#REF!</definedName>
    <definedName name="JKC" localSheetId="5">#REF!</definedName>
    <definedName name="JKC" localSheetId="6">#REF!</definedName>
    <definedName name="JKC">#REF!</definedName>
    <definedName name="JKCFSD" localSheetId="5">#REF!</definedName>
    <definedName name="JKCFSD" localSheetId="6">#REF!</definedName>
    <definedName name="JKCFSD">#REF!</definedName>
    <definedName name="jkdsalj">#REF!</definedName>
    <definedName name="jkhkjhjkhk" localSheetId="5">'[97]CON-M-FL'!#REF!</definedName>
    <definedName name="jkhkjhjkhk" localSheetId="6">'[97]CON-M-FL'!#REF!</definedName>
    <definedName name="jkhkjhjkhk">'[98]CON-M-FL'!#REF!</definedName>
    <definedName name="jkhzgc">#REF!</definedName>
    <definedName name="JKJL">#REF!</definedName>
    <definedName name="JKL" localSheetId="28" hidden="1">[27]SUM!#REF!</definedName>
    <definedName name="JKL" localSheetId="27" hidden="1">[27]SUM!#REF!</definedName>
    <definedName name="JKL" localSheetId="26" hidden="1">[27]SUM!#REF!</definedName>
    <definedName name="JKL" localSheetId="24" hidden="1">[27]SUM!#REF!</definedName>
    <definedName name="JKL" localSheetId="31" hidden="1">[27]SUM!#REF!</definedName>
    <definedName name="JKL" localSheetId="29" hidden="1">[27]SUM!#REF!</definedName>
    <definedName name="JKL" localSheetId="30" hidden="1">[27]SUM!#REF!</definedName>
    <definedName name="JKL" localSheetId="32" hidden="1">[27]SUM!#REF!</definedName>
    <definedName name="JKL" localSheetId="5" hidden="1">[24]SUM!#REF!</definedName>
    <definedName name="JKL" localSheetId="6" hidden="1">[24]SUM!#REF!</definedName>
    <definedName name="JKL" localSheetId="13" hidden="1">[22]SUM!#REF!</definedName>
    <definedName name="JKL" hidden="1">[27]SUM!#REF!</definedName>
    <definedName name="job.no" localSheetId="28" hidden="1">[104]Database!$C$6:$C$26</definedName>
    <definedName name="job.no" localSheetId="27" hidden="1">[104]Database!$C$6:$C$26</definedName>
    <definedName name="job.no" localSheetId="26" hidden="1">[104]Database!$C$6:$C$26</definedName>
    <definedName name="job.no" localSheetId="24" hidden="1">[105]Database!$C$6:$C$26</definedName>
    <definedName name="job.no" localSheetId="31" hidden="1">[104]Database!$C$6:$C$26</definedName>
    <definedName name="job.no" localSheetId="29" hidden="1">[105]Database!$C$6:$C$26</definedName>
    <definedName name="job.no" localSheetId="30" hidden="1">[105]Database!$C$6:$C$26</definedName>
    <definedName name="job.no" localSheetId="32" hidden="1">[104]Database!$C$6:$C$26</definedName>
    <definedName name="job.no" localSheetId="5" hidden="1">[190]Database!$C$6:$C$26</definedName>
    <definedName name="job.no" localSheetId="6" hidden="1">[190]Database!$C$6:$C$26</definedName>
    <definedName name="job.no" localSheetId="13" hidden="1">[172]Database!$C$6:$C$26</definedName>
    <definedName name="job.no" hidden="1">[227]Database!$C$6:$C$26</definedName>
    <definedName name="jufhj">#REF!</definedName>
    <definedName name="JWPM">[67]Material!$B$689:$I$689</definedName>
    <definedName name="k" localSheetId="28" hidden="1">{#N/A,#N/A,FALSE,"opportunities_risks";#N/A,#N/A,FALSE,"Comment";#N/A,#N/A,FALSE,"divisional_profit";#N/A,#N/A,FALSE,"Investments";#N/A,#N/A,FALSE,"financial status";#N/A,#N/A,FALSE,"order_intake_europe";#N/A,#N/A,FALSE,"sales_own+order_intake";#N/A,#N/A,FALSE,"roic_free_cf";#N/A,#N/A,FALSE,"General";#N/A,#N/A,FALSE,"contents"}</definedName>
    <definedName name="k" localSheetId="27" hidden="1">{#N/A,#N/A,FALSE,"opportunities_risks";#N/A,#N/A,FALSE,"Comment";#N/A,#N/A,FALSE,"divisional_profit";#N/A,#N/A,FALSE,"Investments";#N/A,#N/A,FALSE,"financial status";#N/A,#N/A,FALSE,"order_intake_europe";#N/A,#N/A,FALSE,"sales_own+order_intake";#N/A,#N/A,FALSE,"roic_free_cf";#N/A,#N/A,FALSE,"General";#N/A,#N/A,FALSE,"contents"}</definedName>
    <definedName name="k" localSheetId="24" hidden="1">{#N/A,#N/A,FALSE,"opportunities_risks";#N/A,#N/A,FALSE,"Comment";#N/A,#N/A,FALSE,"divisional_profit";#N/A,#N/A,FALSE,"Investments";#N/A,#N/A,FALSE,"financial status";#N/A,#N/A,FALSE,"order_intake_europe";#N/A,#N/A,FALSE,"sales_own+order_intake";#N/A,#N/A,FALSE,"roic_free_cf";#N/A,#N/A,FALSE,"General";#N/A,#N/A,FALSE,"contents"}</definedName>
    <definedName name="k" localSheetId="31" hidden="1">{#N/A,#N/A,FALSE,"opportunities_risks";#N/A,#N/A,FALSE,"Comment";#N/A,#N/A,FALSE,"divisional_profit";#N/A,#N/A,FALSE,"Investments";#N/A,#N/A,FALSE,"financial status";#N/A,#N/A,FALSE,"order_intake_europe";#N/A,#N/A,FALSE,"sales_own+order_intake";#N/A,#N/A,FALSE,"roic_free_cf";#N/A,#N/A,FALSE,"General";#N/A,#N/A,FALSE,"contents"}</definedName>
    <definedName name="k" localSheetId="29" hidden="1">{#N/A,#N/A,FALSE,"opportunities_risks";#N/A,#N/A,FALSE,"Comment";#N/A,#N/A,FALSE,"divisional_profit";#N/A,#N/A,FALSE,"Investments";#N/A,#N/A,FALSE,"financial status";#N/A,#N/A,FALSE,"order_intake_europe";#N/A,#N/A,FALSE,"sales_own+order_intake";#N/A,#N/A,FALSE,"roic_free_cf";#N/A,#N/A,FALSE,"General";#N/A,#N/A,FALSE,"contents"}</definedName>
    <definedName name="k" localSheetId="30" hidden="1">{#N/A,#N/A,FALSE,"opportunities_risks";#N/A,#N/A,FALSE,"Comment";#N/A,#N/A,FALSE,"divisional_profit";#N/A,#N/A,FALSE,"Investments";#N/A,#N/A,FALSE,"financial status";#N/A,#N/A,FALSE,"order_intake_europe";#N/A,#N/A,FALSE,"sales_own+order_intake";#N/A,#N/A,FALSE,"roic_free_cf";#N/A,#N/A,FALSE,"General";#N/A,#N/A,FALSE,"contents"}</definedName>
    <definedName name="k" localSheetId="32" hidden="1">{#N/A,#N/A,FALSE,"opportunities_risks";#N/A,#N/A,FALSE,"Comment";#N/A,#N/A,FALSE,"divisional_profit";#N/A,#N/A,FALSE,"Investments";#N/A,#N/A,FALSE,"financial status";#N/A,#N/A,FALSE,"order_intake_europe";#N/A,#N/A,FALSE,"sales_own+order_intake";#N/A,#N/A,FALSE,"roic_free_cf";#N/A,#N/A,FALSE,"General";#N/A,#N/A,FALSE,"contents"}</definedName>
    <definedName name="k" localSheetId="5" hidden="1">{#N/A,#N/A,FALSE,"opportunities_risks";#N/A,#N/A,FALSE,"Comment";#N/A,#N/A,FALSE,"divisional_profit";#N/A,#N/A,FALSE,"Investments";#N/A,#N/A,FALSE,"financial status";#N/A,#N/A,FALSE,"order_intake_europe";#N/A,#N/A,FALSE,"sales_own+order_intake";#N/A,#N/A,FALSE,"roic_free_cf";#N/A,#N/A,FALSE,"General";#N/A,#N/A,FALSE,"contents"}</definedName>
    <definedName name="k" localSheetId="6" hidden="1">{#N/A,#N/A,FALSE,"opportunities_risks";#N/A,#N/A,FALSE,"Comment";#N/A,#N/A,FALSE,"divisional_profit";#N/A,#N/A,FALSE,"Investments";#N/A,#N/A,FALSE,"financial status";#N/A,#N/A,FALSE,"order_intake_europe";#N/A,#N/A,FALSE,"sales_own+order_intake";#N/A,#N/A,FALSE,"roic_free_cf";#N/A,#N/A,FALSE,"General";#N/A,#N/A,FALSE,"contents"}</definedName>
    <definedName name="k" localSheetId="8" hidden="1">{#N/A,#N/A,FALSE,"opportunities_risks";#N/A,#N/A,FALSE,"Comment";#N/A,#N/A,FALSE,"divisional_profit";#N/A,#N/A,FALSE,"Investments";#N/A,#N/A,FALSE,"financial status";#N/A,#N/A,FALSE,"order_intake_europe";#N/A,#N/A,FALSE,"sales_own+order_intake";#N/A,#N/A,FALSE,"roic_free_cf";#N/A,#N/A,FALSE,"General";#N/A,#N/A,FALSE,"contents"}</definedName>
    <definedName name="k" localSheetId="13" hidden="1">{#N/A,#N/A,FALSE,"opportunities_risks";#N/A,#N/A,FALSE,"Comment";#N/A,#N/A,FALSE,"divisional_profit";#N/A,#N/A,FALSE,"Investments";#N/A,#N/A,FALSE,"financial status";#N/A,#N/A,FALSE,"order_intake_europe";#N/A,#N/A,FALSE,"sales_own+order_intake";#N/A,#N/A,FALSE,"roic_free_cf";#N/A,#N/A,FALSE,"General";#N/A,#N/A,FALSE,"contents"}</definedName>
    <definedName name="k" hidden="1">{#N/A,#N/A,FALSE,"opportunities_risks";#N/A,#N/A,FALSE,"Comment";#N/A,#N/A,FALSE,"divisional_profit";#N/A,#N/A,FALSE,"Investments";#N/A,#N/A,FALSE,"financial status";#N/A,#N/A,FALSE,"order_intake_europe";#N/A,#N/A,FALSE,"sales_own+order_intake";#N/A,#N/A,FALSE,"roic_free_cf";#N/A,#N/A,FALSE,"General";#N/A,#N/A,FALSE,"contents"}</definedName>
    <definedName name="KCounter" localSheetId="5">#REF!</definedName>
    <definedName name="KCounter" localSheetId="6">#REF!</definedName>
    <definedName name="KCounter">#REF!</definedName>
    <definedName name="kec" localSheetId="28"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kec" localSheetId="27"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kec" localSheetId="24"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kec" localSheetId="31"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kec" localSheetId="29"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kec" localSheetId="30"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kec" localSheetId="32"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kec" localSheetId="5"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kec" localSheetId="6"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kec" localSheetId="8"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kec" localSheetId="13"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kec"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Kerb" localSheetId="5">#REF!</definedName>
    <definedName name="Kerb" localSheetId="6">#REF!</definedName>
    <definedName name="Kerb">#REF!</definedName>
    <definedName name="KGJHGJHG">'[228]1'!$A:$G,'[228]1'!$1:$5</definedName>
    <definedName name="KGMA">#REF!</definedName>
    <definedName name="KGOH">#REF!</definedName>
    <definedName name="KGOT">#REF!</definedName>
    <definedName name="KGPR">#REF!</definedName>
    <definedName name="kh" localSheetId="5">'[131]85% earth work'!#REF!</definedName>
    <definedName name="kh" localSheetId="6">'[131]85% earth work'!#REF!</definedName>
    <definedName name="kh">'[155]85% earth work'!#REF!</definedName>
    <definedName name="khawar" localSheetId="5">'[9]CON-M-FL'!#REF!</definedName>
    <definedName name="khawar" localSheetId="6">'[9]CON-M-FL'!#REF!</definedName>
    <definedName name="khawar" localSheetId="13">'[201]CON-M-FL'!#REF!</definedName>
    <definedName name="khawar">'[10]CON-M-FL'!#REF!</definedName>
    <definedName name="kher" localSheetId="5">#REF!</definedName>
    <definedName name="kher" localSheetId="6">#REF!</definedName>
    <definedName name="kher">#REF!</definedName>
    <definedName name="Khizar" localSheetId="28" hidden="1">{"'ISO9000'!$A$6:$D$11"}</definedName>
    <definedName name="Khizar" localSheetId="27" hidden="1">{"'ISO9000'!$A$6:$D$11"}</definedName>
    <definedName name="Khizar" localSheetId="24" hidden="1">{"'ISO9000'!$A$6:$D$11"}</definedName>
    <definedName name="Khizar" localSheetId="31" hidden="1">{"'ISO9000'!$A$6:$D$11"}</definedName>
    <definedName name="Khizar" localSheetId="29" hidden="1">{"'ISO9000'!$A$6:$D$11"}</definedName>
    <definedName name="Khizar" localSheetId="30" hidden="1">{"'ISO9000'!$A$6:$D$11"}</definedName>
    <definedName name="Khizar" localSheetId="32" hidden="1">{"'ISO9000'!$A$6:$D$11"}</definedName>
    <definedName name="Khizar" localSheetId="5" hidden="1">{"'ISO9000'!$A$6:$D$11"}</definedName>
    <definedName name="Khizar" localSheetId="6" hidden="1">{"'ISO9000'!$A$6:$D$11"}</definedName>
    <definedName name="Khizar" localSheetId="8" hidden="1">{"'ISO9000'!$A$6:$D$11"}</definedName>
    <definedName name="Khizar" localSheetId="13" hidden="1">{"'ISO9000'!$A$6:$D$11"}</definedName>
    <definedName name="Khizar" hidden="1">{"'ISO9000'!$A$6:$D$11"}</definedName>
    <definedName name="khoij" localSheetId="5">#REF!</definedName>
    <definedName name="khoij" localSheetId="6">#REF!</definedName>
    <definedName name="khoij">#REF!</definedName>
    <definedName name="kin" localSheetId="5">'[197]CON-M-FL'!#REF!</definedName>
    <definedName name="kin" localSheetId="6">'[197]CON-M-FL'!#REF!</definedName>
    <definedName name="kin">'[198]CON-M-FL'!#REF!</definedName>
    <definedName name="kj" localSheetId="5" hidden="1">#REF!</definedName>
    <definedName name="kj" localSheetId="6" hidden="1">#REF!</definedName>
    <definedName name="kj" hidden="1">#REF!</definedName>
    <definedName name="kjk">#REF!</definedName>
    <definedName name="KK">#REF!</definedName>
    <definedName name="kkj" localSheetId="28" hidden="1">{"'ISO9000'!$A$6:$D$11"}</definedName>
    <definedName name="kkj" localSheetId="27" hidden="1">{"'ISO9000'!$A$6:$D$11"}</definedName>
    <definedName name="kkj" localSheetId="24" hidden="1">{"'ISO9000'!$A$6:$D$11"}</definedName>
    <definedName name="kkj" localSheetId="31" hidden="1">{"'ISO9000'!$A$6:$D$11"}</definedName>
    <definedName name="kkj" localSheetId="29" hidden="1">{"'ISO9000'!$A$6:$D$11"}</definedName>
    <definedName name="kkj" localSheetId="30" hidden="1">{"'ISO9000'!$A$6:$D$11"}</definedName>
    <definedName name="kkj" localSheetId="32" hidden="1">{"'ISO9000'!$A$6:$D$11"}</definedName>
    <definedName name="kkj" localSheetId="5" hidden="1">{"'ISO9000'!$A$6:$D$11"}</definedName>
    <definedName name="kkj" localSheetId="6" hidden="1">{"'ISO9000'!$A$6:$D$11"}</definedName>
    <definedName name="kkj" localSheetId="8" hidden="1">{"'ISO9000'!$A$6:$D$11"}</definedName>
    <definedName name="kkj" localSheetId="13" hidden="1">{"'ISO9000'!$A$6:$D$11"}</definedName>
    <definedName name="kkj" hidden="1">{"'ISO9000'!$A$6:$D$11"}</definedName>
    <definedName name="kkk" localSheetId="5">'[5]CON-M-FL'!#REF!</definedName>
    <definedName name="kkk" localSheetId="6">'[5]CON-M-FL'!#REF!</definedName>
    <definedName name="kkk">'[7]CON-M-FL'!#REF!</definedName>
    <definedName name="KKKK">PI()*((VLOOKUP([24]Insulation!XFD1,'Sheet1 (2)'!PipeInfo,2,FALSE))/1000)*[24]Insulation!C1</definedName>
    <definedName name="KKKKKK">PI()*((VLOOKUP([24]Insulation!XFD1,'Sheet1 (2)'!PipeInfo,2,FALSE))/1000)*[24]Insulation!C1</definedName>
    <definedName name="KKL" localSheetId="28" hidden="1">{"'ISO9000'!$A$6:$D$11"}</definedName>
    <definedName name="KKL" localSheetId="27" hidden="1">{"'ISO9000'!$A$6:$D$11"}</definedName>
    <definedName name="KKL" localSheetId="24" hidden="1">{"'ISO9000'!$A$6:$D$11"}</definedName>
    <definedName name="KKL" localSheetId="31" hidden="1">{"'ISO9000'!$A$6:$D$11"}</definedName>
    <definedName name="KKL" localSheetId="29" hidden="1">{"'ISO9000'!$A$6:$D$11"}</definedName>
    <definedName name="KKL" localSheetId="30" hidden="1">{"'ISO9000'!$A$6:$D$11"}</definedName>
    <definedName name="KKL" localSheetId="32" hidden="1">{"'ISO9000'!$A$6:$D$11"}</definedName>
    <definedName name="KKL" localSheetId="5" hidden="1">{"'ISO9000'!$A$6:$D$11"}</definedName>
    <definedName name="KKL" localSheetId="6" hidden="1">{"'ISO9000'!$A$6:$D$11"}</definedName>
    <definedName name="KKL" localSheetId="8" hidden="1">{"'ISO9000'!$A$6:$D$11"}</definedName>
    <definedName name="KKL" localSheetId="13" hidden="1">{"'ISO9000'!$A$6:$D$11"}</definedName>
    <definedName name="KKL" hidden="1">{"'ISO9000'!$A$6:$D$11"}</definedName>
    <definedName name="kl">[157]Ext.Boq!#REF!,[157]Ext.Boq!$B$1:$B$65536</definedName>
    <definedName name="klajsdhf">#REF!</definedName>
    <definedName name="knb" localSheetId="3">#REF!</definedName>
    <definedName name="knb" localSheetId="5">#REF!</definedName>
    <definedName name="knb" localSheetId="6">#REF!</definedName>
    <definedName name="knb">#REF!</definedName>
    <definedName name="ksksksks">'[201]CON-M-FL'!#REF!</definedName>
    <definedName name="kujhgfahjlkjhgt">[95]BOQ!#REF!</definedName>
    <definedName name="KurFarki" localSheetId="5">#REF!</definedName>
    <definedName name="KurFarki" localSheetId="6">#REF!</definedName>
    <definedName name="KurFarki">#REF!</definedName>
    <definedName name="Kurram_Tangi_Dam_Project" localSheetId="5">#REF!</definedName>
    <definedName name="Kurram_Tangi_Dam_Project" localSheetId="6">#REF!</definedName>
    <definedName name="Kurram_Tangi_Dam_Project">#REF!</definedName>
    <definedName name="L" localSheetId="5">#REF!</definedName>
    <definedName name="L" localSheetId="6">#REF!</definedName>
    <definedName name="L" localSheetId="13">'[229]page-2'!$F$19</definedName>
    <definedName name="L">#REF!</definedName>
    <definedName name="L.GRA">[67]Material!$B$696:$I$696</definedName>
    <definedName name="L.Y">[67]Material!$B$704:$I$704</definedName>
    <definedName name="L_1">#REF!</definedName>
    <definedName name="L_10">#REF!</definedName>
    <definedName name="L_11">#REF!</definedName>
    <definedName name="L_12">#REF!</definedName>
    <definedName name="L_13">#REF!</definedName>
    <definedName name="L_14">#REF!</definedName>
    <definedName name="L_15">#REF!</definedName>
    <definedName name="L_16">'[230]B-RATE'!$D$42</definedName>
    <definedName name="L_2">#REF!</definedName>
    <definedName name="L_3">#REF!</definedName>
    <definedName name="L_4">#REF!</definedName>
    <definedName name="L_5">#REF!</definedName>
    <definedName name="L_6">#REF!</definedName>
    <definedName name="L_7">#REF!</definedName>
    <definedName name="L_8">#REF!</definedName>
    <definedName name="L_9">#REF!</definedName>
    <definedName name="l_flanfe" localSheetId="5">[231]BOQ!#REF!</definedName>
    <definedName name="l_flanfe" localSheetId="6">[231]BOQ!#REF!</definedName>
    <definedName name="l_flanfe">#REF!</definedName>
    <definedName name="L11.2a">'[67]Sec 11'!$J$47</definedName>
    <definedName name="L11.2B">'[67]Sec 11'!$J$65</definedName>
    <definedName name="l14.2b">'[67]Sec 14'!$J$177</definedName>
    <definedName name="L15.3">'[67]Sec 15'!$J$272</definedName>
    <definedName name="L15.4">[167]CSR!#REF!</definedName>
    <definedName name="L3.21B">[67]sec3!$J$805</definedName>
    <definedName name="L4.12A">[67]sec4!$J$97</definedName>
    <definedName name="L5.13A">[121]sec5!$J$737</definedName>
    <definedName name="L5.2A">[67]Sec5!$J$27</definedName>
    <definedName name="L5.43A">[167]CSR!#REF!</definedName>
    <definedName name="L5.43B">[167]CSR!#REF!</definedName>
    <definedName name="L5.43C">[167]CSR!#REF!</definedName>
    <definedName name="L5.43D">[167]CSR!#REF!</definedName>
    <definedName name="L5.43E">[167]CSR!#REF!</definedName>
    <definedName name="L5.43F">[167]CSR!#REF!</definedName>
    <definedName name="L5.43G">[167]CSR!#REF!</definedName>
    <definedName name="L5.5A">#REF!</definedName>
    <definedName name="L6.6A">#REF!</definedName>
    <definedName name="la" localSheetId="5">#REF!</definedName>
    <definedName name="la" localSheetId="6">#REF!</definedName>
    <definedName name="la">#REF!</definedName>
    <definedName name="Lab" localSheetId="5">'[87]LAB-SUM'!$E$41</definedName>
    <definedName name="Lab" localSheetId="6">'[87]LAB-SUM'!$E$41</definedName>
    <definedName name="LAB" localSheetId="13">[218]Aldhabia!#REF!</definedName>
    <definedName name="Lab">'[88]LAB-SUM'!$E$41</definedName>
    <definedName name="labfuel" localSheetId="24">[194]RA!$N$12:$Y$1485</definedName>
    <definedName name="labfuel" localSheetId="29">[194]RA!$N$12:$Y$1485</definedName>
    <definedName name="labfuel" localSheetId="30">[194]RA!$N$12:$Y$1485</definedName>
    <definedName name="labfuel" localSheetId="5">[195]RA!$N$12:$Y$1485</definedName>
    <definedName name="labfuel" localSheetId="6">[195]RA!$N$12:$Y$1485</definedName>
    <definedName name="labfuel" localSheetId="13">[149]RA!$N$12:$Y$1485</definedName>
    <definedName name="labfuel">[196]RA!$N$12:$Y$1485</definedName>
    <definedName name="Labr">'[232]W.B,W.C'!$H$3:$I$6</definedName>
    <definedName name="lakh">[142]dBase!$J$12</definedName>
    <definedName name="LB18_">[66]Material!$B$692:$I$692</definedName>
    <definedName name="LeanConcrete" localSheetId="5">#REF!</definedName>
    <definedName name="LeanConcrete" localSheetId="6">#REF!</definedName>
    <definedName name="LeanConcrete">#REF!</definedName>
    <definedName name="Lemons">#REF!</definedName>
    <definedName name="Length">'[233]Backup (Dist. Net work)'!$B$26:$F$30</definedName>
    <definedName name="LGypTile" localSheetId="24">#REF!</definedName>
    <definedName name="LGypTile" localSheetId="29">#REF!</definedName>
    <definedName name="LGypTile" localSheetId="30">#REF!</definedName>
    <definedName name="LGypTile" localSheetId="5">#REF!</definedName>
    <definedName name="LGypTile" localSheetId="6">#REF!</definedName>
    <definedName name="LGypTile">#REF!</definedName>
    <definedName name="liab">#REF!</definedName>
    <definedName name="LIBERTY_ANL" localSheetId="5">#REF!</definedName>
    <definedName name="LIBERTY_ANL" localSheetId="6">#REF!</definedName>
    <definedName name="LIBERTY_ANL">#REF!</definedName>
    <definedName name="LIBERTY_NOT" localSheetId="5">#REF!</definedName>
    <definedName name="LIBERTY_NOT" localSheetId="6">#REF!</definedName>
    <definedName name="LIBERTY_NOT">#REF!</definedName>
    <definedName name="LIBERTY_NOT1" localSheetId="5">#REF!</definedName>
    <definedName name="LIBERTY_NOT1" localSheetId="6">#REF!</definedName>
    <definedName name="LIBERTY_NOT1">#REF!</definedName>
    <definedName name="LIBERTY_NOT2" localSheetId="5">#REF!</definedName>
    <definedName name="LIBERTY_NOT2" localSheetId="6">#REF!</definedName>
    <definedName name="LIBERTY_NOT2">#REF!</definedName>
    <definedName name="LIM">[67]Material!$A$694:$I$694</definedName>
    <definedName name="limest_anl" localSheetId="5">#REF!</definedName>
    <definedName name="limest_anl" localSheetId="6">#REF!</definedName>
    <definedName name="limest_anl">#REF!</definedName>
    <definedName name="LIMEST_NOT" localSheetId="5">#REF!</definedName>
    <definedName name="LIMEST_NOT" localSheetId="6">#REF!</definedName>
    <definedName name="LIMEST_NOT">#REF!</definedName>
    <definedName name="LIMEST_NOT1" localSheetId="5">#REF!</definedName>
    <definedName name="LIMEST_NOT1" localSheetId="6">#REF!</definedName>
    <definedName name="LIMEST_NOT1">#REF!</definedName>
    <definedName name="LIMEST_NOT2" localSheetId="5">#REF!</definedName>
    <definedName name="LIMEST_NOT2" localSheetId="6">#REF!</definedName>
    <definedName name="LIMEST_NOT2">#REF!</definedName>
    <definedName name="LinkRef">#REF!</definedName>
    <definedName name="LIST" localSheetId="24">#REF!</definedName>
    <definedName name="LIST" localSheetId="29">#REF!</definedName>
    <definedName name="LIST" localSheetId="30">#REF!</definedName>
    <definedName name="list" localSheetId="5">[195]List!$A$7:$H$188</definedName>
    <definedName name="list" localSheetId="6">[195]List!$A$7:$H$188</definedName>
    <definedName name="list" localSheetId="13">[149]List!$A$7:$H$188</definedName>
    <definedName name="list">[196]List!$A$7:$H$188</definedName>
    <definedName name="lk">#REF!</definedName>
    <definedName name="lkjh">[234]Ext.Boq!#REF!,[234]Ext.Boq!$B$1:$B$65536</definedName>
    <definedName name="LL" localSheetId="5">#REF!</definedName>
    <definedName name="LL" localSheetId="6">#REF!</definedName>
    <definedName name="LL">#REF!</definedName>
    <definedName name="lll">#REF!</definedName>
    <definedName name="llll">PI()*((VLOOKUP([24]Insulation!XFD1,'Sheet1 (2)'!PipeInfo,2,FALSE))/1000)*[24]Insulation!C1</definedName>
    <definedName name="lllll">PI()*((VLOOKUP([24]Insulation!XFD1,'Sheet1 (2)'!PipeInfo,2,FALSE))/1000)*[24]Insulation!C1</definedName>
    <definedName name="LM">[66]Material!$B$695:$I$695</definedName>
    <definedName name="LM11.11A">[167]CSR!#REF!</definedName>
    <definedName name="LM11.11B">[167]CSR!#REF!</definedName>
    <definedName name="LM16.66A">[121]sec16!$L$3503</definedName>
    <definedName name="LM16.75A">[121]sec16!$L$3983</definedName>
    <definedName name="LM23.39A1">[121]sec23!$L$1138</definedName>
    <definedName name="LM23.39A5">[121]sec23!$L$1174</definedName>
    <definedName name="LM23.39A9">[121]sec23!$L$1209</definedName>
    <definedName name="LM23.41A">[121]sec23!$L$1407</definedName>
    <definedName name="LM23.4A1">[121]sec23!$L$317</definedName>
    <definedName name="LM23.9A">[121]sec23!$L$566</definedName>
    <definedName name="LM25.12A">#REF!</definedName>
    <definedName name="LM25.1A3">[121]sec25!$L$42</definedName>
    <definedName name="LM27.23A1">[121]sec27!$L$1644</definedName>
    <definedName name="LM27.23A3">[121]sec27!$L$1672</definedName>
    <definedName name="LM27.23A5">[121]sec27!$L$1700</definedName>
    <definedName name="LM28.15">[167]CSR!#REF!</definedName>
    <definedName name="LM28.2">[167]CSR!#REF!</definedName>
    <definedName name="LM28.21">[121]sec28!$J$638</definedName>
    <definedName name="LM28.51A">[121]sec28!$L$1483</definedName>
    <definedName name="LM28.53A">[167]CSR!#REF!</definedName>
    <definedName name="LM28.54A">[167]CSR!#REF!</definedName>
    <definedName name="LM28.58">[167]CSR!#REF!</definedName>
    <definedName name="LM28.58B1">[167]CSR!#REF!</definedName>
    <definedName name="LM3.6A">[67]sec3!$L$261</definedName>
    <definedName name="LM30.13">[121]sec30!$L$973</definedName>
    <definedName name="LM30.19">[121]sec30!$L$948</definedName>
    <definedName name="LM30.21">[121]sec30!$L$983</definedName>
    <definedName name="LM30.23">[121]sec30!$L$1017</definedName>
    <definedName name="lm30.32">[121]sec30!$L$1161</definedName>
    <definedName name="LM30.3A">[121]sec30!$L$634</definedName>
    <definedName name="LM30.40">[121]sec30!$L$1275</definedName>
    <definedName name="LM30.43">[121]sec30!$L$1308</definedName>
    <definedName name="LM30.52">[121]sec30!$L$1446</definedName>
    <definedName name="LM30.59">[121]sec30!$L$1527</definedName>
    <definedName name="LM30.79">[121]sec30!$L$1789</definedName>
    <definedName name="LM30.95">[121]sec30!$L$1906</definedName>
    <definedName name="LM31.31A">[121]sec31!$L$884</definedName>
    <definedName name="LM5.5A">[67]Sec5!$L$197</definedName>
    <definedName name="loqiemn" localSheetId="24">#REF!</definedName>
    <definedName name="loqiemn" localSheetId="29">#REF!</definedName>
    <definedName name="loqiemn" localSheetId="30">#REF!</definedName>
    <definedName name="loqiemn" localSheetId="5">#REF!</definedName>
    <definedName name="loqiemn" localSheetId="6">#REF!</definedName>
    <definedName name="loqiemn">#REF!</definedName>
    <definedName name="lp">#REF!</definedName>
    <definedName name="LPaint" localSheetId="24">#REF!</definedName>
    <definedName name="LPaint" localSheetId="29">#REF!</definedName>
    <definedName name="LPaint" localSheetId="30">#REF!</definedName>
    <definedName name="LPaint" localSheetId="5">#REF!</definedName>
    <definedName name="LPaint" localSheetId="6">#REF!</definedName>
    <definedName name="LPaint">#REF!</definedName>
    <definedName name="lpcd" localSheetId="24">#REF!</definedName>
    <definedName name="lpcd" localSheetId="29">#REF!</definedName>
    <definedName name="lpcd" localSheetId="30">#REF!</definedName>
    <definedName name="lpcd" localSheetId="5">#REF!</definedName>
    <definedName name="lpcd" localSheetId="6">#REF!</definedName>
    <definedName name="lpcd">#REF!</definedName>
    <definedName name="LPDC">#REF!</definedName>
    <definedName name="lpsan" localSheetId="5">'[123]CIVIL RATES'!$E$49</definedName>
    <definedName name="lpsan" localSheetId="6">'[123]CIVIL RATES'!$E$49</definedName>
    <definedName name="lpsan" localSheetId="13">'[106]CIVIL RATES'!$E$49</definedName>
    <definedName name="lpsan">'[124]CIVIL RATES'!$E$49</definedName>
    <definedName name="LSDK" localSheetId="5">#REF!</definedName>
    <definedName name="LSDK" localSheetId="6">#REF!</definedName>
    <definedName name="LSDK">#REF!</definedName>
    <definedName name="lsodjrig" localSheetId="24">#REF!</definedName>
    <definedName name="lsodjrig" localSheetId="29">#REF!</definedName>
    <definedName name="lsodjrig" localSheetId="30">#REF!</definedName>
    <definedName name="lsodjrig" localSheetId="5">#REF!</definedName>
    <definedName name="lsodjrig" localSheetId="6">#REF!</definedName>
    <definedName name="lsodjrig">#REF!</definedName>
    <definedName name="lst_Fruit">#REF!</definedName>
    <definedName name="lst_FruitType">#REF!</definedName>
    <definedName name="lwght" localSheetId="5">#REF!</definedName>
    <definedName name="lwght" localSheetId="6">#REF!</definedName>
    <definedName name="lwght">#REF!</definedName>
    <definedName name="m" localSheetId="5">'[235]EST-PROGRESS PAYMENT'!$D$4</definedName>
    <definedName name="m" localSheetId="6">'[235]EST-PROGRESS PAYMENT'!$D$4</definedName>
    <definedName name="M" localSheetId="13">'[236]LAB-'!$AB$6</definedName>
    <definedName name="m">#REF!</definedName>
    <definedName name="M.C">[66]Material!$B$705:$I$705</definedName>
    <definedName name="M.P">[66]Material!$A$727:$I$727</definedName>
    <definedName name="M_1">#REF!</definedName>
    <definedName name="M_10">#REF!</definedName>
    <definedName name="M_11">#REF!</definedName>
    <definedName name="M_12">#REF!</definedName>
    <definedName name="M_13">#REF!</definedName>
    <definedName name="M_14">#REF!</definedName>
    <definedName name="M_15">#REF!</definedName>
    <definedName name="M_16">#REF!</definedName>
    <definedName name="M_17">#REF!</definedName>
    <definedName name="M_18">#REF!</definedName>
    <definedName name="M_19">#REF!</definedName>
    <definedName name="M_2">#REF!</definedName>
    <definedName name="M_3">#REF!</definedName>
    <definedName name="M_4">#REF!</definedName>
    <definedName name="M_5">#REF!</definedName>
    <definedName name="M_6">#REF!</definedName>
    <definedName name="M_7">#REF!</definedName>
    <definedName name="M_8">#REF!</definedName>
    <definedName name="M_9">#REF!</definedName>
    <definedName name="m10x50">#REF!</definedName>
    <definedName name="m10x50a">#REF!</definedName>
    <definedName name="M11.1B">'[67]Sec 11'!$J$34</definedName>
    <definedName name="M11.3A1">[167]CSR!#REF!</definedName>
    <definedName name="M11.3A3">[167]CSR!#REF!</definedName>
    <definedName name="M11.3A5">[121]sec5!$J$54</definedName>
    <definedName name="M11.3A6">[167]CSR!#REF!</definedName>
    <definedName name="M11.3A7">[167]CSR!#REF!</definedName>
    <definedName name="M11.3B1">[167]CSR!#REF!</definedName>
    <definedName name="M11.3B2">[167]CSR!#REF!</definedName>
    <definedName name="M11.3B5">[167]CSR!#REF!</definedName>
    <definedName name="M11.3B6">[167]CSR!#REF!</definedName>
    <definedName name="M11.3B7">[167]CSR!#REF!</definedName>
    <definedName name="m12x50">#REF!</definedName>
    <definedName name="m12x80">#REF!</definedName>
    <definedName name="m14.2b1">'[67]Sec 14'!$J$184</definedName>
    <definedName name="M15.3B">'[66]Sec 15'!$J$296</definedName>
    <definedName name="M23.4A1">[121]sec23!$J$327</definedName>
    <definedName name="M28.24">[167]CSR!#REF!</definedName>
    <definedName name="M28.53A">[167]CSR!#REF!</definedName>
    <definedName name="M28.54A">[167]CSR!#REF!</definedName>
    <definedName name="M28.58A3">[167]CSR!#REF!</definedName>
    <definedName name="M28.58B">[167]CSR!#REF!</definedName>
    <definedName name="m5.13c">[66]Sec5!$J$744</definedName>
    <definedName name="M5.17A1">[67]Sec5!$J$1138</definedName>
    <definedName name="M5.2B">[67]Sec5!$J$54</definedName>
    <definedName name="m5.6">[67]Sec5!$J$302</definedName>
    <definedName name="M5.8A">[167]CSR!#REF!</definedName>
    <definedName name="M5.8B">[121]sec5!$J$410</definedName>
    <definedName name="M5.8C">[121]sec25!$J$442</definedName>
    <definedName name="M5.8D">[167]CSR!#REF!</definedName>
    <definedName name="M5.8E">[167]CSR!#REF!</definedName>
    <definedName name="m6x20">'[41]Mat. price'!$E$14</definedName>
    <definedName name="m6x40a">#REF!</definedName>
    <definedName name="m8x40">#REF!</definedName>
    <definedName name="m8x50a">#REF!</definedName>
    <definedName name="maheed">#REF!</definedName>
    <definedName name="mahlet" localSheetId="5">[237]Sheet4!$B$2</definedName>
    <definedName name="mahlet" localSheetId="6">[237]Sheet4!$B$2</definedName>
    <definedName name="mahlet">[238]Sheet4!$B$2</definedName>
    <definedName name="main1." localSheetId="5">#REF!</definedName>
    <definedName name="main1." localSheetId="6">#REF!</definedName>
    <definedName name="main1.">#REF!</definedName>
    <definedName name="main2." localSheetId="5">#REF!</definedName>
    <definedName name="main2." localSheetId="6">#REF!</definedName>
    <definedName name="main2.">#REF!</definedName>
    <definedName name="main3." localSheetId="5">#REF!</definedName>
    <definedName name="main3." localSheetId="6">#REF!</definedName>
    <definedName name="main3.">#REF!</definedName>
    <definedName name="main4." localSheetId="5">#REF!</definedName>
    <definedName name="main4." localSheetId="6">#REF!</definedName>
    <definedName name="main4.">#REF!</definedName>
    <definedName name="main5" localSheetId="5">#REF!</definedName>
    <definedName name="main5" localSheetId="6">#REF!</definedName>
    <definedName name="main5">#REF!</definedName>
    <definedName name="main5." localSheetId="5">#REF!</definedName>
    <definedName name="main5." localSheetId="6">#REF!</definedName>
    <definedName name="main5.">#REF!</definedName>
    <definedName name="main5287" localSheetId="5">#REF!</definedName>
    <definedName name="main5287" localSheetId="6">#REF!</definedName>
    <definedName name="main5287">#REF!</definedName>
    <definedName name="main5288." localSheetId="5">#REF!</definedName>
    <definedName name="main5288." localSheetId="6">#REF!</definedName>
    <definedName name="main5288.">#REF!</definedName>
    <definedName name="main5289." localSheetId="5">#REF!</definedName>
    <definedName name="main5289." localSheetId="6">#REF!</definedName>
    <definedName name="main5289.">#REF!</definedName>
    <definedName name="main5290" localSheetId="5">#REF!</definedName>
    <definedName name="main5290" localSheetId="6">#REF!</definedName>
    <definedName name="main5290">#REF!</definedName>
    <definedName name="main5290." localSheetId="5">#REF!</definedName>
    <definedName name="main5290." localSheetId="6">#REF!</definedName>
    <definedName name="main5290.">#REF!</definedName>
    <definedName name="main5291." localSheetId="5">#REF!</definedName>
    <definedName name="main5291." localSheetId="6">#REF!</definedName>
    <definedName name="main5291.">#REF!</definedName>
    <definedName name="main5292." localSheetId="5">#REF!</definedName>
    <definedName name="main5292." localSheetId="6">#REF!</definedName>
    <definedName name="main5292.">#REF!</definedName>
    <definedName name="main5293." localSheetId="5">#REF!</definedName>
    <definedName name="main5293." localSheetId="6">#REF!</definedName>
    <definedName name="main5293.">#REF!</definedName>
    <definedName name="main5294" localSheetId="5">#REF!</definedName>
    <definedName name="main5294" localSheetId="6">#REF!</definedName>
    <definedName name="main5294">#REF!</definedName>
    <definedName name="main6." localSheetId="5">#REF!</definedName>
    <definedName name="main6." localSheetId="6">#REF!</definedName>
    <definedName name="main6.">#REF!</definedName>
    <definedName name="mak" localSheetId="5">'[123]CIVIL RATES'!$C$1</definedName>
    <definedName name="mak" localSheetId="6">'[123]CIVIL RATES'!$C$1</definedName>
    <definedName name="mak" localSheetId="13">'[106]CIVIL RATES'!$C$1</definedName>
    <definedName name="mak">'[124]CIVIL RATES'!$C$1</definedName>
    <definedName name="man" localSheetId="5">'[87]MAN-SUM'!$G$20</definedName>
    <definedName name="man" localSheetId="6">'[87]MAN-SUM'!$G$20</definedName>
    <definedName name="man">'[88]MAN-SUM'!$G$20</definedName>
    <definedName name="mancalc" localSheetId="5">#REF!</definedName>
    <definedName name="mancalc" localSheetId="6">#REF!</definedName>
    <definedName name="mancalc">#REF!</definedName>
    <definedName name="Manpower" localSheetId="5">[158]Code!$A$6:$C$30</definedName>
    <definedName name="Manpower" localSheetId="6">[158]Code!$A$6:$C$30</definedName>
    <definedName name="Manpower" localSheetId="13">[182]Code!$A$6:$C$30</definedName>
    <definedName name="Manpower">[183]Code!$A$6:$C$30</definedName>
    <definedName name="MAP">[66]Material!$B$726:$I$726</definedName>
    <definedName name="Mar" localSheetId="28" hidden="1">{"'ISO9000'!$A$6:$D$11"}</definedName>
    <definedName name="Mar" localSheetId="27" hidden="1">{"'ISO9000'!$A$6:$D$11"}</definedName>
    <definedName name="Mar" localSheetId="24" hidden="1">{"'ISO9000'!$A$6:$D$11"}</definedName>
    <definedName name="Mar" localSheetId="31" hidden="1">{"'ISO9000'!$A$6:$D$11"}</definedName>
    <definedName name="Mar" localSheetId="29" hidden="1">{"'ISO9000'!$A$6:$D$11"}</definedName>
    <definedName name="Mar" localSheetId="30" hidden="1">{"'ISO9000'!$A$6:$D$11"}</definedName>
    <definedName name="Mar" localSheetId="32" hidden="1">{"'ISO9000'!$A$6:$D$11"}</definedName>
    <definedName name="Mar" localSheetId="5" hidden="1">{"'ISO9000'!$A$6:$D$11"}</definedName>
    <definedName name="Mar" localSheetId="6" hidden="1">{"'ISO9000'!$A$6:$D$11"}</definedName>
    <definedName name="Mar" localSheetId="8" hidden="1">{"'ISO9000'!$A$6:$D$11"}</definedName>
    <definedName name="Mar" localSheetId="13" hidden="1">{"'ISO9000'!$A$6:$D$11"}</definedName>
    <definedName name="Mar" hidden="1">{"'ISO9000'!$A$6:$D$11"}</definedName>
    <definedName name="MAS">[66]labour!$B$47:$I$47</definedName>
    <definedName name="masood">'[55]Annex-E'!#REF!</definedName>
    <definedName name="mat" localSheetId="5">'[87]MAT-SUM'!$H$49</definedName>
    <definedName name="mat" localSheetId="6">'[87]MAT-SUM'!$H$49</definedName>
    <definedName name="MAT" localSheetId="13">'[1]COAT&amp;WRAP-QIOT-#3'!#REF!</definedName>
    <definedName name="mat">'[88]MAT-SUM'!$H$49</definedName>
    <definedName name="mat.csr" localSheetId="24">#REF!</definedName>
    <definedName name="mat.csr" localSheetId="29">#REF!</definedName>
    <definedName name="mat.csr" localSheetId="30">#REF!</definedName>
    <definedName name="mat.csr" localSheetId="5">#REF!</definedName>
    <definedName name="mat.csr" localSheetId="6">#REF!</definedName>
    <definedName name="mat.csr">#REF!</definedName>
    <definedName name="matc" localSheetId="5">#REF!</definedName>
    <definedName name="matc" localSheetId="6">#REF!</definedName>
    <definedName name="matc">#REF!</definedName>
    <definedName name="matcal" localSheetId="5">[141]MAT_ANALYSIS!$J$344</definedName>
    <definedName name="matcal" localSheetId="6">[141]MAT_ANALYSIS!$J$344</definedName>
    <definedName name="matcal">[165]MAT_ANALYSIS!$J$344</definedName>
    <definedName name="matcalc" localSheetId="5">[196]MAT_CALC!$N$408</definedName>
    <definedName name="matcalc" localSheetId="6">[196]MAT_CALC!$N$408</definedName>
    <definedName name="matcalc">[239]MAT_CALC!$N$408</definedName>
    <definedName name="MATCOF">#REF!</definedName>
    <definedName name="MATCOST">#REF!</definedName>
    <definedName name="matdb" localSheetId="24">[149]Matdb!$A:$N</definedName>
    <definedName name="matdb" localSheetId="29">[149]Matdb!$A:$N</definedName>
    <definedName name="matdb" localSheetId="30">[149]Matdb!$A:$N</definedName>
    <definedName name="matdb" localSheetId="5">#REF!</definedName>
    <definedName name="matdb" localSheetId="6">#REF!</definedName>
    <definedName name="matdb">#REF!</definedName>
    <definedName name="material" localSheetId="24">#REF!</definedName>
    <definedName name="material" localSheetId="29">#REF!</definedName>
    <definedName name="material" localSheetId="30">#REF!</definedName>
    <definedName name="material" localSheetId="5">[129]Material!$A$9:$H$141</definedName>
    <definedName name="material" localSheetId="6">[129]Material!$A$9:$H$141</definedName>
    <definedName name="Material" localSheetId="13">[182]Code!$A$81:$C$164</definedName>
    <definedName name="material">[154]Material!$A$9:$H$141</definedName>
    <definedName name="Material.06" localSheetId="5">[112]Bkup_Matrl!$B$468:$CQ$589</definedName>
    <definedName name="Material.06" localSheetId="6">[112]Bkup_Matrl!$B$468:$CQ$589</definedName>
    <definedName name="Material.06" localSheetId="13">[143]Bkup_Matrl!$B$468:$CQ$589</definedName>
    <definedName name="Material.06">[144]Bkup_Matrl!$B$468:$CQ$589</definedName>
    <definedName name="Material_Rate" localSheetId="5">[112]Material!$B$12:$E$160</definedName>
    <definedName name="Material_Rate" localSheetId="6">[112]Material!$B$12:$E$160</definedName>
    <definedName name="Material_Rate" localSheetId="13">[143]Material!$B$12:$E$160</definedName>
    <definedName name="Material_Rate">[144]Material!$B$12:$E$160</definedName>
    <definedName name="MaterialToBeCrushed" localSheetId="5">#REF!</definedName>
    <definedName name="MaterialToBeCrushed" localSheetId="6">#REF!</definedName>
    <definedName name="MaterialToBeCrushed">#REF!</definedName>
    <definedName name="MaterialToBeScreened" localSheetId="5">#REF!</definedName>
    <definedName name="MaterialToBeScreened" localSheetId="6">#REF!</definedName>
    <definedName name="MaterialToBeScreened">#REF!</definedName>
    <definedName name="MC_" localSheetId="5">#REF!</definedName>
    <definedName name="MC_" localSheetId="6">#REF!</definedName>
    <definedName name="MC_">#REF!</definedName>
    <definedName name="MDS_N" localSheetId="5">#REF!</definedName>
    <definedName name="MDS_N" localSheetId="6">#REF!</definedName>
    <definedName name="MDS_N">#REF!</definedName>
    <definedName name="MDS_UNT" localSheetId="5">#REF!</definedName>
    <definedName name="MDS_UNT" localSheetId="6">#REF!</definedName>
    <definedName name="MDS_UNT">#REF!</definedName>
    <definedName name="me" localSheetId="5">[179]BOQ!$K$192</definedName>
    <definedName name="me" localSheetId="6">[179]BOQ!$K$192</definedName>
    <definedName name="me">[180]BOQ!$K$192</definedName>
    <definedName name="Measurement__M" localSheetId="24">#REF!</definedName>
    <definedName name="Measurement__M" localSheetId="29">#REF!</definedName>
    <definedName name="Measurement__M" localSheetId="30">#REF!</definedName>
    <definedName name="Measurement__M" localSheetId="5">#REF!</definedName>
    <definedName name="Measurement__M" localSheetId="6">#REF!</definedName>
    <definedName name="Measurement__M">#REF!</definedName>
    <definedName name="Membrain" localSheetId="24">#REF!</definedName>
    <definedName name="Membrain" localSheetId="29">#REF!</definedName>
    <definedName name="Membrain" localSheetId="30">#REF!</definedName>
    <definedName name="Membrain" localSheetId="5">#REF!</definedName>
    <definedName name="Membrain" localSheetId="6">#REF!</definedName>
    <definedName name="Membrain">#REF!</definedName>
    <definedName name="MENU1">#REF!</definedName>
    <definedName name="Meron" localSheetId="5">[237]Sheet4!$B$4</definedName>
    <definedName name="Meron" localSheetId="6">[237]Sheet4!$B$4</definedName>
    <definedName name="Meron">[238]Sheet4!$B$4</definedName>
    <definedName name="MES" localSheetId="24">#REF!</definedName>
    <definedName name="MES" localSheetId="29">#REF!</definedName>
    <definedName name="MES" localSheetId="30">#REF!</definedName>
    <definedName name="MES" localSheetId="5">#REF!</definedName>
    <definedName name="MES" localSheetId="6">#REF!</definedName>
    <definedName name="MES">#REF!</definedName>
    <definedName name="mesh">'[40]bulk material prices'!$D$26</definedName>
    <definedName name="MF">'[1]COAT&amp;WRAP-QIOT-#3'!#REF!</definedName>
    <definedName name="MH">'[240]Manhol Backup Calc'!$C$16:$AJ$31</definedName>
    <definedName name="MHRFAC">'[24]4.1 CS Flange'!#REF!</definedName>
    <definedName name="Middle">#REF!</definedName>
    <definedName name="mim" localSheetId="24">#REF!</definedName>
    <definedName name="mim" localSheetId="29">#REF!</definedName>
    <definedName name="mim" localSheetId="30">#REF!</definedName>
    <definedName name="mim" localSheetId="5">#REF!</definedName>
    <definedName name="mim" localSheetId="6">#REF!</definedName>
    <definedName name="mim">#REF!</definedName>
    <definedName name="MIS">[66]labour!$B$52:$I$52</definedName>
    <definedName name="mmmm">[15]iron!#REF!</definedName>
    <definedName name="mmo">'[67]TAB-11'!$J$42</definedName>
    <definedName name="mn">#REF!,#REF!,#REF!,#REF!,#REF!,#REF!,#REF!,#REF!,#REF!</definedName>
    <definedName name="mnb">#REF!,#REF!,#REF!,#REF!,#REF!,#REF!,#REF!,#REF!,#REF!</definedName>
    <definedName name="mnian" localSheetId="5">#REF!</definedName>
    <definedName name="mnian" localSheetId="6">#REF!</definedName>
    <definedName name="mnian">#REF!</definedName>
    <definedName name="Mo" localSheetId="5">[241]Sheet1!$B$2</definedName>
    <definedName name="Mo" localSheetId="6">[241]Sheet1!$B$2</definedName>
    <definedName name="Mo">[242]Sheet1!$B$2</definedName>
    <definedName name="MODELE">#REF!</definedName>
    <definedName name="modele1">#REF!</definedName>
    <definedName name="mon" localSheetId="5">[148]Titel!$K$9</definedName>
    <definedName name="mon" localSheetId="6">[148]Titel!$K$9</definedName>
    <definedName name="mon">[171]Titel!$K$9</definedName>
    <definedName name="Mont" localSheetId="5">[198]Sheet1!#REF!</definedName>
    <definedName name="Mont" localSheetId="6">[198]Sheet1!#REF!</definedName>
    <definedName name="Mont">[198]Sheet1!#REF!</definedName>
    <definedName name="MONTH" localSheetId="5">#REF!</definedName>
    <definedName name="MONTH" localSheetId="6">#REF!</definedName>
    <definedName name="MONTH">#REF!</definedName>
    <definedName name="MontlyPercentCompletion" localSheetId="5">#REF!</definedName>
    <definedName name="MontlyPercentCompletion" localSheetId="6">#REF!</definedName>
    <definedName name="MontlyPercentCompletion">#REF!</definedName>
    <definedName name="mosaic" localSheetId="24" hidden="1">#REF!</definedName>
    <definedName name="mosaic" localSheetId="29" hidden="1">#REF!</definedName>
    <definedName name="mosaic" localSheetId="30" hidden="1">#REF!</definedName>
    <definedName name="mosaic" localSheetId="5" hidden="1">#REF!</definedName>
    <definedName name="mosaic" localSheetId="6" hidden="1">#REF!</definedName>
    <definedName name="mosaic" hidden="1">#REF!</definedName>
    <definedName name="Mp.CSR" localSheetId="5">#REF!</definedName>
    <definedName name="Mp.CSR" localSheetId="6">#REF!</definedName>
    <definedName name="Mp.CSR">#REF!</definedName>
    <definedName name="MP_Rate" localSheetId="5">[112]Manpower!$A$6:$C$52</definedName>
    <definedName name="MP_Rate" localSheetId="6">[112]Manpower!$A$6:$C$52</definedName>
    <definedName name="MP_Rate" localSheetId="13">[143]Manpower!$A$6:$C$52</definedName>
    <definedName name="MP_Rate">[144]Manpower!$A$6:$C$52</definedName>
    <definedName name="MPdb" localSheetId="24">[149]MPdb!$A$1:$J$1711</definedName>
    <definedName name="MPdb" localSheetId="29">[149]MPdb!$A$1:$J$1711</definedName>
    <definedName name="MPdb" localSheetId="30">[149]MPdb!$A$1:$J$1711</definedName>
    <definedName name="MPdb" localSheetId="5">#REF!</definedName>
    <definedName name="MPdb" localSheetId="6">#REF!</definedName>
    <definedName name="MPdb">#REF!</definedName>
    <definedName name="MPWR" localSheetId="24">#REF!</definedName>
    <definedName name="MPWR" localSheetId="29">#REF!</definedName>
    <definedName name="MPWR" localSheetId="30">#REF!</definedName>
    <definedName name="MPWR" localSheetId="5">#REF!</definedName>
    <definedName name="MPWR" localSheetId="6">#REF!</definedName>
    <definedName name="MPWR">#REF!</definedName>
    <definedName name="MRC">#REF!</definedName>
    <definedName name="MRS.2016">#REF!</definedName>
    <definedName name="MRS_2015">#REF!</definedName>
    <definedName name="MRS_2016">#REF!</definedName>
    <definedName name="ms" localSheetId="5">#REF!</definedName>
    <definedName name="ms" localSheetId="6">#REF!</definedName>
    <definedName name="ms">#REF!</definedName>
    <definedName name="MS.S">[67]Material!$B$766:$I$766</definedName>
    <definedName name="msb">[66]Material!$B$760:$I$760</definedName>
    <definedName name="Msummary" localSheetId="5">[129]SUMMARY!$A$8:$H$202</definedName>
    <definedName name="Msummary" localSheetId="6">[129]SUMMARY!$A$8:$H$202</definedName>
    <definedName name="Msummary" localSheetId="13">[112]SUMMARY!$A$8:$H$202</definedName>
    <definedName name="Msummary">[154]summary!$A$8:$H$202</definedName>
    <definedName name="MTRL" localSheetId="24">#REF!</definedName>
    <definedName name="MTRL" localSheetId="29">#REF!</definedName>
    <definedName name="MTRL" localSheetId="30">#REF!</definedName>
    <definedName name="MTRL" localSheetId="5">#REF!</definedName>
    <definedName name="MTRL" localSheetId="6">#REF!</definedName>
    <definedName name="MTRL">#REF!</definedName>
    <definedName name="mud">[66]Material!$B$769:$I$769</definedName>
    <definedName name="MUK" localSheetId="5">#REF!,#REF!</definedName>
    <definedName name="MUK" localSheetId="6">#REF!,#REF!</definedName>
    <definedName name="MUK" localSheetId="13">[157]Ext.Boq!#REF!,[157]Ext.Boq!$B$1:$B$65536</definedName>
    <definedName name="MUK">#REF!,#REF!</definedName>
    <definedName name="Multiplier" localSheetId="5">#REF!</definedName>
    <definedName name="Multiplier" localSheetId="6">#REF!</definedName>
    <definedName name="Multiplier">#REF!</definedName>
    <definedName name="Multiplier1" localSheetId="5">#REF!</definedName>
    <definedName name="Multiplier1" localSheetId="6">#REF!</definedName>
    <definedName name="Multiplier1">#REF!</definedName>
    <definedName name="mun" localSheetId="28" hidden="1">[12]SUM!#REF!</definedName>
    <definedName name="mun" localSheetId="27" hidden="1">[12]SUM!#REF!</definedName>
    <definedName name="mun" localSheetId="26" hidden="1">[12]SUM!#REF!</definedName>
    <definedName name="mun" localSheetId="24" hidden="1">[12]SUM!#REF!</definedName>
    <definedName name="mun" localSheetId="31" hidden="1">[12]SUM!#REF!</definedName>
    <definedName name="mun" localSheetId="29" hidden="1">[12]SUM!#REF!</definedName>
    <definedName name="mun" localSheetId="30" hidden="1">[12]SUM!#REF!</definedName>
    <definedName name="mun" localSheetId="32" hidden="1">[12]SUM!#REF!</definedName>
    <definedName name="mun" localSheetId="5" hidden="1">[7]SUM!#REF!</definedName>
    <definedName name="mun" localSheetId="6" hidden="1">[7]SUM!#REF!</definedName>
    <definedName name="mun" localSheetId="13" hidden="1">[7]SUM!#REF!</definedName>
    <definedName name="mun" hidden="1">[12]SUM!#REF!</definedName>
    <definedName name="n" localSheetId="28" hidden="1">[2]SUM!#REF!</definedName>
    <definedName name="n" localSheetId="27" hidden="1">[2]SUM!#REF!</definedName>
    <definedName name="n" localSheetId="26" hidden="1">[2]SUM!#REF!</definedName>
    <definedName name="n" localSheetId="24" hidden="1">[2]SUM!#REF!</definedName>
    <definedName name="n" localSheetId="31" hidden="1">[2]SUM!#REF!</definedName>
    <definedName name="n" localSheetId="29" hidden="1">[2]SUM!#REF!</definedName>
    <definedName name="n" localSheetId="30" hidden="1">[2]SUM!#REF!</definedName>
    <definedName name="n" localSheetId="32" hidden="1">[2]SUM!#REF!</definedName>
    <definedName name="n" localSheetId="5" hidden="1">[2]SUM!#REF!</definedName>
    <definedName name="n" localSheetId="6" hidden="1">[2]SUM!#REF!</definedName>
    <definedName name="n" hidden="1">[2]SUM!#REF!</definedName>
    <definedName name="nadeem" localSheetId="5">#REF!</definedName>
    <definedName name="nadeem" localSheetId="6">#REF!</definedName>
    <definedName name="nadeem">#REF!</definedName>
    <definedName name="Nafta" localSheetId="5">#REF!</definedName>
    <definedName name="Nafta" localSheetId="6">#REF!</definedName>
    <definedName name="Nafta">#REF!</definedName>
    <definedName name="nbhg">[99]B.O.Q!$B$1:$B$65536</definedName>
    <definedName name="nbl">[243]Code!$A$89:$C$180</definedName>
    <definedName name="NetAmount" localSheetId="5">#REF!</definedName>
    <definedName name="NetAmount" localSheetId="6">#REF!</definedName>
    <definedName name="NetAmount">#REF!</definedName>
    <definedName name="New" localSheetId="24">#REF!</definedName>
    <definedName name="New" localSheetId="29">#REF!</definedName>
    <definedName name="New" localSheetId="30">#REF!</definedName>
    <definedName name="New" localSheetId="5">'[129]300'!$J$852:$M$950</definedName>
    <definedName name="New" localSheetId="6">'[129]300'!$J$852:$M$950</definedName>
    <definedName name="New" localSheetId="13">'[112]300'!$J$852:$M$950</definedName>
    <definedName name="New">'[154]300'!$J$852:$M$950</definedName>
    <definedName name="NGC" localSheetId="5">#REF!</definedName>
    <definedName name="NGC" localSheetId="6">#REF!</definedName>
    <definedName name="NGC">#REF!</definedName>
    <definedName name="nn">#REF!</definedName>
    <definedName name="nnkasd" localSheetId="24">#REF!</definedName>
    <definedName name="nnkasd" localSheetId="29">#REF!</definedName>
    <definedName name="nnkasd" localSheetId="30">#REF!</definedName>
    <definedName name="nnkasd" localSheetId="5">#REF!</definedName>
    <definedName name="nnkasd" localSheetId="6">#REF!</definedName>
    <definedName name="nnkasd">#REF!</definedName>
    <definedName name="nnn" localSheetId="5">#REF!</definedName>
    <definedName name="nnn" localSheetId="6">#REF!</definedName>
    <definedName name="nnn">#REF!</definedName>
    <definedName name="nnnn" localSheetId="5">#REF!</definedName>
    <definedName name="nnnn" localSheetId="6">#REF!</definedName>
    <definedName name="nnnn">#REF!</definedName>
    <definedName name="nnnnnn">((((VLOOKUP([24]Insulation!XFC1,'Sheet1 (2)'!PipeInfo,2,FALSE)+2*[24]Insulation!XFB1)/1000)^2/4*PI())-(((VLOOKUP([24]Insulation!XFC1,'Sheet1 (2)'!PipeInfo,2,FALSE))/1000)^2/4*PI()))*[24]Insulation!B1</definedName>
    <definedName name="nnnnnnnnnnnnnnnnna1" hidden="1">#REF!</definedName>
    <definedName name="No" localSheetId="5">[118]Sheet4!$B$2</definedName>
    <definedName name="No" localSheetId="6">[118]Sheet4!$B$2</definedName>
    <definedName name="no" localSheetId="13">#REF!</definedName>
    <definedName name="No">[148]Sheet4!$B$2</definedName>
    <definedName name="No.3" localSheetId="5">#REF!</definedName>
    <definedName name="No.3" localSheetId="6">#REF!</definedName>
    <definedName name="No.3">#REF!</definedName>
    <definedName name="No0" localSheetId="5">#REF!</definedName>
    <definedName name="No0" localSheetId="6">#REF!</definedName>
    <definedName name="No0">#REF!</definedName>
    <definedName name="nr" localSheetId="5">#REF!</definedName>
    <definedName name="nr" localSheetId="6">#REF!</definedName>
    <definedName name="nr">#REF!</definedName>
    <definedName name="NR126B" localSheetId="5">#REF!</definedName>
    <definedName name="NR126B" localSheetId="6">#REF!</definedName>
    <definedName name="NR126B">#REF!</definedName>
    <definedName name="NR126B1" localSheetId="5">#REF!</definedName>
    <definedName name="NR126B1" localSheetId="6">#REF!</definedName>
    <definedName name="NR126B1">#REF!</definedName>
    <definedName name="nsl" localSheetId="24">#REF!</definedName>
    <definedName name="nsl" localSheetId="29">#REF!</definedName>
    <definedName name="nsl" localSheetId="30">#REF!</definedName>
    <definedName name="nsl" localSheetId="5">#REF!</definedName>
    <definedName name="nsl" localSheetId="6">#REF!</definedName>
    <definedName name="nsl">#REF!</definedName>
    <definedName name="nsl.id" localSheetId="24">#REF!</definedName>
    <definedName name="nsl.id" localSheetId="29">#REF!</definedName>
    <definedName name="nsl.id" localSheetId="30">#REF!</definedName>
    <definedName name="nsl.id" localSheetId="5">#REF!</definedName>
    <definedName name="nsl.id" localSheetId="6">#REF!</definedName>
    <definedName name="nsl.id">#REF!</definedName>
    <definedName name="Num">#REF!</definedName>
    <definedName name="num2text">[142]dBase!$A$3:$I$1005</definedName>
    <definedName name="o" localSheetId="5">#REF!</definedName>
    <definedName name="o" localSheetId="6">#REF!</definedName>
    <definedName name="o">#REF!</definedName>
    <definedName name="o_10" localSheetId="5">'[43]Brick Work'!#REF!</definedName>
    <definedName name="o_10" localSheetId="6">'[43]Brick Work'!#REF!</definedName>
    <definedName name="o_10">'[50]Brick Work'!#REF!</definedName>
    <definedName name="o_11" localSheetId="5">'[43]Brick Work'!#REF!</definedName>
    <definedName name="o_11" localSheetId="6">'[43]Brick Work'!#REF!</definedName>
    <definedName name="o_11">'[50]Brick Work'!#REF!</definedName>
    <definedName name="o_12" localSheetId="5">'[44]Brick Work'!#REF!</definedName>
    <definedName name="o_12" localSheetId="6">'[44]Brick Work'!#REF!</definedName>
    <definedName name="o_12">'[51]Brick Work'!#REF!</definedName>
    <definedName name="o_13" localSheetId="5">'[44]Brick Work'!#REF!</definedName>
    <definedName name="o_13" localSheetId="6">'[44]Brick Work'!#REF!</definedName>
    <definedName name="o_13">'[51]Brick Work'!#REF!</definedName>
    <definedName name="o_14" localSheetId="5">'[44]Brick Work'!#REF!</definedName>
    <definedName name="o_14" localSheetId="6">'[44]Brick Work'!#REF!</definedName>
    <definedName name="o_14">'[51]Brick Work'!#REF!</definedName>
    <definedName name="o_15" localSheetId="5">'[45]Brick Work'!#REF!</definedName>
    <definedName name="o_15" localSheetId="6">'[45]Brick Work'!#REF!</definedName>
    <definedName name="o_15">'[52]Brick Work'!#REF!</definedName>
    <definedName name="o_16" localSheetId="5">'[44]Brick Work'!#REF!</definedName>
    <definedName name="o_16" localSheetId="6">'[44]Brick Work'!#REF!</definedName>
    <definedName name="o_16">'[51]Brick Work'!#REF!</definedName>
    <definedName name="o_17" localSheetId="5">'[43]Brick Work'!#REF!</definedName>
    <definedName name="o_17" localSheetId="6">'[43]Brick Work'!#REF!</definedName>
    <definedName name="o_17">'[50]Brick Work'!#REF!</definedName>
    <definedName name="o_18" localSheetId="5">'[43]Brick Work'!#REF!</definedName>
    <definedName name="o_18" localSheetId="6">'[43]Brick Work'!#REF!</definedName>
    <definedName name="o_18">'[50]Brick Work'!#REF!</definedName>
    <definedName name="o_19" localSheetId="5">'[43]Brick Work'!#REF!</definedName>
    <definedName name="o_19" localSheetId="6">'[43]Brick Work'!#REF!</definedName>
    <definedName name="o_19">'[50]Brick Work'!#REF!</definedName>
    <definedName name="o_20" localSheetId="5">'[43]Brick Work'!#REF!</definedName>
    <definedName name="o_20" localSheetId="6">'[43]Brick Work'!#REF!</definedName>
    <definedName name="o_20">'[50]Brick Work'!#REF!</definedName>
    <definedName name="o_21" localSheetId="5">'[43]Brick Work'!#REF!</definedName>
    <definedName name="o_21" localSheetId="6">'[43]Brick Work'!#REF!</definedName>
    <definedName name="o_21">'[50]Brick Work'!#REF!</definedName>
    <definedName name="o_22" localSheetId="5">'[45]Brick Work'!#REF!</definedName>
    <definedName name="o_22" localSheetId="6">'[45]Brick Work'!#REF!</definedName>
    <definedName name="o_22">'[52]Brick Work'!#REF!</definedName>
    <definedName name="o_23" localSheetId="5">'[45]Brick Work'!#REF!</definedName>
    <definedName name="o_23" localSheetId="6">'[45]Brick Work'!#REF!</definedName>
    <definedName name="o_23">'[52]Brick Work'!#REF!</definedName>
    <definedName name="o_24" localSheetId="5">'[45]Brick Work'!#REF!</definedName>
    <definedName name="o_24" localSheetId="6">'[45]Brick Work'!#REF!</definedName>
    <definedName name="o_24">'[52]Brick Work'!#REF!</definedName>
    <definedName name="o_25" localSheetId="5">'[43]Brick Work'!#REF!</definedName>
    <definedName name="o_25" localSheetId="6">'[43]Brick Work'!#REF!</definedName>
    <definedName name="o_25">'[50]Brick Work'!#REF!</definedName>
    <definedName name="o_26" localSheetId="5">'[43]Brick Work'!#REF!</definedName>
    <definedName name="o_26" localSheetId="6">'[43]Brick Work'!#REF!</definedName>
    <definedName name="o_26">'[50]Brick Work'!#REF!</definedName>
    <definedName name="o_27" localSheetId="5">'[47]Brick Work'!#REF!</definedName>
    <definedName name="o_27" localSheetId="6">'[47]Brick Work'!#REF!</definedName>
    <definedName name="o_27">'[53]Brick Work'!#REF!</definedName>
    <definedName name="o_28" localSheetId="5">'[47]Brick Work'!#REF!</definedName>
    <definedName name="o_28" localSheetId="6">'[47]Brick Work'!#REF!</definedName>
    <definedName name="o_28">'[53]Brick Work'!#REF!</definedName>
    <definedName name="o_29" localSheetId="5">'[47]Brick Work'!#REF!</definedName>
    <definedName name="o_29" localSheetId="6">'[47]Brick Work'!#REF!</definedName>
    <definedName name="o_29">'[53]Brick Work'!#REF!</definedName>
    <definedName name="o_30" localSheetId="5">'[43]Brick Work'!#REF!</definedName>
    <definedName name="o_30" localSheetId="6">'[43]Brick Work'!#REF!</definedName>
    <definedName name="o_30">'[50]Brick Work'!#REF!</definedName>
    <definedName name="o_34" localSheetId="5">'[45]Brick Work'!#REF!</definedName>
    <definedName name="o_34" localSheetId="6">'[45]Brick Work'!#REF!</definedName>
    <definedName name="o_34">'[52]Brick Work'!#REF!</definedName>
    <definedName name="o_4" localSheetId="5">'[49]Brick Work'!#REF!</definedName>
    <definedName name="o_4" localSheetId="6">'[49]Brick Work'!#REF!</definedName>
    <definedName name="o_4" localSheetId="13">'[54]Brick Work'!#REF!</definedName>
    <definedName name="o_4">'[55]Brick Work'!#REF!</definedName>
    <definedName name="o_5" localSheetId="5">'[49]Brick Work'!#REF!</definedName>
    <definedName name="o_5" localSheetId="6">'[49]Brick Work'!#REF!</definedName>
    <definedName name="o_5" localSheetId="13">'[54]Brick Work'!#REF!</definedName>
    <definedName name="o_5">'[55]Brick Work'!#REF!</definedName>
    <definedName name="o_8" localSheetId="5">'[50]Brick Work'!#REF!</definedName>
    <definedName name="o_8" localSheetId="6">'[50]Brick Work'!#REF!</definedName>
    <definedName name="o_8">'[56]Brick Work'!#REF!</definedName>
    <definedName name="OALLFAC">'[24]4.1 CS Flange'!#REF!</definedName>
    <definedName name="OC4P">#REF!</definedName>
    <definedName name="OD">INDEX(#REF!, MATCH(VALUE(#REF!),#REF!,), MATCH("ODia",#REF!,))</definedName>
    <definedName name="ODia">#N/A</definedName>
    <definedName name="off" localSheetId="5">#REF!</definedName>
    <definedName name="off" localSheetId="6">#REF!</definedName>
    <definedName name="off">#REF!</definedName>
    <definedName name="oh" localSheetId="24">'[88]OH-SUM'!$E$38</definedName>
    <definedName name="oh" localSheetId="29">'[88]OH-SUM'!$E$38</definedName>
    <definedName name="oh" localSheetId="30">'[88]OH-SUM'!$E$38</definedName>
    <definedName name="oh" localSheetId="5">'[123]CIVIL RATES'!$E$40</definedName>
    <definedName name="oh" localSheetId="6">'[123]CIVIL RATES'!$E$40</definedName>
    <definedName name="oh" localSheetId="13">'[106]CIVIL RATES'!$E$40</definedName>
    <definedName name="oh">'[124]CIVIL RATES'!$E$40</definedName>
    <definedName name="ohwt15x15">'[55]Annex-E'!#REF!</definedName>
    <definedName name="OIL.K">[67]Material!$B$778:$I$778</definedName>
    <definedName name="OIL.LB">[66]Material!$B$779:$I$779</definedName>
    <definedName name="OIL.LR">[67]Material!$B$781:$I$781</definedName>
    <definedName name="OIL.P">[66]Material!$B$782:$I$782</definedName>
    <definedName name="OIL.PUT">[66]Material!$B$783:$I$783</definedName>
    <definedName name="OIL.T">[66]Material!$B$784:$I$784</definedName>
    <definedName name="oion\" localSheetId="24">#REF!</definedName>
    <definedName name="oion\" localSheetId="29">#REF!</definedName>
    <definedName name="oion\" localSheetId="30">#REF!</definedName>
    <definedName name="oion\" localSheetId="5">#REF!</definedName>
    <definedName name="oion\" localSheetId="6">#REF!</definedName>
    <definedName name="oion\">#REF!</definedName>
    <definedName name="Ok">#REF!</definedName>
    <definedName name="ol" localSheetId="24">#REF!</definedName>
    <definedName name="ol" localSheetId="29">#REF!</definedName>
    <definedName name="ol" localSheetId="30">#REF!</definedName>
    <definedName name="ol" localSheetId="5">#REF!</definedName>
    <definedName name="ol" localSheetId="6">#REF!</definedName>
    <definedName name="ol">#REF!</definedName>
    <definedName name="olk">[116]B.O.Q!#REF!,[116]B.O.Q!#REF!,[116]B.O.Q!#REF!,[116]B.O.Q!$B$1:$B$65536</definedName>
    <definedName name="oln" localSheetId="24">#REF!</definedName>
    <definedName name="oln" localSheetId="29">#REF!</definedName>
    <definedName name="oln" localSheetId="30">#REF!</definedName>
    <definedName name="oln" localSheetId="5">#REF!</definedName>
    <definedName name="oln" localSheetId="6">#REF!</definedName>
    <definedName name="oln">#REF!</definedName>
    <definedName name="oltmgn" localSheetId="5">#REF!</definedName>
    <definedName name="oltmgn" localSheetId="6">#REF!</definedName>
    <definedName name="oltmgn">#REF!</definedName>
    <definedName name="one_eight">#REF!</definedName>
    <definedName name="OPC">#REF!</definedName>
    <definedName name="opon" localSheetId="5">#REF!</definedName>
    <definedName name="opon" localSheetId="6">#REF!</definedName>
    <definedName name="opon">#REF!</definedName>
    <definedName name="OPTION">#REF!</definedName>
    <definedName name="oqekn" localSheetId="24">'[137]M.D.B Analysis '!#REF!</definedName>
    <definedName name="oqekn" localSheetId="29">'[137]M.D.B Analysis '!#REF!</definedName>
    <definedName name="oqekn" localSheetId="30">'[137]M.D.B Analysis '!#REF!</definedName>
    <definedName name="oqekn" localSheetId="5">'[138]M.D.B Analysis '!#REF!</definedName>
    <definedName name="oqekn" localSheetId="6">'[138]M.D.B Analysis '!#REF!</definedName>
    <definedName name="oqekn" localSheetId="13">'[98]M.D.B Analysis '!#REF!</definedName>
    <definedName name="oqekn">'[139]M.D.B Analysis '!#REF!</definedName>
    <definedName name="Oranges">#REF!</definedName>
    <definedName name="OVERALL_CUM___COMPLETE">'[24]#REF'!$J$20:$BP$20</definedName>
    <definedName name="Overall_Progr" localSheetId="5">#REF!</definedName>
    <definedName name="Overall_Progr" localSheetId="6">#REF!</definedName>
    <definedName name="Overall_Progr">#REF!</definedName>
    <definedName name="P" localSheetId="24">#REF!</definedName>
    <definedName name="P" localSheetId="29">#REF!</definedName>
    <definedName name="P" localSheetId="30">#REF!</definedName>
    <definedName name="p" localSheetId="5">#REF!</definedName>
    <definedName name="p" localSheetId="6">#REF!</definedName>
    <definedName name="p">#REF!</definedName>
    <definedName name="P.BR4">[66]Material!$B$790:$I$790</definedName>
    <definedName name="P.C.C" localSheetId="5">'[131]85% earth work'!#REF!</definedName>
    <definedName name="P.C.C" localSheetId="6">'[131]85% earth work'!#REF!</definedName>
    <definedName name="P.C.C">'[155]85% earth work'!#REF!</definedName>
    <definedName name="P.RO">[66]Material!$B$797:$I$797</definedName>
    <definedName name="p.s">#REF!,#REF!</definedName>
    <definedName name="P.SE">[66]Material!$B$804:$I$804</definedName>
    <definedName name="P.VE">[66]Material!$B$802:$I$802</definedName>
    <definedName name="p_flange" localSheetId="5">[231]BOQ!#REF!</definedName>
    <definedName name="p_flange" localSheetId="6">[231]BOQ!#REF!</definedName>
    <definedName name="p_flange">#REF!</definedName>
    <definedName name="PAD">[66]Material!$B$785:$I$785</definedName>
    <definedName name="Page" localSheetId="5">#REF!</definedName>
    <definedName name="Page" localSheetId="6">#REF!</definedName>
    <definedName name="Page">#REF!</definedName>
    <definedName name="PAGE1" localSheetId="5">#REF!</definedName>
    <definedName name="PAGE1" localSheetId="6">#REF!</definedName>
    <definedName name="PAGE1">#REF!</definedName>
    <definedName name="PAGE2" localSheetId="5">#REF!</definedName>
    <definedName name="PAGE2" localSheetId="6">#REF!</definedName>
    <definedName name="PAGE2">#REF!</definedName>
    <definedName name="PAGE3" localSheetId="5">#REF!</definedName>
    <definedName name="PAGE3" localSheetId="6">#REF!</definedName>
    <definedName name="PAGE3">#REF!</definedName>
    <definedName name="PAGE5_21" localSheetId="5">#REF!</definedName>
    <definedName name="PAGE5_21" localSheetId="6">#REF!</definedName>
    <definedName name="PAGE5_21">#REF!</definedName>
    <definedName name="PAGES" localSheetId="5">#REF!</definedName>
    <definedName name="PAGES" localSheetId="6">#REF!</definedName>
    <definedName name="PAGES">#REF!</definedName>
    <definedName name="PAI">[66]labour!$A$56:$I$56</definedName>
    <definedName name="paint">#REF!</definedName>
    <definedName name="pakistan" localSheetId="5" hidden="1">[24]SUM!#REF!</definedName>
    <definedName name="pakistan" localSheetId="6" hidden="1">[24]SUM!#REF!</definedName>
    <definedName name="pakistan" localSheetId="13" hidden="1">[22]SUM!#REF!</definedName>
    <definedName name="pakistan" hidden="1">[27]SUM!#REF!</definedName>
    <definedName name="part10" localSheetId="5">#REF!</definedName>
    <definedName name="part10" localSheetId="6">#REF!</definedName>
    <definedName name="part10">#REF!</definedName>
    <definedName name="part7" localSheetId="5">#REF!</definedName>
    <definedName name="part7" localSheetId="6">#REF!</definedName>
    <definedName name="part7">#REF!</definedName>
    <definedName name="part8" localSheetId="5">#REF!</definedName>
    <definedName name="part8" localSheetId="6">#REF!</definedName>
    <definedName name="part8">#REF!</definedName>
    <definedName name="part9" localSheetId="5">#REF!</definedName>
    <definedName name="part9" localSheetId="6">#REF!</definedName>
    <definedName name="part9">#REF!</definedName>
    <definedName name="PavementMarking" localSheetId="5">#REF!</definedName>
    <definedName name="PavementMarking" localSheetId="6">#REF!</definedName>
    <definedName name="PavementMarking">#REF!</definedName>
    <definedName name="PBQ_ALL" localSheetId="5">#REF!</definedName>
    <definedName name="PBQ_ALL" localSheetId="6">#REF!</definedName>
    <definedName name="PBQ_ALL">#REF!</definedName>
    <definedName name="PBQ_I" localSheetId="5">#REF!</definedName>
    <definedName name="PBQ_I" localSheetId="6">#REF!</definedName>
    <definedName name="PBQ_I">#REF!</definedName>
    <definedName name="PBQ_O" localSheetId="5">#REF!</definedName>
    <definedName name="PBQ_O" localSheetId="6">#REF!</definedName>
    <definedName name="PBQ_O">#REF!</definedName>
    <definedName name="PC" localSheetId="24" hidden="1">#REF!</definedName>
    <definedName name="PC" localSheetId="29" hidden="1">#REF!</definedName>
    <definedName name="PC" localSheetId="30" hidden="1">#REF!</definedName>
    <definedName name="PC" localSheetId="5" hidden="1">#REF!</definedName>
    <definedName name="PC" localSheetId="6" hidden="1">#REF!</definedName>
    <definedName name="PC" hidden="1">#REF!</definedName>
    <definedName name="Pcc" localSheetId="5">#REF!</definedName>
    <definedName name="Pcc" localSheetId="6">#REF!</definedName>
    <definedName name="Pcc">#REF!</definedName>
    <definedName name="PCC.P150">[67]Material!$B$810:$I$810</definedName>
    <definedName name="PCC.P200">[67]Material!$B$811:$I$811</definedName>
    <definedName name="PCW">#REF!</definedName>
    <definedName name="PEJM">'[1]COAT&amp;WRAP-QIOT-#3'!#REF!</definedName>
    <definedName name="Per" localSheetId="5">'[158]101'!$J$3</definedName>
    <definedName name="Per" localSheetId="6">'[158]101'!$J$3</definedName>
    <definedName name="Per" localSheetId="13">'[144]101'!$J$3</definedName>
    <definedName name="Per">'[183]101'!$J$3</definedName>
    <definedName name="per_hr_rate">[244]Histogram!$B$78</definedName>
    <definedName name="percent" localSheetId="6">[199]BOQs!#REF!</definedName>
    <definedName name="percent" localSheetId="13">[245]BOQs!#REF!</definedName>
    <definedName name="percent">[199]BOQs!#REF!</definedName>
    <definedName name="Percent1" localSheetId="24">'[59]100'!#REF!</definedName>
    <definedName name="Percent1" localSheetId="29">'[59]100'!#REF!</definedName>
    <definedName name="Percent1" localSheetId="30">'[59]100'!#REF!</definedName>
    <definedName name="Percent1" localSheetId="5">'[52]100'!#REF!</definedName>
    <definedName name="Percent1" localSheetId="6">'[52]100'!#REF!</definedName>
    <definedName name="Percent1" localSheetId="13">'[48]100'!#REF!</definedName>
    <definedName name="Percent1">'[59]100'!#REF!</definedName>
    <definedName name="Percent10" localSheetId="24">'[59]600'!#REF!</definedName>
    <definedName name="Percent10" localSheetId="29">'[59]600'!#REF!</definedName>
    <definedName name="Percent10" localSheetId="30">'[59]600'!#REF!</definedName>
    <definedName name="Percent10" localSheetId="5">'[52]600'!#REF!</definedName>
    <definedName name="Percent10" localSheetId="6">'[52]600'!#REF!</definedName>
    <definedName name="Percent10" localSheetId="13">'[48]600'!#REF!</definedName>
    <definedName name="Percent10">'[59]600'!#REF!</definedName>
    <definedName name="Percent2" localSheetId="24">'[59]100'!#REF!</definedName>
    <definedName name="Percent2" localSheetId="29">'[59]100'!#REF!</definedName>
    <definedName name="Percent2" localSheetId="30">'[59]100'!#REF!</definedName>
    <definedName name="Percent2" localSheetId="5">'[52]100'!#REF!</definedName>
    <definedName name="Percent2" localSheetId="6">'[52]100'!#REF!</definedName>
    <definedName name="Percent2" localSheetId="13">'[48]100'!#REF!</definedName>
    <definedName name="Percent2">'[59]100'!#REF!</definedName>
    <definedName name="Percent3" localSheetId="5">#REF!</definedName>
    <definedName name="Percent3" localSheetId="6">#REF!</definedName>
    <definedName name="Percent3">#REF!</definedName>
    <definedName name="Percent4" localSheetId="5">#REF!</definedName>
    <definedName name="Percent4" localSheetId="6">#REF!</definedName>
    <definedName name="Percent4">#REF!</definedName>
    <definedName name="Percent5" localSheetId="24">#REF!</definedName>
    <definedName name="Percent5" localSheetId="29">#REF!</definedName>
    <definedName name="Percent5" localSheetId="30">#REF!</definedName>
    <definedName name="Percent5" localSheetId="5">#REF!</definedName>
    <definedName name="Percent5" localSheetId="6">#REF!</definedName>
    <definedName name="Percent5">#REF!</definedName>
    <definedName name="Percent6" localSheetId="24">#REF!</definedName>
    <definedName name="Percent6" localSheetId="29">#REF!</definedName>
    <definedName name="Percent6" localSheetId="30">#REF!</definedName>
    <definedName name="Percent6" localSheetId="5">#REF!</definedName>
    <definedName name="Percent6" localSheetId="6">#REF!</definedName>
    <definedName name="Percent6">#REF!</definedName>
    <definedName name="Percent7" localSheetId="24">'[59]500'!#REF!</definedName>
    <definedName name="Percent7" localSheetId="29">'[59]500'!#REF!</definedName>
    <definedName name="Percent7" localSheetId="30">'[59]500'!#REF!</definedName>
    <definedName name="Percent7" localSheetId="5">'[52]500'!#REF!</definedName>
    <definedName name="Percent7" localSheetId="6">'[52]500'!#REF!</definedName>
    <definedName name="Percent7" localSheetId="13">'[48]500'!#REF!</definedName>
    <definedName name="Percent7">'[59]500'!#REF!</definedName>
    <definedName name="Percent8" localSheetId="24">'[59]500'!#REF!</definedName>
    <definedName name="Percent8" localSheetId="29">'[59]500'!#REF!</definedName>
    <definedName name="Percent8" localSheetId="30">'[59]500'!#REF!</definedName>
    <definedName name="Percent8" localSheetId="5">'[52]500'!#REF!</definedName>
    <definedName name="Percent8" localSheetId="6">'[52]500'!#REF!</definedName>
    <definedName name="Percent8" localSheetId="13">'[48]500'!#REF!</definedName>
    <definedName name="Percent8">'[59]500'!#REF!</definedName>
    <definedName name="Percent9" localSheetId="24">'[59]600'!#REF!</definedName>
    <definedName name="Percent9" localSheetId="29">'[59]600'!#REF!</definedName>
    <definedName name="Percent9" localSheetId="30">'[59]600'!#REF!</definedName>
    <definedName name="Percent9" localSheetId="5">'[52]600'!#REF!</definedName>
    <definedName name="Percent9" localSheetId="6">'[52]600'!#REF!</definedName>
    <definedName name="Percent9" localSheetId="13">'[48]600'!#REF!</definedName>
    <definedName name="Percent9">'[59]600'!#REF!</definedName>
    <definedName name="PercentComplete" localSheetId="29">PercentCompleteBeyond*PeriodInPlan</definedName>
    <definedName name="PercentComplete" localSheetId="30">PercentCompleteBeyond*PeriodInPlan</definedName>
    <definedName name="PercentComplete" localSheetId="5">'Anx E'!PercentCompleteBeyond*'Anx E'!PeriodInPlan</definedName>
    <definedName name="PercentComplete" localSheetId="6">'Anx F Jul 25'!PercentCompleteBeyond*'Anx F Jul 25'!PeriodInPlan</definedName>
    <definedName name="PercentComplete" localSheetId="8">PercentCompleteBeyond*PeriodInPlan</definedName>
    <definedName name="PercentComplete">PercentCompleteBeyond*PeriodInPlan</definedName>
    <definedName name="PercentCompleteBeyond" localSheetId="5">('[80]GANT CHART-1'!A$8=MEDIAN('[80]GANT CHART-1'!A$8,'[80]GANT CHART-1'!$E1,'[80]GANT CHART-1'!$E1+'[80]GANT CHART-1'!$F1)*('[80]GANT CHART-1'!$E1&gt;0))*(('[80]GANT CHART-1'!A$8&lt;(INT('[80]GANT CHART-1'!$E1+'[80]GANT CHART-1'!$F1*'[80]GANT CHART-1'!$G1)))+('[80]GANT CHART-1'!A$8='[80]GANT CHART-1'!$E1))*('[80]GANT CHART-1'!$G1&gt;0)</definedName>
    <definedName name="PercentCompleteBeyond" localSheetId="6">('[80]GANT CHART-1'!A$8=MEDIAN('[80]GANT CHART-1'!A$8,'[80]GANT CHART-1'!$E1,'[80]GANT CHART-1'!$E1+'[80]GANT CHART-1'!$F1)*('[80]GANT CHART-1'!$E1&gt;0))*(('[80]GANT CHART-1'!A$8&lt;(INT('[80]GANT CHART-1'!$E1+'[80]GANT CHART-1'!$F1*'[80]GANT CHART-1'!$G1)))+('[80]GANT CHART-1'!A$8='[80]GANT CHART-1'!$E1))*('[80]GANT CHART-1'!$G1&gt;0)</definedName>
    <definedName name="PercentCompleteBeyond">('[78]GANT CHART-1'!A$8=MEDIAN('[78]GANT CHART-1'!A$8,'[78]GANT CHART-1'!$E1,'[78]GANT CHART-1'!$E1+'[78]GANT CHART-1'!$F1)*('[78]GANT CHART-1'!$E1&gt;0))*(('[78]GANT CHART-1'!A$8&lt;(INT('[78]GANT CHART-1'!$E1+'[78]GANT CHART-1'!$F1*'[78]GANT CHART-1'!$G1)))+('[78]GANT CHART-1'!A$8='[78]GANT CHART-1'!$E1))*('[78]GANT CHART-1'!$G1&gt;0)</definedName>
    <definedName name="period_selected" localSheetId="5">'[80]GANT CHART-1'!$O$3</definedName>
    <definedName name="period_selected" localSheetId="6">'[80]GANT CHART-1'!$O$3</definedName>
    <definedName name="period_selected">'[78]GANT CHART-1'!$O$3</definedName>
    <definedName name="PeriodInActual" localSheetId="5">'[80]GANT CHART-1'!A$8=MEDIAN('[80]GANT CHART-1'!A$8,'[80]GANT CHART-1'!$E1,'[80]GANT CHART-1'!$E1+'[80]GANT CHART-1'!$F1-1)</definedName>
    <definedName name="PeriodInActual" localSheetId="6">'[80]GANT CHART-1'!A$8=MEDIAN('[80]GANT CHART-1'!A$8,'[80]GANT CHART-1'!$E1,'[80]GANT CHART-1'!$E1+'[80]GANT CHART-1'!$F1-1)</definedName>
    <definedName name="PeriodInActual">'[78]GANT CHART-1'!A$8=MEDIAN('[78]GANT CHART-1'!A$8,'[78]GANT CHART-1'!$E1,'[78]GANT CHART-1'!$E1+'[78]GANT CHART-1'!$F1-1)</definedName>
    <definedName name="PeriodInPlan" localSheetId="5">'[80]GANT CHART-1'!A$8=MEDIAN('[80]GANT CHART-1'!A$8,'[80]GANT CHART-1'!$C1,'[80]GANT CHART-1'!$C1+'[80]GANT CHART-1'!$D1-1)</definedName>
    <definedName name="PeriodInPlan" localSheetId="6">'[80]GANT CHART-1'!A$8=MEDIAN('[80]GANT CHART-1'!A$8,'[80]GANT CHART-1'!$C1,'[80]GANT CHART-1'!$C1+'[80]GANT CHART-1'!$D1-1)</definedName>
    <definedName name="PeriodInPlan">'[78]GANT CHART-1'!A$8=MEDIAN('[78]GANT CHART-1'!A$8,'[78]GANT CHART-1'!$C1,'[78]GANT CHART-1'!$C1+'[78]GANT CHART-1'!$D1-1)</definedName>
    <definedName name="PF">'[1]PNT-QUOT-#3'!#REF!</definedName>
    <definedName name="phbn">#REF!</definedName>
    <definedName name="phbnsr">#REF!</definedName>
    <definedName name="phbnsr.">#REF!</definedName>
    <definedName name="phbnsr1">#REF!</definedName>
    <definedName name="phbsr">#REF!</definedName>
    <definedName name="phbsr1">#REF!</definedName>
    <definedName name="PIF">[66]labour!$A$57:$I$57</definedName>
    <definedName name="PIG">[66]Material!$B$813:$I$813</definedName>
    <definedName name="PILE">#REF!</definedName>
    <definedName name="pillers">[202]concrete!$L$194</definedName>
    <definedName name="Pilling" localSheetId="24">#REF!</definedName>
    <definedName name="Pilling" localSheetId="29">#REF!</definedName>
    <definedName name="Pilling" localSheetId="30">#REF!</definedName>
    <definedName name="Pilling" localSheetId="5">#REF!</definedName>
    <definedName name="Pilling" localSheetId="6">#REF!</definedName>
    <definedName name="Pilling">#REF!</definedName>
    <definedName name="Pip_sc_1">'[24]#REF'!$B$1:$L$2328</definedName>
    <definedName name="PIP_SC_INS">#REF!</definedName>
    <definedName name="PipeCulverts" localSheetId="5">#REF!</definedName>
    <definedName name="PipeCulverts" localSheetId="6">#REF!</definedName>
    <definedName name="PipeCulverts">#REF!</definedName>
    <definedName name="PipeInfo" localSheetId="5">[3]PipWT!$A$2:$S$54</definedName>
    <definedName name="PipeInfo" localSheetId="6">[3]PipWT!$A$2:$S$54</definedName>
    <definedName name="PipeInfo" localSheetId="13">[24]PipWT!$A$2:$S$55</definedName>
    <definedName name="PipeInfo">[4]PipWT!$A$2:$S$54</definedName>
    <definedName name="piu" localSheetId="24">#REF!</definedName>
    <definedName name="piu" localSheetId="29">#REF!</definedName>
    <definedName name="piu" localSheetId="30">#REF!</definedName>
    <definedName name="piu" localSheetId="5">#REF!</definedName>
    <definedName name="piu" localSheetId="6">#REF!</definedName>
    <definedName name="piu">#REF!</definedName>
    <definedName name="piuu" localSheetId="24">#REF!</definedName>
    <definedName name="piuu" localSheetId="29">#REF!</definedName>
    <definedName name="piuu" localSheetId="30">#REF!</definedName>
    <definedName name="piuu" localSheetId="5">#REF!</definedName>
    <definedName name="piuu" localSheetId="6">#REF!</definedName>
    <definedName name="piuu">#REF!</definedName>
    <definedName name="pkjh" localSheetId="24">#REF!</definedName>
    <definedName name="pkjh" localSheetId="29">#REF!</definedName>
    <definedName name="pkjh" localSheetId="30">#REF!</definedName>
    <definedName name="pkjh" localSheetId="5">#REF!</definedName>
    <definedName name="pkjh" localSheetId="6">#REF!</definedName>
    <definedName name="pkjh">#REF!</definedName>
    <definedName name="PL">#REF!</definedName>
    <definedName name="PLA">[66]labour!$A$58:$I$58</definedName>
    <definedName name="Plan" localSheetId="29">PeriodInPlan*('[78]GANT CHART-1'!$C1&gt;0)</definedName>
    <definedName name="Plan" localSheetId="30">PeriodInPlan*('[78]GANT CHART-1'!$C1&gt;0)</definedName>
    <definedName name="Plan" localSheetId="5">'Anx E'!PeriodInPlan*('[80]GANT CHART-1'!$C1&gt;0)</definedName>
    <definedName name="Plan" localSheetId="6">'Anx F Jul 25'!PeriodInPlan*('[80]GANT CHART-1'!$C1&gt;0)</definedName>
    <definedName name="Plan" localSheetId="8">PeriodInPlan*('[78]GANT CHART-1'!$C1&gt;0)</definedName>
    <definedName name="Plan">PeriodInPlan*('[78]GANT CHART-1'!$C1&gt;0)</definedName>
    <definedName name="plate">#REF!</definedName>
    <definedName name="PLD">#REF!</definedName>
    <definedName name="PLDDPC">#REF!</definedName>
    <definedName name="PLT">[66]labour!$A$59:$I$59</definedName>
    <definedName name="PLU">[66]labour!$A$61:$I$61</definedName>
    <definedName name="Plumbing" localSheetId="5">[149]BOQ!#REF!</definedName>
    <definedName name="Plumbing" localSheetId="6">[149]BOQ!#REF!</definedName>
    <definedName name="Plumbing">[172]BOQ!#REF!</definedName>
    <definedName name="PM">[246]IBASE!$AH$16:$AV$110</definedName>
    <definedName name="PMRoad" localSheetId="24">#REF!</definedName>
    <definedName name="PMRoad" localSheetId="29">#REF!</definedName>
    <definedName name="PMRoad" localSheetId="30">#REF!</definedName>
    <definedName name="PMRoad" localSheetId="5">#REF!</definedName>
    <definedName name="PMRoad" localSheetId="6">#REF!</definedName>
    <definedName name="PMRoad">#REF!</definedName>
    <definedName name="pnInst" localSheetId="5">'[85]#REF'!$B$17:$B$20,'[85]#REF'!$B$49</definedName>
    <definedName name="pnInst" localSheetId="6">'[85]#REF'!$B$17:$B$20,'[85]#REF'!$B$49</definedName>
    <definedName name="pnInst">'[86]#REF'!$B$17:$B$20,'[86]#REF'!$B$49</definedName>
    <definedName name="PNT">'[247]Ist r.bill'!#REF!</definedName>
    <definedName name="po" localSheetId="24">#REF!</definedName>
    <definedName name="po" localSheetId="29">#REF!</definedName>
    <definedName name="po" localSheetId="30">#REF!</definedName>
    <definedName name="po" localSheetId="5">#REF!</definedName>
    <definedName name="po" localSheetId="6">#REF!</definedName>
    <definedName name="po">#REF!</definedName>
    <definedName name="POF">[67]Material!$B$823:$I$823</definedName>
    <definedName name="poiuytre" localSheetId="24">#REF!</definedName>
    <definedName name="poiuytre" localSheetId="29">#REF!</definedName>
    <definedName name="poiuytre" localSheetId="30">#REF!</definedName>
    <definedName name="poiuytre" localSheetId="5">#REF!</definedName>
    <definedName name="poiuytre" localSheetId="6">#REF!</definedName>
    <definedName name="poiuytre">#REF!</definedName>
    <definedName name="pol" localSheetId="5">'[87]POL-SUM'!$I$27</definedName>
    <definedName name="pol" localSheetId="6">'[87]POL-SUM'!$I$27</definedName>
    <definedName name="pol">'[88]POL-SUM'!$I$27</definedName>
    <definedName name="POLI">[67]labour!$B$62:$I$62</definedName>
    <definedName name="pouu" localSheetId="24">#REF!</definedName>
    <definedName name="pouu" localSheetId="29">#REF!</definedName>
    <definedName name="pouu" localSheetId="30">#REF!</definedName>
    <definedName name="pouu" localSheetId="5">#REF!</definedName>
    <definedName name="pouu" localSheetId="6">#REF!</definedName>
    <definedName name="pouu">#REF!</definedName>
    <definedName name="power" localSheetId="5">'[85]#REF'!$B$22,'[85]#REF'!$B$24,'[85]#REF'!$B$26,'[85]#REF'!$B$28,'[85]#REF'!$B$43,'[85]#REF'!$B$42,'[85]#REF'!$B$56,'[85]#REF'!$B$63</definedName>
    <definedName name="power" localSheetId="6">'[85]#REF'!$B$22,'[85]#REF'!$B$24,'[85]#REF'!$B$26,'[85]#REF'!$B$28,'[85]#REF'!$B$43,'[85]#REF'!$B$42,'[85]#REF'!$B$56,'[85]#REF'!$B$63</definedName>
    <definedName name="power">'[86]#REF'!$B$22,'[86]#REF'!$B$24,'[86]#REF'!$B$26,'[86]#REF'!$B$28,'[86]#REF'!$B$43,'[86]#REF'!$B$42,'[86]#REF'!$B$56,'[86]#REF'!$B$63</definedName>
    <definedName name="PP">#REF!</definedName>
    <definedName name="PP_BLCK1" localSheetId="5">#REF!</definedName>
    <definedName name="PP_BLCK1" localSheetId="6">#REF!</definedName>
    <definedName name="PP_BLCK1">#REF!</definedName>
    <definedName name="PP_BLCK2" localSheetId="5">#REF!</definedName>
    <definedName name="PP_BLCK2" localSheetId="6">#REF!</definedName>
    <definedName name="PP_BLCK2">#REF!</definedName>
    <definedName name="PP_L01" localSheetId="5">#REF!</definedName>
    <definedName name="PP_L01" localSheetId="6">#REF!</definedName>
    <definedName name="PP_L01">#REF!</definedName>
    <definedName name="PPaid" localSheetId="5">#REF!</definedName>
    <definedName name="PPaid" localSheetId="6">#REF!</definedName>
    <definedName name="PPaid">#REF!</definedName>
    <definedName name="PR" localSheetId="5">#REF!</definedName>
    <definedName name="PR" localSheetId="6">#REF!</definedName>
    <definedName name="PR">#REF!</definedName>
    <definedName name="PR_883M">'[69]Normal Basis'!$33:$33</definedName>
    <definedName name="PR858F">'[69]Normal Basis'!$58:$58</definedName>
    <definedName name="prelim">'[100]1'!$A:$U</definedName>
    <definedName name="prepared.by" localSheetId="28" hidden="1">[104]Database!$D$6:$D$26</definedName>
    <definedName name="prepared.by" localSheetId="27" hidden="1">[104]Database!$D$6:$D$26</definedName>
    <definedName name="prepared.by" localSheetId="26" hidden="1">[104]Database!$D$6:$D$26</definedName>
    <definedName name="prepared.by" localSheetId="24" hidden="1">[105]Database!$D$6:$D$26</definedName>
    <definedName name="prepared.by" localSheetId="31" hidden="1">[104]Database!$D$6:$D$26</definedName>
    <definedName name="prepared.by" localSheetId="29" hidden="1">[105]Database!$D$6:$D$26</definedName>
    <definedName name="prepared.by" localSheetId="30" hidden="1">[105]Database!$D$6:$D$26</definedName>
    <definedName name="prepared.by" localSheetId="32" hidden="1">[104]Database!$D$6:$D$26</definedName>
    <definedName name="prepared.by" localSheetId="5" hidden="1">[190]Database!$D$6:$D$26</definedName>
    <definedName name="prepared.by" localSheetId="6" hidden="1">[190]Database!$D$6:$D$26</definedName>
    <definedName name="prepared.by" localSheetId="13" hidden="1">[172]Database!$D$6:$D$26</definedName>
    <definedName name="prepared.by" hidden="1">[227]Database!$D$6:$D$26</definedName>
    <definedName name="Prestressing" localSheetId="24">#REF!</definedName>
    <definedName name="Prestressing" localSheetId="29">#REF!</definedName>
    <definedName name="Prestressing" localSheetId="30">#REF!</definedName>
    <definedName name="Prestressing" localSheetId="5">#REF!</definedName>
    <definedName name="Prestressing" localSheetId="6">#REF!</definedName>
    <definedName name="Prestressing" localSheetId="13">'[58]Bill No. 04'!$S$2185</definedName>
    <definedName name="Prestressing">#REF!</definedName>
    <definedName name="PRetention" localSheetId="24">#REF!</definedName>
    <definedName name="PRetention" localSheetId="29">#REF!</definedName>
    <definedName name="PRetention" localSheetId="30">#REF!</definedName>
    <definedName name="PRetention" localSheetId="5">#REF!</definedName>
    <definedName name="PRetention" localSheetId="6">#REF!</definedName>
    <definedName name="PRetention">#REF!</definedName>
    <definedName name="PreviousProgres" localSheetId="5">#REF!</definedName>
    <definedName name="PreviousProgres" localSheetId="6">#REF!</definedName>
    <definedName name="PreviousProgres">#REF!</definedName>
    <definedName name="PrimeCoat" localSheetId="5">#REF!</definedName>
    <definedName name="PrimeCoat" localSheetId="6">#REF!</definedName>
    <definedName name="PrimeCoat">#REF!</definedName>
    <definedName name="_xlnm.Print_Area" localSheetId="24">#REF!</definedName>
    <definedName name="_xlnm.Print_Area" localSheetId="29">#REF!</definedName>
    <definedName name="_xlnm.Print_Area" localSheetId="30">#REF!</definedName>
    <definedName name="_xlnm.Print_Area" localSheetId="3">'Anx C '!$A$1:$O$15</definedName>
    <definedName name="_xlnm.Print_Area" localSheetId="4">'Anx D'!$A$1:$E$53</definedName>
    <definedName name="_xlnm.Print_Area" localSheetId="5">'Anx E'!$A$1:$BI$67</definedName>
    <definedName name="_xlnm.Print_Area" localSheetId="6">'Anx F Jul 25'!$A$1:$V$251</definedName>
    <definedName name="_xlnm.Print_Area" localSheetId="7">'Anx G'!$A$1:$U$64</definedName>
    <definedName name="_xlnm.Print_Area" localSheetId="9">'Anx K '!$A$1:$G$19</definedName>
    <definedName name="_xlnm.Print_Area" localSheetId="19">'Anx L'!$A$1:$G$28</definedName>
    <definedName name="_xlnm.Print_Area" localSheetId="0">Summary!$A$1:$G$44</definedName>
    <definedName name="_xlnm.Print_Area">#REF!</definedName>
    <definedName name="Print_Area_MI" localSheetId="24">'[4]#REF'!$A$1:$BG$20</definedName>
    <definedName name="Print_Area_MI" localSheetId="29">'[4]#REF'!$A$1:$BG$20</definedName>
    <definedName name="Print_Area_MI" localSheetId="30">'[4]#REF'!$A$1:$BG$20</definedName>
    <definedName name="PRINT_AREA_MI" localSheetId="5">#REF!</definedName>
    <definedName name="PRINT_AREA_MI" localSheetId="6">#REF!</definedName>
    <definedName name="PRINT_AREA_MI">#REF!</definedName>
    <definedName name="Print_Area_MI_4">#REF!</definedName>
    <definedName name="Print_Area_MI_5">#REF!</definedName>
    <definedName name="Print_Area_MI_6">#REF!</definedName>
    <definedName name="Print_Area2" localSheetId="24">#REF!</definedName>
    <definedName name="Print_Area2" localSheetId="29">#REF!</definedName>
    <definedName name="Print_Area2" localSheetId="30">#REF!</definedName>
    <definedName name="Print_Area2" localSheetId="5">#REF!</definedName>
    <definedName name="Print_Area2" localSheetId="6">#REF!</definedName>
    <definedName name="Print_Area2">#REF!</definedName>
    <definedName name="Print_tiltes" localSheetId="24">#REF!</definedName>
    <definedName name="Print_tiltes" localSheetId="29">#REF!</definedName>
    <definedName name="Print_tiltes" localSheetId="30">#REF!</definedName>
    <definedName name="Print_tiltes" localSheetId="5">#REF!</definedName>
    <definedName name="Print_tiltes" localSheetId="6">#REF!</definedName>
    <definedName name="Print_tiltes">#REF!</definedName>
    <definedName name="Print_Title" localSheetId="24">#REF!</definedName>
    <definedName name="Print_Title" localSheetId="29">#REF!</definedName>
    <definedName name="Print_Title" localSheetId="30">#REF!</definedName>
    <definedName name="Print_Title" localSheetId="5">#REF!</definedName>
    <definedName name="Print_Title" localSheetId="6">#REF!</definedName>
    <definedName name="Print_Title">#REF!</definedName>
    <definedName name="_xlnm.Print_Titles" localSheetId="24">#N/A</definedName>
    <definedName name="_xlnm.Print_Titles" localSheetId="29">#N/A</definedName>
    <definedName name="_xlnm.Print_Titles" localSheetId="30">#N/A</definedName>
    <definedName name="_xlnm.Print_Titles" localSheetId="3">'Anx C '!$7:$8</definedName>
    <definedName name="_xlnm.Print_Titles" localSheetId="5">#REF!</definedName>
    <definedName name="_xlnm.Print_Titles" localSheetId="6">'Anx F Jul 25'!$8:$9</definedName>
    <definedName name="_xlnm.Print_Titles">#REF!</definedName>
    <definedName name="Print_Titles_MI" localSheetId="24">#REF!</definedName>
    <definedName name="Print_Titles_MI" localSheetId="29">#REF!</definedName>
    <definedName name="Print_Titles_MI" localSheetId="30">#REF!</definedName>
    <definedName name="PRINT_TITLES_MI" localSheetId="5">#REF!</definedName>
    <definedName name="PRINT_TITLES_MI" localSheetId="6">#REF!</definedName>
    <definedName name="PRINT_TITLES_MI">#REF!</definedName>
    <definedName name="PrintArea1" localSheetId="24">#REF!</definedName>
    <definedName name="PrintArea1" localSheetId="29">#REF!</definedName>
    <definedName name="PrintArea1" localSheetId="30">#REF!</definedName>
    <definedName name="PrintArea1" localSheetId="5">#REF!</definedName>
    <definedName name="PrintArea1" localSheetId="6">#REF!</definedName>
    <definedName name="PrintArea1">#REF!</definedName>
    <definedName name="PrintTitles1" localSheetId="5">#REF!</definedName>
    <definedName name="PrintTitles1" localSheetId="6">#REF!</definedName>
    <definedName name="PrintTitles1">#REF!</definedName>
    <definedName name="PRN_BQ_L" localSheetId="5">#REF!</definedName>
    <definedName name="PRN_BQ_L" localSheetId="6">#REF!</definedName>
    <definedName name="PRN_BQ_L">#REF!</definedName>
    <definedName name="PRN_BQ_L1" localSheetId="5">#REF!</definedName>
    <definedName name="PRN_BQ_L1" localSheetId="6">#REF!</definedName>
    <definedName name="PRN_BQ_L1">#REF!</definedName>
    <definedName name="PRN_DS_L" localSheetId="5">#REF!</definedName>
    <definedName name="PRN_DS_L" localSheetId="6">#REF!</definedName>
    <definedName name="PRN_DS_L">#REF!</definedName>
    <definedName name="PRNT01" localSheetId="5">#REF!</definedName>
    <definedName name="PRNT01" localSheetId="6">#REF!</definedName>
    <definedName name="PRNT01">#REF!</definedName>
    <definedName name="PRNT01A" localSheetId="5">#REF!</definedName>
    <definedName name="PRNT01A" localSheetId="6">#REF!</definedName>
    <definedName name="PRNT01A">#REF!</definedName>
    <definedName name="PRNT01B" localSheetId="5">#REF!</definedName>
    <definedName name="PRNT01B" localSheetId="6">#REF!</definedName>
    <definedName name="PRNT01B">#REF!</definedName>
    <definedName name="Profit" localSheetId="5">[112]SUMMARY!$B$3</definedName>
    <definedName name="Profit" localSheetId="6">[112]SUMMARY!$B$3</definedName>
    <definedName name="Profit" localSheetId="13">[143]SUMMARY!$B$3</definedName>
    <definedName name="Profit">[144]Summary!$B$3</definedName>
    <definedName name="Project" localSheetId="5">[112]SUMMARY!$B$4</definedName>
    <definedName name="Project" localSheetId="6">[112]SUMMARY!$B$4</definedName>
    <definedName name="Project" localSheetId="13">[143]SUMMARY!$B$4</definedName>
    <definedName name="Project">[144]Summary!$B$4</definedName>
    <definedName name="PRR" localSheetId="5">#REF!</definedName>
    <definedName name="PRR" localSheetId="6">#REF!</definedName>
    <definedName name="PRR">#REF!</definedName>
    <definedName name="PSR">#REF!</definedName>
    <definedName name="PSR_NHA_2014">'[248]NHA CSR 2014 Peshawar'!$A$1:$H$212</definedName>
    <definedName name="pt" localSheetId="5">#REF!</definedName>
    <definedName name="pt" localSheetId="6">#REF!</definedName>
    <definedName name="pt">#REF!</definedName>
    <definedName name="PT4G">[67]Material!$B$615:$I$615</definedName>
    <definedName name="PTA_ANL" localSheetId="5">#REF!</definedName>
    <definedName name="PTA_ANL" localSheetId="6">#REF!</definedName>
    <definedName name="PTA_ANL">#REF!</definedName>
    <definedName name="PTA_NOT" localSheetId="5">#REF!</definedName>
    <definedName name="PTA_NOT" localSheetId="6">#REF!</definedName>
    <definedName name="PTA_NOT">#REF!</definedName>
    <definedName name="PTA_NOT1" localSheetId="5">#REF!</definedName>
    <definedName name="PTA_NOT1" localSheetId="6">#REF!</definedName>
    <definedName name="PTA_NOT1">#REF!</definedName>
    <definedName name="PTA_NOT2" localSheetId="5">#REF!</definedName>
    <definedName name="PTA_NOT2" localSheetId="6">#REF!</definedName>
    <definedName name="PTA_NOT2">#REF!</definedName>
    <definedName name="PTD" localSheetId="5">#REF!</definedName>
    <definedName name="PTD" localSheetId="6">#REF!</definedName>
    <definedName name="PTD">#REF!</definedName>
    <definedName name="PTileDado12" localSheetId="24">#REF!</definedName>
    <definedName name="PTileDado12" localSheetId="29">#REF!</definedName>
    <definedName name="PTileDado12" localSheetId="30">#REF!</definedName>
    <definedName name="PTileDado12" localSheetId="5">#REF!</definedName>
    <definedName name="PTileDado12" localSheetId="6">#REF!</definedName>
    <definedName name="PTileDado12">#REF!</definedName>
    <definedName name="PTileDado16" localSheetId="24">#REF!</definedName>
    <definedName name="PTileDado16" localSheetId="29">#REF!</definedName>
    <definedName name="PTileDado16" localSheetId="30">#REF!</definedName>
    <definedName name="PTileDado16" localSheetId="5">#REF!</definedName>
    <definedName name="PTileDado16" localSheetId="6">#REF!</definedName>
    <definedName name="PTileDado16">#REF!</definedName>
    <definedName name="PTilePo16" localSheetId="24">#REF!</definedName>
    <definedName name="PTilePo16" localSheetId="29">#REF!</definedName>
    <definedName name="PTilePo16" localSheetId="30">#REF!</definedName>
    <definedName name="PTilePo16" localSheetId="5">#REF!</definedName>
    <definedName name="PTilePo16" localSheetId="6">#REF!</definedName>
    <definedName name="PTilePo16">#REF!</definedName>
    <definedName name="PTilePo24" localSheetId="5">#REF!</definedName>
    <definedName name="PTilePo24" localSheetId="6">#REF!</definedName>
    <definedName name="PTilePo24">#REF!</definedName>
    <definedName name="PTilePol12" localSheetId="5">#REF!</definedName>
    <definedName name="PTilePol12" localSheetId="6">#REF!</definedName>
    <definedName name="PTilePol12">#REF!</definedName>
    <definedName name="PTION">'[249]External boq'!$B$1:$B$65536</definedName>
    <definedName name="PVC.B100B">[66]Material!$B$835:$I$835</definedName>
    <definedName name="PVC.B80B">[66]Material!$B$834:$I$834</definedName>
    <definedName name="PVC.CP100">[66]Material!$B$870:$I$870</definedName>
    <definedName name="PVC.CP20">[67]Material!$B$864:$I$864</definedName>
    <definedName name="PVC.CP25">[67]Material!$B$865:$I$865</definedName>
    <definedName name="PVC.CP30">[67]Material!$B$866:$I$866</definedName>
    <definedName name="PVC.CP40">[67]Material!$B$867:$I$867</definedName>
    <definedName name="PVC.CP50">[67]Material!$B$868:$I$868</definedName>
    <definedName name="PVC.CP80">[66]Material!$B$869:$I$869</definedName>
    <definedName name="PVC.OS100">[66]Material!$B$928:$I$928</definedName>
    <definedName name="PVC.OS80">[66]Material!$B$927:$I$927</definedName>
    <definedName name="PVC.SO100D">[66]Material!$B$934:$I$934</definedName>
    <definedName name="PVC.SO80D">[66]Material!$B$933:$I$933</definedName>
    <definedName name="PVC.SP100">[66]Material!$B$936:$I$936</definedName>
    <definedName name="PVC.SP50">[66]Material!$B$937:$I$937</definedName>
    <definedName name="PVC.SP80">[66]Material!$B$938:$I$938</definedName>
    <definedName name="PVC.ST80B">[66]Material!$B$940:$I$940</definedName>
    <definedName name="PVC.WS150">[67]Material!$B$988:$I$988</definedName>
    <definedName name="PVC.WS200">[67]Material!$B$989:$I$989</definedName>
    <definedName name="q" localSheetId="5">#REF!</definedName>
    <definedName name="q" localSheetId="6">#REF!</definedName>
    <definedName name="q">#REF!</definedName>
    <definedName name="Q_" localSheetId="5">#REF!</definedName>
    <definedName name="Q_" localSheetId="6">#REF!</definedName>
    <definedName name="Q_">#REF!</definedName>
    <definedName name="qa" hidden="1">#REF!</definedName>
    <definedName name="qaz" localSheetId="5">#REF!</definedName>
    <definedName name="qaz" localSheetId="6">#REF!</definedName>
    <definedName name="qaz">#REF!</definedName>
    <definedName name="qeqweqweqw" localSheetId="5">#REF!</definedName>
    <definedName name="qeqweqweqw" localSheetId="6">#REF!</definedName>
    <definedName name="qeqweqweqw">#REF!</definedName>
    <definedName name="QQ" localSheetId="5">#REF!</definedName>
    <definedName name="QQ" localSheetId="6">#REF!</definedName>
    <definedName name="QQ">#REF!</definedName>
    <definedName name="QQQ" localSheetId="5">#REF!</definedName>
    <definedName name="QQQ" localSheetId="6">#REF!</definedName>
    <definedName name="QQQ">#REF!</definedName>
    <definedName name="qqqqqqqqqqqqqq" localSheetId="5">#REF!</definedName>
    <definedName name="qqqqqqqqqqqqqq" localSheetId="6">#REF!</definedName>
    <definedName name="qqqqqqqqqqqqqq">#REF!</definedName>
    <definedName name="QQT" localSheetId="5">#REF!</definedName>
    <definedName name="QQT" localSheetId="6">#REF!</definedName>
    <definedName name="QQT" localSheetId="13">[193]Ext.Boq!$D$1:$D$65536</definedName>
    <definedName name="QQT">#REF!</definedName>
    <definedName name="QTY" localSheetId="24">#REF!</definedName>
    <definedName name="QTY" localSheetId="29">#REF!</definedName>
    <definedName name="QTY" localSheetId="30">#REF!</definedName>
    <definedName name="qty" localSheetId="6">[250]Compr!$E$12:$E$445</definedName>
    <definedName name="QTY" localSheetId="13">#REF!</definedName>
    <definedName name="qty">[250]Compr!$E$12:$E$445</definedName>
    <definedName name="Qty.B2" localSheetId="5">'[103]BILL NO 2 (R1)'!$C$5:$C$2655</definedName>
    <definedName name="Qty.B2" localSheetId="6">'[103]BILL NO 2 (R1)'!$C$5:$C$2655</definedName>
    <definedName name="Qty.B2" localSheetId="13">'[128]BILL NO 2 (R1)'!$C$5:$C$2655</definedName>
    <definedName name="Qty.B2">'[129]BILL NO 2 (R1)'!$C$5:$C$2655</definedName>
    <definedName name="QTY_B2" localSheetId="5">'[103]BILL NO 2 (R1)'!$C$106:$C$2655</definedName>
    <definedName name="QTY_B2" localSheetId="6">'[103]BILL NO 2 (R1)'!$C$106:$C$2655</definedName>
    <definedName name="QTY_B2" localSheetId="13">'[128]BILL NO 2 (R1)'!$C$106:$C$2655</definedName>
    <definedName name="QTY_B2">'[129]BILL NO 2 (R1)'!$C$106:$C$2655</definedName>
    <definedName name="qtye">#REF!</definedName>
    <definedName name="Qtyy" localSheetId="5">#REF!</definedName>
    <definedName name="Qtyy" localSheetId="6">#REF!</definedName>
    <definedName name="Qtyy">#REF!</definedName>
    <definedName name="Qu">#REF!</definedName>
    <definedName name="Quan" localSheetId="5">#REF!</definedName>
    <definedName name="Quan" localSheetId="6">#REF!</definedName>
    <definedName name="Quan">#REF!</definedName>
    <definedName name="QUANTITY">#REF!</definedName>
    <definedName name="Quanup">#REF!</definedName>
    <definedName name="QUM">[67]labour!$A$63:$I$63</definedName>
    <definedName name="qw">#REF!</definedName>
    <definedName name="qwa" localSheetId="5">#REF!</definedName>
    <definedName name="qwa" localSheetId="6">#REF!</definedName>
    <definedName name="qwa">#REF!</definedName>
    <definedName name="QWE" localSheetId="5">#REF!</definedName>
    <definedName name="QWE" localSheetId="6">#REF!</definedName>
    <definedName name="QWE">#REF!</definedName>
    <definedName name="qwerqwe" localSheetId="24">#REF!</definedName>
    <definedName name="qwerqwe" localSheetId="29">#REF!</definedName>
    <definedName name="qwerqwe" localSheetId="30">#REF!</definedName>
    <definedName name="qwerqwe" localSheetId="5">#REF!</definedName>
    <definedName name="qwerqwe" localSheetId="6">#REF!</definedName>
    <definedName name="qwerqwe">#REF!</definedName>
    <definedName name="qwerty" localSheetId="24">#REF!</definedName>
    <definedName name="qwerty" localSheetId="29">#REF!</definedName>
    <definedName name="qwerty" localSheetId="30">#REF!</definedName>
    <definedName name="qwerty" localSheetId="5">#REF!</definedName>
    <definedName name="qwerty" localSheetId="6">#REF!</definedName>
    <definedName name="qwerty">#REF!</definedName>
    <definedName name="qwzd" localSheetId="5">#REF!</definedName>
    <definedName name="qwzd" localSheetId="6">#REF!</definedName>
    <definedName name="qwzd">#REF!</definedName>
    <definedName name="QY" localSheetId="5">#REF!</definedName>
    <definedName name="QY" localSheetId="6">#REF!</definedName>
    <definedName name="QY">#REF!</definedName>
    <definedName name="R.Bill">#REF!</definedName>
    <definedName name="R.SHMS">[66]Material!$B$1029:$I$1029</definedName>
    <definedName name="R_" localSheetId="24">#REF!</definedName>
    <definedName name="R_" localSheetId="29">#REF!</definedName>
    <definedName name="R_" localSheetId="30">#REF!</definedName>
    <definedName name="R_" localSheetId="5">#REF!</definedName>
    <definedName name="R_" localSheetId="6">#REF!</definedName>
    <definedName name="R_">#REF!</definedName>
    <definedName name="ra" localSheetId="5">#REF!</definedName>
    <definedName name="ra" localSheetId="6">#REF!</definedName>
    <definedName name="ra" localSheetId="13">[251]Khairpur!$A$5:$E$1301</definedName>
    <definedName name="ra">#REF!</definedName>
    <definedName name="Raja_Control" localSheetId="28" hidden="1">{"'ISO9000'!$A$6:$D$11"}</definedName>
    <definedName name="Raja_Control" localSheetId="27" hidden="1">{"'ISO9000'!$A$6:$D$11"}</definedName>
    <definedName name="Raja_Control" localSheetId="24" hidden="1">{"'ISO9000'!$A$6:$D$11"}</definedName>
    <definedName name="Raja_Control" localSheetId="31" hidden="1">{"'ISO9000'!$A$6:$D$11"}</definedName>
    <definedName name="Raja_Control" localSheetId="29" hidden="1">{"'ISO9000'!$A$6:$D$11"}</definedName>
    <definedName name="Raja_Control" localSheetId="30" hidden="1">{"'ISO9000'!$A$6:$D$11"}</definedName>
    <definedName name="Raja_Control" localSheetId="32" hidden="1">{"'ISO9000'!$A$6:$D$11"}</definedName>
    <definedName name="Raja_Control" localSheetId="5" hidden="1">{"'ISO9000'!$A$6:$D$11"}</definedName>
    <definedName name="Raja_Control" localSheetId="6" hidden="1">{"'ISO9000'!$A$6:$D$11"}</definedName>
    <definedName name="Raja_Control" localSheetId="8" hidden="1">{"'ISO9000'!$A$6:$D$11"}</definedName>
    <definedName name="Raja_Control" localSheetId="13" hidden="1">{"'ISO9000'!$A$6:$D$11"}</definedName>
    <definedName name="Raja_Control" hidden="1">{"'ISO9000'!$A$6:$D$11"}</definedName>
    <definedName name="Raja_Imran" localSheetId="28" hidden="1">{"'ISO9000'!$A$6:$D$11"}</definedName>
    <definedName name="Raja_Imran" localSheetId="27" hidden="1">{"'ISO9000'!$A$6:$D$11"}</definedName>
    <definedName name="Raja_Imran" localSheetId="24" hidden="1">{"'ISO9000'!$A$6:$D$11"}</definedName>
    <definedName name="Raja_Imran" localSheetId="31" hidden="1">{"'ISO9000'!$A$6:$D$11"}</definedName>
    <definedName name="Raja_Imran" localSheetId="29" hidden="1">{"'ISO9000'!$A$6:$D$11"}</definedName>
    <definedName name="Raja_Imran" localSheetId="30" hidden="1">{"'ISO9000'!$A$6:$D$11"}</definedName>
    <definedName name="Raja_Imran" localSheetId="32" hidden="1">{"'ISO9000'!$A$6:$D$11"}</definedName>
    <definedName name="Raja_Imran" localSheetId="5" hidden="1">{"'ISO9000'!$A$6:$D$11"}</definedName>
    <definedName name="Raja_Imran" localSheetId="6" hidden="1">{"'ISO9000'!$A$6:$D$11"}</definedName>
    <definedName name="Raja_Imran" localSheetId="8" hidden="1">{"'ISO9000'!$A$6:$D$11"}</definedName>
    <definedName name="Raja_Imran" localSheetId="13" hidden="1">{"'ISO9000'!$A$6:$D$11"}</definedName>
    <definedName name="Raja_Imran" hidden="1">{"'ISO9000'!$A$6:$D$11"}</definedName>
    <definedName name="Ram" localSheetId="5">'[9]CON-M-FL'!#REF!</definedName>
    <definedName name="Ram" localSheetId="6">'[9]CON-M-FL'!#REF!</definedName>
    <definedName name="RAM" localSheetId="13">[67]Equipment!$A$31:$I$31</definedName>
    <definedName name="Ram">'[10]CON-M-FL'!#REF!</definedName>
    <definedName name="ramp">#REF!</definedName>
    <definedName name="range" localSheetId="28" hidden="1">[104]SCHEDULE!$AT$10:$AT$32</definedName>
    <definedName name="range" localSheetId="27" hidden="1">[104]SCHEDULE!$AT$10:$AT$32</definedName>
    <definedName name="range" localSheetId="26" hidden="1">[104]SCHEDULE!$AT$10:$AT$32</definedName>
    <definedName name="range" localSheetId="24" hidden="1">[105]SCHEDULE!$AT$10:$AT$32</definedName>
    <definedName name="range" localSheetId="31" hidden="1">[104]SCHEDULE!$AT$10:$AT$32</definedName>
    <definedName name="range" localSheetId="29" hidden="1">[105]SCHEDULE!$AT$10:$AT$32</definedName>
    <definedName name="range" localSheetId="30" hidden="1">[105]SCHEDULE!$AT$10:$AT$32</definedName>
    <definedName name="range" localSheetId="32" hidden="1">[104]SCHEDULE!$AT$10:$AT$32</definedName>
    <definedName name="range" localSheetId="5" hidden="1">[252]SCHEDULE!$AJ$10:$AJ$32</definedName>
    <definedName name="range" localSheetId="6" hidden="1">[252]SCHEDULE!$AJ$10:$AJ$32</definedName>
    <definedName name="Range" localSheetId="13">#REF!</definedName>
    <definedName name="range" hidden="1">[204]SCHEDULE!$AJ$10:$AJ$32</definedName>
    <definedName name="Rao" localSheetId="5">'[9]CON-M-FL'!#REF!</definedName>
    <definedName name="Rao" localSheetId="6">'[9]CON-M-FL'!#REF!</definedName>
    <definedName name="Rao" localSheetId="13">'[201]CON-M-FL'!#REF!</definedName>
    <definedName name="Rao">'[10]CON-M-FL'!#REF!</definedName>
    <definedName name="Rap" localSheetId="5">'[253]CON-M-FL'!#REF!</definedName>
    <definedName name="Rap" localSheetId="6">'[253]CON-M-FL'!#REF!</definedName>
    <definedName name="Rap">'[205]CON-M-FL'!#REF!</definedName>
    <definedName name="RAR" localSheetId="28" hidden="1">{"'ISO9000'!$A$6:$D$11"}</definedName>
    <definedName name="RAR" localSheetId="27" hidden="1">{"'ISO9000'!$A$6:$D$11"}</definedName>
    <definedName name="RAR" localSheetId="24" hidden="1">{"'ISO9000'!$A$6:$D$11"}</definedName>
    <definedName name="RAR" localSheetId="31" hidden="1">{"'ISO9000'!$A$6:$D$11"}</definedName>
    <definedName name="RAR" localSheetId="29" hidden="1">{"'ISO9000'!$A$6:$D$11"}</definedName>
    <definedName name="RAR" localSheetId="30" hidden="1">{"'ISO9000'!$A$6:$D$11"}</definedName>
    <definedName name="RAR" localSheetId="32" hidden="1">{"'ISO9000'!$A$6:$D$11"}</definedName>
    <definedName name="RAR" localSheetId="5" hidden="1">{"'ISO9000'!$A$6:$D$11"}</definedName>
    <definedName name="RAR" localSheetId="6" hidden="1">{"'ISO9000'!$A$6:$D$11"}</definedName>
    <definedName name="RAR" localSheetId="8" hidden="1">{"'ISO9000'!$A$6:$D$11"}</definedName>
    <definedName name="RAR" localSheetId="13" hidden="1">{"'ISO9000'!$A$6:$D$11"}</definedName>
    <definedName name="RAR" hidden="1">{"'ISO9000'!$A$6:$D$11"}</definedName>
    <definedName name="rate" localSheetId="5">#REF!</definedName>
    <definedName name="rate" localSheetId="6">#REF!</definedName>
    <definedName name="rate">#REF!</definedName>
    <definedName name="rate_Engr" localSheetId="5">[101]RateList!$H$2:$H$99</definedName>
    <definedName name="rate_Engr" localSheetId="6">[101]RateList!$H$2:$H$99</definedName>
    <definedName name="rate_Engr" localSheetId="13">[126]RateList!$H$2:$H$99</definedName>
    <definedName name="rate_Engr">[127]RateList!$H$2:$H$99</definedName>
    <definedName name="rate2" localSheetId="5">[254]Ratelist!#REF!</definedName>
    <definedName name="rate2" localSheetId="6">[254]Ratelist!#REF!</definedName>
    <definedName name="rate2" localSheetId="13">[255]Ratelist!#REF!</definedName>
    <definedName name="rate2">[256]Ratelist!#REF!</definedName>
    <definedName name="ratelist" localSheetId="5">[195]List!$A$7:$C$188</definedName>
    <definedName name="ratelist" localSheetId="6">[195]List!$A$7:$C$188</definedName>
    <definedName name="ratelist" localSheetId="13">[149]List!$A$7:$C$188</definedName>
    <definedName name="ratelist">[196]List!$A$7:$C$188</definedName>
    <definedName name="Rates" localSheetId="24">#REF!</definedName>
    <definedName name="Rates" localSheetId="29">#REF!</definedName>
    <definedName name="Rates" localSheetId="30">#REF!</definedName>
    <definedName name="Rates" localSheetId="5">#REF!</definedName>
    <definedName name="Rates" localSheetId="6">#REF!</definedName>
    <definedName name="Rates">#REF!</definedName>
    <definedName name="Rates102" localSheetId="24">#REF!</definedName>
    <definedName name="Rates102" localSheetId="29">#REF!</definedName>
    <definedName name="Rates102" localSheetId="30">#REF!</definedName>
    <definedName name="Rates102" localSheetId="5">#REF!</definedName>
    <definedName name="Rates102" localSheetId="6">#REF!</definedName>
    <definedName name="Rates102">#REF!</definedName>
    <definedName name="Rates103" localSheetId="5">[104]RateList103!$F$5:$F$222</definedName>
    <definedName name="Rates103" localSheetId="6">[104]RateList103!$F$5:$F$222</definedName>
    <definedName name="Rates103" localSheetId="13">[130]RateList103!$F$5:$F$222</definedName>
    <definedName name="Rates103">[131]RateList103!$F$5:$F$222</definedName>
    <definedName name="RC_" localSheetId="5">#REF!</definedName>
    <definedName name="RC_" localSheetId="6">#REF!</definedName>
    <definedName name="RC_">#REF!</definedName>
    <definedName name="Rcc">#REF!</definedName>
    <definedName name="RCC.C2">[67]Material!$B$1000:$I$1000</definedName>
    <definedName name="RccPipe" localSheetId="24">#REF!</definedName>
    <definedName name="RccPipe" localSheetId="29">#REF!</definedName>
    <definedName name="RccPipe" localSheetId="30">#REF!</definedName>
    <definedName name="RccPipe" localSheetId="5">#REF!</definedName>
    <definedName name="RccPipe" localSheetId="6">#REF!</definedName>
    <definedName name="RccPipe">#REF!</definedName>
    <definedName name="_xlnm.Recorder" localSheetId="24">#REF!</definedName>
    <definedName name="_xlnm.Recorder" localSheetId="29">#REF!</definedName>
    <definedName name="_xlnm.Recorder" localSheetId="30">#REF!</definedName>
    <definedName name="_xlnm.Recorder" localSheetId="5">#REF!</definedName>
    <definedName name="_xlnm.Recorder" localSheetId="6">#REF!</definedName>
    <definedName name="_xlnm.Recorder">#REF!</definedName>
    <definedName name="Ref_Wt">IF(ISNA(#REF!),0.02466*#REF!*(#REF!-#REF!)*#REF!/1000,#REF!*#REF!/1000)</definedName>
    <definedName name="RefWt" localSheetId="5">IF(ISNA('[3]BQ Working'!XFD1),0.02466*'[3]BQ Working'!XEY1*('[3]BQ Working'!XFC1-'[3]BQ Working'!XEY1)*'[3]BQ Working'!B1,'[3]BQ Working'!XFD1*'[3]BQ Working'!B1)</definedName>
    <definedName name="RefWt" localSheetId="6">IF(ISNA('[3]BQ Working'!XFD1),0.02466*'[3]BQ Working'!XEY1*('[3]BQ Working'!XFC1-'[3]BQ Working'!XEY1)*'[3]BQ Working'!B1,'[3]BQ Working'!XFD1*'[3]BQ Working'!B1)</definedName>
    <definedName name="RefWt">IF(ISNA('[4]BQ Working'!XFD1),0.02466*'[4]BQ Working'!XEY1*('[4]BQ Working'!XFC1-'[4]BQ Working'!XEY1)*'[4]BQ Working'!B1,'[4]BQ Working'!XFD1*'[4]BQ Working'!B1)</definedName>
    <definedName name="Regions" localSheetId="24">'[173]CSR Regions'!$A$1:$B$6</definedName>
    <definedName name="Regions" localSheetId="29">'[173]CSR Regions'!$A$1:$B$6</definedName>
    <definedName name="Regions" localSheetId="30">'[173]CSR Regions'!$A$1:$B$6</definedName>
    <definedName name="Regions" localSheetId="5">'[152]CSR Regions'!$A$1:$B$6</definedName>
    <definedName name="Regions" localSheetId="6">'[152]CSR Regions'!$A$1:$B$6</definedName>
    <definedName name="Regions" localSheetId="13">'[136]CSR Regions'!$A$1:$B$6</definedName>
    <definedName name="Regions">'[174]CSR Regions'!$A$1:$B$6</definedName>
    <definedName name="ReinforcementSteel" localSheetId="5">#REF!</definedName>
    <definedName name="ReinforcementSteel" localSheetId="6">#REF!</definedName>
    <definedName name="ReinforcementSteel">#REF!</definedName>
    <definedName name="REL">[66]Material!$B$1024:$I$1024</definedName>
    <definedName name="Results" localSheetId="5">#REF!</definedName>
    <definedName name="Results" localSheetId="6">#REF!</definedName>
    <definedName name="Results">#REF!</definedName>
    <definedName name="REV3100BQ" localSheetId="5">#REF!</definedName>
    <definedName name="REV3100BQ" localSheetId="6">#REF!</definedName>
    <definedName name="REV3100BQ">#REF!</definedName>
    <definedName name="REV3110BQ" localSheetId="5">#REF!</definedName>
    <definedName name="REV3110BQ" localSheetId="6">#REF!</definedName>
    <definedName name="REV3110BQ">#REF!</definedName>
    <definedName name="REV3200BQ" localSheetId="5">#REF!</definedName>
    <definedName name="REV3200BQ" localSheetId="6">#REF!</definedName>
    <definedName name="REV3200BQ">#REF!</definedName>
    <definedName name="REV3300BQ" localSheetId="5">#REF!</definedName>
    <definedName name="REV3300BQ" localSheetId="6">#REF!</definedName>
    <definedName name="REV3300BQ">#REF!</definedName>
    <definedName name="REV3400BQ" localSheetId="5">#REF!</definedName>
    <definedName name="REV3400BQ" localSheetId="6">#REF!</definedName>
    <definedName name="REV3400BQ">#REF!</definedName>
    <definedName name="REV3500BQ" localSheetId="5">#REF!</definedName>
    <definedName name="REV3500BQ" localSheetId="6">#REF!</definedName>
    <definedName name="REV3500BQ">#REF!</definedName>
    <definedName name="REV3600BQ" localSheetId="5">#REF!</definedName>
    <definedName name="REV3600BQ" localSheetId="6">#REF!</definedName>
    <definedName name="REV3600BQ">#REF!</definedName>
    <definedName name="REV3700BQ" localSheetId="5">#REF!</definedName>
    <definedName name="REV3700BQ" localSheetId="6">#REF!</definedName>
    <definedName name="REV3700BQ">#REF!</definedName>
    <definedName name="REV3800BQ" localSheetId="5">#REF!</definedName>
    <definedName name="REV3800BQ" localSheetId="6">#REF!</definedName>
    <definedName name="REV3800BQ">#REF!</definedName>
    <definedName name="rf" localSheetId="24">#REF!</definedName>
    <definedName name="rf" localSheetId="29">#REF!</definedName>
    <definedName name="rf" localSheetId="30">#REF!</definedName>
    <definedName name="rf" localSheetId="5">#REF!</definedName>
    <definedName name="rf" localSheetId="6">#REF!</definedName>
    <definedName name="rf">#REF!</definedName>
    <definedName name="rjyhtgefdadgh">#REF!</definedName>
    <definedName name="RL">'[257] BM Plinth'!$H$9</definedName>
    <definedName name="rlist" localSheetId="5">[101]RateList!$A$2:$O$99</definedName>
    <definedName name="rlist" localSheetId="6">[101]RateList!$A$2:$O$99</definedName>
    <definedName name="rlist" localSheetId="13">[126]RateList!$A$2:$O$99</definedName>
    <definedName name="rlist">[127]RateList!$A$2:$O$99</definedName>
    <definedName name="rmarker">#REF!</definedName>
    <definedName name="road" localSheetId="5">#REF!</definedName>
    <definedName name="road" localSheetId="6">#REF!</definedName>
    <definedName name="road">#REF!</definedName>
    <definedName name="Rock" localSheetId="24" hidden="1">#REF!</definedName>
    <definedName name="Rock" localSheetId="29" hidden="1">#REF!</definedName>
    <definedName name="Rock" localSheetId="30" hidden="1">#REF!</definedName>
    <definedName name="Rock" localSheetId="5" hidden="1">#REF!</definedName>
    <definedName name="Rock" localSheetId="6" hidden="1">#REF!</definedName>
    <definedName name="Rock" hidden="1">#REF!</definedName>
    <definedName name="roomssss">#REF!</definedName>
    <definedName name="ROUSCH_ANL" localSheetId="5">#REF!</definedName>
    <definedName name="ROUSCH_ANL" localSheetId="6">#REF!</definedName>
    <definedName name="ROUSCH_ANL">#REF!</definedName>
    <definedName name="ROUSCH_NOT" localSheetId="5">#REF!</definedName>
    <definedName name="ROUSCH_NOT" localSheetId="6">#REF!</definedName>
    <definedName name="ROUSCH_NOT">#REF!</definedName>
    <definedName name="ROUSCH_NOT1" localSheetId="5">#REF!</definedName>
    <definedName name="ROUSCH_NOT1" localSheetId="6">#REF!</definedName>
    <definedName name="ROUSCH_NOT1">#REF!</definedName>
    <definedName name="ROUSCH_NOT2" localSheetId="5">#REF!</definedName>
    <definedName name="ROUSCH_NOT2" localSheetId="6">#REF!</definedName>
    <definedName name="ROUSCH_NOT2">#REF!</definedName>
    <definedName name="rr" localSheetId="5">#REF!</definedName>
    <definedName name="rr" localSheetId="6">#REF!</definedName>
    <definedName name="rr">#REF!</definedName>
    <definedName name="rrr" localSheetId="5">#REF!</definedName>
    <definedName name="rrr" localSheetId="6">#REF!</definedName>
    <definedName name="rrr">#REF!</definedName>
    <definedName name="rrrr" localSheetId="24" hidden="1">#REF!</definedName>
    <definedName name="rrrr" localSheetId="29" hidden="1">#REF!</definedName>
    <definedName name="rrrr" localSheetId="30" hidden="1">#REF!</definedName>
    <definedName name="rrrr" localSheetId="5" hidden="1">#REF!</definedName>
    <definedName name="rrrr" localSheetId="6" hidden="1">#REF!</definedName>
    <definedName name="rrrr" hidden="1">#REF!</definedName>
    <definedName name="RT">'[1]COAT&amp;WRAP-QIOT-#3'!#REF!</definedName>
    <definedName name="RTInfo">#REF!</definedName>
    <definedName name="rtyhrftgufuhftuft">#REF!</definedName>
    <definedName name="RU.PA">[67]Material!$B$1034:$I$1034</definedName>
    <definedName name="rweq" localSheetId="24">'[59]100'!#REF!</definedName>
    <definedName name="rweq" localSheetId="29">'[59]100'!#REF!</definedName>
    <definedName name="rweq" localSheetId="30">'[59]100'!#REF!</definedName>
    <definedName name="rweq" localSheetId="5">'[52]100'!#REF!</definedName>
    <definedName name="rweq" localSheetId="6">'[52]100'!#REF!</definedName>
    <definedName name="rweq" localSheetId="13">'[48]100'!#REF!</definedName>
    <definedName name="rweq">'[59]100'!#REF!</definedName>
    <definedName name="S" localSheetId="24">#REF!</definedName>
    <definedName name="S" localSheetId="29">#REF!</definedName>
    <definedName name="S" localSheetId="30">#REF!</definedName>
    <definedName name="s" localSheetId="5">#REF!</definedName>
    <definedName name="s" localSheetId="6">#REF!</definedName>
    <definedName name="s" localSheetId="13" hidden="1">{"'TELEPHONE Nos'!$A$1:$D$55"}</definedName>
    <definedName name="s">#REF!</definedName>
    <definedName name="sa" localSheetId="24">#REF!</definedName>
    <definedName name="sa" localSheetId="29">#REF!</definedName>
    <definedName name="sa" localSheetId="30">#REF!</definedName>
    <definedName name="sa" localSheetId="5">#REF!</definedName>
    <definedName name="sa" localSheetId="6">#REF!</definedName>
    <definedName name="sa">#REF!</definedName>
    <definedName name="sab" localSheetId="6">[208]Sheet1!$B$3</definedName>
    <definedName name="sab">[208]Sheet1!$B$3</definedName>
    <definedName name="SAC">[66]labour!$A$65:$I$65</definedName>
    <definedName name="sad" localSheetId="5">'[253]CON-M-FL'!#REF!</definedName>
    <definedName name="sad" localSheetId="6">'[253]CON-M-FL'!#REF!</definedName>
    <definedName name="SAD" localSheetId="13">#REF!</definedName>
    <definedName name="sad">'[205]CON-M-FL'!#REF!</definedName>
    <definedName name="sadaf" localSheetId="24" hidden="1">#REF!</definedName>
    <definedName name="sadaf" localSheetId="29" hidden="1">#REF!</definedName>
    <definedName name="sadaf" localSheetId="30" hidden="1">#REF!</definedName>
    <definedName name="sadaf" localSheetId="5" hidden="1">#REF!</definedName>
    <definedName name="sadaf" localSheetId="6" hidden="1">#REF!</definedName>
    <definedName name="sadaf" hidden="1">#REF!</definedName>
    <definedName name="sadaqat" localSheetId="24">#REF!</definedName>
    <definedName name="sadaqat" localSheetId="29">#REF!</definedName>
    <definedName name="sadaqat" localSheetId="30">#REF!</definedName>
    <definedName name="sadaqat" localSheetId="5">#REF!</definedName>
    <definedName name="sadaqat" localSheetId="6">#REF!</definedName>
    <definedName name="sadaqat">#REF!</definedName>
    <definedName name="sadd">'[201]CON-M-FL'!#REF!</definedName>
    <definedName name="sadf" localSheetId="5" hidden="1">#REF!</definedName>
    <definedName name="sadf" localSheetId="6" hidden="1">#REF!</definedName>
    <definedName name="sadf" hidden="1">#REF!</definedName>
    <definedName name="sadfsa">'[258]CON-M-FL'!#REF!</definedName>
    <definedName name="SAFSAGFSADGSDFG">'[259]CIVIL RATES'!$E$9</definedName>
    <definedName name="sagda">#REF!</definedName>
    <definedName name="sal" localSheetId="5">#REF!</definedName>
    <definedName name="sal" localSheetId="6">#REF!</definedName>
    <definedName name="sal">#REF!</definedName>
    <definedName name="SALEEM" localSheetId="5">#REF!</definedName>
    <definedName name="SALEEM" localSheetId="6">#REF!</definedName>
    <definedName name="SALEEM">#REF!</definedName>
    <definedName name="SalesTax">0.0825</definedName>
    <definedName name="san" localSheetId="5">'[123]CIVIL RATES'!$E$48</definedName>
    <definedName name="san" localSheetId="6">'[123]CIVIL RATES'!$E$48</definedName>
    <definedName name="san" localSheetId="13">'[106]CIVIL RATES'!$E$48</definedName>
    <definedName name="san">'[124]CIVIL RATES'!$E$48</definedName>
    <definedName name="SAN.L">[66]Material!$B$1041:$I$1041</definedName>
    <definedName name="SAN.P">[66]Material!$B$1043:$I$1043</definedName>
    <definedName name="Sand" localSheetId="24">#REF!</definedName>
    <definedName name="Sand" localSheetId="29">#REF!</definedName>
    <definedName name="Sand" localSheetId="30">#REF!</definedName>
    <definedName name="Sand" localSheetId="5">#REF!</definedName>
    <definedName name="Sand" localSheetId="6">#REF!</definedName>
    <definedName name="Sand">#REF!</definedName>
    <definedName name="sang" localSheetId="5">#REF!</definedName>
    <definedName name="sang" localSheetId="6">#REF!</definedName>
    <definedName name="sang">#REF!</definedName>
    <definedName name="SAP">#REF!</definedName>
    <definedName name="sar">#REF!</definedName>
    <definedName name="sarfraz" localSheetId="5">'[253]CON-M-FL'!#REF!</definedName>
    <definedName name="sarfraz" localSheetId="6">'[253]CON-M-FL'!#REF!</definedName>
    <definedName name="sarfraz" localSheetId="13">'[201]CON-M-FL'!#REF!</definedName>
    <definedName name="sarfraz">'[205]CON-M-FL'!#REF!</definedName>
    <definedName name="Sarfz" localSheetId="5">'[253]CON-M-FL'!#REF!</definedName>
    <definedName name="Sarfz" localSheetId="6">'[253]CON-M-FL'!#REF!</definedName>
    <definedName name="Sarfz">'[205]CON-M-FL'!#REF!</definedName>
    <definedName name="sartaj" localSheetId="24">'[19]100'!#REF!</definedName>
    <definedName name="sartaj" localSheetId="29">'[19]100'!#REF!</definedName>
    <definedName name="sartaj" localSheetId="30">'[19]100'!#REF!</definedName>
    <definedName name="sartaj" localSheetId="5">'[18]100'!#REF!</definedName>
    <definedName name="sartaj" localSheetId="6">'[18]100'!#REF!</definedName>
    <definedName name="sartaj" localSheetId="13">'[18]100'!#REF!</definedName>
    <definedName name="sartaj">'[19]100'!#REF!</definedName>
    <definedName name="sas" localSheetId="5">'[260]M.D.B Analysis '!#REF!</definedName>
    <definedName name="sas" localSheetId="6">'[260]M.D.B Analysis '!#REF!</definedName>
    <definedName name="sas" localSheetId="13">'[189]M.D.B Analysis '!#REF!</definedName>
    <definedName name="sas">'[209]M.D.B Analysis '!#REF!</definedName>
    <definedName name="SAVE">#REF!</definedName>
    <definedName name="SB">[246]IBASE!$AH$7:$AL$14</definedName>
    <definedName name="SBC" localSheetId="5">'[9]CON-M-FL'!#REF!</definedName>
    <definedName name="SBC" localSheetId="6">'[9]CON-M-FL'!#REF!</definedName>
    <definedName name="SBC" localSheetId="13">'[6]CON-M-FL'!#REF!</definedName>
    <definedName name="SBC">'[10]CON-M-FL'!#REF!</definedName>
    <definedName name="SBC." localSheetId="5">'[9]CON-M-FL'!#REF!</definedName>
    <definedName name="SBC." localSheetId="6">'[9]CON-M-FL'!#REF!</definedName>
    <definedName name="SBC.">'[10]CON-M-FL'!#REF!</definedName>
    <definedName name="sbl" localSheetId="5">'[123]CIVIL RATES'!$E$52</definedName>
    <definedName name="sbl" localSheetId="6">'[123]CIVIL RATES'!$E$52</definedName>
    <definedName name="sbl" localSheetId="13">'[106]CIVIL RATES'!$E$52</definedName>
    <definedName name="sbl">'[124]CIVIL RATES'!$E$52</definedName>
    <definedName name="SBM">[66]Equipment!$A$37:$I$37</definedName>
    <definedName name="SBO">[66]labour!$A$70:$I$70</definedName>
    <definedName name="sc" localSheetId="5">#REF!</definedName>
    <definedName name="sc" localSheetId="6">#REF!</definedName>
    <definedName name="sc">#REF!</definedName>
    <definedName name="SC.RFT">[66]shuttering!$J$84</definedName>
    <definedName name="SC5.13A">[121]sec5!$J$748</definedName>
    <definedName name="SC5.15A">[121]sec5!$J$541</definedName>
    <definedName name="SC5.16A">[167]CSR!#REF!</definedName>
    <definedName name="SC5.17A1">[167]CSR!#REF!</definedName>
    <definedName name="SC5.17C1">[167]CSR!#REF!</definedName>
    <definedName name="SC5.20A">[167]CSR!#REF!</definedName>
    <definedName name="SC5.21A">[121]sec5!$J$1654</definedName>
    <definedName name="scarw" localSheetId="5">#REF!</definedName>
    <definedName name="scarw" localSheetId="6">#REF!</definedName>
    <definedName name="scarw">#REF!</definedName>
    <definedName name="scdfghrgf">#REF!</definedName>
    <definedName name="scdgfh" localSheetId="5">'[131]85% earth work'!#REF!</definedName>
    <definedName name="scdgfh" localSheetId="6">'[131]85% earth work'!#REF!</definedName>
    <definedName name="scdgfh">'[155]85% earth work'!#REF!</definedName>
    <definedName name="Sch_No.">INDEX(#REF!, MATCH(VALUE(#REF!),#REF!,), MATCH(#REF!,#REF!,))</definedName>
    <definedName name="schedule.nos" localSheetId="28" hidden="1">'[104]schedule nos'!$A$1:$A$99</definedName>
    <definedName name="schedule.nos" localSheetId="27" hidden="1">'[104]schedule nos'!$A$1:$A$99</definedName>
    <definedName name="schedule.nos" localSheetId="26" hidden="1">'[104]schedule nos'!$A$1:$A$99</definedName>
    <definedName name="schedule.nos" localSheetId="24" hidden="1">'[105]schedule nos'!$A$1:$A$99</definedName>
    <definedName name="schedule.nos" localSheetId="31" hidden="1">'[104]schedule nos'!$A$1:$A$99</definedName>
    <definedName name="schedule.nos" localSheetId="29" hidden="1">'[105]schedule nos'!$A$1:$A$99</definedName>
    <definedName name="schedule.nos" localSheetId="30" hidden="1">'[105]schedule nos'!$A$1:$A$99</definedName>
    <definedName name="schedule.nos" localSheetId="32" hidden="1">'[104]schedule nos'!$A$1:$A$99</definedName>
    <definedName name="schedule.nos" localSheetId="5" hidden="1">'[190]schedule nos'!$A$1:$A$99</definedName>
    <definedName name="schedule.nos" localSheetId="6" hidden="1">'[190]schedule nos'!$A$1:$A$99</definedName>
    <definedName name="schedule.nos" localSheetId="13" hidden="1">'[172]schedule nos'!$A$1:$A$99</definedName>
    <definedName name="schedule.nos" hidden="1">'[227]schedule nos'!$A$1:$A$99</definedName>
    <definedName name="SCM">[66]Equipment!$A$38:$I$38</definedName>
    <definedName name="SCO">[66]labour!$A$71:$I$71</definedName>
    <definedName name="scol" localSheetId="5">'[123]CIVIL RATES'!$E$53</definedName>
    <definedName name="scol" localSheetId="6">'[123]CIVIL RATES'!$E$53</definedName>
    <definedName name="scol" localSheetId="13">'[106]CIVIL RATES'!$E$53</definedName>
    <definedName name="scol">'[124]CIVIL RATES'!$E$53</definedName>
    <definedName name="scv" localSheetId="24">#REF!</definedName>
    <definedName name="scv" localSheetId="29">#REF!</definedName>
    <definedName name="scv" localSheetId="30">#REF!</definedName>
    <definedName name="scv" localSheetId="5">#REF!</definedName>
    <definedName name="scv" localSheetId="6">#REF!</definedName>
    <definedName name="scv">#REF!</definedName>
    <definedName name="sd">'[247]Ist r.bill'!#REF!</definedName>
    <definedName name="SD.RF">[66]shuttering!$L$84</definedName>
    <definedName name="sdaf">#REF!</definedName>
    <definedName name="sdc" localSheetId="5">'[9]CON-M-FL'!#REF!</definedName>
    <definedName name="sdc" localSheetId="6">'[9]CON-M-FL'!#REF!</definedName>
    <definedName name="sdc" localSheetId="13">'[201]CON-M-FL'!#REF!</definedName>
    <definedName name="sdc">'[10]CON-M-FL'!#REF!</definedName>
    <definedName name="sddd" localSheetId="5">'[97]CON-M-FL'!#REF!</definedName>
    <definedName name="sddd" localSheetId="6">'[97]CON-M-FL'!#REF!</definedName>
    <definedName name="sddd">'[98]CON-M-FL'!#REF!</definedName>
    <definedName name="sdf" localSheetId="5">#REF!</definedName>
    <definedName name="sdf" localSheetId="6">#REF!</definedName>
    <definedName name="sdf">#REF!</definedName>
    <definedName name="sdfaadf" localSheetId="5">'[9]CON-M-FL'!#REF!</definedName>
    <definedName name="sdfaadf" localSheetId="6">'[9]CON-M-FL'!#REF!</definedName>
    <definedName name="sdfaadf" localSheetId="13">'[201]CON-M-FL'!#REF!</definedName>
    <definedName name="sdfaadf">'[10]CON-M-FL'!#REF!</definedName>
    <definedName name="sdfaf">'[6]CON-M-FL'!#REF!</definedName>
    <definedName name="sdfg" localSheetId="24">#REF!</definedName>
    <definedName name="sdfg" localSheetId="29">#REF!</definedName>
    <definedName name="sdfg" localSheetId="30">#REF!</definedName>
    <definedName name="sdfg" localSheetId="5">#REF!</definedName>
    <definedName name="sdfg" localSheetId="6">#REF!</definedName>
    <definedName name="sdfg">#REF!</definedName>
    <definedName name="sdfgfd">#REF!</definedName>
    <definedName name="sdfghjgf">#REF!</definedName>
    <definedName name="sdfh">#REF!</definedName>
    <definedName name="sdfr" localSheetId="24">#REF!</definedName>
    <definedName name="sdfr" localSheetId="29">#REF!</definedName>
    <definedName name="sdfr" localSheetId="30">#REF!</definedName>
    <definedName name="sdfr" localSheetId="5">#REF!</definedName>
    <definedName name="sdfr" localSheetId="6">#REF!</definedName>
    <definedName name="sdfr">#REF!</definedName>
    <definedName name="SDFSDF">#REF!</definedName>
    <definedName name="SDoor" localSheetId="5">#REF!</definedName>
    <definedName name="SDoor" localSheetId="6">#REF!</definedName>
    <definedName name="SDoor">#REF!</definedName>
    <definedName name="SDPC">#REF!</definedName>
    <definedName name="SDPC1">#REF!</definedName>
    <definedName name="SDPC7">#REF!</definedName>
    <definedName name="SDPC8">#REF!</definedName>
    <definedName name="sdsgfhjk" localSheetId="5">#REF!</definedName>
    <definedName name="sdsgfhjk" localSheetId="6">#REF!</definedName>
    <definedName name="sdsgfhjk">#REF!</definedName>
    <definedName name="se" localSheetId="5">#REF!</definedName>
    <definedName name="se" localSheetId="6">#REF!</definedName>
    <definedName name="se">#REF!</definedName>
    <definedName name="Se." localSheetId="5">'[9]CON-M-FL'!#REF!</definedName>
    <definedName name="Se." localSheetId="6">'[9]CON-M-FL'!#REF!</definedName>
    <definedName name="Se.">'[10]CON-M-FL'!#REF!</definedName>
    <definedName name="seal">#REF!</definedName>
    <definedName name="SECTION1">#REF!</definedName>
    <definedName name="SECTION2">#REF!</definedName>
    <definedName name="SECTION3">#REF!</definedName>
    <definedName name="ser">#REF!</definedName>
    <definedName name="servantQtr" localSheetId="5">#REF!</definedName>
    <definedName name="servantQtr" localSheetId="6">#REF!</definedName>
    <definedName name="servantQtr">#REF!</definedName>
    <definedName name="sf" localSheetId="5">'[87]SF-SUM'!$F$31</definedName>
    <definedName name="sf" localSheetId="6">'[87]SF-SUM'!$F$31</definedName>
    <definedName name="SF" localSheetId="13">#REF!</definedName>
    <definedName name="sf">'[88]SF-SUM'!$F$31</definedName>
    <definedName name="sfb" localSheetId="5">#REF!</definedName>
    <definedName name="sfb" localSheetId="6">#REF!</definedName>
    <definedName name="sfb">#REF!</definedName>
    <definedName name="sff" localSheetId="5">'[123]CIVIL RATES'!$E$55</definedName>
    <definedName name="sff" localSheetId="6">'[123]CIVIL RATES'!$E$55</definedName>
    <definedName name="sff" localSheetId="13">'[106]CIVIL RATES'!$E$55</definedName>
    <definedName name="sff">'[124]CIVIL RATES'!$E$55</definedName>
    <definedName name="sfl" localSheetId="5">#REF!</definedName>
    <definedName name="sfl" localSheetId="6">#REF!</definedName>
    <definedName name="sfl">#REF!</definedName>
    <definedName name="sfs">#REF!</definedName>
    <definedName name="SGate" localSheetId="24">#REF!</definedName>
    <definedName name="SGate" localSheetId="29">#REF!</definedName>
    <definedName name="SGate" localSheetId="30">#REF!</definedName>
    <definedName name="SGate" localSheetId="5">#REF!</definedName>
    <definedName name="SGate" localSheetId="6">#REF!</definedName>
    <definedName name="SGate">#REF!</definedName>
    <definedName name="sgrdhfjkuti6r">[95]BOQ!#REF!</definedName>
    <definedName name="SH.5.15A">[167]CSR!#REF!</definedName>
    <definedName name="SH.SF">[66]shuttering!$L$42</definedName>
    <definedName name="SH.SFT">[66]shuttering!$J$42</definedName>
    <definedName name="SH.T">[66]Material!$B$1054:$I$1054</definedName>
    <definedName name="SH5.13A">[121]sec5!$J$747</definedName>
    <definedName name="SH5.16A">[121]sec5!$J$669</definedName>
    <definedName name="SH5.17A1">[167]CSR!#REF!</definedName>
    <definedName name="SH5.17C1">[167]CSR!#REF!</definedName>
    <definedName name="SH5.19A">[121]sec13!$J$862</definedName>
    <definedName name="SH5.20A">[167]CSR!#REF!</definedName>
    <definedName name="SH5.21A">[121]sec5!$J$1653</definedName>
    <definedName name="shade">'[63]Bulk material prices'!#REF!</definedName>
    <definedName name="shape.codes" localSheetId="28" hidden="1">[104]SCHEDULE!$BJ$9:$CR$9</definedName>
    <definedName name="shape.codes" localSheetId="27" hidden="1">[104]SCHEDULE!$BJ$9:$CR$9</definedName>
    <definedName name="shape.codes" localSheetId="26" hidden="1">[104]SCHEDULE!$BJ$9:$CR$9</definedName>
    <definedName name="shape.codes" localSheetId="24" hidden="1">[105]SCHEDULE!$BJ$9:$CR$9</definedName>
    <definedName name="shape.codes" localSheetId="31" hidden="1">[104]SCHEDULE!$BJ$9:$CR$9</definedName>
    <definedName name="shape.codes" localSheetId="29" hidden="1">[105]SCHEDULE!$BJ$9:$CR$9</definedName>
    <definedName name="shape.codes" localSheetId="30" hidden="1">[105]SCHEDULE!$BJ$9:$CR$9</definedName>
    <definedName name="shape.codes" localSheetId="32" hidden="1">[104]SCHEDULE!$BJ$9:$CR$9</definedName>
    <definedName name="shape.codes" localSheetId="5" hidden="1">[106]SCHEDULE!$BJ$9:$CR$9</definedName>
    <definedName name="shape.codes" localSheetId="6" hidden="1">[106]SCHEDULE!$BJ$9:$CR$9</definedName>
    <definedName name="shape.codes" localSheetId="13" hidden="1">[79]SCHEDULE!$BJ$9:$CR$9</definedName>
    <definedName name="shape.codes" hidden="1">[107]SCHEDULE!$BJ$9:$CR$9</definedName>
    <definedName name="Shapes">#REF!</definedName>
    <definedName name="sharik" localSheetId="5">#REF!</definedName>
    <definedName name="sharik" localSheetId="6">#REF!</definedName>
    <definedName name="sharik">#REF!</definedName>
    <definedName name="sharukh" localSheetId="5">#REF!</definedName>
    <definedName name="sharukh" localSheetId="6">#REF!</definedName>
    <definedName name="sharukh">#REF!</definedName>
    <definedName name="shbl" localSheetId="5">'[123]CIVIL RATES'!$E$57</definedName>
    <definedName name="shbl" localSheetId="6">'[123]CIVIL RATES'!$E$57</definedName>
    <definedName name="shbl" localSheetId="13">'[106]CIVIL RATES'!$E$57</definedName>
    <definedName name="shbl">'[124]CIVIL RATES'!$E$57</definedName>
    <definedName name="shcol" localSheetId="5">'[123]CIVIL RATES'!$E$58</definedName>
    <definedName name="shcol" localSheetId="6">'[123]CIVIL RATES'!$E$58</definedName>
    <definedName name="shcol" localSheetId="13">'[106]CIVIL RATES'!$E$58</definedName>
    <definedName name="shcol">'[124]CIVIL RATES'!$E$58</definedName>
    <definedName name="She">#REF!,#REF!</definedName>
    <definedName name="shee">#REF!</definedName>
    <definedName name="sheel" localSheetId="5">#REF!</definedName>
    <definedName name="sheel" localSheetId="6">#REF!</definedName>
    <definedName name="sheel">#REF!</definedName>
    <definedName name="sheet">#REF!</definedName>
    <definedName name="SHEET3.13" localSheetId="5">IF(ISNA('[261]BQ Working'!#REF!),0.02466*'[261]BQ Working'!#REF!*('[261]BQ Working'!#REF!-'[261]BQ Working'!#REF!)*'[261]BQ Working'!B1,'[261]BQ Working'!#REF!*'[261]BQ Working'!B1)</definedName>
    <definedName name="SHEET3.13" localSheetId="6">IF(ISNA('[261]BQ Working'!#REF!),0.02466*'[261]BQ Working'!#REF!*('[261]BQ Working'!#REF!-'[261]BQ Working'!#REF!)*'[261]BQ Working'!B1,'[261]BQ Working'!#REF!*'[261]BQ Working'!B1)</definedName>
    <definedName name="SHEET3.13">IF(ISNA('[210]BQ Working'!#REF!),0.02466*'[210]BQ Working'!#REF!*('[210]BQ Working'!#REF!-'[210]BQ Working'!#REF!)*'[210]BQ Working'!B1,'[210]BQ Working'!#REF!*'[210]BQ Working'!B1)</definedName>
    <definedName name="shf" localSheetId="5">'[123]CIVIL RATES'!$E$59</definedName>
    <definedName name="shf" localSheetId="6">'[123]CIVIL RATES'!$E$59</definedName>
    <definedName name="shf" localSheetId="13">'[106]CIVIL RATES'!$E$59</definedName>
    <definedName name="shf">'[124]CIVIL RATES'!$E$59</definedName>
    <definedName name="SHI.19D">[66]Material!$B$1049:$I$1049</definedName>
    <definedName name="SHI.75D">[66]Material!$B$1051:$I$1051</definedName>
    <definedName name="Shipping">1.25</definedName>
    <definedName name="shjdfhjkas" localSheetId="5">#REF!</definedName>
    <definedName name="shjdfhjkas" localSheetId="6">#REF!</definedName>
    <definedName name="shjdfhjkas">#REF!</definedName>
    <definedName name="SHM">[66]labour!$A$66:$I$66</definedName>
    <definedName name="ShoulderEmb." localSheetId="5">#REF!</definedName>
    <definedName name="ShoulderEmb." localSheetId="6">#REF!</definedName>
    <definedName name="ShoulderEmb.">#REF!</definedName>
    <definedName name="ShoulderSubbase" localSheetId="5">#REF!</definedName>
    <definedName name="ShoulderSubbase" localSheetId="6">#REF!</definedName>
    <definedName name="ShoulderSubbase">#REF!</definedName>
    <definedName name="shsb" localSheetId="5">'[123]CIVIL RATES'!$E$56</definedName>
    <definedName name="shsb" localSheetId="6">'[123]CIVIL RATES'!$E$56</definedName>
    <definedName name="shsb" localSheetId="13">'[106]CIVIL RATES'!$E$56</definedName>
    <definedName name="shsb">'[124]CIVIL RATES'!$E$56</definedName>
    <definedName name="Shuttering" localSheetId="24">#REF!</definedName>
    <definedName name="Shuttering" localSheetId="29">#REF!</definedName>
    <definedName name="Shuttering" localSheetId="30">#REF!</definedName>
    <definedName name="Shuttering" localSheetId="5">#REF!</definedName>
    <definedName name="Shuttering" localSheetId="6">#REF!</definedName>
    <definedName name="Shuttering">#REF!</definedName>
    <definedName name="SI" localSheetId="24">#REF!</definedName>
    <definedName name="SI" localSheetId="29">#REF!</definedName>
    <definedName name="SI" localSheetId="30">#REF!</definedName>
    <definedName name="SI" localSheetId="5">#REF!</definedName>
    <definedName name="SI" localSheetId="6">#REF!</definedName>
    <definedName name="SI">#REF!</definedName>
    <definedName name="signage">'[100]14'!$A:$U</definedName>
    <definedName name="site.ref" localSheetId="28" hidden="1">[104]Database!$B$6:$B$26</definedName>
    <definedName name="site.ref" localSheetId="27" hidden="1">[104]Database!$B$6:$B$26</definedName>
    <definedName name="site.ref" localSheetId="26" hidden="1">[104]Database!$B$6:$B$26</definedName>
    <definedName name="site.ref" localSheetId="24" hidden="1">[105]Database!$B$6:$B$26</definedName>
    <definedName name="site.ref" localSheetId="31" hidden="1">[104]Database!$B$6:$B$26</definedName>
    <definedName name="site.ref" localSheetId="29" hidden="1">[105]Database!$B$6:$B$26</definedName>
    <definedName name="site.ref" localSheetId="30" hidden="1">[105]Database!$B$6:$B$26</definedName>
    <definedName name="site.ref" localSheetId="32" hidden="1">[104]Database!$B$6:$B$26</definedName>
    <definedName name="site.ref" localSheetId="5" hidden="1">[190]Database!$B$6:$B$26</definedName>
    <definedName name="site.ref" localSheetId="6" hidden="1">[190]Database!$B$6:$B$26</definedName>
    <definedName name="site.ref" localSheetId="13" hidden="1">[172]Database!$B$6:$B$26</definedName>
    <definedName name="site.ref" hidden="1">[227]Database!$B$6:$B$26</definedName>
    <definedName name="SKF.AF">[66]Material!$B$1064:$I$1064</definedName>
    <definedName name="SKF.ST">[67]Material!$B$1063:$I$1063</definedName>
    <definedName name="skl" localSheetId="5">#REF!</definedName>
    <definedName name="skl" localSheetId="6">#REF!</definedName>
    <definedName name="skl">#REF!</definedName>
    <definedName name="SL" localSheetId="5">#REF!</definedName>
    <definedName name="SL" localSheetId="6">#REF!</definedName>
    <definedName name="SL">#REF!</definedName>
    <definedName name="sLAB" localSheetId="6" hidden="1">[217]Database!$B$6:$B$26</definedName>
    <definedName name="sLAB" localSheetId="13" hidden="1">[194]Database!$B$6:$B$26</definedName>
    <definedName name="sLAB" hidden="1">[217]Database!$B$6:$B$26</definedName>
    <definedName name="Slab.3" localSheetId="5">#REF!</definedName>
    <definedName name="Slab.3" localSheetId="6">#REF!</definedName>
    <definedName name="Slab.3">#REF!</definedName>
    <definedName name="SN">#REF!</definedName>
    <definedName name="SNDC">#REF!</definedName>
    <definedName name="sndc.">#REF!</definedName>
    <definedName name="SNDM">#REF!</definedName>
    <definedName name="SO.DCP">[66]Material!$B$1065:$I$1065</definedName>
    <definedName name="SO.S">[67]Material!$A$1068:$I$1068</definedName>
    <definedName name="soa" localSheetId="5">#REF!</definedName>
    <definedName name="soa" localSheetId="6">#REF!</definedName>
    <definedName name="soa">#REF!</definedName>
    <definedName name="sof" localSheetId="5">'[123]CIVIL RATES'!$E$54</definedName>
    <definedName name="sof" localSheetId="6">'[123]CIVIL RATES'!$E$54</definedName>
    <definedName name="sof" localSheetId="13">'[106]CIVIL RATES'!$E$54</definedName>
    <definedName name="sof">'[124]CIVIL RATES'!$E$54</definedName>
    <definedName name="SORT">#REF!</definedName>
    <definedName name="SORT_AREA">'[262]DI-ESTI'!$A$8:$R$489</definedName>
    <definedName name="SozlesmeRsYenParitesi" localSheetId="5">#REF!</definedName>
    <definedName name="SozlesmeRsYenParitesi" localSheetId="6">#REF!</definedName>
    <definedName name="SozlesmeRsYenParitesi">#REF!</definedName>
    <definedName name="SozlesmeYenUSDParitesi" localSheetId="5">#REF!</definedName>
    <definedName name="SozlesmeYenUSDParitesi" localSheetId="6">#REF!</definedName>
    <definedName name="SozlesmeYenUSDParitesi">#REF!</definedName>
    <definedName name="SP">'[1]PNT-QUOT-#3'!#REF!</definedName>
    <definedName name="spc" localSheetId="5">#REF!</definedName>
    <definedName name="spc" localSheetId="6">#REF!</definedName>
    <definedName name="spc">#REF!</definedName>
    <definedName name="SplitTile" localSheetId="24">#REF!</definedName>
    <definedName name="SplitTile" localSheetId="29">#REF!</definedName>
    <definedName name="SplitTile" localSheetId="30">#REF!</definedName>
    <definedName name="SplitTile" localSheetId="5">#REF!</definedName>
    <definedName name="SplitTile" localSheetId="6">#REF!</definedName>
    <definedName name="SplitTile">#REF!</definedName>
    <definedName name="SPM">[66]labour!$A$69:$I$69</definedName>
    <definedName name="SPRFAC">#REF!</definedName>
    <definedName name="sq" localSheetId="24">[222]Sheet1!#REF!</definedName>
    <definedName name="sq" localSheetId="29">[222]Sheet1!#REF!</definedName>
    <definedName name="sq" localSheetId="30">[222]Sheet1!#REF!</definedName>
    <definedName name="sq" localSheetId="5">[223]Sheet1!#REF!</definedName>
    <definedName name="sq" localSheetId="6">[223]Sheet1!#REF!</definedName>
    <definedName name="sq" localSheetId="13">[165]Sheet1!#REF!</definedName>
    <definedName name="sq">[224]Sheet1!#REF!</definedName>
    <definedName name="SRC" localSheetId="5">#REF!</definedName>
    <definedName name="SRC" localSheetId="6">#REF!</definedName>
    <definedName name="SRC">#REF!</definedName>
    <definedName name="ss" localSheetId="24">#REF!</definedName>
    <definedName name="ss" localSheetId="29">#REF!</definedName>
    <definedName name="ss" localSheetId="30">#REF!</definedName>
    <definedName name="ss" localSheetId="5">#REF!</definedName>
    <definedName name="ss" localSheetId="6">#REF!</definedName>
    <definedName name="ss">#REF!</definedName>
    <definedName name="SSHC">#REF!</definedName>
    <definedName name="SSS" localSheetId="5">#REF!</definedName>
    <definedName name="SSS" localSheetId="6">#REF!</definedName>
    <definedName name="SSS">#REF!</definedName>
    <definedName name="ssss" localSheetId="5">'[97]CON-M-FL'!#REF!</definedName>
    <definedName name="ssss" localSheetId="6">'[97]CON-M-FL'!#REF!</definedName>
    <definedName name="ssss">'[98]CON-M-FL'!#REF!</definedName>
    <definedName name="sstbt" localSheetId="5">#REF!</definedName>
    <definedName name="sstbt" localSheetId="6">#REF!</definedName>
    <definedName name="sstbt">#REF!</definedName>
    <definedName name="ST.D40">[66]Material!$B$1079:$I$1079</definedName>
    <definedName name="ST.D60">[66]Material!$B$1080:$I$1080</definedName>
    <definedName name="ST.MSB">[66]Material!$B$1086:$I$1086</definedName>
    <definedName name="ST.T">[66]Material!$B$1081:$I$1081</definedName>
    <definedName name="stanchion" localSheetId="5">'[85]#REF'!$B$7:$B$24,'[85]#REF'!$B$36:$B$39,'[85]#REF'!$B$44:$B$45</definedName>
    <definedName name="stanchion" localSheetId="6">'[85]#REF'!$B$7:$B$24,'[85]#REF'!$B$36:$B$39,'[85]#REF'!$B$44:$B$45</definedName>
    <definedName name="stanchion">'[86]#REF'!$B$7:$B$24,'[86]#REF'!$B$36:$B$39,'[86]#REF'!$B$44:$B$45</definedName>
    <definedName name="StatBltn" localSheetId="24">#REF!</definedName>
    <definedName name="StatBltn" localSheetId="29">#REF!</definedName>
    <definedName name="StatBltn" localSheetId="30">#REF!</definedName>
    <definedName name="StatBltn" localSheetId="5">#REF!</definedName>
    <definedName name="StatBltn" localSheetId="6">#REF!</definedName>
    <definedName name="StatBltn">#REF!</definedName>
    <definedName name="stbt" localSheetId="5">#REF!</definedName>
    <definedName name="stbt" localSheetId="6">#REF!</definedName>
    <definedName name="stbt">#REF!</definedName>
    <definedName name="STC">[66]Material!$B$1076:$I$1076</definedName>
    <definedName name="steel" localSheetId="28" hidden="1">{"Chart1","","Chart1"}</definedName>
    <definedName name="steel" localSheetId="27" hidden="1">{"Chart1","","Chart1"}</definedName>
    <definedName name="steel" localSheetId="24" hidden="1">{"Chart1","","Chart1"}</definedName>
    <definedName name="steel" localSheetId="31" hidden="1">{"Chart1","","Chart1"}</definedName>
    <definedName name="steel" localSheetId="29" hidden="1">{"Chart1","","Chart1"}</definedName>
    <definedName name="steel" localSheetId="30" hidden="1">{"Chart1","","Chart1"}</definedName>
    <definedName name="steel" localSheetId="32" hidden="1">{"Chart1","","Chart1"}</definedName>
    <definedName name="steel" localSheetId="5" hidden="1">{"Chart1","","Chart1"}</definedName>
    <definedName name="steel" localSheetId="6" hidden="1">{"Chart1","","Chart1"}</definedName>
    <definedName name="steel" localSheetId="8" hidden="1">{"Chart1","","Chart1"}</definedName>
    <definedName name="steel" localSheetId="13" hidden="1">{"Chart1","","Chart1"}</definedName>
    <definedName name="steel" hidden="1">{"Chart1","","Chart1"}</definedName>
    <definedName name="steel1" localSheetId="28" hidden="1">{"'Profile1'!$B$29","'Profile1'!$IR$29","","","","","","","",""}</definedName>
    <definedName name="steel1" localSheetId="27" hidden="1">{"'Profile1'!$B$29","'Profile1'!$IR$29","","","","","","","",""}</definedName>
    <definedName name="steel1" localSheetId="24" hidden="1">{"'Profile1'!$B$29","'Profile1'!$IR$29","","","","","","","",""}</definedName>
    <definedName name="steel1" localSheetId="31" hidden="1">{"'Profile1'!$B$29","'Profile1'!$IR$29","","","","","","","",""}</definedName>
    <definedName name="steel1" localSheetId="29" hidden="1">{"'Profile1'!$B$29","'Profile1'!$IR$29","","","","","","","",""}</definedName>
    <definedName name="steel1" localSheetId="30" hidden="1">{"'Profile1'!$B$29","'Profile1'!$IR$29","","","","","","","",""}</definedName>
    <definedName name="steel1" localSheetId="32" hidden="1">{"'Profile1'!$B$29","'Profile1'!$IR$29","","","","","","","",""}</definedName>
    <definedName name="steel1" localSheetId="5" hidden="1">{"'Profile1'!$B$29","'Profile1'!$IR$29","","","","","","","",""}</definedName>
    <definedName name="steel1" localSheetId="6" hidden="1">{"'Profile1'!$B$29","'Profile1'!$IR$29","","","","","","","",""}</definedName>
    <definedName name="steel1" localSheetId="8" hidden="1">{"'Profile1'!$B$29","'Profile1'!$IR$29","","","","","","","",""}</definedName>
    <definedName name="steel1" localSheetId="13" hidden="1">{"'Profile1'!$B$29","'Profile1'!$IR$29","","","","","","","",""}</definedName>
    <definedName name="steel1" hidden="1">{"'Profile1'!$B$29","'Profile1'!$IR$29","","","","","","","",""}</definedName>
    <definedName name="Steel2" localSheetId="24">#REF!</definedName>
    <definedName name="Steel2" localSheetId="29">#REF!</definedName>
    <definedName name="Steel2" localSheetId="30">#REF!</definedName>
    <definedName name="Steel2" localSheetId="5">#REF!</definedName>
    <definedName name="Steel2" localSheetId="6">#REF!</definedName>
    <definedName name="Steel2">#REF!</definedName>
    <definedName name="Steel40" localSheetId="24">#REF!</definedName>
    <definedName name="Steel40" localSheetId="29">#REF!</definedName>
    <definedName name="Steel40" localSheetId="30">#REF!</definedName>
    <definedName name="Steel40" localSheetId="5">#REF!</definedName>
    <definedName name="Steel40" localSheetId="6">#REF!</definedName>
    <definedName name="Steel40" localSheetId="13">'[58]Bill No. 04'!$P$2185</definedName>
    <definedName name="Steel40">#REF!</definedName>
    <definedName name="Steel60" localSheetId="24">#REF!</definedName>
    <definedName name="Steel60" localSheetId="29">#REF!</definedName>
    <definedName name="Steel60" localSheetId="30">#REF!</definedName>
    <definedName name="Steel60" localSheetId="5">#REF!</definedName>
    <definedName name="Steel60" localSheetId="6">#REF!</definedName>
    <definedName name="Steel60" localSheetId="13">'[58]Bill No. 04'!$R$2185</definedName>
    <definedName name="Steel60">#REF!</definedName>
    <definedName name="STF">[66]labour!$A$72:$I$72</definedName>
    <definedName name="STFI">[66]labour!$A$73:$I$73</definedName>
    <definedName name="STH">[66]labour!$A$74:$I$74</definedName>
    <definedName name="STL">[66]labour!$A$75:$I$75</definedName>
    <definedName name="STM">[66]labour!$A$76:$I$76</definedName>
    <definedName name="stoe" localSheetId="5">#REF!</definedName>
    <definedName name="stoe" localSheetId="6">#REF!</definedName>
    <definedName name="stoe">#REF!</definedName>
    <definedName name="STP">[66]Material!$B$1083:$I$1083</definedName>
    <definedName name="STRUCTURE">#REF!</definedName>
    <definedName name="sttt" localSheetId="5">#REF!</definedName>
    <definedName name="sttt" localSheetId="6">#REF!</definedName>
    <definedName name="sttt">#REF!</definedName>
    <definedName name="su" localSheetId="5">'[5]CON-M-FL'!#REF!</definedName>
    <definedName name="su" localSheetId="6">'[5]CON-M-FL'!#REF!</definedName>
    <definedName name="su" localSheetId="13">'[263]CON-M-FL'!#REF!</definedName>
    <definedName name="su">'[7]CON-M-FL'!#REF!</definedName>
    <definedName name="Su." localSheetId="5">'[5]CON-M-FL'!#REF!</definedName>
    <definedName name="Su." localSheetId="6">'[5]CON-M-FL'!#REF!</definedName>
    <definedName name="Su.">'[7]CON-M-FL'!#REF!</definedName>
    <definedName name="sub" localSheetId="5">'[87]SUB-CONT-SUM'!$G$290</definedName>
    <definedName name="sub" localSheetId="6">'[87]SUB-CONT-SUM'!$G$290</definedName>
    <definedName name="sub">'[88]SUB-CONT-SUM'!$G$290</definedName>
    <definedName name="Subbase" localSheetId="24">#REF!</definedName>
    <definedName name="Subbase" localSheetId="29">#REF!</definedName>
    <definedName name="Subbase" localSheetId="30">#REF!</definedName>
    <definedName name="subbase" localSheetId="5">#REF!</definedName>
    <definedName name="subbase" localSheetId="6">#REF!</definedName>
    <definedName name="subbase">#REF!</definedName>
    <definedName name="subrange">[24]Summary!$G$290:$G$323</definedName>
    <definedName name="suf" localSheetId="5">'[253]CON-M-FL'!#REF!</definedName>
    <definedName name="suf" localSheetId="6">'[253]CON-M-FL'!#REF!</definedName>
    <definedName name="suf" localSheetId="13">'[201]CON-M-FL'!#REF!</definedName>
    <definedName name="suf">'[205]CON-M-FL'!#REF!</definedName>
    <definedName name="SUf..." localSheetId="5">'[253]CON-M-FL'!#REF!</definedName>
    <definedName name="SUf..." localSheetId="6">'[253]CON-M-FL'!#REF!</definedName>
    <definedName name="SUf...">'[205]CON-M-FL'!#REF!</definedName>
    <definedName name="sufyan">'[201]CON-M-FL'!#REF!</definedName>
    <definedName name="SUI_ANL" localSheetId="5">#REF!</definedName>
    <definedName name="SUI_ANL" localSheetId="6">#REF!</definedName>
    <definedName name="SUI_ANL">#REF!</definedName>
    <definedName name="SUI_NOT" localSheetId="5">#REF!</definedName>
    <definedName name="SUI_NOT" localSheetId="6">#REF!</definedName>
    <definedName name="SUI_NOT">#REF!</definedName>
    <definedName name="SUI_NOT1" localSheetId="5">#REF!</definedName>
    <definedName name="SUI_NOT1" localSheetId="6">#REF!</definedName>
    <definedName name="SUI_NOT1">#REF!</definedName>
    <definedName name="SUI_NOT2" localSheetId="5">#REF!</definedName>
    <definedName name="SUI_NOT2" localSheetId="6">#REF!</definedName>
    <definedName name="SUI_NOT2">#REF!</definedName>
    <definedName name="SULWM" localSheetId="5">#REF!</definedName>
    <definedName name="SULWM" localSheetId="6">#REF!</definedName>
    <definedName name="SULWM">#REF!</definedName>
    <definedName name="Summary" localSheetId="5">#REF!</definedName>
    <definedName name="Summary" localSheetId="6">#REF!</definedName>
    <definedName name="Summary">#REF!</definedName>
    <definedName name="sup" localSheetId="5">'[87]SUPV-SUM'!$G$48</definedName>
    <definedName name="sup" localSheetId="6">'[87]SUPV-SUM'!$G$48</definedName>
    <definedName name="sup">'[88]SUPV-SUM'!$G$48</definedName>
    <definedName name="Supervisor">#REF!</definedName>
    <definedName name="sw" localSheetId="24">#REF!</definedName>
    <definedName name="sw" localSheetId="29">#REF!</definedName>
    <definedName name="sw" localSheetId="30">#REF!</definedName>
    <definedName name="sw" localSheetId="5">#REF!</definedName>
    <definedName name="sw" localSheetId="6">#REF!</definedName>
    <definedName name="sw">#REF!</definedName>
    <definedName name="swgbt" localSheetId="5">#REF!</definedName>
    <definedName name="swgbt" localSheetId="6">#REF!</definedName>
    <definedName name="swgbt">#REF!</definedName>
    <definedName name="SWV">#REF!</definedName>
    <definedName name="T" localSheetId="5">#REF!</definedName>
    <definedName name="T" localSheetId="6">#REF!</definedName>
    <definedName name="T">#REF!</definedName>
    <definedName name="T.SB">[66]Material!$B$1130:$I$1130</definedName>
    <definedName name="T12MM">[121]sec23!$D$992</definedName>
    <definedName name="T150MM">[67]Sec27!$D$44</definedName>
    <definedName name="T15MM">[264]Sec27!$D$1620</definedName>
    <definedName name="T20MM">[264]Sec27!$D$1636</definedName>
    <definedName name="T20MMD">[121]sec23!$D$1965</definedName>
    <definedName name="T25MM">[264]Sec27!$D$1648</definedName>
    <definedName name="T27.27A">[66]Sec27!$D$2502</definedName>
    <definedName name="T28.402">[167]CSR!#REF!</definedName>
    <definedName name="T28.47A">[121]sec28!$D$1251</definedName>
    <definedName name="T28.53A">[121]sec28!$D$966</definedName>
    <definedName name="T30MM">[264]Sec27!$D$874</definedName>
    <definedName name="T40MMD">[121]sec23!$D$2027</definedName>
    <definedName name="T5.8">[265]Sec5!$D$347</definedName>
    <definedName name="T50MM">[264]Sec27!$D$554</definedName>
    <definedName name="T50MMD">[121]sec31!$D$2430</definedName>
    <definedName name="T75MMD">[66]Sec31!$D$235</definedName>
    <definedName name="T75T150">[66]Sec27!$D$2628</definedName>
    <definedName name="Table">#REF!</definedName>
    <definedName name="Table_conv">#REF!</definedName>
    <definedName name="Table_Cost" localSheetId="5">#REF!</definedName>
    <definedName name="Table_Cost" localSheetId="6">#REF!</definedName>
    <definedName name="Table_Cost">#REF!</definedName>
    <definedName name="table_disci">#REF!</definedName>
    <definedName name="Table_repABC">#REF!</definedName>
    <definedName name="table1">'[73]SPT vs PHI'!$E$2:$F$47</definedName>
    <definedName name="TackCoat" localSheetId="5">#REF!</definedName>
    <definedName name="TackCoat" localSheetId="6">#REF!</definedName>
    <definedName name="TackCoat">#REF!</definedName>
    <definedName name="tag">#REF!</definedName>
    <definedName name="tagss">'[63]Bulk material prices'!#REF!</definedName>
    <definedName name="tahi" localSheetId="5">'[253]CON-M-FL'!#REF!</definedName>
    <definedName name="tahi" localSheetId="6">'[253]CON-M-FL'!#REF!</definedName>
    <definedName name="tahi" localSheetId="13">'[201]CON-M-FL'!#REF!</definedName>
    <definedName name="tahi">'[205]CON-M-FL'!#REF!</definedName>
    <definedName name="tahii">'[201]CON-M-FL'!#REF!</definedName>
    <definedName name="tahir" localSheetId="5">'[9]CON-M-FL'!#REF!</definedName>
    <definedName name="tahir" localSheetId="6">'[9]CON-M-FL'!#REF!</definedName>
    <definedName name="tahir" localSheetId="13">'[200]CON-M-FL'!#REF!</definedName>
    <definedName name="tahir">'[10]CON-M-FL'!#REF!</definedName>
    <definedName name="tahir." localSheetId="5">'[9]CON-M-FL'!#REF!</definedName>
    <definedName name="tahir." localSheetId="6">'[9]CON-M-FL'!#REF!</definedName>
    <definedName name="tahir.">'[10]CON-M-FL'!#REF!</definedName>
    <definedName name="TB.A">[66]Equipment!$A$43:$I$43</definedName>
    <definedName name="Tee">#REF!</definedName>
    <definedName name="telephone">#REF!</definedName>
    <definedName name="Tem">#REF!</definedName>
    <definedName name="TEMP" localSheetId="5">#REF!</definedName>
    <definedName name="TEMP" localSheetId="6">#REF!</definedName>
    <definedName name="TEMP">#REF!</definedName>
    <definedName name="TEST">#REF!</definedName>
    <definedName name="TexilaStone" localSheetId="5">#REF!</definedName>
    <definedName name="TexilaStone" localSheetId="6">#REF!</definedName>
    <definedName name="TexilaStone">#REF!</definedName>
    <definedName name="TextWallCoating" localSheetId="5">#REF!</definedName>
    <definedName name="TextWallCoating" localSheetId="6">#REF!</definedName>
    <definedName name="TextWallCoating">#REF!</definedName>
    <definedName name="TFA">#REF!</definedName>
    <definedName name="thickness" localSheetId="5">[111]Sheet1!$F$25</definedName>
    <definedName name="thickness" localSheetId="6">[111]Sheet1!$F$25</definedName>
    <definedName name="thickness" localSheetId="13">[101]Sheet1!$F$25</definedName>
    <definedName name="thickness">[141]Sheet1!$F$25</definedName>
    <definedName name="THK">'[1]COAT&amp;WRAP-QIOT-#3'!#REF!</definedName>
    <definedName name="Thk__mm">0.02466*#REF!*(#REF!-#REF!)</definedName>
    <definedName name="TIG">[66]Material!$B$1117:$I$1117</definedName>
    <definedName name="tiles">'[40]bulk material prices'!$D$27</definedName>
    <definedName name="title" localSheetId="5">#REF!</definedName>
    <definedName name="title" localSheetId="6">#REF!</definedName>
    <definedName name="Title" localSheetId="13">'[266]Civil Boq'!$D$3</definedName>
    <definedName name="title">#REF!</definedName>
    <definedName name="Titoli_stampa2">#REF!</definedName>
    <definedName name="TJali" localSheetId="24">#REF!</definedName>
    <definedName name="TJali" localSheetId="29">#REF!</definedName>
    <definedName name="TJali" localSheetId="30">#REF!</definedName>
    <definedName name="TJali" localSheetId="5">#REF!</definedName>
    <definedName name="TJali" localSheetId="6">#REF!</definedName>
    <definedName name="TJali">#REF!</definedName>
    <definedName name="TL">[66]labour!$B$80:$I$80</definedName>
    <definedName name="TLD">[264]Sec27!$D$1619</definedName>
    <definedName name="tob" localSheetId="5">[93]W1!#REF!</definedName>
    <definedName name="tob" localSheetId="6">[93]W1!#REF!</definedName>
    <definedName name="tob">[112]W1!#REF!</definedName>
    <definedName name="tod" localSheetId="5">[93]W1!#REF!</definedName>
    <definedName name="tod" localSheetId="6">[93]W1!#REF!</definedName>
    <definedName name="tod">[112]W1!#REF!</definedName>
    <definedName name="toe" localSheetId="5">#REF!</definedName>
    <definedName name="toe" localSheetId="6">#REF!</definedName>
    <definedName name="toe">#REF!</definedName>
    <definedName name="tof" localSheetId="5">[93]W1!#REF!</definedName>
    <definedName name="tof" localSheetId="6">[93]W1!#REF!</definedName>
    <definedName name="tof">[112]W1!#REF!</definedName>
    <definedName name="tol" localSheetId="5">[93]W1!#REF!</definedName>
    <definedName name="tol" localSheetId="6">[93]W1!#REF!</definedName>
    <definedName name="tol">[112]W1!#REF!</definedName>
    <definedName name="tool" localSheetId="5">'[87]TOOL-SUM'!$F$79</definedName>
    <definedName name="tool" localSheetId="6">'[87]TOOL-SUM'!$F$79</definedName>
    <definedName name="tool">'[88]TOOL-SUM'!$F$79</definedName>
    <definedName name="Total_Weight" localSheetId="24">#REF!</definedName>
    <definedName name="Total_Weight" localSheetId="29">#REF!</definedName>
    <definedName name="Total_Weight" localSheetId="30">#REF!</definedName>
    <definedName name="Total_Weight" localSheetId="5">#REF!</definedName>
    <definedName name="Total_Weight" localSheetId="6">#REF!</definedName>
    <definedName name="Total_Weight">#REF!</definedName>
    <definedName name="TotalWt">IF(ISNA(#REF!),IF(ISNA(#REF!),#REF!,#REF!),#REF!)*#REF!</definedName>
    <definedName name="TOTSELL">#REF!</definedName>
    <definedName name="TPaid" localSheetId="24">#REF!</definedName>
    <definedName name="TPaid" localSheetId="29">#REF!</definedName>
    <definedName name="TPaid" localSheetId="30">#REF!</definedName>
    <definedName name="TPaid" localSheetId="5">#REF!</definedName>
    <definedName name="TPaid" localSheetId="6">#REF!</definedName>
    <definedName name="TPaid">#REF!</definedName>
    <definedName name="TPL">#REF!</definedName>
    <definedName name="TPore" localSheetId="5">#REF!</definedName>
    <definedName name="TPore" localSheetId="6">#REF!</definedName>
    <definedName name="TPore">#REF!</definedName>
    <definedName name="tr">[118]URA!#REF!</definedName>
    <definedName name="tra" localSheetId="5">#REF!</definedName>
    <definedName name="tra" localSheetId="6">#REF!</definedName>
    <definedName name="tra">#REF!</definedName>
    <definedName name="traa" localSheetId="5">#REF!</definedName>
    <definedName name="traa" localSheetId="6">#REF!</definedName>
    <definedName name="traa">#REF!</definedName>
    <definedName name="TrafficSings" localSheetId="5">#REF!</definedName>
    <definedName name="TrafficSings" localSheetId="6">#REF!</definedName>
    <definedName name="TrafficSings">#REF!</definedName>
    <definedName name="transf" localSheetId="24">[173]transf!$A$1:$GJ$2343</definedName>
    <definedName name="transf" localSheetId="29">[173]transf!$A$1:$GJ$2343</definedName>
    <definedName name="transf" localSheetId="30">[173]transf!$A$1:$GJ$2343</definedName>
    <definedName name="transf" localSheetId="5">[152]transf!$A$1:$GJ$2343</definedName>
    <definedName name="transf" localSheetId="6">[152]transf!$A$1:$GJ$2343</definedName>
    <definedName name="transf" localSheetId="13">[136]transf!$A$1:$GJ$2343</definedName>
    <definedName name="transf">[174]transf!$A$1:$GJ$2343</definedName>
    <definedName name="treryetyerytertyer">#REF!</definedName>
    <definedName name="TRetention" localSheetId="24">#REF!</definedName>
    <definedName name="TRetention" localSheetId="29">#REF!</definedName>
    <definedName name="TRetention" localSheetId="30">#REF!</definedName>
    <definedName name="TRetention" localSheetId="5">#REF!</definedName>
    <definedName name="TRetention" localSheetId="6">#REF!</definedName>
    <definedName name="TRetention">#REF!</definedName>
    <definedName name="TSCH" localSheetId="5">#REF!</definedName>
    <definedName name="TSCH" localSheetId="6">#REF!</definedName>
    <definedName name="TSCH">#REF!</definedName>
    <definedName name="TST" localSheetId="5">#REF!</definedName>
    <definedName name="TST" localSheetId="6">#REF!</definedName>
    <definedName name="TST">#REF!</definedName>
    <definedName name="TST." localSheetId="5">#REF!</definedName>
    <definedName name="TST." localSheetId="6">#REF!</definedName>
    <definedName name="TST.">#REF!</definedName>
    <definedName name="TST67lbs" localSheetId="5">#REF!</definedName>
    <definedName name="TST67lbs" localSheetId="6">#REF!</definedName>
    <definedName name="TST67lbs">#REF!</definedName>
    <definedName name="tt" localSheetId="28" hidden="1">[159]URA!#REF!</definedName>
    <definedName name="tt" localSheetId="27" hidden="1">[159]URA!#REF!</definedName>
    <definedName name="tt" localSheetId="26" hidden="1">[159]URA!#REF!</definedName>
    <definedName name="tt" localSheetId="24" hidden="1">[159]URA!#REF!</definedName>
    <definedName name="tt" localSheetId="31" hidden="1">[159]URA!#REF!</definedName>
    <definedName name="tt" localSheetId="29" hidden="1">[159]URA!#REF!</definedName>
    <definedName name="tt" localSheetId="30" hidden="1">[159]URA!#REF!</definedName>
    <definedName name="tt" localSheetId="32" hidden="1">[159]URA!#REF!</definedName>
    <definedName name="tt" localSheetId="5" hidden="1">[160]URA!#REF!</definedName>
    <definedName name="tt" localSheetId="6" hidden="1">[160]URA!#REF!</definedName>
    <definedName name="tt" localSheetId="13" hidden="1">[118]URA!#REF!</definedName>
    <definedName name="tt" hidden="1">[159]URA!#REF!</definedName>
    <definedName name="ttt" localSheetId="28" hidden="1">[159]URA!#REF!</definedName>
    <definedName name="ttt" localSheetId="27" hidden="1">[159]URA!#REF!</definedName>
    <definedName name="ttt" localSheetId="26" hidden="1">[159]URA!#REF!</definedName>
    <definedName name="ttt" localSheetId="24" hidden="1">[159]URA!#REF!</definedName>
    <definedName name="ttt" localSheetId="31" hidden="1">[159]URA!#REF!</definedName>
    <definedName name="ttt" localSheetId="29" hidden="1">[159]URA!#REF!</definedName>
    <definedName name="ttt" localSheetId="30" hidden="1">[159]URA!#REF!</definedName>
    <definedName name="ttt" localSheetId="32" hidden="1">[159]URA!#REF!</definedName>
    <definedName name="ttt" localSheetId="5" hidden="1">[160]URA!#REF!</definedName>
    <definedName name="ttt" localSheetId="6" hidden="1">[160]URA!#REF!</definedName>
    <definedName name="ttt" localSheetId="13" hidden="1">[118]URA!#REF!</definedName>
    <definedName name="ttt" hidden="1">[159]URA!#REF!</definedName>
    <definedName name="tttt" localSheetId="5" hidden="1">[160]URA!#REF!</definedName>
    <definedName name="tttt" localSheetId="6" hidden="1">[160]URA!#REF!</definedName>
    <definedName name="tttt" localSheetId="13" hidden="1">[118]URA!#REF!</definedName>
    <definedName name="tttt" hidden="1">[159]URA!#REF!</definedName>
    <definedName name="ttttt">[118]URA!#REF!</definedName>
    <definedName name="TuffPav" localSheetId="24">#REF!</definedName>
    <definedName name="TuffPav" localSheetId="29">#REF!</definedName>
    <definedName name="TuffPav" localSheetId="30">#REF!</definedName>
    <definedName name="TuffPav" localSheetId="5">#REF!</definedName>
    <definedName name="TuffPav" localSheetId="6">#REF!</definedName>
    <definedName name="TuffPav">#REF!</definedName>
    <definedName name="Turk" localSheetId="5">#REF!</definedName>
    <definedName name="Turk" localSheetId="6">#REF!</definedName>
    <definedName name="Turk">#REF!</definedName>
    <definedName name="tyui">[267]Services!$D$1:$D$65536</definedName>
    <definedName name="U" localSheetId="5">#REF!</definedName>
    <definedName name="U" localSheetId="6">#REF!</definedName>
    <definedName name="U">#REF!</definedName>
    <definedName name="U.01W">[67]Material!$B$1133:$I$1133</definedName>
    <definedName name="U.03C">[66]Material!$B$1134:$I$1134</definedName>
    <definedName name="U.AFC">[67]Material!$B$1136:$I$1136</definedName>
    <definedName name="U.BFC">[67]Material!$B$1138:$I$1138</definedName>
    <definedName name="U.FP">[67]Material!$B$1137:$I$1137</definedName>
    <definedName name="U.PWP">[67]Material!$B$1139:$I$1139</definedName>
    <definedName name="U.RC">[67]Material!$B$1140:$I$1140</definedName>
    <definedName name="UEC">#REF!</definedName>
    <definedName name="UES">#REF!</definedName>
    <definedName name="uiio" localSheetId="24">#REF!</definedName>
    <definedName name="uiio" localSheetId="29">#REF!</definedName>
    <definedName name="uiio" localSheetId="30">#REF!</definedName>
    <definedName name="uiio" localSheetId="5">#REF!</definedName>
    <definedName name="uiio" localSheetId="6">#REF!</definedName>
    <definedName name="uiio">#REF!</definedName>
    <definedName name="UMHRFAC">'[24]4.1 CS Flange'!#REF!</definedName>
    <definedName name="UN">#REF!</definedName>
    <definedName name="Unit_Weight" localSheetId="24">#REF!</definedName>
    <definedName name="Unit_Weight" localSheetId="29">#REF!</definedName>
    <definedName name="Unit_Weight" localSheetId="30">#REF!</definedName>
    <definedName name="Unit_Weight" localSheetId="5">#REF!</definedName>
    <definedName name="Unit_Weight" localSheetId="6">#REF!</definedName>
    <definedName name="Unit_Weight">#REF!</definedName>
    <definedName name="Unit_Wt">IF(#REF!="m",INDEX('Sheet1 (2)'!PipeInfo, MATCH(#REF!,#REF!,), MATCH(#REF!,#REF!,)),0)</definedName>
    <definedName name="unit_wt1">IF(#REF!="m",INDEX('Sheet1 (2)'!PipeInfo, MATCH(#REF!,#REF!,), MATCH(#REF!,#REF!,)),0)</definedName>
    <definedName name="UnitCost" localSheetId="24">[194]RA!$AD$12:$AH$1485</definedName>
    <definedName name="UnitCost" localSheetId="29">[194]RA!$AD$12:$AH$1485</definedName>
    <definedName name="UnitCost" localSheetId="30">[194]RA!$AD$12:$AH$1485</definedName>
    <definedName name="UnitCost" localSheetId="5">[195]RA!$AD$12:$AH$1485</definedName>
    <definedName name="UnitCost" localSheetId="6">[195]RA!$AD$12:$AH$1485</definedName>
    <definedName name="UnitCost" localSheetId="13">[149]RA!$AD$12:$AH$1485</definedName>
    <definedName name="UnitCost">[196]RA!$AD$12:$AH$1485</definedName>
    <definedName name="UnitWt">#N/A</definedName>
    <definedName name="up" localSheetId="5">#REF!</definedName>
    <definedName name="up" localSheetId="6">#REF!</definedName>
    <definedName name="UP" localSheetId="13">'[268]Unit Price'!$A$2:$M$324</definedName>
    <definedName name="up">#REF!</definedName>
    <definedName name="US">#REF!</definedName>
    <definedName name="USDRs" localSheetId="5">#REF!</definedName>
    <definedName name="USDRs" localSheetId="6">#REF!</definedName>
    <definedName name="USDRs">#REF!</definedName>
    <definedName name="USDYen" localSheetId="5">#REF!</definedName>
    <definedName name="USDYen" localSheetId="6">#REF!</definedName>
    <definedName name="USDYen">#REF!</definedName>
    <definedName name="usman" localSheetId="24" hidden="1">#REF!</definedName>
    <definedName name="usman" localSheetId="29" hidden="1">#REF!</definedName>
    <definedName name="usman" localSheetId="30" hidden="1">#REF!</definedName>
    <definedName name="usman" localSheetId="5" hidden="1">#REF!</definedName>
    <definedName name="usman" localSheetId="6" hidden="1">#REF!</definedName>
    <definedName name="usman" hidden="1">#REF!</definedName>
    <definedName name="utility" localSheetId="5">#REF!</definedName>
    <definedName name="utility" localSheetId="6">#REF!</definedName>
    <definedName name="utility">#REF!</definedName>
    <definedName name="uy">#REF!</definedName>
    <definedName name="v" localSheetId="5">#REF!</definedName>
    <definedName name="v" localSheetId="6">#REF!</definedName>
    <definedName name="v">#REF!</definedName>
    <definedName name="Validation">#REF!</definedName>
    <definedName name="valuevx">42.314159</definedName>
    <definedName name="VALVES2">#REF!</definedName>
    <definedName name="vbchf" localSheetId="24" hidden="1">#REF!</definedName>
    <definedName name="vbchf" localSheetId="29" hidden="1">#REF!</definedName>
    <definedName name="vbchf" localSheetId="30" hidden="1">#REF!</definedName>
    <definedName name="vbchf" localSheetId="5" hidden="1">#REF!</definedName>
    <definedName name="vbchf" localSheetId="6" hidden="1">#REF!</definedName>
    <definedName name="vbchf" hidden="1">#REF!</definedName>
    <definedName name="veh" localSheetId="5">'[87]VEH-SUM'!$J$15</definedName>
    <definedName name="veh" localSheetId="6">'[87]VEH-SUM'!$J$15</definedName>
    <definedName name="veh">'[88]VEH-SUM'!$J$15</definedName>
    <definedName name="vel" localSheetId="24">#REF!</definedName>
    <definedName name="vel" localSheetId="29">#REF!</definedName>
    <definedName name="vel" localSheetId="30">#REF!</definedName>
    <definedName name="vel" localSheetId="5">#REF!</definedName>
    <definedName name="vel" localSheetId="6">#REF!</definedName>
    <definedName name="vel">#REF!</definedName>
    <definedName name="VIB">[66]Equipment!$A$50:$I$50</definedName>
    <definedName name="VitTile" localSheetId="24">#REF!</definedName>
    <definedName name="VitTile" localSheetId="29">#REF!</definedName>
    <definedName name="VitTile" localSheetId="30">#REF!</definedName>
    <definedName name="VitTile" localSheetId="5">#REF!</definedName>
    <definedName name="VitTile" localSheetId="6">#REF!</definedName>
    <definedName name="VitTile">#REF!</definedName>
    <definedName name="VTiles" localSheetId="24">#REF!</definedName>
    <definedName name="VTiles" localSheetId="29">#REF!</definedName>
    <definedName name="VTiles" localSheetId="30">#REF!</definedName>
    <definedName name="VTiles" localSheetId="5">#REF!</definedName>
    <definedName name="VTiles" localSheetId="6">#REF!</definedName>
    <definedName name="VTiles">#REF!</definedName>
    <definedName name="vv">[269]B.O.Q!#REF!,[269]B.O.Q!$B$200,[269]B.O.Q!$B$214,[269]B.O.Q!$B$1:$B$65536</definedName>
    <definedName name="W" localSheetId="5">#REF!</definedName>
    <definedName name="W" localSheetId="6">#REF!</definedName>
    <definedName name="W">#REF!</definedName>
    <definedName name="W.D">[66]Material!$B$1203:$I$1203</definedName>
    <definedName name="W.FW">[66]Material!$B$1205:$I$1205</definedName>
    <definedName name="W.P">[66]Material!$B$1208:$I$1208</definedName>
    <definedName name="W.S">[66]Material!$B$1209:$I$1209</definedName>
    <definedName name="wa" localSheetId="5">'[123]CIVIL RATES'!$E$71</definedName>
    <definedName name="wa" localSheetId="6">'[123]CIVIL RATES'!$E$71</definedName>
    <definedName name="wa" localSheetId="13">'[106]CIVIL RATES'!$E$71</definedName>
    <definedName name="wa">'[124]CIVIL RATES'!$E$71</definedName>
    <definedName name="Wabuondmacadam" localSheetId="5">'[253]CON-M-FL'!#REF!</definedName>
    <definedName name="Wabuondmacadam" localSheetId="6">'[253]CON-M-FL'!#REF!</definedName>
    <definedName name="Wabuondmacadam" localSheetId="13">'[201]CON-M-FL'!#REF!</definedName>
    <definedName name="Wabuondmacadam">'[205]CON-M-FL'!#REF!</definedName>
    <definedName name="waehr" localSheetId="5">[148]Titel!$B$8</definedName>
    <definedName name="waehr" localSheetId="6">[148]Titel!$B$8</definedName>
    <definedName name="waehr">[171]Titel!$B$8</definedName>
    <definedName name="WAQ" localSheetId="24">#REF!</definedName>
    <definedName name="WAQ" localSheetId="29">#REF!</definedName>
    <definedName name="WAQ" localSheetId="30">#REF!</definedName>
    <definedName name="WAQ" localSheetId="5">#REF!</definedName>
    <definedName name="WAQ" localSheetId="6">#REF!</definedName>
    <definedName name="WAQ">#REF!</definedName>
    <definedName name="waqas">#REF!</definedName>
    <definedName name="wb">'[270]civil rates'!$E$72</definedName>
    <definedName name="WB.24W">[66]Material!$B$1151:$I$1151</definedName>
    <definedName name="WB.BC">[66]Material!$B$1155:$I$1155</definedName>
    <definedName name="WB.BK">[66]Material!$B$1154:$I$1154</definedName>
    <definedName name="WB.PW">[67]Material!$B$1158:$I$1158</definedName>
    <definedName name="WB.SC">[66]Material!$B$1156:$I$1156</definedName>
    <definedName name="WC">#REF!</definedName>
    <definedName name="WC.C4006W">[66]Material!$B$1174:$I$1174</definedName>
    <definedName name="WC.C4030W">[66]Material!$B$1176:$I$1176</definedName>
    <definedName name="WC.CBK">[66]Material!$B$1177:$I$1177</definedName>
    <definedName name="WC.FCW">[66]Material!$B$1165:$I$1165</definedName>
    <definedName name="WC.INW">[66]Material!$B$1167:$I$1167</definedName>
    <definedName name="WC.PVC.DP">[66]Material!$B$1180:$I$1180</definedName>
    <definedName name="WC.SC">[66]Material!$B$1181:$I$1181</definedName>
    <definedName name="WC.SC13">[66]Material!$B$1182:$I$1182</definedName>
    <definedName name="WC.T4">[66]Material!$B$1183:$I$1183</definedName>
    <definedName name="WCement">'[271]MATERIALS - RATES '!#REF!</definedName>
    <definedName name="WCP" localSheetId="5">#REF!</definedName>
    <definedName name="WCP" localSheetId="6">#REF!</definedName>
    <definedName name="WCP">#REF!</definedName>
    <definedName name="WCPY" localSheetId="5">#REF!</definedName>
    <definedName name="WCPY" localSheetId="6">#REF!</definedName>
    <definedName name="WCPY">#REF!</definedName>
    <definedName name="WCPY01" localSheetId="5">#REF!</definedName>
    <definedName name="WCPY01" localSheetId="6">#REF!</definedName>
    <definedName name="WCPY01">#REF!</definedName>
    <definedName name="WCPY01A" localSheetId="5">#REF!</definedName>
    <definedName name="WCPY01A" localSheetId="6">#REF!</definedName>
    <definedName name="WCPY01A">#REF!</definedName>
    <definedName name="WCPY01B" localSheetId="5">#REF!</definedName>
    <definedName name="WCPY01B" localSheetId="6">#REF!</definedName>
    <definedName name="WCPY01B">#REF!</definedName>
    <definedName name="wd" localSheetId="24">#REF!</definedName>
    <definedName name="wd" localSheetId="29">#REF!</definedName>
    <definedName name="wd" localSheetId="30">#REF!</definedName>
    <definedName name="wd" localSheetId="5">#REF!</definedName>
    <definedName name="wd" localSheetId="6">#REF!</definedName>
    <definedName name="wd">#REF!</definedName>
    <definedName name="WDMH" localSheetId="5">#REF!</definedName>
    <definedName name="WDMH" localSheetId="6">#REF!</definedName>
    <definedName name="WDMH">#REF!</definedName>
    <definedName name="we" localSheetId="5">[118]Sheet4!$B$6</definedName>
    <definedName name="we" localSheetId="6">[118]Sheet4!$B$6</definedName>
    <definedName name="we">[148]Sheet4!$B$6</definedName>
    <definedName name="WearingCourse" localSheetId="5">#REF!</definedName>
    <definedName name="WearingCourse" localSheetId="6">#REF!</definedName>
    <definedName name="WearingCourse">#REF!</definedName>
    <definedName name="wee" localSheetId="5">[127]Sheet1!$B$3</definedName>
    <definedName name="wee" localSheetId="6">[127]Sheet1!$B$3</definedName>
    <definedName name="wee">[153]Sheet1!$B$3</definedName>
    <definedName name="Week" localSheetId="6">[220]Sheet2!$B$3</definedName>
    <definedName name="Week">[220]Sheet2!$B$3</definedName>
    <definedName name="weir" localSheetId="5">#REF!</definedName>
    <definedName name="weir" localSheetId="6">#REF!</definedName>
    <definedName name="weir">#REF!</definedName>
    <definedName name="wek" localSheetId="5">[116]Sheet4!$B$3</definedName>
    <definedName name="wek" localSheetId="6">[116]Sheet4!$B$3</definedName>
    <definedName name="wek">[147]Sheet4!$B$3</definedName>
    <definedName name="WEL">#REF!</definedName>
    <definedName name="WEM">[66]Equipment!$B$53:$I$53</definedName>
    <definedName name="WEP">[66]Equipment!$B$54:$I$54</definedName>
    <definedName name="wer">[95]BOQ!#REF!</definedName>
    <definedName name="wew" localSheetId="5">#REF!</definedName>
    <definedName name="wew" localSheetId="6">#REF!</definedName>
    <definedName name="wew">#REF!</definedName>
    <definedName name="WF.AHF">[66]Material!$B$1189:$I$1189</definedName>
    <definedName name="WF.AWG">[66]Material!$B$1191:$I$1191</definedName>
    <definedName name="wgbt" localSheetId="5">#REF!</definedName>
    <definedName name="wgbt" localSheetId="6">#REF!</definedName>
    <definedName name="wgbt">#REF!</definedName>
    <definedName name="wgtt" localSheetId="5">#REF!</definedName>
    <definedName name="wgtt" localSheetId="6">#REF!</definedName>
    <definedName name="wgtt">#REF!</definedName>
    <definedName name="WHL">[272]Material!$B$1217:$I$1217</definedName>
    <definedName name="WIB">[67]Material!$B$1194:$I$1194</definedName>
    <definedName name="wInc" localSheetId="5">[112]Equipment!$E$1</definedName>
    <definedName name="wInc" localSheetId="6">[112]Equipment!$E$1</definedName>
    <definedName name="wInc" localSheetId="13">[143]Equipment!$E$1</definedName>
    <definedName name="wInc">[144]Equipment!$E$1</definedName>
    <definedName name="wmm" localSheetId="5">#REF!</definedName>
    <definedName name="wmm" localSheetId="6">#REF!</definedName>
    <definedName name="wmm">#REF!</definedName>
    <definedName name="WORK01" localSheetId="5">#REF!</definedName>
    <definedName name="WORK01" localSheetId="6">#REF!</definedName>
    <definedName name="WORK01">#REF!</definedName>
    <definedName name="WORK01A" localSheetId="5">#REF!</definedName>
    <definedName name="WORK01A" localSheetId="6">#REF!</definedName>
    <definedName name="WORK01A">#REF!</definedName>
    <definedName name="WORK01B" localSheetId="5">#REF!</definedName>
    <definedName name="WORK01B" localSheetId="6">#REF!</definedName>
    <definedName name="WORK01B">#REF!</definedName>
    <definedName name="WORK01C" localSheetId="5">#REF!</definedName>
    <definedName name="WORK01C" localSheetId="6">#REF!</definedName>
    <definedName name="WORK01C">#REF!</definedName>
    <definedName name="WORK02" localSheetId="5">#REF!</definedName>
    <definedName name="WORK02" localSheetId="6">#REF!</definedName>
    <definedName name="WORK02">#REF!</definedName>
    <definedName name="WORK04" localSheetId="5">#REF!</definedName>
    <definedName name="WORK04" localSheetId="6">#REF!</definedName>
    <definedName name="WORK04">#REF!</definedName>
    <definedName name="Working">#REF!,#REF!</definedName>
    <definedName name="wp" localSheetId="5">#REF!</definedName>
    <definedName name="wp" localSheetId="6">#REF!</definedName>
    <definedName name="wp">#REF!</definedName>
    <definedName name="WPDoor" localSheetId="24">#REF!</definedName>
    <definedName name="WPDoor" localSheetId="29">#REF!</definedName>
    <definedName name="WPDoor" localSheetId="30">#REF!</definedName>
    <definedName name="WPDoor" localSheetId="5">#REF!</definedName>
    <definedName name="WPDoor" localSheetId="6">#REF!</definedName>
    <definedName name="WPDoor">#REF!</definedName>
    <definedName name="wpp" localSheetId="5">#REF!</definedName>
    <definedName name="wpp" localSheetId="6">#REF!</definedName>
    <definedName name="wpp">#REF!</definedName>
    <definedName name="WPRN01" localSheetId="5">#REF!</definedName>
    <definedName name="WPRN01" localSheetId="6">#REF!</definedName>
    <definedName name="WPRN01">#REF!</definedName>
    <definedName name="WPRN02" localSheetId="5">#REF!</definedName>
    <definedName name="WPRN02" localSheetId="6">#REF!</definedName>
    <definedName name="WPRN02">#REF!</definedName>
    <definedName name="wq">[273]Services!$D$1:$D$65536</definedName>
    <definedName name="wqwqewq12" localSheetId="5">#REF!</definedName>
    <definedName name="wqwqewq12" localSheetId="6">#REF!</definedName>
    <definedName name="wqwqewq12">#REF!</definedName>
    <definedName name="wrn.Budget98." localSheetId="28"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wrn.Budget98." localSheetId="27"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wrn.Budget98." localSheetId="24"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wrn.Budget98." localSheetId="31"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wrn.Budget98." localSheetId="29"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wrn.Budget98." localSheetId="30"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wrn.Budget98." localSheetId="32"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wrn.Budget98." localSheetId="5"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wrn.Budget98." localSheetId="6"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wrn.Budget98." localSheetId="8"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wrn.Budget98." localSheetId="13"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wrn.Budget98." hidden="1">{#N/A,#N/A,FALSE,"contents";#N/A,#N/A,FALSE,"general";#N/A,#N/A,FALSE,"auswertung";#N/A,#N/A,FALSE,"roic_free_cf";#N/A,#N/A,FALSE,"order_intake_own_europe";#N/A,#N/A,FALSE,"order_intake_europe";#N/A,#N/A,FALSE,"sales_own_europe";#N/A,#N/A,FALSE,"order_intake_oversea";#N/A,#N/A,FALSE,"sales_own_oversea";#N/A,#N/A,FALSE,"financial_status";#N/A,#N/A,FALSE,"Investments";#N/A,#N/A,FALSE,"objektives";#N/A,#N/A,FALSE,"cash_flow_budget";#N/A,#N/A,FALSE,"profit-statement"}</definedName>
    <definedName name="wrn.MF2001." localSheetId="28" hidden="1">{#N/A,#N/A,FALSE,"opportunities_risks";#N/A,#N/A,FALSE,"Comment";#N/A,#N/A,FALSE,"divisional_profit";#N/A,#N/A,FALSE,"Investments";#N/A,#N/A,FALSE,"financial status";#N/A,#N/A,FALSE,"order_intake_europe";#N/A,#N/A,FALSE,"sales_own+order_intake";#N/A,#N/A,FALSE,"roic_free_cf";#N/A,#N/A,FALSE,"General";#N/A,#N/A,FALSE,"contents"}</definedName>
    <definedName name="wrn.MF2001." localSheetId="27" hidden="1">{#N/A,#N/A,FALSE,"opportunities_risks";#N/A,#N/A,FALSE,"Comment";#N/A,#N/A,FALSE,"divisional_profit";#N/A,#N/A,FALSE,"Investments";#N/A,#N/A,FALSE,"financial status";#N/A,#N/A,FALSE,"order_intake_europe";#N/A,#N/A,FALSE,"sales_own+order_intake";#N/A,#N/A,FALSE,"roic_free_cf";#N/A,#N/A,FALSE,"General";#N/A,#N/A,FALSE,"contents"}</definedName>
    <definedName name="wrn.MF2001." localSheetId="24" hidden="1">{#N/A,#N/A,FALSE,"opportunities_risks";#N/A,#N/A,FALSE,"Comment";#N/A,#N/A,FALSE,"divisional_profit";#N/A,#N/A,FALSE,"Investments";#N/A,#N/A,FALSE,"financial status";#N/A,#N/A,FALSE,"order_intake_europe";#N/A,#N/A,FALSE,"sales_own+order_intake";#N/A,#N/A,FALSE,"roic_free_cf";#N/A,#N/A,FALSE,"General";#N/A,#N/A,FALSE,"contents"}</definedName>
    <definedName name="wrn.MF2001." localSheetId="31" hidden="1">{#N/A,#N/A,FALSE,"opportunities_risks";#N/A,#N/A,FALSE,"Comment";#N/A,#N/A,FALSE,"divisional_profit";#N/A,#N/A,FALSE,"Investments";#N/A,#N/A,FALSE,"financial status";#N/A,#N/A,FALSE,"order_intake_europe";#N/A,#N/A,FALSE,"sales_own+order_intake";#N/A,#N/A,FALSE,"roic_free_cf";#N/A,#N/A,FALSE,"General";#N/A,#N/A,FALSE,"contents"}</definedName>
    <definedName name="wrn.MF2001." localSheetId="29" hidden="1">{#N/A,#N/A,FALSE,"opportunities_risks";#N/A,#N/A,FALSE,"Comment";#N/A,#N/A,FALSE,"divisional_profit";#N/A,#N/A,FALSE,"Investments";#N/A,#N/A,FALSE,"financial status";#N/A,#N/A,FALSE,"order_intake_europe";#N/A,#N/A,FALSE,"sales_own+order_intake";#N/A,#N/A,FALSE,"roic_free_cf";#N/A,#N/A,FALSE,"General";#N/A,#N/A,FALSE,"contents"}</definedName>
    <definedName name="wrn.MF2001." localSheetId="30" hidden="1">{#N/A,#N/A,FALSE,"opportunities_risks";#N/A,#N/A,FALSE,"Comment";#N/A,#N/A,FALSE,"divisional_profit";#N/A,#N/A,FALSE,"Investments";#N/A,#N/A,FALSE,"financial status";#N/A,#N/A,FALSE,"order_intake_europe";#N/A,#N/A,FALSE,"sales_own+order_intake";#N/A,#N/A,FALSE,"roic_free_cf";#N/A,#N/A,FALSE,"General";#N/A,#N/A,FALSE,"contents"}</definedName>
    <definedName name="wrn.MF2001." localSheetId="32" hidden="1">{#N/A,#N/A,FALSE,"opportunities_risks";#N/A,#N/A,FALSE,"Comment";#N/A,#N/A,FALSE,"divisional_profit";#N/A,#N/A,FALSE,"Investments";#N/A,#N/A,FALSE,"financial status";#N/A,#N/A,FALSE,"order_intake_europe";#N/A,#N/A,FALSE,"sales_own+order_intake";#N/A,#N/A,FALSE,"roic_free_cf";#N/A,#N/A,FALSE,"General";#N/A,#N/A,FALSE,"contents"}</definedName>
    <definedName name="wrn.MF2001." localSheetId="5" hidden="1">{#N/A,#N/A,FALSE,"opportunities_risks";#N/A,#N/A,FALSE,"Comment";#N/A,#N/A,FALSE,"divisional_profit";#N/A,#N/A,FALSE,"Investments";#N/A,#N/A,FALSE,"financial status";#N/A,#N/A,FALSE,"order_intake_europe";#N/A,#N/A,FALSE,"sales_own+order_intake";#N/A,#N/A,FALSE,"roic_free_cf";#N/A,#N/A,FALSE,"General";#N/A,#N/A,FALSE,"contents"}</definedName>
    <definedName name="wrn.MF2001." localSheetId="6" hidden="1">{#N/A,#N/A,FALSE,"opportunities_risks";#N/A,#N/A,FALSE,"Comment";#N/A,#N/A,FALSE,"divisional_profit";#N/A,#N/A,FALSE,"Investments";#N/A,#N/A,FALSE,"financial status";#N/A,#N/A,FALSE,"order_intake_europe";#N/A,#N/A,FALSE,"sales_own+order_intake";#N/A,#N/A,FALSE,"roic_free_cf";#N/A,#N/A,FALSE,"General";#N/A,#N/A,FALSE,"contents"}</definedName>
    <definedName name="wrn.MF2001." localSheetId="8" hidden="1">{#N/A,#N/A,FALSE,"opportunities_risks";#N/A,#N/A,FALSE,"Comment";#N/A,#N/A,FALSE,"divisional_profit";#N/A,#N/A,FALSE,"Investments";#N/A,#N/A,FALSE,"financial status";#N/A,#N/A,FALSE,"order_intake_europe";#N/A,#N/A,FALSE,"sales_own+order_intake";#N/A,#N/A,FALSE,"roic_free_cf";#N/A,#N/A,FALSE,"General";#N/A,#N/A,FALSE,"contents"}</definedName>
    <definedName name="wrn.MF2001." localSheetId="13" hidden="1">{#N/A,#N/A,FALSE,"opportunities_risks";#N/A,#N/A,FALSE,"Comment";#N/A,#N/A,FALSE,"divisional_profit";#N/A,#N/A,FALSE,"Investments";#N/A,#N/A,FALSE,"financial status";#N/A,#N/A,FALSE,"order_intake_europe";#N/A,#N/A,FALSE,"sales_own+order_intake";#N/A,#N/A,FALSE,"roic_free_cf";#N/A,#N/A,FALSE,"General";#N/A,#N/A,FALSE,"contents"}</definedName>
    <definedName name="wrn.MF2001." hidden="1">{#N/A,#N/A,FALSE,"opportunities_risks";#N/A,#N/A,FALSE,"Comment";#N/A,#N/A,FALSE,"divisional_profit";#N/A,#N/A,FALSE,"Investments";#N/A,#N/A,FALSE,"financial status";#N/A,#N/A,FALSE,"order_intake_europe";#N/A,#N/A,FALSE,"sales_own+order_intake";#N/A,#N/A,FALSE,"roic_free_cf";#N/A,#N/A,FALSE,"General";#N/A,#N/A,FALSE,"contents"}</definedName>
    <definedName name="ws" localSheetId="5">#REF!</definedName>
    <definedName name="ws" localSheetId="6">#REF!</definedName>
    <definedName name="ws">#REF!</definedName>
    <definedName name="WS_PIPE_INFO" localSheetId="5">'[274]Pipe Dia'!$A$1:$H$7</definedName>
    <definedName name="WS_PIPE_INFO" localSheetId="6">'[274]Pipe Dia'!$A$1:$H$7</definedName>
    <definedName name="WS_PIPE_INFO" localSheetId="13">'[275]Pipe Dia'!$A$1:$H$7</definedName>
    <definedName name="WS_PIPE_INFO">'[221]Pipe Dia'!$A$1:$H$7</definedName>
    <definedName name="wtruah" localSheetId="5">#REF!</definedName>
    <definedName name="wtruah" localSheetId="6">#REF!</definedName>
    <definedName name="wtruah">#REF!</definedName>
    <definedName name="ww" localSheetId="24">#REF!</definedName>
    <definedName name="ww" localSheetId="29">#REF!</definedName>
    <definedName name="ww" localSheetId="30">#REF!</definedName>
    <definedName name="ww" localSheetId="5">#REF!</definedName>
    <definedName name="ww" localSheetId="6">#REF!</definedName>
    <definedName name="ww">#REF!</definedName>
    <definedName name="WW00" localSheetId="5">#REF!</definedName>
    <definedName name="WW00" localSheetId="6">#REF!</definedName>
    <definedName name="WW00">#REF!</definedName>
    <definedName name="wwqw">#REF!</definedName>
    <definedName name="WWW" localSheetId="5">#REF!</definedName>
    <definedName name="WWW" localSheetId="6">#REF!</definedName>
    <definedName name="WWW">#REF!</definedName>
    <definedName name="WWW0" localSheetId="5">#REF!</definedName>
    <definedName name="WWW0" localSheetId="6">#REF!</definedName>
    <definedName name="WWW0">#REF!</definedName>
    <definedName name="x" localSheetId="5">#REF!</definedName>
    <definedName name="x" localSheetId="6">#REF!</definedName>
    <definedName name="x">#REF!</definedName>
    <definedName name="y" localSheetId="5">#REF!</definedName>
    <definedName name="y" localSheetId="6">#REF!</definedName>
    <definedName name="y">#REF!</definedName>
    <definedName name="YAHU">#REF!</definedName>
    <definedName name="ye" localSheetId="5">[276]Sheet2!$B$2</definedName>
    <definedName name="ye" localSheetId="6">[276]Sheet2!$B$2</definedName>
    <definedName name="ye">[222]Sheet2!$B$2</definedName>
    <definedName name="YEAR_TODATE" localSheetId="5">#REF!</definedName>
    <definedName name="YEAR_TODATE" localSheetId="6">#REF!</definedName>
    <definedName name="YEAR_TODATE">#REF!</definedName>
    <definedName name="YFCU">#REF!</definedName>
    <definedName name="yjhdtfujkl">#REF!</definedName>
    <definedName name="YY" localSheetId="5">#REF!,#REF!</definedName>
    <definedName name="YY" localSheetId="6">#REF!,#REF!</definedName>
    <definedName name="YY" localSheetId="13">[157]Ext.Boq!#REF!,[157]Ext.Boq!$B$1:$B$65536</definedName>
    <definedName name="YY">#REF!,#REF!</definedName>
    <definedName name="YYY" localSheetId="5">#REF!</definedName>
    <definedName name="YYY" localSheetId="6">#REF!</definedName>
    <definedName name="YYY">#REF!</definedName>
    <definedName name="YYY01" localSheetId="5">#REF!</definedName>
    <definedName name="YYY01" localSheetId="6">#REF!</definedName>
    <definedName name="YYY01">#REF!</definedName>
    <definedName name="z" localSheetId="5">#REF!</definedName>
    <definedName name="z" localSheetId="6">#REF!</definedName>
    <definedName name="z">#REF!</definedName>
    <definedName name="zdfa" localSheetId="5">#REF!</definedName>
    <definedName name="zdfa" localSheetId="6">#REF!</definedName>
    <definedName name="zdfa">#REF!</definedName>
    <definedName name="ZEERO" localSheetId="5">#REF!</definedName>
    <definedName name="ZEERO" localSheetId="6">#REF!</definedName>
    <definedName name="ZEERO">#REF!</definedName>
    <definedName name="Zero" localSheetId="5">'[52]500'!#REF!</definedName>
    <definedName name="Zero" localSheetId="6">'[52]500'!#REF!</definedName>
    <definedName name="Zero" localSheetId="13">'[48]500'!#REF!</definedName>
    <definedName name="Zero">'[59]500'!#REF!</definedName>
    <definedName name="Zone_eff_dis">#REF!</definedName>
    <definedName name="Zone_impres_MI">#REF!</definedName>
    <definedName name="zone_saisie">#REF!,#REF!,#REF!,#REF!</definedName>
    <definedName name="zxcvbnm" localSheetId="28" hidden="1">[92]TUBEWELL!#REF!</definedName>
    <definedName name="zxcvbnm" localSheetId="27" hidden="1">[92]TUBEWELL!#REF!</definedName>
    <definedName name="zxcvbnm" localSheetId="26" hidden="1">[92]TUBEWELL!#REF!</definedName>
    <definedName name="zxcvbnm" localSheetId="24" hidden="1">[93]TUBEWELL!#REF!</definedName>
    <definedName name="zxcvbnm" localSheetId="31" hidden="1">[92]TUBEWELL!#REF!</definedName>
    <definedName name="zxcvbnm" localSheetId="29" hidden="1">[93]TUBEWELL!#REF!</definedName>
    <definedName name="zxcvbnm" localSheetId="30" hidden="1">[93]TUBEWELL!#REF!</definedName>
    <definedName name="zxcvbnm" localSheetId="32" hidden="1">[92]TUBEWELL!#REF!</definedName>
    <definedName name="zxcvbnm" localSheetId="5" hidden="1">[94]TUBEWELL!#REF!</definedName>
    <definedName name="zxcvbnm" localSheetId="6" hidden="1">[94]TUBEWELL!#REF!</definedName>
    <definedName name="zxcvbnm" localSheetId="13" hidden="1">[77]TUBEWELL!#REF!</definedName>
    <definedName name="zxcvbnm" hidden="1">[92]TUBEWELL!#REF!</definedName>
    <definedName name="zxcvhgfd" localSheetId="24">#REF!</definedName>
    <definedName name="zxcvhgfd" localSheetId="29">#REF!</definedName>
    <definedName name="zxcvhgfd" localSheetId="30">#REF!</definedName>
    <definedName name="zxcvhgfd" localSheetId="5">#REF!</definedName>
    <definedName name="zxcvhgfd" localSheetId="6">#REF!</definedName>
    <definedName name="zxcvhgfd">#REF!</definedName>
    <definedName name="ZYX">#REF!</definedName>
    <definedName name="zz" localSheetId="24">#REF!</definedName>
    <definedName name="zz" localSheetId="29">#REF!</definedName>
    <definedName name="zz" localSheetId="30">#REF!</definedName>
    <definedName name="zz" localSheetId="5">#REF!</definedName>
    <definedName name="zz" localSheetId="6">#REF!</definedName>
    <definedName name="zz">#REF!</definedName>
    <definedName name="zzn" localSheetId="24">#REF!</definedName>
    <definedName name="zzn" localSheetId="29">#REF!</definedName>
    <definedName name="zzn" localSheetId="30">#REF!</definedName>
    <definedName name="zzn" localSheetId="5">#REF!</definedName>
    <definedName name="zzn" localSheetId="6">#REF!</definedName>
    <definedName name="zzn">#REF!</definedName>
    <definedName name="ZZxZx" localSheetId="5">'[5]CON-M-FL'!#REF!</definedName>
    <definedName name="ZZxZx" localSheetId="6">'[5]CON-M-FL'!#REF!</definedName>
    <definedName name="ZZxZx">'[7]CON-M-FL'!#REF!</definedName>
    <definedName name="ZZZ">#REF!</definedName>
    <definedName name="단가">'[198]Material Price'!$A:$M</definedName>
    <definedName name="당초계획" localSheetId="24" hidden="1">#REF!</definedName>
    <definedName name="당초계획" localSheetId="29" hidden="1">#REF!</definedName>
    <definedName name="당초계획" localSheetId="30" hidden="1">#REF!</definedName>
    <definedName name="당초계획" localSheetId="5" hidden="1">#REF!</definedName>
    <definedName name="당초계획" localSheetId="6" hidden="1">#REF!</definedName>
    <definedName name="당초계획" hidden="1">#REF!</definedName>
    <definedName name="보충" localSheetId="24" hidden="1">#REF!</definedName>
    <definedName name="보충" localSheetId="29" hidden="1">#REF!</definedName>
    <definedName name="보충" localSheetId="30" hidden="1">#REF!</definedName>
    <definedName name="보충" localSheetId="5" hidden="1">#REF!</definedName>
    <definedName name="보충" localSheetId="6" hidden="1">#REF!</definedName>
    <definedName name="보충" hidden="1">#REF!</definedName>
    <definedName name="사업부양식2" localSheetId="24" hidden="1">#REF!</definedName>
    <definedName name="사업부양식2" localSheetId="29" hidden="1">#REF!</definedName>
    <definedName name="사업부양식2" localSheetId="30" hidden="1">#REF!</definedName>
    <definedName name="사업부양식2" localSheetId="5" hidden="1">#REF!</definedName>
    <definedName name="사업부양식2" localSheetId="6" hidden="1">#REF!</definedName>
    <definedName name="사업부양식2" hidden="1">#REF!</definedName>
    <definedName name="손익계산서" localSheetId="5" hidden="1">#REF!</definedName>
    <definedName name="손익계산서" localSheetId="6" hidden="1">#REF!</definedName>
    <definedName name="손익계산서" hidden="1">#REF!</definedName>
    <definedName name="일위목록">'[198]Unit Price'!$C:$R</definedName>
    <definedName name="要" localSheetId="24">#REF!</definedName>
    <definedName name="要" localSheetId="29">#REF!</definedName>
    <definedName name="要" localSheetId="30">#REF!</definedName>
    <definedName name="要" localSheetId="5">#REF!</definedName>
    <definedName name="要" localSheetId="6">#REF!</definedName>
    <definedName name="要">#REF!</definedName>
  </definedNames>
  <calcPr calcId="191029"/>
</workbook>
</file>

<file path=xl/calcChain.xml><?xml version="1.0" encoding="utf-8"?>
<calcChain xmlns="http://schemas.openxmlformats.org/spreadsheetml/2006/main">
  <c r="P24" i="106" l="1"/>
  <c r="Q35" i="2"/>
  <c r="F52" i="63"/>
  <c r="F30" i="63"/>
  <c r="O35" i="2"/>
  <c r="O34" i="2"/>
  <c r="O33" i="2"/>
  <c r="O31" i="2"/>
  <c r="O22" i="2"/>
  <c r="C54" i="63"/>
  <c r="P22" i="106"/>
  <c r="C22" i="106"/>
  <c r="Q34" i="2"/>
  <c r="N34" i="2"/>
  <c r="Q33" i="2"/>
  <c r="I25" i="2"/>
  <c r="H34" i="2" l="1"/>
  <c r="F34" i="2"/>
  <c r="D34" i="63"/>
  <c r="D33" i="63"/>
  <c r="E43" i="63"/>
  <c r="D43" i="63"/>
  <c r="D36" i="63"/>
  <c r="E34" i="63"/>
  <c r="D25" i="63"/>
  <c r="D42" i="63"/>
  <c r="E29" i="63"/>
  <c r="D29" i="63"/>
  <c r="H29" i="63" s="1"/>
  <c r="D26" i="63"/>
  <c r="H20" i="63"/>
  <c r="H21" i="63"/>
  <c r="H22" i="63"/>
  <c r="H23" i="63"/>
  <c r="H44" i="63"/>
  <c r="H45" i="63"/>
  <c r="G14" i="63"/>
  <c r="H14" i="63" s="1"/>
  <c r="G20" i="63"/>
  <c r="G21" i="63"/>
  <c r="G22" i="63"/>
  <c r="G23" i="63"/>
  <c r="G25" i="63"/>
  <c r="G26" i="63"/>
  <c r="G27" i="63"/>
  <c r="H27" i="63" s="1"/>
  <c r="G28" i="63"/>
  <c r="H28" i="63" s="1"/>
  <c r="G29" i="63"/>
  <c r="G31" i="63"/>
  <c r="H31" i="63" s="1"/>
  <c r="G32" i="63"/>
  <c r="G33" i="63"/>
  <c r="G34" i="63"/>
  <c r="G35" i="63"/>
  <c r="G36" i="63"/>
  <c r="G37" i="63"/>
  <c r="G38" i="63"/>
  <c r="H38" i="63" s="1"/>
  <c r="G39" i="63"/>
  <c r="G40" i="63"/>
  <c r="H40" i="63" s="1"/>
  <c r="G41" i="63"/>
  <c r="G42" i="63"/>
  <c r="G43" i="63"/>
  <c r="G44" i="63"/>
  <c r="G45" i="63"/>
  <c r="G46" i="63"/>
  <c r="H46" i="63" s="1"/>
  <c r="G47" i="63"/>
  <c r="H47" i="63" s="1"/>
  <c r="G48" i="63"/>
  <c r="H48" i="63" s="1"/>
  <c r="G49" i="63"/>
  <c r="H49" i="63" s="1"/>
  <c r="G50" i="63"/>
  <c r="G51" i="63"/>
  <c r="H51" i="63" s="1"/>
  <c r="H25" i="63" l="1"/>
  <c r="H33" i="63"/>
  <c r="H43" i="63"/>
  <c r="H36" i="63"/>
  <c r="H34" i="63"/>
  <c r="H42" i="63"/>
  <c r="H26" i="63"/>
  <c r="E25" i="63" l="1"/>
  <c r="O68" i="107"/>
  <c r="O13" i="6" l="1"/>
  <c r="M13" i="6"/>
  <c r="L13" i="6"/>
  <c r="P13" i="6" s="1"/>
  <c r="O12" i="6"/>
  <c r="M12" i="6"/>
  <c r="L12" i="6"/>
  <c r="P12" i="6" s="1"/>
  <c r="N12" i="6" l="1"/>
  <c r="N13" i="6"/>
  <c r="G28" i="6"/>
  <c r="I24" i="6" l="1"/>
  <c r="O24" i="6" s="1"/>
  <c r="J24" i="6"/>
  <c r="P24" i="6" s="1"/>
  <c r="I27" i="6"/>
  <c r="I28" i="6"/>
  <c r="O28" i="6" s="1"/>
  <c r="I29" i="6"/>
  <c r="O29" i="6" s="1"/>
  <c r="I30" i="6"/>
  <c r="O30" i="6" s="1"/>
  <c r="J30" i="6"/>
  <c r="P30" i="6" s="1"/>
  <c r="I31" i="6"/>
  <c r="O31" i="6" s="1"/>
  <c r="J31" i="6"/>
  <c r="P31" i="6" s="1"/>
  <c r="I32" i="6"/>
  <c r="J32" i="6"/>
  <c r="I33" i="6"/>
  <c r="J33" i="6"/>
  <c r="I34" i="6"/>
  <c r="J34" i="6"/>
  <c r="I35" i="6"/>
  <c r="J35" i="6"/>
  <c r="I36" i="6"/>
  <c r="J36" i="6"/>
  <c r="I37" i="6"/>
  <c r="J37" i="6"/>
  <c r="I38" i="6"/>
  <c r="J38" i="6"/>
  <c r="I39" i="6"/>
  <c r="J39" i="6"/>
  <c r="I40" i="6"/>
  <c r="J40" i="6"/>
  <c r="O27" i="6"/>
  <c r="H19" i="6" l="1"/>
  <c r="G19" i="6"/>
  <c r="J19" i="6"/>
  <c r="N19" i="6" s="1"/>
  <c r="I19" i="6"/>
  <c r="Q42" i="6" l="1"/>
  <c r="Q43" i="6"/>
  <c r="Q44" i="6"/>
  <c r="F42" i="6"/>
  <c r="F43" i="6"/>
  <c r="E16" i="45"/>
  <c r="R249" i="110" l="1"/>
  <c r="P249" i="110"/>
  <c r="N249" i="110"/>
  <c r="M249" i="110"/>
  <c r="L249" i="110"/>
  <c r="J249" i="110"/>
  <c r="G249" i="110"/>
  <c r="F249" i="110"/>
  <c r="E249" i="110"/>
  <c r="I248" i="110"/>
  <c r="I249" i="110" s="1"/>
  <c r="H248" i="110"/>
  <c r="H249" i="110" s="1"/>
  <c r="S247" i="110"/>
  <c r="R247" i="110"/>
  <c r="P247" i="110"/>
  <c r="N247" i="110"/>
  <c r="M247" i="110"/>
  <c r="L247" i="110"/>
  <c r="J247" i="110"/>
  <c r="I247" i="110"/>
  <c r="G247" i="110"/>
  <c r="F247" i="110"/>
  <c r="E247" i="110"/>
  <c r="K245" i="110"/>
  <c r="O245" i="110" s="1"/>
  <c r="Q245" i="110" s="1"/>
  <c r="I245" i="110"/>
  <c r="H245" i="110"/>
  <c r="I243" i="110"/>
  <c r="H243" i="110"/>
  <c r="R242" i="110"/>
  <c r="P242" i="110"/>
  <c r="N242" i="110"/>
  <c r="M242" i="110"/>
  <c r="L242" i="110"/>
  <c r="J242" i="110"/>
  <c r="H242" i="110"/>
  <c r="G242" i="110"/>
  <c r="F242" i="110"/>
  <c r="E242" i="110"/>
  <c r="I241" i="110"/>
  <c r="H241" i="110"/>
  <c r="K241" i="110" s="1"/>
  <c r="O241" i="110" s="1"/>
  <c r="Q241" i="110" s="1"/>
  <c r="S241" i="110" s="1"/>
  <c r="I240" i="110"/>
  <c r="I242" i="110" s="1"/>
  <c r="H240" i="110"/>
  <c r="R239" i="110"/>
  <c r="P239" i="110"/>
  <c r="N239" i="110"/>
  <c r="M239" i="110"/>
  <c r="L239" i="110"/>
  <c r="J239" i="110"/>
  <c r="G239" i="110"/>
  <c r="F239" i="110"/>
  <c r="E239" i="110"/>
  <c r="I238" i="110"/>
  <c r="I239" i="110" s="1"/>
  <c r="H238" i="110"/>
  <c r="H239" i="110" s="1"/>
  <c r="R237" i="110"/>
  <c r="P237" i="110"/>
  <c r="N237" i="110"/>
  <c r="M237" i="110"/>
  <c r="L237" i="110"/>
  <c r="J237" i="110"/>
  <c r="I237" i="110"/>
  <c r="G237" i="110"/>
  <c r="F237" i="110"/>
  <c r="E237" i="110"/>
  <c r="H236" i="110"/>
  <c r="K236" i="110" s="1"/>
  <c r="O236" i="110" s="1"/>
  <c r="R235" i="110"/>
  <c r="P235" i="110"/>
  <c r="N235" i="110"/>
  <c r="M235" i="110"/>
  <c r="L235" i="110"/>
  <c r="J235" i="110"/>
  <c r="G235" i="110"/>
  <c r="F235" i="110"/>
  <c r="E235" i="110"/>
  <c r="I234" i="110"/>
  <c r="I235" i="110" s="1"/>
  <c r="H234" i="110"/>
  <c r="H235" i="110" s="1"/>
  <c r="R233" i="110"/>
  <c r="P233" i="110"/>
  <c r="N233" i="110"/>
  <c r="M233" i="110"/>
  <c r="L233" i="110"/>
  <c r="J233" i="110"/>
  <c r="G233" i="110"/>
  <c r="F233" i="110"/>
  <c r="E233" i="110"/>
  <c r="I232" i="110"/>
  <c r="H232" i="110"/>
  <c r="K232" i="110" s="1"/>
  <c r="O232" i="110" s="1"/>
  <c r="Q232" i="110" s="1"/>
  <c r="S232" i="110" s="1"/>
  <c r="I231" i="110"/>
  <c r="H231" i="110"/>
  <c r="K231" i="110" s="1"/>
  <c r="O231" i="110" s="1"/>
  <c r="Q231" i="110" s="1"/>
  <c r="I230" i="110"/>
  <c r="K230" i="110" s="1"/>
  <c r="H230" i="110"/>
  <c r="R229" i="110"/>
  <c r="P229" i="110"/>
  <c r="N229" i="110"/>
  <c r="M229" i="110"/>
  <c r="L229" i="110"/>
  <c r="J229" i="110"/>
  <c r="G229" i="110"/>
  <c r="F229" i="110"/>
  <c r="E229" i="110"/>
  <c r="I228" i="110"/>
  <c r="H228" i="110"/>
  <c r="I227" i="110"/>
  <c r="H227" i="110"/>
  <c r="R226" i="110"/>
  <c r="P226" i="110"/>
  <c r="N226" i="110"/>
  <c r="M226" i="110"/>
  <c r="L226" i="110"/>
  <c r="J226" i="110"/>
  <c r="G226" i="110"/>
  <c r="F226" i="110"/>
  <c r="E226" i="110"/>
  <c r="I225" i="110"/>
  <c r="H225" i="110"/>
  <c r="I224" i="110"/>
  <c r="H224" i="110"/>
  <c r="K224" i="110" s="1"/>
  <c r="O224" i="110" s="1"/>
  <c r="Q224" i="110" s="1"/>
  <c r="S224" i="110" s="1"/>
  <c r="I223" i="110"/>
  <c r="H223" i="110"/>
  <c r="H222" i="110"/>
  <c r="R221" i="110"/>
  <c r="P221" i="110"/>
  <c r="N221" i="110"/>
  <c r="M221" i="110"/>
  <c r="L221" i="110"/>
  <c r="J221" i="110"/>
  <c r="G221" i="110"/>
  <c r="F221" i="110"/>
  <c r="E221" i="110"/>
  <c r="I219" i="110"/>
  <c r="H219" i="110"/>
  <c r="I218" i="110"/>
  <c r="H218" i="110"/>
  <c r="I217" i="110"/>
  <c r="H217" i="110"/>
  <c r="H215" i="110"/>
  <c r="K215" i="110" s="1"/>
  <c r="R214" i="110"/>
  <c r="P214" i="110"/>
  <c r="N214" i="110"/>
  <c r="M214" i="110"/>
  <c r="L214" i="110"/>
  <c r="J214" i="110"/>
  <c r="G214" i="110"/>
  <c r="F214" i="110"/>
  <c r="E214" i="110"/>
  <c r="I211" i="110"/>
  <c r="H211" i="110"/>
  <c r="I208" i="110"/>
  <c r="H208" i="110"/>
  <c r="R207" i="110"/>
  <c r="E207" i="110"/>
  <c r="H206" i="110"/>
  <c r="H207" i="110" s="1"/>
  <c r="S205" i="110"/>
  <c r="R205" i="110"/>
  <c r="P205" i="110"/>
  <c r="N205" i="110"/>
  <c r="M205" i="110"/>
  <c r="L205" i="110"/>
  <c r="J205" i="110"/>
  <c r="G205" i="110"/>
  <c r="F205" i="110"/>
  <c r="E205" i="110"/>
  <c r="I202" i="110"/>
  <c r="I205" i="110" s="1"/>
  <c r="H202" i="110"/>
  <c r="H201" i="110"/>
  <c r="K201" i="110" s="1"/>
  <c r="S200" i="110"/>
  <c r="R200" i="110"/>
  <c r="P200" i="110"/>
  <c r="N200" i="110"/>
  <c r="M200" i="110"/>
  <c r="L200" i="110"/>
  <c r="J200" i="110"/>
  <c r="I200" i="110"/>
  <c r="G200" i="110"/>
  <c r="F200" i="110"/>
  <c r="E200" i="110"/>
  <c r="H199" i="110"/>
  <c r="K199" i="110" s="1"/>
  <c r="H198" i="110"/>
  <c r="S197" i="110"/>
  <c r="R197" i="110"/>
  <c r="F197" i="110"/>
  <c r="E197" i="110"/>
  <c r="H196" i="110"/>
  <c r="H197" i="110" s="1"/>
  <c r="T195" i="110"/>
  <c r="R195" i="110"/>
  <c r="P195" i="110"/>
  <c r="N195" i="110"/>
  <c r="M195" i="110"/>
  <c r="L195" i="110"/>
  <c r="J195" i="110"/>
  <c r="I195" i="110"/>
  <c r="G195" i="110"/>
  <c r="F195" i="110"/>
  <c r="E195" i="110"/>
  <c r="H194" i="110"/>
  <c r="H193" i="110"/>
  <c r="S192" i="110"/>
  <c r="R192" i="110"/>
  <c r="H192" i="110"/>
  <c r="E192" i="110"/>
  <c r="K191" i="110"/>
  <c r="O191" i="110" s="1"/>
  <c r="O192" i="110" s="1"/>
  <c r="H191" i="110"/>
  <c r="R190" i="110"/>
  <c r="P190" i="110"/>
  <c r="N190" i="110"/>
  <c r="M190" i="110"/>
  <c r="L190" i="110"/>
  <c r="J190" i="110"/>
  <c r="I190" i="110"/>
  <c r="G190" i="110"/>
  <c r="F190" i="110"/>
  <c r="E190" i="110"/>
  <c r="K189" i="110"/>
  <c r="H189" i="110"/>
  <c r="H186" i="110"/>
  <c r="H190" i="110" s="1"/>
  <c r="T185" i="110"/>
  <c r="S185" i="110"/>
  <c r="R185" i="110"/>
  <c r="P185" i="110"/>
  <c r="N185" i="110"/>
  <c r="M185" i="110"/>
  <c r="L185" i="110"/>
  <c r="J185" i="110"/>
  <c r="G185" i="110"/>
  <c r="F185" i="110"/>
  <c r="E185" i="110"/>
  <c r="I184" i="110"/>
  <c r="I185" i="110" s="1"/>
  <c r="H184" i="110"/>
  <c r="H183" i="110"/>
  <c r="K183" i="110" s="1"/>
  <c r="O183" i="110" s="1"/>
  <c r="Q183" i="110" s="1"/>
  <c r="H182" i="110"/>
  <c r="H181" i="110"/>
  <c r="K181" i="110" s="1"/>
  <c r="O181" i="110" s="1"/>
  <c r="R180" i="110"/>
  <c r="F180" i="110"/>
  <c r="E180" i="110"/>
  <c r="H175" i="110"/>
  <c r="H180" i="110" s="1"/>
  <c r="R174" i="110"/>
  <c r="P174" i="110"/>
  <c r="N174" i="110"/>
  <c r="M174" i="110"/>
  <c r="L174" i="110"/>
  <c r="J174" i="110"/>
  <c r="I174" i="110"/>
  <c r="G174" i="110"/>
  <c r="F174" i="110"/>
  <c r="E174" i="110"/>
  <c r="H172" i="110"/>
  <c r="K172" i="110" s="1"/>
  <c r="O172" i="110" s="1"/>
  <c r="Q172" i="110" s="1"/>
  <c r="H169" i="110"/>
  <c r="K169" i="110" s="1"/>
  <c r="O169" i="110" s="1"/>
  <c r="Q169" i="110" s="1"/>
  <c r="S168" i="110"/>
  <c r="H167" i="110"/>
  <c r="R166" i="110"/>
  <c r="P166" i="110"/>
  <c r="N166" i="110"/>
  <c r="M166" i="110"/>
  <c r="L166" i="110"/>
  <c r="K166" i="110"/>
  <c r="J166" i="110"/>
  <c r="I166" i="110"/>
  <c r="G166" i="110"/>
  <c r="F166" i="110"/>
  <c r="E166" i="110"/>
  <c r="H165" i="110"/>
  <c r="O165" i="110" s="1"/>
  <c r="Q165" i="110" s="1"/>
  <c r="S165" i="110" s="1"/>
  <c r="H163" i="110"/>
  <c r="O163" i="110" s="1"/>
  <c r="Q163" i="110" s="1"/>
  <c r="S162" i="110"/>
  <c r="H161" i="110"/>
  <c r="O161" i="110" s="1"/>
  <c r="Q161" i="110" s="1"/>
  <c r="S161" i="110" s="1"/>
  <c r="R160" i="110"/>
  <c r="P160" i="110"/>
  <c r="N160" i="110"/>
  <c r="M160" i="110"/>
  <c r="L160" i="110"/>
  <c r="J160" i="110"/>
  <c r="G160" i="110"/>
  <c r="F160" i="110"/>
  <c r="E160" i="110"/>
  <c r="I159" i="110"/>
  <c r="I160" i="110" s="1"/>
  <c r="H158" i="110"/>
  <c r="K158" i="110" s="1"/>
  <c r="O158" i="110" s="1"/>
  <c r="Q158" i="110" s="1"/>
  <c r="S158" i="110" s="1"/>
  <c r="H157" i="110"/>
  <c r="H160" i="110" s="1"/>
  <c r="H156" i="110"/>
  <c r="K156" i="110" s="1"/>
  <c r="O156" i="110" s="1"/>
  <c r="Q156" i="110" s="1"/>
  <c r="S156" i="110" s="1"/>
  <c r="R155" i="110"/>
  <c r="P155" i="110"/>
  <c r="N155" i="110"/>
  <c r="M155" i="110"/>
  <c r="L155" i="110"/>
  <c r="J155" i="110"/>
  <c r="G155" i="110"/>
  <c r="F155" i="110"/>
  <c r="E155" i="110"/>
  <c r="I154" i="110"/>
  <c r="I155" i="110" s="1"/>
  <c r="H153" i="110"/>
  <c r="K153" i="110" s="1"/>
  <c r="O153" i="110" s="1"/>
  <c r="Q153" i="110" s="1"/>
  <c r="S153" i="110" s="1"/>
  <c r="H152" i="110"/>
  <c r="H151" i="110"/>
  <c r="R150" i="110"/>
  <c r="J150" i="110"/>
  <c r="I150" i="110"/>
  <c r="G150" i="110"/>
  <c r="F150" i="110"/>
  <c r="E150" i="110"/>
  <c r="I149" i="110"/>
  <c r="K149" i="110" s="1"/>
  <c r="O149" i="110" s="1"/>
  <c r="Q149" i="110" s="1"/>
  <c r="S149" i="110" s="1"/>
  <c r="H148" i="110"/>
  <c r="H147" i="110"/>
  <c r="K147" i="110" s="1"/>
  <c r="O147" i="110" s="1"/>
  <c r="Q147" i="110" s="1"/>
  <c r="S147" i="110" s="1"/>
  <c r="H146" i="110"/>
  <c r="K146" i="110" s="1"/>
  <c r="O146" i="110" s="1"/>
  <c r="Q146" i="110" s="1"/>
  <c r="S146" i="110" s="1"/>
  <c r="H145" i="110"/>
  <c r="K145" i="110" s="1"/>
  <c r="R144" i="110"/>
  <c r="F144" i="110"/>
  <c r="E144" i="110"/>
  <c r="H143" i="110"/>
  <c r="O143" i="110" s="1"/>
  <c r="Q143" i="110" s="1"/>
  <c r="H142" i="110"/>
  <c r="R141" i="110"/>
  <c r="F141" i="110"/>
  <c r="E141" i="110"/>
  <c r="H140" i="110"/>
  <c r="K140" i="110" s="1"/>
  <c r="O140" i="110" s="1"/>
  <c r="Q140" i="110" s="1"/>
  <c r="S140" i="110" s="1"/>
  <c r="S141" i="110" s="1"/>
  <c r="H138" i="110"/>
  <c r="H141" i="110" s="1"/>
  <c r="R137" i="110"/>
  <c r="P137" i="110"/>
  <c r="N137" i="110"/>
  <c r="M137" i="110"/>
  <c r="L137" i="110"/>
  <c r="J137" i="110"/>
  <c r="G137" i="110"/>
  <c r="F137" i="110"/>
  <c r="E137" i="110"/>
  <c r="I136" i="110"/>
  <c r="K136" i="110" s="1"/>
  <c r="H135" i="110"/>
  <c r="H134" i="110"/>
  <c r="O134" i="110" s="1"/>
  <c r="Q134" i="110" s="1"/>
  <c r="S134" i="110" s="1"/>
  <c r="P133" i="110"/>
  <c r="N133" i="110"/>
  <c r="M133" i="110"/>
  <c r="L133" i="110"/>
  <c r="J133" i="110"/>
  <c r="G133" i="110"/>
  <c r="F133" i="110"/>
  <c r="E133" i="110"/>
  <c r="I132" i="110"/>
  <c r="I133" i="110" s="1"/>
  <c r="H131" i="110"/>
  <c r="O131" i="110" s="1"/>
  <c r="Q131" i="110" s="1"/>
  <c r="S131" i="110" s="1"/>
  <c r="H130" i="110"/>
  <c r="H133" i="110" s="1"/>
  <c r="F129" i="110"/>
  <c r="E129" i="110"/>
  <c r="H128" i="110"/>
  <c r="H129" i="110" s="1"/>
  <c r="S127" i="110"/>
  <c r="P127" i="110"/>
  <c r="N127" i="110"/>
  <c r="M127" i="110"/>
  <c r="L127" i="110"/>
  <c r="J127" i="110"/>
  <c r="G127" i="110"/>
  <c r="F127" i="110"/>
  <c r="E127" i="110"/>
  <c r="K126" i="110"/>
  <c r="O126" i="110" s="1"/>
  <c r="Q126" i="110" s="1"/>
  <c r="I126" i="110"/>
  <c r="H126" i="110"/>
  <c r="I125" i="110"/>
  <c r="H125" i="110"/>
  <c r="K125" i="110" s="1"/>
  <c r="O125" i="110" s="1"/>
  <c r="Q125" i="110" s="1"/>
  <c r="H124" i="110"/>
  <c r="K124" i="110" s="1"/>
  <c r="H123" i="110"/>
  <c r="K123" i="110" s="1"/>
  <c r="O123" i="110" s="1"/>
  <c r="Q123" i="110" s="1"/>
  <c r="H122" i="110"/>
  <c r="K122" i="110" s="1"/>
  <c r="O122" i="110" s="1"/>
  <c r="Q122" i="110" s="1"/>
  <c r="H121" i="110"/>
  <c r="H120" i="110"/>
  <c r="S119" i="110"/>
  <c r="P119" i="110"/>
  <c r="N119" i="110"/>
  <c r="M119" i="110"/>
  <c r="L119" i="110"/>
  <c r="J119" i="110"/>
  <c r="I119" i="110"/>
  <c r="G119" i="110"/>
  <c r="F119" i="110"/>
  <c r="E119" i="110"/>
  <c r="H118" i="110"/>
  <c r="K118" i="110" s="1"/>
  <c r="O118" i="110" s="1"/>
  <c r="Q118" i="110" s="1"/>
  <c r="H117" i="110"/>
  <c r="K117" i="110" s="1"/>
  <c r="O117" i="110" s="1"/>
  <c r="Q117" i="110" s="1"/>
  <c r="H116" i="110"/>
  <c r="K116" i="110" s="1"/>
  <c r="O116" i="110" s="1"/>
  <c r="Q116" i="110" s="1"/>
  <c r="H115" i="110"/>
  <c r="K115" i="110" s="1"/>
  <c r="O115" i="110" s="1"/>
  <c r="H114" i="110"/>
  <c r="K114" i="110" s="1"/>
  <c r="O114" i="110" s="1"/>
  <c r="Q114" i="110" s="1"/>
  <c r="R114" i="110" s="1"/>
  <c r="R119" i="110" s="1"/>
  <c r="P113" i="110"/>
  <c r="N113" i="110"/>
  <c r="M113" i="110"/>
  <c r="L113" i="110"/>
  <c r="J113" i="110"/>
  <c r="I113" i="110"/>
  <c r="G113" i="110"/>
  <c r="F113" i="110"/>
  <c r="E113" i="110"/>
  <c r="H112" i="110"/>
  <c r="K112" i="110" s="1"/>
  <c r="H111" i="110"/>
  <c r="P110" i="110"/>
  <c r="N110" i="110"/>
  <c r="M110" i="110"/>
  <c r="L110" i="110"/>
  <c r="J110" i="110"/>
  <c r="I110" i="110"/>
  <c r="G110" i="110"/>
  <c r="F110" i="110"/>
  <c r="E110" i="110"/>
  <c r="H109" i="110"/>
  <c r="O109" i="110" s="1"/>
  <c r="Q109" i="110" s="1"/>
  <c r="H108" i="110"/>
  <c r="P107" i="110"/>
  <c r="N107" i="110"/>
  <c r="M107" i="110"/>
  <c r="L107" i="110"/>
  <c r="J107" i="110"/>
  <c r="I107" i="110"/>
  <c r="G107" i="110"/>
  <c r="F107" i="110"/>
  <c r="E107" i="110"/>
  <c r="H106" i="110"/>
  <c r="K106" i="110" s="1"/>
  <c r="H105" i="110"/>
  <c r="E104" i="110"/>
  <c r="H103" i="110"/>
  <c r="H104" i="110" s="1"/>
  <c r="E102" i="110"/>
  <c r="H101" i="110"/>
  <c r="K101" i="110" s="1"/>
  <c r="H100" i="110"/>
  <c r="H102" i="110" s="1"/>
  <c r="K99" i="110"/>
  <c r="E99" i="110"/>
  <c r="H98" i="110"/>
  <c r="H99" i="110" s="1"/>
  <c r="O97" i="110"/>
  <c r="Q97" i="110" s="1"/>
  <c r="R97" i="110" s="1"/>
  <c r="H97" i="110"/>
  <c r="E96" i="110"/>
  <c r="H95" i="110"/>
  <c r="K95" i="110" s="1"/>
  <c r="O95" i="110" s="1"/>
  <c r="Q95" i="110" s="1"/>
  <c r="R95" i="110" s="1"/>
  <c r="H94" i="110"/>
  <c r="H96" i="110" s="1"/>
  <c r="P93" i="110"/>
  <c r="N93" i="110"/>
  <c r="M93" i="110"/>
  <c r="L93" i="110"/>
  <c r="K93" i="110"/>
  <c r="J93" i="110"/>
  <c r="I93" i="110"/>
  <c r="G93" i="110"/>
  <c r="F93" i="110"/>
  <c r="E93" i="110"/>
  <c r="O92" i="110"/>
  <c r="Q92" i="110" s="1"/>
  <c r="R92" i="110" s="1"/>
  <c r="H92" i="110"/>
  <c r="H91" i="110"/>
  <c r="H93" i="110" s="1"/>
  <c r="P90" i="110"/>
  <c r="N90" i="110"/>
  <c r="M90" i="110"/>
  <c r="L90" i="110"/>
  <c r="K90" i="110"/>
  <c r="J90" i="110"/>
  <c r="I90" i="110"/>
  <c r="G90" i="110"/>
  <c r="F90" i="110"/>
  <c r="E90" i="110"/>
  <c r="H89" i="110"/>
  <c r="O89" i="110" s="1"/>
  <c r="Q89" i="110" s="1"/>
  <c r="R89" i="110" s="1"/>
  <c r="H88" i="110"/>
  <c r="H90" i="110" s="1"/>
  <c r="P87" i="110"/>
  <c r="N87" i="110"/>
  <c r="M87" i="110"/>
  <c r="L87" i="110"/>
  <c r="J87" i="110"/>
  <c r="I87" i="110"/>
  <c r="G87" i="110"/>
  <c r="F87" i="110"/>
  <c r="E87" i="110"/>
  <c r="H86" i="110"/>
  <c r="K86" i="110" s="1"/>
  <c r="O86" i="110" s="1"/>
  <c r="Q86" i="110" s="1"/>
  <c r="R86" i="110" s="1"/>
  <c r="H85" i="110"/>
  <c r="K85" i="110" s="1"/>
  <c r="H84" i="110"/>
  <c r="K84" i="110" s="1"/>
  <c r="K87" i="110" s="1"/>
  <c r="R83" i="110"/>
  <c r="P83" i="110"/>
  <c r="N83" i="110"/>
  <c r="M83" i="110"/>
  <c r="L83" i="110"/>
  <c r="K83" i="110"/>
  <c r="J83" i="110"/>
  <c r="I83" i="110"/>
  <c r="G83" i="110"/>
  <c r="F83" i="110"/>
  <c r="E83" i="110"/>
  <c r="H82" i="110"/>
  <c r="O82" i="110" s="1"/>
  <c r="Q82" i="110" s="1"/>
  <c r="S82" i="110" s="1"/>
  <c r="S83" i="110" s="1"/>
  <c r="H81" i="110"/>
  <c r="O81" i="110" s="1"/>
  <c r="P80" i="110"/>
  <c r="N80" i="110"/>
  <c r="M80" i="110"/>
  <c r="L80" i="110"/>
  <c r="J80" i="110"/>
  <c r="I80" i="110"/>
  <c r="G80" i="110"/>
  <c r="F80" i="110"/>
  <c r="E80" i="110"/>
  <c r="H79" i="110"/>
  <c r="H78" i="110"/>
  <c r="P77" i="110"/>
  <c r="N77" i="110"/>
  <c r="M77" i="110"/>
  <c r="L77" i="110"/>
  <c r="J77" i="110"/>
  <c r="I77" i="110"/>
  <c r="G77" i="110"/>
  <c r="F77" i="110"/>
  <c r="E77" i="110"/>
  <c r="H76" i="110"/>
  <c r="P75" i="110"/>
  <c r="N75" i="110"/>
  <c r="M75" i="110"/>
  <c r="L75" i="110"/>
  <c r="J75" i="110"/>
  <c r="I75" i="110"/>
  <c r="G75" i="110"/>
  <c r="F75" i="110"/>
  <c r="E75" i="110"/>
  <c r="H74" i="110"/>
  <c r="K74" i="110" s="1"/>
  <c r="O74" i="110" s="1"/>
  <c r="Q74" i="110" s="1"/>
  <c r="H73" i="110"/>
  <c r="H72" i="110"/>
  <c r="O72" i="110" s="1"/>
  <c r="P71" i="110"/>
  <c r="N71" i="110"/>
  <c r="M71" i="110"/>
  <c r="L71" i="110"/>
  <c r="J71" i="110"/>
  <c r="I71" i="110"/>
  <c r="G71" i="110"/>
  <c r="F71" i="110"/>
  <c r="E71" i="110"/>
  <c r="K70" i="110"/>
  <c r="O70" i="110" s="1"/>
  <c r="Q70" i="110" s="1"/>
  <c r="S69" i="110"/>
  <c r="H68" i="110"/>
  <c r="H67" i="110"/>
  <c r="R66" i="110"/>
  <c r="P66" i="110"/>
  <c r="N66" i="110"/>
  <c r="M66" i="110"/>
  <c r="L66" i="110"/>
  <c r="I66" i="110"/>
  <c r="H66" i="110"/>
  <c r="G66" i="110"/>
  <c r="F66" i="110"/>
  <c r="E66" i="110"/>
  <c r="K65" i="110"/>
  <c r="O65" i="110" s="1"/>
  <c r="Q65" i="110" s="1"/>
  <c r="S65" i="110" s="1"/>
  <c r="S66" i="110" s="1"/>
  <c r="K59" i="110"/>
  <c r="O59" i="110" s="1"/>
  <c r="Q59" i="110" s="1"/>
  <c r="K54" i="110"/>
  <c r="O54" i="110" s="1"/>
  <c r="Q54" i="110" s="1"/>
  <c r="S54" i="110" s="1"/>
  <c r="S55" i="110" s="1"/>
  <c r="S56" i="110" s="1"/>
  <c r="K50" i="110"/>
  <c r="S49" i="110"/>
  <c r="S48" i="110"/>
  <c r="J47" i="110"/>
  <c r="O47" i="110" s="1"/>
  <c r="Q47" i="110" s="1"/>
  <c r="S46" i="110"/>
  <c r="R46" i="110"/>
  <c r="P46" i="110"/>
  <c r="N46" i="110"/>
  <c r="M46" i="110"/>
  <c r="L46" i="110"/>
  <c r="I46" i="110"/>
  <c r="G46" i="110"/>
  <c r="F46" i="110"/>
  <c r="E46" i="110"/>
  <c r="H45" i="110"/>
  <c r="H44" i="110"/>
  <c r="K44" i="110" s="1"/>
  <c r="O44" i="110" s="1"/>
  <c r="Q44" i="110" s="1"/>
  <c r="J43" i="110"/>
  <c r="H43" i="110"/>
  <c r="P42" i="110"/>
  <c r="N42" i="110"/>
  <c r="M42" i="110"/>
  <c r="L42" i="110"/>
  <c r="I42" i="110"/>
  <c r="G42" i="110"/>
  <c r="F42" i="110"/>
  <c r="E42" i="110"/>
  <c r="H41" i="110"/>
  <c r="K41" i="110" s="1"/>
  <c r="J40" i="110"/>
  <c r="J42" i="110" s="1"/>
  <c r="H40" i="110"/>
  <c r="P39" i="110"/>
  <c r="N39" i="110"/>
  <c r="M39" i="110"/>
  <c r="L39" i="110"/>
  <c r="J39" i="110"/>
  <c r="I39" i="110"/>
  <c r="G39" i="110"/>
  <c r="F39" i="110"/>
  <c r="E39" i="110"/>
  <c r="K38" i="110"/>
  <c r="O38" i="110" s="1"/>
  <c r="Q38" i="110" s="1"/>
  <c r="R38" i="110" s="1"/>
  <c r="H37" i="110"/>
  <c r="O37" i="110" s="1"/>
  <c r="Q37" i="110" s="1"/>
  <c r="H36" i="110"/>
  <c r="P35" i="110"/>
  <c r="N35" i="110"/>
  <c r="M35" i="110"/>
  <c r="L35" i="110"/>
  <c r="I35" i="110"/>
  <c r="G35" i="110"/>
  <c r="F35" i="110"/>
  <c r="E35" i="110"/>
  <c r="J34" i="110"/>
  <c r="O34" i="110" s="1"/>
  <c r="Q34" i="110" s="1"/>
  <c r="S34" i="110" s="1"/>
  <c r="H33" i="110"/>
  <c r="K33" i="110" s="1"/>
  <c r="K35" i="110" s="1"/>
  <c r="P32" i="110"/>
  <c r="N32" i="110"/>
  <c r="M32" i="110"/>
  <c r="L32" i="110"/>
  <c r="I32" i="110"/>
  <c r="G32" i="110"/>
  <c r="F32" i="110"/>
  <c r="E32" i="110"/>
  <c r="K31" i="110"/>
  <c r="O31" i="110" s="1"/>
  <c r="Q31" i="110" s="1"/>
  <c r="R31" i="110" s="1"/>
  <c r="J30" i="110"/>
  <c r="H30" i="110"/>
  <c r="J29" i="110"/>
  <c r="H29" i="110"/>
  <c r="H28" i="110"/>
  <c r="K28" i="110" s="1"/>
  <c r="P27" i="110"/>
  <c r="N27" i="110"/>
  <c r="M27" i="110"/>
  <c r="L27" i="110"/>
  <c r="J27" i="110"/>
  <c r="G27" i="110"/>
  <c r="F27" i="110"/>
  <c r="E27" i="110"/>
  <c r="K26" i="110"/>
  <c r="O26" i="110" s="1"/>
  <c r="Q26" i="110" s="1"/>
  <c r="R26" i="110" s="1"/>
  <c r="K25" i="110"/>
  <c r="O25" i="110" s="1"/>
  <c r="Q25" i="110" s="1"/>
  <c r="R25" i="110" s="1"/>
  <c r="I24" i="110"/>
  <c r="I27" i="110" s="1"/>
  <c r="H24" i="110"/>
  <c r="K24" i="110" s="1"/>
  <c r="O24" i="110" s="1"/>
  <c r="P23" i="110"/>
  <c r="N23" i="110"/>
  <c r="M23" i="110"/>
  <c r="L23" i="110"/>
  <c r="J23" i="110"/>
  <c r="I23" i="110"/>
  <c r="G23" i="110"/>
  <c r="F23" i="110"/>
  <c r="E23" i="110"/>
  <c r="K22" i="110"/>
  <c r="H21" i="110"/>
  <c r="K21" i="110" s="1"/>
  <c r="O21" i="110" s="1"/>
  <c r="Q21" i="110" s="1"/>
  <c r="R21" i="110" s="1"/>
  <c r="H20" i="110"/>
  <c r="K20" i="110" s="1"/>
  <c r="P19" i="110"/>
  <c r="N19" i="110"/>
  <c r="M19" i="110"/>
  <c r="L19" i="110"/>
  <c r="J19" i="110"/>
  <c r="I19" i="110"/>
  <c r="G19" i="110"/>
  <c r="F19" i="110"/>
  <c r="E19" i="110"/>
  <c r="H18" i="110"/>
  <c r="H17" i="110"/>
  <c r="O17" i="110" s="1"/>
  <c r="Q17" i="110" s="1"/>
  <c r="R17" i="110" s="1"/>
  <c r="H16" i="110"/>
  <c r="R15" i="110"/>
  <c r="P15" i="110"/>
  <c r="N15" i="110"/>
  <c r="M15" i="110"/>
  <c r="L15" i="110"/>
  <c r="J15" i="110"/>
  <c r="I15" i="110"/>
  <c r="G15" i="110"/>
  <c r="F15" i="110"/>
  <c r="E15" i="110"/>
  <c r="K14" i="110"/>
  <c r="O14" i="110" s="1"/>
  <c r="Q13" i="110"/>
  <c r="H12" i="110"/>
  <c r="H11" i="110"/>
  <c r="H15" i="110" s="1"/>
  <c r="O10" i="110"/>
  <c r="H10" i="110"/>
  <c r="A5" i="110"/>
  <c r="K175" i="110" l="1"/>
  <c r="O175" i="110" s="1"/>
  <c r="K192" i="110"/>
  <c r="H229" i="110"/>
  <c r="K196" i="110"/>
  <c r="O196" i="110" s="1"/>
  <c r="Q196" i="110" s="1"/>
  <c r="Q197" i="110" s="1"/>
  <c r="K94" i="110"/>
  <c r="O94" i="110" s="1"/>
  <c r="K218" i="110"/>
  <c r="O218" i="110" s="1"/>
  <c r="Q218" i="110" s="1"/>
  <c r="O237" i="110"/>
  <c r="Q236" i="110"/>
  <c r="Q237" i="110" s="1"/>
  <c r="K100" i="110"/>
  <c r="O100" i="110" s="1"/>
  <c r="Q100" i="110" s="1"/>
  <c r="Q102" i="110" s="1"/>
  <c r="K132" i="110"/>
  <c r="O120" i="110"/>
  <c r="Q120" i="110" s="1"/>
  <c r="R120" i="110" s="1"/>
  <c r="R127" i="110" s="1"/>
  <c r="H127" i="110"/>
  <c r="K103" i="110"/>
  <c r="K104" i="110" s="1"/>
  <c r="H155" i="110"/>
  <c r="H174" i="110"/>
  <c r="K219" i="110"/>
  <c r="O219" i="110" s="1"/>
  <c r="Q219" i="110" s="1"/>
  <c r="S220" i="110" s="1"/>
  <c r="S221" i="110" s="1"/>
  <c r="J66" i="110"/>
  <c r="H185" i="110"/>
  <c r="O84" i="110"/>
  <c r="Q84" i="110" s="1"/>
  <c r="Q87" i="110" s="1"/>
  <c r="K184" i="110"/>
  <c r="K194" i="110"/>
  <c r="O194" i="110" s="1"/>
  <c r="Q194" i="110" s="1"/>
  <c r="K206" i="110"/>
  <c r="K207" i="110" s="1"/>
  <c r="K223" i="110"/>
  <c r="O223" i="110" s="1"/>
  <c r="Q223" i="110" s="1"/>
  <c r="S223" i="110" s="1"/>
  <c r="F251" i="110"/>
  <c r="O98" i="110"/>
  <c r="Q98" i="110" s="1"/>
  <c r="R98" i="110" s="1"/>
  <c r="H113" i="110"/>
  <c r="H150" i="110"/>
  <c r="O189" i="110"/>
  <c r="Q189" i="110" s="1"/>
  <c r="I226" i="110"/>
  <c r="H237" i="110"/>
  <c r="O130" i="110"/>
  <c r="Q130" i="110" s="1"/>
  <c r="R130" i="110" s="1"/>
  <c r="R133" i="110" s="1"/>
  <c r="O138" i="110"/>
  <c r="Q138" i="110" s="1"/>
  <c r="Q141" i="110" s="1"/>
  <c r="K198" i="110"/>
  <c r="O198" i="110" s="1"/>
  <c r="Q198" i="110" s="1"/>
  <c r="H75" i="110"/>
  <c r="G251" i="110"/>
  <c r="H214" i="110"/>
  <c r="I229" i="110"/>
  <c r="K120" i="110"/>
  <c r="H46" i="110"/>
  <c r="H107" i="110"/>
  <c r="K154" i="110"/>
  <c r="O154" i="110" s="1"/>
  <c r="Q154" i="110" s="1"/>
  <c r="S154" i="110" s="1"/>
  <c r="I214" i="110"/>
  <c r="K228" i="110"/>
  <c r="O228" i="110" s="1"/>
  <c r="Q228" i="110" s="1"/>
  <c r="S228" i="110" s="1"/>
  <c r="O96" i="110"/>
  <c r="H42" i="110"/>
  <c r="H166" i="110"/>
  <c r="K197" i="110"/>
  <c r="K211" i="110"/>
  <c r="O211" i="110" s="1"/>
  <c r="Q211" i="110" s="1"/>
  <c r="S211" i="110" s="1"/>
  <c r="S212" i="110" s="1"/>
  <c r="K248" i="110"/>
  <c r="K249" i="110" s="1"/>
  <c r="O112" i="110"/>
  <c r="Q112" i="110" s="1"/>
  <c r="S112" i="110" s="1"/>
  <c r="K113" i="110"/>
  <c r="O180" i="110"/>
  <c r="Q175" i="110"/>
  <c r="Q166" i="110"/>
  <c r="O106" i="110"/>
  <c r="Q106" i="110" s="1"/>
  <c r="S106" i="110" s="1"/>
  <c r="K107" i="110"/>
  <c r="M145" i="110"/>
  <c r="O145" i="110"/>
  <c r="Q145" i="110" s="1"/>
  <c r="S145" i="110" s="1"/>
  <c r="O11" i="110"/>
  <c r="Q11" i="110" s="1"/>
  <c r="W11" i="110" s="1"/>
  <c r="H71" i="110"/>
  <c r="O136" i="110"/>
  <c r="Q136" i="110" s="1"/>
  <c r="S136" i="110" s="1"/>
  <c r="S137" i="110" s="1"/>
  <c r="O201" i="110"/>
  <c r="Q201" i="110" s="1"/>
  <c r="O101" i="110"/>
  <c r="Q101" i="110" s="1"/>
  <c r="S101" i="110" s="1"/>
  <c r="H110" i="110"/>
  <c r="K180" i="110"/>
  <c r="O41" i="110"/>
  <c r="Q41" i="110" s="1"/>
  <c r="H87" i="110"/>
  <c r="K108" i="110"/>
  <c r="K110" i="110" s="1"/>
  <c r="K121" i="110"/>
  <c r="O121" i="110" s="1"/>
  <c r="Q121" i="110" s="1"/>
  <c r="K128" i="110"/>
  <c r="O128" i="110" s="1"/>
  <c r="Q128" i="110" s="1"/>
  <c r="M146" i="110"/>
  <c r="K186" i="110"/>
  <c r="K190" i="110" s="1"/>
  <c r="K240" i="110"/>
  <c r="K242" i="110" s="1"/>
  <c r="J35" i="110"/>
  <c r="O85" i="110"/>
  <c r="Q85" i="110" s="1"/>
  <c r="R85" i="110" s="1"/>
  <c r="R87" i="110" s="1"/>
  <c r="O88" i="110"/>
  <c r="K152" i="110"/>
  <c r="O152" i="110" s="1"/>
  <c r="Q152" i="110" s="1"/>
  <c r="S152" i="110" s="1"/>
  <c r="O166" i="110"/>
  <c r="O186" i="110"/>
  <c r="O197" i="110"/>
  <c r="H205" i="110"/>
  <c r="K227" i="110"/>
  <c r="O227" i="110" s="1"/>
  <c r="Q227" i="110" s="1"/>
  <c r="S227" i="110" s="1"/>
  <c r="K96" i="110"/>
  <c r="H27" i="110"/>
  <c r="I221" i="110"/>
  <c r="H226" i="110"/>
  <c r="H23" i="110"/>
  <c r="K43" i="110"/>
  <c r="O43" i="110" s="1"/>
  <c r="I127" i="110"/>
  <c r="H144" i="110"/>
  <c r="H195" i="110"/>
  <c r="I233" i="110"/>
  <c r="K237" i="110"/>
  <c r="J32" i="110"/>
  <c r="H80" i="110"/>
  <c r="H119" i="110"/>
  <c r="H137" i="110"/>
  <c r="I137" i="110"/>
  <c r="H200" i="110"/>
  <c r="O119" i="110"/>
  <c r="Q115" i="110"/>
  <c r="Q119" i="110" s="1"/>
  <c r="Q81" i="110"/>
  <c r="Q83" i="110" s="1"/>
  <c r="O83" i="110"/>
  <c r="K23" i="110"/>
  <c r="O20" i="110"/>
  <c r="O27" i="110"/>
  <c r="Q24" i="110"/>
  <c r="R74" i="110"/>
  <c r="S74" i="110" s="1"/>
  <c r="H247" i="110"/>
  <c r="K243" i="110"/>
  <c r="K247" i="110" s="1"/>
  <c r="O102" i="110"/>
  <c r="O124" i="110"/>
  <c r="Q124" i="110" s="1"/>
  <c r="K217" i="110"/>
  <c r="O217" i="110" s="1"/>
  <c r="Q217" i="110" s="1"/>
  <c r="S217" i="110" s="1"/>
  <c r="K135" i="110"/>
  <c r="K137" i="110" s="1"/>
  <c r="K148" i="110"/>
  <c r="O148" i="110" s="1"/>
  <c r="Q181" i="110"/>
  <c r="K193" i="110"/>
  <c r="K208" i="110"/>
  <c r="O208" i="110" s="1"/>
  <c r="K238" i="110"/>
  <c r="K239" i="110" s="1"/>
  <c r="O111" i="110"/>
  <c r="K27" i="110"/>
  <c r="J46" i="110"/>
  <c r="J251" i="110" s="1"/>
  <c r="K159" i="110"/>
  <c r="O159" i="110" s="1"/>
  <c r="Q159" i="110" s="1"/>
  <c r="S159" i="110" s="1"/>
  <c r="S160" i="110" s="1"/>
  <c r="K167" i="110"/>
  <c r="K174" i="110" s="1"/>
  <c r="Q191" i="110"/>
  <c r="Q192" i="110" s="1"/>
  <c r="K234" i="110"/>
  <c r="K235" i="110" s="1"/>
  <c r="K78" i="110"/>
  <c r="O78" i="110" s="1"/>
  <c r="O105" i="110"/>
  <c r="K151" i="110"/>
  <c r="K157" i="110"/>
  <c r="K182" i="110"/>
  <c r="K222" i="110"/>
  <c r="H233" i="110"/>
  <c r="O230" i="110"/>
  <c r="S236" i="110"/>
  <c r="S237" i="110" s="1"/>
  <c r="K29" i="110"/>
  <c r="O29" i="110" s="1"/>
  <c r="Q29" i="110" s="1"/>
  <c r="K36" i="110"/>
  <c r="K39" i="110" s="1"/>
  <c r="K66" i="110"/>
  <c r="O50" i="110"/>
  <c r="K73" i="110"/>
  <c r="K75" i="110" s="1"/>
  <c r="Q94" i="110"/>
  <c r="K119" i="110"/>
  <c r="K142" i="110"/>
  <c r="K144" i="110" s="1"/>
  <c r="O184" i="110"/>
  <c r="Q184" i="110" s="1"/>
  <c r="H19" i="110"/>
  <c r="K16" i="110"/>
  <c r="H32" i="110"/>
  <c r="O91" i="110"/>
  <c r="K30" i="110"/>
  <c r="O30" i="110" s="1"/>
  <c r="Q30" i="110" s="1"/>
  <c r="R30" i="110" s="1"/>
  <c r="K40" i="110"/>
  <c r="K42" i="110" s="1"/>
  <c r="Q22" i="110"/>
  <c r="R22" i="110" s="1"/>
  <c r="O22" i="110"/>
  <c r="H35" i="110"/>
  <c r="O33" i="110"/>
  <c r="O40" i="110"/>
  <c r="K45" i="110"/>
  <c r="O45" i="110" s="1"/>
  <c r="Q45" i="110" s="1"/>
  <c r="S47" i="110"/>
  <c r="S166" i="110"/>
  <c r="K221" i="110"/>
  <c r="E251" i="110"/>
  <c r="R70" i="110"/>
  <c r="S70" i="110" s="1"/>
  <c r="K202" i="110"/>
  <c r="K205" i="110" s="1"/>
  <c r="O202" i="110"/>
  <c r="K225" i="110"/>
  <c r="O225" i="110" s="1"/>
  <c r="Q225" i="110" s="1"/>
  <c r="H39" i="110"/>
  <c r="K68" i="110"/>
  <c r="O68" i="110" s="1"/>
  <c r="Q68" i="110" s="1"/>
  <c r="S68" i="110" s="1"/>
  <c r="H83" i="110"/>
  <c r="O141" i="110"/>
  <c r="H221" i="110"/>
  <c r="K233" i="110"/>
  <c r="K141" i="110"/>
  <c r="O199" i="110"/>
  <c r="Q199" i="110" s="1"/>
  <c r="K76" i="110"/>
  <c r="K77" i="110" s="1"/>
  <c r="H77" i="110"/>
  <c r="Q10" i="110"/>
  <c r="K12" i="110"/>
  <c r="K15" i="110" s="1"/>
  <c r="K18" i="110"/>
  <c r="O18" i="110" s="1"/>
  <c r="Q18" i="110" s="1"/>
  <c r="O28" i="110"/>
  <c r="K67" i="110"/>
  <c r="O67" i="110" s="1"/>
  <c r="Q72" i="110"/>
  <c r="K79" i="110"/>
  <c r="O79" i="110" s="1"/>
  <c r="Q79" i="110" s="1"/>
  <c r="R79" i="110" s="1"/>
  <c r="O215" i="110"/>
  <c r="R100" i="110" l="1"/>
  <c r="K229" i="110"/>
  <c r="K155" i="110"/>
  <c r="K185" i="110"/>
  <c r="S11" i="110"/>
  <c r="K195" i="110"/>
  <c r="K102" i="110"/>
  <c r="I251" i="110"/>
  <c r="K129" i="110"/>
  <c r="K214" i="110"/>
  <c r="O129" i="110"/>
  <c r="O103" i="110"/>
  <c r="O99" i="110"/>
  <c r="Q99" i="110" s="1"/>
  <c r="R99" i="110" s="1"/>
  <c r="K127" i="110"/>
  <c r="K200" i="110"/>
  <c r="O142" i="110"/>
  <c r="O144" i="110" s="1"/>
  <c r="K133" i="110"/>
  <c r="O132" i="110"/>
  <c r="O206" i="110"/>
  <c r="O207" i="110" s="1"/>
  <c r="O127" i="110"/>
  <c r="O248" i="110"/>
  <c r="Q248" i="110" s="1"/>
  <c r="O240" i="110"/>
  <c r="Q127" i="110"/>
  <c r="O87" i="110"/>
  <c r="O108" i="110"/>
  <c r="Q186" i="110"/>
  <c r="O190" i="110"/>
  <c r="S180" i="110"/>
  <c r="S175" i="110"/>
  <c r="S177" i="110" s="1"/>
  <c r="S178" i="110" s="1"/>
  <c r="S179" i="110" s="1"/>
  <c r="Q180" i="110"/>
  <c r="K226" i="110"/>
  <c r="Q229" i="110"/>
  <c r="O12" i="110"/>
  <c r="Q12" i="110" s="1"/>
  <c r="K160" i="110"/>
  <c r="Q88" i="110"/>
  <c r="O90" i="110"/>
  <c r="Q148" i="110"/>
  <c r="N150" i="110" s="1"/>
  <c r="N251" i="110" s="1"/>
  <c r="M150" i="110"/>
  <c r="M251" i="110" s="1"/>
  <c r="O150" i="110"/>
  <c r="L150" i="110"/>
  <c r="L251" i="110" s="1"/>
  <c r="K251" i="110"/>
  <c r="Q215" i="110"/>
  <c r="Q221" i="110" s="1"/>
  <c r="O221" i="110"/>
  <c r="Q129" i="110"/>
  <c r="R128" i="110"/>
  <c r="R129" i="110" s="1"/>
  <c r="O222" i="110"/>
  <c r="O42" i="110"/>
  <c r="Q40" i="110"/>
  <c r="Q43" i="110"/>
  <c r="Q46" i="110" s="1"/>
  <c r="O46" i="110"/>
  <c r="O182" i="110"/>
  <c r="Q20" i="110"/>
  <c r="O23" i="110"/>
  <c r="O35" i="110"/>
  <c r="Q33" i="110"/>
  <c r="K150" i="110"/>
  <c r="O243" i="110"/>
  <c r="O151" i="110"/>
  <c r="O107" i="110"/>
  <c r="Q105" i="110"/>
  <c r="O238" i="110"/>
  <c r="H251" i="110"/>
  <c r="K46" i="110"/>
  <c r="R29" i="110"/>
  <c r="S29" i="110"/>
  <c r="O71" i="110"/>
  <c r="Q67" i="110"/>
  <c r="O157" i="110"/>
  <c r="K71" i="110"/>
  <c r="Q202" i="110"/>
  <c r="Q205" i="110" s="1"/>
  <c r="O205" i="110"/>
  <c r="Q28" i="110"/>
  <c r="O32" i="110"/>
  <c r="O73" i="110"/>
  <c r="K19" i="110"/>
  <c r="O36" i="110"/>
  <c r="Q230" i="110"/>
  <c r="O233" i="110"/>
  <c r="K80" i="110"/>
  <c r="O135" i="110"/>
  <c r="O229" i="110"/>
  <c r="O234" i="110"/>
  <c r="O200" i="110"/>
  <c r="O113" i="110"/>
  <c r="Q111" i="110"/>
  <c r="O76" i="110"/>
  <c r="O214" i="110"/>
  <c r="Q208" i="110"/>
  <c r="O80" i="110"/>
  <c r="Q78" i="110"/>
  <c r="Q96" i="110"/>
  <c r="R94" i="110"/>
  <c r="R96" i="110" s="1"/>
  <c r="O167" i="110"/>
  <c r="E253" i="110"/>
  <c r="R72" i="110"/>
  <c r="S72" i="110" s="1"/>
  <c r="O193" i="110"/>
  <c r="Q50" i="110"/>
  <c r="O66" i="110"/>
  <c r="O93" i="110"/>
  <c r="Q91" i="110"/>
  <c r="Q142" i="110"/>
  <c r="Q144" i="110" s="1"/>
  <c r="S10" i="110"/>
  <c r="S15" i="110" s="1"/>
  <c r="S16" i="110" s="1"/>
  <c r="Q15" i="110"/>
  <c r="O16" i="110"/>
  <c r="K32" i="110"/>
  <c r="S229" i="110"/>
  <c r="S130" i="110"/>
  <c r="Q200" i="110"/>
  <c r="Q27" i="110"/>
  <c r="R24" i="110"/>
  <c r="R27" i="110" s="1"/>
  <c r="K252" i="110" l="1"/>
  <c r="O249" i="110"/>
  <c r="O15" i="110"/>
  <c r="R102" i="110"/>
  <c r="S100" i="110"/>
  <c r="S102" i="110" s="1"/>
  <c r="W112" i="110" s="1"/>
  <c r="Q206" i="110"/>
  <c r="Q207" i="110" s="1"/>
  <c r="S207" i="110" s="1"/>
  <c r="O104" i="110"/>
  <c r="Q103" i="110"/>
  <c r="O242" i="110"/>
  <c r="Q240" i="110"/>
  <c r="Q132" i="110"/>
  <c r="O133" i="110"/>
  <c r="Q90" i="110"/>
  <c r="R88" i="110"/>
  <c r="R90" i="110" s="1"/>
  <c r="Q190" i="110"/>
  <c r="S186" i="110"/>
  <c r="S190" i="110" s="1"/>
  <c r="S24" i="110"/>
  <c r="S27" i="110" s="1"/>
  <c r="Q108" i="110"/>
  <c r="O110" i="110"/>
  <c r="S210" i="110"/>
  <c r="S214" i="110" s="1"/>
  <c r="Q214" i="110"/>
  <c r="Q71" i="110"/>
  <c r="R67" i="110"/>
  <c r="R71" i="110" s="1"/>
  <c r="O160" i="110"/>
  <c r="Q157" i="110"/>
  <c r="Q160" i="110" s="1"/>
  <c r="O137" i="110"/>
  <c r="Q135" i="110"/>
  <c r="Q137" i="110" s="1"/>
  <c r="O155" i="110"/>
  <c r="Q151" i="110"/>
  <c r="R20" i="110"/>
  <c r="R23" i="110" s="1"/>
  <c r="Q23" i="110"/>
  <c r="Q222" i="110"/>
  <c r="O226" i="110"/>
  <c r="O195" i="110"/>
  <c r="Q193" i="110"/>
  <c r="Q80" i="110"/>
  <c r="R78" i="110"/>
  <c r="R80" i="110" s="1"/>
  <c r="Q238" i="110"/>
  <c r="O239" i="110"/>
  <c r="S248" i="110"/>
  <c r="S249" i="110" s="1"/>
  <c r="Q249" i="110"/>
  <c r="Q36" i="110"/>
  <c r="O39" i="110"/>
  <c r="Q234" i="110"/>
  <c r="O235" i="110"/>
  <c r="Q42" i="110"/>
  <c r="R40" i="110"/>
  <c r="R42" i="110" s="1"/>
  <c r="Q93" i="110"/>
  <c r="R91" i="110"/>
  <c r="R93" i="110" s="1"/>
  <c r="Q16" i="110"/>
  <c r="O19" i="110"/>
  <c r="Q76" i="110"/>
  <c r="O77" i="110"/>
  <c r="O247" i="110"/>
  <c r="Q243" i="110"/>
  <c r="Q247" i="110" s="1"/>
  <c r="Q182" i="110"/>
  <c r="Q185" i="110" s="1"/>
  <c r="O185" i="110"/>
  <c r="O174" i="110"/>
  <c r="Q167" i="110"/>
  <c r="Q32" i="110"/>
  <c r="R28" i="110"/>
  <c r="R32" i="110" s="1"/>
  <c r="S148" i="110"/>
  <c r="Q150" i="110"/>
  <c r="Q107" i="110"/>
  <c r="R105" i="110"/>
  <c r="R107" i="110" s="1"/>
  <c r="Q73" i="110"/>
  <c r="O75" i="110"/>
  <c r="S50" i="110"/>
  <c r="S51" i="110" s="1"/>
  <c r="S52" i="110" s="1"/>
  <c r="Q66" i="110"/>
  <c r="Q113" i="110"/>
  <c r="R111" i="110"/>
  <c r="R113" i="110" s="1"/>
  <c r="Q233" i="110"/>
  <c r="S230" i="110"/>
  <c r="S233" i="110" s="1"/>
  <c r="R33" i="110"/>
  <c r="R35" i="110" s="1"/>
  <c r="Q35" i="110"/>
  <c r="P150" i="110"/>
  <c r="P251" i="110" s="1"/>
  <c r="S132" i="110" l="1"/>
  <c r="S133" i="110" s="1"/>
  <c r="Q133" i="110"/>
  <c r="Q242" i="110"/>
  <c r="S240" i="110"/>
  <c r="S242" i="110" s="1"/>
  <c r="R103" i="110"/>
  <c r="R104" i="110" s="1"/>
  <c r="Q104" i="110"/>
  <c r="Q110" i="110"/>
  <c r="R108" i="110"/>
  <c r="R110" i="110" s="1"/>
  <c r="S113" i="110"/>
  <c r="S67" i="110"/>
  <c r="S28" i="110"/>
  <c r="S32" i="110" s="1"/>
  <c r="O251" i="110"/>
  <c r="R73" i="110"/>
  <c r="R75" i="110" s="1"/>
  <c r="Q75" i="110"/>
  <c r="Q77" i="110"/>
  <c r="R76" i="110"/>
  <c r="R77" i="110" s="1"/>
  <c r="S20" i="110"/>
  <c r="S23" i="110" s="1"/>
  <c r="S167" i="110"/>
  <c r="S174" i="110" s="1"/>
  <c r="Q174" i="110"/>
  <c r="S234" i="110"/>
  <c r="S235" i="110" s="1"/>
  <c r="Q235" i="110"/>
  <c r="Q251" i="110" s="1"/>
  <c r="S151" i="110"/>
  <c r="S155" i="110" s="1"/>
  <c r="Q155" i="110"/>
  <c r="S111" i="110"/>
  <c r="S105" i="110"/>
  <c r="S107" i="110" s="1"/>
  <c r="R16" i="110"/>
  <c r="R19" i="110" s="1"/>
  <c r="Q19" i="110"/>
  <c r="Q195" i="110"/>
  <c r="S193" i="110"/>
  <c r="S195" i="110" s="1"/>
  <c r="S222" i="110"/>
  <c r="S226" i="110" s="1"/>
  <c r="Q226" i="110"/>
  <c r="S238" i="110"/>
  <c r="S239" i="110" s="1"/>
  <c r="Q239" i="110"/>
  <c r="R36" i="110"/>
  <c r="R39" i="110" s="1"/>
  <c r="Q39" i="110"/>
  <c r="S36" i="110"/>
  <c r="S39" i="110" s="1"/>
  <c r="S33" i="110"/>
  <c r="S35" i="110" s="1"/>
  <c r="S40" i="110"/>
  <c r="S42" i="110" s="1"/>
  <c r="R251" i="110" l="1"/>
  <c r="S76" i="110"/>
  <c r="S19" i="110"/>
  <c r="S73" i="110"/>
  <c r="S75" i="110" s="1"/>
  <c r="S251" i="110" s="1"/>
  <c r="G10" i="91" l="1"/>
  <c r="H10" i="91"/>
  <c r="E14" i="45"/>
  <c r="E10" i="45"/>
  <c r="E8" i="45"/>
  <c r="E7" i="45"/>
  <c r="F26" i="45"/>
  <c r="F25" i="45"/>
  <c r="F24" i="45"/>
  <c r="F23" i="45"/>
  <c r="F22" i="45"/>
  <c r="F21" i="45"/>
  <c r="F20" i="45"/>
  <c r="F19" i="45"/>
  <c r="F18" i="45"/>
  <c r="F17" i="45"/>
  <c r="F16" i="45"/>
  <c r="F15" i="45"/>
  <c r="F14" i="45"/>
  <c r="F13" i="45"/>
  <c r="F12" i="45"/>
  <c r="F11" i="45"/>
  <c r="F10" i="45"/>
  <c r="F9" i="45"/>
  <c r="F8" i="45"/>
  <c r="F7" i="45"/>
  <c r="I9" i="45"/>
  <c r="I12" i="45"/>
  <c r="I17" i="45"/>
  <c r="I18" i="45"/>
  <c r="I19" i="45"/>
  <c r="P11" i="107" l="1"/>
  <c r="G11" i="107" s="1"/>
  <c r="Y11" i="107" s="1"/>
  <c r="P12" i="107"/>
  <c r="W12" i="107" s="1"/>
  <c r="N12" i="107" s="1"/>
  <c r="AF12" i="107" s="1"/>
  <c r="P14" i="107"/>
  <c r="P15" i="107"/>
  <c r="W15" i="107" s="1"/>
  <c r="N15" i="107" s="1"/>
  <c r="AF15" i="107" s="1"/>
  <c r="O16" i="107"/>
  <c r="P18" i="107"/>
  <c r="W18" i="107" s="1"/>
  <c r="N18" i="107" s="1"/>
  <c r="AF18" i="107" s="1"/>
  <c r="P19" i="107"/>
  <c r="W19" i="107" s="1"/>
  <c r="N19" i="107" s="1"/>
  <c r="AF19" i="107" s="1"/>
  <c r="P20" i="107"/>
  <c r="W20" i="107" s="1"/>
  <c r="N20" i="107" s="1"/>
  <c r="AF20" i="107" s="1"/>
  <c r="J21" i="107"/>
  <c r="AB21" i="107" s="1"/>
  <c r="P21" i="107"/>
  <c r="P22" i="107"/>
  <c r="S22" i="107" s="1"/>
  <c r="J22" i="107" s="1"/>
  <c r="AB22" i="107" s="1"/>
  <c r="W25" i="107"/>
  <c r="N25" i="107" s="1"/>
  <c r="AF25" i="107" s="1"/>
  <c r="W24" i="107"/>
  <c r="W17" i="107"/>
  <c r="N17" i="107" s="1"/>
  <c r="AF17" i="107" s="1"/>
  <c r="W13" i="107"/>
  <c r="W10" i="107"/>
  <c r="N10" i="107" s="1"/>
  <c r="AF10" i="107" s="1"/>
  <c r="W9" i="107"/>
  <c r="P23" i="107"/>
  <c r="AA27" i="107"/>
  <c r="AC27" i="107"/>
  <c r="AE27" i="107"/>
  <c r="AF27" i="107"/>
  <c r="Y27" i="107"/>
  <c r="X27" i="107"/>
  <c r="P26" i="107"/>
  <c r="G26" i="107" s="1"/>
  <c r="Y26" i="107" s="1"/>
  <c r="P28" i="107"/>
  <c r="G28" i="107" s="1"/>
  <c r="Y28" i="107" s="1"/>
  <c r="J29" i="107"/>
  <c r="AB29" i="107" s="1"/>
  <c r="P29" i="107"/>
  <c r="G29" i="107" s="1"/>
  <c r="Y29" i="107" s="1"/>
  <c r="P30" i="107"/>
  <c r="G30" i="107" s="1"/>
  <c r="Y30" i="107" s="1"/>
  <c r="O31" i="107"/>
  <c r="F31" i="107" s="1"/>
  <c r="X31" i="107" s="1"/>
  <c r="P32" i="107"/>
  <c r="G32" i="107" s="1"/>
  <c r="Y32" i="107" s="1"/>
  <c r="P33" i="107"/>
  <c r="S33" i="107" s="1"/>
  <c r="P35" i="107"/>
  <c r="W35" i="107" s="1"/>
  <c r="N35" i="107" s="1"/>
  <c r="AF35" i="107" s="1"/>
  <c r="J37" i="107"/>
  <c r="AB37" i="107" s="1"/>
  <c r="P38" i="107"/>
  <c r="G38" i="107" s="1"/>
  <c r="Y38" i="107" s="1"/>
  <c r="P39" i="107"/>
  <c r="G39" i="107" s="1"/>
  <c r="Y39" i="107" s="1"/>
  <c r="R40" i="107"/>
  <c r="I40" i="107" s="1"/>
  <c r="AA40" i="107" s="1"/>
  <c r="R41" i="107"/>
  <c r="I41" i="107" s="1"/>
  <c r="AA41" i="107" s="1"/>
  <c r="G41" i="107"/>
  <c r="Y41" i="107" s="1"/>
  <c r="R42" i="107"/>
  <c r="I42" i="107" s="1"/>
  <c r="AA42" i="107" s="1"/>
  <c r="M63" i="107"/>
  <c r="L63" i="107"/>
  <c r="K63" i="107"/>
  <c r="H63" i="107"/>
  <c r="F63" i="107"/>
  <c r="M62" i="107"/>
  <c r="L62" i="107"/>
  <c r="K62" i="107"/>
  <c r="H62" i="107"/>
  <c r="F62" i="107"/>
  <c r="M61" i="107"/>
  <c r="L61" i="107"/>
  <c r="K61" i="107"/>
  <c r="H61" i="107"/>
  <c r="F61" i="107"/>
  <c r="M60" i="107"/>
  <c r="L60" i="107"/>
  <c r="K60" i="107"/>
  <c r="H60" i="107"/>
  <c r="M59" i="107"/>
  <c r="L59" i="107"/>
  <c r="K59" i="107"/>
  <c r="H59" i="107"/>
  <c r="F59" i="107"/>
  <c r="M58" i="107"/>
  <c r="L58" i="107"/>
  <c r="K58" i="107"/>
  <c r="H58" i="107"/>
  <c r="F58" i="107"/>
  <c r="M57" i="107"/>
  <c r="L57" i="107"/>
  <c r="K57" i="107"/>
  <c r="H57" i="107"/>
  <c r="M56" i="107"/>
  <c r="L56" i="107"/>
  <c r="K56" i="107"/>
  <c r="H56" i="107"/>
  <c r="F56" i="107"/>
  <c r="M55" i="107"/>
  <c r="L55" i="107"/>
  <c r="K55" i="107"/>
  <c r="H55" i="107"/>
  <c r="F55" i="107"/>
  <c r="M54" i="107"/>
  <c r="L54" i="107"/>
  <c r="K54" i="107"/>
  <c r="H54" i="107"/>
  <c r="M53" i="107"/>
  <c r="L53" i="107"/>
  <c r="K53" i="107"/>
  <c r="J53" i="107"/>
  <c r="I53" i="107"/>
  <c r="H53" i="107"/>
  <c r="F53" i="107"/>
  <c r="M52" i="107"/>
  <c r="AE52" i="107" s="1"/>
  <c r="L52" i="107"/>
  <c r="AD52" i="107" s="1"/>
  <c r="K52" i="107"/>
  <c r="H52" i="107"/>
  <c r="F52" i="107"/>
  <c r="X52" i="107" s="1"/>
  <c r="M51" i="107"/>
  <c r="AE51" i="107" s="1"/>
  <c r="L51" i="107"/>
  <c r="AD51" i="107" s="1"/>
  <c r="K51" i="107"/>
  <c r="AC51" i="107" s="1"/>
  <c r="I51" i="107"/>
  <c r="H51" i="107"/>
  <c r="Z51" i="107" s="1"/>
  <c r="F51" i="107"/>
  <c r="M50" i="107"/>
  <c r="L50" i="107"/>
  <c r="AD50" i="107" s="1"/>
  <c r="K50" i="107"/>
  <c r="AC50" i="107" s="1"/>
  <c r="I50" i="107"/>
  <c r="AA50" i="107" s="1"/>
  <c r="H50" i="107"/>
  <c r="F50" i="107"/>
  <c r="X50" i="107" s="1"/>
  <c r="M49" i="107"/>
  <c r="AE49" i="107" s="1"/>
  <c r="L49" i="107"/>
  <c r="AD49" i="107" s="1"/>
  <c r="K49" i="107"/>
  <c r="I49" i="107"/>
  <c r="AA49" i="107" s="1"/>
  <c r="H49" i="107"/>
  <c r="Z49" i="107" s="1"/>
  <c r="F49" i="107"/>
  <c r="X49" i="107" s="1"/>
  <c r="M48" i="107"/>
  <c r="L48" i="107"/>
  <c r="K48" i="107"/>
  <c r="I48" i="107"/>
  <c r="H48" i="107"/>
  <c r="F48" i="107"/>
  <c r="M47" i="107"/>
  <c r="AE47" i="107" s="1"/>
  <c r="L47" i="107"/>
  <c r="AD47" i="107" s="1"/>
  <c r="K47" i="107"/>
  <c r="I47" i="107"/>
  <c r="AA47" i="107" s="1"/>
  <c r="H47" i="107"/>
  <c r="Z47" i="107" s="1"/>
  <c r="F47" i="107"/>
  <c r="M46" i="107"/>
  <c r="AE46" i="107" s="1"/>
  <c r="L46" i="107"/>
  <c r="AD46" i="107" s="1"/>
  <c r="K46" i="107"/>
  <c r="AC46" i="107" s="1"/>
  <c r="H46" i="107"/>
  <c r="Z46" i="107" s="1"/>
  <c r="F46" i="107"/>
  <c r="M45" i="107"/>
  <c r="AE45" i="107" s="1"/>
  <c r="L45" i="107"/>
  <c r="AD45" i="107" s="1"/>
  <c r="K45" i="107"/>
  <c r="AC45" i="107" s="1"/>
  <c r="I45" i="107"/>
  <c r="AA45" i="107" s="1"/>
  <c r="H45" i="107"/>
  <c r="Z45" i="107" s="1"/>
  <c r="F45" i="107"/>
  <c r="X45" i="107" s="1"/>
  <c r="M44" i="107"/>
  <c r="AE44" i="107" s="1"/>
  <c r="L44" i="107"/>
  <c r="AD44" i="107" s="1"/>
  <c r="K44" i="107"/>
  <c r="AC44" i="107" s="1"/>
  <c r="I44" i="107"/>
  <c r="AA44" i="107" s="1"/>
  <c r="H44" i="107"/>
  <c r="F44" i="107"/>
  <c r="M43" i="107"/>
  <c r="AE43" i="107" s="1"/>
  <c r="L43" i="107"/>
  <c r="AD43" i="107" s="1"/>
  <c r="K43" i="107"/>
  <c r="AC43" i="107" s="1"/>
  <c r="H43" i="107"/>
  <c r="Z43" i="107" s="1"/>
  <c r="F43" i="107"/>
  <c r="M42" i="107"/>
  <c r="AE42" i="107" s="1"/>
  <c r="L42" i="107"/>
  <c r="AD42" i="107" s="1"/>
  <c r="K42" i="107"/>
  <c r="H42" i="107"/>
  <c r="Z42" i="107" s="1"/>
  <c r="G42" i="107"/>
  <c r="Y42" i="107" s="1"/>
  <c r="F42" i="107"/>
  <c r="X42" i="107" s="1"/>
  <c r="M41" i="107"/>
  <c r="AE41" i="107" s="1"/>
  <c r="L41" i="107"/>
  <c r="AD41" i="107" s="1"/>
  <c r="K41" i="107"/>
  <c r="AC41" i="107" s="1"/>
  <c r="H41" i="107"/>
  <c r="Z41" i="107" s="1"/>
  <c r="F41" i="107"/>
  <c r="X41" i="107" s="1"/>
  <c r="M40" i="107"/>
  <c r="AE40" i="107" s="1"/>
  <c r="L40" i="107"/>
  <c r="AD40" i="107" s="1"/>
  <c r="K40" i="107"/>
  <c r="AC40" i="107" s="1"/>
  <c r="H40" i="107"/>
  <c r="Z40" i="107" s="1"/>
  <c r="G40" i="107"/>
  <c r="Y40" i="107" s="1"/>
  <c r="F40" i="107"/>
  <c r="X40" i="107" s="1"/>
  <c r="M39" i="107"/>
  <c r="L39" i="107"/>
  <c r="AD39" i="107" s="1"/>
  <c r="K39" i="107"/>
  <c r="AC39" i="107" s="1"/>
  <c r="I39" i="107"/>
  <c r="AA39" i="107" s="1"/>
  <c r="H39" i="107"/>
  <c r="Z39" i="107" s="1"/>
  <c r="F39" i="107"/>
  <c r="X39" i="107" s="1"/>
  <c r="M38" i="107"/>
  <c r="AE38" i="107" s="1"/>
  <c r="L38" i="107"/>
  <c r="AD38" i="107" s="1"/>
  <c r="K38" i="107"/>
  <c r="AC38" i="107" s="1"/>
  <c r="I38" i="107"/>
  <c r="AA38" i="107" s="1"/>
  <c r="H38" i="107"/>
  <c r="Z38" i="107" s="1"/>
  <c r="F38" i="107"/>
  <c r="X38" i="107" s="1"/>
  <c r="M37" i="107"/>
  <c r="AE37" i="107" s="1"/>
  <c r="L37" i="107"/>
  <c r="K37" i="107"/>
  <c r="AC37" i="107" s="1"/>
  <c r="H37" i="107"/>
  <c r="Z37" i="107" s="1"/>
  <c r="G37" i="107"/>
  <c r="Y37" i="107" s="1"/>
  <c r="F37" i="107"/>
  <c r="X37" i="107" s="1"/>
  <c r="M36" i="107"/>
  <c r="AE36" i="107" s="1"/>
  <c r="L36" i="107"/>
  <c r="AD36" i="107" s="1"/>
  <c r="K36" i="107"/>
  <c r="AC36" i="107" s="1"/>
  <c r="I36" i="107"/>
  <c r="AA36" i="107" s="1"/>
  <c r="H36" i="107"/>
  <c r="Z36" i="107" s="1"/>
  <c r="F36" i="107"/>
  <c r="X36" i="107" s="1"/>
  <c r="M35" i="107"/>
  <c r="AE35" i="107" s="1"/>
  <c r="L35" i="107"/>
  <c r="AD35" i="107" s="1"/>
  <c r="K35" i="107"/>
  <c r="AC35" i="107" s="1"/>
  <c r="J35" i="107"/>
  <c r="AB35" i="107" s="1"/>
  <c r="I35" i="107"/>
  <c r="H35" i="107"/>
  <c r="Z35" i="107" s="1"/>
  <c r="G35" i="107"/>
  <c r="Y35" i="107" s="1"/>
  <c r="F35" i="107"/>
  <c r="M34" i="107"/>
  <c r="L34" i="107"/>
  <c r="AD34" i="107" s="1"/>
  <c r="K34" i="107"/>
  <c r="AC34" i="107" s="1"/>
  <c r="H34" i="107"/>
  <c r="Z34" i="107" s="1"/>
  <c r="F34" i="107"/>
  <c r="X34" i="107" s="1"/>
  <c r="M33" i="107"/>
  <c r="AE33" i="107" s="1"/>
  <c r="L33" i="107"/>
  <c r="AD33" i="107" s="1"/>
  <c r="K33" i="107"/>
  <c r="AC33" i="107" s="1"/>
  <c r="I33" i="107"/>
  <c r="H33" i="107"/>
  <c r="Z33" i="107" s="1"/>
  <c r="G33" i="107"/>
  <c r="Y33" i="107" s="1"/>
  <c r="F33" i="107"/>
  <c r="X33" i="107" s="1"/>
  <c r="M32" i="107"/>
  <c r="L32" i="107"/>
  <c r="AD32" i="107" s="1"/>
  <c r="K32" i="107"/>
  <c r="AC32" i="107" s="1"/>
  <c r="J32" i="107"/>
  <c r="AB32" i="107" s="1"/>
  <c r="I32" i="107"/>
  <c r="H32" i="107"/>
  <c r="Z32" i="107" s="1"/>
  <c r="F32" i="107"/>
  <c r="X32" i="107" s="1"/>
  <c r="M31" i="107"/>
  <c r="AE31" i="107" s="1"/>
  <c r="L31" i="107"/>
  <c r="AD31" i="107" s="1"/>
  <c r="K31" i="107"/>
  <c r="AC31" i="107" s="1"/>
  <c r="I31" i="107"/>
  <c r="AA31" i="107" s="1"/>
  <c r="H31" i="107"/>
  <c r="Z31" i="107" s="1"/>
  <c r="M30" i="107"/>
  <c r="AE30" i="107" s="1"/>
  <c r="L30" i="107"/>
  <c r="AD30" i="107" s="1"/>
  <c r="K30" i="107"/>
  <c r="AC30" i="107" s="1"/>
  <c r="J30" i="107"/>
  <c r="AB30" i="107" s="1"/>
  <c r="I30" i="107"/>
  <c r="H30" i="107"/>
  <c r="Z30" i="107" s="1"/>
  <c r="F30" i="107"/>
  <c r="X30" i="107" s="1"/>
  <c r="M29" i="107"/>
  <c r="AE29" i="107" s="1"/>
  <c r="L29" i="107"/>
  <c r="AD29" i="107" s="1"/>
  <c r="K29" i="107"/>
  <c r="AC29" i="107" s="1"/>
  <c r="I29" i="107"/>
  <c r="AA29" i="107" s="1"/>
  <c r="H29" i="107"/>
  <c r="Z29" i="107" s="1"/>
  <c r="F29" i="107"/>
  <c r="X29" i="107" s="1"/>
  <c r="M28" i="107"/>
  <c r="AE28" i="107" s="1"/>
  <c r="L28" i="107"/>
  <c r="AD28" i="107" s="1"/>
  <c r="K28" i="107"/>
  <c r="J28" i="107"/>
  <c r="AB28" i="107" s="1"/>
  <c r="I28" i="107"/>
  <c r="AA28" i="107" s="1"/>
  <c r="H28" i="107"/>
  <c r="Z28" i="107" s="1"/>
  <c r="F28" i="107"/>
  <c r="X28" i="107" s="1"/>
  <c r="Z27" i="107"/>
  <c r="M26" i="107"/>
  <c r="AE26" i="107" s="1"/>
  <c r="L26" i="107"/>
  <c r="AD26" i="107" s="1"/>
  <c r="K26" i="107"/>
  <c r="AC26" i="107" s="1"/>
  <c r="I26" i="107"/>
  <c r="AA26" i="107" s="1"/>
  <c r="H26" i="107"/>
  <c r="Z26" i="107" s="1"/>
  <c r="F26" i="107"/>
  <c r="X26" i="107" s="1"/>
  <c r="M25" i="107"/>
  <c r="AE25" i="107" s="1"/>
  <c r="L25" i="107"/>
  <c r="AD25" i="107" s="1"/>
  <c r="K25" i="107"/>
  <c r="AC25" i="107" s="1"/>
  <c r="J25" i="107"/>
  <c r="AB25" i="107" s="1"/>
  <c r="I25" i="107"/>
  <c r="H25" i="107"/>
  <c r="Z25" i="107" s="1"/>
  <c r="G25" i="107"/>
  <c r="Y25" i="107" s="1"/>
  <c r="F25" i="107"/>
  <c r="X25" i="107" s="1"/>
  <c r="N24" i="107"/>
  <c r="AF24" i="107" s="1"/>
  <c r="M24" i="107"/>
  <c r="AE24" i="107" s="1"/>
  <c r="L24" i="107"/>
  <c r="AD24" i="107" s="1"/>
  <c r="K24" i="107"/>
  <c r="AC24" i="107" s="1"/>
  <c r="J24" i="107"/>
  <c r="I24" i="107"/>
  <c r="AA24" i="107" s="1"/>
  <c r="H24" i="107"/>
  <c r="Z24" i="107" s="1"/>
  <c r="G24" i="107"/>
  <c r="Y24" i="107" s="1"/>
  <c r="F24" i="107"/>
  <c r="X24" i="107" s="1"/>
  <c r="M23" i="107"/>
  <c r="AE23" i="107" s="1"/>
  <c r="L23" i="107"/>
  <c r="AD23" i="107" s="1"/>
  <c r="K23" i="107"/>
  <c r="I23" i="107"/>
  <c r="AA23" i="107" s="1"/>
  <c r="H23" i="107"/>
  <c r="Z23" i="107" s="1"/>
  <c r="F23" i="107"/>
  <c r="X23" i="107" s="1"/>
  <c r="M22" i="107"/>
  <c r="AE22" i="107" s="1"/>
  <c r="L22" i="107"/>
  <c r="K22" i="107"/>
  <c r="AC22" i="107" s="1"/>
  <c r="I22" i="107"/>
  <c r="AA22" i="107" s="1"/>
  <c r="H22" i="107"/>
  <c r="Z22" i="107" s="1"/>
  <c r="F22" i="107"/>
  <c r="X22" i="107" s="1"/>
  <c r="M21" i="107"/>
  <c r="AE21" i="107" s="1"/>
  <c r="L21" i="107"/>
  <c r="AD21" i="107" s="1"/>
  <c r="K21" i="107"/>
  <c r="AC21" i="107" s="1"/>
  <c r="I21" i="107"/>
  <c r="AA21" i="107" s="1"/>
  <c r="H21" i="107"/>
  <c r="Z21" i="107" s="1"/>
  <c r="F21" i="107"/>
  <c r="X21" i="107" s="1"/>
  <c r="M20" i="107"/>
  <c r="AE20" i="107" s="1"/>
  <c r="L20" i="107"/>
  <c r="AD20" i="107" s="1"/>
  <c r="K20" i="107"/>
  <c r="AC20" i="107" s="1"/>
  <c r="J20" i="107"/>
  <c r="AB20" i="107" s="1"/>
  <c r="I20" i="107"/>
  <c r="H20" i="107"/>
  <c r="Z20" i="107" s="1"/>
  <c r="G20" i="107"/>
  <c r="Y20" i="107" s="1"/>
  <c r="F20" i="107"/>
  <c r="X20" i="107" s="1"/>
  <c r="M19" i="107"/>
  <c r="AE19" i="107" s="1"/>
  <c r="L19" i="107"/>
  <c r="AD19" i="107" s="1"/>
  <c r="K19" i="107"/>
  <c r="AC19" i="107" s="1"/>
  <c r="J19" i="107"/>
  <c r="AB19" i="107" s="1"/>
  <c r="I19" i="107"/>
  <c r="AA19" i="107" s="1"/>
  <c r="H19" i="107"/>
  <c r="Z19" i="107" s="1"/>
  <c r="F19" i="107"/>
  <c r="X19" i="107" s="1"/>
  <c r="M18" i="107"/>
  <c r="AE18" i="107" s="1"/>
  <c r="L18" i="107"/>
  <c r="AD18" i="107" s="1"/>
  <c r="K18" i="107"/>
  <c r="AC18" i="107" s="1"/>
  <c r="J18" i="107"/>
  <c r="AB18" i="107" s="1"/>
  <c r="I18" i="107"/>
  <c r="AA18" i="107" s="1"/>
  <c r="H18" i="107"/>
  <c r="Z18" i="107" s="1"/>
  <c r="G18" i="107"/>
  <c r="Y18" i="107" s="1"/>
  <c r="F18" i="107"/>
  <c r="X18" i="107" s="1"/>
  <c r="M17" i="107"/>
  <c r="AE17" i="107" s="1"/>
  <c r="L17" i="107"/>
  <c r="AD17" i="107" s="1"/>
  <c r="K17" i="107"/>
  <c r="AC17" i="107" s="1"/>
  <c r="J17" i="107"/>
  <c r="AB17" i="107" s="1"/>
  <c r="I17" i="107"/>
  <c r="AA17" i="107" s="1"/>
  <c r="H17" i="107"/>
  <c r="G17" i="107"/>
  <c r="Y17" i="107" s="1"/>
  <c r="F17" i="107"/>
  <c r="X17" i="107" s="1"/>
  <c r="M16" i="107"/>
  <c r="L16" i="107"/>
  <c r="K16" i="107"/>
  <c r="AC16" i="107" s="1"/>
  <c r="I16" i="107"/>
  <c r="AA16" i="107" s="1"/>
  <c r="H16" i="107"/>
  <c r="Z16" i="107" s="1"/>
  <c r="G16" i="107"/>
  <c r="Y16" i="107" s="1"/>
  <c r="F16" i="107"/>
  <c r="X16" i="107" s="1"/>
  <c r="M15" i="107"/>
  <c r="AE15" i="107" s="1"/>
  <c r="L15" i="107"/>
  <c r="AD15" i="107" s="1"/>
  <c r="K15" i="107"/>
  <c r="J15" i="107"/>
  <c r="AB15" i="107" s="1"/>
  <c r="I15" i="107"/>
  <c r="AA15" i="107" s="1"/>
  <c r="H15" i="107"/>
  <c r="Z15" i="107" s="1"/>
  <c r="F15" i="107"/>
  <c r="X15" i="107" s="1"/>
  <c r="M14" i="107"/>
  <c r="AE14" i="107" s="1"/>
  <c r="L14" i="107"/>
  <c r="K14" i="107"/>
  <c r="J14" i="107"/>
  <c r="AB14" i="107" s="1"/>
  <c r="H14" i="107"/>
  <c r="Z14" i="107" s="1"/>
  <c r="G14" i="107"/>
  <c r="Y14" i="107" s="1"/>
  <c r="F14" i="107"/>
  <c r="X14" i="107" s="1"/>
  <c r="N13" i="107"/>
  <c r="AF13" i="107" s="1"/>
  <c r="M13" i="107"/>
  <c r="AE13" i="107" s="1"/>
  <c r="L13" i="107"/>
  <c r="AD13" i="107" s="1"/>
  <c r="K13" i="107"/>
  <c r="AC13" i="107" s="1"/>
  <c r="J13" i="107"/>
  <c r="AB13" i="107" s="1"/>
  <c r="I13" i="107"/>
  <c r="AA13" i="107" s="1"/>
  <c r="H13" i="107"/>
  <c r="Z13" i="107" s="1"/>
  <c r="G13" i="107"/>
  <c r="Y13" i="107" s="1"/>
  <c r="F13" i="107"/>
  <c r="X13" i="107" s="1"/>
  <c r="M12" i="107"/>
  <c r="AE12" i="107" s="1"/>
  <c r="L12" i="107"/>
  <c r="AD12" i="107" s="1"/>
  <c r="K12" i="107"/>
  <c r="J12" i="107"/>
  <c r="AB12" i="107" s="1"/>
  <c r="I12" i="107"/>
  <c r="AA12" i="107" s="1"/>
  <c r="H12" i="107"/>
  <c r="Z12" i="107" s="1"/>
  <c r="G12" i="107"/>
  <c r="Y12" i="107" s="1"/>
  <c r="F12" i="107"/>
  <c r="X12" i="107" s="1"/>
  <c r="M11" i="107"/>
  <c r="AE11" i="107" s="1"/>
  <c r="L11" i="107"/>
  <c r="AD11" i="107" s="1"/>
  <c r="K11" i="107"/>
  <c r="AC11" i="107" s="1"/>
  <c r="J11" i="107"/>
  <c r="AB11" i="107" s="1"/>
  <c r="I11" i="107"/>
  <c r="AA11" i="107" s="1"/>
  <c r="H11" i="107"/>
  <c r="Z11" i="107" s="1"/>
  <c r="F11" i="107"/>
  <c r="X11" i="107" s="1"/>
  <c r="M10" i="107"/>
  <c r="L10" i="107"/>
  <c r="AD10" i="107" s="1"/>
  <c r="K10" i="107"/>
  <c r="AC10" i="107" s="1"/>
  <c r="J10" i="107"/>
  <c r="I10" i="107"/>
  <c r="AA10" i="107" s="1"/>
  <c r="H10" i="107"/>
  <c r="Z10" i="107" s="1"/>
  <c r="G10" i="107"/>
  <c r="Y10" i="107" s="1"/>
  <c r="F10" i="107"/>
  <c r="X10" i="107" s="1"/>
  <c r="N9" i="107"/>
  <c r="AF9" i="107" s="1"/>
  <c r="M9" i="107"/>
  <c r="AE9" i="107" s="1"/>
  <c r="L9" i="107"/>
  <c r="AD9" i="107" s="1"/>
  <c r="K9" i="107"/>
  <c r="AC9" i="107" s="1"/>
  <c r="J9" i="107"/>
  <c r="AB9" i="107" s="1"/>
  <c r="I9" i="107"/>
  <c r="AA9" i="107" s="1"/>
  <c r="H9" i="107"/>
  <c r="Z9" i="107" s="1"/>
  <c r="G9" i="107"/>
  <c r="Y9" i="107" s="1"/>
  <c r="F9" i="107"/>
  <c r="H64" i="107"/>
  <c r="K64" i="107"/>
  <c r="L64" i="107"/>
  <c r="M64" i="107"/>
  <c r="F64" i="107"/>
  <c r="R43" i="107"/>
  <c r="I43" i="107" s="1"/>
  <c r="P43" i="107"/>
  <c r="G43" i="107" s="1"/>
  <c r="P44" i="107"/>
  <c r="G44" i="107" s="1"/>
  <c r="Y44" i="107" s="1"/>
  <c r="X44" i="107"/>
  <c r="P45" i="107"/>
  <c r="X46" i="107"/>
  <c r="Z44" i="107"/>
  <c r="AC42" i="107"/>
  <c r="AE39" i="107"/>
  <c r="AD37" i="107"/>
  <c r="AA35" i="107"/>
  <c r="X35" i="107"/>
  <c r="AE34" i="107"/>
  <c r="AA33" i="107"/>
  <c r="AE32" i="107"/>
  <c r="AA32" i="107"/>
  <c r="AA30" i="107"/>
  <c r="AC28" i="107"/>
  <c r="AD27" i="107"/>
  <c r="AB27" i="107"/>
  <c r="AA25" i="107"/>
  <c r="AB24" i="107"/>
  <c r="AC23" i="107"/>
  <c r="AD22" i="107"/>
  <c r="AA20" i="107"/>
  <c r="Z17" i="107"/>
  <c r="AE16" i="107"/>
  <c r="AD16" i="107"/>
  <c r="AC15" i="107"/>
  <c r="AD14" i="107"/>
  <c r="AC14" i="107"/>
  <c r="AC12" i="107"/>
  <c r="AE10" i="107"/>
  <c r="AB10" i="107"/>
  <c r="X9" i="107"/>
  <c r="F65" i="107"/>
  <c r="H65" i="107"/>
  <c r="I65" i="107"/>
  <c r="K65" i="107"/>
  <c r="L65" i="107"/>
  <c r="M65" i="107"/>
  <c r="AE50" i="107"/>
  <c r="AC52" i="107"/>
  <c r="AC47" i="107"/>
  <c r="P46" i="107"/>
  <c r="G46" i="107" s="1"/>
  <c r="Y46" i="107" s="1"/>
  <c r="X47" i="107"/>
  <c r="P47" i="107"/>
  <c r="G47" i="107" s="1"/>
  <c r="Y47" i="107" s="1"/>
  <c r="P48" i="107"/>
  <c r="AC49" i="107"/>
  <c r="P49" i="107"/>
  <c r="G49" i="107" s="1"/>
  <c r="Y49" i="107" s="1"/>
  <c r="Z50" i="107"/>
  <c r="P50" i="107"/>
  <c r="G50" i="107" s="1"/>
  <c r="Y50" i="107" s="1"/>
  <c r="P51" i="107"/>
  <c r="G51" i="107" s="1"/>
  <c r="Z52" i="107"/>
  <c r="AA51" i="107"/>
  <c r="X51" i="107"/>
  <c r="J33" i="107" l="1"/>
  <c r="AB33" i="107" s="1"/>
  <c r="W33" i="107"/>
  <c r="N33" i="107" s="1"/>
  <c r="AF33" i="107" s="1"/>
  <c r="S41" i="107"/>
  <c r="J41" i="107" s="1"/>
  <c r="AB41" i="107" s="1"/>
  <c r="W30" i="107"/>
  <c r="N30" i="107" s="1"/>
  <c r="AF30" i="107" s="1"/>
  <c r="S47" i="107"/>
  <c r="J47" i="107" s="1"/>
  <c r="AB47" i="107" s="1"/>
  <c r="S26" i="107"/>
  <c r="S50" i="107"/>
  <c r="W47" i="107"/>
  <c r="N47" i="107" s="1"/>
  <c r="AF47" i="107" s="1"/>
  <c r="S45" i="107"/>
  <c r="J45" i="107" s="1"/>
  <c r="G45" i="107"/>
  <c r="W41" i="107"/>
  <c r="N41" i="107" s="1"/>
  <c r="AF41" i="107" s="1"/>
  <c r="S38" i="107"/>
  <c r="J38" i="107" s="1"/>
  <c r="AB38" i="107" s="1"/>
  <c r="S43" i="107"/>
  <c r="S40" i="107"/>
  <c r="J40" i="107" s="1"/>
  <c r="AB40" i="107" s="1"/>
  <c r="P31" i="107"/>
  <c r="G31" i="107" s="1"/>
  <c r="Y31" i="107" s="1"/>
  <c r="G23" i="107"/>
  <c r="Y23" i="107" s="1"/>
  <c r="S23" i="107"/>
  <c r="J23" i="107" s="1"/>
  <c r="AB23" i="107" s="1"/>
  <c r="S49" i="107"/>
  <c r="J49" i="107" s="1"/>
  <c r="AB49" i="107" s="1"/>
  <c r="G22" i="107"/>
  <c r="Y22" i="107" s="1"/>
  <c r="G48" i="107"/>
  <c r="W29" i="107"/>
  <c r="N29" i="107" s="1"/>
  <c r="AF29" i="107" s="1"/>
  <c r="W22" i="107"/>
  <c r="N22" i="107" s="1"/>
  <c r="AF22" i="107" s="1"/>
  <c r="W49" i="107"/>
  <c r="N49" i="107" s="1"/>
  <c r="AF49" i="107" s="1"/>
  <c r="S48" i="107"/>
  <c r="J48" i="107" s="1"/>
  <c r="S42" i="107"/>
  <c r="W42" i="107" s="1"/>
  <c r="N42" i="107" s="1"/>
  <c r="AF42" i="107" s="1"/>
  <c r="W28" i="107"/>
  <c r="N28" i="107" s="1"/>
  <c r="AF28" i="107" s="1"/>
  <c r="S39" i="107"/>
  <c r="W32" i="107"/>
  <c r="N32" i="107" s="1"/>
  <c r="AF32" i="107" s="1"/>
  <c r="W11" i="107"/>
  <c r="N11" i="107" s="1"/>
  <c r="AF11" i="107" s="1"/>
  <c r="G15" i="107"/>
  <c r="Y15" i="107" s="1"/>
  <c r="G19" i="107"/>
  <c r="Y19" i="107" s="1"/>
  <c r="W21" i="107"/>
  <c r="N21" i="107" s="1"/>
  <c r="AF21" i="107" s="1"/>
  <c r="G21" i="107"/>
  <c r="Y21" i="107" s="1"/>
  <c r="J42" i="107"/>
  <c r="AB42" i="107" s="1"/>
  <c r="W38" i="107" l="1"/>
  <c r="N38" i="107" s="1"/>
  <c r="AF38" i="107" s="1"/>
  <c r="W26" i="107"/>
  <c r="N26" i="107" s="1"/>
  <c r="AF26" i="107" s="1"/>
  <c r="J26" i="107"/>
  <c r="AB26" i="107" s="1"/>
  <c r="W50" i="107"/>
  <c r="N50" i="107" s="1"/>
  <c r="AF50" i="107" s="1"/>
  <c r="J50" i="107"/>
  <c r="AB50" i="107" s="1"/>
  <c r="J39" i="107"/>
  <c r="AB39" i="107" s="1"/>
  <c r="W39" i="107"/>
  <c r="N39" i="107" s="1"/>
  <c r="AF39" i="107" s="1"/>
  <c r="W23" i="107"/>
  <c r="N23" i="107" s="1"/>
  <c r="AF23" i="107" s="1"/>
  <c r="W40" i="107"/>
  <c r="N40" i="107" s="1"/>
  <c r="AF40" i="107" s="1"/>
  <c r="W31" i="107"/>
  <c r="N31" i="107" s="1"/>
  <c r="AF31" i="107" s="1"/>
  <c r="W43" i="107"/>
  <c r="N43" i="107" s="1"/>
  <c r="J43" i="107"/>
  <c r="S31" i="107"/>
  <c r="J31" i="107" s="1"/>
  <c r="AB31" i="107" s="1"/>
  <c r="W45" i="107"/>
  <c r="N45" i="107" s="1"/>
  <c r="W48" i="107"/>
  <c r="N48" i="107" s="1"/>
  <c r="S51" i="107"/>
  <c r="R52" i="107"/>
  <c r="I52" i="107" s="1"/>
  <c r="AA52" i="107" s="1"/>
  <c r="P52" i="107"/>
  <c r="G52" i="107" s="1"/>
  <c r="Y52" i="107" s="1"/>
  <c r="P53" i="107"/>
  <c r="G53" i="107" s="1"/>
  <c r="AE59" i="107"/>
  <c r="AD59" i="107"/>
  <c r="AC59" i="107"/>
  <c r="Z59" i="107"/>
  <c r="X59" i="107"/>
  <c r="AE60" i="107"/>
  <c r="AD60" i="107"/>
  <c r="AC60" i="107"/>
  <c r="Z60" i="107"/>
  <c r="Z65" i="107"/>
  <c r="AA65" i="107"/>
  <c r="AC65" i="107"/>
  <c r="AD65" i="107"/>
  <c r="AE65" i="107"/>
  <c r="X65" i="107"/>
  <c r="R59" i="107"/>
  <c r="I59" i="107" s="1"/>
  <c r="AA59" i="107" s="1"/>
  <c r="R60" i="107"/>
  <c r="I60" i="107" s="1"/>
  <c r="AA60" i="107" s="1"/>
  <c r="O60" i="107"/>
  <c r="F60" i="107" s="1"/>
  <c r="X60" i="107" s="1"/>
  <c r="G27" i="45"/>
  <c r="D35" i="63"/>
  <c r="H35" i="63" s="1"/>
  <c r="D39" i="63"/>
  <c r="H39" i="63" s="1"/>
  <c r="S52" i="107" l="1"/>
  <c r="J52" i="107" s="1"/>
  <c r="AB52" i="107" s="1"/>
  <c r="W53" i="107"/>
  <c r="W51" i="107"/>
  <c r="N51" i="107" s="1"/>
  <c r="AF51" i="107" s="1"/>
  <c r="J51" i="107"/>
  <c r="AB51" i="107" s="1"/>
  <c r="E8" i="109"/>
  <c r="E7" i="109"/>
  <c r="E6" i="109"/>
  <c r="E5" i="109"/>
  <c r="E4" i="109"/>
  <c r="E3" i="109"/>
  <c r="J9" i="109"/>
  <c r="I3" i="109"/>
  <c r="I4" i="109"/>
  <c r="I5" i="109"/>
  <c r="A4" i="109"/>
  <c r="A5" i="109" s="1"/>
  <c r="A6" i="109" s="1"/>
  <c r="A7" i="109" s="1"/>
  <c r="A8" i="109" s="1"/>
  <c r="W52" i="107" l="1"/>
  <c r="N52" i="107" s="1"/>
  <c r="AF52" i="107" s="1"/>
  <c r="E10" i="109"/>
  <c r="I10" i="109"/>
  <c r="C19" i="98" l="1"/>
  <c r="F8" i="109" l="1"/>
  <c r="G8" i="109" s="1"/>
  <c r="L14" i="45" l="1"/>
  <c r="K11" i="45"/>
  <c r="K13" i="45"/>
  <c r="K15" i="45"/>
  <c r="K20" i="45"/>
  <c r="K21" i="45"/>
  <c r="K22" i="45"/>
  <c r="K23" i="45"/>
  <c r="K24" i="45"/>
  <c r="K25" i="45"/>
  <c r="K19" i="45" l="1"/>
  <c r="K18" i="45"/>
  <c r="K17" i="45"/>
  <c r="K14" i="45"/>
  <c r="K12" i="45"/>
  <c r="K10" i="45"/>
  <c r="K9" i="45"/>
  <c r="K8" i="45"/>
  <c r="K7" i="45"/>
  <c r="I20" i="106" l="1"/>
  <c r="K20" i="106"/>
  <c r="L20" i="106"/>
  <c r="O41" i="2" l="1"/>
  <c r="R29" i="2"/>
  <c r="V12" i="108" l="1"/>
  <c r="V17" i="108"/>
  <c r="V15" i="108"/>
  <c r="U17" i="108" l="1"/>
  <c r="F20" i="108"/>
  <c r="H19" i="108"/>
  <c r="H18" i="108"/>
  <c r="H17" i="108"/>
  <c r="H20" i="108" s="1"/>
  <c r="R14" i="108"/>
  <c r="Q14" i="108"/>
  <c r="P14" i="108"/>
  <c r="S14" i="108" s="1"/>
  <c r="U14" i="108" s="1"/>
  <c r="R13" i="108"/>
  <c r="Q13" i="108"/>
  <c r="P13" i="108"/>
  <c r="S13" i="108" s="1"/>
  <c r="U13" i="108" s="1"/>
  <c r="R12" i="108"/>
  <c r="Q12" i="108"/>
  <c r="P12" i="108"/>
  <c r="O12" i="108"/>
  <c r="K12" i="108"/>
  <c r="J12" i="108"/>
  <c r="I12" i="108"/>
  <c r="K11" i="108"/>
  <c r="J11" i="108"/>
  <c r="I11" i="108"/>
  <c r="L11" i="108" s="1"/>
  <c r="K10" i="108"/>
  <c r="J10" i="108"/>
  <c r="I10" i="108"/>
  <c r="R9" i="108"/>
  <c r="Q9" i="108"/>
  <c r="P9" i="108"/>
  <c r="K9" i="108"/>
  <c r="J9" i="108"/>
  <c r="I9" i="108"/>
  <c r="R8" i="108"/>
  <c r="Q8" i="108"/>
  <c r="P8" i="108"/>
  <c r="K8" i="108"/>
  <c r="J8" i="108"/>
  <c r="I8" i="108"/>
  <c r="H8" i="108"/>
  <c r="R7" i="108"/>
  <c r="Q7" i="108"/>
  <c r="P7" i="108"/>
  <c r="K7" i="108"/>
  <c r="J7" i="108"/>
  <c r="I7" i="108"/>
  <c r="S12" i="108" l="1"/>
  <c r="U12" i="108" s="1"/>
  <c r="L9" i="108"/>
  <c r="L8" i="108"/>
  <c r="S8" i="108"/>
  <c r="U8" i="108" s="1"/>
  <c r="L7" i="108"/>
  <c r="L12" i="108"/>
  <c r="L10" i="108"/>
  <c r="S7" i="108"/>
  <c r="S15" i="108"/>
  <c r="S9" i="108"/>
  <c r="U9" i="108" s="1"/>
  <c r="U15" i="108" s="1"/>
  <c r="Q34" i="6"/>
  <c r="R34" i="6" s="1"/>
  <c r="Z19" i="98"/>
  <c r="X15" i="98"/>
  <c r="Z15" i="98" s="1"/>
  <c r="X16" i="98"/>
  <c r="Z16" i="98" s="1"/>
  <c r="X17" i="98"/>
  <c r="Z17" i="98" s="1"/>
  <c r="X18" i="98"/>
  <c r="Z18" i="98" s="1"/>
  <c r="X19" i="98"/>
  <c r="X20" i="98"/>
  <c r="Z20" i="98" s="1"/>
  <c r="X21" i="98"/>
  <c r="Z21" i="98" s="1"/>
  <c r="X22" i="98"/>
  <c r="Z22" i="98" s="1"/>
  <c r="X23" i="98"/>
  <c r="Z23" i="98" s="1"/>
  <c r="X14" i="98"/>
  <c r="Z14" i="98" s="1"/>
  <c r="W23" i="98"/>
  <c r="W22" i="98"/>
  <c r="W21" i="98"/>
  <c r="W20" i="98"/>
  <c r="W19" i="98"/>
  <c r="W18" i="98"/>
  <c r="W17" i="98"/>
  <c r="W16" i="98"/>
  <c r="W15" i="98"/>
  <c r="W14" i="98"/>
  <c r="S18" i="98"/>
  <c r="Y18" i="98" s="1"/>
  <c r="S17" i="98"/>
  <c r="Y17" i="98" s="1"/>
  <c r="S16" i="98"/>
  <c r="N15" i="98"/>
  <c r="N16" i="98" s="1"/>
  <c r="N17" i="98" s="1"/>
  <c r="N18" i="98" s="1"/>
  <c r="N19" i="98" s="1"/>
  <c r="S15" i="98"/>
  <c r="S19" i="98"/>
  <c r="S20" i="98"/>
  <c r="S21" i="98"/>
  <c r="S22" i="98"/>
  <c r="S23" i="98"/>
  <c r="S14" i="98"/>
  <c r="O38" i="2"/>
  <c r="P40" i="2"/>
  <c r="Y20" i="98" l="1"/>
  <c r="Y22" i="98"/>
  <c r="Y19" i="98"/>
  <c r="Y15" i="98"/>
  <c r="S24" i="98"/>
  <c r="Y16" i="98"/>
  <c r="Y23" i="98"/>
  <c r="Y21" i="98"/>
  <c r="Q35" i="6"/>
  <c r="W24" i="98"/>
  <c r="W25" i="98" s="1"/>
  <c r="R35" i="6"/>
  <c r="S10" i="108"/>
  <c r="U7" i="108"/>
  <c r="U18" i="108" s="1"/>
  <c r="Y14" i="98"/>
  <c r="Q33" i="6"/>
  <c r="R33" i="6" s="1"/>
  <c r="N20" i="98"/>
  <c r="N21" i="98" s="1"/>
  <c r="N22" i="98" s="1"/>
  <c r="N23" i="98" s="1"/>
  <c r="F13" i="108" l="1"/>
  <c r="AI65" i="107" l="1"/>
  <c r="P65" i="107" l="1"/>
  <c r="R59" i="6"/>
  <c r="R57" i="6"/>
  <c r="Q57" i="6"/>
  <c r="G19" i="106"/>
  <c r="M19" i="106" s="1"/>
  <c r="J19" i="106"/>
  <c r="D50" i="63"/>
  <c r="H50" i="63" s="1"/>
  <c r="D41" i="63"/>
  <c r="H41" i="63" s="1"/>
  <c r="D32" i="63"/>
  <c r="H32" i="63" s="1"/>
  <c r="S65" i="107" l="1"/>
  <c r="G65" i="107"/>
  <c r="Y65" i="107" s="1"/>
  <c r="W65" i="107" l="1"/>
  <c r="N65" i="107" s="1"/>
  <c r="AF65" i="107" s="1"/>
  <c r="J65" i="107"/>
  <c r="AB65" i="107" s="1"/>
  <c r="N19" i="106"/>
  <c r="O19" i="106" s="1"/>
  <c r="D15" i="98"/>
  <c r="D19" i="98" s="1"/>
  <c r="F18" i="6"/>
  <c r="M36" i="81"/>
  <c r="O32" i="81"/>
  <c r="O36" i="81" s="1"/>
  <c r="O43" i="81"/>
  <c r="O42" i="81"/>
  <c r="M44" i="81"/>
  <c r="E39" i="81" s="1"/>
  <c r="O40" i="81"/>
  <c r="N39" i="81"/>
  <c r="M39" i="81" s="1"/>
  <c r="M40" i="81" s="1"/>
  <c r="N38" i="81"/>
  <c r="O34" i="81"/>
  <c r="O35" i="81"/>
  <c r="O33" i="81"/>
  <c r="E32" i="81" l="1"/>
  <c r="E25" i="6"/>
  <c r="H32" i="81"/>
  <c r="H33" i="81" s="1"/>
  <c r="E35" i="81"/>
  <c r="E21" i="6"/>
  <c r="O44" i="81"/>
  <c r="I21" i="6" l="1"/>
  <c r="G21" i="6"/>
  <c r="I25" i="6"/>
  <c r="O25" i="6" s="1"/>
  <c r="G25" i="6"/>
  <c r="I25" i="98"/>
  <c r="K25" i="98" s="1"/>
  <c r="E26" i="6"/>
  <c r="E23" i="6"/>
  <c r="I23" i="6" s="1"/>
  <c r="O23" i="6" s="1"/>
  <c r="E22" i="6"/>
  <c r="E20" i="6"/>
  <c r="F29" i="6"/>
  <c r="F28" i="6"/>
  <c r="H28" i="6" s="1"/>
  <c r="K28" i="6"/>
  <c r="M28" i="6" s="1"/>
  <c r="I26" i="6" l="1"/>
  <c r="O26" i="6" s="1"/>
  <c r="G26" i="6"/>
  <c r="I22" i="6"/>
  <c r="G22" i="6"/>
  <c r="D34" i="81" s="1"/>
  <c r="F34" i="81" s="1"/>
  <c r="L29" i="6"/>
  <c r="J29" i="6"/>
  <c r="P29" i="6" s="1"/>
  <c r="L28" i="6"/>
  <c r="J28" i="6"/>
  <c r="I20" i="6"/>
  <c r="G20" i="6"/>
  <c r="D33" i="81" s="1"/>
  <c r="Q29" i="6"/>
  <c r="K27" i="6"/>
  <c r="K29" i="6"/>
  <c r="Q28" i="6"/>
  <c r="P28" i="6" l="1"/>
  <c r="N28" i="6"/>
  <c r="F7" i="109"/>
  <c r="G7" i="109" s="1"/>
  <c r="F6" i="109" l="1"/>
  <c r="AG68" i="107"/>
  <c r="AF68" i="107"/>
  <c r="AE68" i="107"/>
  <c r="AD68" i="107"/>
  <c r="AC68" i="107"/>
  <c r="AB68" i="107"/>
  <c r="AA68" i="107"/>
  <c r="Z68" i="107"/>
  <c r="Y68" i="107"/>
  <c r="X68" i="107"/>
  <c r="V67" i="107"/>
  <c r="U67" i="107"/>
  <c r="T67" i="107"/>
  <c r="AI66" i="107"/>
  <c r="N66" i="107"/>
  <c r="R64" i="107"/>
  <c r="I64" i="107" s="1"/>
  <c r="AI63" i="107"/>
  <c r="R63" i="107"/>
  <c r="I63" i="107" s="1"/>
  <c r="P63" i="107"/>
  <c r="G63" i="107" s="1"/>
  <c r="AI62" i="107"/>
  <c r="R62" i="107"/>
  <c r="I62" i="107" s="1"/>
  <c r="P62" i="107"/>
  <c r="G62" i="107" s="1"/>
  <c r="AI61" i="107"/>
  <c r="R61" i="107"/>
  <c r="P61" i="107"/>
  <c r="G61" i="107" s="1"/>
  <c r="AI60" i="107"/>
  <c r="P60" i="107"/>
  <c r="G60" i="107" s="1"/>
  <c r="Y60" i="107" s="1"/>
  <c r="AI59" i="107"/>
  <c r="P59" i="107"/>
  <c r="R58" i="107"/>
  <c r="I58" i="107" s="1"/>
  <c r="AI57" i="107"/>
  <c r="O57" i="107"/>
  <c r="F57" i="107" s="1"/>
  <c r="AI56" i="107"/>
  <c r="R56" i="107"/>
  <c r="I56" i="107" s="1"/>
  <c r="P56" i="107"/>
  <c r="G56" i="107" s="1"/>
  <c r="AI55" i="107"/>
  <c r="R55" i="107"/>
  <c r="I55" i="107" s="1"/>
  <c r="P55" i="107"/>
  <c r="G55" i="107" s="1"/>
  <c r="O54" i="107"/>
  <c r="A54" i="107"/>
  <c r="A55" i="107" s="1"/>
  <c r="A56" i="107" s="1"/>
  <c r="A57" i="107" s="1"/>
  <c r="A58" i="107" s="1"/>
  <c r="A59" i="107" s="1"/>
  <c r="A60" i="107" s="1"/>
  <c r="A61" i="107" s="1"/>
  <c r="AI53" i="107"/>
  <c r="AI52" i="107"/>
  <c r="AI51" i="107"/>
  <c r="Y51" i="107"/>
  <c r="AI50" i="107"/>
  <c r="AI49" i="107"/>
  <c r="AI48" i="107"/>
  <c r="AI47" i="107"/>
  <c r="R46" i="107"/>
  <c r="I46" i="107" s="1"/>
  <c r="AA46" i="107" s="1"/>
  <c r="AI45" i="107"/>
  <c r="AF45" i="107"/>
  <c r="AB45" i="107"/>
  <c r="Y45" i="107"/>
  <c r="AI44" i="107"/>
  <c r="AF43" i="107"/>
  <c r="AB43" i="107"/>
  <c r="AA43" i="107"/>
  <c r="Y43" i="107"/>
  <c r="X43" i="107"/>
  <c r="AI43" i="107" s="1"/>
  <c r="AI42" i="107"/>
  <c r="AI41" i="107"/>
  <c r="AI40" i="107"/>
  <c r="AI39" i="107"/>
  <c r="AI38" i="107"/>
  <c r="AI37" i="107"/>
  <c r="R37" i="107"/>
  <c r="AK36" i="107"/>
  <c r="AJ36" i="107"/>
  <c r="AH36" i="107"/>
  <c r="AI36" i="107" s="1"/>
  <c r="S36" i="107"/>
  <c r="P36" i="107"/>
  <c r="G36" i="107" s="1"/>
  <c r="Y36" i="107" s="1"/>
  <c r="AE67" i="107"/>
  <c r="AD67" i="107"/>
  <c r="AI35" i="107"/>
  <c r="R34" i="107"/>
  <c r="I34" i="107" s="1"/>
  <c r="AA34" i="107" s="1"/>
  <c r="AI33" i="107"/>
  <c r="AI32" i="107"/>
  <c r="AI31" i="107"/>
  <c r="AI30" i="107"/>
  <c r="AI29" i="107"/>
  <c r="AI28" i="107"/>
  <c r="AI27" i="107"/>
  <c r="AI26" i="107"/>
  <c r="AJ26" i="107" s="1"/>
  <c r="AK26" i="107" s="1"/>
  <c r="AI25" i="107"/>
  <c r="AI24" i="107"/>
  <c r="AI23" i="107"/>
  <c r="AJ23" i="107" s="1"/>
  <c r="AK23" i="107" s="1"/>
  <c r="AI22" i="107"/>
  <c r="AH21" i="107"/>
  <c r="AI21" i="107" s="1"/>
  <c r="AH20" i="107"/>
  <c r="AI20" i="107" s="1"/>
  <c r="AI19" i="107"/>
  <c r="E19" i="107"/>
  <c r="AI18" i="107"/>
  <c r="E18" i="107"/>
  <c r="AI17" i="107"/>
  <c r="E17" i="107"/>
  <c r="AI16" i="107"/>
  <c r="E16" i="107"/>
  <c r="AI15" i="107"/>
  <c r="AJ15" i="107" s="1"/>
  <c r="AK15" i="107" s="1"/>
  <c r="E15" i="107"/>
  <c r="AI14" i="107"/>
  <c r="AJ14" i="107" s="1"/>
  <c r="AK14" i="107" s="1"/>
  <c r="R14" i="107"/>
  <c r="AI13" i="107"/>
  <c r="AJ13" i="107" s="1"/>
  <c r="AK13" i="107" s="1"/>
  <c r="E13" i="107"/>
  <c r="AI12" i="107"/>
  <c r="AJ12" i="107" s="1"/>
  <c r="AK12" i="107" s="1"/>
  <c r="E12" i="107"/>
  <c r="AI11" i="107"/>
  <c r="AJ11" i="107" s="1"/>
  <c r="AK11" i="107" s="1"/>
  <c r="E11" i="107"/>
  <c r="AI10" i="107"/>
  <c r="AJ10" i="107" s="1"/>
  <c r="AK10" i="107" s="1"/>
  <c r="E10" i="107"/>
  <c r="A10" i="107"/>
  <c r="A11" i="107" s="1"/>
  <c r="A12" i="107" s="1"/>
  <c r="A13" i="107" s="1"/>
  <c r="A14" i="107" s="1"/>
  <c r="A15" i="107" s="1"/>
  <c r="A16" i="107" s="1"/>
  <c r="A17" i="107" s="1"/>
  <c r="A18" i="107" s="1"/>
  <c r="A19" i="107" s="1"/>
  <c r="A20" i="107" s="1"/>
  <c r="A21" i="107" s="1"/>
  <c r="A22" i="107" s="1"/>
  <c r="A23" i="107" s="1"/>
  <c r="A24" i="107" s="1"/>
  <c r="A25" i="107" s="1"/>
  <c r="A26" i="107" s="1"/>
  <c r="A27" i="107" s="1"/>
  <c r="A28" i="107" s="1"/>
  <c r="A29" i="107" s="1"/>
  <c r="A30" i="107" s="1"/>
  <c r="A31" i="107" s="1"/>
  <c r="A32" i="107" s="1"/>
  <c r="A33" i="107" s="1"/>
  <c r="A34" i="107" s="1"/>
  <c r="A35" i="107" s="1"/>
  <c r="A36" i="107" s="1"/>
  <c r="A37" i="107" s="1"/>
  <c r="A38" i="107" s="1"/>
  <c r="A39" i="107" s="1"/>
  <c r="A40" i="107" s="1"/>
  <c r="A41" i="107" s="1"/>
  <c r="A42" i="107" s="1"/>
  <c r="A43" i="107" s="1"/>
  <c r="A44" i="107" s="1"/>
  <c r="A45" i="107" s="1"/>
  <c r="A46" i="107" s="1"/>
  <c r="A47" i="107" s="1"/>
  <c r="A48" i="107" s="1"/>
  <c r="A49" i="107" s="1"/>
  <c r="A50" i="107" s="1"/>
  <c r="A51" i="107" s="1"/>
  <c r="A52" i="107" s="1"/>
  <c r="AI9" i="107"/>
  <c r="AJ9" i="107" s="1"/>
  <c r="AK9" i="107" s="1"/>
  <c r="E9" i="107"/>
  <c r="A4" i="107"/>
  <c r="S59" i="107" l="1"/>
  <c r="J59" i="107" s="1"/>
  <c r="AB59" i="107" s="1"/>
  <c r="G59" i="107"/>
  <c r="Y59" i="107" s="1"/>
  <c r="I14" i="107"/>
  <c r="AA14" i="107" s="1"/>
  <c r="W14" i="107"/>
  <c r="N14" i="107" s="1"/>
  <c r="AF14" i="107" s="1"/>
  <c r="W37" i="107"/>
  <c r="N37" i="107" s="1"/>
  <c r="AF37" i="107" s="1"/>
  <c r="I37" i="107"/>
  <c r="AA37" i="107" s="1"/>
  <c r="W36" i="107"/>
  <c r="N36" i="107" s="1"/>
  <c r="AF36" i="107" s="1"/>
  <c r="J36" i="107"/>
  <c r="AB36" i="107" s="1"/>
  <c r="S61" i="107"/>
  <c r="J61" i="107" s="1"/>
  <c r="I61" i="107"/>
  <c r="P54" i="107"/>
  <c r="G54" i="107" s="1"/>
  <c r="F54" i="107"/>
  <c r="F67" i="107" s="1"/>
  <c r="AF63" i="107"/>
  <c r="P58" i="107"/>
  <c r="G58" i="107" s="1"/>
  <c r="G6" i="109"/>
  <c r="AF61" i="107"/>
  <c r="O67" i="107"/>
  <c r="O69" i="107" s="1"/>
  <c r="E67" i="107"/>
  <c r="AC67" i="107"/>
  <c r="S55" i="107"/>
  <c r="P57" i="107"/>
  <c r="G57" i="107" s="1"/>
  <c r="Q67" i="107"/>
  <c r="D16" i="63" s="1"/>
  <c r="H16" i="63" s="1"/>
  <c r="P64" i="107"/>
  <c r="P34" i="107"/>
  <c r="S46" i="107"/>
  <c r="J46" i="107" s="1"/>
  <c r="AB46" i="107" s="1"/>
  <c r="S56" i="107"/>
  <c r="S63" i="107"/>
  <c r="Z67" i="107"/>
  <c r="AL36" i="107"/>
  <c r="S62" i="107"/>
  <c r="AI67" i="107"/>
  <c r="M67" i="107"/>
  <c r="H67" i="107"/>
  <c r="C16" i="63" s="1"/>
  <c r="G16" i="63" s="1"/>
  <c r="K67" i="107"/>
  <c r="L67" i="107"/>
  <c r="AL11" i="107"/>
  <c r="AM11" i="107" s="1"/>
  <c r="AL13" i="107"/>
  <c r="AM13" i="107" s="1"/>
  <c r="AL26" i="107"/>
  <c r="AM26" i="107" s="1"/>
  <c r="AL14" i="107"/>
  <c r="AM14" i="107" s="1"/>
  <c r="AL10" i="107"/>
  <c r="AM10" i="107" s="1"/>
  <c r="AL12" i="107"/>
  <c r="AM12" i="107" s="1"/>
  <c r="AL23" i="107"/>
  <c r="AM23" i="107" s="1"/>
  <c r="AJ16" i="107"/>
  <c r="AK16" i="107" s="1"/>
  <c r="AL15" i="107"/>
  <c r="AM15" i="107" s="1"/>
  <c r="AJ20" i="107"/>
  <c r="AK20" i="107" s="1"/>
  <c r="AL9" i="107"/>
  <c r="AM9" i="107" s="1"/>
  <c r="AJ21" i="107"/>
  <c r="AK21" i="107" s="1"/>
  <c r="AI34" i="107"/>
  <c r="R54" i="107"/>
  <c r="I54" i="107" s="1"/>
  <c r="S58" i="107"/>
  <c r="AI58" i="107"/>
  <c r="W59" i="107"/>
  <c r="N59" i="107" s="1"/>
  <c r="AF59" i="107" s="1"/>
  <c r="AJ25" i="107"/>
  <c r="AK25" i="107" s="1"/>
  <c r="AI46" i="107"/>
  <c r="S60" i="107"/>
  <c r="AJ24" i="107"/>
  <c r="AK24" i="107" s="1"/>
  <c r="AI64" i="107"/>
  <c r="AF56" i="107"/>
  <c r="AF62" i="107"/>
  <c r="AJ22" i="107"/>
  <c r="AK22" i="107" s="1"/>
  <c r="AJ17" i="107"/>
  <c r="AK17" i="107" s="1"/>
  <c r="AJ18" i="107"/>
  <c r="AK18" i="107" s="1"/>
  <c r="AJ19" i="107"/>
  <c r="AK19" i="107" s="1"/>
  <c r="AF55" i="107"/>
  <c r="R57" i="107"/>
  <c r="W61" i="107" l="1"/>
  <c r="N61" i="107" s="1"/>
  <c r="E16" i="63"/>
  <c r="F68" i="107"/>
  <c r="W62" i="107"/>
  <c r="N62" i="107" s="1"/>
  <c r="J62" i="107"/>
  <c r="W58" i="107"/>
  <c r="N58" i="107" s="1"/>
  <c r="J58" i="107"/>
  <c r="S64" i="107"/>
  <c r="G64" i="107"/>
  <c r="AM36" i="107"/>
  <c r="W63" i="107"/>
  <c r="N63" i="107" s="1"/>
  <c r="J63" i="107"/>
  <c r="W56" i="107"/>
  <c r="N56" i="107" s="1"/>
  <c r="J56" i="107"/>
  <c r="W55" i="107"/>
  <c r="N55" i="107" s="1"/>
  <c r="J55" i="107"/>
  <c r="W60" i="107"/>
  <c r="N60" i="107" s="1"/>
  <c r="AF60" i="107" s="1"/>
  <c r="J60" i="107"/>
  <c r="AB60" i="107" s="1"/>
  <c r="S57" i="107"/>
  <c r="J57" i="107" s="1"/>
  <c r="I57" i="107"/>
  <c r="I67" i="107" s="1"/>
  <c r="O70" i="107"/>
  <c r="S34" i="107"/>
  <c r="J34" i="107" s="1"/>
  <c r="AB34" i="107" s="1"/>
  <c r="G34" i="107"/>
  <c r="W46" i="107"/>
  <c r="N46" i="107" s="1"/>
  <c r="AF46" i="107" s="1"/>
  <c r="AF57" i="107"/>
  <c r="AA67" i="107"/>
  <c r="AF64" i="107"/>
  <c r="AF58" i="107"/>
  <c r="AL22" i="107"/>
  <c r="AM22" i="107" s="1"/>
  <c r="AL24" i="107"/>
  <c r="AM24" i="107" s="1"/>
  <c r="AL21" i="107"/>
  <c r="AM21" i="107" s="1"/>
  <c r="AL19" i="107"/>
  <c r="AM19" i="107" s="1"/>
  <c r="AL20" i="107"/>
  <c r="AM20" i="107" s="1"/>
  <c r="AL16" i="107"/>
  <c r="AM16" i="107" s="1"/>
  <c r="AL25" i="107"/>
  <c r="AM25" i="107" s="1"/>
  <c r="P67" i="107"/>
  <c r="AL17" i="107"/>
  <c r="AM17" i="107" s="1"/>
  <c r="S44" i="107"/>
  <c r="AL18" i="107"/>
  <c r="AM18" i="107" s="1"/>
  <c r="R67" i="107"/>
  <c r="AI54" i="107"/>
  <c r="X67" i="107"/>
  <c r="S54" i="107"/>
  <c r="J54" i="107" s="1"/>
  <c r="W57" i="107" l="1"/>
  <c r="N57" i="107" s="1"/>
  <c r="I71" i="107"/>
  <c r="C19" i="63"/>
  <c r="G19" i="63" s="1"/>
  <c r="W64" i="107"/>
  <c r="N64" i="107" s="1"/>
  <c r="J64" i="107"/>
  <c r="J44" i="107"/>
  <c r="AB44" i="107" s="1"/>
  <c r="W34" i="107"/>
  <c r="N34" i="107" s="1"/>
  <c r="AF34" i="107" s="1"/>
  <c r="Y34" i="107"/>
  <c r="Y67" i="107" s="1"/>
  <c r="G67" i="107"/>
  <c r="C17" i="63" s="1"/>
  <c r="G17" i="63" s="1"/>
  <c r="D19" i="63"/>
  <c r="H19" i="63" s="1"/>
  <c r="D17" i="63"/>
  <c r="W54" i="107"/>
  <c r="N54" i="107" s="1"/>
  <c r="W44" i="107"/>
  <c r="N44" i="107" s="1"/>
  <c r="H17" i="63" l="1"/>
  <c r="E19" i="63"/>
  <c r="E17" i="63"/>
  <c r="AF44" i="107" l="1"/>
  <c r="F5" i="109"/>
  <c r="F4" i="109"/>
  <c r="G4" i="109" s="1"/>
  <c r="F3" i="109"/>
  <c r="J13" i="45"/>
  <c r="J22" i="45"/>
  <c r="J23" i="45"/>
  <c r="J24" i="45"/>
  <c r="J25" i="45"/>
  <c r="G3" i="109" l="1"/>
  <c r="F10" i="109"/>
  <c r="G5" i="109"/>
  <c r="F22" i="106"/>
  <c r="G10" i="109" l="1"/>
  <c r="N65" i="6"/>
  <c r="O65" i="6"/>
  <c r="P65" i="6"/>
  <c r="P102" i="106" l="1"/>
  <c r="P98" i="106"/>
  <c r="P97" i="106"/>
  <c r="P96" i="106"/>
  <c r="P95" i="106"/>
  <c r="P94" i="106"/>
  <c r="P93" i="106"/>
  <c r="P92" i="106"/>
  <c r="P91" i="106"/>
  <c r="P90" i="106"/>
  <c r="P89" i="106"/>
  <c r="P88" i="106"/>
  <c r="P87" i="106"/>
  <c r="P86" i="106"/>
  <c r="P85" i="106"/>
  <c r="P84" i="106"/>
  <c r="P83" i="106"/>
  <c r="P78" i="106"/>
  <c r="P77" i="106"/>
  <c r="P76" i="106"/>
  <c r="P75" i="106"/>
  <c r="P74" i="106"/>
  <c r="P73" i="106"/>
  <c r="P72" i="106"/>
  <c r="P71" i="106"/>
  <c r="P70" i="106"/>
  <c r="P69" i="106"/>
  <c r="P68" i="106"/>
  <c r="P67" i="106"/>
  <c r="P66" i="106"/>
  <c r="P65" i="106"/>
  <c r="P64" i="106"/>
  <c r="P63" i="106"/>
  <c r="P62" i="106"/>
  <c r="I38" i="106"/>
  <c r="I37" i="106"/>
  <c r="F35" i="106"/>
  <c r="F30" i="106"/>
  <c r="M28" i="106"/>
  <c r="F24" i="106"/>
  <c r="F26" i="106" s="1"/>
  <c r="J18" i="106"/>
  <c r="G18" i="106"/>
  <c r="J17" i="106"/>
  <c r="G17" i="106"/>
  <c r="J16" i="106"/>
  <c r="G16" i="106"/>
  <c r="M16" i="106" s="1"/>
  <c r="N16" i="106" s="1"/>
  <c r="H14" i="106"/>
  <c r="H20" i="106" s="1"/>
  <c r="F14" i="106"/>
  <c r="J14" i="106" s="1"/>
  <c r="F13" i="106"/>
  <c r="J12" i="106"/>
  <c r="N11" i="106"/>
  <c r="J11" i="106"/>
  <c r="N9" i="106"/>
  <c r="J9" i="106"/>
  <c r="E9" i="106"/>
  <c r="N8" i="106"/>
  <c r="J8" i="106"/>
  <c r="E8" i="106"/>
  <c r="F7" i="106"/>
  <c r="F10" i="106" l="1"/>
  <c r="F20" i="106" s="1"/>
  <c r="J21" i="106" s="1"/>
  <c r="E20" i="106"/>
  <c r="M17" i="106"/>
  <c r="N17" i="106" s="1"/>
  <c r="O17" i="106" s="1"/>
  <c r="M18" i="106"/>
  <c r="N18" i="106" s="1"/>
  <c r="O18" i="106" s="1"/>
  <c r="G22" i="106"/>
  <c r="G14" i="106"/>
  <c r="M14" i="106" s="1"/>
  <c r="N14" i="106" s="1"/>
  <c r="G13" i="106"/>
  <c r="J13" i="106"/>
  <c r="J20" i="106" s="1"/>
  <c r="G10" i="106"/>
  <c r="M10" i="106" s="1"/>
  <c r="N10" i="106" s="1"/>
  <c r="G7" i="106"/>
  <c r="H22" i="106" l="1"/>
  <c r="H24" i="106"/>
  <c r="G20" i="106"/>
  <c r="M13" i="106"/>
  <c r="N13" i="106" s="1"/>
  <c r="O13" i="106" s="1"/>
  <c r="O20" i="106" s="1"/>
  <c r="F32" i="106"/>
  <c r="F36" i="106" s="1"/>
  <c r="M7" i="106"/>
  <c r="M20" i="106" s="1"/>
  <c r="E24" i="106"/>
  <c r="N7" i="106" l="1"/>
  <c r="N20" i="106" s="1"/>
  <c r="O22" i="106" s="1"/>
  <c r="O23" i="106" s="1"/>
  <c r="N25" i="106"/>
  <c r="N28" i="106" s="1"/>
  <c r="N30" i="106" s="1"/>
  <c r="J24" i="106" l="1"/>
  <c r="I24" i="2"/>
  <c r="G18" i="18"/>
  <c r="N22" i="106"/>
  <c r="E20" i="63" l="1"/>
  <c r="F27" i="6" l="1"/>
  <c r="J27" i="6" s="1"/>
  <c r="P27" i="6" s="1"/>
  <c r="L27" i="6" l="1"/>
  <c r="Q27" i="6" l="1"/>
  <c r="O29" i="66" l="1"/>
  <c r="J29" i="66"/>
  <c r="G29" i="66"/>
  <c r="G9" i="102"/>
  <c r="C9" i="102" s="1"/>
  <c r="G8" i="102"/>
  <c r="G7" i="102"/>
  <c r="C7" i="102" s="1"/>
  <c r="G6" i="102"/>
  <c r="G5" i="102"/>
  <c r="G4" i="102"/>
  <c r="C6" i="102" l="1"/>
  <c r="C5" i="102"/>
  <c r="C8" i="102"/>
  <c r="K29" i="66"/>
  <c r="M29" i="66" s="1"/>
  <c r="K7" i="102" l="1"/>
  <c r="J10" i="102"/>
  <c r="I10" i="102"/>
  <c r="K9" i="102"/>
  <c r="K8" i="102"/>
  <c r="K6" i="102"/>
  <c r="K5" i="102"/>
  <c r="H107" i="56"/>
  <c r="E165" i="56"/>
  <c r="G63" i="56"/>
  <c r="H63" i="56" s="1"/>
  <c r="F10" i="102" l="1"/>
  <c r="F10" i="101"/>
  <c r="K4" i="102" l="1"/>
  <c r="G10" i="102"/>
  <c r="E10" i="101"/>
  <c r="K10" i="102" l="1"/>
  <c r="J30" i="56"/>
  <c r="K30" i="56" s="1"/>
  <c r="G35" i="56"/>
  <c r="H35" i="56" s="1"/>
  <c r="G12" i="56"/>
  <c r="H12" i="56" s="1"/>
  <c r="O42" i="2" l="1"/>
  <c r="O43" i="2" l="1"/>
  <c r="O44" i="2" s="1"/>
  <c r="P44" i="2" s="1"/>
  <c r="H17" i="74"/>
  <c r="J16" i="74"/>
  <c r="J15" i="74"/>
  <c r="J14" i="74"/>
  <c r="F9" i="74"/>
  <c r="I7" i="74"/>
  <c r="H18" i="73"/>
  <c r="J17" i="73"/>
  <c r="J16" i="73"/>
  <c r="J15" i="73"/>
  <c r="I7" i="73"/>
  <c r="H18" i="77"/>
  <c r="J17" i="77"/>
  <c r="J16" i="77"/>
  <c r="J15" i="77"/>
  <c r="I7" i="77"/>
  <c r="H18" i="76"/>
  <c r="J17" i="76"/>
  <c r="J16" i="76"/>
  <c r="J15" i="76"/>
  <c r="I7" i="76"/>
  <c r="H18" i="72"/>
  <c r="J17" i="72"/>
  <c r="J16" i="72"/>
  <c r="J15" i="72"/>
  <c r="I7" i="72"/>
  <c r="H18" i="71"/>
  <c r="J17" i="71"/>
  <c r="J16" i="71"/>
  <c r="J15" i="71"/>
  <c r="E9" i="71"/>
  <c r="F9" i="71" s="1"/>
  <c r="I7" i="71"/>
  <c r="C16" i="70"/>
  <c r="E15" i="70"/>
  <c r="F15" i="70" s="1"/>
  <c r="E10" i="70"/>
  <c r="E10" i="73" s="1"/>
  <c r="F10" i="73" s="1"/>
  <c r="E9" i="70"/>
  <c r="D9" i="70"/>
  <c r="E8" i="70"/>
  <c r="E8" i="76" s="1"/>
  <c r="F8" i="76" s="1"/>
  <c r="D8" i="70"/>
  <c r="E7" i="70"/>
  <c r="E7" i="77" s="1"/>
  <c r="F7" i="77" s="1"/>
  <c r="D7" i="70"/>
  <c r="E6" i="70"/>
  <c r="E6" i="73" s="1"/>
  <c r="F6" i="73" s="1"/>
  <c r="D6" i="70"/>
  <c r="E5" i="70"/>
  <c r="E5" i="73" s="1"/>
  <c r="F5" i="73" s="1"/>
  <c r="E23" i="82"/>
  <c r="B23" i="82"/>
  <c r="J21" i="82"/>
  <c r="H21" i="82"/>
  <c r="N9" i="82"/>
  <c r="F10" i="75"/>
  <c r="F9" i="75"/>
  <c r="F8" i="75"/>
  <c r="I7" i="75"/>
  <c r="F7" i="75"/>
  <c r="F6" i="75"/>
  <c r="F5" i="75"/>
  <c r="E4" i="79"/>
  <c r="D4" i="79"/>
  <c r="C4" i="79"/>
  <c r="B4" i="79"/>
  <c r="J52" i="80"/>
  <c r="H52" i="80"/>
  <c r="L52" i="80" s="1"/>
  <c r="J51" i="80"/>
  <c r="I51" i="80"/>
  <c r="H51" i="80"/>
  <c r="J50" i="80"/>
  <c r="I50" i="80"/>
  <c r="H50" i="80"/>
  <c r="J47" i="80"/>
  <c r="H47" i="80"/>
  <c r="J46" i="80"/>
  <c r="H46" i="80"/>
  <c r="J45" i="80"/>
  <c r="H45" i="80"/>
  <c r="J44" i="80"/>
  <c r="H44" i="80"/>
  <c r="J43" i="80"/>
  <c r="H43" i="80"/>
  <c r="J42" i="80"/>
  <c r="H42" i="80"/>
  <c r="J41" i="80"/>
  <c r="H41" i="80"/>
  <c r="J40" i="80"/>
  <c r="H40" i="80"/>
  <c r="J39" i="80"/>
  <c r="H39" i="80"/>
  <c r="K36" i="80"/>
  <c r="J36" i="80"/>
  <c r="H36" i="80"/>
  <c r="G33" i="80"/>
  <c r="F33" i="80"/>
  <c r="G32" i="80"/>
  <c r="F32" i="80"/>
  <c r="G31" i="80"/>
  <c r="F31" i="80"/>
  <c r="G30" i="80"/>
  <c r="F30" i="80"/>
  <c r="G29" i="80"/>
  <c r="F29" i="80"/>
  <c r="G28" i="80"/>
  <c r="F28" i="80"/>
  <c r="G27" i="80"/>
  <c r="F27" i="80"/>
  <c r="G26" i="80"/>
  <c r="L26" i="80" s="1"/>
  <c r="F26" i="80"/>
  <c r="H23" i="80"/>
  <c r="G23" i="80"/>
  <c r="J21" i="80"/>
  <c r="H21" i="80"/>
  <c r="G21" i="80"/>
  <c r="F21" i="80"/>
  <c r="J20" i="80"/>
  <c r="H20" i="80"/>
  <c r="G20" i="80"/>
  <c r="F20" i="80"/>
  <c r="K18" i="80"/>
  <c r="J18" i="80"/>
  <c r="H18" i="80"/>
  <c r="G18" i="80"/>
  <c r="K17" i="80"/>
  <c r="J17" i="80"/>
  <c r="H17" i="80"/>
  <c r="G17" i="80"/>
  <c r="K16" i="80"/>
  <c r="J16" i="80"/>
  <c r="G16" i="80"/>
  <c r="K15" i="80"/>
  <c r="J15" i="80"/>
  <c r="H15" i="80"/>
  <c r="G15" i="80"/>
  <c r="K14" i="80"/>
  <c r="J14" i="80"/>
  <c r="H14" i="80"/>
  <c r="G14" i="80"/>
  <c r="K13" i="80"/>
  <c r="J13" i="80"/>
  <c r="G13" i="80"/>
  <c r="J11" i="80"/>
  <c r="G11" i="80"/>
  <c r="J10" i="80"/>
  <c r="G10" i="80"/>
  <c r="J9" i="80"/>
  <c r="G9" i="80"/>
  <c r="J8" i="80"/>
  <c r="G8" i="80"/>
  <c r="J7" i="80"/>
  <c r="G7" i="80"/>
  <c r="J6" i="80"/>
  <c r="G6" i="80"/>
  <c r="J5" i="80"/>
  <c r="G5" i="80"/>
  <c r="M33" i="68"/>
  <c r="O32" i="68"/>
  <c r="O31" i="68"/>
  <c r="O30" i="68"/>
  <c r="J30" i="68"/>
  <c r="J32" i="68" s="1"/>
  <c r="I30" i="68"/>
  <c r="I32" i="68" s="1"/>
  <c r="O29" i="68"/>
  <c r="O28" i="68"/>
  <c r="K28" i="68"/>
  <c r="O27" i="68"/>
  <c r="K27" i="68"/>
  <c r="O26" i="68"/>
  <c r="K26" i="68"/>
  <c r="O25" i="68"/>
  <c r="K25" i="68"/>
  <c r="O24" i="68"/>
  <c r="K24" i="68"/>
  <c r="O23" i="68"/>
  <c r="K23" i="68"/>
  <c r="O22" i="68"/>
  <c r="K22" i="68"/>
  <c r="O21" i="68"/>
  <c r="K21" i="68"/>
  <c r="O20" i="68"/>
  <c r="K20" i="68"/>
  <c r="O19" i="68"/>
  <c r="C16" i="68"/>
  <c r="E16" i="68" s="1"/>
  <c r="F16" i="68" s="1"/>
  <c r="C15" i="68"/>
  <c r="E15" i="68" s="1"/>
  <c r="F15" i="68" s="1"/>
  <c r="C14" i="68"/>
  <c r="E14" i="68" s="1"/>
  <c r="F14" i="68" s="1"/>
  <c r="C13" i="68"/>
  <c r="E13" i="68" s="1"/>
  <c r="F13" i="68" s="1"/>
  <c r="F12" i="68"/>
  <c r="F11" i="68"/>
  <c r="E10" i="68"/>
  <c r="F10" i="68" s="1"/>
  <c r="E9" i="68"/>
  <c r="F9" i="68" s="1"/>
  <c r="E8" i="68"/>
  <c r="F8" i="68" s="1"/>
  <c r="E7" i="68"/>
  <c r="F7" i="68" s="1"/>
  <c r="F6" i="68"/>
  <c r="L5" i="68"/>
  <c r="M5" i="68" s="1"/>
  <c r="E5" i="68"/>
  <c r="F5" i="68" s="1"/>
  <c r="L4" i="68"/>
  <c r="M4" i="68" s="1"/>
  <c r="E4" i="68"/>
  <c r="F4" i="68" s="1"/>
  <c r="L3" i="68"/>
  <c r="M3" i="68" s="1"/>
  <c r="E3" i="68"/>
  <c r="F3" i="68" s="1"/>
  <c r="L2" i="68"/>
  <c r="M2" i="68" s="1"/>
  <c r="E2" i="68"/>
  <c r="F2" i="68" s="1"/>
  <c r="D39" i="81"/>
  <c r="F39" i="81" s="1"/>
  <c r="D38" i="81"/>
  <c r="F38" i="81" s="1"/>
  <c r="D37" i="81"/>
  <c r="F37" i="81" s="1"/>
  <c r="D35" i="81"/>
  <c r="F35" i="81" s="1"/>
  <c r="F33" i="81"/>
  <c r="D32" i="81"/>
  <c r="N22" i="81"/>
  <c r="O24" i="81" s="1"/>
  <c r="R18" i="81"/>
  <c r="S18" i="81" s="1"/>
  <c r="O18" i="81"/>
  <c r="O19" i="81" s="1"/>
  <c r="E17" i="81"/>
  <c r="D12" i="81"/>
  <c r="H11" i="81"/>
  <c r="G11" i="81"/>
  <c r="G14" i="81" s="1"/>
  <c r="D11" i="81"/>
  <c r="M10" i="81"/>
  <c r="Q10" i="81" s="1"/>
  <c r="L10" i="81"/>
  <c r="I10" i="81"/>
  <c r="Q9" i="81"/>
  <c r="S9" i="81" s="1"/>
  <c r="O9" i="81"/>
  <c r="L9" i="81"/>
  <c r="I9" i="81"/>
  <c r="Q8" i="81"/>
  <c r="S8" i="81" s="1"/>
  <c r="L8" i="81"/>
  <c r="I8" i="81"/>
  <c r="Q7" i="81"/>
  <c r="S7" i="81" s="1"/>
  <c r="L7" i="81"/>
  <c r="I7" i="81"/>
  <c r="Q6" i="81"/>
  <c r="S6" i="81" s="1"/>
  <c r="I6" i="81"/>
  <c r="Q5" i="81"/>
  <c r="S5" i="81" s="1"/>
  <c r="L5" i="81"/>
  <c r="I5" i="81"/>
  <c r="L4" i="81"/>
  <c r="M4" i="81" s="1"/>
  <c r="Q4" i="81" s="1"/>
  <c r="I4" i="81"/>
  <c r="O3" i="81"/>
  <c r="L3" i="81" s="1"/>
  <c r="M3" i="81"/>
  <c r="Q3" i="81" s="1"/>
  <c r="S3" i="81" s="1"/>
  <c r="I3" i="81"/>
  <c r="G35" i="21"/>
  <c r="G29" i="21"/>
  <c r="G14" i="21"/>
  <c r="A5" i="21"/>
  <c r="I28" i="58"/>
  <c r="I25" i="58"/>
  <c r="F25" i="58"/>
  <c r="G25" i="58" s="1"/>
  <c r="E25" i="58"/>
  <c r="J23" i="58"/>
  <c r="J24" i="58" s="1"/>
  <c r="G16" i="58"/>
  <c r="I16" i="58" s="1"/>
  <c r="J16" i="58" s="1"/>
  <c r="C10" i="58"/>
  <c r="H10" i="58" s="1"/>
  <c r="G13" i="27"/>
  <c r="F13" i="27"/>
  <c r="L50" i="66"/>
  <c r="H50" i="66"/>
  <c r="E50" i="66"/>
  <c r="P49" i="66"/>
  <c r="J49" i="66"/>
  <c r="G49" i="66"/>
  <c r="P48" i="66"/>
  <c r="J48" i="66"/>
  <c r="G48" i="66"/>
  <c r="P47" i="66"/>
  <c r="J47" i="66"/>
  <c r="G47" i="66"/>
  <c r="P46" i="66"/>
  <c r="J46" i="66"/>
  <c r="G46" i="66"/>
  <c r="P45" i="66"/>
  <c r="J45" i="66"/>
  <c r="G45" i="66"/>
  <c r="P44" i="66"/>
  <c r="J44" i="66"/>
  <c r="G44" i="66"/>
  <c r="P43" i="66"/>
  <c r="J43" i="66"/>
  <c r="G43" i="66"/>
  <c r="P42" i="66"/>
  <c r="J42" i="66"/>
  <c r="G42" i="66"/>
  <c r="P41" i="66"/>
  <c r="J41" i="66"/>
  <c r="G41" i="66"/>
  <c r="P40" i="66"/>
  <c r="J40" i="66"/>
  <c r="G40" i="66"/>
  <c r="P39" i="66"/>
  <c r="J39" i="66"/>
  <c r="G39" i="66"/>
  <c r="P38" i="66"/>
  <c r="J38" i="66"/>
  <c r="G38" i="66"/>
  <c r="P37" i="66"/>
  <c r="J37" i="66"/>
  <c r="G37" i="66"/>
  <c r="P36" i="66"/>
  <c r="J36" i="66"/>
  <c r="G36" i="66"/>
  <c r="L34" i="66"/>
  <c r="H34" i="66"/>
  <c r="E34" i="66"/>
  <c r="O33" i="66"/>
  <c r="J33" i="66"/>
  <c r="G33" i="66"/>
  <c r="O32" i="66"/>
  <c r="J32" i="66"/>
  <c r="G32" i="66"/>
  <c r="O31" i="66"/>
  <c r="J31" i="66"/>
  <c r="G31" i="66"/>
  <c r="O30" i="66"/>
  <c r="J30" i="66"/>
  <c r="G30" i="66"/>
  <c r="O28" i="66"/>
  <c r="J28" i="66"/>
  <c r="G28" i="66"/>
  <c r="O27" i="66"/>
  <c r="J27" i="66"/>
  <c r="G27" i="66"/>
  <c r="O26" i="66"/>
  <c r="J26" i="66"/>
  <c r="G26" i="66"/>
  <c r="O25" i="66"/>
  <c r="J25" i="66"/>
  <c r="G25" i="66"/>
  <c r="O24" i="66"/>
  <c r="J24" i="66"/>
  <c r="G24" i="66"/>
  <c r="O23" i="66"/>
  <c r="J23" i="66"/>
  <c r="G23" i="66"/>
  <c r="O22" i="66"/>
  <c r="J22" i="66"/>
  <c r="G22" i="66"/>
  <c r="O21" i="66"/>
  <c r="J21" i="66"/>
  <c r="G21" i="66"/>
  <c r="O20" i="66"/>
  <c r="J20" i="66"/>
  <c r="G20" i="66"/>
  <c r="O19" i="66"/>
  <c r="J19" i="66"/>
  <c r="G19" i="66"/>
  <c r="O18" i="66"/>
  <c r="J18" i="66"/>
  <c r="G18" i="66"/>
  <c r="O17" i="66"/>
  <c r="J17" i="66"/>
  <c r="G17" i="66"/>
  <c r="O16" i="66"/>
  <c r="J16" i="66"/>
  <c r="G16" i="66"/>
  <c r="H14" i="66"/>
  <c r="E14" i="66"/>
  <c r="O13" i="66"/>
  <c r="P13" i="66" s="1"/>
  <c r="J13" i="66"/>
  <c r="G13" i="66"/>
  <c r="J12" i="66"/>
  <c r="G12" i="66"/>
  <c r="J11" i="66"/>
  <c r="G11" i="66"/>
  <c r="J10" i="66"/>
  <c r="G10" i="66"/>
  <c r="J9" i="66"/>
  <c r="G9" i="66"/>
  <c r="B9" i="66"/>
  <c r="B10" i="66" s="1"/>
  <c r="B11" i="66" s="1"/>
  <c r="B12" i="66" s="1"/>
  <c r="B13" i="66" s="1"/>
  <c r="B16" i="66" s="1"/>
  <c r="B17" i="66" s="1"/>
  <c r="B18" i="66" s="1"/>
  <c r="B19" i="66" s="1"/>
  <c r="B20" i="66" s="1"/>
  <c r="B21" i="66" s="1"/>
  <c r="B22" i="66" s="1"/>
  <c r="B23" i="66" s="1"/>
  <c r="B24" i="66" s="1"/>
  <c r="B25" i="66" s="1"/>
  <c r="B26" i="66" s="1"/>
  <c r="B27" i="66" s="1"/>
  <c r="B28" i="66" s="1"/>
  <c r="J8" i="66"/>
  <c r="G8" i="66"/>
  <c r="J7" i="66"/>
  <c r="G7" i="66"/>
  <c r="E200" i="56"/>
  <c r="E139" i="56" s="1"/>
  <c r="H199" i="56"/>
  <c r="G199" i="56"/>
  <c r="H198" i="56"/>
  <c r="G198" i="56"/>
  <c r="H197" i="56"/>
  <c r="G197" i="56"/>
  <c r="H196" i="56"/>
  <c r="G196" i="56"/>
  <c r="H195" i="56"/>
  <c r="G195" i="56"/>
  <c r="E194" i="56"/>
  <c r="E109" i="56" s="1"/>
  <c r="H193" i="56"/>
  <c r="G193" i="56"/>
  <c r="H192" i="56"/>
  <c r="G192" i="56"/>
  <c r="H191" i="56"/>
  <c r="G191" i="56"/>
  <c r="H190" i="56"/>
  <c r="G190" i="56"/>
  <c r="H189" i="56"/>
  <c r="G189" i="56"/>
  <c r="H188" i="56"/>
  <c r="G188" i="56"/>
  <c r="H187" i="56"/>
  <c r="G187" i="56"/>
  <c r="E186" i="56"/>
  <c r="E76" i="56" s="1"/>
  <c r="H185" i="56"/>
  <c r="G185" i="56"/>
  <c r="H184" i="56"/>
  <c r="G184" i="56"/>
  <c r="H183" i="56"/>
  <c r="G183" i="56"/>
  <c r="E182" i="56"/>
  <c r="E65" i="56" s="1"/>
  <c r="H181" i="56"/>
  <c r="H182" i="56" s="1"/>
  <c r="G65" i="56" s="1"/>
  <c r="H65" i="56" s="1"/>
  <c r="G181" i="56"/>
  <c r="G182" i="56" s="1"/>
  <c r="E180" i="56"/>
  <c r="H179" i="56"/>
  <c r="H180" i="56" s="1"/>
  <c r="H38" i="56" s="1"/>
  <c r="G179" i="56"/>
  <c r="G180" i="56" s="1"/>
  <c r="G38" i="56" s="1"/>
  <c r="E175" i="56"/>
  <c r="H174" i="56"/>
  <c r="H175" i="56" s="1"/>
  <c r="G174" i="56"/>
  <c r="G175" i="56" s="1"/>
  <c r="E172" i="56"/>
  <c r="E108" i="56" s="1"/>
  <c r="H171" i="56"/>
  <c r="G171" i="56"/>
  <c r="H170" i="56"/>
  <c r="G170" i="56"/>
  <c r="E169" i="56"/>
  <c r="H168" i="56"/>
  <c r="G168" i="56"/>
  <c r="H167" i="56"/>
  <c r="H169" i="56" s="1"/>
  <c r="G167" i="56"/>
  <c r="H166" i="56"/>
  <c r="G166" i="56"/>
  <c r="E64" i="56"/>
  <c r="H164" i="56"/>
  <c r="G164" i="56"/>
  <c r="H163" i="56"/>
  <c r="G163" i="56"/>
  <c r="L162" i="56"/>
  <c r="N162" i="56" s="1"/>
  <c r="H162" i="56"/>
  <c r="G162" i="56"/>
  <c r="E161" i="56"/>
  <c r="L160" i="56"/>
  <c r="N160" i="56" s="1"/>
  <c r="H160" i="56"/>
  <c r="G160" i="56"/>
  <c r="H159" i="56"/>
  <c r="G159" i="56"/>
  <c r="H158" i="56"/>
  <c r="G158" i="56"/>
  <c r="H157" i="56"/>
  <c r="G157" i="56"/>
  <c r="H156" i="56"/>
  <c r="G156" i="56"/>
  <c r="E155" i="56"/>
  <c r="E13" i="56" s="1"/>
  <c r="E14" i="56" s="1"/>
  <c r="H154" i="56"/>
  <c r="G154" i="56"/>
  <c r="H153" i="56"/>
  <c r="G153" i="56"/>
  <c r="Q152" i="56"/>
  <c r="Q155" i="56" s="1"/>
  <c r="H152" i="56"/>
  <c r="G152" i="56"/>
  <c r="R151" i="56"/>
  <c r="E151" i="56"/>
  <c r="R150" i="56"/>
  <c r="H150" i="56"/>
  <c r="G150" i="56"/>
  <c r="H149" i="56"/>
  <c r="G149" i="56"/>
  <c r="H148" i="56"/>
  <c r="G148" i="56"/>
  <c r="H147" i="56"/>
  <c r="G147" i="56"/>
  <c r="J143" i="56"/>
  <c r="E143" i="56"/>
  <c r="H142" i="56"/>
  <c r="H143" i="56" s="1"/>
  <c r="I143" i="56" s="1"/>
  <c r="G142" i="56"/>
  <c r="G143" i="56" s="1"/>
  <c r="H137" i="56"/>
  <c r="G137" i="56"/>
  <c r="H136" i="56"/>
  <c r="G136" i="56"/>
  <c r="H135" i="56"/>
  <c r="G135" i="56"/>
  <c r="H134" i="56"/>
  <c r="G134" i="56"/>
  <c r="H133" i="56"/>
  <c r="G133" i="56"/>
  <c r="H132" i="56"/>
  <c r="G132" i="56"/>
  <c r="H131" i="56"/>
  <c r="G131" i="56"/>
  <c r="H130" i="56"/>
  <c r="G130" i="56"/>
  <c r="H129" i="56"/>
  <c r="G129" i="56"/>
  <c r="H128" i="56"/>
  <c r="G128" i="56"/>
  <c r="H127" i="56"/>
  <c r="G127" i="56"/>
  <c r="H126" i="56"/>
  <c r="G126" i="56"/>
  <c r="H125" i="56"/>
  <c r="G125" i="56"/>
  <c r="H124" i="56"/>
  <c r="G124" i="56"/>
  <c r="H123" i="56"/>
  <c r="G123" i="56"/>
  <c r="H122" i="56"/>
  <c r="G122" i="56"/>
  <c r="H121" i="56"/>
  <c r="G121" i="56"/>
  <c r="H120" i="56"/>
  <c r="G120" i="56"/>
  <c r="H119" i="56"/>
  <c r="G119" i="56"/>
  <c r="H118" i="56"/>
  <c r="G118" i="56"/>
  <c r="H117" i="56"/>
  <c r="G117" i="56"/>
  <c r="H116" i="56"/>
  <c r="G116" i="56"/>
  <c r="H115" i="56"/>
  <c r="G115" i="56"/>
  <c r="H114" i="56"/>
  <c r="G114" i="56"/>
  <c r="H113" i="56"/>
  <c r="G113" i="56"/>
  <c r="H112" i="56"/>
  <c r="G112" i="56"/>
  <c r="G107" i="56"/>
  <c r="H106" i="56"/>
  <c r="G106" i="56"/>
  <c r="H105" i="56"/>
  <c r="G105" i="56"/>
  <c r="H104" i="56"/>
  <c r="G104" i="56"/>
  <c r="H103" i="56"/>
  <c r="G103" i="56"/>
  <c r="H102" i="56"/>
  <c r="G102" i="56"/>
  <c r="H101" i="56"/>
  <c r="G101" i="56"/>
  <c r="J100" i="56"/>
  <c r="H100" i="56"/>
  <c r="G100" i="56"/>
  <c r="H99" i="56"/>
  <c r="G99" i="56"/>
  <c r="H98" i="56"/>
  <c r="G98" i="56"/>
  <c r="H97" i="56"/>
  <c r="G97" i="56"/>
  <c r="H96" i="56"/>
  <c r="G96" i="56"/>
  <c r="H95" i="56"/>
  <c r="G95" i="56"/>
  <c r="H94" i="56"/>
  <c r="G94" i="56"/>
  <c r="H93" i="56"/>
  <c r="G93" i="56"/>
  <c r="H92" i="56"/>
  <c r="G92" i="56"/>
  <c r="H91" i="56"/>
  <c r="G91" i="56"/>
  <c r="H90" i="56"/>
  <c r="G90" i="56"/>
  <c r="H89" i="56"/>
  <c r="G89" i="56"/>
  <c r="H88" i="56"/>
  <c r="G88" i="56"/>
  <c r="H87" i="56"/>
  <c r="G87" i="56"/>
  <c r="H86" i="56"/>
  <c r="G86" i="56"/>
  <c r="H85" i="56"/>
  <c r="G85" i="56"/>
  <c r="H84" i="56"/>
  <c r="G84" i="56"/>
  <c r="H83" i="56"/>
  <c r="G83" i="56"/>
  <c r="H82" i="56"/>
  <c r="G82" i="56"/>
  <c r="H81" i="56"/>
  <c r="G81" i="56"/>
  <c r="H80" i="56"/>
  <c r="G80" i="56"/>
  <c r="H79" i="56"/>
  <c r="G79" i="56"/>
  <c r="E75" i="56"/>
  <c r="G74" i="56"/>
  <c r="H74" i="56" s="1"/>
  <c r="G73" i="56"/>
  <c r="H73" i="56" s="1"/>
  <c r="G72" i="56"/>
  <c r="H72" i="56" s="1"/>
  <c r="G71" i="56"/>
  <c r="H71" i="56" s="1"/>
  <c r="G70" i="56"/>
  <c r="H70" i="56" s="1"/>
  <c r="H69" i="56"/>
  <c r="G69" i="56"/>
  <c r="H68" i="56"/>
  <c r="G68" i="56"/>
  <c r="G62" i="56"/>
  <c r="H62" i="56" s="1"/>
  <c r="G61" i="56"/>
  <c r="H61" i="56" s="1"/>
  <c r="G60" i="56"/>
  <c r="H60" i="56" s="1"/>
  <c r="G59" i="56"/>
  <c r="H59" i="56" s="1"/>
  <c r="G58" i="56"/>
  <c r="H58" i="56" s="1"/>
  <c r="G57" i="56"/>
  <c r="H57" i="56" s="1"/>
  <c r="G56" i="56"/>
  <c r="H56" i="56" s="1"/>
  <c r="G55" i="56"/>
  <c r="H55" i="56" s="1"/>
  <c r="G54" i="56"/>
  <c r="H54" i="56" s="1"/>
  <c r="G53" i="56"/>
  <c r="H53" i="56" s="1"/>
  <c r="G52" i="56"/>
  <c r="H52" i="56" s="1"/>
  <c r="G51" i="56"/>
  <c r="H51" i="56" s="1"/>
  <c r="G50" i="56"/>
  <c r="H50" i="56" s="1"/>
  <c r="G49" i="56"/>
  <c r="H49" i="56" s="1"/>
  <c r="G48" i="56"/>
  <c r="H48" i="56" s="1"/>
  <c r="J47" i="56"/>
  <c r="G47" i="56"/>
  <c r="H47" i="56" s="1"/>
  <c r="G46" i="56"/>
  <c r="H46" i="56" s="1"/>
  <c r="G45" i="56"/>
  <c r="H45" i="56" s="1"/>
  <c r="G44" i="56"/>
  <c r="H44" i="56" s="1"/>
  <c r="G43" i="56"/>
  <c r="H43" i="56" s="1"/>
  <c r="G42" i="56"/>
  <c r="H42" i="56" s="1"/>
  <c r="G41" i="56"/>
  <c r="E38" i="56"/>
  <c r="G36" i="56"/>
  <c r="H36" i="56" s="1"/>
  <c r="G34" i="56"/>
  <c r="H34" i="56" s="1"/>
  <c r="G33" i="56"/>
  <c r="H33" i="56" s="1"/>
  <c r="G32" i="56"/>
  <c r="H32" i="56" s="1"/>
  <c r="G31" i="56"/>
  <c r="H31" i="56" s="1"/>
  <c r="G30" i="56"/>
  <c r="H30" i="56" s="1"/>
  <c r="G29" i="56"/>
  <c r="H29" i="56" s="1"/>
  <c r="G28" i="56"/>
  <c r="H28" i="56" s="1"/>
  <c r="G27" i="56"/>
  <c r="H27" i="56" s="1"/>
  <c r="G26" i="56"/>
  <c r="H26" i="56" s="1"/>
  <c r="G25" i="56"/>
  <c r="H25" i="56" s="1"/>
  <c r="G24" i="56"/>
  <c r="H24" i="56" s="1"/>
  <c r="G23" i="56"/>
  <c r="H23" i="56" s="1"/>
  <c r="G22" i="56"/>
  <c r="H22" i="56" s="1"/>
  <c r="G21" i="56"/>
  <c r="H21" i="56" s="1"/>
  <c r="G20" i="56"/>
  <c r="H20" i="56" s="1"/>
  <c r="G19" i="56"/>
  <c r="H19" i="56" s="1"/>
  <c r="G18" i="56"/>
  <c r="H18" i="56" s="1"/>
  <c r="G17" i="56"/>
  <c r="H17" i="56" s="1"/>
  <c r="J16" i="56"/>
  <c r="G16" i="56"/>
  <c r="G11" i="56"/>
  <c r="H11" i="56" s="1"/>
  <c r="G10" i="56"/>
  <c r="H10" i="56" s="1"/>
  <c r="G9" i="56"/>
  <c r="H9" i="56" s="1"/>
  <c r="G8" i="56"/>
  <c r="H8" i="56" s="1"/>
  <c r="G7" i="56"/>
  <c r="H7" i="56" s="1"/>
  <c r="G6" i="56"/>
  <c r="H6" i="56" s="1"/>
  <c r="G5" i="56"/>
  <c r="G4" i="56"/>
  <c r="D8" i="93"/>
  <c r="D7" i="93"/>
  <c r="D6" i="93"/>
  <c r="D5" i="93"/>
  <c r="D4" i="93"/>
  <c r="D3" i="93"/>
  <c r="D2" i="93"/>
  <c r="D1" i="93"/>
  <c r="H72" i="6"/>
  <c r="R63" i="6"/>
  <c r="Q63" i="6"/>
  <c r="R62" i="6"/>
  <c r="Q62" i="6"/>
  <c r="R61" i="6"/>
  <c r="Q61" i="6"/>
  <c r="R60" i="6"/>
  <c r="Q60" i="6"/>
  <c r="Q59" i="6"/>
  <c r="R56" i="6"/>
  <c r="Q56" i="6"/>
  <c r="R55" i="6"/>
  <c r="Q55" i="6"/>
  <c r="R54" i="6"/>
  <c r="Q54" i="6"/>
  <c r="R53" i="6"/>
  <c r="Q53" i="6"/>
  <c r="R52" i="6"/>
  <c r="Q52" i="6"/>
  <c r="R51" i="6"/>
  <c r="Q51" i="6"/>
  <c r="R50" i="6"/>
  <c r="Q50" i="6"/>
  <c r="R49" i="6"/>
  <c r="Q49" i="6"/>
  <c r="R48" i="6"/>
  <c r="Q48" i="6"/>
  <c r="R47" i="6"/>
  <c r="Q47" i="6"/>
  <c r="A47" i="6"/>
  <c r="A48" i="6" s="1"/>
  <c r="A49" i="6" s="1"/>
  <c r="A50" i="6" s="1"/>
  <c r="A51" i="6" s="1"/>
  <c r="A52" i="6" s="1"/>
  <c r="A53" i="6" s="1"/>
  <c r="A54" i="6" s="1"/>
  <c r="A55" i="6" s="1"/>
  <c r="A59" i="6" s="1"/>
  <c r="A60" i="6" s="1"/>
  <c r="A61" i="6" s="1"/>
  <c r="A62" i="6" s="1"/>
  <c r="R46" i="6"/>
  <c r="Q46" i="6"/>
  <c r="Q40" i="6"/>
  <c r="R40" i="6" s="1"/>
  <c r="Q39" i="6"/>
  <c r="R39" i="6" s="1"/>
  <c r="Q38" i="6"/>
  <c r="R38" i="6" s="1"/>
  <c r="Q37" i="6"/>
  <c r="R37" i="6" s="1"/>
  <c r="Q36" i="6"/>
  <c r="R36" i="6" s="1"/>
  <c r="Q32" i="6"/>
  <c r="R32" i="6" s="1"/>
  <c r="R30" i="6"/>
  <c r="Q30" i="6"/>
  <c r="K25" i="6"/>
  <c r="M25" i="6" s="1"/>
  <c r="Q25" i="6" s="1"/>
  <c r="Q24" i="6"/>
  <c r="K24" i="6"/>
  <c r="Q23" i="6"/>
  <c r="K23" i="6"/>
  <c r="O22" i="6"/>
  <c r="K22" i="6"/>
  <c r="M22" i="6" s="1"/>
  <c r="Q22" i="6" s="1"/>
  <c r="O21" i="6"/>
  <c r="K21" i="6"/>
  <c r="M21" i="6" s="1"/>
  <c r="O20" i="6"/>
  <c r="K20" i="6"/>
  <c r="M20" i="6" s="1"/>
  <c r="K19" i="6"/>
  <c r="O19" i="6" s="1"/>
  <c r="A13" i="6"/>
  <c r="A14" i="6" s="1"/>
  <c r="A15" i="6" s="1"/>
  <c r="A16" i="6" s="1"/>
  <c r="A17" i="6" s="1"/>
  <c r="A18" i="6" s="1"/>
  <c r="A19" i="6" s="1"/>
  <c r="A20" i="6" s="1"/>
  <c r="A21" i="6" s="1"/>
  <c r="A22" i="6" s="1"/>
  <c r="A23" i="6" s="1"/>
  <c r="A24" i="6" s="1"/>
  <c r="A25" i="6" s="1"/>
  <c r="A26" i="6" s="1"/>
  <c r="A27" i="6" s="1"/>
  <c r="A28" i="6" s="1"/>
  <c r="A29" i="6" s="1"/>
  <c r="B5" i="6"/>
  <c r="D37" i="63"/>
  <c r="H37" i="63" s="1"/>
  <c r="C52" i="63"/>
  <c r="G52" i="63" s="1"/>
  <c r="N15" i="91"/>
  <c r="M15" i="91"/>
  <c r="L15" i="91"/>
  <c r="K15" i="91"/>
  <c r="J15" i="91"/>
  <c r="I15" i="91"/>
  <c r="H15" i="91"/>
  <c r="G15" i="91"/>
  <c r="F15" i="91"/>
  <c r="D28" i="45" s="1"/>
  <c r="E15" i="91"/>
  <c r="D15" i="91"/>
  <c r="C29" i="98"/>
  <c r="E29" i="98" s="1"/>
  <c r="D28" i="98"/>
  <c r="E28" i="98" s="1"/>
  <c r="C21" i="98"/>
  <c r="F12" i="98"/>
  <c r="E12" i="98"/>
  <c r="L10" i="98"/>
  <c r="L11" i="98" s="1"/>
  <c r="G9" i="98"/>
  <c r="G8" i="98"/>
  <c r="G7" i="98"/>
  <c r="G6" i="98"/>
  <c r="G5" i="98"/>
  <c r="H27" i="45"/>
  <c r="H31" i="2"/>
  <c r="P31" i="2" s="1"/>
  <c r="F27" i="45"/>
  <c r="E27" i="45"/>
  <c r="D27" i="45"/>
  <c r="C27" i="45"/>
  <c r="I22" i="2" s="1"/>
  <c r="I19" i="2" s="1"/>
  <c r="M42" i="2"/>
  <c r="L42" i="2"/>
  <c r="K42" i="2"/>
  <c r="J42" i="2"/>
  <c r="P38" i="2"/>
  <c r="I7" i="2"/>
  <c r="I6" i="2"/>
  <c r="A3" i="2"/>
  <c r="A3" i="45" s="1"/>
  <c r="M41" i="18"/>
  <c r="M25" i="18"/>
  <c r="G24" i="18"/>
  <c r="G21" i="18"/>
  <c r="G9" i="18"/>
  <c r="F11" i="75" l="1"/>
  <c r="I56" i="80"/>
  <c r="I57" i="80" s="1"/>
  <c r="J18" i="71"/>
  <c r="J19" i="71" s="1"/>
  <c r="J20" i="71" s="1"/>
  <c r="L28" i="80"/>
  <c r="L31" i="80"/>
  <c r="E31" i="2"/>
  <c r="L11" i="80"/>
  <c r="L27" i="80"/>
  <c r="L40" i="80"/>
  <c r="F8" i="70"/>
  <c r="G37" i="21"/>
  <c r="G30" i="18" s="1"/>
  <c r="L23" i="80"/>
  <c r="L29" i="80"/>
  <c r="L33" i="80"/>
  <c r="L32" i="80"/>
  <c r="L8" i="80"/>
  <c r="L30" i="80"/>
  <c r="L36" i="80"/>
  <c r="J18" i="72"/>
  <c r="L10" i="80"/>
  <c r="L9" i="80"/>
  <c r="E28" i="45"/>
  <c r="E29" i="45" s="1"/>
  <c r="J16" i="45"/>
  <c r="I16" i="45" s="1"/>
  <c r="H172" i="56"/>
  <c r="H4" i="56"/>
  <c r="L13" i="80"/>
  <c r="L43" i="80"/>
  <c r="C26" i="58"/>
  <c r="L7" i="80"/>
  <c r="C3" i="81"/>
  <c r="D3" i="81" s="1"/>
  <c r="L44" i="80"/>
  <c r="D9" i="93"/>
  <c r="J58" i="80"/>
  <c r="J19" i="72"/>
  <c r="J20" i="72" s="1"/>
  <c r="L46" i="80"/>
  <c r="E138" i="56"/>
  <c r="M9" i="102" s="1"/>
  <c r="L47" i="80"/>
  <c r="K13" i="66"/>
  <c r="M13" i="66" s="1"/>
  <c r="K9" i="66"/>
  <c r="M9" i="66" s="1"/>
  <c r="K7" i="66"/>
  <c r="M7" i="66" s="1"/>
  <c r="L45" i="80"/>
  <c r="F6" i="70"/>
  <c r="J18" i="73"/>
  <c r="J19" i="73" s="1"/>
  <c r="J20" i="73" s="1"/>
  <c r="I33" i="68"/>
  <c r="I34" i="68" s="1"/>
  <c r="L14" i="80"/>
  <c r="L17" i="80"/>
  <c r="L21" i="80"/>
  <c r="L41" i="80"/>
  <c r="F7" i="70"/>
  <c r="J18" i="76"/>
  <c r="J19" i="76" s="1"/>
  <c r="J20" i="76" s="1"/>
  <c r="Q153" i="56"/>
  <c r="M11" i="81"/>
  <c r="G12" i="81" s="1"/>
  <c r="H14" i="81" s="1"/>
  <c r="L42" i="80"/>
  <c r="O33" i="68"/>
  <c r="E8" i="77"/>
  <c r="F8" i="77" s="1"/>
  <c r="L11" i="81"/>
  <c r="L15" i="80"/>
  <c r="F9" i="70"/>
  <c r="E30" i="98"/>
  <c r="G56" i="80"/>
  <c r="G57" i="80" s="1"/>
  <c r="L18" i="80"/>
  <c r="H58" i="80"/>
  <c r="J18" i="77"/>
  <c r="J19" i="77" s="1"/>
  <c r="J20" i="77" s="1"/>
  <c r="J17" i="74"/>
  <c r="J18" i="74" s="1"/>
  <c r="J19" i="74" s="1"/>
  <c r="H56" i="80"/>
  <c r="H57" i="80" s="1"/>
  <c r="F56" i="80"/>
  <c r="F57" i="80" s="1"/>
  <c r="L50" i="80"/>
  <c r="H165" i="56"/>
  <c r="L16" i="80"/>
  <c r="L39" i="80"/>
  <c r="L51" i="80"/>
  <c r="L6" i="80"/>
  <c r="J56" i="80"/>
  <c r="J57" i="80" s="1"/>
  <c r="E7" i="73"/>
  <c r="F7" i="73" s="1"/>
  <c r="K45" i="66"/>
  <c r="M45" i="66" s="1"/>
  <c r="K47" i="66"/>
  <c r="M47" i="66" s="1"/>
  <c r="K31" i="66"/>
  <c r="M31" i="66" s="1"/>
  <c r="G12" i="98"/>
  <c r="H12" i="98" s="1"/>
  <c r="H13" i="98" s="1"/>
  <c r="D21" i="98"/>
  <c r="D29" i="45"/>
  <c r="E38" i="2"/>
  <c r="K38" i="2" s="1"/>
  <c r="S4" i="81"/>
  <c r="G16" i="18"/>
  <c r="M6" i="68"/>
  <c r="E10" i="58"/>
  <c r="D10" i="58"/>
  <c r="D26" i="58" s="1"/>
  <c r="Q11" i="81"/>
  <c r="S10" i="81"/>
  <c r="M4" i="101"/>
  <c r="M4" i="102"/>
  <c r="E5" i="74"/>
  <c r="F5" i="74" s="1"/>
  <c r="M7" i="102"/>
  <c r="M7" i="101"/>
  <c r="E110" i="56"/>
  <c r="C8" i="101" s="1"/>
  <c r="M8" i="101"/>
  <c r="M8" i="102"/>
  <c r="N7" i="102"/>
  <c r="N7" i="101"/>
  <c r="K10" i="66"/>
  <c r="M10" i="66" s="1"/>
  <c r="S11" i="81"/>
  <c r="H12" i="81" s="1"/>
  <c r="K56" i="80"/>
  <c r="K57" i="80" s="1"/>
  <c r="E10" i="71"/>
  <c r="F10" i="71" s="1"/>
  <c r="E10" i="72"/>
  <c r="F10" i="72" s="1"/>
  <c r="E10" i="76"/>
  <c r="F10" i="76" s="1"/>
  <c r="E6" i="74"/>
  <c r="F6" i="74" s="1"/>
  <c r="E9" i="76"/>
  <c r="F9" i="76" s="1"/>
  <c r="L5" i="80"/>
  <c r="F10" i="70"/>
  <c r="E5" i="71"/>
  <c r="F5" i="71" s="1"/>
  <c r="E5" i="72"/>
  <c r="F5" i="72" s="1"/>
  <c r="E5" i="76"/>
  <c r="F5" i="76" s="1"/>
  <c r="E9" i="77"/>
  <c r="F9" i="77" s="1"/>
  <c r="E8" i="73"/>
  <c r="F8" i="73" s="1"/>
  <c r="E7" i="74"/>
  <c r="F7" i="74" s="1"/>
  <c r="E52" i="63"/>
  <c r="G38" i="2" s="1"/>
  <c r="N8" i="101"/>
  <c r="N8" i="102"/>
  <c r="E6" i="71"/>
  <c r="F6" i="71" s="1"/>
  <c r="E6" i="72"/>
  <c r="F6" i="72" s="1"/>
  <c r="E6" i="76"/>
  <c r="F6" i="76" s="1"/>
  <c r="E10" i="77"/>
  <c r="F10" i="77" s="1"/>
  <c r="D52" i="63"/>
  <c r="F38" i="2" s="1"/>
  <c r="N6" i="101"/>
  <c r="N6" i="102"/>
  <c r="F32" i="81"/>
  <c r="L20" i="80"/>
  <c r="E5" i="77"/>
  <c r="F5" i="77" s="1"/>
  <c r="E9" i="73"/>
  <c r="F9" i="73" s="1"/>
  <c r="F5" i="70"/>
  <c r="K8" i="66"/>
  <c r="M8" i="66" s="1"/>
  <c r="E7" i="71"/>
  <c r="F7" i="71" s="1"/>
  <c r="E7" i="72"/>
  <c r="F7" i="72" s="1"/>
  <c r="E7" i="76"/>
  <c r="F7" i="76" s="1"/>
  <c r="E8" i="74"/>
  <c r="F8" i="74" s="1"/>
  <c r="E9" i="72"/>
  <c r="F9" i="72" s="1"/>
  <c r="E66" i="56"/>
  <c r="C6" i="101" s="1"/>
  <c r="M6" i="101"/>
  <c r="M6" i="102"/>
  <c r="G186" i="56"/>
  <c r="E13" i="81"/>
  <c r="E6" i="77"/>
  <c r="F6" i="77" s="1"/>
  <c r="N5" i="102"/>
  <c r="N5" i="101"/>
  <c r="M9" i="101"/>
  <c r="G169" i="56"/>
  <c r="G75" i="56" s="1"/>
  <c r="H75" i="56" s="1"/>
  <c r="N9" i="102"/>
  <c r="N9" i="101"/>
  <c r="K19" i="66"/>
  <c r="M19" i="66" s="1"/>
  <c r="E8" i="71"/>
  <c r="F8" i="71" s="1"/>
  <c r="E8" i="72"/>
  <c r="F8" i="72" s="1"/>
  <c r="K26" i="6"/>
  <c r="M26" i="6" s="1"/>
  <c r="K46" i="66"/>
  <c r="M46" i="66" s="1"/>
  <c r="K41" i="66"/>
  <c r="M41" i="66" s="1"/>
  <c r="K49" i="66"/>
  <c r="M49" i="66" s="1"/>
  <c r="K39" i="66"/>
  <c r="M39" i="66" s="1"/>
  <c r="B29" i="66"/>
  <c r="B30" i="66" s="1"/>
  <c r="B32" i="66" s="1"/>
  <c r="B33" i="66" s="1"/>
  <c r="B36" i="66" s="1"/>
  <c r="B37" i="66" s="1"/>
  <c r="B38" i="66" s="1"/>
  <c r="B39" i="66" s="1"/>
  <c r="B40" i="66" s="1"/>
  <c r="B41" i="66" s="1"/>
  <c r="B42" i="66" s="1"/>
  <c r="B43" i="66" s="1"/>
  <c r="B44" i="66" s="1"/>
  <c r="B45" i="66" s="1"/>
  <c r="B46" i="66" s="1"/>
  <c r="B47" i="66" s="1"/>
  <c r="B48" i="66" s="1"/>
  <c r="B49" i="66" s="1"/>
  <c r="K38" i="66"/>
  <c r="M38" i="66" s="1"/>
  <c r="K43" i="66"/>
  <c r="M43" i="66" s="1"/>
  <c r="L51" i="66"/>
  <c r="N14" i="66"/>
  <c r="J50" i="66"/>
  <c r="K44" i="66"/>
  <c r="M44" i="66" s="1"/>
  <c r="K12" i="66"/>
  <c r="M12" i="66" s="1"/>
  <c r="K27" i="66"/>
  <c r="M27" i="66" s="1"/>
  <c r="K37" i="66"/>
  <c r="M37" i="66" s="1"/>
  <c r="K42" i="66"/>
  <c r="M42" i="66" s="1"/>
  <c r="K26" i="66"/>
  <c r="M26" i="66" s="1"/>
  <c r="K40" i="66"/>
  <c r="M40" i="66" s="1"/>
  <c r="K11" i="66"/>
  <c r="M11" i="66" s="1"/>
  <c r="K20" i="66"/>
  <c r="M20" i="66" s="1"/>
  <c r="K22" i="66"/>
  <c r="M22" i="66" s="1"/>
  <c r="K28" i="66"/>
  <c r="M28" i="66" s="1"/>
  <c r="G50" i="66"/>
  <c r="K48" i="66"/>
  <c r="M48" i="66" s="1"/>
  <c r="N50" i="66"/>
  <c r="E37" i="56"/>
  <c r="E39" i="56" s="1"/>
  <c r="E77" i="56"/>
  <c r="H194" i="56"/>
  <c r="H76" i="56" s="1"/>
  <c r="G200" i="56"/>
  <c r="G139" i="56" s="1"/>
  <c r="H151" i="56"/>
  <c r="G155" i="56"/>
  <c r="G13" i="56" s="1"/>
  <c r="H13" i="56" s="1"/>
  <c r="G161" i="56"/>
  <c r="G37" i="56" s="1"/>
  <c r="G39" i="56" s="1"/>
  <c r="H155" i="56"/>
  <c r="G172" i="56"/>
  <c r="G108" i="56" s="1"/>
  <c r="H108" i="56" s="1"/>
  <c r="H200" i="56"/>
  <c r="H139" i="56" s="1"/>
  <c r="H161" i="56"/>
  <c r="H37" i="56" s="1"/>
  <c r="G194" i="56"/>
  <c r="E201" i="56"/>
  <c r="H186" i="56"/>
  <c r="F76" i="56" s="1"/>
  <c r="E176" i="56"/>
  <c r="G151" i="56"/>
  <c r="G138" i="56" s="1"/>
  <c r="H138" i="56" s="1"/>
  <c r="G165" i="56"/>
  <c r="G64" i="56" s="1"/>
  <c r="H5" i="56"/>
  <c r="H16" i="56"/>
  <c r="H41" i="56"/>
  <c r="K23" i="66"/>
  <c r="M23" i="66" s="1"/>
  <c r="K21" i="66"/>
  <c r="M21" i="66" s="1"/>
  <c r="K33" i="66"/>
  <c r="M33" i="66" s="1"/>
  <c r="K18" i="66"/>
  <c r="M18" i="66" s="1"/>
  <c r="K32" i="66"/>
  <c r="M32" i="66" s="1"/>
  <c r="K24" i="66"/>
  <c r="M24" i="66" s="1"/>
  <c r="J34" i="66"/>
  <c r="K25" i="66"/>
  <c r="M25" i="66" s="1"/>
  <c r="K17" i="66"/>
  <c r="M17" i="66" s="1"/>
  <c r="K30" i="66"/>
  <c r="M30" i="66" s="1"/>
  <c r="K16" i="66"/>
  <c r="M16" i="66" s="1"/>
  <c r="N34" i="66"/>
  <c r="K36" i="66"/>
  <c r="G34" i="66"/>
  <c r="G32" i="18"/>
  <c r="H35" i="2"/>
  <c r="G31" i="2"/>
  <c r="F31" i="2"/>
  <c r="H52" i="63" l="1"/>
  <c r="E140" i="56"/>
  <c r="F11" i="70"/>
  <c r="B31" i="66"/>
  <c r="I35" i="2"/>
  <c r="D16" i="75"/>
  <c r="E16" i="75" s="1"/>
  <c r="F16" i="75" s="1"/>
  <c r="R3" i="81"/>
  <c r="D14" i="75"/>
  <c r="E14" i="75" s="1"/>
  <c r="F14" i="75" s="1"/>
  <c r="I18" i="81"/>
  <c r="R43" i="6"/>
  <c r="K16" i="45"/>
  <c r="I27" i="45"/>
  <c r="T3" i="81"/>
  <c r="H77" i="56"/>
  <c r="D7" i="101" s="1"/>
  <c r="K77" i="56" s="1"/>
  <c r="M77" i="56" s="1"/>
  <c r="F11" i="73"/>
  <c r="D18" i="73" s="1"/>
  <c r="E18" i="73" s="1"/>
  <c r="F18" i="73" s="1"/>
  <c r="S13" i="81"/>
  <c r="O39" i="2"/>
  <c r="Q31" i="2"/>
  <c r="P41" i="2"/>
  <c r="Q18" i="6"/>
  <c r="R18" i="6" s="1"/>
  <c r="I38" i="2"/>
  <c r="H38" i="2"/>
  <c r="H140" i="56"/>
  <c r="D9" i="101" s="1"/>
  <c r="K14" i="66"/>
  <c r="Q13" i="66" s="1"/>
  <c r="M14" i="66"/>
  <c r="L19" i="6"/>
  <c r="P19" i="6" s="1"/>
  <c r="G20" i="18"/>
  <c r="G22" i="18" s="1"/>
  <c r="H7" i="101"/>
  <c r="C4" i="81"/>
  <c r="T4" i="81" s="1"/>
  <c r="D14" i="70"/>
  <c r="E14" i="70" s="1"/>
  <c r="F14" i="70" s="1"/>
  <c r="F16" i="70" s="1"/>
  <c r="D20" i="70"/>
  <c r="E20" i="70" s="1"/>
  <c r="F20" i="70" s="1"/>
  <c r="G66" i="56"/>
  <c r="H64" i="56"/>
  <c r="H66" i="56" s="1"/>
  <c r="P35" i="2"/>
  <c r="P28" i="2"/>
  <c r="Q28" i="2" s="1"/>
  <c r="Q30" i="2" s="1"/>
  <c r="F11" i="77"/>
  <c r="G6" i="101"/>
  <c r="D5" i="109"/>
  <c r="H5" i="109" s="1"/>
  <c r="J5" i="109" s="1"/>
  <c r="G8" i="101"/>
  <c r="D7" i="109"/>
  <c r="H7" i="109" s="1"/>
  <c r="J7" i="109" s="1"/>
  <c r="G76" i="56"/>
  <c r="G77" i="56" s="1"/>
  <c r="G109" i="56"/>
  <c r="C5" i="101"/>
  <c r="M5" i="101"/>
  <c r="M5" i="102"/>
  <c r="F11" i="76"/>
  <c r="F10" i="74"/>
  <c r="F10" i="58"/>
  <c r="E26" i="58"/>
  <c r="O174" i="56"/>
  <c r="C4" i="101"/>
  <c r="F11" i="72"/>
  <c r="C9" i="101"/>
  <c r="F11" i="71"/>
  <c r="G10" i="18"/>
  <c r="H10" i="18" s="1"/>
  <c r="G19" i="18"/>
  <c r="L56" i="80"/>
  <c r="L57" i="80" s="1"/>
  <c r="D36" i="81"/>
  <c r="F36" i="81" s="1"/>
  <c r="F40" i="81" s="1"/>
  <c r="Q26" i="6"/>
  <c r="C7" i="101"/>
  <c r="H39" i="56"/>
  <c r="G14" i="56"/>
  <c r="H14" i="56"/>
  <c r="E144" i="56"/>
  <c r="G140" i="56"/>
  <c r="M34" i="66"/>
  <c r="K34" i="66"/>
  <c r="K50" i="66"/>
  <c r="M36" i="66"/>
  <c r="M50" i="66" s="1"/>
  <c r="R31" i="2"/>
  <c r="C8" i="27"/>
  <c r="C13" i="27" s="1"/>
  <c r="K51" i="66" l="1"/>
  <c r="F33" i="2"/>
  <c r="G33" i="2"/>
  <c r="G35" i="2" s="1"/>
  <c r="E35" i="2"/>
  <c r="D16" i="73"/>
  <c r="E16" i="73" s="1"/>
  <c r="F16" i="73" s="1"/>
  <c r="C10" i="81"/>
  <c r="T10" i="81" s="1"/>
  <c r="K140" i="56"/>
  <c r="M140" i="56" s="1"/>
  <c r="D9" i="102"/>
  <c r="H9" i="102" s="1"/>
  <c r="H9" i="101"/>
  <c r="L9" i="101" s="1"/>
  <c r="I77" i="56"/>
  <c r="D6" i="109"/>
  <c r="H6" i="109" s="1"/>
  <c r="J6" i="109" s="1"/>
  <c r="O36" i="2"/>
  <c r="P36" i="2" s="1"/>
  <c r="P37" i="2" s="1"/>
  <c r="K66" i="56"/>
  <c r="D6" i="101"/>
  <c r="H6" i="101" s="1"/>
  <c r="G23" i="18"/>
  <c r="G31" i="18" s="1"/>
  <c r="G33" i="18" s="1"/>
  <c r="E20" i="98"/>
  <c r="F20" i="98" s="1"/>
  <c r="G20" i="98" s="1"/>
  <c r="F30" i="98"/>
  <c r="G30" i="98" s="1"/>
  <c r="K8" i="101"/>
  <c r="D4" i="81"/>
  <c r="F20" i="6" s="1"/>
  <c r="I19" i="81"/>
  <c r="R4" i="81"/>
  <c r="Q16" i="6"/>
  <c r="J110" i="56"/>
  <c r="L110" i="56" s="1"/>
  <c r="G10" i="58"/>
  <c r="G26" i="58" s="1"/>
  <c r="F26" i="58"/>
  <c r="K6" i="101"/>
  <c r="D5" i="101"/>
  <c r="D15" i="74"/>
  <c r="E15" i="74" s="1"/>
  <c r="F15" i="74" s="1"/>
  <c r="C9" i="81"/>
  <c r="D13" i="77"/>
  <c r="E13" i="77" s="1"/>
  <c r="F13" i="77" s="1"/>
  <c r="D16" i="77"/>
  <c r="E16" i="77" s="1"/>
  <c r="F16" i="77" s="1"/>
  <c r="C8" i="81"/>
  <c r="L7" i="101"/>
  <c r="Q14" i="6"/>
  <c r="I66" i="56"/>
  <c r="G20" i="2"/>
  <c r="I20" i="2" s="1"/>
  <c r="D4" i="101"/>
  <c r="Q15" i="6"/>
  <c r="J77" i="56"/>
  <c r="L77" i="56" s="1"/>
  <c r="H19" i="18"/>
  <c r="D16" i="76"/>
  <c r="E16" i="76" s="1"/>
  <c r="F16" i="76" s="1"/>
  <c r="C7" i="81"/>
  <c r="D14" i="76"/>
  <c r="E14" i="76" s="1"/>
  <c r="F14" i="76" s="1"/>
  <c r="D8" i="109"/>
  <c r="H8" i="109" s="1"/>
  <c r="J8" i="109" s="1"/>
  <c r="G9" i="101"/>
  <c r="D7" i="102"/>
  <c r="D17" i="71"/>
  <c r="E17" i="71" s="1"/>
  <c r="F17" i="71" s="1"/>
  <c r="C5" i="81"/>
  <c r="D6" i="102"/>
  <c r="D15" i="72"/>
  <c r="E15" i="72" s="1"/>
  <c r="F15" i="72" s="1"/>
  <c r="C6" i="81"/>
  <c r="H109" i="56"/>
  <c r="H110" i="56" s="1"/>
  <c r="G110" i="56"/>
  <c r="G144" i="56" s="1"/>
  <c r="D10" i="81"/>
  <c r="F26" i="6" s="1"/>
  <c r="I22" i="81"/>
  <c r="R10" i="81"/>
  <c r="G5" i="101"/>
  <c r="G4" i="101"/>
  <c r="C10" i="101"/>
  <c r="C15" i="102" s="1"/>
  <c r="G7" i="101"/>
  <c r="M51" i="66"/>
  <c r="C24" i="63" s="1"/>
  <c r="G24" i="63" s="1"/>
  <c r="D8" i="27"/>
  <c r="D13" i="27" s="1"/>
  <c r="F35" i="2"/>
  <c r="E8" i="27"/>
  <c r="E13" i="27" s="1"/>
  <c r="G34" i="18" l="1"/>
  <c r="J26" i="6"/>
  <c r="P26" i="6" s="1"/>
  <c r="H26" i="6"/>
  <c r="J20" i="6"/>
  <c r="P20" i="6" s="1"/>
  <c r="H20" i="6"/>
  <c r="E24" i="63"/>
  <c r="D24" i="63"/>
  <c r="H24" i="63" s="1"/>
  <c r="Q13" i="6"/>
  <c r="D4" i="109"/>
  <c r="H4" i="109" s="1"/>
  <c r="J4" i="109" s="1"/>
  <c r="D3" i="109"/>
  <c r="Q12" i="6"/>
  <c r="R15" i="6"/>
  <c r="G26" i="18"/>
  <c r="D8" i="101"/>
  <c r="D10" i="101" s="1"/>
  <c r="I110" i="56"/>
  <c r="L9" i="102"/>
  <c r="I21" i="81"/>
  <c r="D5" i="81"/>
  <c r="F21" i="6" s="1"/>
  <c r="T5" i="81"/>
  <c r="R5" i="81"/>
  <c r="I24" i="81"/>
  <c r="D8" i="81"/>
  <c r="L24" i="6" s="1"/>
  <c r="T8" i="81"/>
  <c r="R8" i="81"/>
  <c r="M174" i="56"/>
  <c r="J14" i="56"/>
  <c r="L14" i="56" s="1"/>
  <c r="K5" i="101"/>
  <c r="D7" i="81"/>
  <c r="F23" i="6" s="1"/>
  <c r="J23" i="6" s="1"/>
  <c r="P23" i="6" s="1"/>
  <c r="I23" i="81"/>
  <c r="T7" i="81"/>
  <c r="R7" i="81"/>
  <c r="I20" i="81"/>
  <c r="D6" i="81"/>
  <c r="F22" i="6" s="1"/>
  <c r="T6" i="81"/>
  <c r="R6" i="81"/>
  <c r="H6" i="102"/>
  <c r="R14" i="6"/>
  <c r="I17" i="81"/>
  <c r="D9" i="81"/>
  <c r="F25" i="6" s="1"/>
  <c r="T9" i="81"/>
  <c r="T11" i="81" s="1"/>
  <c r="R9" i="81"/>
  <c r="R11" i="81" s="1"/>
  <c r="L20" i="6"/>
  <c r="N20" i="6" s="1"/>
  <c r="H4" i="101"/>
  <c r="L6" i="101"/>
  <c r="K9" i="101"/>
  <c r="J140" i="56"/>
  <c r="L140" i="56" s="1"/>
  <c r="Q17" i="6"/>
  <c r="R17" i="6" s="1"/>
  <c r="I140" i="56"/>
  <c r="H144" i="56"/>
  <c r="H7" i="102"/>
  <c r="K7" i="101"/>
  <c r="L26" i="6"/>
  <c r="N26" i="6" s="1"/>
  <c r="H5" i="101"/>
  <c r="D5" i="102"/>
  <c r="M43" i="18"/>
  <c r="J10" i="101"/>
  <c r="G10" i="101"/>
  <c r="J22" i="6" l="1"/>
  <c r="H22" i="6"/>
  <c r="J21" i="6"/>
  <c r="H21" i="6"/>
  <c r="J25" i="6"/>
  <c r="P25" i="6" s="1"/>
  <c r="H25" i="6"/>
  <c r="H3" i="109"/>
  <c r="D10" i="109"/>
  <c r="H11" i="109" s="1"/>
  <c r="P22" i="6"/>
  <c r="P21" i="6"/>
  <c r="I39" i="56"/>
  <c r="J39" i="56" s="1"/>
  <c r="L25" i="6"/>
  <c r="N25" i="6" s="1"/>
  <c r="L5" i="101"/>
  <c r="L21" i="6"/>
  <c r="N21" i="6" s="1"/>
  <c r="L4" i="101"/>
  <c r="I25" i="81"/>
  <c r="L6" i="102"/>
  <c r="L23" i="6"/>
  <c r="R13" i="6"/>
  <c r="H8" i="101"/>
  <c r="D8" i="102"/>
  <c r="N174" i="56"/>
  <c r="K14" i="56"/>
  <c r="M14" i="56" s="1"/>
  <c r="L7" i="102"/>
  <c r="H5" i="102"/>
  <c r="L22" i="6"/>
  <c r="N22" i="6" s="1"/>
  <c r="I10" i="101"/>
  <c r="J3" i="109" l="1"/>
  <c r="J10" i="109" s="1"/>
  <c r="H10" i="109"/>
  <c r="R12" i="81"/>
  <c r="J25" i="81"/>
  <c r="K110" i="56"/>
  <c r="M110" i="56" s="1"/>
  <c r="R16" i="6"/>
  <c r="L5" i="102"/>
  <c r="H8" i="102"/>
  <c r="L8" i="101"/>
  <c r="H10" i="101"/>
  <c r="K4" i="101"/>
  <c r="C4" i="102"/>
  <c r="R12" i="6" s="1"/>
  <c r="L8" i="102" l="1"/>
  <c r="L10" i="101"/>
  <c r="K10" i="101"/>
  <c r="D4" i="102"/>
  <c r="C10" i="102"/>
  <c r="E10" i="102"/>
  <c r="C16" i="102" l="1"/>
  <c r="C18" i="102" s="1"/>
  <c r="C12" i="102"/>
  <c r="D10" i="102"/>
  <c r="H4" i="102"/>
  <c r="H10" i="102" l="1"/>
  <c r="L4" i="102"/>
  <c r="L10" i="102" l="1"/>
  <c r="P64" i="6"/>
  <c r="Q31" i="6" l="1"/>
  <c r="R31" i="6" s="1"/>
  <c r="Q41" i="6"/>
  <c r="F64" i="6" l="1"/>
  <c r="J64" i="6"/>
  <c r="H64" i="6"/>
  <c r="R41" i="6"/>
  <c r="R64" i="6" s="1"/>
  <c r="F12" i="108"/>
  <c r="F11" i="108"/>
  <c r="N64" i="6" l="1"/>
  <c r="L64" i="6"/>
  <c r="F8" i="108"/>
  <c r="C13" i="63" l="1"/>
  <c r="G13" i="63" s="1"/>
  <c r="N66" i="6"/>
  <c r="D13" i="63"/>
  <c r="F10" i="108"/>
  <c r="H13" i="63" l="1"/>
  <c r="E13" i="63"/>
  <c r="F7" i="108"/>
  <c r="F9" i="108" l="1"/>
  <c r="F14" i="108" s="1"/>
  <c r="S67" i="107"/>
  <c r="J16" i="107"/>
  <c r="AB16" i="107" s="1"/>
  <c r="AB67" i="107" s="1"/>
  <c r="W16" i="107"/>
  <c r="N16" i="107" s="1"/>
  <c r="N67" i="107" l="1"/>
  <c r="C15" i="63" s="1"/>
  <c r="AF16" i="107"/>
  <c r="AF67" i="107" s="1"/>
  <c r="W67" i="107"/>
  <c r="D18" i="63"/>
  <c r="J67" i="107"/>
  <c r="C18" i="63" s="1"/>
  <c r="G18" i="63" s="1"/>
  <c r="H18" i="63" l="1"/>
  <c r="E15" i="63"/>
  <c r="G15" i="63"/>
  <c r="E18" i="63"/>
  <c r="C30" i="63"/>
  <c r="G30" i="63" s="1"/>
  <c r="D15" i="63"/>
  <c r="D30" i="63" l="1"/>
  <c r="H15" i="63"/>
  <c r="H30" i="63"/>
  <c r="E30" i="63"/>
  <c r="G36" i="2" s="1"/>
  <c r="G37" i="2" s="1"/>
  <c r="G39" i="2" s="1"/>
  <c r="G41" i="2" s="1"/>
  <c r="G42" i="2" s="1"/>
  <c r="C53" i="63"/>
  <c r="G53" i="63" s="1"/>
  <c r="E36" i="2"/>
  <c r="H36" i="2"/>
  <c r="H37" i="2" s="1"/>
  <c r="H39" i="2" s="1"/>
  <c r="H41" i="2" s="1"/>
  <c r="H42" i="2" s="1"/>
  <c r="D53" i="63"/>
  <c r="F36" i="2"/>
  <c r="F37" i="2" s="1"/>
  <c r="F39" i="2" s="1"/>
  <c r="F41" i="2" s="1"/>
  <c r="F42" i="2" s="1"/>
  <c r="H53" i="63" l="1"/>
  <c r="E53" i="63"/>
  <c r="I36" i="2"/>
  <c r="I37" i="2" s="1"/>
  <c r="I39" i="2" s="1"/>
  <c r="I41" i="2" s="1"/>
  <c r="I42" i="2" s="1"/>
  <c r="G27" i="18"/>
  <c r="D56" i="63"/>
  <c r="K43" i="2"/>
  <c r="K36" i="2"/>
  <c r="E37" i="2"/>
  <c r="D59" i="63"/>
  <c r="G28" i="18"/>
  <c r="E39" i="2" l="1"/>
  <c r="K37" i="2"/>
  <c r="G29" i="18"/>
  <c r="G38" i="18" l="1"/>
  <c r="G39" i="18"/>
  <c r="G37" i="18"/>
  <c r="K39" i="2"/>
  <c r="E41" i="2"/>
  <c r="E42"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1" authorId="0" shapeId="0" xr:uid="{00000000-0006-0000-0400-000001000000}">
      <text>
        <r>
          <rPr>
            <b/>
            <sz val="9"/>
            <rFont val="Tahoma"/>
            <family val="2"/>
          </rPr>
          <t xml:space="preserve">Author: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13" authorId="0" shapeId="0" xr:uid="{00000000-0006-0000-0700-000001000000}">
      <text>
        <r>
          <rPr>
            <b/>
            <sz val="9"/>
            <rFont val="Tahoma"/>
            <family val="2"/>
          </rPr>
          <t>Author:</t>
        </r>
        <r>
          <rPr>
            <sz val="9"/>
            <rFont val="Tahoma"/>
            <family val="2"/>
          </rPr>
          <t xml:space="preserve">
27.75 Ton Dated 13-4-22
22.25 Ton Dated 14-4-22
51.84 Ton dated 26-5-22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9" authorId="0" shapeId="0" xr:uid="{00000000-0006-0000-1300-000001000000}">
      <text>
        <r>
          <rPr>
            <b/>
            <sz val="9"/>
            <rFont val="Tahoma"/>
            <family val="2"/>
          </rPr>
          <t>Author:</t>
        </r>
        <r>
          <rPr>
            <sz val="9"/>
            <rFont val="Tahoma"/>
            <family val="2"/>
          </rPr>
          <t xml:space="preserve">
0.529</t>
        </r>
      </text>
    </comment>
  </commentList>
</comments>
</file>

<file path=xl/sharedStrings.xml><?xml version="1.0" encoding="utf-8"?>
<sst xmlns="http://schemas.openxmlformats.org/spreadsheetml/2006/main" count="2302" uniqueCount="1037">
  <si>
    <t>SUMMARY OF MONTHLY MONITORING REPORT</t>
  </si>
  <si>
    <t>Proj Con</t>
  </si>
  <si>
    <t xml:space="preserve">Proj Con 10th Avenue Islamabad NLC </t>
  </si>
  <si>
    <t>Name of Proj</t>
  </si>
  <si>
    <t>Const of 10th Avenue from IJP Road to Srinagar Highway, Islamabad</t>
  </si>
  <si>
    <t>Month</t>
  </si>
  <si>
    <t>Progress</t>
  </si>
  <si>
    <t>a.</t>
  </si>
  <si>
    <t>Physical</t>
  </si>
  <si>
    <t>(1)</t>
  </si>
  <si>
    <t>Planned</t>
  </si>
  <si>
    <t>(2)</t>
  </si>
  <si>
    <t>Achieved</t>
  </si>
  <si>
    <t>Schedule of Proj</t>
  </si>
  <si>
    <t>Date of Commencement</t>
  </si>
  <si>
    <t>b.</t>
  </si>
  <si>
    <t>Date of Completion</t>
  </si>
  <si>
    <t>c.</t>
  </si>
  <si>
    <t>Revised Date of Completion</t>
  </si>
  <si>
    <t>.</t>
  </si>
  <si>
    <t>Financial State</t>
  </si>
  <si>
    <t xml:space="preserve">Original Cost of Proj </t>
  </si>
  <si>
    <t>Revised Cost of Proj</t>
  </si>
  <si>
    <t>Funds Received from Client</t>
  </si>
  <si>
    <t>d.</t>
  </si>
  <si>
    <t>Cost of Work upto Previous Month</t>
  </si>
  <si>
    <t>e.</t>
  </si>
  <si>
    <t>Cost of Work Done during the month by Proj Con / Hired Lab</t>
  </si>
  <si>
    <t>f.</t>
  </si>
  <si>
    <t>Cost of Work Done during the month by Petty Contrs</t>
  </si>
  <si>
    <t>g.</t>
  </si>
  <si>
    <t>Total Cost of Work Done during the month by Proj Con / Hired Lab &amp; Petty Contrs (e+f)</t>
  </si>
  <si>
    <t>h.</t>
  </si>
  <si>
    <t>Total Cost of Work Done till to date (d+g)</t>
  </si>
  <si>
    <t>i.</t>
  </si>
  <si>
    <t>Assets</t>
  </si>
  <si>
    <t>j.</t>
  </si>
  <si>
    <t>Revenue against (MT, Lab &amp; Handling Charges)</t>
  </si>
  <si>
    <t>k.</t>
  </si>
  <si>
    <t>Total Cost of Work Done incl Assets &amp; Revenue against Recoveries till to date (h+j+k)</t>
  </si>
  <si>
    <t>l.</t>
  </si>
  <si>
    <t>Exp upto last month ( Incl Liab )</t>
  </si>
  <si>
    <t>m.</t>
  </si>
  <si>
    <t>Exp during the month  ( Incl Liab )</t>
  </si>
  <si>
    <t>n.</t>
  </si>
  <si>
    <t>Total Exp till to date Incl Laib (m+n)</t>
  </si>
  <si>
    <t>o.</t>
  </si>
  <si>
    <t>Liabilities till to date att as per Anx  " M"</t>
  </si>
  <si>
    <t>p.</t>
  </si>
  <si>
    <t>Total Cost of work done without claim</t>
  </si>
  <si>
    <t>q.</t>
  </si>
  <si>
    <t>Total Cost of vetted work</t>
  </si>
  <si>
    <t>r.</t>
  </si>
  <si>
    <t>Slippage (h-r )</t>
  </si>
  <si>
    <t>s.</t>
  </si>
  <si>
    <t>Escalation claims</t>
  </si>
  <si>
    <t>t.</t>
  </si>
  <si>
    <t>Claim of withheld amount / Non BOQ items</t>
  </si>
  <si>
    <t>Financial Health</t>
  </si>
  <si>
    <t>Based on vetted work without claim</t>
  </si>
  <si>
    <t>Based on vetted work incl claim</t>
  </si>
  <si>
    <t>(3)</t>
  </si>
  <si>
    <t>Based on Work Done incl claim (h+ k+ t - n )</t>
  </si>
  <si>
    <t>Reasons for Delay in Progress</t>
  </si>
  <si>
    <t>Any Special Activity Carried out</t>
  </si>
  <si>
    <t>Comd Remarks</t>
  </si>
  <si>
    <t>Anx A of MMR</t>
  </si>
  <si>
    <t>Schedule of Project</t>
  </si>
  <si>
    <t>a. Date of Commencement</t>
  </si>
  <si>
    <t>b. Date of Completion</t>
  </si>
  <si>
    <t>c. Revised Completion Date (If any)</t>
  </si>
  <si>
    <t>Salient Features of Proj.</t>
  </si>
  <si>
    <t>Length of Rd</t>
  </si>
  <si>
    <t>4.1 KM</t>
  </si>
  <si>
    <t>No of Bridges / Underpasses</t>
  </si>
  <si>
    <t>7 x Bridge</t>
  </si>
  <si>
    <t>Bldg Works</t>
  </si>
  <si>
    <t>…………….N.A……………….</t>
  </si>
  <si>
    <t>Infrastructure Works</t>
  </si>
  <si>
    <t>Client</t>
  </si>
  <si>
    <t>CDA</t>
  </si>
  <si>
    <t>Consultant</t>
  </si>
  <si>
    <t>Zeeruk Int'l (Pvt.) Ltd.</t>
  </si>
  <si>
    <t>Progress Work Done</t>
  </si>
  <si>
    <t>Rs (Million)</t>
  </si>
  <si>
    <t>%age</t>
  </si>
  <si>
    <t>(1) Planned (% on Work Done) - Revised</t>
  </si>
  <si>
    <t>(2) Achieved (% on Vetted Work Done)</t>
  </si>
  <si>
    <t xml:space="preserve">a.Original Cost of Proj (Pkg-01 &amp; 02) </t>
  </si>
  <si>
    <t>b. Revised Cost of Project  (If any)</t>
  </si>
  <si>
    <t>c. Total Funds Received from Client</t>
  </si>
  <si>
    <t>d. Total Funds Released to Project agaist cash requsition</t>
  </si>
  <si>
    <t>Income State</t>
  </si>
  <si>
    <t>Work Done</t>
  </si>
  <si>
    <t>Vetted Work</t>
  </si>
  <si>
    <t>During The Month</t>
  </si>
  <si>
    <t>Upto Date</t>
  </si>
  <si>
    <t>Year to Date</t>
  </si>
  <si>
    <t xml:space="preserve">Revenue of the Proj </t>
  </si>
  <si>
    <t>Workdone</t>
  </si>
  <si>
    <t>(i) Self Exec</t>
  </si>
  <si>
    <t>(ii) Sub-Contractor</t>
  </si>
  <si>
    <t>Expected EPC's / Other Claims</t>
  </si>
  <si>
    <t>Other Income</t>
  </si>
  <si>
    <t xml:space="preserve">Total Revenue </t>
  </si>
  <si>
    <t>Direct Cost</t>
  </si>
  <si>
    <t>Gross Profit</t>
  </si>
  <si>
    <t>Gen &amp; Adm Exp</t>
  </si>
  <si>
    <t>(4)</t>
  </si>
  <si>
    <t>Operating Profit</t>
  </si>
  <si>
    <t>(5)</t>
  </si>
  <si>
    <t>Financial Charges</t>
  </si>
  <si>
    <t>Net Profit (Million)</t>
  </si>
  <si>
    <t>Net Profit  %age</t>
  </si>
  <si>
    <t xml:space="preserve">Income State as per IAS-11 </t>
  </si>
  <si>
    <t>Revenue</t>
  </si>
  <si>
    <t xml:space="preserve">Net Profit (Million) </t>
  </si>
  <si>
    <t>Net Profit % age</t>
  </si>
  <si>
    <t>Remarks of PM/PD</t>
  </si>
  <si>
    <t>Anx "B"</t>
  </si>
  <si>
    <t xml:space="preserve">Detail of Work Self Exec Done By NLC /Hired Labour </t>
  </si>
  <si>
    <t>Bill #</t>
  </si>
  <si>
    <t>Activity</t>
  </si>
  <si>
    <t>Amount Rs in Million</t>
  </si>
  <si>
    <t>CA Amount</t>
  </si>
  <si>
    <t>Work Done During the Month</t>
  </si>
  <si>
    <t>Workdone up to Date</t>
  </si>
  <si>
    <t>Workdone Year to Date</t>
  </si>
  <si>
    <t>Vetted Workdone up to Date</t>
  </si>
  <si>
    <t>Vetted Workdone Year to Date</t>
  </si>
  <si>
    <t>Earthwork and Allied Activities</t>
  </si>
  <si>
    <t>Sub-Base and Base</t>
  </si>
  <si>
    <t>Surface Course &amp; Pavement</t>
  </si>
  <si>
    <t>4a</t>
  </si>
  <si>
    <t>Structure (Bridges)</t>
  </si>
  <si>
    <t>4b</t>
  </si>
  <si>
    <t>Culverts (Box)</t>
  </si>
  <si>
    <t>4c</t>
  </si>
  <si>
    <t>Structure (RCC Retaining wall)</t>
  </si>
  <si>
    <t>Structure (Underpasses)</t>
  </si>
  <si>
    <t>4d</t>
  </si>
  <si>
    <t>Structure (RRM Retaining/Breast Walls)</t>
  </si>
  <si>
    <t>Rigid Pavement</t>
  </si>
  <si>
    <t>4e</t>
  </si>
  <si>
    <t>Mechanical Stabilized Earth</t>
  </si>
  <si>
    <t>Drainage and Erosion Works</t>
  </si>
  <si>
    <t>Ancillary Works</t>
  </si>
  <si>
    <t>General Items Package 1 &amp; 2</t>
  </si>
  <si>
    <t>Electrification</t>
  </si>
  <si>
    <t>Pedestrian Bridges</t>
  </si>
  <si>
    <t>Bus Bays</t>
  </si>
  <si>
    <t>Intelligent Transport System</t>
  </si>
  <si>
    <t>Grass &amp; Plantation</t>
  </si>
  <si>
    <t>VO-01</t>
  </si>
  <si>
    <t xml:space="preserve">Grand Total Amount </t>
  </si>
  <si>
    <t>Qty</t>
  </si>
  <si>
    <t>Amount</t>
  </si>
  <si>
    <t>=</t>
  </si>
  <si>
    <t>Anx "C" of MMR</t>
  </si>
  <si>
    <t>DETAIL OF WORK DONE BY SUB CONTRACTORS</t>
  </si>
  <si>
    <t>Rupees in Million</t>
  </si>
  <si>
    <t>Ser</t>
  </si>
  <si>
    <t>CA No.</t>
  </si>
  <si>
    <t xml:space="preserve">Contractor </t>
  </si>
  <si>
    <t>NLC's CA Amount</t>
  </si>
  <si>
    <t>Sub Cont CA Amount</t>
  </si>
  <si>
    <t>Runing Total Upto Date</t>
  </si>
  <si>
    <t>Runing Total YTD</t>
  </si>
  <si>
    <t>Upto YTD 2016-17</t>
  </si>
  <si>
    <t>Upto YTD 2014-15</t>
  </si>
  <si>
    <t>Upto YTD 2013-14</t>
  </si>
  <si>
    <t>YTD 2012-13</t>
  </si>
  <si>
    <t>Vetted Work Done up to Date</t>
  </si>
  <si>
    <t>Vetted Work Done YTD</t>
  </si>
  <si>
    <t>Remarks</t>
  </si>
  <si>
    <t>Mechanicaly Stablized Earth Walls / Reinforced Earth Retaining Wall at Proj 10th Ave Road, Islamabad</t>
  </si>
  <si>
    <t>10th Avenue/14/2022/PDN/NLC</t>
  </si>
  <si>
    <t xml:space="preserve">M/S Freypak Pvt Ltd </t>
  </si>
  <si>
    <t>Anx "D"</t>
  </si>
  <si>
    <t>DETAIL OF EXPENDITURES</t>
  </si>
  <si>
    <t>Head of A/c</t>
  </si>
  <si>
    <t>Expenditures (Rs in Million)</t>
  </si>
  <si>
    <t>During the Month</t>
  </si>
  <si>
    <t>Work Expenditures</t>
  </si>
  <si>
    <t>Stores Consumed / purchased</t>
  </si>
  <si>
    <t>Cost</t>
  </si>
  <si>
    <t>Sub Contractor Cost</t>
  </si>
  <si>
    <t xml:space="preserve">a. Net Payments </t>
  </si>
  <si>
    <t>b.POL</t>
  </si>
  <si>
    <t>c. Retention Money</t>
  </si>
  <si>
    <t>d. Income Tax</t>
  </si>
  <si>
    <t>e. T&amp;P</t>
  </si>
  <si>
    <t>f. Material Lab Charges</t>
  </si>
  <si>
    <t>g. Other Charges</t>
  </si>
  <si>
    <t>h. Sec/Mob Adv (Paid)/Rec</t>
  </si>
  <si>
    <t>Hiring of Plt / Eqpt / Mach</t>
  </si>
  <si>
    <t xml:space="preserve">POL </t>
  </si>
  <si>
    <t xml:space="preserve">Repair/ Maint </t>
  </si>
  <si>
    <t xml:space="preserve">Hiring charges </t>
  </si>
  <si>
    <t xml:space="preserve">Salary and Benefits </t>
  </si>
  <si>
    <t>Contractual Empolyees / Daily wages</t>
  </si>
  <si>
    <t>Total Operating Exp</t>
  </si>
  <si>
    <t>Any Other</t>
  </si>
  <si>
    <t>Misc Exp</t>
  </si>
  <si>
    <t>b.Misc Store consumed</t>
  </si>
  <si>
    <t xml:space="preserve">Stationary </t>
  </si>
  <si>
    <t>Repair/Maintenance Veh/Plt/Eqpt</t>
  </si>
  <si>
    <t>Entertainment</t>
  </si>
  <si>
    <t>Lab Testing/Air Ambient Test</t>
  </si>
  <si>
    <t>Geo Technical</t>
  </si>
  <si>
    <t>Trn/fr Charges</t>
  </si>
  <si>
    <t>Survey Equipment</t>
  </si>
  <si>
    <t>Hiring of Petty Labour</t>
  </si>
  <si>
    <t>Exp against Bill No 7</t>
  </si>
  <si>
    <t>Electricity Expense</t>
  </si>
  <si>
    <t>Inauguration Ceremony</t>
  </si>
  <si>
    <t>Office Containers</t>
  </si>
  <si>
    <t>Air Ambinent Testing</t>
  </si>
  <si>
    <t>Camp Development</t>
  </si>
  <si>
    <t>Proj Insurance</t>
  </si>
  <si>
    <t>Signboards</t>
  </si>
  <si>
    <t>Water filing charges</t>
  </si>
  <si>
    <t>Water connection charges</t>
  </si>
  <si>
    <t>Gen Exp</t>
  </si>
  <si>
    <t>Total Expenditure</t>
  </si>
  <si>
    <t>Anx "E"</t>
  </si>
  <si>
    <t>DETAIL OF PAYMENTS TO SUB CONTRACTORS</t>
  </si>
  <si>
    <t>CA No</t>
  </si>
  <si>
    <t>Contractor</t>
  </si>
  <si>
    <t>NLC CA Amount</t>
  </si>
  <si>
    <t>Sub Contr CA Amount</t>
  </si>
  <si>
    <t>Margin</t>
  </si>
  <si>
    <t>Previous YTD 15-16</t>
  </si>
  <si>
    <t>Sub Contr's  Work Done</t>
  </si>
  <si>
    <t>Retention Money</t>
  </si>
  <si>
    <t>POL Recovery</t>
  </si>
  <si>
    <t>T &amp; P Recovered</t>
  </si>
  <si>
    <t>Income Tax</t>
  </si>
  <si>
    <t>Lab Charges</t>
  </si>
  <si>
    <t>With held Amount</t>
  </si>
  <si>
    <t>Secure Advance &amp; Mob Adv</t>
  </si>
  <si>
    <t>Net Payment Due</t>
  </si>
  <si>
    <t>Income Tax 6% / 7%</t>
  </si>
  <si>
    <t>Other Charges</t>
  </si>
  <si>
    <t>Labour Rate Contracts</t>
  </si>
  <si>
    <t>LRA/03/2022/10th Ave/NLC</t>
  </si>
  <si>
    <t>M/S Ghamrani Builders (CA-03)</t>
  </si>
  <si>
    <t>LRA/04/2022/10th Ave/NLC</t>
  </si>
  <si>
    <t>M/S Isa Khelvi Const (CA-04)</t>
  </si>
  <si>
    <t>LRA/05/2022/10th Ave/NLC</t>
  </si>
  <si>
    <t>M/S Condrill (Pvt) Ltd construction and drilling Engineers (CA-05)</t>
  </si>
  <si>
    <t>LRA/06/2022/10th Ave/NLC</t>
  </si>
  <si>
    <t>M/S Rana Azam &amp; Saqib Ali (CA-06)</t>
  </si>
  <si>
    <t>LRA/07/2022/10th Ave/NLC</t>
  </si>
  <si>
    <t>M/S Isa Khelvi Const (CA-07)</t>
  </si>
  <si>
    <t xml:space="preserve"> LRA/08/2022/10th Ave/NLC</t>
  </si>
  <si>
    <t>M/s Khilji (CA-08)</t>
  </si>
  <si>
    <t xml:space="preserve"> LRA/09/2022/10th Ave/NLC</t>
  </si>
  <si>
    <t xml:space="preserve"> M/S Afzal Thakedar &amp; All Civ Works  (CA-09)</t>
  </si>
  <si>
    <t xml:space="preserve"> LRA/11/2022/10th Ave/NLC</t>
  </si>
  <si>
    <t>M/s Freypak (CA-10)</t>
  </si>
  <si>
    <t>M/S Condrill (Pvt) Ltd construction and drilling Engineers (CA-11)</t>
  </si>
  <si>
    <t xml:space="preserve"> LRA/12/2022/10th Ave/NLC</t>
  </si>
  <si>
    <t>M/s Grappler Developers and Contractors (CA-12)</t>
  </si>
  <si>
    <t>LRA/13/2022/10th Ave/NLC</t>
  </si>
  <si>
    <t xml:space="preserve"> M/S Noble  Builders and Construction (CA-13)</t>
  </si>
  <si>
    <t>LRA/14/2022/10th Ave/NLC</t>
  </si>
  <si>
    <t xml:space="preserve"> M/S Qutab Khan Arebzai &amp; Brothers 
(CA-14)</t>
  </si>
  <si>
    <t>LRA/15/2022/10th Ave/NLC</t>
  </si>
  <si>
    <t>M/S Mavia Construction 
(CA-15)</t>
  </si>
  <si>
    <t>LRA/16/2022/10th Ave/NLC</t>
  </si>
  <si>
    <t xml:space="preserve"> M/S Afzal Thakedar &amp; All Civ Works  (CA-16)</t>
  </si>
  <si>
    <t>LRA/17/2022/10th Ave/NLC</t>
  </si>
  <si>
    <t>M/S Rana Azam &amp; Saqib Ali (CA-17)</t>
  </si>
  <si>
    <t>LRA/18/2022/10th Ave/NLC</t>
  </si>
  <si>
    <t xml:space="preserve"> M/S Afzal Thakedar &amp; All Civ Works  
(CA-18)</t>
  </si>
  <si>
    <t>LRA/19/2022/10th Ave/NLC</t>
  </si>
  <si>
    <t xml:space="preserve"> Ms Haji Lal Khan &amp; Sons (CA 19)</t>
  </si>
  <si>
    <t>LRA/20/2022/10th Ave/NLC</t>
  </si>
  <si>
    <t xml:space="preserve"> Ms Mavia (CA 20)</t>
  </si>
  <si>
    <t xml:space="preserve"> Ms Eagle Grip (CA 21)</t>
  </si>
  <si>
    <t>LRA/21/2022/10th Ave/NLC</t>
  </si>
  <si>
    <t xml:space="preserve"> M/S Noble  Builders and Construction (CA-21)</t>
  </si>
  <si>
    <t>LRA/22/2022/10th Ave/NLC</t>
  </si>
  <si>
    <t xml:space="preserve"> Ms Mavia (CA 22)</t>
  </si>
  <si>
    <t>LRA/23/2022/10th Ave/NLC</t>
  </si>
  <si>
    <t>M/s Billal Traders</t>
  </si>
  <si>
    <t>LRA/24/2022/10th Ave/NLC</t>
  </si>
  <si>
    <t>LRA/25/2022/10th Ave/NLC</t>
  </si>
  <si>
    <t>LRA/26/2022/10th Ave/NLC</t>
  </si>
  <si>
    <t>M/s Faisal Jalil</t>
  </si>
  <si>
    <t>LRA/27/2022/10th Ave/NLC</t>
  </si>
  <si>
    <t>M/s Shah Behram</t>
  </si>
  <si>
    <t>LRA/28/2024/10th Ave/NLC</t>
  </si>
  <si>
    <t>M/s Haji Lal Khan</t>
  </si>
  <si>
    <t>LRA/29/2024/10th Ave/NLC</t>
  </si>
  <si>
    <t>M/s Karimdad &amp; Co</t>
  </si>
  <si>
    <t>LRA/30/2024/10th Ave/NLC</t>
  </si>
  <si>
    <t>M/s RTS</t>
  </si>
  <si>
    <t>LRA/31/2024/10th Ave/NLC</t>
  </si>
  <si>
    <t>M/s AJK Ent</t>
  </si>
  <si>
    <t>LRA/32/2024/10th Ave/NLC</t>
  </si>
  <si>
    <t>M/s Maken Brothers</t>
  </si>
  <si>
    <t>LRA/33/2024/10th Ave/NLC</t>
  </si>
  <si>
    <t xml:space="preserve"> M/S BIN SHAMS ENTERPRISES</t>
  </si>
  <si>
    <t>LRA/34/2024/10th Ave/NLC</t>
  </si>
  <si>
    <t>LRA/35/2024/10th Ave/NLC</t>
  </si>
  <si>
    <t>LRA/36/2024/10th Ave/NLC</t>
  </si>
  <si>
    <t>M/S APEXFORCE PAK PVT LTD</t>
  </si>
  <si>
    <t>LRA/37/2024/10th Ave/NLC</t>
  </si>
  <si>
    <t>LRA/38/2024/10th Ave/NLC</t>
  </si>
  <si>
    <t>LRA/39/2024/10th Ave/NLC</t>
  </si>
  <si>
    <t>M/S Yousaf Construction</t>
  </si>
  <si>
    <t>LRA/40/2024/10th Ave/NLC</t>
  </si>
  <si>
    <t>M/S AJK Ent</t>
  </si>
  <si>
    <t>LRA/41/2024/10th Ave/NLC</t>
  </si>
  <si>
    <t>LRA/42/2024/10th Ave/NLC</t>
  </si>
  <si>
    <t>LRA/43/2024/10th Ave/NLC</t>
  </si>
  <si>
    <t>LRA/44/2024/10th Ave/NLC</t>
  </si>
  <si>
    <t>LRA/45/2024/10th Ave/NLC</t>
  </si>
  <si>
    <t>M/s Synergy Enterprises</t>
  </si>
  <si>
    <t>LRA/46/2024/10th Ave/NLC</t>
  </si>
  <si>
    <t>M/s AJK Enterprises</t>
  </si>
  <si>
    <t>LRA/47/2024/10th Ave/NLC</t>
  </si>
  <si>
    <t>M/s Ahmad Engg Services</t>
  </si>
  <si>
    <t>LRA/48/2024/10th Ave/NLC</t>
  </si>
  <si>
    <t>M/s Shabbir Construction Company</t>
  </si>
  <si>
    <t>LRA/49/2024/10th Ave/NLC</t>
  </si>
  <si>
    <t>LRA/50/2024/10th Ave/NLC</t>
  </si>
  <si>
    <t>LRA/51/2025/10th Ave/NLC</t>
  </si>
  <si>
    <t>M/s Jan &amp; Sons</t>
  </si>
  <si>
    <t>LRA/52/2024/10th Ave/NLC</t>
  </si>
  <si>
    <t>LRA/54/2025/10th Ave/NLC</t>
  </si>
  <si>
    <t>M/s RTS Contractors</t>
  </si>
  <si>
    <t>LRA/55/2025/10th Ave/NLC</t>
  </si>
  <si>
    <t>LRA/56/2025/10th Ave/NLC</t>
  </si>
  <si>
    <t>M/s Yousaf Construction Company</t>
  </si>
  <si>
    <t>LRA/xxx/2022/10th Ave/NLC</t>
  </si>
  <si>
    <t>Asphalt Group</t>
  </si>
  <si>
    <t>TOTAL</t>
  </si>
  <si>
    <t>Anx "F"</t>
  </si>
  <si>
    <t>PAYMENT DETAIL OF SUB CONTRACTORS</t>
  </si>
  <si>
    <t>Rs in Million</t>
  </si>
  <si>
    <t>Cheque No</t>
  </si>
  <si>
    <t>Date</t>
  </si>
  <si>
    <t>RAR No</t>
  </si>
  <si>
    <t>Sub Contr's Work Done</t>
  </si>
  <si>
    <t>POL</t>
  </si>
  <si>
    <t>Store</t>
  </si>
  <si>
    <t xml:space="preserve">Withheld/any Deduction </t>
  </si>
  <si>
    <t>Handling Charges</t>
  </si>
  <si>
    <t>Income Tax 8% / 10%</t>
  </si>
  <si>
    <t>Mob / Sec Advance</t>
  </si>
  <si>
    <t>Net Payment Due after D/d</t>
  </si>
  <si>
    <t>Mob / Sec Adv Due</t>
  </si>
  <si>
    <t>Total Payment Due</t>
  </si>
  <si>
    <t>Paid Amount</t>
  </si>
  <si>
    <t>Due Payment</t>
  </si>
  <si>
    <t xml:space="preserve">LRA/01/2022/10th Ave/NLC  </t>
  </si>
  <si>
    <t>M/S West ARC Construction</t>
  </si>
  <si>
    <t>00645694</t>
  </si>
  <si>
    <t>28-04-22</t>
  </si>
  <si>
    <t>00660168</t>
  </si>
  <si>
    <t>30-06-22</t>
  </si>
  <si>
    <t>00674838</t>
  </si>
  <si>
    <t>00677433</t>
  </si>
  <si>
    <t>Final</t>
  </si>
  <si>
    <t>817833</t>
  </si>
  <si>
    <t>Total</t>
  </si>
  <si>
    <t xml:space="preserve">LRA/02/2022/10th Ave/NLC  </t>
  </si>
  <si>
    <t xml:space="preserve">  M/S HM Akbar &amp; Sons</t>
  </si>
  <si>
    <t>680036</t>
  </si>
  <si>
    <t>-</t>
  </si>
  <si>
    <t>00806854</t>
  </si>
  <si>
    <t xml:space="preserve">LRA/03/2022/10th Ave/NLC  </t>
  </si>
  <si>
    <t>M/S Ghamrani Builders</t>
  </si>
  <si>
    <t xml:space="preserve">LRA/04/2022/10th Ave/NLC  </t>
  </si>
  <si>
    <t>M/S Isa Khelvi Cons</t>
  </si>
  <si>
    <t>00662756 (Askari)</t>
  </si>
  <si>
    <t>Dated 08-07-2022</t>
  </si>
  <si>
    <t>M/S Condrill (Pvt) Ltd construction and drilling Engineers</t>
  </si>
  <si>
    <t>00666219 (Askari)</t>
  </si>
  <si>
    <t>Dated 20-07-2022</t>
  </si>
  <si>
    <t>M/S Rana Azam &amp; Saqib Ali</t>
  </si>
  <si>
    <t>Not Avail in ERP</t>
  </si>
  <si>
    <t xml:space="preserve">LRA/07/2022/10th Ave/NLC  </t>
  </si>
  <si>
    <t xml:space="preserve">LRA/08/2022/10th Ave/NLC  </t>
  </si>
  <si>
    <t>M/s Khilji Builders</t>
  </si>
  <si>
    <t xml:space="preserve">LRA/09/2022/10th Ave/NLC  </t>
  </si>
  <si>
    <t>M/S Afzal Thakedar &amp; All Civ Works</t>
  </si>
  <si>
    <t xml:space="preserve">LRA/10/2022/10th Ave/NLC  </t>
  </si>
  <si>
    <t>M/S Freypak Pvt Ltd</t>
  </si>
  <si>
    <t>LRA/11/2022/10th Ave/NLC</t>
  </si>
  <si>
    <t>M/S Condrill Pvt Ltd</t>
  </si>
  <si>
    <t>687576</t>
  </si>
  <si>
    <t>694514</t>
  </si>
  <si>
    <t>694518</t>
  </si>
  <si>
    <t>LRA/12/2022/10th Ave/NLC</t>
  </si>
  <si>
    <t>M/S Grappler Developers</t>
  </si>
  <si>
    <t>690230</t>
  </si>
  <si>
    <t>718456</t>
  </si>
  <si>
    <t>M/S Noble Builders</t>
  </si>
  <si>
    <t>690228</t>
  </si>
  <si>
    <t>M/S Qutab Khan</t>
  </si>
  <si>
    <t>704183</t>
  </si>
  <si>
    <t>738159</t>
  </si>
  <si>
    <t>M/S Mavia Construction</t>
  </si>
  <si>
    <t>709382</t>
  </si>
  <si>
    <t>724122</t>
  </si>
  <si>
    <t>Other Deduction</t>
  </si>
  <si>
    <t>M/S Afzal Thakedar</t>
  </si>
  <si>
    <t>694513</t>
  </si>
  <si>
    <t>709368</t>
  </si>
  <si>
    <t>724120</t>
  </si>
  <si>
    <t>LRA/17/2022/10th Ave/ NLC</t>
  </si>
  <si>
    <t>M/S Rana Azam</t>
  </si>
  <si>
    <t>694515</t>
  </si>
  <si>
    <t>724176</t>
  </si>
  <si>
    <t>704255</t>
  </si>
  <si>
    <t>724121</t>
  </si>
  <si>
    <t>M/S Haji Lal Khan &amp; Sons</t>
  </si>
  <si>
    <t>700422</t>
  </si>
  <si>
    <t>709331</t>
  </si>
  <si>
    <t>704184</t>
  </si>
  <si>
    <t>718454</t>
  </si>
  <si>
    <t>724131</t>
  </si>
  <si>
    <t>860737</t>
  </si>
  <si>
    <t>724123</t>
  </si>
  <si>
    <t>LRA/23/2023/10th Ave/NLC</t>
  </si>
  <si>
    <t>M/S Bilal Traders</t>
  </si>
  <si>
    <t>777963</t>
  </si>
  <si>
    <t>00826961</t>
  </si>
  <si>
    <t>LRA/24/2023/10th Ave/NLC</t>
  </si>
  <si>
    <t>782048</t>
  </si>
  <si>
    <t>817834</t>
  </si>
  <si>
    <t>LRA/25/2023/10th Ave/NLC</t>
  </si>
  <si>
    <t>786374</t>
  </si>
  <si>
    <t>00817654</t>
  </si>
  <si>
    <t>LRA/26/2023/10th Ave/NLC</t>
  </si>
  <si>
    <t>M/S Faisal Jalil</t>
  </si>
  <si>
    <t>00786392</t>
  </si>
  <si>
    <t>00801115</t>
  </si>
  <si>
    <t>00816886</t>
  </si>
  <si>
    <t>00838717</t>
  </si>
  <si>
    <t>00847765</t>
  </si>
  <si>
    <t>LRA/27/2023/10th Ave/NLC</t>
  </si>
  <si>
    <t>M/S Shah Behram</t>
  </si>
  <si>
    <t>781892</t>
  </si>
  <si>
    <t>00804386</t>
  </si>
  <si>
    <t>00816888</t>
  </si>
  <si>
    <t>00838718</t>
  </si>
  <si>
    <t>00847766</t>
  </si>
  <si>
    <t>00867728</t>
  </si>
  <si>
    <t>M/S Haji Lal Khan</t>
  </si>
  <si>
    <t>792160</t>
  </si>
  <si>
    <t>M/S Karimdad &amp; Co</t>
  </si>
  <si>
    <t>00802779</t>
  </si>
  <si>
    <t>827084</t>
  </si>
  <si>
    <t>00867876</t>
  </si>
  <si>
    <t>M/S RTS</t>
  </si>
  <si>
    <t>00802778</t>
  </si>
  <si>
    <t>00817662</t>
  </si>
  <si>
    <t>00865256</t>
  </si>
  <si>
    <t>M/S AJK Enterprises</t>
  </si>
  <si>
    <t>00804392</t>
  </si>
  <si>
    <t>00852831</t>
  </si>
  <si>
    <t>00816884</t>
  </si>
  <si>
    <t>M/S Maken Brothers</t>
  </si>
  <si>
    <t>807153</t>
  </si>
  <si>
    <t>00816885</t>
  </si>
  <si>
    <t>M/S Bin Shams</t>
  </si>
  <si>
    <t>00804389</t>
  </si>
  <si>
    <t>00817665</t>
  </si>
  <si>
    <t>00817829</t>
  </si>
  <si>
    <t>00829540</t>
  </si>
  <si>
    <t>00865334</t>
  </si>
  <si>
    <t>00806853</t>
  </si>
  <si>
    <t>00816887</t>
  </si>
  <si>
    <t>00838787</t>
  </si>
  <si>
    <t>00865402</t>
  </si>
  <si>
    <t>Joint Cheque with LRA 35</t>
  </si>
  <si>
    <t>00804388</t>
  </si>
  <si>
    <t>00826960</t>
  </si>
  <si>
    <t>00838719</t>
  </si>
  <si>
    <t>In Finance</t>
  </si>
  <si>
    <t>Joint Cheque with LRA 34</t>
  </si>
  <si>
    <t>M/S Apexforce</t>
  </si>
  <si>
    <t>00804384</t>
  </si>
  <si>
    <t>00806861</t>
  </si>
  <si>
    <t>00838788</t>
  </si>
  <si>
    <t>00841175</t>
  </si>
  <si>
    <t>00816889</t>
  </si>
  <si>
    <t>00817830</t>
  </si>
  <si>
    <t>00841063</t>
  </si>
  <si>
    <t>00852896</t>
  </si>
  <si>
    <t>00860742</t>
  </si>
  <si>
    <t>00817666</t>
  </si>
  <si>
    <t>00817828</t>
  </si>
  <si>
    <t>00826957</t>
  </si>
  <si>
    <t>00838792</t>
  </si>
  <si>
    <t>00841174</t>
  </si>
  <si>
    <t>00816890</t>
  </si>
  <si>
    <t>00829538</t>
  </si>
  <si>
    <t>00847767</t>
  </si>
  <si>
    <t>00867727</t>
  </si>
  <si>
    <t>00827090</t>
  </si>
  <si>
    <t>00852895</t>
  </si>
  <si>
    <t>00829539</t>
  </si>
  <si>
    <t>00838784</t>
  </si>
  <si>
    <t>00860596</t>
  </si>
  <si>
    <t>Joint Check with LRA 44</t>
  </si>
  <si>
    <t>00829541</t>
  </si>
  <si>
    <t>00841027</t>
  </si>
  <si>
    <t>Joint Check with LRA 42</t>
  </si>
  <si>
    <t>00829537</t>
  </si>
  <si>
    <t>00865406</t>
  </si>
  <si>
    <t>00867730</t>
  </si>
  <si>
    <t>00841038</t>
  </si>
  <si>
    <t>00865255</t>
  </si>
  <si>
    <t>00865332</t>
  </si>
  <si>
    <t>00865408</t>
  </si>
  <si>
    <t>00867726</t>
  </si>
  <si>
    <t>00847764</t>
  </si>
  <si>
    <t>00865403</t>
  </si>
  <si>
    <t>Joint Cheque with LRA 50</t>
  </si>
  <si>
    <t>00841040</t>
  </si>
  <si>
    <t>00865335</t>
  </si>
  <si>
    <t>00867729</t>
  </si>
  <si>
    <t>Joint Cheque with LRA 48</t>
  </si>
  <si>
    <t>00865336</t>
  </si>
  <si>
    <t>00865405</t>
  </si>
  <si>
    <t>LRA/53/2025/10th Ave/NLC</t>
  </si>
  <si>
    <t>M/S RTS Contractors</t>
  </si>
  <si>
    <t>00865404</t>
  </si>
  <si>
    <t>Anx "G"</t>
  </si>
  <si>
    <t>DETAIL OF CONST MATERIAL</t>
  </si>
  <si>
    <t>Item</t>
  </si>
  <si>
    <t>Unit</t>
  </si>
  <si>
    <t>Purchases (Rs)</t>
  </si>
  <si>
    <t>Consumed (Rs)</t>
  </si>
  <si>
    <t xml:space="preserve">Balance Held </t>
  </si>
  <si>
    <t>Total Qty Req</t>
  </si>
  <si>
    <t>ASTM 615, GR-60 - 10mm</t>
  </si>
  <si>
    <t>Tons</t>
  </si>
  <si>
    <t>ASTM 615, GR-60 - 12mm</t>
  </si>
  <si>
    <t>ASTM 615, GR-60 - 16mm</t>
  </si>
  <si>
    <t>ASTM 615, GR-60 - 20mm</t>
  </si>
  <si>
    <t>ASTM 615, GR-60 - 25mm</t>
  </si>
  <si>
    <t>ASTM 615, GR-60 - 32mm</t>
  </si>
  <si>
    <t>Prestressing Wire</t>
  </si>
  <si>
    <t>A3 (SRC) Concr for Piles - 10th Ave</t>
  </si>
  <si>
    <t>CUM</t>
  </si>
  <si>
    <t>A3 (OPC) Concr  - 10th Ave</t>
  </si>
  <si>
    <t>A1 (OPC) Concr  - 10th Ave</t>
  </si>
  <si>
    <t>A2 (OPC) Concr  - 10th Ave</t>
  </si>
  <si>
    <t>D1 Conc - 10th Ave</t>
  </si>
  <si>
    <t>D2 Conc - 10th Ave</t>
  </si>
  <si>
    <t>Lean Concrete</t>
  </si>
  <si>
    <t>Conc Class B</t>
  </si>
  <si>
    <t xml:space="preserve">PT Bridge Supplies </t>
  </si>
  <si>
    <t>a</t>
  </si>
  <si>
    <t>Trumpets 250x250x 35</t>
  </si>
  <si>
    <t>b</t>
  </si>
  <si>
    <t>Trumpets 270x270x 35</t>
  </si>
  <si>
    <t>c</t>
  </si>
  <si>
    <t>Sheath 75mm</t>
  </si>
  <si>
    <t>Lm</t>
  </si>
  <si>
    <t>d</t>
  </si>
  <si>
    <t>Sheath 78mm</t>
  </si>
  <si>
    <t>e</t>
  </si>
  <si>
    <t>Sheath 65mm</t>
  </si>
  <si>
    <t>f</t>
  </si>
  <si>
    <t>Sheath 68mm</t>
  </si>
  <si>
    <t>g</t>
  </si>
  <si>
    <t>Plastic Saddle</t>
  </si>
  <si>
    <t>h</t>
  </si>
  <si>
    <t>425x450x77.5 Bearing pad</t>
  </si>
  <si>
    <t>Ccm</t>
  </si>
  <si>
    <t>i</t>
  </si>
  <si>
    <t>400x450x77.5 Bearing pad</t>
  </si>
  <si>
    <t>475x450x77.5 Bearing pad</t>
  </si>
  <si>
    <t>Store Items</t>
  </si>
  <si>
    <t>A36 Steel Shuttering</t>
  </si>
  <si>
    <t>KG</t>
  </si>
  <si>
    <t>Drill Machine</t>
  </si>
  <si>
    <t>Nos</t>
  </si>
  <si>
    <t>Electric Fan Heater</t>
  </si>
  <si>
    <t>Electric Motor 3/P. 3HP</t>
  </si>
  <si>
    <t>Grinder 7"</t>
  </si>
  <si>
    <t>Grinder 9"</t>
  </si>
  <si>
    <t>Hilti China</t>
  </si>
  <si>
    <t>Hilti 1050 W China</t>
  </si>
  <si>
    <t>Pump 1 HP</t>
  </si>
  <si>
    <t>Oxygen Gas Cylender Large</t>
  </si>
  <si>
    <t>Genrator 15 Kva</t>
  </si>
  <si>
    <t>Genrator 5 Kva</t>
  </si>
  <si>
    <t>Genrator 3 Kva</t>
  </si>
  <si>
    <t>Vibrator with Petrol Engine Robin EY20</t>
  </si>
  <si>
    <t>Spray Machine Steel</t>
  </si>
  <si>
    <t>Spray Tank 20 Ltr</t>
  </si>
  <si>
    <t>Steel Almirah</t>
  </si>
  <si>
    <t>Granular Material</t>
  </si>
  <si>
    <t>CFT</t>
  </si>
  <si>
    <t>Total Cost (Rs in Million)</t>
  </si>
  <si>
    <t>Lean</t>
  </si>
  <si>
    <t>A3 sRC</t>
  </si>
  <si>
    <t>A3 OPC</t>
  </si>
  <si>
    <t>A1</t>
  </si>
  <si>
    <t>A2</t>
  </si>
  <si>
    <t>Class B</t>
  </si>
  <si>
    <t>D1</t>
  </si>
  <si>
    <t>D2</t>
  </si>
  <si>
    <t>Detail of Steel (Dia Wise)</t>
  </si>
  <si>
    <t>Description</t>
  </si>
  <si>
    <t>A/U</t>
  </si>
  <si>
    <t>Weight (Ton)</t>
  </si>
  <si>
    <t>Rate (Rs)</t>
  </si>
  <si>
    <t>Amount (rS)</t>
  </si>
  <si>
    <t>Amount (Mn)</t>
  </si>
  <si>
    <t>10mm Dia Steel</t>
  </si>
  <si>
    <t>Pak Steel</t>
  </si>
  <si>
    <t>Ton</t>
  </si>
  <si>
    <t>SJ Steel</t>
  </si>
  <si>
    <t>Mughal Steel</t>
  </si>
  <si>
    <t>From Other Proj</t>
  </si>
  <si>
    <t>12mm Dia Steel</t>
  </si>
  <si>
    <t>Nomee Steel</t>
  </si>
  <si>
    <t>ii</t>
  </si>
  <si>
    <t>iii</t>
  </si>
  <si>
    <t>iv</t>
  </si>
  <si>
    <t>v</t>
  </si>
  <si>
    <t>vi</t>
  </si>
  <si>
    <t>vii</t>
  </si>
  <si>
    <t>viii</t>
  </si>
  <si>
    <t>ix</t>
  </si>
  <si>
    <t>x</t>
  </si>
  <si>
    <t>xi</t>
  </si>
  <si>
    <t>xii</t>
  </si>
  <si>
    <t>xiii</t>
  </si>
  <si>
    <t>xiv</t>
  </si>
  <si>
    <t>xv</t>
  </si>
  <si>
    <t>xvi</t>
  </si>
  <si>
    <t>To Other Projs</t>
  </si>
  <si>
    <t>16mm Dia Steel</t>
  </si>
  <si>
    <t>xvii</t>
  </si>
  <si>
    <t>xviii</t>
  </si>
  <si>
    <t>xix</t>
  </si>
  <si>
    <t>xx</t>
  </si>
  <si>
    <t>xxi</t>
  </si>
  <si>
    <t>20mm Dia Steel</t>
  </si>
  <si>
    <t>25mm Dia Steel</t>
  </si>
  <si>
    <t>xxii</t>
  </si>
  <si>
    <t>xxiii</t>
  </si>
  <si>
    <t>xxiv</t>
  </si>
  <si>
    <t>xxv</t>
  </si>
  <si>
    <t>32mm Dia Steel</t>
  </si>
  <si>
    <t xml:space="preserve">Amreli </t>
  </si>
  <si>
    <t>36mm Dia Steel</t>
  </si>
  <si>
    <t>G Total</t>
  </si>
  <si>
    <t>32mm</t>
  </si>
  <si>
    <t>28-3-24</t>
  </si>
  <si>
    <t>Parking plaza</t>
  </si>
  <si>
    <t>13-7-24</t>
  </si>
  <si>
    <t>PECB</t>
  </si>
  <si>
    <t>22-10-24</t>
  </si>
  <si>
    <t>DHA/NLC</t>
  </si>
  <si>
    <t>Lae Proj NLC</t>
  </si>
  <si>
    <t>Total for 32mm</t>
  </si>
  <si>
    <t>10mm</t>
  </si>
  <si>
    <t>17-3-25</t>
  </si>
  <si>
    <t>Yarik Sagu</t>
  </si>
  <si>
    <t>Total for 10mm</t>
  </si>
  <si>
    <t>12mm</t>
  </si>
  <si>
    <t>Bharakahu</t>
  </si>
  <si>
    <t>dHA/NLC</t>
  </si>
  <si>
    <t>30-3-23</t>
  </si>
  <si>
    <t>Total for 12mm</t>
  </si>
  <si>
    <t>16mm</t>
  </si>
  <si>
    <t>Total for 16mm</t>
  </si>
  <si>
    <t>Total for 20mm</t>
  </si>
  <si>
    <t>25mm</t>
  </si>
  <si>
    <t>Total for 25mm</t>
  </si>
  <si>
    <t>30-03-23</t>
  </si>
  <si>
    <t>Def Chowk</t>
  </si>
  <si>
    <t>20mm</t>
  </si>
  <si>
    <t>13-1-25</t>
  </si>
  <si>
    <t>20-03-23</t>
  </si>
  <si>
    <t>25-03-23</t>
  </si>
  <si>
    <t>Bhara kahu</t>
  </si>
  <si>
    <t>27-7-24</t>
  </si>
  <si>
    <t>24-7-24</t>
  </si>
  <si>
    <t>14-1-25</t>
  </si>
  <si>
    <t>20-05-24</t>
  </si>
  <si>
    <t>Anx "H"</t>
  </si>
  <si>
    <t>Detail of Equipments, Plants &amp; Machinery &amp; Vehicles</t>
  </si>
  <si>
    <t>Regd No</t>
  </si>
  <si>
    <t>During Month</t>
  </si>
  <si>
    <t>Rate</t>
  </si>
  <si>
    <t xml:space="preserve">Total Amount of Fuel Issued </t>
  </si>
  <si>
    <t>Total Amount Payable</t>
  </si>
  <si>
    <t>PETROL</t>
  </si>
  <si>
    <t>Motor Cycle CD-70</t>
  </si>
  <si>
    <t>ADP 625</t>
  </si>
  <si>
    <t>3xGen set 3kv</t>
  </si>
  <si>
    <t>3xViberator s</t>
  </si>
  <si>
    <t>Total:-</t>
  </si>
  <si>
    <t>HSD</t>
  </si>
  <si>
    <t>GAS-192</t>
  </si>
  <si>
    <t>Revo D/Cabin</t>
  </si>
  <si>
    <t>D/Cabin</t>
  </si>
  <si>
    <t>IDS 5313</t>
  </si>
  <si>
    <t>S/Cabin</t>
  </si>
  <si>
    <t>GAB 779</t>
  </si>
  <si>
    <t>TM 8510205</t>
  </si>
  <si>
    <t>GAT 465</t>
  </si>
  <si>
    <t>ISUZU 1.8 Ton</t>
  </si>
  <si>
    <t>Gen</t>
  </si>
  <si>
    <t>Gen 100 KVA</t>
  </si>
  <si>
    <t>Gen 60 KVA</t>
  </si>
  <si>
    <t>Gen 5 KVA</t>
  </si>
  <si>
    <t>Plant Gen 250 KVA</t>
  </si>
  <si>
    <t>Water Bowzer Sec-1</t>
  </si>
  <si>
    <t>E-556</t>
  </si>
  <si>
    <t>Crane 50 Ton</t>
  </si>
  <si>
    <t>E-452</t>
  </si>
  <si>
    <t>Road Roller</t>
  </si>
  <si>
    <t>E542</t>
  </si>
  <si>
    <t>Grader</t>
  </si>
  <si>
    <t>E548</t>
  </si>
  <si>
    <t>JV 5825</t>
  </si>
  <si>
    <t>Dump Truck</t>
  </si>
  <si>
    <t>AA-161</t>
  </si>
  <si>
    <t>Hired Vehicles Plant / Machinery</t>
  </si>
  <si>
    <t>Solar-160</t>
  </si>
  <si>
    <t>Exvtr</t>
  </si>
  <si>
    <t>B-950</t>
  </si>
  <si>
    <t>Loader</t>
  </si>
  <si>
    <t>E-950</t>
  </si>
  <si>
    <t>Roller</t>
  </si>
  <si>
    <t>TM</t>
  </si>
  <si>
    <t xml:space="preserve">Tractor </t>
  </si>
  <si>
    <t>Lifter Crane</t>
  </si>
  <si>
    <t>LE 142</t>
  </si>
  <si>
    <t>Dumper</t>
  </si>
  <si>
    <t>C/Pump</t>
  </si>
  <si>
    <t>G Total:-</t>
  </si>
  <si>
    <t>Anx "J"</t>
  </si>
  <si>
    <t xml:space="preserve">Status of Interim Payment Certificates </t>
  </si>
  <si>
    <t xml:space="preserve">Project Control Unit:-  Construction of 10th Ave from IJP to Srinagar Highway </t>
  </si>
  <si>
    <t>IPC No</t>
  </si>
  <si>
    <t>Date of Approval by Consultant / Client</t>
  </si>
  <si>
    <t>Submission Date</t>
  </si>
  <si>
    <t>Mob Adv</t>
  </si>
  <si>
    <t>Vetted 
Work Done</t>
  </si>
  <si>
    <t>Deduction</t>
  </si>
  <si>
    <t>Receivable from Client</t>
  </si>
  <si>
    <t>Received From Client</t>
  </si>
  <si>
    <t>Secured Adv</t>
  </si>
  <si>
    <t>water charges</t>
  </si>
  <si>
    <t>IPC No. 1</t>
  </si>
  <si>
    <t>1st installment (Rs 55,565,000) of IPC No. 1 Received</t>
  </si>
  <si>
    <t>1st installment (Rs 771.47 M) of Mob advance Received</t>
  </si>
  <si>
    <t>2nd Installment (Rs.400.096 Mn) of Mob advance Received</t>
  </si>
  <si>
    <t>IPC No 2</t>
  </si>
  <si>
    <t xml:space="preserve">Combined cheque </t>
  </si>
  <si>
    <t>EPC No. 1 &amp; 2</t>
  </si>
  <si>
    <t>IPC No 3</t>
  </si>
  <si>
    <t>B108774 dated 14-5-24, Combined cheque amount 147,054,864</t>
  </si>
  <si>
    <t>IPC No 4</t>
  </si>
  <si>
    <t>EPC No. 3 (Against IPC-03&amp; 04)</t>
  </si>
  <si>
    <t>IPC No 5</t>
  </si>
  <si>
    <t>B108793 dated 7-1-25, Combined cheque amount 131,146,790</t>
  </si>
  <si>
    <t>IPC No 6</t>
  </si>
  <si>
    <t>Grand Total Amount</t>
  </si>
  <si>
    <t>6.5%DC</t>
  </si>
  <si>
    <t xml:space="preserve">water </t>
  </si>
  <si>
    <t>Anx "K"</t>
  </si>
  <si>
    <t>STATE OF CLAIMS / VARIATION ORDERS</t>
  </si>
  <si>
    <t>Type of Claim</t>
  </si>
  <si>
    <t>Runing Total up to Date</t>
  </si>
  <si>
    <t>Runing Total 
YTD</t>
  </si>
  <si>
    <t>EPC</t>
  </si>
  <si>
    <t xml:space="preserve"> </t>
  </si>
  <si>
    <t>Anx "L"</t>
  </si>
  <si>
    <t>LIST OF FIXED ASSETS</t>
  </si>
  <si>
    <t>Category of Asset</t>
  </si>
  <si>
    <t>Purchase Cost 
(Rs)</t>
  </si>
  <si>
    <t>Depreciation 
for the Month 
(if applicable)</t>
  </si>
  <si>
    <t>Depriciation 
up to Date</t>
  </si>
  <si>
    <t>Depriciation 
Year to Date</t>
  </si>
  <si>
    <t>Assets Value</t>
  </si>
  <si>
    <t>Plant and  machinery</t>
  </si>
  <si>
    <t>Porta cabin 20'x10'x9'</t>
  </si>
  <si>
    <t>Ofice Eqpt</t>
  </si>
  <si>
    <t>Air Conditon</t>
  </si>
  <si>
    <t>NLC Ofices, Labortary, Labour Residence &amp; Steel Yard</t>
  </si>
  <si>
    <t>Computers and Peripheral Devices</t>
  </si>
  <si>
    <t>Printer</t>
  </si>
  <si>
    <t>Funiture &amp; Fixtures</t>
  </si>
  <si>
    <t>Table</t>
  </si>
  <si>
    <t>Chairs</t>
  </si>
  <si>
    <t>Revolving Chair</t>
  </si>
  <si>
    <t>Sofa 5 Seater</t>
  </si>
  <si>
    <t>Total (Rs in Million)</t>
  </si>
  <si>
    <t>Anx "M"</t>
  </si>
  <si>
    <t>DETAILS OF LIABILITIES</t>
  </si>
  <si>
    <t>Against Contractor</t>
  </si>
  <si>
    <t>Amount (M)</t>
  </si>
  <si>
    <t>Against vetted WD</t>
  </si>
  <si>
    <t>-   Payment due</t>
  </si>
  <si>
    <t>-   Retention money</t>
  </si>
  <si>
    <t>Against Un-vetted WD</t>
  </si>
  <si>
    <t>-   Earnest money</t>
  </si>
  <si>
    <t>Payable against Income Tax</t>
  </si>
  <si>
    <t>Proj Maint Cost Funds</t>
  </si>
  <si>
    <t>Sub Total</t>
  </si>
  <si>
    <t>Payables</t>
  </si>
  <si>
    <t>Amount payable against supplies</t>
  </si>
  <si>
    <t>Amount payable against Services</t>
  </si>
  <si>
    <t>Payable to HQ against POL</t>
  </si>
  <si>
    <t>Salaries payable to HQ - Contract Employees</t>
  </si>
  <si>
    <t>Others</t>
  </si>
  <si>
    <t>Any Other - Muster Roll</t>
  </si>
  <si>
    <t>Secure Advance</t>
  </si>
  <si>
    <t>Grand Total</t>
  </si>
  <si>
    <t>Month Apr 24</t>
  </si>
  <si>
    <t>Conc</t>
  </si>
  <si>
    <t>Dif</t>
  </si>
  <si>
    <t>A3 SRC</t>
  </si>
  <si>
    <t>A2 Conc</t>
  </si>
  <si>
    <t>C</t>
  </si>
  <si>
    <t>A3 SRC 7th Ave plt</t>
  </si>
  <si>
    <t>IJP</t>
  </si>
  <si>
    <t>A2 OPC</t>
  </si>
  <si>
    <t>A1 OPC</t>
  </si>
  <si>
    <t>D1 Conc</t>
  </si>
  <si>
    <t>D2 Conc</t>
  </si>
  <si>
    <t>Uptodate</t>
  </si>
  <si>
    <t>Lean Conc</t>
  </si>
  <si>
    <t>A3 CONC</t>
  </si>
  <si>
    <t>A1 Conc</t>
  </si>
  <si>
    <t>A3</t>
  </si>
  <si>
    <t>Previous</t>
  </si>
  <si>
    <t>B</t>
  </si>
  <si>
    <t>This month</t>
  </si>
  <si>
    <t>POL Nov 23</t>
  </si>
  <si>
    <t>Loader B950</t>
  </si>
  <si>
    <t>Loader E950</t>
  </si>
  <si>
    <t>D/Cabin Ku 3125</t>
  </si>
  <si>
    <t>W/Bouzer</t>
  </si>
  <si>
    <t>Excavator</t>
  </si>
  <si>
    <t>TM E85510205</t>
  </si>
  <si>
    <t>Gen 200 KVA</t>
  </si>
  <si>
    <t xml:space="preserve"> Dia Wise Steel Qty for March 2024</t>
  </si>
  <si>
    <t>Structure</t>
  </si>
  <si>
    <t>Length (m)</t>
  </si>
  <si>
    <t>RD</t>
  </si>
  <si>
    <t>Dia of Steel Qty Each (Ton)</t>
  </si>
  <si>
    <t>Total Qty 
(Ton)</t>
  </si>
  <si>
    <t>A</t>
  </si>
  <si>
    <t>Test Piles</t>
  </si>
  <si>
    <t xml:space="preserve">Test Pile - at Ramp (A) </t>
  </si>
  <si>
    <t>0+240 to 0+381</t>
  </si>
  <si>
    <t xml:space="preserve">Test Pile - At Ramp (B) 25M </t>
  </si>
  <si>
    <t>0+364.077</t>
  </si>
  <si>
    <t>Test Pile - Bridge 02 (I-9 &amp; I-10)</t>
  </si>
  <si>
    <t>0+302</t>
  </si>
  <si>
    <t xml:space="preserve">Test Pile - Bridge 03 (I-9 &amp; I-10) </t>
  </si>
  <si>
    <t>0+384</t>
  </si>
  <si>
    <t>Test Pile - Niki Lai Br 01</t>
  </si>
  <si>
    <t xml:space="preserve"> 0+618 to 0+708</t>
  </si>
  <si>
    <t xml:space="preserve">Test Pile - Niki Lai Br 01A </t>
  </si>
  <si>
    <t>0+147 to 0+238</t>
  </si>
  <si>
    <t>Test Pile - Railway Br</t>
  </si>
  <si>
    <t xml:space="preserve"> 1+302 to 1+477</t>
  </si>
  <si>
    <t>Working Piles</t>
  </si>
  <si>
    <t>Ramp A Abutment-02 Working Pile</t>
  </si>
  <si>
    <t>0+235 to 0+377</t>
  </si>
  <si>
    <t>Ramp B Pier-02 Working Pile</t>
  </si>
  <si>
    <t>0+363 to 0+712</t>
  </si>
  <si>
    <t>Ramp B Pier-03 Working Pile</t>
  </si>
  <si>
    <t>Ramp B Pier 4B Working Pile</t>
  </si>
  <si>
    <t>Railway Bridge Pier 4 Working Pile</t>
  </si>
  <si>
    <t>1+302 to 1+477</t>
  </si>
  <si>
    <t>Railway Bridge Pier 3 Working Pile</t>
  </si>
  <si>
    <t>Girders</t>
  </si>
  <si>
    <t xml:space="preserve">Ramp A </t>
  </si>
  <si>
    <t>Ramp B</t>
  </si>
  <si>
    <t>D</t>
  </si>
  <si>
    <t>Deck Slab</t>
  </si>
  <si>
    <t>Nikki Lai BR-01A (Abutment 01 to Pier 01)</t>
  </si>
  <si>
    <t xml:space="preserve"> 0+166 to 0+227</t>
  </si>
  <si>
    <t>E</t>
  </si>
  <si>
    <t>MSE Panels</t>
  </si>
  <si>
    <t>S</t>
  </si>
  <si>
    <t>Sy</t>
  </si>
  <si>
    <t>H10</t>
  </si>
  <si>
    <t>H14</t>
  </si>
  <si>
    <t>H16</t>
  </si>
  <si>
    <t>H20</t>
  </si>
  <si>
    <t>H23</t>
  </si>
  <si>
    <t>By</t>
  </si>
  <si>
    <t>F</t>
  </si>
  <si>
    <t>Pile Cap</t>
  </si>
  <si>
    <t>Bridge 02 (I-9 &amp; I-10)</t>
  </si>
  <si>
    <t>G</t>
  </si>
  <si>
    <t>Pier Shaft</t>
  </si>
  <si>
    <t>Nikki Lae BR-01 Pier-01 Shaft-01</t>
  </si>
  <si>
    <t>Nikki Lae BR-01 Pier-01 Shaft-02</t>
  </si>
  <si>
    <t>Nikki Lae BR-01 Pier-01 Shaft-03</t>
  </si>
  <si>
    <t>Nikki Lae BR-01 Pier-01 Shaft-04</t>
  </si>
  <si>
    <t>Nikki Lae BR-02 Pier-01 Shaft-01</t>
  </si>
  <si>
    <t>Nikki Lae BR-02 Pier-01 Shaft-02</t>
  </si>
  <si>
    <t>Nikki Lae BR-02 Pier-01 Shaft-03</t>
  </si>
  <si>
    <t>Nikki Lae BR-02 Pier-01 Shaft-04</t>
  </si>
  <si>
    <t>Nikki Lae BR-01A Pier-01 Shaft-1 to 4</t>
  </si>
  <si>
    <t>0+166 to 0+227</t>
  </si>
  <si>
    <t>H</t>
  </si>
  <si>
    <t>Retaining Wall</t>
  </si>
  <si>
    <t>RD (0+183.3 to 0+198.28)</t>
  </si>
  <si>
    <t>RD (0+163.34 to 0+183.3)-01</t>
  </si>
  <si>
    <t>RD (0+163.34 to 0+183.3)-02</t>
  </si>
  <si>
    <t>Upto 31st March 2024</t>
  </si>
  <si>
    <t>This Month</t>
  </si>
  <si>
    <t xml:space="preserve">Rate Analysis </t>
  </si>
  <si>
    <t>A3 Conc  (SRC)</t>
  </si>
  <si>
    <t>Material</t>
  </si>
  <si>
    <t>Qty = 1 CM</t>
  </si>
  <si>
    <t>Cement</t>
  </si>
  <si>
    <t>Kg</t>
  </si>
  <si>
    <t>Sand</t>
  </si>
  <si>
    <t>Cft</t>
  </si>
  <si>
    <t>Crush 10-20 mm</t>
  </si>
  <si>
    <t>Crush 20-25 mm</t>
  </si>
  <si>
    <t>Admix</t>
  </si>
  <si>
    <t>Water</t>
  </si>
  <si>
    <t>litres</t>
  </si>
  <si>
    <t>A3 Conc  (OPC)</t>
  </si>
  <si>
    <t>WD</t>
  </si>
  <si>
    <t>Nikki Lae 1</t>
  </si>
  <si>
    <t>Bill no. 5</t>
  </si>
  <si>
    <t>A1 Conc  (OPC)</t>
  </si>
  <si>
    <t>A2 Conc  (OPC)</t>
  </si>
  <si>
    <t>D1 Conc  (OPC)</t>
  </si>
  <si>
    <t>Panels</t>
  </si>
  <si>
    <t>D2 Conc  (OPC)</t>
  </si>
  <si>
    <t>Exp jt Br-03</t>
  </si>
  <si>
    <t>Conc  Class B(OPC)</t>
  </si>
  <si>
    <t>Bill 4d</t>
  </si>
  <si>
    <t>Bill No. 6</t>
  </si>
  <si>
    <t>Lean  (OPC)</t>
  </si>
  <si>
    <t>Bill 6</t>
  </si>
  <si>
    <t>Br-03</t>
  </si>
  <si>
    <t>M/s DHS Enterprises</t>
  </si>
  <si>
    <t>Steel Details</t>
  </si>
  <si>
    <t>Upto date</t>
  </si>
  <si>
    <t>Issued to other Proj</t>
  </si>
  <si>
    <t>Upto Last Month</t>
  </si>
  <si>
    <t>YDT Previous</t>
  </si>
  <si>
    <t>YDT Uptodate</t>
  </si>
  <si>
    <t>CFt</t>
  </si>
  <si>
    <t>Fill Material for MSE Wall</t>
  </si>
  <si>
    <t>00884421</t>
  </si>
  <si>
    <t>00884419</t>
  </si>
  <si>
    <t>00852677</t>
  </si>
  <si>
    <t>00876354</t>
  </si>
  <si>
    <t>00876353</t>
  </si>
  <si>
    <t>00876451</t>
  </si>
  <si>
    <t>00852761</t>
  </si>
  <si>
    <t>00867917</t>
  </si>
  <si>
    <t>00884422</t>
  </si>
  <si>
    <t>Joint Cheque with LRA 55</t>
  </si>
  <si>
    <t>00876370</t>
  </si>
  <si>
    <t>00876371</t>
  </si>
  <si>
    <t>Joint Cheque with LRA 49</t>
  </si>
  <si>
    <t>00876369</t>
  </si>
  <si>
    <t>00876452</t>
  </si>
  <si>
    <t>00884420</t>
  </si>
  <si>
    <t>LRA/58/2025/10th Ave/NLC</t>
  </si>
  <si>
    <t>IPC No 7</t>
  </si>
  <si>
    <t>23/5/2025</t>
  </si>
  <si>
    <t>14/5/2025</t>
  </si>
  <si>
    <t xml:space="preserve"> LRA/10/2022/10th Ave/NLC</t>
  </si>
  <si>
    <t>Sub-Base material</t>
  </si>
  <si>
    <t>FOE Material (Subhan)</t>
  </si>
  <si>
    <t>CM</t>
  </si>
  <si>
    <t xml:space="preserve">A3 conc from IJP </t>
  </si>
  <si>
    <t xml:space="preserve">A1 conc from IJP </t>
  </si>
  <si>
    <t xml:space="preserve">Lean conc from IJP </t>
  </si>
  <si>
    <t>E-507</t>
  </si>
  <si>
    <t>PT Bridge</t>
  </si>
  <si>
    <t>Bill 1</t>
  </si>
  <si>
    <t>Stressing Block 12 Holes</t>
  </si>
  <si>
    <t>Stressing Block 15 Holes</t>
  </si>
  <si>
    <t>Wedges 0.5" Dia</t>
  </si>
  <si>
    <t>LM</t>
  </si>
  <si>
    <t>j</t>
  </si>
  <si>
    <t>MSE Wall Railway Br</t>
  </si>
  <si>
    <t>Bearing pad</t>
  </si>
  <si>
    <t>Length</t>
  </si>
  <si>
    <t>Width</t>
  </si>
  <si>
    <t>Thickness</t>
  </si>
  <si>
    <t>Qty CCM</t>
  </si>
  <si>
    <t>Ramp A</t>
  </si>
  <si>
    <t>Br-02</t>
  </si>
  <si>
    <t>Nikki Lae01</t>
  </si>
  <si>
    <t>Nikki Lae01A</t>
  </si>
  <si>
    <t>Rly Br</t>
  </si>
  <si>
    <t>Expansion Joint</t>
  </si>
  <si>
    <t>IPC No 8</t>
  </si>
  <si>
    <t>18/6/2025</t>
  </si>
  <si>
    <t>20/6/2025</t>
  </si>
  <si>
    <t>Withheld due to SP Items</t>
  </si>
  <si>
    <t>IT</t>
  </si>
  <si>
    <t>B108784 dated 25-6-24, Combined cheque amount 185,529,370</t>
  </si>
  <si>
    <t>A921037 dated 25-6-25, Combined cheque amount 192,140,454</t>
  </si>
  <si>
    <t>A921036 dated 17-6-25, Combined cheque amount 146,791,165</t>
  </si>
  <si>
    <t>A921029 dated 28-4-25, Combined cheque amount 96,117,957</t>
  </si>
  <si>
    <t>Total Qty Received</t>
  </si>
  <si>
    <t>Total Qty CONSUMED</t>
  </si>
  <si>
    <t>BAL QTY</t>
  </si>
  <si>
    <t>IN STORE QTY</t>
  </si>
  <si>
    <t>UN-ADJUSTED</t>
  </si>
  <si>
    <t>SCRAP</t>
  </si>
  <si>
    <t>STEEL CONSUMPTION SUMMARY</t>
  </si>
  <si>
    <t>Total Qty ACT CONSUMED</t>
  </si>
  <si>
    <t>ADJUSTED</t>
  </si>
  <si>
    <t>Pkg 2</t>
  </si>
  <si>
    <t>LRA/57/2025/10th Ave/NLC</t>
  </si>
  <si>
    <t>M/s Karimdad &amp; Co (Final Billl)</t>
  </si>
  <si>
    <t>POL (Ltr)
(1-15 Jul)</t>
  </si>
  <si>
    <t>POL (Ltr)
(16-31 Jul)</t>
  </si>
  <si>
    <t>00884604</t>
  </si>
  <si>
    <t>00889339</t>
  </si>
  <si>
    <t>00889338</t>
  </si>
  <si>
    <t>00884603</t>
  </si>
  <si>
    <t>PROJ HIGHLIGHTS AS ON 31st July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</si>
</sst>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1" formatCode="_(* #,##0_);_(* \(#,##0\);_(* &quot;-&quot;_);_(@_)"/>
    <numFmt numFmtId="43" formatCode="_(* #,##0.00_);_(* \(#,##0.00\);_(* &quot;-&quot;??_);_(@_)"/>
    <numFmt numFmtId="164" formatCode="_-* #,##0_-;\-* #,##0_-;_-* &quot;-&quot;_-;_-@_-"/>
    <numFmt numFmtId="165" formatCode="_-&quot;Rs&quot;* #,##0.00_-;\-&quot;Rs&quot;* #,##0.00_-;_-&quot;Rs&quot;* &quot;-&quot;??_-;_-@_-"/>
    <numFmt numFmtId="166" formatCode="_-* #,##0.00_-;\-* #,##0.00_-;_-* &quot;-&quot;??_-;_-@_-"/>
    <numFmt numFmtId="167" formatCode="_(* #,##0_);_(* \(#,##0\);_(* &quot;-&quot;??_);_(@_)"/>
    <numFmt numFmtId="168" formatCode="_(* #,##0.000_);_(* \(#,##0.000\);_(* &quot;-&quot;??_);_(@_)"/>
    <numFmt numFmtId="169" formatCode="0.000"/>
    <numFmt numFmtId="170" formatCode="0.000_ "/>
    <numFmt numFmtId="171" formatCode="_(* #,##0.000_);_(* \(#,##0.000\);_(* &quot;-&quot;???_);_(@_)"/>
    <numFmt numFmtId="172" formatCode="_(* #,##0.0000_);_(* \(#,##0.0000\);_(* &quot;-&quot;??_);_(@_)"/>
    <numFmt numFmtId="173" formatCode="_(* #,##0.000000_);_(* \(#,##0.000000\);_(* &quot;-&quot;??_);_(@_)"/>
    <numFmt numFmtId="174" formatCode="[$-409]d\-mmm\-yy;@"/>
    <numFmt numFmtId="175" formatCode="#,##0.000"/>
    <numFmt numFmtId="176" formatCode="#,##0_ ;\-#,##0\ "/>
    <numFmt numFmtId="177" formatCode="0.0%"/>
    <numFmt numFmtId="178" formatCode="_-* #,##0_-;\-* #,##0_-;_-* &quot;-&quot;??_-;_-@_-"/>
    <numFmt numFmtId="179" formatCode="_(* #,##0.0_);_(* \(#,##0.0\);_(* &quot;-&quot;??_);_(@_)"/>
    <numFmt numFmtId="180" formatCode="_-* #,##0.000000_-;\-* #,##0.000000_-;_-* &quot;-&quot;??_-;_-@_-"/>
    <numFmt numFmtId="181" formatCode="0.000000"/>
    <numFmt numFmtId="182" formatCode="0.000%"/>
    <numFmt numFmtId="183" formatCode="_(* #,##0.00000000_);_(* \(#,##0.00000000\);_(* &quot;-&quot;??_);_(@_)"/>
    <numFmt numFmtId="184" formatCode="_(* #,##0.0000000_);_(* \(#,##0.0000000\);_(* &quot;-&quot;??_);_(@_)"/>
    <numFmt numFmtId="185" formatCode="[$-409]d/mmm/yy;@"/>
    <numFmt numFmtId="186" formatCode="_-* #,##0.0000_-;\-* #,##0.0000_-;_-* &quot;-&quot;??_-;_-@_-"/>
    <numFmt numFmtId="187" formatCode="#,##0.000000000000000"/>
    <numFmt numFmtId="188" formatCode="#,##0.000&quot; M&quot;"/>
    <numFmt numFmtId="189" formatCode="#,##0.000000000000"/>
    <numFmt numFmtId="190" formatCode="0.0000000000000"/>
    <numFmt numFmtId="191" formatCode="0.000&quot; M&quot;"/>
    <numFmt numFmtId="192" formatCode="0.00&quot; M&quot;"/>
    <numFmt numFmtId="193" formatCode="_(* #,##0.00000_);_(* \(#,##0.00000\);_(* &quot;-&quot;??_);_(@_)"/>
  </numFmts>
  <fonts count="79">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Arial"/>
      <family val="2"/>
    </font>
    <font>
      <b/>
      <sz val="11"/>
      <color theme="1"/>
      <name val="Arial"/>
      <family val="2"/>
    </font>
    <font>
      <sz val="11"/>
      <color theme="1"/>
      <name val="Arial"/>
      <family val="2"/>
    </font>
    <font>
      <b/>
      <sz val="16"/>
      <color theme="1"/>
      <name val="Arial"/>
      <family val="2"/>
    </font>
    <font>
      <sz val="12"/>
      <color theme="1"/>
      <name val="Arial"/>
      <family val="2"/>
    </font>
    <font>
      <b/>
      <sz val="14"/>
      <color theme="1"/>
      <name val="Arial"/>
      <family val="2"/>
    </font>
    <font>
      <b/>
      <sz val="8"/>
      <name val="Arial"/>
      <family val="2"/>
    </font>
    <font>
      <b/>
      <sz val="11"/>
      <color theme="1"/>
      <name val="Calibri"/>
      <family val="2"/>
      <scheme val="minor"/>
    </font>
    <font>
      <sz val="11"/>
      <color indexed="8"/>
      <name val="Arial"/>
      <family val="2"/>
    </font>
    <font>
      <b/>
      <u/>
      <sz val="11"/>
      <color indexed="8"/>
      <name val="Arial"/>
      <family val="2"/>
    </font>
    <font>
      <b/>
      <u/>
      <sz val="12"/>
      <color indexed="8"/>
      <name val="Arial"/>
      <family val="2"/>
    </font>
    <font>
      <b/>
      <sz val="11"/>
      <color indexed="8"/>
      <name val="Arial"/>
      <family val="2"/>
    </font>
    <font>
      <sz val="11"/>
      <name val="Arial"/>
      <family val="2"/>
    </font>
    <font>
      <sz val="10"/>
      <name val="Arial"/>
      <family val="2"/>
    </font>
    <font>
      <sz val="10"/>
      <name val="Book Antiqua"/>
      <family val="1"/>
    </font>
    <font>
      <b/>
      <sz val="12"/>
      <name val="Arial"/>
      <family val="2"/>
    </font>
    <font>
      <b/>
      <u/>
      <sz val="12"/>
      <name val="Arial"/>
      <family val="2"/>
    </font>
    <font>
      <sz val="12"/>
      <name val="Arial"/>
      <family val="2"/>
    </font>
    <font>
      <b/>
      <sz val="10"/>
      <name val="Book Antiqua"/>
      <family val="1"/>
    </font>
    <font>
      <b/>
      <sz val="11"/>
      <name val="Book Antiqua"/>
      <family val="1"/>
    </font>
    <font>
      <sz val="11"/>
      <name val="Calibri"/>
      <family val="2"/>
      <scheme val="minor"/>
    </font>
    <font>
      <b/>
      <u/>
      <sz val="11"/>
      <name val="Arial"/>
      <family val="2"/>
    </font>
    <font>
      <sz val="11"/>
      <color rgb="FFFF0000"/>
      <name val="Arial"/>
      <family val="2"/>
    </font>
    <font>
      <b/>
      <sz val="10"/>
      <name val="Arial"/>
      <family val="2"/>
    </font>
    <font>
      <b/>
      <u/>
      <sz val="10"/>
      <name val="Arial"/>
      <family val="2"/>
    </font>
    <font>
      <b/>
      <sz val="14"/>
      <name val="Arial"/>
      <family val="2"/>
    </font>
    <font>
      <b/>
      <sz val="11"/>
      <color rgb="FF000000"/>
      <name val="Calibri"/>
      <family val="2"/>
      <scheme val="minor"/>
    </font>
    <font>
      <sz val="11"/>
      <color rgb="FF000000"/>
      <name val="Arial"/>
      <family val="2"/>
    </font>
    <font>
      <b/>
      <u/>
      <sz val="11"/>
      <color rgb="FF000000"/>
      <name val="Calibri"/>
      <family val="2"/>
      <scheme val="minor"/>
    </font>
    <font>
      <b/>
      <sz val="10"/>
      <color rgb="FF000000"/>
      <name val="Arial"/>
      <family val="2"/>
    </font>
    <font>
      <sz val="10"/>
      <color rgb="FF000000"/>
      <name val="Arial"/>
      <family val="2"/>
    </font>
    <font>
      <sz val="10"/>
      <color rgb="FFFF0000"/>
      <name val="Arial"/>
      <family val="2"/>
    </font>
    <font>
      <b/>
      <sz val="11"/>
      <name val="Arial"/>
      <family val="2"/>
    </font>
    <font>
      <i/>
      <sz val="11"/>
      <name val="Arial"/>
      <family val="2"/>
    </font>
    <font>
      <b/>
      <i/>
      <sz val="11"/>
      <name val="Arial"/>
      <family val="2"/>
    </font>
    <font>
      <b/>
      <sz val="11"/>
      <color rgb="FFFF0000"/>
      <name val="Arial"/>
      <family val="2"/>
    </font>
    <font>
      <sz val="10"/>
      <color theme="1"/>
      <name val="Arial"/>
      <family val="2"/>
    </font>
    <font>
      <sz val="12"/>
      <color indexed="8"/>
      <name val="Arial"/>
      <family val="2"/>
    </font>
    <font>
      <sz val="10"/>
      <color indexed="8"/>
      <name val="Arial"/>
      <family val="2"/>
    </font>
    <font>
      <sz val="10"/>
      <color indexed="10"/>
      <name val="Arial"/>
      <family val="2"/>
    </font>
    <font>
      <sz val="14"/>
      <color indexed="8"/>
      <name val="Arial"/>
      <family val="2"/>
    </font>
    <font>
      <b/>
      <u/>
      <sz val="11"/>
      <color indexed="10"/>
      <name val="Arial"/>
      <family val="2"/>
    </font>
    <font>
      <b/>
      <u/>
      <sz val="12"/>
      <color indexed="10"/>
      <name val="Arial"/>
      <family val="2"/>
    </font>
    <font>
      <b/>
      <sz val="10"/>
      <color indexed="8"/>
      <name val="Arial"/>
      <family val="2"/>
    </font>
    <font>
      <b/>
      <sz val="12"/>
      <color indexed="8"/>
      <name val="Arial"/>
      <family val="2"/>
    </font>
    <font>
      <b/>
      <u/>
      <sz val="14"/>
      <color indexed="8"/>
      <name val="Arial"/>
      <family val="2"/>
    </font>
    <font>
      <sz val="12"/>
      <color indexed="10"/>
      <name val="Arial"/>
      <family val="2"/>
    </font>
    <font>
      <b/>
      <sz val="14"/>
      <color indexed="8"/>
      <name val="Arial"/>
      <family val="2"/>
    </font>
    <font>
      <b/>
      <sz val="16"/>
      <color indexed="8"/>
      <name val="Arial"/>
      <family val="2"/>
    </font>
    <font>
      <b/>
      <sz val="12"/>
      <color indexed="10"/>
      <name val="Arial"/>
      <family val="2"/>
    </font>
    <font>
      <sz val="11"/>
      <color indexed="10"/>
      <name val="Arial"/>
      <family val="2"/>
    </font>
    <font>
      <b/>
      <u/>
      <sz val="16"/>
      <color indexed="8"/>
      <name val="Arial"/>
      <family val="2"/>
    </font>
    <font>
      <u/>
      <sz val="12"/>
      <color indexed="8"/>
      <name val="Arial"/>
      <family val="2"/>
    </font>
    <font>
      <b/>
      <u/>
      <sz val="10"/>
      <color indexed="8"/>
      <name val="Arial"/>
      <family val="2"/>
    </font>
    <font>
      <b/>
      <u/>
      <sz val="11.5"/>
      <color indexed="8"/>
      <name val="Arial"/>
      <family val="2"/>
    </font>
    <font>
      <b/>
      <u/>
      <sz val="11"/>
      <color theme="1"/>
      <name val="Arial"/>
      <family val="2"/>
    </font>
    <font>
      <sz val="11.5"/>
      <color indexed="8"/>
      <name val="Arial"/>
      <family val="2"/>
    </font>
    <font>
      <sz val="11"/>
      <color theme="1"/>
      <name val="Calibri"/>
      <family val="2"/>
      <scheme val="minor"/>
    </font>
    <font>
      <sz val="11"/>
      <name val="Book Antiqua"/>
      <family val="1"/>
    </font>
    <font>
      <b/>
      <u/>
      <sz val="14"/>
      <name val="Arial"/>
      <family val="2"/>
    </font>
    <font>
      <sz val="11"/>
      <color indexed="8"/>
      <name val="Wingdings"/>
      <charset val="2"/>
    </font>
    <font>
      <b/>
      <sz val="14"/>
      <color rgb="FFFFFFFF"/>
      <name val="Arial"/>
      <family val="2"/>
    </font>
    <font>
      <u/>
      <sz val="11"/>
      <color indexed="8"/>
      <name val="Arial"/>
      <family val="2"/>
    </font>
    <font>
      <sz val="11"/>
      <color indexed="8"/>
      <name val="Calibri"/>
      <family val="2"/>
    </font>
    <font>
      <sz val="9"/>
      <name val="Tahoma"/>
      <family val="2"/>
    </font>
    <font>
      <b/>
      <sz val="9"/>
      <name val="Tahoma"/>
      <family val="2"/>
    </font>
    <font>
      <sz val="12"/>
      <color theme="1"/>
      <name val="Arial"/>
      <family val="2"/>
    </font>
    <font>
      <b/>
      <sz val="14"/>
      <color theme="1"/>
      <name val="Arial"/>
      <family val="2"/>
    </font>
    <font>
      <sz val="12"/>
      <color rgb="FF000000"/>
      <name val="Arial"/>
      <family val="2"/>
    </font>
    <font>
      <b/>
      <sz val="12"/>
      <color theme="1"/>
      <name val="Arial"/>
      <family val="2"/>
    </font>
    <font>
      <b/>
      <sz val="11"/>
      <color rgb="FF000000"/>
      <name val="Calibri"/>
      <family val="2"/>
      <scheme val="minor"/>
    </font>
    <font>
      <b/>
      <sz val="10"/>
      <name val="Arial"/>
      <family val="2"/>
    </font>
    <font>
      <sz val="12"/>
      <color rgb="FF000000"/>
      <name val="Arial"/>
      <family val="2"/>
    </font>
    <font>
      <sz val="12"/>
      <color rgb="FFFF0000"/>
      <name val="Arial"/>
      <family val="2"/>
    </font>
  </fonts>
  <fills count="10">
    <fill>
      <patternFill patternType="none"/>
    </fill>
    <fill>
      <patternFill patternType="gray125"/>
    </fill>
    <fill>
      <patternFill patternType="solid">
        <fgColor theme="9" tint="0.79946287423322249"/>
        <bgColor indexed="64"/>
      </patternFill>
    </fill>
    <fill>
      <patternFill patternType="solid">
        <fgColor rgb="FFFFFF00"/>
        <bgColor indexed="64"/>
      </patternFill>
    </fill>
    <fill>
      <patternFill patternType="solid">
        <fgColor indexed="9"/>
        <bgColor indexed="64"/>
      </patternFill>
    </fill>
    <fill>
      <patternFill patternType="solid">
        <fgColor theme="0"/>
        <bgColor indexed="64"/>
      </patternFill>
    </fill>
    <fill>
      <patternFill patternType="solid">
        <fgColor rgb="FFFFFFFF"/>
        <bgColor indexed="64"/>
      </patternFill>
    </fill>
    <fill>
      <patternFill patternType="solid">
        <fgColor theme="0" tint="-0.249977111117893"/>
        <bgColor indexed="64"/>
      </patternFill>
    </fill>
    <fill>
      <patternFill patternType="solid">
        <fgColor theme="9"/>
        <bgColor indexed="64"/>
      </patternFill>
    </fill>
    <fill>
      <patternFill patternType="solid">
        <fgColor theme="0" tint="-0.14932706686605426"/>
        <bgColor indexed="64"/>
      </patternFill>
    </fill>
  </fills>
  <borders count="8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medium">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thin">
        <color auto="1"/>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medium">
        <color auto="1"/>
      </left>
      <right style="medium">
        <color auto="1"/>
      </right>
      <top style="medium">
        <color auto="1"/>
      </top>
      <bottom style="medium">
        <color auto="1"/>
      </bottom>
      <diagonal/>
    </border>
    <border>
      <left style="thin">
        <color auto="1"/>
      </left>
      <right style="thin">
        <color auto="1"/>
      </right>
      <top/>
      <bottom/>
      <diagonal/>
    </border>
    <border>
      <left style="thin">
        <color auto="1"/>
      </left>
      <right style="thin">
        <color auto="1"/>
      </right>
      <top style="thin">
        <color auto="1"/>
      </top>
      <bottom/>
      <diagonal/>
    </border>
    <border>
      <left style="double">
        <color auto="1"/>
      </left>
      <right style="double">
        <color auto="1"/>
      </right>
      <top style="double">
        <color auto="1"/>
      </top>
      <bottom style="double">
        <color auto="1"/>
      </bottom>
      <diagonal/>
    </border>
    <border>
      <left style="double">
        <color auto="1"/>
      </left>
      <right style="double">
        <color auto="1"/>
      </right>
      <top style="double">
        <color auto="1"/>
      </top>
      <bottom/>
      <diagonal/>
    </border>
    <border>
      <left style="thin">
        <color auto="1"/>
      </left>
      <right style="thin">
        <color auto="1"/>
      </right>
      <top style="double">
        <color auto="1"/>
      </top>
      <bottom style="thin">
        <color auto="1"/>
      </bottom>
      <diagonal/>
    </border>
    <border>
      <left style="thin">
        <color auto="1"/>
      </left>
      <right/>
      <top/>
      <bottom/>
      <diagonal/>
    </border>
    <border>
      <left/>
      <right/>
      <top style="thin">
        <color auto="1"/>
      </top>
      <bottom style="thin">
        <color auto="1"/>
      </bottom>
      <diagonal/>
    </border>
    <border>
      <left style="double">
        <color auto="1"/>
      </left>
      <right/>
      <top style="double">
        <color auto="1"/>
      </top>
      <bottom style="double">
        <color auto="1"/>
      </bottom>
      <diagonal/>
    </border>
    <border>
      <left/>
      <right style="double">
        <color auto="1"/>
      </right>
      <top style="double">
        <color auto="1"/>
      </top>
      <bottom style="double">
        <color auto="1"/>
      </bottom>
      <diagonal/>
    </border>
    <border>
      <left/>
      <right/>
      <top/>
      <bottom style="double">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auto="1"/>
      </right>
      <top style="medium">
        <color auto="1"/>
      </top>
      <bottom style="thin">
        <color auto="1"/>
      </bottom>
      <diagonal/>
    </border>
    <border>
      <left style="thin">
        <color rgb="FF000000"/>
      </left>
      <right style="thin">
        <color rgb="FF000000"/>
      </right>
      <top/>
      <bottom style="thin">
        <color rgb="FF000000"/>
      </bottom>
      <diagonal/>
    </border>
    <border>
      <left style="thin">
        <color auto="1"/>
      </left>
      <right style="thin">
        <color rgb="FF000000"/>
      </right>
      <top style="thin">
        <color rgb="FF000000"/>
      </top>
      <bottom/>
      <diagonal/>
    </border>
    <border>
      <left style="thin">
        <color rgb="FF000000"/>
      </left>
      <right style="thin">
        <color auto="1"/>
      </right>
      <top style="thin">
        <color rgb="FF000000"/>
      </top>
      <bottom/>
      <diagonal/>
    </border>
    <border>
      <left style="thin">
        <color auto="1"/>
      </left>
      <right style="thin">
        <color rgb="FF000000"/>
      </right>
      <top/>
      <bottom style="thin">
        <color rgb="FF000000"/>
      </bottom>
      <diagonal/>
    </border>
    <border>
      <left style="thin">
        <color rgb="FF000000"/>
      </left>
      <right style="thin">
        <color auto="1"/>
      </right>
      <top/>
      <bottom style="thin">
        <color rgb="FF000000"/>
      </bottom>
      <diagonal/>
    </border>
    <border>
      <left style="double">
        <color auto="1"/>
      </left>
      <right/>
      <top style="double">
        <color auto="1"/>
      </top>
      <bottom/>
      <diagonal/>
    </border>
    <border>
      <left style="double">
        <color auto="1"/>
      </left>
      <right style="thin">
        <color auto="1"/>
      </right>
      <top style="double">
        <color auto="1"/>
      </top>
      <bottom style="thin">
        <color auto="1"/>
      </bottom>
      <diagonal/>
    </border>
    <border>
      <left style="double">
        <color auto="1"/>
      </left>
      <right style="double">
        <color auto="1"/>
      </right>
      <top/>
      <bottom/>
      <diagonal/>
    </border>
    <border>
      <left style="double">
        <color auto="1"/>
      </left>
      <right/>
      <top/>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right/>
      <top style="double">
        <color auto="1"/>
      </top>
      <bottom style="double">
        <color auto="1"/>
      </bottom>
      <diagonal/>
    </border>
    <border>
      <left style="thin">
        <color auto="1"/>
      </left>
      <right style="double">
        <color auto="1"/>
      </right>
      <top style="thin">
        <color auto="1"/>
      </top>
      <bottom style="double">
        <color auto="1"/>
      </bottom>
      <diagonal/>
    </border>
    <border>
      <left style="medium">
        <color auto="1"/>
      </left>
      <right style="medium">
        <color auto="1"/>
      </right>
      <top style="medium">
        <color auto="1"/>
      </top>
      <bottom style="double">
        <color auto="1"/>
      </bottom>
      <diagonal/>
    </border>
    <border>
      <left style="medium">
        <color auto="1"/>
      </left>
      <right style="double">
        <color auto="1"/>
      </right>
      <top style="medium">
        <color auto="1"/>
      </top>
      <bottom style="double">
        <color auto="1"/>
      </bottom>
      <diagonal/>
    </border>
    <border>
      <left style="double">
        <color auto="1"/>
      </left>
      <right style="double">
        <color auto="1"/>
      </right>
      <top style="medium">
        <color auto="1"/>
      </top>
      <bottom style="double">
        <color auto="1"/>
      </bottom>
      <diagonal/>
    </border>
    <border>
      <left style="medium">
        <color auto="1"/>
      </left>
      <right style="medium">
        <color auto="1"/>
      </right>
      <top style="double">
        <color auto="1"/>
      </top>
      <bottom style="double">
        <color auto="1"/>
      </bottom>
      <diagonal/>
    </border>
    <border>
      <left style="medium">
        <color auto="1"/>
      </left>
      <right style="double">
        <color auto="1"/>
      </right>
      <top style="double">
        <color auto="1"/>
      </top>
      <bottom style="double">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double">
        <color auto="1"/>
      </top>
      <bottom style="medium">
        <color auto="1"/>
      </bottom>
      <diagonal/>
    </border>
    <border>
      <left style="double">
        <color auto="1"/>
      </left>
      <right style="medium">
        <color auto="1"/>
      </right>
      <top style="medium">
        <color auto="1"/>
      </top>
      <bottom style="double">
        <color auto="1"/>
      </bottom>
      <diagonal/>
    </border>
    <border>
      <left style="double">
        <color auto="1"/>
      </left>
      <right style="medium">
        <color auto="1"/>
      </right>
      <top style="double">
        <color auto="1"/>
      </top>
      <bottom style="double">
        <color auto="1"/>
      </bottom>
      <diagonal/>
    </border>
    <border>
      <left style="double">
        <color auto="1"/>
      </left>
      <right style="double">
        <color auto="1"/>
      </right>
      <top/>
      <bottom style="double">
        <color auto="1"/>
      </bottom>
      <diagonal/>
    </border>
    <border>
      <left style="thin">
        <color auto="1"/>
      </left>
      <right/>
      <top style="double">
        <color auto="1"/>
      </top>
      <bottom style="thin">
        <color auto="1"/>
      </bottom>
      <diagonal/>
    </border>
    <border>
      <left/>
      <right style="thin">
        <color auto="1"/>
      </right>
      <top style="double">
        <color auto="1"/>
      </top>
      <bottom style="thin">
        <color auto="1"/>
      </bottom>
      <diagonal/>
    </border>
    <border>
      <left style="double">
        <color auto="1"/>
      </left>
      <right style="thin">
        <color auto="1"/>
      </right>
      <top/>
      <bottom style="thin">
        <color auto="1"/>
      </bottom>
      <diagonal/>
    </border>
    <border>
      <left style="medium">
        <color auto="1"/>
      </left>
      <right style="double">
        <color auto="1"/>
      </right>
      <top style="double">
        <color auto="1"/>
      </top>
      <bottom style="medium">
        <color auto="1"/>
      </bottom>
      <diagonal/>
    </border>
    <border>
      <left style="double">
        <color auto="1"/>
      </left>
      <right style="double">
        <color auto="1"/>
      </right>
      <top style="double">
        <color auto="1"/>
      </top>
      <bottom style="medium">
        <color auto="1"/>
      </bottom>
      <diagonal/>
    </border>
    <border>
      <left style="thin">
        <color auto="1"/>
      </left>
      <right style="double">
        <color auto="1"/>
      </right>
      <top/>
      <bottom style="thin">
        <color auto="1"/>
      </bottom>
      <diagonal/>
    </border>
    <border>
      <left style="double">
        <color auto="1"/>
      </left>
      <right style="medium">
        <color auto="1"/>
      </right>
      <top style="double">
        <color auto="1"/>
      </top>
      <bottom style="medium">
        <color auto="1"/>
      </bottom>
      <diagonal/>
    </border>
    <border>
      <left style="double">
        <color auto="1"/>
      </left>
      <right style="thin">
        <color auto="1"/>
      </right>
      <top style="thin">
        <color auto="1"/>
      </top>
      <bottom/>
      <diagonal/>
    </border>
    <border>
      <left style="thin">
        <color auto="1"/>
      </left>
      <right style="double">
        <color auto="1"/>
      </right>
      <top style="thin">
        <color auto="1"/>
      </top>
      <bottom/>
      <diagonal/>
    </border>
    <border>
      <left style="double">
        <color auto="1"/>
      </left>
      <right style="thin">
        <color auto="1"/>
      </right>
      <top/>
      <bottom/>
      <diagonal/>
    </border>
    <border>
      <left style="thin">
        <color auto="1"/>
      </left>
      <right style="double">
        <color auto="1"/>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right/>
      <top style="thin">
        <color auto="1"/>
      </top>
      <bottom/>
      <diagonal/>
    </border>
    <border>
      <left/>
      <right/>
      <top style="thin">
        <color auto="1"/>
      </top>
      <bottom style="double">
        <color auto="1"/>
      </bottom>
      <diagonal/>
    </border>
    <border>
      <left style="medium">
        <color rgb="FFFFFFFF"/>
      </left>
      <right style="medium">
        <color rgb="FFFFFFFF"/>
      </right>
      <top style="medium">
        <color rgb="FFFFFFFF"/>
      </top>
      <bottom style="medium">
        <color rgb="FFFFFFFF"/>
      </bottom>
      <diagonal/>
    </border>
    <border>
      <left style="medium">
        <color auto="1"/>
      </left>
      <right style="thin">
        <color auto="1"/>
      </right>
      <top style="thin">
        <color auto="1"/>
      </top>
      <bottom/>
      <diagonal/>
    </border>
    <border>
      <left style="thin">
        <color auto="1"/>
      </left>
      <right/>
      <top style="thin">
        <color auto="1"/>
      </top>
      <bottom/>
      <diagonal/>
    </border>
  </borders>
  <cellStyleXfs count="99">
    <xf numFmtId="0" fontId="0" fillId="0" borderId="0"/>
    <xf numFmtId="43" fontId="68" fillId="0" borderId="0" applyFont="0" applyFill="0" applyBorder="0" applyAlignment="0" applyProtection="0"/>
    <xf numFmtId="9" fontId="68" fillId="0" borderId="0" applyFont="0" applyFill="0" applyBorder="0" applyAlignment="0" applyProtection="0"/>
    <xf numFmtId="41"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165" fontId="68" fillId="0" borderId="0" applyFont="0" applyFill="0" applyBorder="0" applyAlignment="0" applyProtection="0"/>
    <xf numFmtId="165" fontId="68" fillId="0" borderId="0" applyFont="0" applyFill="0" applyBorder="0" applyAlignment="0" applyProtection="0"/>
    <xf numFmtId="165" fontId="68" fillId="0" borderId="0" applyFont="0" applyFill="0" applyBorder="0" applyAlignment="0" applyProtection="0"/>
    <xf numFmtId="165" fontId="68" fillId="0" borderId="0" applyFont="0" applyFill="0" applyBorder="0" applyAlignment="0" applyProtection="0"/>
    <xf numFmtId="165" fontId="68" fillId="0" borderId="0" applyFont="0" applyFill="0" applyBorder="0" applyAlignment="0" applyProtection="0"/>
    <xf numFmtId="165" fontId="68" fillId="0" borderId="0" applyFont="0" applyFill="0" applyBorder="0" applyAlignment="0" applyProtection="0"/>
    <xf numFmtId="165" fontId="68" fillId="0" borderId="0" applyFont="0" applyFill="0" applyBorder="0" applyAlignment="0" applyProtection="0"/>
    <xf numFmtId="165"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1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5" fontId="68" fillId="0" borderId="0" applyFont="0" applyFill="0" applyBorder="0" applyAlignment="0" applyProtection="0"/>
    <xf numFmtId="43" fontId="18" fillId="0" borderId="0" applyFont="0" applyFill="0" applyBorder="0" applyAlignment="0" applyProtection="0"/>
    <xf numFmtId="43" fontId="68" fillId="0" borderId="0" applyFont="0" applyFill="0" applyBorder="0" applyAlignment="0" applyProtection="0"/>
    <xf numFmtId="43" fontId="62"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8"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43" fontId="62"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62" fillId="0" borderId="0"/>
    <xf numFmtId="0" fontId="62" fillId="0" borderId="0"/>
    <xf numFmtId="0" fontId="18"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9" fontId="1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9" fontId="68" fillId="0" borderId="0" applyFont="0" applyFill="0" applyBorder="0" applyAlignment="0" applyProtection="0"/>
    <xf numFmtId="0" fontId="4" fillId="0" borderId="0"/>
    <xf numFmtId="0" fontId="3" fillId="0" borderId="0"/>
    <xf numFmtId="0" fontId="3" fillId="0" borderId="0"/>
    <xf numFmtId="0" fontId="2" fillId="0" borderId="0"/>
    <xf numFmtId="43" fontId="2" fillId="0" borderId="0" applyFont="0" applyFill="0" applyBorder="0" applyAlignment="0" applyProtection="0"/>
    <xf numFmtId="0" fontId="1" fillId="0" borderId="0"/>
  </cellStyleXfs>
  <cellXfs count="1123">
    <xf numFmtId="0" fontId="0" fillId="0" borderId="0" xfId="0"/>
    <xf numFmtId="0" fontId="5" fillId="0" borderId="0" xfId="65" applyFont="1"/>
    <xf numFmtId="0" fontId="5" fillId="0" borderId="0" xfId="65" applyFont="1" applyAlignment="1">
      <alignment horizontal="center" vertical="center"/>
    </xf>
    <xf numFmtId="0" fontId="6" fillId="0" borderId="0" xfId="65" applyFont="1"/>
    <xf numFmtId="0" fontId="7" fillId="0" borderId="0" xfId="65" applyFont="1"/>
    <xf numFmtId="43" fontId="7" fillId="0" borderId="0" xfId="47" applyFont="1"/>
    <xf numFmtId="0" fontId="5" fillId="0" borderId="0" xfId="65" applyFont="1" applyAlignment="1">
      <alignment horizontal="center"/>
    </xf>
    <xf numFmtId="43" fontId="5" fillId="0" borderId="0" xfId="47" applyFont="1"/>
    <xf numFmtId="0" fontId="5" fillId="0" borderId="1" xfId="65" applyFont="1" applyBorder="1" applyAlignment="1">
      <alignment horizontal="center" vertical="center"/>
    </xf>
    <xf numFmtId="43" fontId="5" fillId="0" borderId="1" xfId="47" applyFont="1" applyBorder="1" applyAlignment="1">
      <alignment horizontal="center" vertical="center"/>
    </xf>
    <xf numFmtId="0" fontId="7" fillId="0" borderId="1" xfId="65" applyFont="1" applyBorder="1" applyAlignment="1">
      <alignment horizontal="center"/>
    </xf>
    <xf numFmtId="0" fontId="7" fillId="0" borderId="1" xfId="65" applyFont="1" applyBorder="1"/>
    <xf numFmtId="0" fontId="7" fillId="0" borderId="1" xfId="65" applyFont="1" applyBorder="1" applyAlignment="1">
      <alignment horizontal="center" vertical="center"/>
    </xf>
    <xf numFmtId="43" fontId="7" fillId="0" borderId="1" xfId="1" applyFont="1" applyBorder="1"/>
    <xf numFmtId="43" fontId="7" fillId="0" borderId="1" xfId="47" applyFont="1" applyBorder="1"/>
    <xf numFmtId="43" fontId="7" fillId="0" borderId="0" xfId="65" applyNumberFormat="1" applyFont="1"/>
    <xf numFmtId="0" fontId="7" fillId="0" borderId="2" xfId="65" applyFont="1" applyBorder="1" applyAlignment="1">
      <alignment horizontal="center"/>
    </xf>
    <xf numFmtId="0" fontId="7" fillId="0" borderId="3" xfId="65" applyFont="1" applyBorder="1"/>
    <xf numFmtId="0" fontId="6" fillId="0" borderId="1" xfId="65" applyFont="1" applyBorder="1" applyAlignment="1">
      <alignment horizontal="center" vertical="center"/>
    </xf>
    <xf numFmtId="43" fontId="6" fillId="0" borderId="1" xfId="47" applyFont="1" applyBorder="1"/>
    <xf numFmtId="0" fontId="7" fillId="0" borderId="0" xfId="65" applyFont="1" applyAlignment="1">
      <alignment horizontal="center" vertical="center"/>
    </xf>
    <xf numFmtId="43" fontId="9" fillId="0" borderId="4" xfId="47" applyFont="1" applyFill="1" applyBorder="1" applyAlignment="1">
      <alignment horizontal="center" vertical="center"/>
    </xf>
    <xf numFmtId="0" fontId="5" fillId="0" borderId="0" xfId="66" applyFont="1"/>
    <xf numFmtId="0" fontId="5" fillId="0" borderId="0" xfId="66" applyFont="1" applyAlignment="1">
      <alignment horizontal="center" vertical="center"/>
    </xf>
    <xf numFmtId="0" fontId="6" fillId="0" borderId="0" xfId="66" applyFont="1"/>
    <xf numFmtId="0" fontId="7" fillId="0" borderId="0" xfId="66" applyFont="1"/>
    <xf numFmtId="43" fontId="7" fillId="0" borderId="0" xfId="48" applyFont="1"/>
    <xf numFmtId="0" fontId="5" fillId="0" borderId="0" xfId="66" applyFont="1" applyAlignment="1">
      <alignment horizontal="center"/>
    </xf>
    <xf numFmtId="43" fontId="5" fillId="0" borderId="0" xfId="48" applyFont="1"/>
    <xf numFmtId="0" fontId="5" fillId="0" borderId="1" xfId="66" applyFont="1" applyBorder="1" applyAlignment="1">
      <alignment horizontal="center" vertical="center"/>
    </xf>
    <xf numFmtId="43" fontId="5" fillId="0" borderId="1" xfId="48" applyFont="1" applyBorder="1" applyAlignment="1">
      <alignment horizontal="center" vertical="center"/>
    </xf>
    <xf numFmtId="0" fontId="7" fillId="0" borderId="1" xfId="66" applyFont="1" applyBorder="1" applyAlignment="1">
      <alignment horizontal="center"/>
    </xf>
    <xf numFmtId="0" fontId="7" fillId="0" borderId="1" xfId="66" applyFont="1" applyBorder="1"/>
    <xf numFmtId="0" fontId="7" fillId="0" borderId="1" xfId="66" applyFont="1" applyBorder="1" applyAlignment="1">
      <alignment horizontal="center" vertical="center"/>
    </xf>
    <xf numFmtId="43" fontId="7" fillId="0" borderId="1" xfId="48" applyFont="1" applyBorder="1"/>
    <xf numFmtId="43" fontId="7" fillId="0" borderId="0" xfId="66" applyNumberFormat="1" applyFont="1"/>
    <xf numFmtId="0" fontId="7" fillId="0" borderId="2" xfId="66" applyFont="1" applyBorder="1" applyAlignment="1">
      <alignment horizontal="center"/>
    </xf>
    <xf numFmtId="0" fontId="7" fillId="0" borderId="3" xfId="66" applyFont="1" applyBorder="1"/>
    <xf numFmtId="0" fontId="6" fillId="0" borderId="1" xfId="66" applyFont="1" applyBorder="1" applyAlignment="1">
      <alignment horizontal="center" vertical="center"/>
    </xf>
    <xf numFmtId="43" fontId="6" fillId="0" borderId="1" xfId="48" applyFont="1" applyBorder="1"/>
    <xf numFmtId="0" fontId="7" fillId="0" borderId="0" xfId="66" applyFont="1" applyAlignment="1">
      <alignment horizontal="center" vertical="center"/>
    </xf>
    <xf numFmtId="167" fontId="0" fillId="0" borderId="0" xfId="1" applyNumberFormat="1" applyFont="1"/>
    <xf numFmtId="43" fontId="0" fillId="0" borderId="0" xfId="1" applyFont="1"/>
    <xf numFmtId="0" fontId="6" fillId="0" borderId="0" xfId="67" applyFont="1" applyAlignment="1">
      <alignment horizontal="center" vertical="center"/>
    </xf>
    <xf numFmtId="0" fontId="7" fillId="0" borderId="0" xfId="67" applyFont="1"/>
    <xf numFmtId="0" fontId="6" fillId="0" borderId="9" xfId="67" applyFont="1" applyBorder="1" applyAlignment="1">
      <alignment horizontal="center" vertical="center"/>
    </xf>
    <xf numFmtId="0" fontId="6" fillId="0" borderId="11" xfId="67" applyFont="1" applyBorder="1" applyAlignment="1">
      <alignment horizontal="center" vertical="center"/>
    </xf>
    <xf numFmtId="0" fontId="6" fillId="0" borderId="12" xfId="67" applyFont="1" applyBorder="1" applyAlignment="1">
      <alignment horizontal="left" vertical="center"/>
    </xf>
    <xf numFmtId="0" fontId="6" fillId="0" borderId="12" xfId="67" applyFont="1" applyBorder="1" applyAlignment="1">
      <alignment horizontal="center" vertical="center" wrapText="1"/>
    </xf>
    <xf numFmtId="0" fontId="6" fillId="0" borderId="12" xfId="67" applyFont="1" applyBorder="1" applyAlignment="1">
      <alignment horizontal="center" vertical="center"/>
    </xf>
    <xf numFmtId="0" fontId="7" fillId="0" borderId="13" xfId="67" applyFont="1" applyBorder="1" applyAlignment="1">
      <alignment horizontal="center" vertical="center"/>
    </xf>
    <xf numFmtId="0" fontId="7" fillId="0" borderId="1" xfId="67" applyFont="1" applyBorder="1"/>
    <xf numFmtId="0" fontId="7" fillId="0" borderId="1" xfId="67" applyFont="1" applyBorder="1" applyAlignment="1">
      <alignment horizontal="center" vertical="center"/>
    </xf>
    <xf numFmtId="43" fontId="7" fillId="0" borderId="1" xfId="50" applyFont="1" applyBorder="1"/>
    <xf numFmtId="168" fontId="7" fillId="0" borderId="1" xfId="50" applyNumberFormat="1" applyFont="1" applyBorder="1"/>
    <xf numFmtId="0" fontId="7" fillId="0" borderId="1" xfId="67" applyFont="1" applyBorder="1" applyAlignment="1">
      <alignment horizontal="center"/>
    </xf>
    <xf numFmtId="0" fontId="6" fillId="0" borderId="13" xfId="67" applyFont="1" applyBorder="1" applyAlignment="1">
      <alignment horizontal="center" vertical="center"/>
    </xf>
    <xf numFmtId="0" fontId="6" fillId="0" borderId="1" xfId="67" applyFont="1" applyBorder="1" applyAlignment="1">
      <alignment horizontal="left" vertical="center"/>
    </xf>
    <xf numFmtId="0" fontId="6" fillId="0" borderId="1" xfId="67" applyFont="1" applyBorder="1" applyAlignment="1">
      <alignment horizontal="center" vertical="center"/>
    </xf>
    <xf numFmtId="0" fontId="6" fillId="0" borderId="1" xfId="67" applyFont="1" applyBorder="1"/>
    <xf numFmtId="0" fontId="7" fillId="0" borderId="12" xfId="67" applyFont="1" applyBorder="1" applyAlignment="1">
      <alignment horizontal="center" vertical="center"/>
    </xf>
    <xf numFmtId="0" fontId="7" fillId="0" borderId="3" xfId="67" applyFont="1" applyBorder="1" applyAlignment="1">
      <alignment horizontal="center" vertical="center"/>
    </xf>
    <xf numFmtId="43" fontId="7" fillId="0" borderId="1" xfId="67" applyNumberFormat="1" applyFont="1" applyBorder="1"/>
    <xf numFmtId="43" fontId="7" fillId="0" borderId="0" xfId="67" applyNumberFormat="1" applyFont="1"/>
    <xf numFmtId="168" fontId="7" fillId="0" borderId="0" xfId="67" applyNumberFormat="1" applyFont="1"/>
    <xf numFmtId="0" fontId="6" fillId="0" borderId="16" xfId="67" applyFont="1" applyBorder="1" applyAlignment="1">
      <alignment horizontal="center" vertical="center"/>
    </xf>
    <xf numFmtId="0" fontId="7" fillId="0" borderId="17" xfId="67" applyFont="1" applyBorder="1"/>
    <xf numFmtId="0" fontId="6" fillId="0" borderId="17" xfId="67" applyFont="1" applyBorder="1" applyAlignment="1">
      <alignment horizontal="center" vertical="center"/>
    </xf>
    <xf numFmtId="0" fontId="11" fillId="2" borderId="18" xfId="51" applyFont="1" applyFill="1" applyBorder="1" applyAlignment="1">
      <alignment horizontal="center" vertical="center"/>
    </xf>
    <xf numFmtId="43" fontId="11" fillId="2" borderId="19" xfId="20" applyFont="1" applyFill="1" applyBorder="1" applyAlignment="1">
      <alignment horizontal="center" vertical="center"/>
    </xf>
    <xf numFmtId="43" fontId="7" fillId="0" borderId="17" xfId="67" applyNumberFormat="1" applyFont="1" applyBorder="1"/>
    <xf numFmtId="2" fontId="7" fillId="0" borderId="1" xfId="67" applyNumberFormat="1" applyFont="1" applyBorder="1"/>
    <xf numFmtId="1" fontId="11" fillId="2" borderId="18" xfId="51" applyNumberFormat="1" applyFont="1" applyFill="1" applyBorder="1" applyAlignment="1">
      <alignment horizontal="center" vertical="center"/>
    </xf>
    <xf numFmtId="43" fontId="0" fillId="0" borderId="0" xfId="0" applyNumberFormat="1"/>
    <xf numFmtId="16" fontId="0" fillId="0" borderId="0" xfId="0" applyNumberFormat="1"/>
    <xf numFmtId="0" fontId="0" fillId="3" borderId="0" xfId="0" applyFill="1"/>
    <xf numFmtId="168" fontId="0" fillId="0" borderId="0" xfId="1" applyNumberFormat="1" applyFont="1"/>
    <xf numFmtId="169" fontId="0" fillId="0" borderId="0" xfId="0" applyNumberFormat="1"/>
    <xf numFmtId="168" fontId="0" fillId="0" borderId="0" xfId="0" applyNumberFormat="1"/>
    <xf numFmtId="2" fontId="0" fillId="0" borderId="0" xfId="0" applyNumberFormat="1"/>
    <xf numFmtId="43" fontId="0" fillId="3" borderId="0" xfId="0" applyNumberFormat="1" applyFill="1"/>
    <xf numFmtId="0" fontId="13" fillId="0" borderId="0" xfId="0" applyFont="1" applyAlignment="1">
      <alignment horizontal="center" vertical="center"/>
    </xf>
    <xf numFmtId="0" fontId="13" fillId="0" borderId="0" xfId="0" applyFont="1" applyAlignment="1">
      <alignment vertical="center"/>
    </xf>
    <xf numFmtId="0" fontId="14" fillId="0" borderId="0" xfId="0" applyFont="1" applyAlignment="1">
      <alignment horizontal="right" vertical="center"/>
    </xf>
    <xf numFmtId="0" fontId="15" fillId="0" borderId="0" xfId="0" applyFont="1" applyAlignment="1">
      <alignment horizontal="right" vertical="center" wrapText="1"/>
    </xf>
    <xf numFmtId="0" fontId="15" fillId="0" borderId="0" xfId="0" applyFont="1" applyAlignment="1">
      <alignment horizontal="right" vertical="center"/>
    </xf>
    <xf numFmtId="0" fontId="16" fillId="0" borderId="0" xfId="0" applyFont="1" applyAlignment="1">
      <alignment horizontal="right" vertical="center"/>
    </xf>
    <xf numFmtId="0" fontId="15" fillId="0" borderId="0" xfId="0" applyFont="1" applyAlignment="1">
      <alignment horizontal="center" vertical="center"/>
    </xf>
    <xf numFmtId="0" fontId="15" fillId="0" borderId="0" xfId="0" applyFont="1" applyAlignment="1">
      <alignment horizontal="center" vertical="center" wrapText="1"/>
    </xf>
    <xf numFmtId="0" fontId="16" fillId="0" borderId="0" xfId="0" applyFont="1" applyAlignment="1">
      <alignment horizontal="center" vertical="center"/>
    </xf>
    <xf numFmtId="0" fontId="14" fillId="0" borderId="0" xfId="0" applyFont="1" applyAlignment="1">
      <alignment vertical="center"/>
    </xf>
    <xf numFmtId="0" fontId="16" fillId="0" borderId="20" xfId="0" applyFont="1" applyBorder="1" applyAlignment="1">
      <alignment horizontal="center" vertical="center"/>
    </xf>
    <xf numFmtId="0" fontId="16" fillId="0" borderId="7" xfId="0" applyFont="1" applyBorder="1" applyAlignment="1">
      <alignment horizontal="center" vertical="center"/>
    </xf>
    <xf numFmtId="168" fontId="13" fillId="0" borderId="21" xfId="1" applyNumberFormat="1" applyFont="1" applyFill="1" applyBorder="1" applyAlignment="1">
      <alignment vertical="center"/>
    </xf>
    <xf numFmtId="168" fontId="16" fillId="0" borderId="21" xfId="1" applyNumberFormat="1" applyFont="1" applyFill="1" applyBorder="1" applyAlignment="1">
      <alignment vertical="center"/>
    </xf>
    <xf numFmtId="168" fontId="17" fillId="0" borderId="21" xfId="1" applyNumberFormat="1" applyFont="1" applyFill="1" applyBorder="1" applyAlignment="1">
      <alignment vertical="center"/>
    </xf>
    <xf numFmtId="0" fontId="16" fillId="0" borderId="0" xfId="0" applyFont="1" applyAlignment="1">
      <alignment vertical="center"/>
    </xf>
    <xf numFmtId="168" fontId="16" fillId="0" borderId="20" xfId="1" applyNumberFormat="1" applyFont="1" applyFill="1" applyBorder="1" applyAlignment="1">
      <alignment vertical="center"/>
    </xf>
    <xf numFmtId="43" fontId="13" fillId="0" borderId="0" xfId="0" applyNumberFormat="1" applyFont="1" applyAlignment="1">
      <alignment vertical="center"/>
    </xf>
    <xf numFmtId="168" fontId="16" fillId="0" borderId="0" xfId="1" applyNumberFormat="1" applyFont="1" applyFill="1" applyBorder="1" applyAlignment="1">
      <alignment vertical="center"/>
    </xf>
    <xf numFmtId="168" fontId="13" fillId="0" borderId="0" xfId="1" applyNumberFormat="1" applyFont="1" applyFill="1" applyAlignment="1">
      <alignment vertical="center"/>
    </xf>
    <xf numFmtId="170" fontId="13" fillId="0" borderId="0" xfId="0" applyNumberFormat="1" applyFont="1" applyAlignment="1">
      <alignment vertical="center"/>
    </xf>
    <xf numFmtId="168" fontId="13" fillId="0" borderId="12" xfId="1" applyNumberFormat="1" applyFont="1" applyFill="1" applyBorder="1" applyAlignment="1">
      <alignment vertical="center"/>
    </xf>
    <xf numFmtId="168" fontId="13" fillId="0" borderId="0" xfId="1" applyNumberFormat="1" applyFont="1" applyFill="1" applyBorder="1" applyAlignment="1">
      <alignment vertical="center"/>
    </xf>
    <xf numFmtId="168" fontId="13" fillId="0" borderId="22" xfId="1" applyNumberFormat="1" applyFont="1" applyFill="1" applyBorder="1" applyAlignment="1">
      <alignment vertical="center"/>
    </xf>
    <xf numFmtId="43" fontId="13" fillId="0" borderId="0" xfId="1" applyFont="1" applyAlignment="1">
      <alignment vertical="center"/>
    </xf>
    <xf numFmtId="171" fontId="14" fillId="0" borderId="0" xfId="0" applyNumberFormat="1" applyFont="1" applyAlignment="1">
      <alignment horizontal="right" vertical="center"/>
    </xf>
    <xf numFmtId="49" fontId="15" fillId="0" borderId="0" xfId="0" applyNumberFormat="1" applyFont="1" applyAlignment="1">
      <alignment horizontal="right" vertical="center"/>
    </xf>
    <xf numFmtId="0" fontId="16" fillId="0" borderId="23" xfId="0" applyFont="1" applyBorder="1" applyAlignment="1">
      <alignment horizontal="center" vertical="center" wrapText="1"/>
    </xf>
    <xf numFmtId="0" fontId="16" fillId="0" borderId="24" xfId="0" applyFont="1" applyBorder="1" applyAlignment="1">
      <alignment horizontal="center" vertical="center" wrapText="1"/>
    </xf>
    <xf numFmtId="0" fontId="16" fillId="4" borderId="12" xfId="0" applyFont="1" applyFill="1" applyBorder="1" applyAlignment="1">
      <alignment horizontal="center" vertical="center"/>
    </xf>
    <xf numFmtId="0" fontId="14" fillId="4" borderId="25" xfId="0" applyFont="1" applyFill="1" applyBorder="1" applyAlignment="1">
      <alignment vertical="center"/>
    </xf>
    <xf numFmtId="168" fontId="13" fillId="0" borderId="12" xfId="21" applyNumberFormat="1" applyFont="1" applyFill="1" applyBorder="1" applyAlignment="1">
      <alignment horizontal="center" vertical="center"/>
    </xf>
    <xf numFmtId="168" fontId="13" fillId="0" borderId="0" xfId="21" applyNumberFormat="1" applyFont="1" applyFill="1" applyAlignment="1">
      <alignment vertical="center"/>
    </xf>
    <xf numFmtId="0" fontId="13" fillId="4" borderId="12" xfId="0" applyFont="1" applyFill="1" applyBorder="1" applyAlignment="1">
      <alignment horizontal="center" vertical="center"/>
    </xf>
    <xf numFmtId="0" fontId="13" fillId="4" borderId="12" xfId="0" applyFont="1" applyFill="1" applyBorder="1" applyAlignment="1">
      <alignment vertical="center"/>
    </xf>
    <xf numFmtId="168" fontId="18" fillId="4" borderId="1" xfId="39" applyNumberFormat="1" applyFont="1" applyFill="1" applyBorder="1" applyAlignment="1">
      <alignment vertical="center"/>
    </xf>
    <xf numFmtId="168" fontId="18" fillId="4" borderId="12" xfId="7" applyNumberFormat="1" applyFont="1" applyFill="1" applyBorder="1" applyAlignment="1">
      <alignment vertical="center"/>
    </xf>
    <xf numFmtId="0" fontId="14" fillId="4" borderId="12" xfId="0" applyFont="1" applyFill="1" applyBorder="1" applyAlignment="1">
      <alignment vertical="center"/>
    </xf>
    <xf numFmtId="168" fontId="18" fillId="4" borderId="26" xfId="39" applyNumberFormat="1" applyFont="1" applyFill="1" applyBorder="1" applyAlignment="1">
      <alignment vertical="center"/>
    </xf>
    <xf numFmtId="0" fontId="13" fillId="4" borderId="12" xfId="0" applyFont="1" applyFill="1" applyBorder="1" applyAlignment="1">
      <alignment vertical="center" wrapText="1"/>
    </xf>
    <xf numFmtId="168" fontId="18" fillId="4" borderId="1" xfId="7" applyNumberFormat="1" applyFont="1" applyFill="1" applyBorder="1" applyAlignment="1">
      <alignment vertical="center"/>
    </xf>
    <xf numFmtId="0" fontId="13" fillId="0" borderId="27" xfId="0" applyFont="1" applyBorder="1" applyAlignment="1">
      <alignment vertical="center"/>
    </xf>
    <xf numFmtId="0" fontId="13" fillId="4" borderId="1" xfId="0" applyFont="1" applyFill="1" applyBorder="1" applyAlignment="1">
      <alignment horizontal="center" vertical="center"/>
    </xf>
    <xf numFmtId="0" fontId="13" fillId="4" borderId="1" xfId="0" applyFont="1" applyFill="1" applyBorder="1" applyAlignment="1">
      <alignment vertical="center"/>
    </xf>
    <xf numFmtId="172" fontId="18" fillId="4" borderId="1" xfId="7" applyNumberFormat="1" applyFont="1" applyFill="1" applyBorder="1" applyAlignment="1">
      <alignment vertical="center"/>
    </xf>
    <xf numFmtId="0" fontId="16" fillId="4" borderId="1" xfId="0" applyFont="1" applyFill="1" applyBorder="1" applyAlignment="1">
      <alignment horizontal="center"/>
    </xf>
    <xf numFmtId="0" fontId="14" fillId="4" borderId="1" xfId="0" applyFont="1" applyFill="1" applyBorder="1" applyAlignment="1">
      <alignment vertical="center"/>
    </xf>
    <xf numFmtId="0" fontId="13" fillId="4" borderId="1" xfId="0" applyFont="1" applyFill="1" applyBorder="1" applyAlignment="1">
      <alignment horizontal="center"/>
    </xf>
    <xf numFmtId="168" fontId="13" fillId="4" borderId="1" xfId="0" applyNumberFormat="1" applyFont="1" applyFill="1" applyBorder="1" applyAlignment="1">
      <alignment horizontal="center" vertical="center"/>
    </xf>
    <xf numFmtId="168" fontId="18" fillId="4" borderId="0" xfId="39" applyNumberFormat="1" applyFont="1" applyFill="1" applyBorder="1" applyAlignment="1">
      <alignment vertical="center"/>
    </xf>
    <xf numFmtId="0" fontId="13" fillId="0" borderId="12" xfId="0" applyFont="1" applyBorder="1" applyAlignment="1">
      <alignment horizontal="center" vertical="center"/>
    </xf>
    <xf numFmtId="168" fontId="13" fillId="0" borderId="1" xfId="21" applyNumberFormat="1" applyFont="1" applyFill="1" applyBorder="1" applyAlignment="1">
      <alignment horizontal="center" vertical="center"/>
    </xf>
    <xf numFmtId="168" fontId="17" fillId="0" borderId="1" xfId="21" applyNumberFormat="1" applyFont="1" applyFill="1" applyBorder="1" applyAlignment="1">
      <alignment horizontal="center" vertical="center"/>
    </xf>
    <xf numFmtId="168" fontId="16" fillId="0" borderId="23" xfId="21" applyNumberFormat="1" applyFont="1" applyFill="1" applyBorder="1" applyAlignment="1">
      <alignment horizontal="center" vertical="center"/>
    </xf>
    <xf numFmtId="173" fontId="16" fillId="0" borderId="23" xfId="21" applyNumberFormat="1" applyFont="1" applyFill="1" applyBorder="1" applyAlignment="1">
      <alignment horizontal="center" vertical="center"/>
    </xf>
    <xf numFmtId="167" fontId="13" fillId="0" borderId="0" xfId="21" applyNumberFormat="1" applyFont="1" applyFill="1" applyAlignment="1">
      <alignment vertical="center"/>
    </xf>
    <xf numFmtId="167" fontId="13" fillId="0" borderId="0" xfId="21" applyNumberFormat="1" applyFont="1" applyAlignment="1">
      <alignment vertical="center"/>
    </xf>
    <xf numFmtId="168" fontId="16" fillId="0" borderId="23" xfId="21" applyNumberFormat="1" applyFont="1" applyBorder="1" applyAlignment="1">
      <alignment horizontal="center" vertical="center"/>
    </xf>
    <xf numFmtId="168" fontId="13" fillId="0" borderId="0" xfId="21" applyNumberFormat="1" applyFont="1" applyAlignment="1">
      <alignment vertical="center"/>
    </xf>
    <xf numFmtId="168" fontId="13" fillId="0" borderId="0" xfId="0" applyNumberFormat="1" applyFont="1" applyAlignment="1">
      <alignment vertical="center"/>
    </xf>
    <xf numFmtId="0" fontId="13" fillId="0" borderId="0" xfId="0" applyFont="1" applyAlignment="1">
      <alignment horizontal="center" vertical="center" wrapText="1"/>
    </xf>
    <xf numFmtId="43" fontId="13" fillId="0" borderId="0" xfId="21" applyFont="1" applyAlignment="1">
      <alignment vertical="center"/>
    </xf>
    <xf numFmtId="167" fontId="13" fillId="0" borderId="0" xfId="21" applyNumberFormat="1" applyFont="1" applyFill="1" applyBorder="1" applyAlignment="1">
      <alignment horizontal="center" vertical="center"/>
    </xf>
    <xf numFmtId="173" fontId="13" fillId="0" borderId="0" xfId="0" applyNumberFormat="1" applyFont="1" applyAlignment="1">
      <alignment vertical="center"/>
    </xf>
    <xf numFmtId="43" fontId="13" fillId="0" borderId="0" xfId="21" applyFont="1" applyFill="1" applyAlignment="1">
      <alignment vertical="center"/>
    </xf>
    <xf numFmtId="168" fontId="13" fillId="0" borderId="0" xfId="21" applyNumberFormat="1" applyFont="1" applyFill="1" applyBorder="1" applyAlignment="1">
      <alignment vertical="center"/>
    </xf>
    <xf numFmtId="169" fontId="13" fillId="0" borderId="0" xfId="0" applyNumberFormat="1" applyFont="1" applyAlignment="1">
      <alignment vertical="center"/>
    </xf>
    <xf numFmtId="167" fontId="13" fillId="0" borderId="0" xfId="21" applyNumberFormat="1" applyFont="1" applyFill="1" applyBorder="1" applyAlignment="1">
      <alignment vertical="center"/>
    </xf>
    <xf numFmtId="172" fontId="13" fillId="0" borderId="0" xfId="21" applyNumberFormat="1" applyFont="1" applyFill="1" applyBorder="1" applyAlignment="1">
      <alignment vertical="center"/>
    </xf>
    <xf numFmtId="167" fontId="13" fillId="0" borderId="0" xfId="21" applyNumberFormat="1" applyFont="1" applyBorder="1" applyAlignment="1">
      <alignment vertical="center"/>
    </xf>
    <xf numFmtId="167" fontId="13" fillId="0" borderId="0" xfId="0" applyNumberFormat="1" applyFont="1" applyAlignment="1">
      <alignment vertical="center"/>
    </xf>
    <xf numFmtId="0" fontId="16" fillId="0" borderId="0" xfId="0" applyFont="1" applyAlignment="1">
      <alignment horizontal="center" vertical="center" wrapText="1"/>
    </xf>
    <xf numFmtId="0" fontId="16"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horizontal="right" vertical="center" wrapText="1"/>
    </xf>
    <xf numFmtId="0" fontId="17" fillId="0" borderId="23" xfId="0" applyFont="1" applyBorder="1" applyAlignment="1">
      <alignment horizontal="center" vertical="center" wrapText="1"/>
    </xf>
    <xf numFmtId="0" fontId="13" fillId="0" borderId="31" xfId="0" applyFont="1" applyBorder="1" applyAlignment="1">
      <alignment horizontal="center" vertical="center" wrapText="1"/>
    </xf>
    <xf numFmtId="0" fontId="13" fillId="0" borderId="1" xfId="0" applyFont="1" applyBorder="1" applyAlignment="1">
      <alignment vertical="center" wrapText="1"/>
    </xf>
    <xf numFmtId="43" fontId="13" fillId="0" borderId="1" xfId="36" applyFont="1" applyBorder="1" applyAlignment="1">
      <alignment vertical="center" wrapText="1"/>
    </xf>
    <xf numFmtId="169" fontId="13" fillId="0" borderId="1" xfId="0" applyNumberFormat="1" applyFont="1" applyBorder="1" applyAlignment="1">
      <alignment vertical="center" wrapText="1"/>
    </xf>
    <xf numFmtId="43" fontId="13" fillId="0" borderId="1" xfId="1" applyFont="1" applyBorder="1" applyAlignment="1">
      <alignment vertical="center" wrapText="1"/>
    </xf>
    <xf numFmtId="43" fontId="13" fillId="0" borderId="32" xfId="1" applyFont="1" applyBorder="1" applyAlignment="1">
      <alignment vertical="center" wrapText="1"/>
    </xf>
    <xf numFmtId="43" fontId="13" fillId="0" borderId="12" xfId="0" applyNumberFormat="1" applyFont="1" applyBorder="1" applyAlignment="1">
      <alignment vertical="center" wrapText="1"/>
    </xf>
    <xf numFmtId="0" fontId="13" fillId="0" borderId="12" xfId="0" applyFont="1" applyBorder="1" applyAlignment="1">
      <alignment horizontal="justify" vertical="center" wrapText="1"/>
    </xf>
    <xf numFmtId="14" fontId="13" fillId="0" borderId="32" xfId="0" applyNumberFormat="1" applyFont="1" applyBorder="1" applyAlignment="1">
      <alignment horizontal="center" vertical="center" wrapText="1"/>
    </xf>
    <xf numFmtId="0" fontId="13" fillId="0" borderId="32" xfId="0" applyFont="1" applyBorder="1" applyAlignment="1">
      <alignment vertical="center" wrapText="1"/>
    </xf>
    <xf numFmtId="14" fontId="13" fillId="0" borderId="0" xfId="0" applyNumberFormat="1" applyFont="1" applyAlignment="1">
      <alignment vertical="center" wrapText="1"/>
    </xf>
    <xf numFmtId="168" fontId="16" fillId="0" borderId="23" xfId="36" applyNumberFormat="1" applyFont="1" applyBorder="1" applyAlignment="1">
      <alignment vertical="center" wrapText="1"/>
    </xf>
    <xf numFmtId="43" fontId="16" fillId="0" borderId="23" xfId="36" applyFont="1" applyBorder="1" applyAlignment="1">
      <alignment vertical="center" wrapText="1"/>
    </xf>
    <xf numFmtId="14" fontId="16" fillId="0" borderId="0" xfId="0" applyNumberFormat="1" applyFont="1" applyAlignment="1">
      <alignment vertical="center" wrapText="1"/>
    </xf>
    <xf numFmtId="0" fontId="19" fillId="0" borderId="0" xfId="0" applyFont="1" applyAlignment="1">
      <alignment horizontal="center" vertical="center"/>
    </xf>
    <xf numFmtId="0" fontId="19" fillId="0" borderId="0" xfId="0" applyFont="1" applyAlignment="1">
      <alignment vertical="center"/>
    </xf>
    <xf numFmtId="0" fontId="19" fillId="0" borderId="0" xfId="0" applyFont="1"/>
    <xf numFmtId="0" fontId="21" fillId="0" borderId="0" xfId="0" applyFont="1" applyAlignment="1">
      <alignment horizontal="center" vertical="center"/>
    </xf>
    <xf numFmtId="0" fontId="22" fillId="0" borderId="1" xfId="0" applyFont="1" applyBorder="1" applyAlignment="1">
      <alignment horizontal="center" vertical="center" wrapText="1"/>
    </xf>
    <xf numFmtId="15" fontId="22" fillId="0" borderId="1" xfId="0" applyNumberFormat="1" applyFont="1" applyBorder="1" applyAlignment="1">
      <alignment horizontal="center" vertical="center" wrapText="1"/>
    </xf>
    <xf numFmtId="168" fontId="22" fillId="0" borderId="1" xfId="1" applyNumberFormat="1" applyFont="1" applyBorder="1" applyAlignment="1">
      <alignment horizontal="center" vertical="center" wrapText="1"/>
    </xf>
    <xf numFmtId="168" fontId="22" fillId="0" borderId="1" xfId="1" applyNumberFormat="1" applyFont="1" applyFill="1" applyBorder="1" applyAlignment="1">
      <alignment horizontal="center" vertical="center" wrapText="1"/>
    </xf>
    <xf numFmtId="0" fontId="22" fillId="0" borderId="1" xfId="0" applyFont="1" applyBorder="1" applyAlignment="1">
      <alignment horizontal="center" vertical="center"/>
    </xf>
    <xf numFmtId="169" fontId="22" fillId="0" borderId="1" xfId="21" applyNumberFormat="1" applyFont="1" applyFill="1" applyBorder="1" applyAlignment="1">
      <alignment horizontal="center" vertical="center" wrapText="1"/>
    </xf>
    <xf numFmtId="2" fontId="22" fillId="0" borderId="1" xfId="21" applyNumberFormat="1" applyFont="1" applyFill="1" applyBorder="1" applyAlignment="1">
      <alignment horizontal="center" vertical="center" wrapText="1"/>
    </xf>
    <xf numFmtId="174" fontId="22" fillId="0" borderId="1" xfId="0" applyNumberFormat="1" applyFont="1" applyBorder="1" applyAlignment="1">
      <alignment horizontal="center" vertical="center" wrapText="1"/>
    </xf>
    <xf numFmtId="43" fontId="20" fillId="0" borderId="1" xfId="21" applyFont="1" applyFill="1" applyBorder="1" applyAlignment="1">
      <alignment vertical="center"/>
    </xf>
    <xf numFmtId="43" fontId="19" fillId="0" borderId="0" xfId="0" applyNumberFormat="1" applyFont="1"/>
    <xf numFmtId="0" fontId="23" fillId="0" borderId="0" xfId="0" applyFont="1" applyAlignment="1">
      <alignment horizontal="center"/>
    </xf>
    <xf numFmtId="43" fontId="23" fillId="0" borderId="0" xfId="0" applyNumberFormat="1" applyFont="1" applyAlignment="1">
      <alignment horizontal="center"/>
    </xf>
    <xf numFmtId="0" fontId="24" fillId="0" borderId="0" xfId="0" applyFont="1" applyAlignment="1">
      <alignment horizontal="center"/>
    </xf>
    <xf numFmtId="169" fontId="23" fillId="0" borderId="0" xfId="0" applyNumberFormat="1" applyFont="1" applyAlignment="1">
      <alignment horizontal="center"/>
    </xf>
    <xf numFmtId="0" fontId="23" fillId="0" borderId="0" xfId="0" applyFont="1"/>
    <xf numFmtId="167" fontId="19" fillId="0" borderId="0" xfId="1" applyNumberFormat="1" applyFont="1"/>
    <xf numFmtId="43" fontId="19" fillId="0" borderId="0" xfId="21" applyFont="1" applyFill="1" applyBorder="1"/>
    <xf numFmtId="168" fontId="19" fillId="0" borderId="0" xfId="0" applyNumberFormat="1" applyFont="1"/>
    <xf numFmtId="43" fontId="22" fillId="0" borderId="1" xfId="0" applyNumberFormat="1" applyFont="1" applyBorder="1" applyAlignment="1">
      <alignment horizontal="center" vertical="center" wrapText="1"/>
    </xf>
    <xf numFmtId="168" fontId="22" fillId="0" borderId="1" xfId="0" applyNumberFormat="1" applyFont="1" applyBorder="1" applyAlignment="1">
      <alignment horizontal="center" vertical="center" wrapText="1"/>
    </xf>
    <xf numFmtId="0" fontId="22" fillId="0" borderId="1" xfId="0" applyFont="1" applyBorder="1" applyAlignment="1">
      <alignment horizontal="left" vertical="center" wrapText="1"/>
    </xf>
    <xf numFmtId="167" fontId="22" fillId="0" borderId="1" xfId="21" applyNumberFormat="1" applyFont="1" applyFill="1" applyBorder="1" applyAlignment="1">
      <alignment horizontal="center" vertical="center" wrapText="1"/>
    </xf>
    <xf numFmtId="167" fontId="22" fillId="0" borderId="1" xfId="0" applyNumberFormat="1" applyFont="1" applyBorder="1" applyAlignment="1">
      <alignment horizontal="center" vertical="center" wrapText="1"/>
    </xf>
    <xf numFmtId="0" fontId="22" fillId="0" borderId="12" xfId="0" applyFont="1" applyBorder="1" applyAlignment="1">
      <alignment horizontal="center" vertical="center" wrapText="1"/>
    </xf>
    <xf numFmtId="37" fontId="20" fillId="0" borderId="1" xfId="21" applyNumberFormat="1" applyFont="1" applyFill="1" applyBorder="1" applyAlignment="1">
      <alignment horizontal="center" vertical="center"/>
    </xf>
    <xf numFmtId="43" fontId="19" fillId="0" borderId="0" xfId="0" applyNumberFormat="1" applyFont="1" applyAlignment="1">
      <alignment horizontal="center" vertical="center"/>
    </xf>
    <xf numFmtId="43" fontId="19" fillId="0" borderId="12" xfId="0" applyNumberFormat="1" applyFont="1" applyBorder="1" applyAlignment="1">
      <alignment horizontal="center" vertical="center"/>
    </xf>
    <xf numFmtId="167" fontId="19" fillId="0" borderId="0" xfId="0" applyNumberFormat="1" applyFont="1"/>
    <xf numFmtId="0" fontId="25" fillId="0" borderId="0" xfId="0" applyFont="1"/>
    <xf numFmtId="0" fontId="25" fillId="0" borderId="0" xfId="0" applyFont="1" applyAlignment="1">
      <alignment horizontal="center"/>
    </xf>
    <xf numFmtId="0" fontId="22" fillId="0" borderId="0" xfId="0" applyFont="1"/>
    <xf numFmtId="43" fontId="20" fillId="0" borderId="1" xfId="21" applyFont="1" applyFill="1" applyBorder="1" applyAlignment="1">
      <alignment horizontal="center" vertical="center" wrapText="1"/>
    </xf>
    <xf numFmtId="0" fontId="22" fillId="0" borderId="12" xfId="0" applyFont="1" applyBorder="1" applyAlignment="1">
      <alignment horizontal="left" vertical="center" wrapText="1"/>
    </xf>
    <xf numFmtId="43" fontId="22" fillId="0" borderId="1" xfId="21" applyFont="1" applyFill="1" applyBorder="1" applyAlignment="1">
      <alignment horizontal="center" vertical="center" wrapText="1"/>
    </xf>
    <xf numFmtId="43" fontId="22" fillId="0" borderId="22" xfId="21" applyFont="1" applyFill="1" applyBorder="1" applyAlignment="1">
      <alignment vertical="center" wrapText="1"/>
    </xf>
    <xf numFmtId="167" fontId="20" fillId="0" borderId="1" xfId="21" applyNumberFormat="1" applyFont="1" applyFill="1" applyBorder="1" applyAlignment="1">
      <alignment horizontal="center" vertical="center" wrapText="1"/>
    </xf>
    <xf numFmtId="43" fontId="17" fillId="0" borderId="12" xfId="21" applyFont="1" applyFill="1" applyBorder="1" applyAlignment="1">
      <alignment horizontal="center" vertical="center" wrapText="1"/>
    </xf>
    <xf numFmtId="167" fontId="22" fillId="0" borderId="1" xfId="21" applyNumberFormat="1" applyFont="1" applyFill="1" applyBorder="1" applyAlignment="1">
      <alignment horizontal="right" vertical="center" wrapText="1"/>
    </xf>
    <xf numFmtId="43" fontId="22" fillId="0" borderId="1" xfId="21" applyFont="1" applyFill="1" applyBorder="1" applyAlignment="1">
      <alignment horizontal="left" vertical="center" wrapText="1"/>
    </xf>
    <xf numFmtId="43" fontId="22" fillId="0" borderId="1" xfId="21" applyFont="1" applyFill="1" applyBorder="1" applyAlignment="1">
      <alignment horizontal="right" vertical="center" wrapText="1"/>
    </xf>
    <xf numFmtId="167" fontId="22" fillId="0" borderId="1" xfId="21" applyNumberFormat="1" applyFont="1" applyFill="1" applyBorder="1" applyAlignment="1">
      <alignment horizontal="center" vertical="top" wrapText="1"/>
    </xf>
    <xf numFmtId="167" fontId="22" fillId="0" borderId="1" xfId="21" applyNumberFormat="1" applyFont="1" applyFill="1" applyBorder="1" applyAlignment="1">
      <alignment vertical="center" wrapText="1"/>
    </xf>
    <xf numFmtId="167" fontId="20" fillId="0" borderId="1" xfId="37" applyNumberFormat="1" applyFont="1" applyFill="1" applyBorder="1" applyAlignment="1">
      <alignment horizontal="center" vertical="center" wrapText="1"/>
    </xf>
    <xf numFmtId="172" fontId="20" fillId="0" borderId="1" xfId="37" applyNumberFormat="1" applyFont="1" applyFill="1" applyBorder="1" applyAlignment="1">
      <alignment horizontal="center" vertical="center" wrapText="1"/>
    </xf>
    <xf numFmtId="43" fontId="25" fillId="0" borderId="0" xfId="0" applyNumberFormat="1" applyFont="1"/>
    <xf numFmtId="167" fontId="22" fillId="0" borderId="12" xfId="37" applyNumberFormat="1" applyFont="1" applyFill="1" applyBorder="1" applyAlignment="1">
      <alignment horizontal="center" vertical="center" wrapText="1"/>
    </xf>
    <xf numFmtId="172" fontId="22" fillId="0" borderId="12" xfId="37" applyNumberFormat="1" applyFont="1" applyFill="1" applyBorder="1" applyAlignment="1">
      <alignment horizontal="center" vertical="center" wrapText="1"/>
    </xf>
    <xf numFmtId="167" fontId="25" fillId="0" borderId="0" xfId="0" applyNumberFormat="1" applyFont="1"/>
    <xf numFmtId="0" fontId="6" fillId="0" borderId="0" xfId="0" applyFont="1" applyAlignment="1">
      <alignment horizontal="center" vertical="center" wrapText="1"/>
    </xf>
    <xf numFmtId="0" fontId="7" fillId="0" borderId="0" xfId="0" applyFont="1" applyAlignment="1">
      <alignment horizontal="center" vertical="center" wrapText="1"/>
    </xf>
    <xf numFmtId="43" fontId="7" fillId="0" borderId="0" xfId="1" applyFont="1" applyAlignment="1">
      <alignment horizontal="center" vertical="center" wrapText="1"/>
    </xf>
    <xf numFmtId="168" fontId="7" fillId="0" borderId="0" xfId="1" applyNumberFormat="1" applyFont="1" applyAlignment="1">
      <alignment horizontal="center" vertical="center" wrapText="1"/>
    </xf>
    <xf numFmtId="0" fontId="7" fillId="0" borderId="33" xfId="0" applyFont="1" applyBorder="1" applyAlignment="1">
      <alignment horizontal="center" vertical="center" wrapText="1"/>
    </xf>
    <xf numFmtId="0" fontId="7" fillId="0" borderId="1" xfId="0" applyFont="1" applyBorder="1" applyAlignment="1">
      <alignment horizontal="center" vertical="center" wrapText="1"/>
    </xf>
    <xf numFmtId="43" fontId="7" fillId="0" borderId="1" xfId="1" applyFont="1" applyBorder="1" applyAlignment="1">
      <alignment horizontal="center" vertical="center" wrapText="1"/>
    </xf>
    <xf numFmtId="168" fontId="7" fillId="0" borderId="1" xfId="1"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174" fontId="7" fillId="0" borderId="1" xfId="0" applyNumberFormat="1" applyFont="1" applyBorder="1" applyAlignment="1">
      <alignment horizontal="center" vertical="center" wrapText="1"/>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174" fontId="7" fillId="0" borderId="3" xfId="0" applyNumberFormat="1"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43" fontId="6" fillId="0" borderId="1" xfId="1" applyFont="1" applyBorder="1" applyAlignment="1">
      <alignment horizontal="center" vertical="center" wrapText="1"/>
    </xf>
    <xf numFmtId="43" fontId="7" fillId="3" borderId="1" xfId="1" applyFont="1" applyFill="1" applyBorder="1" applyAlignment="1">
      <alignment horizontal="center" vertical="center" wrapText="1"/>
    </xf>
    <xf numFmtId="16" fontId="7" fillId="0" borderId="0" xfId="0" applyNumberFormat="1" applyFont="1" applyAlignment="1">
      <alignment horizontal="center" vertical="center" wrapText="1"/>
    </xf>
    <xf numFmtId="43" fontId="6" fillId="0" borderId="1" xfId="0" applyNumberFormat="1" applyFont="1" applyBorder="1" applyAlignment="1">
      <alignment horizontal="center" vertical="center" wrapText="1"/>
    </xf>
    <xf numFmtId="43" fontId="6" fillId="0" borderId="0" xfId="0" applyNumberFormat="1" applyFont="1" applyAlignment="1">
      <alignment horizontal="center" vertical="center" wrapText="1"/>
    </xf>
    <xf numFmtId="43" fontId="17" fillId="5" borderId="1" xfId="1" applyFont="1" applyFill="1" applyBorder="1" applyAlignment="1">
      <alignment horizontal="center" vertical="center"/>
    </xf>
    <xf numFmtId="43" fontId="17" fillId="5" borderId="1" xfId="1" applyFont="1" applyFill="1" applyBorder="1" applyAlignment="1">
      <alignment horizontal="right" vertical="center"/>
    </xf>
    <xf numFmtId="174" fontId="6" fillId="0" borderId="3" xfId="0" applyNumberFormat="1" applyFont="1" applyBorder="1" applyAlignment="1">
      <alignment horizontal="center" vertical="center" wrapText="1"/>
    </xf>
    <xf numFmtId="168" fontId="6" fillId="0" borderId="1" xfId="1" applyNumberFormat="1" applyFont="1" applyBorder="1" applyAlignment="1">
      <alignment horizontal="center" vertical="center" wrapText="1"/>
    </xf>
    <xf numFmtId="0" fontId="27" fillId="3" borderId="3" xfId="0" applyFont="1" applyFill="1" applyBorder="1" applyAlignment="1">
      <alignment horizontal="center" vertical="center" wrapText="1"/>
    </xf>
    <xf numFmtId="174" fontId="27" fillId="3" borderId="3" xfId="0" applyNumberFormat="1" applyFont="1" applyFill="1" applyBorder="1" applyAlignment="1">
      <alignment horizontal="center" vertical="center" wrapText="1"/>
    </xf>
    <xf numFmtId="0" fontId="27" fillId="3" borderId="1" xfId="0" applyFont="1" applyFill="1" applyBorder="1" applyAlignment="1">
      <alignment horizontal="center" vertical="center" wrapText="1"/>
    </xf>
    <xf numFmtId="168" fontId="27" fillId="3" borderId="1" xfId="1" applyNumberFormat="1" applyFont="1" applyFill="1" applyBorder="1" applyAlignment="1">
      <alignment horizontal="center" vertical="center" wrapText="1"/>
    </xf>
    <xf numFmtId="43" fontId="27" fillId="3" borderId="1" xfId="1" applyFont="1" applyFill="1" applyBorder="1" applyAlignment="1">
      <alignment horizontal="center" vertical="center" wrapText="1"/>
    </xf>
    <xf numFmtId="43" fontId="7" fillId="0" borderId="0" xfId="0" applyNumberFormat="1" applyFont="1" applyAlignment="1">
      <alignment horizontal="center" vertical="center" wrapText="1"/>
    </xf>
    <xf numFmtId="0" fontId="28" fillId="5" borderId="0" xfId="0" applyFont="1" applyFill="1" applyAlignment="1">
      <alignment vertical="center" wrapText="1"/>
    </xf>
    <xf numFmtId="0" fontId="18" fillId="5" borderId="0" xfId="0" applyFont="1" applyFill="1" applyAlignment="1">
      <alignment vertical="center" wrapText="1"/>
    </xf>
    <xf numFmtId="0" fontId="18" fillId="5" borderId="0" xfId="0" applyFont="1" applyFill="1" applyAlignment="1">
      <alignment horizontal="center" vertical="center" wrapText="1"/>
    </xf>
    <xf numFmtId="43" fontId="18" fillId="5" borderId="0" xfId="1" applyFont="1" applyFill="1" applyAlignment="1">
      <alignment vertical="center" wrapText="1"/>
    </xf>
    <xf numFmtId="43" fontId="18" fillId="5" borderId="0" xfId="1" applyFont="1" applyFill="1" applyAlignment="1">
      <alignment horizontal="center" vertical="center" wrapText="1"/>
    </xf>
    <xf numFmtId="0" fontId="26" fillId="5" borderId="0" xfId="0" applyFont="1" applyFill="1" applyAlignment="1">
      <alignment horizontal="right" vertical="center" wrapText="1"/>
    </xf>
    <xf numFmtId="0" fontId="26" fillId="5" borderId="0" xfId="0" applyFont="1" applyFill="1" applyAlignment="1">
      <alignment horizontal="center" vertical="center" wrapText="1"/>
    </xf>
    <xf numFmtId="43" fontId="26" fillId="5" borderId="0" xfId="1" applyFont="1" applyFill="1" applyAlignment="1">
      <alignment horizontal="right" vertical="center" wrapText="1"/>
    </xf>
    <xf numFmtId="0" fontId="21" fillId="5" borderId="0" xfId="0" applyFont="1" applyFill="1" applyAlignment="1">
      <alignment horizontal="center" vertical="center" wrapText="1"/>
    </xf>
    <xf numFmtId="43" fontId="21" fillId="5" borderId="0" xfId="1" applyFont="1" applyFill="1" applyAlignment="1">
      <alignment horizontal="center" vertical="center" wrapText="1"/>
    </xf>
    <xf numFmtId="0" fontId="29" fillId="5" borderId="0" xfId="0" applyFont="1" applyFill="1" applyAlignment="1">
      <alignment horizontal="right" vertical="center"/>
    </xf>
    <xf numFmtId="0" fontId="29" fillId="5" borderId="0" xfId="0" applyFont="1" applyFill="1" applyAlignment="1">
      <alignment horizontal="center" vertical="center"/>
    </xf>
    <xf numFmtId="43" fontId="29" fillId="5" borderId="0" xfId="1" applyFont="1" applyFill="1" applyAlignment="1">
      <alignment horizontal="right" vertical="center"/>
    </xf>
    <xf numFmtId="43" fontId="30" fillId="5" borderId="9" xfId="1" applyFont="1" applyFill="1" applyBorder="1" applyAlignment="1">
      <alignment horizontal="center" vertical="center" wrapText="1"/>
    </xf>
    <xf numFmtId="0" fontId="28" fillId="5" borderId="12" xfId="0" applyFont="1" applyFill="1" applyBorder="1" applyAlignment="1">
      <alignment horizontal="center" vertical="center" wrapText="1"/>
    </xf>
    <xf numFmtId="0" fontId="31" fillId="5" borderId="12" xfId="0" applyFont="1" applyFill="1" applyBorder="1" applyAlignment="1">
      <alignment vertical="center" wrapText="1"/>
    </xf>
    <xf numFmtId="168" fontId="28" fillId="5" borderId="12" xfId="37" applyNumberFormat="1" applyFont="1" applyFill="1" applyBorder="1" applyAlignment="1">
      <alignment horizontal="center" vertical="center"/>
    </xf>
    <xf numFmtId="43" fontId="28" fillId="5" borderId="12" xfId="1" applyFont="1" applyFill="1" applyBorder="1" applyAlignment="1">
      <alignment horizontal="center" vertical="center" wrapText="1"/>
    </xf>
    <xf numFmtId="43" fontId="17" fillId="5" borderId="12" xfId="1" applyFont="1" applyFill="1" applyBorder="1" applyAlignment="1">
      <alignment horizontal="center" vertical="center"/>
    </xf>
    <xf numFmtId="0" fontId="28" fillId="5" borderId="1" xfId="0" applyFont="1" applyFill="1" applyBorder="1" applyAlignment="1">
      <alignment horizontal="center" vertical="center" wrapText="1"/>
    </xf>
    <xf numFmtId="0" fontId="31" fillId="5" borderId="1" xfId="0" applyFont="1" applyFill="1" applyBorder="1" applyAlignment="1">
      <alignment vertical="center" wrapText="1"/>
    </xf>
    <xf numFmtId="168" fontId="28" fillId="5" borderId="1" xfId="37" applyNumberFormat="1" applyFont="1" applyFill="1" applyBorder="1" applyAlignment="1">
      <alignment horizontal="center" vertical="center"/>
    </xf>
    <xf numFmtId="43" fontId="28" fillId="5" borderId="1" xfId="1" applyFont="1" applyFill="1" applyBorder="1" applyAlignment="1">
      <alignment horizontal="center" vertical="center" wrapText="1"/>
    </xf>
    <xf numFmtId="43" fontId="17" fillId="0" borderId="1" xfId="1" applyFont="1" applyFill="1" applyBorder="1" applyAlignment="1">
      <alignment horizontal="center" vertical="center"/>
    </xf>
    <xf numFmtId="43" fontId="32" fillId="0" borderId="38" xfId="0" applyNumberFormat="1" applyFont="1" applyBorder="1" applyAlignment="1">
      <alignment horizontal="center" vertical="center"/>
    </xf>
    <xf numFmtId="43" fontId="32" fillId="6" borderId="38" xfId="0" applyNumberFormat="1" applyFont="1" applyFill="1" applyBorder="1" applyAlignment="1">
      <alignment horizontal="right" vertical="center"/>
    </xf>
    <xf numFmtId="43" fontId="32" fillId="0" borderId="38" xfId="0" applyNumberFormat="1" applyFont="1" applyBorder="1" applyAlignment="1">
      <alignment horizontal="right" vertical="center"/>
    </xf>
    <xf numFmtId="43" fontId="18" fillId="0" borderId="1" xfId="1" applyFont="1" applyFill="1" applyBorder="1" applyAlignment="1">
      <alignment horizontal="center" vertical="center" wrapText="1"/>
    </xf>
    <xf numFmtId="168" fontId="28" fillId="5" borderId="1" xfId="37" applyNumberFormat="1" applyFont="1" applyFill="1" applyBorder="1" applyAlignment="1">
      <alignment vertical="center" wrapText="1"/>
    </xf>
    <xf numFmtId="0" fontId="33" fillId="5" borderId="1" xfId="0" applyFont="1" applyFill="1" applyBorder="1" applyAlignment="1">
      <alignment vertical="center" wrapText="1"/>
    </xf>
    <xf numFmtId="0" fontId="34" fillId="5" borderId="1" xfId="0" applyFont="1" applyFill="1" applyBorder="1" applyAlignment="1">
      <alignment vertical="center" wrapText="1"/>
    </xf>
    <xf numFmtId="0" fontId="34" fillId="5" borderId="1" xfId="0" applyFont="1" applyFill="1" applyBorder="1" applyAlignment="1">
      <alignment horizontal="center" vertical="center" wrapText="1"/>
    </xf>
    <xf numFmtId="0" fontId="34" fillId="5" borderId="1" xfId="0" applyFont="1" applyFill="1" applyBorder="1" applyAlignment="1">
      <alignment vertical="top" wrapText="1"/>
    </xf>
    <xf numFmtId="0" fontId="34" fillId="5" borderId="1" xfId="0" applyFont="1" applyFill="1" applyBorder="1" applyAlignment="1">
      <alignment horizontal="center" vertical="top" wrapText="1"/>
    </xf>
    <xf numFmtId="0" fontId="31" fillId="5" borderId="1" xfId="0" applyFont="1" applyFill="1" applyBorder="1" applyAlignment="1">
      <alignment vertical="top" wrapText="1"/>
    </xf>
    <xf numFmtId="0" fontId="28" fillId="5" borderId="1" xfId="0" applyFont="1" applyFill="1" applyBorder="1" applyAlignment="1">
      <alignment vertical="center" wrapText="1"/>
    </xf>
    <xf numFmtId="43" fontId="28" fillId="5" borderId="1" xfId="1" applyFont="1" applyFill="1" applyBorder="1" applyAlignment="1">
      <alignment vertical="center" wrapText="1"/>
    </xf>
    <xf numFmtId="43" fontId="26" fillId="5" borderId="0" xfId="1" applyFont="1" applyFill="1" applyAlignment="1">
      <alignment horizontal="center" vertical="center" wrapText="1"/>
    </xf>
    <xf numFmtId="43" fontId="29" fillId="5" borderId="0" xfId="1" applyFont="1" applyFill="1" applyAlignment="1">
      <alignment horizontal="center" vertical="center"/>
    </xf>
    <xf numFmtId="43" fontId="17" fillId="5" borderId="12" xfId="21" applyFont="1" applyFill="1" applyBorder="1" applyAlignment="1">
      <alignment horizontal="center" vertical="center"/>
    </xf>
    <xf numFmtId="43" fontId="17" fillId="5" borderId="12" xfId="21" applyFont="1" applyFill="1" applyBorder="1" applyAlignment="1">
      <alignment horizontal="right" vertical="center"/>
    </xf>
    <xf numFmtId="43" fontId="32" fillId="6" borderId="40" xfId="0" applyNumberFormat="1" applyFont="1" applyFill="1" applyBorder="1" applyAlignment="1">
      <alignment horizontal="center" vertical="center"/>
    </xf>
    <xf numFmtId="43" fontId="35" fillId="6" borderId="40" xfId="0" applyNumberFormat="1" applyFont="1" applyFill="1" applyBorder="1" applyAlignment="1">
      <alignment horizontal="center" vertical="center"/>
    </xf>
    <xf numFmtId="43" fontId="35" fillId="6" borderId="38" xfId="0" applyNumberFormat="1" applyFont="1" applyFill="1" applyBorder="1" applyAlignment="1">
      <alignment horizontal="center" vertical="center"/>
    </xf>
    <xf numFmtId="43" fontId="32" fillId="6" borderId="38" xfId="0" applyNumberFormat="1" applyFont="1" applyFill="1" applyBorder="1" applyAlignment="1">
      <alignment horizontal="center" vertical="center"/>
    </xf>
    <xf numFmtId="43" fontId="18" fillId="5" borderId="12" xfId="21" applyFont="1" applyFill="1" applyBorder="1" applyAlignment="1">
      <alignment horizontal="center" vertical="center"/>
    </xf>
    <xf numFmtId="43" fontId="18" fillId="5" borderId="1" xfId="1" applyFont="1" applyFill="1" applyBorder="1" applyAlignment="1">
      <alignment vertical="center" wrapText="1"/>
    </xf>
    <xf numFmtId="43" fontId="35" fillId="6" borderId="38" xfId="0" applyNumberFormat="1" applyFont="1" applyFill="1" applyBorder="1" applyAlignment="1">
      <alignment vertical="center" wrapText="1"/>
    </xf>
    <xf numFmtId="43" fontId="18" fillId="5" borderId="1" xfId="1" applyFont="1" applyFill="1" applyBorder="1" applyAlignment="1">
      <alignment horizontal="center" vertical="center"/>
    </xf>
    <xf numFmtId="43" fontId="21" fillId="5" borderId="0" xfId="1" applyFont="1" applyFill="1" applyAlignment="1">
      <alignment horizontal="right" vertical="center" wrapText="1"/>
    </xf>
    <xf numFmtId="43" fontId="21" fillId="5" borderId="0" xfId="1" applyFont="1" applyFill="1" applyAlignment="1">
      <alignment horizontal="center" vertical="center"/>
    </xf>
    <xf numFmtId="43" fontId="21" fillId="5" borderId="0" xfId="1" applyFont="1" applyFill="1" applyAlignment="1">
      <alignment horizontal="right" vertical="center"/>
    </xf>
    <xf numFmtId="43" fontId="28" fillId="5" borderId="0" xfId="1" applyFont="1" applyFill="1" applyAlignment="1">
      <alignment horizontal="right" vertical="center"/>
    </xf>
    <xf numFmtId="43" fontId="17" fillId="5" borderId="12" xfId="1" applyFont="1" applyFill="1" applyBorder="1" applyAlignment="1">
      <alignment horizontal="right" vertical="center"/>
    </xf>
    <xf numFmtId="43" fontId="18" fillId="5" borderId="12" xfId="21" applyFont="1" applyFill="1" applyBorder="1" applyAlignment="1">
      <alignment horizontal="center" vertical="center" wrapText="1"/>
    </xf>
    <xf numFmtId="43" fontId="18" fillId="5" borderId="12" xfId="1" applyFont="1" applyFill="1" applyBorder="1" applyAlignment="1">
      <alignment vertical="center" wrapText="1"/>
    </xf>
    <xf numFmtId="43" fontId="18" fillId="5" borderId="0" xfId="0" applyNumberFormat="1" applyFont="1" applyFill="1" applyAlignment="1">
      <alignment vertical="center" wrapText="1"/>
    </xf>
    <xf numFmtId="43" fontId="17" fillId="0" borderId="1" xfId="1" applyFont="1" applyFill="1" applyBorder="1" applyAlignment="1">
      <alignment horizontal="right" vertical="center"/>
    </xf>
    <xf numFmtId="167" fontId="18" fillId="0" borderId="0" xfId="15" applyNumberFormat="1" applyFont="1" applyFill="1" applyAlignment="1">
      <alignment vertical="center" wrapText="1"/>
    </xf>
    <xf numFmtId="168" fontId="18" fillId="0" borderId="0" xfId="15" applyNumberFormat="1" applyFont="1" applyFill="1" applyAlignment="1">
      <alignment vertical="center" wrapText="1"/>
    </xf>
    <xf numFmtId="167" fontId="17" fillId="0" borderId="0" xfId="15" applyNumberFormat="1" applyFont="1" applyFill="1" applyAlignment="1">
      <alignment vertical="center" wrapText="1"/>
    </xf>
    <xf numFmtId="167" fontId="26" fillId="0" borderId="0" xfId="15" applyNumberFormat="1" applyFont="1" applyFill="1" applyAlignment="1">
      <alignment horizontal="right" vertical="center" wrapText="1"/>
    </xf>
    <xf numFmtId="167" fontId="29" fillId="0" borderId="0" xfId="15" applyNumberFormat="1" applyFont="1" applyFill="1" applyAlignment="1">
      <alignment horizontal="right" vertical="center"/>
    </xf>
    <xf numFmtId="167" fontId="37" fillId="7" borderId="1" xfId="15" applyNumberFormat="1" applyFont="1" applyFill="1" applyBorder="1" applyAlignment="1">
      <alignment horizontal="center" vertical="center" wrapText="1"/>
    </xf>
    <xf numFmtId="0" fontId="17" fillId="0" borderId="31" xfId="56" applyFont="1" applyBorder="1" applyAlignment="1">
      <alignment horizontal="center" vertical="center" wrapText="1"/>
    </xf>
    <xf numFmtId="167" fontId="17" fillId="0" borderId="1" xfId="15" applyNumberFormat="1" applyFont="1" applyFill="1" applyBorder="1" applyAlignment="1">
      <alignment vertical="center"/>
    </xf>
    <xf numFmtId="167" fontId="18" fillId="0" borderId="1" xfId="15" applyNumberFormat="1" applyFont="1" applyFill="1" applyBorder="1" applyAlignment="1">
      <alignment vertical="center" wrapText="1"/>
    </xf>
    <xf numFmtId="167" fontId="17" fillId="0" borderId="1" xfId="15" applyNumberFormat="1" applyFont="1" applyFill="1" applyBorder="1" applyAlignment="1">
      <alignment vertical="center" wrapText="1"/>
    </xf>
    <xf numFmtId="167" fontId="37" fillId="7" borderId="1" xfId="15" applyNumberFormat="1" applyFont="1" applyFill="1" applyBorder="1" applyAlignment="1">
      <alignment vertical="center" wrapText="1"/>
    </xf>
    <xf numFmtId="0" fontId="17" fillId="0" borderId="31" xfId="56" applyFont="1" applyBorder="1" applyAlignment="1">
      <alignment horizontal="center" wrapText="1"/>
    </xf>
    <xf numFmtId="167" fontId="17" fillId="0" borderId="1" xfId="15" applyNumberFormat="1" applyFont="1" applyFill="1" applyBorder="1"/>
    <xf numFmtId="167" fontId="17" fillId="0" borderId="1" xfId="15" applyNumberFormat="1" applyFont="1" applyFill="1" applyBorder="1" applyAlignment="1">
      <alignment horizontal="left" vertical="center"/>
    </xf>
    <xf numFmtId="166" fontId="17" fillId="0" borderId="1" xfId="15" applyNumberFormat="1" applyFont="1" applyFill="1" applyBorder="1" applyAlignment="1">
      <alignment vertical="center" wrapText="1"/>
    </xf>
    <xf numFmtId="167" fontId="28" fillId="0" borderId="1" xfId="15" applyNumberFormat="1" applyFont="1" applyFill="1" applyBorder="1" applyAlignment="1">
      <alignment vertical="center" wrapText="1"/>
    </xf>
    <xf numFmtId="0" fontId="27" fillId="0" borderId="31" xfId="56" applyFont="1" applyBorder="1" applyAlignment="1">
      <alignment horizontal="center" vertical="center" wrapText="1"/>
    </xf>
    <xf numFmtId="167" fontId="27" fillId="0" borderId="1" xfId="15" applyNumberFormat="1" applyFont="1" applyFill="1" applyBorder="1" applyAlignment="1">
      <alignment vertical="center"/>
    </xf>
    <xf numFmtId="167" fontId="36" fillId="0" borderId="1" xfId="15" applyNumberFormat="1" applyFont="1" applyFill="1" applyBorder="1" applyAlignment="1">
      <alignment vertical="center" wrapText="1"/>
    </xf>
    <xf numFmtId="0" fontId="17" fillId="5" borderId="31" xfId="56" applyFont="1" applyFill="1" applyBorder="1" applyAlignment="1">
      <alignment horizontal="center" vertical="center" wrapText="1"/>
    </xf>
    <xf numFmtId="167" fontId="17" fillId="5" borderId="1" xfId="15" applyNumberFormat="1" applyFont="1" applyFill="1" applyBorder="1" applyAlignment="1">
      <alignment vertical="center"/>
    </xf>
    <xf numFmtId="167" fontId="18" fillId="5" borderId="1" xfId="15" applyNumberFormat="1" applyFont="1" applyFill="1" applyBorder="1" applyAlignment="1">
      <alignment vertical="center" wrapText="1"/>
    </xf>
    <xf numFmtId="167" fontId="17" fillId="5" borderId="1" xfId="15" applyNumberFormat="1" applyFont="1" applyFill="1" applyBorder="1" applyAlignment="1">
      <alignment vertical="center" wrapText="1"/>
    </xf>
    <xf numFmtId="166" fontId="18" fillId="0" borderId="1" xfId="15" applyNumberFormat="1" applyFont="1" applyFill="1" applyBorder="1" applyAlignment="1">
      <alignment vertical="center" wrapText="1"/>
    </xf>
    <xf numFmtId="168" fontId="26" fillId="0" borderId="0" xfId="15" applyNumberFormat="1" applyFont="1" applyFill="1" applyAlignment="1">
      <alignment horizontal="right" vertical="center" wrapText="1"/>
    </xf>
    <xf numFmtId="168" fontId="29" fillId="0" borderId="0" xfId="15" applyNumberFormat="1" applyFont="1" applyFill="1" applyAlignment="1">
      <alignment horizontal="right" vertical="center"/>
    </xf>
    <xf numFmtId="168" fontId="37" fillId="7" borderId="1" xfId="15" applyNumberFormat="1" applyFont="1" applyFill="1" applyBorder="1" applyAlignment="1">
      <alignment horizontal="center" vertical="center" wrapText="1"/>
    </xf>
    <xf numFmtId="167" fontId="18" fillId="0" borderId="1" xfId="15" applyNumberFormat="1" applyFont="1" applyFill="1" applyBorder="1" applyAlignment="1">
      <alignment horizontal="center" vertical="center" wrapText="1"/>
    </xf>
    <xf numFmtId="167" fontId="17" fillId="0" borderId="1" xfId="27" applyNumberFormat="1" applyFont="1" applyFill="1" applyBorder="1" applyAlignment="1">
      <alignment vertical="center"/>
    </xf>
    <xf numFmtId="168" fontId="18" fillId="0" borderId="1" xfId="15" applyNumberFormat="1" applyFont="1" applyFill="1" applyBorder="1" applyAlignment="1">
      <alignment vertical="center" wrapText="1"/>
    </xf>
    <xf numFmtId="166" fontId="17" fillId="0" borderId="1" xfId="27" applyNumberFormat="1" applyFont="1" applyFill="1" applyBorder="1" applyAlignment="1">
      <alignment vertical="center"/>
    </xf>
    <xf numFmtId="9" fontId="18" fillId="0" borderId="1" xfId="88" applyFont="1" applyFill="1" applyBorder="1" applyAlignment="1">
      <alignment vertical="center" wrapText="1"/>
    </xf>
    <xf numFmtId="167" fontId="17" fillId="0" borderId="1" xfId="10" applyNumberFormat="1" applyFont="1" applyFill="1" applyBorder="1" applyAlignment="1">
      <alignment horizontal="center" vertical="center"/>
    </xf>
    <xf numFmtId="167" fontId="36" fillId="0" borderId="1" xfId="15" applyNumberFormat="1" applyFont="1" applyFill="1" applyBorder="1" applyAlignment="1">
      <alignment horizontal="center" vertical="center" wrapText="1"/>
    </xf>
    <xf numFmtId="167" fontId="27" fillId="0" borderId="1" xfId="27" applyNumberFormat="1" applyFont="1" applyFill="1" applyBorder="1" applyAlignment="1">
      <alignment vertical="center"/>
    </xf>
    <xf numFmtId="168" fontId="36" fillId="0" borderId="1" xfId="15" applyNumberFormat="1" applyFont="1" applyFill="1" applyBorder="1" applyAlignment="1">
      <alignment vertical="center" wrapText="1"/>
    </xf>
    <xf numFmtId="167" fontId="18" fillId="5" borderId="1" xfId="15" applyNumberFormat="1" applyFont="1" applyFill="1" applyBorder="1" applyAlignment="1">
      <alignment horizontal="center" vertical="center" wrapText="1"/>
    </xf>
    <xf numFmtId="167" fontId="17" fillId="5" borderId="1" xfId="27" applyNumberFormat="1" applyFont="1" applyFill="1" applyBorder="1" applyAlignment="1">
      <alignment vertical="center"/>
    </xf>
    <xf numFmtId="168" fontId="18" fillId="5" borderId="1" xfId="15" applyNumberFormat="1" applyFont="1" applyFill="1" applyBorder="1" applyAlignment="1">
      <alignment vertical="center" wrapText="1"/>
    </xf>
    <xf numFmtId="168" fontId="21" fillId="0" borderId="0" xfId="15" applyNumberFormat="1" applyFont="1" applyFill="1" applyAlignment="1">
      <alignment horizontal="right" vertical="center" wrapText="1"/>
    </xf>
    <xf numFmtId="167" fontId="26" fillId="0" borderId="0" xfId="15" applyNumberFormat="1" applyFont="1" applyFill="1" applyAlignment="1">
      <alignment horizontal="right" vertical="center"/>
    </xf>
    <xf numFmtId="49" fontId="17" fillId="0" borderId="1" xfId="15" applyNumberFormat="1" applyFont="1" applyFill="1" applyBorder="1" applyAlignment="1">
      <alignment horizontal="center" vertical="center" wrapText="1"/>
    </xf>
    <xf numFmtId="174" fontId="17" fillId="0" borderId="1" xfId="15" applyNumberFormat="1" applyFont="1" applyFill="1" applyBorder="1" applyAlignment="1">
      <alignment horizontal="center" vertical="center" wrapText="1"/>
    </xf>
    <xf numFmtId="174" fontId="17" fillId="0" borderId="32" xfId="15" applyNumberFormat="1" applyFont="1" applyFill="1" applyBorder="1" applyAlignment="1">
      <alignment horizontal="center" vertical="center" wrapText="1"/>
    </xf>
    <xf numFmtId="9" fontId="18" fillId="0" borderId="0" xfId="88" applyFont="1" applyFill="1" applyAlignment="1">
      <alignment vertical="center" wrapText="1"/>
    </xf>
    <xf numFmtId="43" fontId="18" fillId="0" borderId="1" xfId="15" applyFont="1" applyFill="1" applyBorder="1" applyAlignment="1">
      <alignment vertical="center" wrapText="1"/>
    </xf>
    <xf numFmtId="49" fontId="17" fillId="7" borderId="1" xfId="15" applyNumberFormat="1" applyFont="1" applyFill="1" applyBorder="1" applyAlignment="1">
      <alignment horizontal="center" vertical="center" wrapText="1"/>
    </xf>
    <xf numFmtId="174" fontId="17" fillId="7" borderId="1" xfId="15" applyNumberFormat="1" applyFont="1" applyFill="1" applyBorder="1" applyAlignment="1">
      <alignment horizontal="center" vertical="center" wrapText="1"/>
    </xf>
    <xf numFmtId="174" fontId="17" fillId="7" borderId="32" xfId="15" applyNumberFormat="1" applyFont="1" applyFill="1" applyBorder="1" applyAlignment="1">
      <alignment horizontal="center" vertical="center" wrapText="1"/>
    </xf>
    <xf numFmtId="167" fontId="37" fillId="0" borderId="1" xfId="15" applyNumberFormat="1" applyFont="1" applyFill="1" applyBorder="1" applyAlignment="1">
      <alignment vertical="center" wrapText="1"/>
    </xf>
    <xf numFmtId="0" fontId="17" fillId="0" borderId="1" xfId="83" applyNumberFormat="1" applyFont="1" applyFill="1" applyBorder="1" applyAlignment="1">
      <alignment horizontal="center"/>
    </xf>
    <xf numFmtId="174" fontId="17" fillId="0" borderId="1" xfId="83" applyNumberFormat="1" applyFont="1" applyFill="1" applyBorder="1" applyAlignment="1">
      <alignment horizontal="center"/>
    </xf>
    <xf numFmtId="174" fontId="17" fillId="0" borderId="32" xfId="83" applyNumberFormat="1" applyFont="1" applyFill="1" applyBorder="1" applyAlignment="1">
      <alignment horizontal="center"/>
    </xf>
    <xf numFmtId="43" fontId="18" fillId="0" borderId="1" xfId="15" applyFont="1" applyFill="1" applyBorder="1" applyAlignment="1">
      <alignment horizontal="left" vertical="center" wrapText="1" indent="10"/>
    </xf>
    <xf numFmtId="0" fontId="17" fillId="0" borderId="1" xfId="83" applyNumberFormat="1" applyFont="1" applyFill="1" applyBorder="1" applyAlignment="1">
      <alignment horizontal="center" vertical="center"/>
    </xf>
    <xf numFmtId="174" fontId="17" fillId="0" borderId="1" xfId="10" applyNumberFormat="1" applyFont="1" applyFill="1" applyBorder="1" applyAlignment="1">
      <alignment horizontal="left" vertical="center"/>
    </xf>
    <xf numFmtId="174" fontId="17" fillId="0" borderId="32" xfId="10" applyNumberFormat="1" applyFont="1" applyFill="1" applyBorder="1" applyAlignment="1">
      <alignment horizontal="left" vertical="center"/>
    </xf>
    <xf numFmtId="167" fontId="17" fillId="0" borderId="1" xfId="10" applyNumberFormat="1" applyFont="1" applyFill="1" applyBorder="1" applyAlignment="1">
      <alignment vertical="center"/>
    </xf>
    <xf numFmtId="167" fontId="27" fillId="0" borderId="1" xfId="10" applyNumberFormat="1" applyFont="1" applyFill="1" applyBorder="1" applyAlignment="1">
      <alignment vertical="center"/>
    </xf>
    <xf numFmtId="0" fontId="27" fillId="0" borderId="1" xfId="83" applyNumberFormat="1" applyFont="1" applyFill="1" applyBorder="1" applyAlignment="1">
      <alignment horizontal="center" vertical="center"/>
    </xf>
    <xf numFmtId="174" fontId="27" fillId="0" borderId="1" xfId="10" applyNumberFormat="1" applyFont="1" applyFill="1" applyBorder="1" applyAlignment="1">
      <alignment horizontal="left" vertical="center"/>
    </xf>
    <xf numFmtId="174" fontId="27" fillId="0" borderId="32" xfId="10" applyNumberFormat="1" applyFont="1" applyFill="1" applyBorder="1" applyAlignment="1">
      <alignment horizontal="left" vertical="center"/>
    </xf>
    <xf numFmtId="167" fontId="17" fillId="5" borderId="1" xfId="10" applyNumberFormat="1" applyFont="1" applyFill="1" applyBorder="1" applyAlignment="1">
      <alignment vertical="center"/>
    </xf>
    <xf numFmtId="0" fontId="17" fillId="5" borderId="1" xfId="83" applyNumberFormat="1" applyFont="1" applyFill="1" applyBorder="1" applyAlignment="1">
      <alignment horizontal="center" vertical="center"/>
    </xf>
    <xf numFmtId="174" fontId="17" fillId="5" borderId="1" xfId="15" applyNumberFormat="1" applyFont="1" applyFill="1" applyBorder="1" applyAlignment="1">
      <alignment horizontal="center" vertical="center" wrapText="1"/>
    </xf>
    <xf numFmtId="174" fontId="17" fillId="5" borderId="32" xfId="15" applyNumberFormat="1" applyFont="1" applyFill="1" applyBorder="1" applyAlignment="1">
      <alignment horizontal="center" vertical="center" wrapText="1"/>
    </xf>
    <xf numFmtId="174" fontId="17" fillId="0" borderId="1" xfId="10" applyNumberFormat="1" applyFont="1" applyFill="1" applyBorder="1" applyAlignment="1">
      <alignment horizontal="center" vertical="center"/>
    </xf>
    <xf numFmtId="174" fontId="17" fillId="0" borderId="32" xfId="10" applyNumberFormat="1" applyFont="1" applyFill="1" applyBorder="1" applyAlignment="1">
      <alignment horizontal="center" vertical="center"/>
    </xf>
    <xf numFmtId="176" fontId="17" fillId="0" borderId="1" xfId="15" applyNumberFormat="1" applyFont="1" applyFill="1" applyBorder="1" applyAlignment="1">
      <alignment vertical="center" wrapText="1"/>
    </xf>
    <xf numFmtId="167" fontId="27" fillId="5" borderId="1" xfId="15" applyNumberFormat="1" applyFont="1" applyFill="1" applyBorder="1" applyAlignment="1">
      <alignment vertical="center" wrapText="1"/>
    </xf>
    <xf numFmtId="164" fontId="27" fillId="5" borderId="1" xfId="15" applyNumberFormat="1" applyFont="1" applyFill="1" applyBorder="1" applyAlignment="1">
      <alignment vertical="center" wrapText="1"/>
    </xf>
    <xf numFmtId="164" fontId="17" fillId="0" borderId="1" xfId="15" applyNumberFormat="1" applyFont="1" applyFill="1" applyBorder="1" applyAlignment="1">
      <alignment vertical="center" wrapText="1"/>
    </xf>
    <xf numFmtId="167" fontId="37" fillId="5" borderId="1" xfId="15" applyNumberFormat="1" applyFont="1" applyFill="1" applyBorder="1" applyAlignment="1">
      <alignment vertical="center" wrapText="1"/>
    </xf>
    <xf numFmtId="164" fontId="17" fillId="5" borderId="1" xfId="15" applyNumberFormat="1" applyFont="1" applyFill="1" applyBorder="1" applyAlignment="1">
      <alignment vertical="center" wrapText="1"/>
    </xf>
    <xf numFmtId="167" fontId="7" fillId="5" borderId="1" xfId="15" applyNumberFormat="1" applyFont="1" applyFill="1" applyBorder="1" applyAlignment="1">
      <alignment vertical="center" wrapText="1"/>
    </xf>
    <xf numFmtId="167" fontId="6" fillId="5" borderId="1" xfId="15" applyNumberFormat="1" applyFont="1" applyFill="1" applyBorder="1" applyAlignment="1">
      <alignment vertical="center" wrapText="1"/>
    </xf>
    <xf numFmtId="167" fontId="41" fillId="5" borderId="1" xfId="15" applyNumberFormat="1" applyFont="1" applyFill="1" applyBorder="1" applyAlignment="1">
      <alignment vertical="center" wrapText="1"/>
    </xf>
    <xf numFmtId="164" fontId="7" fillId="5" borderId="1" xfId="15" applyNumberFormat="1" applyFont="1" applyFill="1" applyBorder="1" applyAlignment="1">
      <alignment vertical="center" wrapText="1"/>
    </xf>
    <xf numFmtId="167" fontId="7" fillId="0" borderId="1" xfId="15" applyNumberFormat="1" applyFont="1" applyFill="1" applyBorder="1" applyAlignment="1">
      <alignment vertical="center" wrapText="1"/>
    </xf>
    <xf numFmtId="167" fontId="6" fillId="0" borderId="1" xfId="15" applyNumberFormat="1" applyFont="1" applyFill="1" applyBorder="1" applyAlignment="1">
      <alignment vertical="center" wrapText="1"/>
    </xf>
    <xf numFmtId="167" fontId="41" fillId="0" borderId="1" xfId="15" applyNumberFormat="1" applyFont="1" applyFill="1" applyBorder="1" applyAlignment="1">
      <alignment vertical="center" wrapText="1"/>
    </xf>
    <xf numFmtId="164" fontId="7" fillId="0" borderId="1" xfId="15" applyNumberFormat="1" applyFont="1" applyFill="1" applyBorder="1" applyAlignment="1">
      <alignment vertical="center" wrapText="1"/>
    </xf>
    <xf numFmtId="177" fontId="18" fillId="0" borderId="1" xfId="88" applyNumberFormat="1" applyFont="1" applyFill="1" applyBorder="1" applyAlignment="1">
      <alignment horizontal="center" vertical="center" wrapText="1"/>
    </xf>
    <xf numFmtId="167" fontId="36" fillId="5" borderId="1" xfId="15" applyNumberFormat="1" applyFont="1" applyFill="1" applyBorder="1" applyAlignment="1">
      <alignment horizontal="center" vertical="center" wrapText="1"/>
    </xf>
    <xf numFmtId="168" fontId="36" fillId="5" borderId="1" xfId="15" applyNumberFormat="1" applyFont="1" applyFill="1" applyBorder="1" applyAlignment="1">
      <alignment vertical="center" wrapText="1"/>
    </xf>
    <xf numFmtId="9" fontId="18" fillId="0" borderId="1" xfId="88" applyFont="1" applyFill="1" applyBorder="1" applyAlignment="1">
      <alignment horizontal="center" vertical="center" wrapText="1"/>
    </xf>
    <xf numFmtId="167" fontId="17" fillId="0" borderId="1" xfId="15" applyNumberFormat="1" applyFont="1" applyFill="1" applyBorder="1" applyAlignment="1">
      <alignment horizontal="center" vertical="center" wrapText="1"/>
    </xf>
    <xf numFmtId="167" fontId="41" fillId="5" borderId="1" xfId="15" applyNumberFormat="1" applyFont="1" applyFill="1" applyBorder="1" applyAlignment="1">
      <alignment horizontal="center" vertical="center" wrapText="1"/>
    </xf>
    <xf numFmtId="168" fontId="41" fillId="5" borderId="1" xfId="15" applyNumberFormat="1" applyFont="1" applyFill="1" applyBorder="1" applyAlignment="1">
      <alignment vertical="center" wrapText="1"/>
    </xf>
    <xf numFmtId="167" fontId="41" fillId="0" borderId="1" xfId="15" applyNumberFormat="1" applyFont="1" applyFill="1" applyBorder="1" applyAlignment="1">
      <alignment horizontal="center" vertical="center" wrapText="1"/>
    </xf>
    <xf numFmtId="168" fontId="41" fillId="0" borderId="1" xfId="15" applyNumberFormat="1" applyFont="1" applyFill="1" applyBorder="1" applyAlignment="1">
      <alignment vertical="center" wrapText="1"/>
    </xf>
    <xf numFmtId="168" fontId="7" fillId="0" borderId="1" xfId="15" applyNumberFormat="1" applyFont="1" applyFill="1" applyBorder="1" applyAlignment="1">
      <alignment vertical="center" wrapText="1"/>
    </xf>
    <xf numFmtId="167" fontId="7" fillId="0" borderId="1" xfId="15" applyNumberFormat="1" applyFont="1" applyFill="1" applyBorder="1" applyAlignment="1">
      <alignment horizontal="center" vertical="center" wrapText="1"/>
    </xf>
    <xf numFmtId="178" fontId="7" fillId="0" borderId="1" xfId="15" applyNumberFormat="1" applyFont="1" applyFill="1" applyBorder="1" applyAlignment="1">
      <alignment vertical="center" wrapText="1"/>
    </xf>
    <xf numFmtId="49" fontId="27" fillId="5" borderId="1" xfId="15" applyNumberFormat="1" applyFont="1" applyFill="1" applyBorder="1" applyAlignment="1">
      <alignment horizontal="center" vertical="center" wrapText="1"/>
    </xf>
    <xf numFmtId="174" fontId="27" fillId="5" borderId="1" xfId="15" applyNumberFormat="1" applyFont="1" applyFill="1" applyBorder="1" applyAlignment="1">
      <alignment horizontal="center" vertical="center" wrapText="1"/>
    </xf>
    <xf numFmtId="174" fontId="27" fillId="5" borderId="32" xfId="10" applyNumberFormat="1" applyFont="1" applyFill="1" applyBorder="1" applyAlignment="1">
      <alignment horizontal="left" vertical="center"/>
    </xf>
    <xf numFmtId="49" fontId="17" fillId="5" borderId="1" xfId="15" applyNumberFormat="1" applyFont="1" applyFill="1" applyBorder="1" applyAlignment="1">
      <alignment horizontal="center" vertical="center" wrapText="1"/>
    </xf>
    <xf numFmtId="174" fontId="17" fillId="5" borderId="1" xfId="10" applyNumberFormat="1" applyFont="1" applyFill="1" applyBorder="1" applyAlignment="1">
      <alignment horizontal="center" vertical="center"/>
    </xf>
    <xf numFmtId="174" fontId="17" fillId="5" borderId="32" xfId="10" applyNumberFormat="1" applyFont="1" applyFill="1" applyBorder="1" applyAlignment="1">
      <alignment horizontal="center" vertical="center"/>
    </xf>
    <xf numFmtId="174" fontId="27" fillId="0" borderId="32" xfId="10" applyNumberFormat="1" applyFont="1" applyFill="1" applyBorder="1" applyAlignment="1">
      <alignment horizontal="center" vertical="center"/>
    </xf>
    <xf numFmtId="49" fontId="7" fillId="5" borderId="1" xfId="15" applyNumberFormat="1" applyFont="1" applyFill="1" applyBorder="1" applyAlignment="1">
      <alignment horizontal="center" vertical="center" wrapText="1"/>
    </xf>
    <xf numFmtId="174" fontId="7" fillId="5" borderId="1" xfId="15" applyNumberFormat="1" applyFont="1" applyFill="1" applyBorder="1" applyAlignment="1">
      <alignment horizontal="center" vertical="center" wrapText="1"/>
    </xf>
    <xf numFmtId="174" fontId="7" fillId="5" borderId="32" xfId="15" applyNumberFormat="1" applyFont="1" applyFill="1" applyBorder="1" applyAlignment="1">
      <alignment horizontal="center" vertical="center" wrapText="1"/>
    </xf>
    <xf numFmtId="168" fontId="17" fillId="0" borderId="1" xfId="15" applyNumberFormat="1" applyFont="1" applyFill="1" applyBorder="1" applyAlignment="1">
      <alignment vertical="center" wrapText="1"/>
    </xf>
    <xf numFmtId="174" fontId="27" fillId="0" borderId="32" xfId="15" applyNumberFormat="1" applyFont="1" applyFill="1" applyBorder="1" applyAlignment="1">
      <alignment horizontal="center" vertical="center" wrapText="1"/>
    </xf>
    <xf numFmtId="168" fontId="18" fillId="0" borderId="1" xfId="15" applyNumberFormat="1" applyFont="1" applyFill="1" applyBorder="1" applyAlignment="1">
      <alignment horizontal="left" vertical="center" wrapText="1" indent="10"/>
    </xf>
    <xf numFmtId="49" fontId="7" fillId="0" borderId="1" xfId="15" applyNumberFormat="1" applyFont="1" applyFill="1" applyBorder="1" applyAlignment="1">
      <alignment horizontal="center" vertical="center" wrapText="1"/>
    </xf>
    <xf numFmtId="174" fontId="7" fillId="0" borderId="1" xfId="15" applyNumberFormat="1" applyFont="1" applyFill="1" applyBorder="1" applyAlignment="1">
      <alignment horizontal="center" vertical="center" wrapText="1"/>
    </xf>
    <xf numFmtId="174" fontId="7" fillId="0" borderId="32" xfId="15" applyNumberFormat="1" applyFont="1" applyFill="1" applyBorder="1" applyAlignment="1">
      <alignment horizontal="center" vertical="center" wrapText="1"/>
    </xf>
    <xf numFmtId="164" fontId="37" fillId="0" borderId="1" xfId="15" applyNumberFormat="1" applyFont="1" applyFill="1" applyBorder="1" applyAlignment="1">
      <alignment vertical="center" wrapText="1"/>
    </xf>
    <xf numFmtId="10" fontId="18" fillId="0" borderId="1" xfId="88" applyNumberFormat="1" applyFont="1" applyFill="1" applyBorder="1" applyAlignment="1">
      <alignment vertical="center" wrapText="1"/>
    </xf>
    <xf numFmtId="43" fontId="17" fillId="0" borderId="32" xfId="15" applyFont="1" applyFill="1" applyBorder="1" applyAlignment="1">
      <alignment horizontal="center" vertical="center" wrapText="1"/>
    </xf>
    <xf numFmtId="43" fontId="17" fillId="0" borderId="1" xfId="15" applyFont="1" applyFill="1" applyBorder="1" applyAlignment="1">
      <alignment vertical="center" wrapText="1"/>
    </xf>
    <xf numFmtId="167" fontId="17" fillId="3" borderId="1" xfId="15" applyNumberFormat="1" applyFont="1" applyFill="1" applyBorder="1" applyAlignment="1">
      <alignment vertical="center" wrapText="1"/>
    </xf>
    <xf numFmtId="167" fontId="37" fillId="0" borderId="51" xfId="15" applyNumberFormat="1" applyFont="1" applyFill="1" applyBorder="1" applyAlignment="1">
      <alignment vertical="center" wrapText="1"/>
    </xf>
    <xf numFmtId="167" fontId="37" fillId="0" borderId="23" xfId="15" applyNumberFormat="1" applyFont="1" applyFill="1" applyBorder="1" applyAlignment="1">
      <alignment vertical="center" wrapText="1"/>
    </xf>
    <xf numFmtId="167" fontId="17" fillId="5" borderId="1" xfId="15" applyNumberFormat="1" applyFont="1" applyFill="1" applyBorder="1" applyAlignment="1">
      <alignment horizontal="center" vertical="center" wrapText="1"/>
    </xf>
    <xf numFmtId="168" fontId="37" fillId="0" borderId="23" xfId="15" applyNumberFormat="1" applyFont="1" applyFill="1" applyBorder="1" applyAlignment="1">
      <alignment vertical="center" wrapText="1"/>
    </xf>
    <xf numFmtId="43" fontId="17" fillId="5" borderId="1" xfId="15" applyFont="1" applyFill="1" applyBorder="1" applyAlignment="1">
      <alignment vertical="center" wrapText="1"/>
    </xf>
    <xf numFmtId="168" fontId="37" fillId="0" borderId="1" xfId="15" applyNumberFormat="1" applyFont="1" applyFill="1" applyBorder="1" applyAlignment="1">
      <alignment vertical="center" wrapText="1"/>
    </xf>
    <xf numFmtId="49" fontId="17" fillId="0" borderId="51" xfId="15" applyNumberFormat="1" applyFont="1" applyFill="1" applyBorder="1" applyAlignment="1">
      <alignment horizontal="center" vertical="center" wrapText="1"/>
    </xf>
    <xf numFmtId="174" fontId="17" fillId="0" borderId="51" xfId="15" applyNumberFormat="1" applyFont="1" applyFill="1" applyBorder="1" applyAlignment="1">
      <alignment horizontal="center" vertical="center" wrapText="1"/>
    </xf>
    <xf numFmtId="174" fontId="17" fillId="0" borderId="53" xfId="15" applyNumberFormat="1" applyFont="1" applyFill="1" applyBorder="1" applyAlignment="1">
      <alignment horizontal="center" vertical="center" wrapText="1"/>
    </xf>
    <xf numFmtId="167" fontId="17" fillId="0" borderId="20" xfId="15" applyNumberFormat="1" applyFont="1" applyFill="1" applyBorder="1" applyAlignment="1">
      <alignment vertical="center" wrapText="1"/>
    </xf>
    <xf numFmtId="49" fontId="17" fillId="0" borderId="23" xfId="15" applyNumberFormat="1" applyFont="1" applyFill="1" applyBorder="1" applyAlignment="1">
      <alignment horizontal="center" vertical="center" wrapText="1"/>
    </xf>
    <xf numFmtId="174" fontId="17" fillId="0" borderId="23" xfId="15" applyNumberFormat="1" applyFont="1" applyFill="1" applyBorder="1" applyAlignment="1">
      <alignment horizontal="center" vertical="center" wrapText="1"/>
    </xf>
    <xf numFmtId="168" fontId="43" fillId="0" borderId="0" xfId="34" applyNumberFormat="1" applyFont="1" applyFill="1" applyBorder="1" applyAlignment="1">
      <alignment vertical="center" wrapText="1"/>
    </xf>
    <xf numFmtId="168" fontId="42" fillId="0" borderId="59" xfId="34" applyNumberFormat="1" applyFont="1" applyFill="1" applyBorder="1" applyAlignment="1">
      <alignment vertical="center" wrapText="1"/>
    </xf>
    <xf numFmtId="168" fontId="51" fillId="0" borderId="13" xfId="34" applyNumberFormat="1" applyFont="1" applyFill="1" applyBorder="1" applyAlignment="1">
      <alignment vertical="center" wrapText="1"/>
    </xf>
    <xf numFmtId="168" fontId="51" fillId="0" borderId="1" xfId="34" applyNumberFormat="1" applyFont="1" applyFill="1" applyBorder="1" applyAlignment="1">
      <alignment vertical="center" wrapText="1"/>
    </xf>
    <xf numFmtId="169" fontId="9" fillId="0" borderId="59" xfId="38" applyNumberFormat="1" applyFont="1" applyFill="1" applyBorder="1" applyAlignment="1">
      <alignment horizontal="center" vertical="center"/>
    </xf>
    <xf numFmtId="168" fontId="22" fillId="0" borderId="13" xfId="34" applyNumberFormat="1" applyFont="1" applyFill="1" applyBorder="1" applyAlignment="1">
      <alignment vertical="center" wrapText="1"/>
    </xf>
    <xf numFmtId="168" fontId="22" fillId="0" borderId="1" xfId="34" applyNumberFormat="1" applyFont="1" applyFill="1" applyBorder="1" applyAlignment="1">
      <alignment vertical="center" wrapText="1"/>
    </xf>
    <xf numFmtId="169" fontId="9" fillId="5" borderId="59" xfId="38" applyNumberFormat="1" applyFont="1" applyFill="1" applyBorder="1" applyAlignment="1">
      <alignment horizontal="center" vertical="center"/>
    </xf>
    <xf numFmtId="169" fontId="9" fillId="0" borderId="59" xfId="41" applyNumberFormat="1" applyFont="1" applyFill="1" applyBorder="1" applyAlignment="1">
      <alignment horizontal="center" vertical="center"/>
    </xf>
    <xf numFmtId="168" fontId="42" fillId="0" borderId="13" xfId="24" applyNumberFormat="1" applyFont="1" applyFill="1" applyBorder="1" applyAlignment="1">
      <alignment vertical="center" wrapText="1"/>
    </xf>
    <xf numFmtId="168" fontId="42" fillId="0" borderId="1" xfId="24" applyNumberFormat="1" applyFont="1" applyFill="1" applyBorder="1" applyAlignment="1">
      <alignment vertical="center" wrapText="1"/>
    </xf>
    <xf numFmtId="168" fontId="49" fillId="0" borderId="28" xfId="34" applyNumberFormat="1" applyFont="1" applyFill="1" applyBorder="1" applyAlignment="1">
      <alignment vertical="center" wrapText="1"/>
    </xf>
    <xf numFmtId="168" fontId="49" fillId="0" borderId="60" xfId="34" applyNumberFormat="1" applyFont="1" applyFill="1" applyBorder="1" applyAlignment="1">
      <alignment vertical="center" wrapText="1"/>
    </xf>
    <xf numFmtId="168" fontId="42" fillId="0" borderId="17" xfId="34" applyNumberFormat="1" applyFont="1" applyFill="1" applyBorder="1" applyAlignment="1">
      <alignment vertical="center" wrapText="1"/>
    </xf>
    <xf numFmtId="168" fontId="5" fillId="0" borderId="13" xfId="38" applyNumberFormat="1" applyFont="1" applyFill="1" applyBorder="1" applyAlignment="1">
      <alignment vertical="center"/>
    </xf>
    <xf numFmtId="168" fontId="42" fillId="0" borderId="1" xfId="43" applyNumberFormat="1" applyFont="1" applyFill="1" applyBorder="1" applyAlignment="1">
      <alignment vertical="center" wrapText="1"/>
    </xf>
    <xf numFmtId="168" fontId="22" fillId="0" borderId="17" xfId="34" applyNumberFormat="1" applyFont="1" applyFill="1" applyBorder="1" applyAlignment="1">
      <alignment vertical="center" wrapText="1"/>
    </xf>
    <xf numFmtId="168" fontId="42" fillId="0" borderId="13" xfId="34" applyNumberFormat="1" applyFont="1" applyFill="1" applyBorder="1" applyAlignment="1">
      <alignment vertical="center" wrapText="1"/>
    </xf>
    <xf numFmtId="168" fontId="42" fillId="0" borderId="1" xfId="34" applyNumberFormat="1" applyFont="1" applyFill="1" applyBorder="1" applyAlignment="1">
      <alignment vertical="center" wrapText="1"/>
    </xf>
    <xf numFmtId="168" fontId="42" fillId="0" borderId="17" xfId="25" applyNumberFormat="1" applyFont="1" applyFill="1" applyBorder="1" applyAlignment="1">
      <alignment vertical="center" wrapText="1"/>
    </xf>
    <xf numFmtId="168" fontId="42" fillId="0" borderId="13" xfId="25" applyNumberFormat="1" applyFont="1" applyFill="1" applyBorder="1" applyAlignment="1">
      <alignment vertical="center" wrapText="1"/>
    </xf>
    <xf numFmtId="168" fontId="42" fillId="0" borderId="1" xfId="25" applyNumberFormat="1" applyFont="1" applyFill="1" applyBorder="1" applyAlignment="1">
      <alignment vertical="center" wrapText="1"/>
    </xf>
    <xf numFmtId="168" fontId="42" fillId="0" borderId="3" xfId="34" applyNumberFormat="1" applyFont="1" applyFill="1" applyBorder="1" applyAlignment="1">
      <alignment vertical="center" wrapText="1"/>
    </xf>
    <xf numFmtId="168" fontId="48" fillId="0" borderId="0" xfId="34" applyNumberFormat="1" applyFont="1" applyFill="1" applyBorder="1" applyAlignment="1">
      <alignment horizontal="center" vertical="center" textRotation="90" wrapText="1"/>
    </xf>
    <xf numFmtId="10" fontId="42" fillId="0" borderId="32" xfId="34" applyNumberFormat="1" applyFont="1" applyFill="1" applyBorder="1" applyAlignment="1">
      <alignment vertical="center" wrapText="1"/>
    </xf>
    <xf numFmtId="10" fontId="42" fillId="0" borderId="0" xfId="34" applyNumberFormat="1" applyFont="1" applyFill="1" applyBorder="1" applyAlignment="1">
      <alignment vertical="center" wrapText="1"/>
    </xf>
    <xf numFmtId="168" fontId="42" fillId="0" borderId="0" xfId="34" applyNumberFormat="1" applyFont="1" applyFill="1" applyBorder="1" applyAlignment="1">
      <alignment vertical="center" wrapText="1"/>
    </xf>
    <xf numFmtId="168" fontId="49" fillId="0" borderId="0" xfId="34" applyNumberFormat="1" applyFont="1" applyFill="1" applyBorder="1" applyAlignment="1">
      <alignment vertical="center" wrapText="1"/>
    </xf>
    <xf numFmtId="10" fontId="42" fillId="5" borderId="32" xfId="34" applyNumberFormat="1" applyFont="1" applyFill="1" applyBorder="1" applyAlignment="1">
      <alignment vertical="center" wrapText="1"/>
    </xf>
    <xf numFmtId="168" fontId="42" fillId="5" borderId="0" xfId="34" applyNumberFormat="1" applyFont="1" applyFill="1" applyBorder="1" applyAlignment="1">
      <alignment vertical="center" wrapText="1"/>
    </xf>
    <xf numFmtId="168" fontId="49" fillId="5" borderId="0" xfId="34" applyNumberFormat="1" applyFont="1" applyFill="1" applyBorder="1" applyAlignment="1">
      <alignment vertical="center" wrapText="1"/>
    </xf>
    <xf numFmtId="10" fontId="42" fillId="0" borderId="32" xfId="25" applyNumberFormat="1" applyFont="1" applyFill="1" applyBorder="1" applyAlignment="1">
      <alignment vertical="center" wrapText="1"/>
    </xf>
    <xf numFmtId="10" fontId="42" fillId="0" borderId="32" xfId="24" applyNumberFormat="1" applyFont="1" applyFill="1" applyBorder="1" applyAlignment="1">
      <alignment vertical="center" wrapText="1"/>
    </xf>
    <xf numFmtId="168" fontId="42" fillId="0" borderId="0" xfId="17" applyNumberFormat="1" applyFont="1" applyFill="1" applyBorder="1" applyAlignment="1">
      <alignment vertical="center" wrapText="1"/>
    </xf>
    <xf numFmtId="10" fontId="49" fillId="0" borderId="23" xfId="76" applyNumberFormat="1" applyFont="1" applyFill="1" applyBorder="1" applyAlignment="1">
      <alignment vertical="center" wrapText="1"/>
    </xf>
    <xf numFmtId="168" fontId="51" fillId="0" borderId="0" xfId="34" applyNumberFormat="1" applyFont="1" applyFill="1" applyBorder="1" applyAlignment="1">
      <alignment vertical="center" wrapText="1"/>
    </xf>
    <xf numFmtId="168" fontId="51" fillId="5" borderId="0" xfId="34" applyNumberFormat="1" applyFont="1" applyFill="1" applyBorder="1" applyAlignment="1">
      <alignment vertical="center" wrapText="1"/>
    </xf>
    <xf numFmtId="168" fontId="51" fillId="0" borderId="0" xfId="17" applyNumberFormat="1" applyFont="1" applyFill="1" applyBorder="1" applyAlignment="1">
      <alignment vertical="center" wrapText="1"/>
    </xf>
    <xf numFmtId="43" fontId="49" fillId="0" borderId="0" xfId="34" applyFont="1" applyFill="1" applyBorder="1" applyAlignment="1">
      <alignment vertical="center" wrapText="1"/>
    </xf>
    <xf numFmtId="168" fontId="49" fillId="0" borderId="3" xfId="34" applyNumberFormat="1" applyFont="1" applyFill="1" applyBorder="1" applyAlignment="1">
      <alignment vertical="center" wrapText="1"/>
    </xf>
    <xf numFmtId="168" fontId="42" fillId="5" borderId="3" xfId="34" applyNumberFormat="1" applyFont="1" applyFill="1" applyBorder="1" applyAlignment="1">
      <alignment vertical="center" wrapText="1"/>
    </xf>
    <xf numFmtId="168" fontId="42" fillId="0" borderId="3" xfId="17" applyNumberFormat="1" applyFont="1" applyFill="1" applyBorder="1" applyAlignment="1">
      <alignment vertical="center" wrapText="1"/>
    </xf>
    <xf numFmtId="168" fontId="20" fillId="0" borderId="0" xfId="34" applyNumberFormat="1" applyFont="1" applyFill="1" applyBorder="1" applyAlignment="1">
      <alignment vertical="center" wrapText="1"/>
    </xf>
    <xf numFmtId="168" fontId="54" fillId="0" borderId="0" xfId="34" applyNumberFormat="1" applyFont="1" applyFill="1" applyBorder="1" applyAlignment="1">
      <alignment vertical="center" wrapText="1"/>
    </xf>
    <xf numFmtId="168" fontId="49" fillId="0" borderId="1" xfId="34" applyNumberFormat="1" applyFont="1" applyFill="1" applyBorder="1" applyAlignment="1">
      <alignment vertical="center" wrapText="1"/>
    </xf>
    <xf numFmtId="168" fontId="42" fillId="5" borderId="1" xfId="34" applyNumberFormat="1" applyFont="1" applyFill="1" applyBorder="1" applyAlignment="1">
      <alignment vertical="center" wrapText="1"/>
    </xf>
    <xf numFmtId="168" fontId="51" fillId="5" borderId="1" xfId="34" applyNumberFormat="1" applyFont="1" applyFill="1" applyBorder="1" applyAlignment="1">
      <alignment vertical="center" wrapText="1"/>
    </xf>
    <xf numFmtId="168" fontId="42" fillId="0" borderId="1" xfId="17" applyNumberFormat="1" applyFont="1" applyFill="1" applyBorder="1" applyAlignment="1">
      <alignment vertical="center" wrapText="1"/>
    </xf>
    <xf numFmtId="168" fontId="51" fillId="0" borderId="1" xfId="17" applyNumberFormat="1" applyFont="1" applyFill="1" applyBorder="1" applyAlignment="1">
      <alignment vertical="center" wrapText="1"/>
    </xf>
    <xf numFmtId="43" fontId="49" fillId="0" borderId="1" xfId="34" applyFont="1" applyFill="1" applyBorder="1" applyAlignment="1">
      <alignment vertical="center" wrapText="1"/>
    </xf>
    <xf numFmtId="168" fontId="20" fillId="0" borderId="1" xfId="34" applyNumberFormat="1" applyFont="1" applyFill="1" applyBorder="1" applyAlignment="1">
      <alignment vertical="center" wrapText="1"/>
    </xf>
    <xf numFmtId="168" fontId="54" fillId="0" borderId="1" xfId="34" applyNumberFormat="1" applyFont="1" applyFill="1" applyBorder="1" applyAlignment="1">
      <alignment vertical="center" wrapText="1"/>
    </xf>
    <xf numFmtId="167" fontId="18" fillId="0" borderId="0" xfId="34" applyNumberFormat="1" applyFont="1" applyFill="1" applyBorder="1" applyAlignment="1">
      <alignment vertical="center" wrapText="1"/>
    </xf>
    <xf numFmtId="168" fontId="18" fillId="0" borderId="0" xfId="34" applyNumberFormat="1" applyFont="1" applyFill="1" applyBorder="1" applyAlignment="1">
      <alignment vertical="center" wrapText="1"/>
    </xf>
    <xf numFmtId="167" fontId="18" fillId="0" borderId="0" xfId="34" applyNumberFormat="1" applyFont="1" applyFill="1" applyAlignment="1">
      <alignment vertical="center" wrapText="1"/>
    </xf>
    <xf numFmtId="167" fontId="44" fillId="0" borderId="0" xfId="34" applyNumberFormat="1" applyFont="1" applyFill="1" applyAlignment="1">
      <alignment vertical="center" wrapText="1"/>
    </xf>
    <xf numFmtId="0" fontId="42" fillId="5" borderId="0" xfId="0" applyFont="1" applyFill="1" applyAlignment="1">
      <alignment horizontal="center" vertical="center" wrapText="1"/>
    </xf>
    <xf numFmtId="0" fontId="13" fillId="3" borderId="0" xfId="0" applyFont="1" applyFill="1" applyAlignment="1">
      <alignment horizontal="center" vertical="center" wrapText="1"/>
    </xf>
    <xf numFmtId="0" fontId="13" fillId="5" borderId="0" xfId="0" applyFont="1" applyFill="1" applyAlignment="1">
      <alignment horizontal="center" vertical="center" wrapText="1"/>
    </xf>
    <xf numFmtId="0" fontId="17" fillId="5" borderId="0" xfId="0" applyFont="1" applyFill="1" applyAlignment="1">
      <alignment vertical="center" wrapText="1"/>
    </xf>
    <xf numFmtId="43" fontId="13" fillId="5" borderId="0" xfId="1" applyFont="1" applyFill="1" applyAlignment="1">
      <alignment horizontal="center" vertical="center" wrapText="1"/>
    </xf>
    <xf numFmtId="0" fontId="55" fillId="5" borderId="0" xfId="0" applyFont="1" applyFill="1" applyAlignment="1">
      <alignment horizontal="center" vertical="center" wrapText="1"/>
    </xf>
    <xf numFmtId="0" fontId="14" fillId="5" borderId="0" xfId="0" applyFont="1" applyFill="1" applyAlignment="1">
      <alignment horizontal="right" vertical="center" wrapText="1"/>
    </xf>
    <xf numFmtId="0" fontId="21" fillId="5" borderId="0" xfId="0" applyFont="1" applyFill="1" applyAlignment="1">
      <alignment vertical="center" wrapText="1"/>
    </xf>
    <xf numFmtId="43" fontId="15" fillId="5" borderId="0" xfId="1" applyFont="1" applyFill="1" applyAlignment="1">
      <alignment horizontal="center" vertical="center"/>
    </xf>
    <xf numFmtId="0" fontId="47" fillId="5" borderId="0" xfId="0" applyFont="1" applyFill="1" applyAlignment="1">
      <alignment horizontal="center" vertical="center"/>
    </xf>
    <xf numFmtId="0" fontId="26" fillId="5" borderId="0" xfId="0" applyFont="1" applyFill="1" applyAlignment="1">
      <alignment vertical="center" wrapText="1"/>
    </xf>
    <xf numFmtId="43" fontId="14" fillId="5" borderId="0" xfId="1" applyFont="1" applyFill="1" applyAlignment="1">
      <alignment horizontal="center" vertical="center" wrapText="1"/>
    </xf>
    <xf numFmtId="0" fontId="46" fillId="5" borderId="0" xfId="0" applyFont="1" applyFill="1" applyAlignment="1">
      <alignment horizontal="center" vertical="center" wrapText="1"/>
    </xf>
    <xf numFmtId="0" fontId="28" fillId="5" borderId="23" xfId="0" applyFont="1" applyFill="1" applyBorder="1" applyAlignment="1">
      <alignment horizontal="center" vertical="center" wrapText="1"/>
    </xf>
    <xf numFmtId="43" fontId="48" fillId="5" borderId="23" xfId="1" applyFont="1" applyFill="1" applyBorder="1" applyAlignment="1">
      <alignment horizontal="center" vertical="center" wrapText="1"/>
    </xf>
    <xf numFmtId="175" fontId="18" fillId="5" borderId="12" xfId="0" applyNumberFormat="1" applyFont="1" applyFill="1" applyBorder="1" applyAlignment="1">
      <alignment vertical="center" wrapText="1"/>
    </xf>
    <xf numFmtId="43" fontId="43" fillId="5" borderId="12" xfId="1" applyFont="1" applyFill="1" applyBorder="1" applyAlignment="1">
      <alignment horizontal="center" vertical="center" wrapText="1"/>
    </xf>
    <xf numFmtId="175" fontId="44" fillId="5" borderId="12" xfId="0" applyNumberFormat="1" applyFont="1" applyFill="1" applyBorder="1" applyAlignment="1">
      <alignment horizontal="center" vertical="center" wrapText="1"/>
    </xf>
    <xf numFmtId="168" fontId="21" fillId="5" borderId="35" xfId="37" applyNumberFormat="1" applyFont="1" applyFill="1" applyBorder="1" applyAlignment="1">
      <alignment horizontal="center" vertical="center"/>
    </xf>
    <xf numFmtId="43" fontId="22" fillId="5" borderId="12" xfId="1" applyFont="1" applyFill="1" applyBorder="1" applyAlignment="1">
      <alignment vertical="center"/>
    </xf>
    <xf numFmtId="168" fontId="22" fillId="5" borderId="34" xfId="0" applyNumberFormat="1" applyFont="1" applyFill="1" applyBorder="1" applyAlignment="1">
      <alignment vertical="center"/>
    </xf>
    <xf numFmtId="0" fontId="20" fillId="5" borderId="1" xfId="0" applyFont="1" applyFill="1" applyBorder="1" applyAlignment="1">
      <alignment horizontal="center" vertical="center"/>
    </xf>
    <xf numFmtId="0" fontId="21" fillId="5" borderId="1" xfId="0" applyFont="1" applyFill="1" applyBorder="1" applyAlignment="1">
      <alignment vertical="center"/>
    </xf>
    <xf numFmtId="43" fontId="22" fillId="5" borderId="1" xfId="37" applyFont="1" applyFill="1" applyBorder="1" applyAlignment="1">
      <alignment vertical="center"/>
    </xf>
    <xf numFmtId="43" fontId="22" fillId="5" borderId="1" xfId="1" applyFont="1" applyFill="1" applyBorder="1" applyAlignment="1">
      <alignment vertical="center"/>
    </xf>
    <xf numFmtId="43" fontId="22" fillId="5" borderId="1" xfId="21" applyFont="1" applyFill="1" applyBorder="1" applyAlignment="1">
      <alignment vertical="center"/>
    </xf>
    <xf numFmtId="0" fontId="58" fillId="5" borderId="1" xfId="0" applyFont="1" applyFill="1" applyBorder="1" applyAlignment="1">
      <alignment horizontal="center" vertical="center" wrapText="1"/>
    </xf>
    <xf numFmtId="0" fontId="28" fillId="5" borderId="22" xfId="0" applyFont="1" applyFill="1" applyBorder="1" applyAlignment="1">
      <alignment vertical="center" wrapText="1"/>
    </xf>
    <xf numFmtId="0" fontId="22" fillId="5" borderId="1" xfId="0" applyFont="1" applyFill="1" applyBorder="1" applyAlignment="1">
      <alignment vertical="center"/>
    </xf>
    <xf numFmtId="168" fontId="22" fillId="5" borderId="1" xfId="37" applyNumberFormat="1" applyFont="1" applyFill="1" applyBorder="1" applyAlignment="1">
      <alignment vertical="center"/>
    </xf>
    <xf numFmtId="0" fontId="21" fillId="5" borderId="12" xfId="0" applyFont="1" applyFill="1" applyBorder="1" applyAlignment="1">
      <alignment vertical="center"/>
    </xf>
    <xf numFmtId="0" fontId="20" fillId="5" borderId="12" xfId="0" applyFont="1" applyFill="1" applyBorder="1" applyAlignment="1">
      <alignment horizontal="center" vertical="center"/>
    </xf>
    <xf numFmtId="43" fontId="22" fillId="8" borderId="1" xfId="37" applyFont="1" applyFill="1" applyBorder="1" applyAlignment="1">
      <alignment vertical="center"/>
    </xf>
    <xf numFmtId="43" fontId="22" fillId="8" borderId="1" xfId="1" applyFont="1" applyFill="1" applyBorder="1" applyAlignment="1">
      <alignment vertical="center"/>
    </xf>
    <xf numFmtId="0" fontId="20" fillId="9" borderId="1" xfId="0" applyFont="1" applyFill="1" applyBorder="1" applyAlignment="1">
      <alignment vertical="center"/>
    </xf>
    <xf numFmtId="43" fontId="20" fillId="9" borderId="1" xfId="37" applyFont="1" applyFill="1" applyBorder="1" applyAlignment="1">
      <alignment vertical="center"/>
    </xf>
    <xf numFmtId="43" fontId="20" fillId="9" borderId="1" xfId="1" applyFont="1" applyFill="1" applyBorder="1" applyAlignment="1">
      <alignment vertical="center"/>
    </xf>
    <xf numFmtId="0" fontId="22" fillId="3" borderId="1" xfId="0" applyFont="1" applyFill="1" applyBorder="1" applyAlignment="1">
      <alignment vertical="center"/>
    </xf>
    <xf numFmtId="43" fontId="22" fillId="3" borderId="1" xfId="37" applyFont="1" applyFill="1" applyBorder="1" applyAlignment="1">
      <alignment vertical="center"/>
    </xf>
    <xf numFmtId="43" fontId="22" fillId="3" borderId="1" xfId="1" applyFont="1" applyFill="1" applyBorder="1" applyAlignment="1">
      <alignment vertical="center"/>
    </xf>
    <xf numFmtId="43" fontId="22" fillId="9" borderId="1" xfId="37" applyFont="1" applyFill="1" applyBorder="1" applyAlignment="1">
      <alignment vertical="center"/>
    </xf>
    <xf numFmtId="43" fontId="22" fillId="9" borderId="1" xfId="1" applyFont="1" applyFill="1" applyBorder="1" applyAlignment="1">
      <alignment vertical="center"/>
    </xf>
    <xf numFmtId="0" fontId="58" fillId="5" borderId="2" xfId="0" applyFont="1" applyFill="1" applyBorder="1" applyAlignment="1">
      <alignment horizontal="center" vertical="center" wrapText="1"/>
    </xf>
    <xf numFmtId="0" fontId="20" fillId="5" borderId="1" xfId="0" applyFont="1" applyFill="1" applyBorder="1" applyAlignment="1">
      <alignment vertical="center"/>
    </xf>
    <xf numFmtId="43" fontId="20" fillId="5" borderId="1" xfId="37" applyFont="1" applyFill="1" applyBorder="1" applyAlignment="1">
      <alignment vertical="center"/>
    </xf>
    <xf numFmtId="43" fontId="20" fillId="5" borderId="1" xfId="1" applyFont="1" applyFill="1" applyBorder="1" applyAlignment="1">
      <alignment vertical="center"/>
    </xf>
    <xf numFmtId="43" fontId="13" fillId="5" borderId="0" xfId="0" applyNumberFormat="1" applyFont="1" applyFill="1" applyAlignment="1">
      <alignment horizontal="center" vertical="center" wrapText="1"/>
    </xf>
    <xf numFmtId="179" fontId="13" fillId="5" borderId="0" xfId="0" applyNumberFormat="1" applyFont="1" applyFill="1" applyAlignment="1">
      <alignment vertical="center" wrapText="1"/>
    </xf>
    <xf numFmtId="168" fontId="13" fillId="5" borderId="0" xfId="0" applyNumberFormat="1" applyFont="1" applyFill="1" applyAlignment="1">
      <alignment vertical="center" wrapText="1"/>
    </xf>
    <xf numFmtId="43" fontId="42" fillId="5" borderId="0" xfId="1" applyFont="1" applyFill="1" applyAlignment="1">
      <alignment horizontal="center" vertical="center" wrapText="1"/>
    </xf>
    <xf numFmtId="43" fontId="13" fillId="5" borderId="0" xfId="1" applyFont="1" applyFill="1" applyAlignment="1">
      <alignment vertical="center" wrapText="1"/>
    </xf>
    <xf numFmtId="0" fontId="49" fillId="0" borderId="0" xfId="0" applyFont="1" applyAlignment="1">
      <alignment horizontal="right" vertical="center"/>
    </xf>
    <xf numFmtId="0" fontId="50" fillId="0" borderId="0" xfId="0" applyFont="1" applyAlignment="1">
      <alignment horizontal="center" vertical="center"/>
    </xf>
    <xf numFmtId="0" fontId="13" fillId="0" borderId="46" xfId="0" applyFont="1" applyBorder="1" applyAlignment="1">
      <alignment horizontal="center" vertical="center"/>
    </xf>
    <xf numFmtId="0" fontId="60" fillId="0" borderId="12" xfId="0" applyFont="1" applyBorder="1" applyAlignment="1">
      <alignment horizontal="center" vertical="center" wrapText="1"/>
    </xf>
    <xf numFmtId="0" fontId="7" fillId="0" borderId="12" xfId="0" applyFont="1" applyBorder="1" applyAlignment="1">
      <alignment horizontal="left" vertical="center" wrapText="1"/>
    </xf>
    <xf numFmtId="168" fontId="13" fillId="0" borderId="25" xfId="21" applyNumberFormat="1" applyFont="1" applyFill="1" applyBorder="1" applyAlignment="1">
      <alignment vertical="center"/>
    </xf>
    <xf numFmtId="168" fontId="13" fillId="4" borderId="25" xfId="21" applyNumberFormat="1" applyFont="1" applyFill="1" applyBorder="1" applyAlignment="1">
      <alignment vertical="center"/>
    </xf>
    <xf numFmtId="0" fontId="13" fillId="0" borderId="66" xfId="0" applyFont="1" applyBorder="1" applyAlignment="1">
      <alignment horizontal="center" vertical="center"/>
    </xf>
    <xf numFmtId="169" fontId="7" fillId="0" borderId="1" xfId="37" applyNumberFormat="1" applyFont="1" applyFill="1" applyBorder="1" applyAlignment="1">
      <alignment horizontal="center" vertical="center"/>
    </xf>
    <xf numFmtId="168" fontId="13" fillId="0" borderId="12" xfId="21" applyNumberFormat="1" applyFont="1" applyFill="1" applyBorder="1" applyAlignment="1">
      <alignment vertical="center"/>
    </xf>
    <xf numFmtId="0" fontId="13" fillId="0" borderId="31" xfId="0" applyFont="1" applyBorder="1" applyAlignment="1">
      <alignment horizontal="center" vertical="center"/>
    </xf>
    <xf numFmtId="0" fontId="7" fillId="0" borderId="1" xfId="0" applyFont="1" applyBorder="1" applyAlignment="1">
      <alignment horizontal="left" vertical="center" wrapText="1"/>
    </xf>
    <xf numFmtId="168" fontId="13" fillId="0" borderId="1" xfId="21" applyNumberFormat="1" applyFont="1" applyFill="1" applyBorder="1" applyAlignment="1">
      <alignment vertical="center"/>
    </xf>
    <xf numFmtId="168" fontId="7" fillId="0" borderId="1" xfId="37" applyNumberFormat="1" applyFont="1" applyFill="1" applyBorder="1" applyAlignment="1">
      <alignment horizontal="center" vertical="center"/>
    </xf>
    <xf numFmtId="168" fontId="13" fillId="0" borderId="1" xfId="21" applyNumberFormat="1" applyFont="1" applyFill="1" applyBorder="1" applyAlignment="1">
      <alignment vertical="center" wrapText="1"/>
    </xf>
    <xf numFmtId="168" fontId="13" fillId="0" borderId="1" xfId="37" applyNumberFormat="1" applyFont="1" applyFill="1" applyBorder="1" applyAlignment="1">
      <alignment vertical="center"/>
    </xf>
    <xf numFmtId="168" fontId="13" fillId="0" borderId="51" xfId="21" applyNumberFormat="1" applyFont="1" applyFill="1" applyBorder="1" applyAlignment="1">
      <alignment vertical="center" wrapText="1"/>
    </xf>
    <xf numFmtId="168" fontId="13" fillId="0" borderId="51" xfId="21" applyNumberFormat="1" applyFont="1" applyFill="1" applyBorder="1" applyAlignment="1">
      <alignment vertical="center"/>
    </xf>
    <xf numFmtId="168" fontId="13" fillId="0" borderId="51" xfId="37" applyNumberFormat="1" applyFont="1" applyFill="1" applyBorder="1" applyAlignment="1">
      <alignment vertical="center"/>
    </xf>
    <xf numFmtId="0" fontId="13" fillId="0" borderId="67" xfId="0" applyFont="1" applyBorder="1" applyAlignment="1">
      <alignment vertical="center"/>
    </xf>
    <xf numFmtId="0" fontId="13" fillId="0" borderId="68" xfId="0" applyFont="1" applyBorder="1" applyAlignment="1">
      <alignment vertical="center"/>
    </xf>
    <xf numFmtId="0" fontId="16" fillId="0" borderId="68" xfId="0" applyFont="1" applyBorder="1" applyAlignment="1">
      <alignment horizontal="right" vertical="center"/>
    </xf>
    <xf numFmtId="168" fontId="16" fillId="0" borderId="68" xfId="21" applyNumberFormat="1" applyFont="1" applyFill="1" applyBorder="1" applyAlignment="1">
      <alignment vertical="center"/>
    </xf>
    <xf numFmtId="180" fontId="13" fillId="0" borderId="0" xfId="0" applyNumberFormat="1" applyFont="1" applyAlignment="1">
      <alignment vertical="center"/>
    </xf>
    <xf numFmtId="181" fontId="13" fillId="0" borderId="0" xfId="0" applyNumberFormat="1" applyFont="1" applyAlignment="1">
      <alignment vertical="center"/>
    </xf>
    <xf numFmtId="168" fontId="13" fillId="0" borderId="25" xfId="37" applyNumberFormat="1" applyFont="1" applyFill="1" applyBorder="1" applyAlignment="1">
      <alignment vertical="center"/>
    </xf>
    <xf numFmtId="168" fontId="13" fillId="0" borderId="49" xfId="21" applyNumberFormat="1" applyFont="1" applyBorder="1" applyAlignment="1">
      <alignment vertical="center"/>
    </xf>
    <xf numFmtId="168" fontId="13" fillId="0" borderId="69" xfId="21" applyNumberFormat="1" applyFont="1" applyBorder="1" applyAlignment="1">
      <alignment vertical="center"/>
    </xf>
    <xf numFmtId="168" fontId="13" fillId="0" borderId="32" xfId="21" applyNumberFormat="1" applyFont="1" applyBorder="1" applyAlignment="1">
      <alignment vertical="center"/>
    </xf>
    <xf numFmtId="168" fontId="13" fillId="0" borderId="32" xfId="21" applyNumberFormat="1" applyFont="1" applyFill="1" applyBorder="1" applyAlignment="1">
      <alignment vertical="center"/>
    </xf>
    <xf numFmtId="168" fontId="13" fillId="0" borderId="53" xfId="21" applyNumberFormat="1" applyFont="1" applyFill="1" applyBorder="1" applyAlignment="1">
      <alignment vertical="center"/>
    </xf>
    <xf numFmtId="168" fontId="16" fillId="0" borderId="70" xfId="21" applyNumberFormat="1" applyFont="1" applyFill="1" applyBorder="1" applyAlignment="1">
      <alignment vertical="center"/>
    </xf>
    <xf numFmtId="0" fontId="61" fillId="0" borderId="0" xfId="0" applyFont="1" applyAlignment="1">
      <alignment vertical="center"/>
    </xf>
    <xf numFmtId="166" fontId="13" fillId="0" borderId="0" xfId="0" applyNumberFormat="1" applyFont="1" applyAlignment="1">
      <alignment vertical="center"/>
    </xf>
    <xf numFmtId="0" fontId="62" fillId="0" borderId="0" xfId="0" applyFont="1"/>
    <xf numFmtId="43" fontId="62" fillId="0" borderId="0" xfId="1" applyFont="1"/>
    <xf numFmtId="15" fontId="0" fillId="0" borderId="0" xfId="0" applyNumberFormat="1"/>
    <xf numFmtId="0" fontId="24" fillId="0" borderId="0" xfId="0" applyFont="1" applyAlignment="1">
      <alignment horizontal="center" vertical="center"/>
    </xf>
    <xf numFmtId="0" fontId="63" fillId="0" borderId="0" xfId="0" applyFont="1" applyAlignment="1">
      <alignment vertical="center"/>
    </xf>
    <xf numFmtId="168" fontId="63" fillId="0" borderId="0" xfId="1" applyNumberFormat="1" applyFont="1" applyAlignment="1">
      <alignment vertical="center"/>
    </xf>
    <xf numFmtId="0" fontId="20" fillId="0" borderId="23" xfId="0" applyFont="1" applyBorder="1" applyAlignment="1">
      <alignment horizontal="center" vertical="center" wrapText="1"/>
    </xf>
    <xf numFmtId="0" fontId="22" fillId="0" borderId="46" xfId="0" applyFont="1" applyBorder="1" applyAlignment="1">
      <alignment horizontal="center" vertical="center"/>
    </xf>
    <xf numFmtId="0" fontId="22" fillId="0" borderId="25" xfId="0" applyFont="1" applyBorder="1" applyAlignment="1">
      <alignment vertical="center"/>
    </xf>
    <xf numFmtId="43" fontId="22" fillId="0" borderId="25" xfId="21" applyFont="1" applyFill="1" applyBorder="1" applyAlignment="1">
      <alignment vertical="center"/>
    </xf>
    <xf numFmtId="43" fontId="22" fillId="0" borderId="12" xfId="1" applyFont="1" applyFill="1" applyBorder="1" applyAlignment="1">
      <alignment vertical="center"/>
    </xf>
    <xf numFmtId="43" fontId="22" fillId="0" borderId="12" xfId="21" applyFont="1" applyFill="1" applyBorder="1" applyAlignment="1">
      <alignment vertical="center"/>
    </xf>
    <xf numFmtId="168" fontId="22" fillId="0" borderId="12" xfId="21" applyNumberFormat="1" applyFont="1" applyFill="1" applyBorder="1" applyAlignment="1">
      <alignment vertical="center"/>
    </xf>
    <xf numFmtId="168" fontId="22" fillId="0" borderId="69" xfId="21" applyNumberFormat="1" applyFont="1" applyFill="1" applyBorder="1" applyAlignment="1">
      <alignment vertical="center"/>
    </xf>
    <xf numFmtId="0" fontId="22" fillId="0" borderId="66" xfId="0" applyFont="1" applyBorder="1" applyAlignment="1">
      <alignment horizontal="center" vertical="center"/>
    </xf>
    <xf numFmtId="0" fontId="22" fillId="0" borderId="12" xfId="0" applyFont="1" applyBorder="1" applyAlignment="1">
      <alignment vertical="center"/>
    </xf>
    <xf numFmtId="43" fontId="22" fillId="0" borderId="1" xfId="1" applyFont="1" applyFill="1" applyBorder="1" applyAlignment="1">
      <alignment vertical="center"/>
    </xf>
    <xf numFmtId="43" fontId="22" fillId="0" borderId="1" xfId="21" applyFont="1" applyFill="1" applyBorder="1" applyAlignment="1">
      <alignment vertical="center"/>
    </xf>
    <xf numFmtId="168" fontId="22" fillId="0" borderId="32" xfId="21" applyNumberFormat="1" applyFont="1" applyFill="1" applyBorder="1" applyAlignment="1">
      <alignment vertical="center"/>
    </xf>
    <xf numFmtId="0" fontId="22" fillId="0" borderId="71" xfId="0" applyFont="1" applyBorder="1" applyAlignment="1">
      <alignment horizontal="center" vertical="center"/>
    </xf>
    <xf numFmtId="168" fontId="22" fillId="0" borderId="1" xfId="21" applyNumberFormat="1" applyFont="1" applyFill="1" applyBorder="1" applyAlignment="1">
      <alignment vertical="center"/>
    </xf>
    <xf numFmtId="0" fontId="22" fillId="0" borderId="12" xfId="0" applyFont="1" applyBorder="1" applyAlignment="1">
      <alignment vertical="center" wrapText="1"/>
    </xf>
    <xf numFmtId="0" fontId="22" fillId="0" borderId="31" xfId="0" applyFont="1" applyBorder="1" applyAlignment="1">
      <alignment horizontal="center" vertical="center"/>
    </xf>
    <xf numFmtId="0" fontId="22" fillId="0" borderId="1" xfId="0" applyFont="1" applyBorder="1" applyAlignment="1">
      <alignment vertical="center"/>
    </xf>
    <xf numFmtId="168" fontId="22" fillId="0" borderId="22" xfId="21" applyNumberFormat="1" applyFont="1" applyFill="1" applyBorder="1" applyAlignment="1">
      <alignment vertical="center"/>
    </xf>
    <xf numFmtId="168" fontId="22" fillId="0" borderId="72" xfId="21" applyNumberFormat="1" applyFont="1" applyFill="1" applyBorder="1" applyAlignment="1">
      <alignment vertical="center"/>
    </xf>
    <xf numFmtId="0" fontId="22" fillId="0" borderId="73" xfId="0" applyFont="1" applyBorder="1" applyAlignment="1">
      <alignment horizontal="center" vertical="center"/>
    </xf>
    <xf numFmtId="0" fontId="22" fillId="0" borderId="21" xfId="0" applyFont="1" applyBorder="1" applyAlignment="1">
      <alignment vertical="center"/>
    </xf>
    <xf numFmtId="43" fontId="22" fillId="0" borderId="21" xfId="21" applyFont="1" applyFill="1" applyBorder="1" applyAlignment="1">
      <alignment vertical="center"/>
    </xf>
    <xf numFmtId="43" fontId="22" fillId="0" borderId="21" xfId="1" applyFont="1" applyFill="1" applyBorder="1" applyAlignment="1">
      <alignment vertical="center"/>
    </xf>
    <xf numFmtId="168" fontId="22" fillId="0" borderId="21" xfId="21" applyNumberFormat="1" applyFont="1" applyFill="1" applyBorder="1" applyAlignment="1">
      <alignment vertical="center"/>
    </xf>
    <xf numFmtId="168" fontId="22" fillId="0" borderId="74" xfId="21" applyNumberFormat="1" applyFont="1" applyFill="1" applyBorder="1" applyAlignment="1">
      <alignment vertical="center"/>
    </xf>
    <xf numFmtId="0" fontId="22" fillId="0" borderId="75" xfId="0" applyFont="1" applyBorder="1" applyAlignment="1">
      <alignment horizontal="center" vertical="center"/>
    </xf>
    <xf numFmtId="0" fontId="20" fillId="0" borderId="76" xfId="0" applyFont="1" applyBorder="1" applyAlignment="1">
      <alignment vertical="center"/>
    </xf>
    <xf numFmtId="43" fontId="20" fillId="0" borderId="76" xfId="21" applyFont="1" applyFill="1" applyBorder="1" applyAlignment="1">
      <alignment vertical="center"/>
    </xf>
    <xf numFmtId="168" fontId="20" fillId="0" borderId="76" xfId="21" applyNumberFormat="1" applyFont="1" applyFill="1" applyBorder="1" applyAlignment="1">
      <alignment vertical="center"/>
    </xf>
    <xf numFmtId="168" fontId="20" fillId="0" borderId="77" xfId="21" applyNumberFormat="1" applyFont="1" applyFill="1" applyBorder="1" applyAlignment="1">
      <alignment vertical="center"/>
    </xf>
    <xf numFmtId="43" fontId="63" fillId="0" borderId="0" xfId="0" applyNumberFormat="1" applyFont="1" applyAlignment="1">
      <alignment vertical="center"/>
    </xf>
    <xf numFmtId="168" fontId="63" fillId="0" borderId="0" xfId="0" applyNumberFormat="1" applyFont="1" applyAlignment="1">
      <alignment vertical="center"/>
    </xf>
    <xf numFmtId="168" fontId="63" fillId="0" borderId="0" xfId="21" applyNumberFormat="1" applyFont="1" applyFill="1" applyBorder="1" applyAlignment="1">
      <alignment vertical="center"/>
    </xf>
    <xf numFmtId="182" fontId="63" fillId="0" borderId="0" xfId="2" applyNumberFormat="1" applyFont="1" applyFill="1" applyAlignment="1">
      <alignment vertical="center"/>
    </xf>
    <xf numFmtId="183" fontId="63" fillId="0" borderId="0" xfId="0" applyNumberFormat="1" applyFont="1" applyAlignment="1">
      <alignment vertical="center"/>
    </xf>
    <xf numFmtId="168" fontId="24" fillId="0" borderId="0" xfId="0" applyNumberFormat="1" applyFont="1" applyAlignment="1">
      <alignment vertical="center"/>
    </xf>
    <xf numFmtId="0" fontId="24" fillId="0" borderId="0" xfId="0" applyFont="1" applyAlignment="1">
      <alignment vertical="center"/>
    </xf>
    <xf numFmtId="184" fontId="63" fillId="0" borderId="0" xfId="0" applyNumberFormat="1" applyFont="1" applyAlignment="1">
      <alignment vertical="center"/>
    </xf>
    <xf numFmtId="168" fontId="24" fillId="0" borderId="0" xfId="1" applyNumberFormat="1" applyFont="1" applyAlignment="1">
      <alignment horizontal="center" vertical="center"/>
    </xf>
    <xf numFmtId="43" fontId="63" fillId="0" borderId="0" xfId="21" applyFont="1" applyFill="1" applyAlignment="1">
      <alignment vertical="center"/>
    </xf>
    <xf numFmtId="0" fontId="43" fillId="0" borderId="0" xfId="0" applyFont="1" applyAlignment="1">
      <alignment vertical="center"/>
    </xf>
    <xf numFmtId="0" fontId="43" fillId="0" borderId="0" xfId="0" applyFont="1" applyAlignment="1">
      <alignment horizontal="center"/>
    </xf>
    <xf numFmtId="0" fontId="43" fillId="0" borderId="0" xfId="0" applyFont="1"/>
    <xf numFmtId="168" fontId="43" fillId="0" borderId="0" xfId="1" applyNumberFormat="1" applyFont="1" applyFill="1"/>
    <xf numFmtId="0" fontId="14" fillId="0" borderId="0" xfId="0" applyFont="1" applyAlignment="1">
      <alignment horizontal="left" vertical="center"/>
    </xf>
    <xf numFmtId="0" fontId="13" fillId="0" borderId="0" xfId="0" applyFont="1" applyAlignment="1">
      <alignment horizontal="left" vertical="center"/>
    </xf>
    <xf numFmtId="0" fontId="16" fillId="0" borderId="0" xfId="0" applyFont="1" applyAlignment="1">
      <alignment horizontal="left" vertical="center"/>
    </xf>
    <xf numFmtId="169" fontId="22" fillId="0" borderId="0" xfId="55" applyNumberFormat="1" applyFont="1" applyAlignment="1">
      <alignment horizontal="right" vertical="center"/>
    </xf>
    <xf numFmtId="2" fontId="22" fillId="0" borderId="0" xfId="55" applyNumberFormat="1" applyFont="1" applyAlignment="1">
      <alignment horizontal="right" vertical="center"/>
    </xf>
    <xf numFmtId="169" fontId="13" fillId="0" borderId="0" xfId="1" applyNumberFormat="1" applyFont="1" applyFill="1" applyAlignment="1">
      <alignment vertical="center"/>
    </xf>
    <xf numFmtId="43" fontId="13" fillId="0" borderId="0" xfId="0" applyNumberFormat="1" applyFont="1" applyAlignment="1">
      <alignment horizontal="left" vertical="center"/>
    </xf>
    <xf numFmtId="168" fontId="13" fillId="0" borderId="0" xfId="0" applyNumberFormat="1" applyFont="1" applyAlignment="1">
      <alignment horizontal="left" vertical="center"/>
    </xf>
    <xf numFmtId="43" fontId="13" fillId="0" borderId="0" xfId="1" applyFont="1" applyFill="1" applyAlignment="1">
      <alignment horizontal="left" vertical="center"/>
    </xf>
    <xf numFmtId="10" fontId="13" fillId="0" borderId="0" xfId="2" applyNumberFormat="1" applyFont="1" applyFill="1" applyAlignment="1">
      <alignment horizontal="left" vertical="center"/>
    </xf>
    <xf numFmtId="0" fontId="17" fillId="0" borderId="0" xfId="0" applyFont="1" applyAlignment="1">
      <alignment vertical="center"/>
    </xf>
    <xf numFmtId="0" fontId="13" fillId="0" borderId="23" xfId="0" applyFont="1" applyBorder="1" applyAlignment="1">
      <alignment horizontal="center" vertical="center" wrapText="1"/>
    </xf>
    <xf numFmtId="43" fontId="13" fillId="0" borderId="23" xfId="0" applyNumberFormat="1" applyFont="1" applyBorder="1" applyAlignment="1">
      <alignment horizontal="center" vertical="center" wrapText="1"/>
    </xf>
    <xf numFmtId="175" fontId="13" fillId="0" borderId="0" xfId="0" applyNumberFormat="1" applyFont="1" applyAlignment="1">
      <alignment horizontal="center" vertical="center" wrapText="1"/>
    </xf>
    <xf numFmtId="175" fontId="13" fillId="0" borderId="0" xfId="1" applyNumberFormat="1" applyFont="1" applyFill="1" applyAlignment="1">
      <alignment vertical="center"/>
    </xf>
    <xf numFmtId="43" fontId="13" fillId="0" borderId="0" xfId="1" applyFont="1" applyFill="1" applyAlignment="1">
      <alignment vertical="center"/>
    </xf>
    <xf numFmtId="43" fontId="43" fillId="0" borderId="0" xfId="1" applyFont="1" applyAlignment="1">
      <alignment vertical="center"/>
    </xf>
    <xf numFmtId="43" fontId="43" fillId="0" borderId="0" xfId="0" applyNumberFormat="1" applyFont="1" applyAlignment="1">
      <alignment vertical="center"/>
    </xf>
    <xf numFmtId="175" fontId="16" fillId="0" borderId="1" xfId="1" applyNumberFormat="1" applyFont="1" applyFill="1" applyBorder="1" applyAlignment="1">
      <alignment vertical="center"/>
    </xf>
    <xf numFmtId="0" fontId="65" fillId="0" borderId="0" xfId="0" applyFont="1" applyAlignment="1">
      <alignment vertical="center"/>
    </xf>
    <xf numFmtId="168" fontId="16" fillId="0" borderId="1" xfId="1" applyNumberFormat="1" applyFont="1" applyFill="1" applyBorder="1" applyAlignment="1">
      <alignment vertical="center"/>
    </xf>
    <xf numFmtId="10" fontId="16" fillId="0" borderId="1" xfId="2" applyNumberFormat="1" applyFont="1" applyFill="1" applyBorder="1" applyAlignment="1">
      <alignment vertical="center"/>
    </xf>
    <xf numFmtId="0" fontId="43" fillId="0" borderId="0" xfId="0" applyFont="1" applyAlignment="1">
      <alignment horizontal="center" vertical="center"/>
    </xf>
    <xf numFmtId="0" fontId="48" fillId="0" borderId="0" xfId="0" applyFont="1" applyAlignment="1">
      <alignment vertical="center"/>
    </xf>
    <xf numFmtId="9" fontId="48" fillId="0" borderId="0" xfId="2" applyFont="1" applyFill="1" applyAlignment="1">
      <alignment vertical="center"/>
    </xf>
    <xf numFmtId="169" fontId="17" fillId="0" borderId="0" xfId="0" applyNumberFormat="1" applyFont="1" applyAlignment="1">
      <alignment vertical="center"/>
    </xf>
    <xf numFmtId="175" fontId="17" fillId="0" borderId="0" xfId="0" applyNumberFormat="1" applyFont="1" applyAlignment="1">
      <alignment vertical="center"/>
    </xf>
    <xf numFmtId="169" fontId="13" fillId="0" borderId="0" xfId="37" applyNumberFormat="1" applyFont="1" applyFill="1" applyAlignment="1">
      <alignment vertical="center"/>
    </xf>
    <xf numFmtId="169" fontId="13" fillId="0" borderId="0" xfId="37" applyNumberFormat="1" applyFont="1" applyFill="1" applyBorder="1" applyAlignment="1">
      <alignment vertical="center"/>
    </xf>
    <xf numFmtId="169" fontId="16" fillId="0" borderId="0" xfId="37" applyNumberFormat="1" applyFont="1" applyFill="1" applyBorder="1" applyAlignment="1">
      <alignment vertical="center"/>
    </xf>
    <xf numFmtId="169" fontId="16" fillId="0" borderId="27" xfId="37" applyNumberFormat="1" applyFont="1" applyFill="1" applyBorder="1" applyAlignment="1">
      <alignment vertical="center"/>
    </xf>
    <xf numFmtId="169" fontId="48" fillId="0" borderId="0" xfId="0" applyNumberFormat="1" applyFont="1" applyAlignment="1">
      <alignment vertical="center"/>
    </xf>
    <xf numFmtId="169" fontId="16" fillId="0" borderId="78" xfId="37" applyNumberFormat="1" applyFont="1" applyFill="1" applyBorder="1" applyAlignment="1">
      <alignment vertical="center"/>
    </xf>
    <xf numFmtId="10" fontId="16" fillId="0" borderId="0" xfId="77" applyNumberFormat="1" applyFont="1" applyFill="1" applyBorder="1" applyAlignment="1">
      <alignment vertical="center"/>
    </xf>
    <xf numFmtId="10" fontId="16" fillId="0" borderId="79" xfId="77" applyNumberFormat="1" applyFont="1" applyFill="1" applyBorder="1" applyAlignment="1">
      <alignment vertical="center"/>
    </xf>
    <xf numFmtId="0" fontId="48" fillId="0" borderId="0" xfId="0" applyFont="1" applyAlignment="1">
      <alignment horizontal="center" vertical="center"/>
    </xf>
    <xf numFmtId="0" fontId="43" fillId="0" borderId="0" xfId="0" applyFont="1" applyAlignment="1">
      <alignment horizontal="left" vertical="center"/>
    </xf>
    <xf numFmtId="168" fontId="43" fillId="0" borderId="0" xfId="1" applyNumberFormat="1" applyFont="1" applyFill="1" applyAlignment="1">
      <alignment vertical="center"/>
    </xf>
    <xf numFmtId="168" fontId="43" fillId="0" borderId="0" xfId="0" applyNumberFormat="1" applyFont="1" applyAlignment="1">
      <alignment vertical="center"/>
    </xf>
    <xf numFmtId="172" fontId="43" fillId="0" borderId="0" xfId="0" applyNumberFormat="1" applyFont="1" applyAlignment="1">
      <alignment vertical="center"/>
    </xf>
    <xf numFmtId="0" fontId="48" fillId="0" borderId="0" xfId="0" applyFont="1" applyAlignment="1">
      <alignment horizontal="left" vertical="center"/>
    </xf>
    <xf numFmtId="175" fontId="13" fillId="0" borderId="0" xfId="37" applyNumberFormat="1" applyFont="1" applyFill="1" applyAlignment="1">
      <alignment vertical="center"/>
    </xf>
    <xf numFmtId="0" fontId="66" fillId="0" borderId="80" xfId="0" applyFont="1" applyBorder="1" applyAlignment="1">
      <alignment horizontal="center" wrapText="1" readingOrder="1"/>
    </xf>
    <xf numFmtId="175" fontId="43" fillId="0" borderId="0" xfId="0" applyNumberFormat="1" applyFont="1"/>
    <xf numFmtId="0" fontId="15" fillId="0" borderId="0" xfId="0" applyFont="1" applyAlignment="1">
      <alignment vertical="center"/>
    </xf>
    <xf numFmtId="0" fontId="58" fillId="0" borderId="0" xfId="0" applyFont="1" applyAlignment="1">
      <alignment vertical="center"/>
    </xf>
    <xf numFmtId="175" fontId="58" fillId="0" borderId="0" xfId="0" applyNumberFormat="1" applyFont="1" applyAlignment="1">
      <alignment vertical="center"/>
    </xf>
    <xf numFmtId="168" fontId="58" fillId="0" borderId="0" xfId="1" applyNumberFormat="1" applyFont="1" applyFill="1" applyAlignment="1">
      <alignment vertical="center"/>
    </xf>
    <xf numFmtId="185" fontId="13" fillId="0" borderId="0" xfId="0" applyNumberFormat="1" applyFont="1" applyAlignment="1">
      <alignment horizontal="right" vertical="center"/>
    </xf>
    <xf numFmtId="14" fontId="13" fillId="0" borderId="0" xfId="0" applyNumberFormat="1" applyFont="1" applyAlignment="1">
      <alignment horizontal="right" vertical="center"/>
    </xf>
    <xf numFmtId="0" fontId="13" fillId="0" borderId="0" xfId="0" applyFont="1" applyAlignment="1">
      <alignment horizontal="right" vertical="center"/>
    </xf>
    <xf numFmtId="0" fontId="36" fillId="0" borderId="0" xfId="0" applyFont="1" applyAlignment="1">
      <alignment vertical="center"/>
    </xf>
    <xf numFmtId="14" fontId="43" fillId="0" borderId="0" xfId="0" applyNumberFormat="1" applyFont="1" applyAlignment="1">
      <alignment vertical="center"/>
    </xf>
    <xf numFmtId="181" fontId="43" fillId="0" borderId="0" xfId="0" applyNumberFormat="1" applyFont="1" applyAlignment="1">
      <alignment vertical="center"/>
    </xf>
    <xf numFmtId="182" fontId="13" fillId="0" borderId="0" xfId="2" applyNumberFormat="1" applyFont="1" applyFill="1" applyAlignment="1">
      <alignment horizontal="right" vertical="center"/>
    </xf>
    <xf numFmtId="167" fontId="43" fillId="0" borderId="0" xfId="1" applyNumberFormat="1" applyFont="1" applyFill="1" applyAlignment="1">
      <alignment vertical="center"/>
    </xf>
    <xf numFmtId="182" fontId="43" fillId="0" borderId="0" xfId="2" applyNumberFormat="1" applyFont="1" applyFill="1" applyAlignment="1">
      <alignment vertical="center"/>
    </xf>
    <xf numFmtId="182" fontId="13" fillId="0" borderId="0" xfId="2" applyNumberFormat="1" applyFont="1" applyFill="1" applyAlignment="1">
      <alignment vertical="center"/>
    </xf>
    <xf numFmtId="9" fontId="43" fillId="0" borderId="0" xfId="2" applyFont="1" applyFill="1" applyAlignment="1">
      <alignment vertical="center"/>
    </xf>
    <xf numFmtId="43" fontId="43" fillId="0" borderId="0" xfId="1" applyFont="1" applyFill="1" applyAlignment="1">
      <alignment vertical="center"/>
    </xf>
    <xf numFmtId="186" fontId="43" fillId="0" borderId="0" xfId="0" applyNumberFormat="1" applyFont="1" applyAlignment="1">
      <alignment vertical="center"/>
    </xf>
    <xf numFmtId="175" fontId="9" fillId="0" borderId="0" xfId="0" applyNumberFormat="1" applyFont="1"/>
    <xf numFmtId="175" fontId="43" fillId="0" borderId="0" xfId="0" applyNumberFormat="1" applyFont="1" applyAlignment="1">
      <alignment vertical="center"/>
    </xf>
    <xf numFmtId="179" fontId="13" fillId="0" borderId="0" xfId="1" applyNumberFormat="1" applyFont="1" applyFill="1" applyAlignment="1">
      <alignment vertical="top"/>
    </xf>
    <xf numFmtId="168" fontId="13" fillId="0" borderId="0" xfId="1" applyNumberFormat="1" applyFont="1" applyFill="1" applyAlignment="1">
      <alignment vertical="top"/>
    </xf>
    <xf numFmtId="168" fontId="13" fillId="0" borderId="0" xfId="37" applyNumberFormat="1" applyFont="1" applyFill="1" applyBorder="1" applyAlignment="1">
      <alignment vertical="center" wrapText="1"/>
    </xf>
    <xf numFmtId="168" fontId="13" fillId="0" borderId="0" xfId="37" applyNumberFormat="1" applyFont="1" applyFill="1" applyAlignment="1">
      <alignment vertical="center"/>
    </xf>
    <xf numFmtId="171" fontId="43" fillId="0" borderId="0" xfId="0" applyNumberFormat="1" applyFont="1" applyAlignment="1">
      <alignment vertical="center"/>
    </xf>
    <xf numFmtId="168" fontId="43" fillId="0" borderId="0" xfId="1" applyNumberFormat="1" applyFont="1" applyFill="1" applyBorder="1" applyAlignment="1">
      <alignment vertical="center"/>
    </xf>
    <xf numFmtId="173" fontId="43" fillId="0" borderId="0" xfId="1" applyNumberFormat="1" applyFont="1" applyFill="1" applyAlignment="1">
      <alignment vertical="center"/>
    </xf>
    <xf numFmtId="173" fontId="43" fillId="0" borderId="0" xfId="1" applyNumberFormat="1" applyFont="1" applyFill="1" applyBorder="1" applyAlignment="1">
      <alignment vertical="center"/>
    </xf>
    <xf numFmtId="183" fontId="43" fillId="0" borderId="0" xfId="0" applyNumberFormat="1" applyFont="1" applyAlignment="1">
      <alignment vertical="center"/>
    </xf>
    <xf numFmtId="43" fontId="18" fillId="0" borderId="0" xfId="0" applyNumberFormat="1" applyFont="1" applyAlignment="1">
      <alignment vertical="center"/>
    </xf>
    <xf numFmtId="167" fontId="43" fillId="0" borderId="0" xfId="1" applyNumberFormat="1" applyFont="1" applyFill="1" applyBorder="1" applyAlignment="1">
      <alignment vertical="center"/>
    </xf>
    <xf numFmtId="187" fontId="43" fillId="0" borderId="0" xfId="0" applyNumberFormat="1" applyFont="1" applyAlignment="1">
      <alignment vertical="center"/>
    </xf>
    <xf numFmtId="169" fontId="43" fillId="0" borderId="0" xfId="0" applyNumberFormat="1" applyFont="1" applyAlignment="1">
      <alignment vertical="center"/>
    </xf>
    <xf numFmtId="166" fontId="43" fillId="0" borderId="0" xfId="0" applyNumberFormat="1" applyFont="1" applyAlignment="1">
      <alignment vertical="center"/>
    </xf>
    <xf numFmtId="43" fontId="43" fillId="0" borderId="0" xfId="1" applyFont="1" applyFill="1" applyBorder="1" applyAlignment="1">
      <alignment vertical="center"/>
    </xf>
    <xf numFmtId="0" fontId="13" fillId="0" borderId="0" xfId="0" applyFont="1" applyAlignment="1">
      <alignment horizontal="center" vertical="top"/>
    </xf>
    <xf numFmtId="0" fontId="13" fillId="0" borderId="0" xfId="0" applyFont="1" applyAlignment="1">
      <alignment vertical="top"/>
    </xf>
    <xf numFmtId="0" fontId="14" fillId="0" borderId="0" xfId="0" applyFont="1" applyAlignment="1">
      <alignment vertical="top"/>
    </xf>
    <xf numFmtId="0" fontId="15" fillId="0" borderId="0" xfId="0" applyFont="1" applyAlignment="1">
      <alignment horizontal="center" vertical="top"/>
    </xf>
    <xf numFmtId="0" fontId="16" fillId="0" borderId="0" xfId="0" applyFont="1" applyAlignment="1">
      <alignment horizontal="center" vertical="top"/>
    </xf>
    <xf numFmtId="0" fontId="16" fillId="0" borderId="0" xfId="0" applyFont="1" applyAlignment="1">
      <alignment horizontal="left" vertical="top"/>
    </xf>
    <xf numFmtId="0" fontId="13" fillId="0" borderId="0" xfId="0" applyFont="1" applyAlignment="1">
      <alignment horizontal="left" vertical="top"/>
    </xf>
    <xf numFmtId="0" fontId="16" fillId="0" borderId="0" xfId="0" applyFont="1" applyAlignment="1">
      <alignment horizontal="right" vertical="top"/>
    </xf>
    <xf numFmtId="17" fontId="13" fillId="0" borderId="0" xfId="0" applyNumberFormat="1" applyFont="1" applyAlignment="1">
      <alignment horizontal="left" vertical="top"/>
    </xf>
    <xf numFmtId="49" fontId="16" fillId="0" borderId="0" xfId="0" applyNumberFormat="1" applyFont="1" applyAlignment="1">
      <alignment horizontal="right" vertical="top"/>
    </xf>
    <xf numFmtId="0" fontId="14" fillId="0" borderId="0" xfId="0" applyFont="1" applyAlignment="1">
      <alignment horizontal="left" vertical="top"/>
    </xf>
    <xf numFmtId="43" fontId="13" fillId="0" borderId="0" xfId="0" applyNumberFormat="1" applyFont="1" applyAlignment="1">
      <alignment vertical="top"/>
    </xf>
    <xf numFmtId="0" fontId="67" fillId="0" borderId="0" xfId="0" applyFont="1" applyAlignment="1">
      <alignment vertical="top"/>
    </xf>
    <xf numFmtId="169" fontId="42" fillId="0" borderId="0" xfId="0" applyNumberFormat="1" applyFont="1" applyAlignment="1">
      <alignment vertical="top"/>
    </xf>
    <xf numFmtId="168" fontId="42" fillId="0" borderId="0" xfId="37" applyNumberFormat="1" applyFont="1" applyFill="1" applyAlignment="1">
      <alignment vertical="center"/>
    </xf>
    <xf numFmtId="168" fontId="13" fillId="0" borderId="0" xfId="37" applyNumberFormat="1" applyFont="1" applyFill="1" applyAlignment="1">
      <alignment horizontal="center" vertical="center"/>
    </xf>
    <xf numFmtId="14" fontId="13" fillId="0" borderId="0" xfId="0" applyNumberFormat="1" applyFont="1" applyAlignment="1">
      <alignment vertical="top"/>
    </xf>
    <xf numFmtId="185" fontId="13" fillId="0" borderId="0" xfId="0" applyNumberFormat="1" applyFont="1" applyAlignment="1">
      <alignment vertical="center"/>
    </xf>
    <xf numFmtId="188" fontId="13" fillId="0" borderId="0" xfId="0" applyNumberFormat="1" applyFont="1" applyAlignment="1">
      <alignment vertical="top"/>
    </xf>
    <xf numFmtId="0" fontId="17" fillId="0" borderId="0" xfId="0" applyFont="1" applyAlignment="1">
      <alignment vertical="top"/>
    </xf>
    <xf numFmtId="188" fontId="13" fillId="0" borderId="0" xfId="0" applyNumberFormat="1" applyFont="1" applyAlignment="1">
      <alignment horizontal="right" vertical="top"/>
    </xf>
    <xf numFmtId="43" fontId="13" fillId="0" borderId="0" xfId="1" applyFont="1" applyAlignment="1">
      <alignment vertical="top"/>
    </xf>
    <xf numFmtId="189" fontId="13" fillId="0" borderId="0" xfId="0" applyNumberFormat="1" applyFont="1" applyAlignment="1">
      <alignment vertical="top"/>
    </xf>
    <xf numFmtId="190" fontId="13" fillId="0" borderId="0" xfId="0" applyNumberFormat="1" applyFont="1" applyAlignment="1">
      <alignment vertical="top"/>
    </xf>
    <xf numFmtId="191" fontId="13" fillId="0" borderId="0" xfId="0" applyNumberFormat="1" applyFont="1" applyAlignment="1">
      <alignment vertical="top"/>
    </xf>
    <xf numFmtId="0" fontId="16" fillId="0" borderId="0" xfId="0" applyFont="1" applyAlignment="1">
      <alignment vertical="top"/>
    </xf>
    <xf numFmtId="192" fontId="13" fillId="0" borderId="0" xfId="0" applyNumberFormat="1" applyFont="1" applyAlignment="1">
      <alignment vertical="top"/>
    </xf>
    <xf numFmtId="0" fontId="17" fillId="0" borderId="0" xfId="0" applyFont="1" applyAlignment="1">
      <alignment vertical="center" wrapText="1"/>
    </xf>
    <xf numFmtId="0" fontId="13" fillId="0" borderId="0" xfId="0" quotePrefix="1" applyFont="1" applyAlignment="1">
      <alignment horizontal="left" vertical="top"/>
    </xf>
    <xf numFmtId="0" fontId="13" fillId="0" borderId="0" xfId="0" quotePrefix="1" applyFont="1" applyAlignment="1">
      <alignment vertical="top"/>
    </xf>
    <xf numFmtId="0" fontId="13" fillId="0" borderId="0" xfId="0" quotePrefix="1" applyFont="1" applyAlignment="1">
      <alignment horizontal="center" vertical="center"/>
    </xf>
    <xf numFmtId="49" fontId="17" fillId="0" borderId="1" xfId="15" quotePrefix="1" applyNumberFormat="1" applyFont="1" applyFill="1" applyBorder="1" applyAlignment="1">
      <alignment horizontal="center" vertical="center" wrapText="1"/>
    </xf>
    <xf numFmtId="174" fontId="17" fillId="0" borderId="1" xfId="15" quotePrefix="1" applyNumberFormat="1" applyFont="1" applyFill="1" applyBorder="1" applyAlignment="1">
      <alignment horizontal="center" vertical="center" wrapText="1"/>
    </xf>
    <xf numFmtId="0" fontId="17" fillId="0" borderId="1" xfId="83" quotePrefix="1" applyNumberFormat="1" applyFont="1" applyFill="1" applyBorder="1" applyAlignment="1">
      <alignment horizontal="center" vertical="center"/>
    </xf>
    <xf numFmtId="0" fontId="13" fillId="0" borderId="0" xfId="0" quotePrefix="1" applyFont="1" applyAlignment="1">
      <alignment vertical="center"/>
    </xf>
    <xf numFmtId="0" fontId="7" fillId="0" borderId="1" xfId="67" quotePrefix="1" applyFont="1" applyBorder="1" applyAlignment="1">
      <alignment horizontal="center" vertical="center"/>
    </xf>
    <xf numFmtId="0" fontId="6" fillId="0" borderId="35" xfId="0" applyFont="1" applyBorder="1" applyAlignment="1">
      <alignment horizontal="center" vertical="center" wrapText="1"/>
    </xf>
    <xf numFmtId="0" fontId="6" fillId="0" borderId="12" xfId="0" applyFont="1" applyBorder="1" applyAlignment="1">
      <alignment horizontal="center" vertical="center" wrapText="1"/>
    </xf>
    <xf numFmtId="43" fontId="6" fillId="0" borderId="12" xfId="1" applyFont="1" applyBorder="1" applyAlignment="1">
      <alignment horizontal="center" vertical="center" wrapText="1"/>
    </xf>
    <xf numFmtId="43" fontId="6" fillId="0" borderId="12" xfId="0" applyNumberFormat="1" applyFont="1" applyBorder="1" applyAlignment="1">
      <alignment horizontal="center" vertical="center" wrapText="1"/>
    </xf>
    <xf numFmtId="0" fontId="71" fillId="0" borderId="0" xfId="0" applyFont="1"/>
    <xf numFmtId="0" fontId="71" fillId="0" borderId="0" xfId="0" applyFont="1" applyAlignment="1">
      <alignment vertical="center"/>
    </xf>
    <xf numFmtId="0" fontId="72" fillId="0" borderId="0" xfId="0" applyFont="1" applyAlignment="1">
      <alignment vertical="center"/>
    </xf>
    <xf numFmtId="0" fontId="72" fillId="0" borderId="1" xfId="0" applyFont="1" applyBorder="1" applyAlignment="1">
      <alignment horizontal="center" vertical="center"/>
    </xf>
    <xf numFmtId="0" fontId="71" fillId="0" borderId="1" xfId="0" applyFont="1" applyBorder="1" applyAlignment="1">
      <alignment horizontal="center" vertical="center"/>
    </xf>
    <xf numFmtId="0" fontId="73" fillId="5" borderId="1" xfId="0" applyFont="1" applyFill="1" applyBorder="1" applyAlignment="1">
      <alignment vertical="center" wrapText="1"/>
    </xf>
    <xf numFmtId="43" fontId="71" fillId="0" borderId="1" xfId="0" applyNumberFormat="1" applyFont="1" applyBorder="1" applyAlignment="1">
      <alignment vertical="center"/>
    </xf>
    <xf numFmtId="43" fontId="73" fillId="5" borderId="1" xfId="0" applyNumberFormat="1" applyFont="1" applyFill="1" applyBorder="1" applyAlignment="1">
      <alignment vertical="center" wrapText="1"/>
    </xf>
    <xf numFmtId="43" fontId="74" fillId="0" borderId="1" xfId="0" applyNumberFormat="1" applyFont="1" applyBorder="1" applyAlignment="1">
      <alignment vertical="center"/>
    </xf>
    <xf numFmtId="0" fontId="74" fillId="0" borderId="1" xfId="0" applyFont="1" applyBorder="1" applyAlignment="1">
      <alignment vertical="center"/>
    </xf>
    <xf numFmtId="43" fontId="71" fillId="0" borderId="0" xfId="0" applyNumberFormat="1" applyFont="1" applyAlignment="1">
      <alignment vertical="center"/>
    </xf>
    <xf numFmtId="0" fontId="72" fillId="0" borderId="0" xfId="0" applyFont="1" applyAlignment="1">
      <alignment vertical="center" wrapText="1"/>
    </xf>
    <xf numFmtId="0" fontId="74" fillId="0" borderId="1" xfId="0" applyFont="1" applyBorder="1" applyAlignment="1">
      <alignment horizontal="center" vertical="center"/>
    </xf>
    <xf numFmtId="0" fontId="74" fillId="0" borderId="0" xfId="0" applyFont="1" applyAlignment="1">
      <alignment vertical="center"/>
    </xf>
    <xf numFmtId="43" fontId="30" fillId="5" borderId="22" xfId="1" applyFont="1" applyFill="1" applyBorder="1" applyAlignment="1">
      <alignment horizontal="center" vertical="center" wrapText="1"/>
    </xf>
    <xf numFmtId="43" fontId="17" fillId="0" borderId="12" xfId="1" applyFont="1" applyFill="1" applyBorder="1" applyAlignment="1">
      <alignment horizontal="center" vertical="center"/>
    </xf>
    <xf numFmtId="43" fontId="32" fillId="0" borderId="40" xfId="0" applyNumberFormat="1" applyFont="1" applyBorder="1" applyAlignment="1">
      <alignment horizontal="center" vertical="center"/>
    </xf>
    <xf numFmtId="10" fontId="43" fillId="0" borderId="0" xfId="2" applyNumberFormat="1" applyFont="1" applyAlignment="1">
      <alignment vertical="center"/>
    </xf>
    <xf numFmtId="43" fontId="71" fillId="0" borderId="0" xfId="0" applyNumberFormat="1" applyFont="1"/>
    <xf numFmtId="182" fontId="71" fillId="0" borderId="0" xfId="2" applyNumberFormat="1" applyFont="1"/>
    <xf numFmtId="168" fontId="76" fillId="5" borderId="1" xfId="37" applyNumberFormat="1" applyFont="1" applyFill="1" applyBorder="1" applyAlignment="1">
      <alignment horizontal="center" vertical="center"/>
    </xf>
    <xf numFmtId="168" fontId="22" fillId="5" borderId="1" xfId="1" applyNumberFormat="1" applyFont="1" applyFill="1" applyBorder="1" applyAlignment="1">
      <alignment vertical="center"/>
    </xf>
    <xf numFmtId="0" fontId="43" fillId="0" borderId="0" xfId="94" applyFont="1" applyAlignment="1">
      <alignment vertical="center" wrapText="1"/>
    </xf>
    <xf numFmtId="0" fontId="45" fillId="0" borderId="0" xfId="94" applyFont="1" applyAlignment="1">
      <alignment vertical="center" wrapText="1"/>
    </xf>
    <xf numFmtId="0" fontId="14" fillId="0" borderId="0" xfId="94" applyFont="1" applyAlignment="1">
      <alignment horizontal="right" vertical="center" wrapText="1"/>
    </xf>
    <xf numFmtId="0" fontId="46" fillId="0" borderId="0" xfId="94" applyFont="1" applyAlignment="1">
      <alignment horizontal="right" vertical="center" wrapText="1"/>
    </xf>
    <xf numFmtId="0" fontId="15" fillId="0" borderId="0" xfId="94" applyFont="1" applyAlignment="1">
      <alignment horizontal="center" vertical="center" wrapText="1"/>
    </xf>
    <xf numFmtId="0" fontId="47" fillId="0" borderId="0" xfId="94" applyFont="1" applyAlignment="1">
      <alignment horizontal="center" vertical="center" wrapText="1"/>
    </xf>
    <xf numFmtId="0" fontId="15" fillId="0" borderId="0" xfId="94" applyFont="1" applyAlignment="1">
      <alignment horizontal="left" vertical="center"/>
    </xf>
    <xf numFmtId="0" fontId="49" fillId="0" borderId="0" xfId="94" applyFont="1" applyAlignment="1">
      <alignment horizontal="left" vertical="center"/>
    </xf>
    <xf numFmtId="0" fontId="48" fillId="0" borderId="0" xfId="94" applyFont="1" applyAlignment="1">
      <alignment horizontal="center" vertical="center" textRotation="90" wrapText="1"/>
    </xf>
    <xf numFmtId="0" fontId="52" fillId="0" borderId="0" xfId="94" applyFont="1" applyAlignment="1">
      <alignment horizontal="center" vertical="center" textRotation="90" wrapText="1"/>
    </xf>
    <xf numFmtId="0" fontId="53" fillId="0" borderId="0" xfId="94" applyFont="1" applyAlignment="1">
      <alignment horizontal="center" vertical="center" wrapText="1"/>
    </xf>
    <xf numFmtId="0" fontId="20" fillId="0" borderId="58" xfId="94" applyFont="1" applyBorder="1" applyAlignment="1">
      <alignment horizontal="center" vertical="center" textRotation="90" wrapText="1"/>
    </xf>
    <xf numFmtId="0" fontId="49" fillId="0" borderId="23" xfId="94" applyFont="1" applyBorder="1" applyAlignment="1">
      <alignment horizontal="center" vertical="center" textRotation="90" wrapText="1"/>
    </xf>
    <xf numFmtId="0" fontId="49" fillId="0" borderId="62" xfId="94" applyFont="1" applyBorder="1" applyAlignment="1">
      <alignment horizontal="center" vertical="center" textRotation="90" wrapText="1"/>
    </xf>
    <xf numFmtId="0" fontId="48" fillId="0" borderId="29" xfId="94" applyFont="1" applyBorder="1" applyAlignment="1">
      <alignment horizontal="center" vertical="center" textRotation="90" wrapText="1"/>
    </xf>
    <xf numFmtId="0" fontId="48" fillId="0" borderId="23" xfId="94" applyFont="1" applyBorder="1" applyAlignment="1">
      <alignment horizontal="center" vertical="center" textRotation="90" wrapText="1"/>
    </xf>
    <xf numFmtId="0" fontId="42" fillId="0" borderId="31" xfId="94" applyFont="1" applyBorder="1" applyAlignment="1">
      <alignment horizontal="center" vertical="center" wrapText="1"/>
    </xf>
    <xf numFmtId="0" fontId="42" fillId="0" borderId="0" xfId="94" applyFont="1" applyAlignment="1">
      <alignment vertical="center" wrapText="1"/>
    </xf>
    <xf numFmtId="0" fontId="9" fillId="0" borderId="1" xfId="94" applyFont="1" applyBorder="1" applyAlignment="1">
      <alignment horizontal="left" vertical="center" wrapText="1"/>
    </xf>
    <xf numFmtId="169" fontId="9" fillId="0" borderId="2" xfId="94" applyNumberFormat="1" applyFont="1" applyBorder="1" applyAlignment="1">
      <alignment horizontal="center" vertical="center"/>
    </xf>
    <xf numFmtId="0" fontId="42" fillId="5" borderId="31" xfId="94" applyFont="1" applyFill="1" applyBorder="1" applyAlignment="1">
      <alignment horizontal="center" vertical="center" wrapText="1"/>
    </xf>
    <xf numFmtId="0" fontId="9" fillId="5" borderId="1" xfId="94" applyFont="1" applyFill="1" applyBorder="1" applyAlignment="1">
      <alignment horizontal="left" vertical="center" wrapText="1"/>
    </xf>
    <xf numFmtId="169" fontId="9" fillId="5" borderId="2" xfId="94" applyNumberFormat="1" applyFont="1" applyFill="1" applyBorder="1" applyAlignment="1">
      <alignment horizontal="center" vertical="center"/>
    </xf>
    <xf numFmtId="0" fontId="42" fillId="5" borderId="0" xfId="94" applyFont="1" applyFill="1" applyAlignment="1">
      <alignment vertical="center" wrapText="1"/>
    </xf>
    <xf numFmtId="0" fontId="42" fillId="0" borderId="31" xfId="95" applyFont="1" applyBorder="1" applyAlignment="1">
      <alignment horizontal="center" vertical="center" wrapText="1"/>
    </xf>
    <xf numFmtId="0" fontId="9" fillId="0" borderId="1" xfId="95" applyFont="1" applyBorder="1" applyAlignment="1">
      <alignment horizontal="left" vertical="center" wrapText="1"/>
    </xf>
    <xf numFmtId="169" fontId="9" fillId="0" borderId="2" xfId="95" applyNumberFormat="1" applyFont="1" applyBorder="1" applyAlignment="1">
      <alignment horizontal="center" vertical="center"/>
    </xf>
    <xf numFmtId="0" fontId="42" fillId="0" borderId="0" xfId="95" applyFont="1" applyAlignment="1">
      <alignment vertical="center" wrapText="1"/>
    </xf>
    <xf numFmtId="0" fontId="18" fillId="0" borderId="0" xfId="94" applyFont="1" applyAlignment="1">
      <alignment vertical="center" wrapText="1"/>
    </xf>
    <xf numFmtId="172" fontId="5" fillId="0" borderId="0" xfId="17" applyNumberFormat="1" applyFont="1" applyFill="1" applyAlignment="1">
      <alignment vertical="center" wrapText="1"/>
    </xf>
    <xf numFmtId="166" fontId="43" fillId="0" borderId="0" xfId="94" applyNumberFormat="1" applyFont="1" applyAlignment="1">
      <alignment vertical="center" wrapText="1"/>
    </xf>
    <xf numFmtId="168" fontId="43" fillId="0" borderId="0" xfId="94" applyNumberFormat="1" applyFont="1" applyAlignment="1">
      <alignment vertical="center" wrapText="1"/>
    </xf>
    <xf numFmtId="0" fontId="44" fillId="0" borderId="0" xfId="94" applyFont="1" applyAlignment="1">
      <alignment vertical="center" wrapText="1"/>
    </xf>
    <xf numFmtId="43" fontId="77" fillId="6" borderId="38" xfId="0" applyNumberFormat="1" applyFont="1" applyFill="1" applyBorder="1" applyAlignment="1">
      <alignment vertical="center"/>
    </xf>
    <xf numFmtId="43" fontId="12" fillId="0" borderId="0" xfId="0" applyNumberFormat="1" applyFont="1"/>
    <xf numFmtId="168" fontId="18" fillId="5" borderId="1" xfId="37" applyNumberFormat="1" applyFont="1" applyFill="1" applyBorder="1" applyAlignment="1">
      <alignment vertical="center" wrapText="1"/>
    </xf>
    <xf numFmtId="0" fontId="7" fillId="0" borderId="1" xfId="0" applyFont="1" applyBorder="1"/>
    <xf numFmtId="0" fontId="7" fillId="0" borderId="0" xfId="0" applyFont="1"/>
    <xf numFmtId="0" fontId="6" fillId="0" borderId="1" xfId="0" applyFont="1" applyBorder="1"/>
    <xf numFmtId="0" fontId="6" fillId="0" borderId="1" xfId="0" applyFont="1" applyBorder="1" applyAlignment="1">
      <alignment horizontal="center" vertical="center"/>
    </xf>
    <xf numFmtId="0" fontId="7" fillId="0" borderId="1" xfId="0" applyFont="1" applyBorder="1" applyAlignment="1">
      <alignment horizontal="center" vertical="center"/>
    </xf>
    <xf numFmtId="43" fontId="7" fillId="0" borderId="1" xfId="1" applyFont="1" applyBorder="1" applyAlignment="1">
      <alignment horizontal="center"/>
    </xf>
    <xf numFmtId="43" fontId="6" fillId="0" borderId="1" xfId="0" applyNumberFormat="1" applyFont="1" applyBorder="1"/>
    <xf numFmtId="43" fontId="6" fillId="0" borderId="1" xfId="1" applyFont="1" applyBorder="1"/>
    <xf numFmtId="43" fontId="6" fillId="0" borderId="0" xfId="0" applyNumberFormat="1" applyFont="1"/>
    <xf numFmtId="0" fontId="2" fillId="0" borderId="0" xfId="96"/>
    <xf numFmtId="0" fontId="2" fillId="3" borderId="0" xfId="96" applyFill="1"/>
    <xf numFmtId="43" fontId="0" fillId="3" borderId="0" xfId="97" applyFont="1" applyFill="1"/>
    <xf numFmtId="43" fontId="0" fillId="0" borderId="0" xfId="97" applyFont="1"/>
    <xf numFmtId="43" fontId="2" fillId="0" borderId="0" xfId="96" applyNumberFormat="1"/>
    <xf numFmtId="43" fontId="2" fillId="3" borderId="0" xfId="96" applyNumberFormat="1" applyFill="1"/>
    <xf numFmtId="43" fontId="2" fillId="0" borderId="0" xfId="1" applyFont="1"/>
    <xf numFmtId="43" fontId="22" fillId="0" borderId="1" xfId="1" applyFont="1" applyFill="1" applyBorder="1" applyAlignment="1">
      <alignment horizontal="center" vertical="center" wrapText="1"/>
    </xf>
    <xf numFmtId="193" fontId="18" fillId="5" borderId="12" xfId="1" applyNumberFormat="1" applyFont="1" applyFill="1" applyBorder="1" applyAlignment="1">
      <alignment vertical="center" wrapText="1"/>
    </xf>
    <xf numFmtId="0" fontId="5" fillId="0" borderId="1" xfId="0" applyFont="1" applyBorder="1" applyAlignment="1">
      <alignment horizontal="center" vertical="center"/>
    </xf>
    <xf numFmtId="0" fontId="5" fillId="0" borderId="0" xfId="0" applyFont="1" applyAlignment="1">
      <alignment horizontal="center" vertical="center"/>
    </xf>
    <xf numFmtId="0" fontId="5" fillId="0" borderId="1" xfId="0" applyFont="1" applyBorder="1" applyAlignment="1">
      <alignment horizontal="center" vertical="center" wrapText="1"/>
    </xf>
    <xf numFmtId="0" fontId="18" fillId="5" borderId="12" xfId="0" applyFont="1" applyFill="1" applyBorder="1" applyAlignment="1">
      <alignment horizontal="center" vertical="center" wrapText="1"/>
    </xf>
    <xf numFmtId="0" fontId="32" fillId="5" borderId="12" xfId="0" applyFont="1" applyFill="1" applyBorder="1" applyAlignment="1">
      <alignment vertical="center" wrapText="1"/>
    </xf>
    <xf numFmtId="168" fontId="18" fillId="5" borderId="12" xfId="37" applyNumberFormat="1" applyFont="1" applyFill="1" applyBorder="1" applyAlignment="1">
      <alignment horizontal="center" vertical="center"/>
    </xf>
    <xf numFmtId="0" fontId="18" fillId="5" borderId="1" xfId="0" applyFont="1" applyFill="1" applyBorder="1" applyAlignment="1">
      <alignment horizontal="center" vertical="center" wrapText="1"/>
    </xf>
    <xf numFmtId="0" fontId="32" fillId="5" borderId="1" xfId="0" applyFont="1" applyFill="1" applyBorder="1" applyAlignment="1">
      <alignment vertical="center" wrapText="1"/>
    </xf>
    <xf numFmtId="168" fontId="18" fillId="5" borderId="1" xfId="37" applyNumberFormat="1" applyFont="1" applyFill="1" applyBorder="1" applyAlignment="1">
      <alignment horizontal="center" vertical="center"/>
    </xf>
    <xf numFmtId="168" fontId="37" fillId="5" borderId="12" xfId="37" applyNumberFormat="1" applyFont="1" applyFill="1" applyBorder="1" applyAlignment="1">
      <alignment horizontal="center" vertical="center"/>
    </xf>
    <xf numFmtId="0" fontId="6" fillId="0" borderId="0" xfId="0" applyFont="1"/>
    <xf numFmtId="43" fontId="7" fillId="0" borderId="0" xfId="0" applyNumberFormat="1" applyFont="1"/>
    <xf numFmtId="166" fontId="19" fillId="0" borderId="0" xfId="0" applyNumberFormat="1" applyFont="1"/>
    <xf numFmtId="168" fontId="78" fillId="3" borderId="13" xfId="34" applyNumberFormat="1" applyFont="1" applyFill="1" applyBorder="1" applyAlignment="1">
      <alignment vertical="center" wrapText="1"/>
    </xf>
    <xf numFmtId="168" fontId="78" fillId="3" borderId="1" xfId="34" applyNumberFormat="1" applyFont="1" applyFill="1" applyBorder="1" applyAlignment="1">
      <alignment vertical="center" wrapText="1"/>
    </xf>
    <xf numFmtId="168" fontId="78" fillId="3" borderId="17" xfId="34" applyNumberFormat="1" applyFont="1" applyFill="1" applyBorder="1" applyAlignment="1">
      <alignment vertical="center" wrapText="1"/>
    </xf>
    <xf numFmtId="168" fontId="78" fillId="3" borderId="17" xfId="25" applyNumberFormat="1" applyFont="1" applyFill="1" applyBorder="1" applyAlignment="1">
      <alignment vertical="center" wrapText="1"/>
    </xf>
    <xf numFmtId="168" fontId="78" fillId="3" borderId="1" xfId="25" applyNumberFormat="1" applyFont="1" applyFill="1" applyBorder="1" applyAlignment="1">
      <alignment vertical="center" wrapText="1"/>
    </xf>
    <xf numFmtId="43" fontId="43" fillId="0" borderId="0" xfId="94" applyNumberFormat="1" applyFont="1" applyAlignment="1">
      <alignment vertical="center" wrapText="1"/>
    </xf>
    <xf numFmtId="172" fontId="63" fillId="0" borderId="0" xfId="0" applyNumberFormat="1" applyFont="1" applyAlignment="1">
      <alignment vertical="center"/>
    </xf>
    <xf numFmtId="43" fontId="22" fillId="5" borderId="1" xfId="21" applyFont="1" applyFill="1" applyBorder="1" applyAlignment="1">
      <alignment horizontal="center" vertical="center" wrapText="1"/>
    </xf>
    <xf numFmtId="0" fontId="26" fillId="0" borderId="0" xfId="98" applyFont="1" applyAlignment="1">
      <alignment horizontal="right" vertical="center" wrapText="1"/>
    </xf>
    <xf numFmtId="0" fontId="18" fillId="0" borderId="0" xfId="98" applyFont="1" applyAlignment="1">
      <alignment vertical="center" wrapText="1"/>
    </xf>
    <xf numFmtId="0" fontId="26" fillId="0" borderId="0" xfId="98" applyFont="1" applyAlignment="1">
      <alignment horizontal="center" vertical="center" wrapText="1"/>
    </xf>
    <xf numFmtId="0" fontId="26" fillId="0" borderId="0" xfId="98" applyFont="1" applyAlignment="1">
      <alignment horizontal="right" vertical="center"/>
    </xf>
    <xf numFmtId="174" fontId="26" fillId="0" borderId="0" xfId="98" applyNumberFormat="1" applyFont="1" applyAlignment="1">
      <alignment horizontal="right" vertical="center"/>
    </xf>
    <xf numFmtId="174" fontId="26" fillId="0" borderId="0" xfId="98" applyNumberFormat="1" applyFont="1" applyAlignment="1">
      <alignment horizontal="right" vertical="center" wrapText="1"/>
    </xf>
    <xf numFmtId="0" fontId="29" fillId="0" borderId="0" xfId="98" applyFont="1" applyAlignment="1">
      <alignment horizontal="right" vertical="center"/>
    </xf>
    <xf numFmtId="0" fontId="29" fillId="0" borderId="0" xfId="98" applyFont="1" applyAlignment="1">
      <alignment horizontal="center" vertical="center"/>
    </xf>
    <xf numFmtId="174" fontId="37" fillId="0" borderId="0" xfId="98" applyNumberFormat="1" applyFont="1" applyAlignment="1">
      <alignment horizontal="right" vertical="center"/>
    </xf>
    <xf numFmtId="0" fontId="17" fillId="0" borderId="0" xfId="98" applyFont="1" applyAlignment="1">
      <alignment vertical="center" wrapText="1"/>
    </xf>
    <xf numFmtId="0" fontId="37" fillId="7" borderId="31" xfId="98" applyFont="1" applyFill="1" applyBorder="1" applyAlignment="1">
      <alignment horizontal="center" vertical="center" wrapText="1"/>
    </xf>
    <xf numFmtId="0" fontId="18" fillId="0" borderId="13" xfId="98" applyFont="1" applyBorder="1" applyAlignment="1">
      <alignment horizontal="center" vertical="center" wrapText="1"/>
    </xf>
    <xf numFmtId="0" fontId="6" fillId="0" borderId="1" xfId="98" applyFont="1" applyBorder="1" applyAlignment="1">
      <alignment horizontal="left" vertical="center" wrapText="1"/>
    </xf>
    <xf numFmtId="0" fontId="6" fillId="0" borderId="2" xfId="98" applyFont="1" applyBorder="1" applyAlignment="1">
      <alignment horizontal="center" vertical="center" wrapText="1"/>
    </xf>
    <xf numFmtId="0" fontId="7" fillId="0" borderId="1" xfId="98" applyFont="1" applyBorder="1" applyAlignment="1">
      <alignment horizontal="center" vertical="center" wrapText="1"/>
    </xf>
    <xf numFmtId="0" fontId="7" fillId="0" borderId="2" xfId="98" applyFont="1" applyBorder="1" applyAlignment="1">
      <alignment horizontal="center" vertical="center" wrapText="1"/>
    </xf>
    <xf numFmtId="0" fontId="18" fillId="0" borderId="31" xfId="98" applyFont="1" applyBorder="1" applyAlignment="1">
      <alignment horizontal="center" vertical="center" wrapText="1"/>
    </xf>
    <xf numFmtId="168" fontId="18" fillId="0" borderId="0" xfId="98" applyNumberFormat="1" applyFont="1" applyAlignment="1">
      <alignment vertical="center" wrapText="1"/>
    </xf>
    <xf numFmtId="0" fontId="17" fillId="0" borderId="31" xfId="98" applyFont="1" applyBorder="1" applyAlignment="1">
      <alignment horizontal="center" vertical="center" wrapText="1"/>
    </xf>
    <xf numFmtId="0" fontId="17" fillId="7" borderId="13" xfId="98" applyFont="1" applyFill="1" applyBorder="1" applyAlignment="1">
      <alignment horizontal="center" vertical="center" wrapText="1"/>
    </xf>
    <xf numFmtId="0" fontId="7" fillId="7" borderId="1" xfId="98" applyFont="1" applyFill="1" applyBorder="1" applyAlignment="1">
      <alignment horizontal="center" vertical="center" wrapText="1"/>
    </xf>
    <xf numFmtId="0" fontId="6" fillId="7" borderId="2" xfId="98" applyFont="1" applyFill="1" applyBorder="1" applyAlignment="1">
      <alignment horizontal="center" vertical="center" wrapText="1"/>
    </xf>
    <xf numFmtId="0" fontId="17" fillId="7" borderId="31" xfId="98" applyFont="1" applyFill="1" applyBorder="1" applyAlignment="1">
      <alignment horizontal="center" vertical="center" wrapText="1"/>
    </xf>
    <xf numFmtId="175" fontId="17" fillId="0" borderId="1" xfId="98" applyNumberFormat="1" applyFont="1" applyBorder="1" applyAlignment="1">
      <alignment horizontal="center" vertical="center" wrapText="1"/>
    </xf>
    <xf numFmtId="0" fontId="38" fillId="0" borderId="2" xfId="98" applyFont="1" applyBorder="1" applyAlignment="1">
      <alignment horizontal="center" vertical="center" wrapText="1"/>
    </xf>
    <xf numFmtId="0" fontId="17" fillId="0" borderId="1" xfId="98" applyFont="1" applyBorder="1" applyAlignment="1">
      <alignment horizontal="center" vertical="center"/>
    </xf>
    <xf numFmtId="0" fontId="18" fillId="5" borderId="13" xfId="98" applyFont="1" applyFill="1" applyBorder="1" applyAlignment="1">
      <alignment horizontal="center" vertical="center" wrapText="1"/>
    </xf>
    <xf numFmtId="0" fontId="6" fillId="5" borderId="1" xfId="98" applyFont="1" applyFill="1" applyBorder="1" applyAlignment="1">
      <alignment horizontal="left" vertical="center" wrapText="1"/>
    </xf>
    <xf numFmtId="0" fontId="6" fillId="5" borderId="2" xfId="98" applyFont="1" applyFill="1" applyBorder="1" applyAlignment="1">
      <alignment horizontal="center" vertical="center" wrapText="1"/>
    </xf>
    <xf numFmtId="0" fontId="18" fillId="5" borderId="0" xfId="98" applyFont="1" applyFill="1" applyAlignment="1">
      <alignment vertical="center" wrapText="1"/>
    </xf>
    <xf numFmtId="175" fontId="17" fillId="5" borderId="1" xfId="98" applyNumberFormat="1" applyFont="1" applyFill="1" applyBorder="1" applyAlignment="1">
      <alignment horizontal="center" vertical="center" wrapText="1"/>
    </xf>
    <xf numFmtId="0" fontId="38" fillId="5" borderId="2" xfId="98" applyFont="1" applyFill="1" applyBorder="1" applyAlignment="1">
      <alignment horizontal="center" vertical="center" wrapText="1"/>
    </xf>
    <xf numFmtId="0" fontId="37" fillId="5" borderId="2" xfId="98" applyFont="1" applyFill="1" applyBorder="1" applyAlignment="1">
      <alignment horizontal="center" vertical="center" wrapText="1"/>
    </xf>
    <xf numFmtId="0" fontId="17" fillId="5" borderId="1" xfId="98" applyFont="1" applyFill="1" applyBorder="1" applyAlignment="1">
      <alignment horizontal="center" vertical="center"/>
    </xf>
    <xf numFmtId="0" fontId="18" fillId="0" borderId="81" xfId="98" applyFont="1" applyBorder="1" applyAlignment="1">
      <alignment horizontal="center" vertical="center" wrapText="1"/>
    </xf>
    <xf numFmtId="0" fontId="6" fillId="0" borderId="22" xfId="98" applyFont="1" applyBorder="1" applyAlignment="1">
      <alignment horizontal="left" vertical="center" wrapText="1"/>
    </xf>
    <xf numFmtId="0" fontId="6" fillId="0" borderId="82" xfId="98" applyFont="1" applyBorder="1" applyAlignment="1">
      <alignment horizontal="center" vertical="center" wrapText="1"/>
    </xf>
    <xf numFmtId="0" fontId="17" fillId="0" borderId="71" xfId="56" applyFont="1" applyBorder="1" applyAlignment="1">
      <alignment horizontal="center" vertical="center" wrapText="1"/>
    </xf>
    <xf numFmtId="167" fontId="17" fillId="0" borderId="22" xfId="15" applyNumberFormat="1" applyFont="1" applyFill="1" applyBorder="1" applyAlignment="1">
      <alignment vertical="center"/>
    </xf>
    <xf numFmtId="167" fontId="18" fillId="0" borderId="22" xfId="15" applyNumberFormat="1" applyFont="1" applyFill="1" applyBorder="1" applyAlignment="1">
      <alignment vertical="center" wrapText="1"/>
    </xf>
    <xf numFmtId="166" fontId="18" fillId="0" borderId="22" xfId="15" applyNumberFormat="1" applyFont="1" applyFill="1" applyBorder="1" applyAlignment="1">
      <alignment vertical="center" wrapText="1"/>
    </xf>
    <xf numFmtId="167" fontId="18" fillId="0" borderId="22" xfId="15" applyNumberFormat="1" applyFont="1" applyFill="1" applyBorder="1" applyAlignment="1">
      <alignment horizontal="center" vertical="center" wrapText="1"/>
    </xf>
    <xf numFmtId="167" fontId="17" fillId="0" borderId="22" xfId="27" applyNumberFormat="1" applyFont="1" applyFill="1" applyBorder="1" applyAlignment="1">
      <alignment vertical="center"/>
    </xf>
    <xf numFmtId="168" fontId="18" fillId="0" borderId="22" xfId="15" applyNumberFormat="1" applyFont="1" applyFill="1" applyBorder="1" applyAlignment="1">
      <alignment vertical="center" wrapText="1"/>
    </xf>
    <xf numFmtId="167" fontId="17" fillId="0" borderId="22" xfId="10" applyNumberFormat="1" applyFont="1" applyFill="1" applyBorder="1" applyAlignment="1">
      <alignment vertical="center"/>
    </xf>
    <xf numFmtId="0" fontId="17" fillId="0" borderId="22" xfId="98" applyFont="1" applyBorder="1" applyAlignment="1">
      <alignment horizontal="center" vertical="center"/>
    </xf>
    <xf numFmtId="174" fontId="17" fillId="0" borderId="22" xfId="10" applyNumberFormat="1" applyFont="1" applyFill="1" applyBorder="1" applyAlignment="1">
      <alignment horizontal="left" vertical="center"/>
    </xf>
    <xf numFmtId="174" fontId="17" fillId="0" borderId="72" xfId="10" applyNumberFormat="1" applyFont="1" applyFill="1" applyBorder="1" applyAlignment="1">
      <alignment horizontal="left" vertical="center"/>
    </xf>
    <xf numFmtId="0" fontId="18" fillId="0" borderId="1" xfId="98" applyFont="1" applyBorder="1" applyAlignment="1">
      <alignment horizontal="center" vertical="center" wrapText="1"/>
    </xf>
    <xf numFmtId="0" fontId="6" fillId="0" borderId="1" xfId="98" applyFont="1" applyBorder="1" applyAlignment="1">
      <alignment horizontal="center" vertical="center" wrapText="1"/>
    </xf>
    <xf numFmtId="0" fontId="18" fillId="0" borderId="1" xfId="98" applyFont="1" applyBorder="1" applyAlignment="1">
      <alignment vertical="center" wrapText="1"/>
    </xf>
    <xf numFmtId="0" fontId="18" fillId="0" borderId="11" xfId="98" applyFont="1" applyBorder="1" applyAlignment="1">
      <alignment horizontal="center" vertical="center" wrapText="1"/>
    </xf>
    <xf numFmtId="0" fontId="6" fillId="0" borderId="12" xfId="98" applyFont="1" applyBorder="1" applyAlignment="1">
      <alignment horizontal="left" vertical="center" wrapText="1"/>
    </xf>
    <xf numFmtId="0" fontId="6" fillId="0" borderId="34" xfId="98" applyFont="1" applyBorder="1" applyAlignment="1">
      <alignment horizontal="center" vertical="center" wrapText="1"/>
    </xf>
    <xf numFmtId="0" fontId="17" fillId="0" borderId="66" xfId="56" applyFont="1" applyBorder="1" applyAlignment="1">
      <alignment horizontal="center" vertical="center" wrapText="1"/>
    </xf>
    <xf numFmtId="167" fontId="17" fillId="0" borderId="12" xfId="15" applyNumberFormat="1" applyFont="1" applyFill="1" applyBorder="1" applyAlignment="1">
      <alignment vertical="center"/>
    </xf>
    <xf numFmtId="167" fontId="18" fillId="0" borderId="12" xfId="15" applyNumberFormat="1" applyFont="1" applyFill="1" applyBorder="1" applyAlignment="1">
      <alignment vertical="center" wrapText="1"/>
    </xf>
    <xf numFmtId="166" fontId="18" fillId="0" borderId="12" xfId="15" applyNumberFormat="1" applyFont="1" applyFill="1" applyBorder="1" applyAlignment="1">
      <alignment vertical="center" wrapText="1"/>
    </xf>
    <xf numFmtId="167" fontId="18" fillId="0" borderId="12" xfId="15" applyNumberFormat="1" applyFont="1" applyFill="1" applyBorder="1" applyAlignment="1">
      <alignment horizontal="center" vertical="center" wrapText="1"/>
    </xf>
    <xf numFmtId="167" fontId="17" fillId="0" borderId="12" xfId="27" applyNumberFormat="1" applyFont="1" applyFill="1" applyBorder="1" applyAlignment="1">
      <alignment vertical="center"/>
    </xf>
    <xf numFmtId="168" fontId="18" fillId="0" borderId="12" xfId="15" applyNumberFormat="1" applyFont="1" applyFill="1" applyBorder="1" applyAlignment="1">
      <alignment vertical="center" wrapText="1"/>
    </xf>
    <xf numFmtId="167" fontId="17" fillId="0" borderId="12" xfId="10" applyNumberFormat="1" applyFont="1" applyFill="1" applyBorder="1" applyAlignment="1">
      <alignment vertical="center"/>
    </xf>
    <xf numFmtId="0" fontId="17" fillId="0" borderId="12" xfId="98" applyFont="1" applyBorder="1" applyAlignment="1">
      <alignment horizontal="center" vertical="center"/>
    </xf>
    <xf numFmtId="174" fontId="17" fillId="0" borderId="12" xfId="10" applyNumberFormat="1" applyFont="1" applyFill="1" applyBorder="1" applyAlignment="1">
      <alignment horizontal="left" vertical="center"/>
    </xf>
    <xf numFmtId="174" fontId="17" fillId="0" borderId="69" xfId="10" applyNumberFormat="1" applyFont="1" applyFill="1" applyBorder="1" applyAlignment="1">
      <alignment horizontal="left" vertical="center"/>
    </xf>
    <xf numFmtId="175" fontId="37" fillId="0" borderId="1" xfId="98" applyNumberFormat="1" applyFont="1" applyBorder="1" applyAlignment="1">
      <alignment horizontal="left" vertical="center" wrapText="1"/>
    </xf>
    <xf numFmtId="0" fontId="37" fillId="0" borderId="2" xfId="98" applyFont="1" applyBorder="1" applyAlignment="1">
      <alignment horizontal="center" vertical="center" wrapText="1"/>
    </xf>
    <xf numFmtId="0" fontId="39" fillId="0" borderId="2" xfId="98" applyFont="1" applyBorder="1" applyAlignment="1">
      <alignment horizontal="center" vertical="center" wrapText="1"/>
    </xf>
    <xf numFmtId="0" fontId="36" fillId="5" borderId="13" xfId="98" applyFont="1" applyFill="1" applyBorder="1" applyAlignment="1">
      <alignment horizontal="center" vertical="center" wrapText="1"/>
    </xf>
    <xf numFmtId="175" fontId="27" fillId="5" borderId="1" xfId="98" applyNumberFormat="1" applyFont="1" applyFill="1" applyBorder="1" applyAlignment="1">
      <alignment horizontal="center" vertical="center" wrapText="1"/>
    </xf>
    <xf numFmtId="0" fontId="40" fillId="5" borderId="2" xfId="98" applyFont="1" applyFill="1" applyBorder="1" applyAlignment="1">
      <alignment horizontal="center" vertical="center" wrapText="1"/>
    </xf>
    <xf numFmtId="0" fontId="27" fillId="5" borderId="31" xfId="98" applyFont="1" applyFill="1" applyBorder="1" applyAlignment="1">
      <alignment horizontal="center" vertical="center" wrapText="1"/>
    </xf>
    <xf numFmtId="0" fontId="17" fillId="5" borderId="31" xfId="98" applyFont="1" applyFill="1" applyBorder="1" applyAlignment="1">
      <alignment horizontal="center" vertical="center" wrapText="1"/>
    </xf>
    <xf numFmtId="0" fontId="7" fillId="5" borderId="31" xfId="98" applyFont="1" applyFill="1" applyBorder="1" applyAlignment="1">
      <alignment horizontal="center" vertical="center" wrapText="1"/>
    </xf>
    <xf numFmtId="0" fontId="36" fillId="0" borderId="13" xfId="98" applyFont="1" applyBorder="1" applyAlignment="1">
      <alignment horizontal="center" vertical="center" wrapText="1"/>
    </xf>
    <xf numFmtId="175" fontId="27" fillId="0" borderId="1" xfId="98" applyNumberFormat="1" applyFont="1" applyBorder="1" applyAlignment="1">
      <alignment horizontal="center" vertical="center" wrapText="1"/>
    </xf>
    <xf numFmtId="0" fontId="40" fillId="0" borderId="2" xfId="98" applyFont="1" applyBorder="1" applyAlignment="1">
      <alignment horizontal="center" vertical="center" wrapText="1"/>
    </xf>
    <xf numFmtId="0" fontId="7" fillId="0" borderId="31" xfId="98" applyFont="1" applyBorder="1" applyAlignment="1">
      <alignment horizontal="center" vertical="center" wrapText="1"/>
    </xf>
    <xf numFmtId="167" fontId="18" fillId="0" borderId="0" xfId="98" applyNumberFormat="1" applyFont="1" applyAlignment="1">
      <alignment vertical="center" wrapText="1"/>
    </xf>
    <xf numFmtId="0" fontId="41" fillId="0" borderId="13" xfId="98" applyFont="1" applyBorder="1" applyAlignment="1">
      <alignment horizontal="center" vertical="center" wrapText="1"/>
    </xf>
    <xf numFmtId="175" fontId="6" fillId="0" borderId="1" xfId="98" applyNumberFormat="1" applyFont="1" applyBorder="1" applyAlignment="1">
      <alignment horizontal="left" vertical="center" wrapText="1"/>
    </xf>
    <xf numFmtId="0" fontId="36" fillId="0" borderId="0" xfId="98" applyFont="1" applyAlignment="1">
      <alignment vertical="center" wrapText="1"/>
    </xf>
    <xf numFmtId="175" fontId="37" fillId="5" borderId="1" xfId="98" applyNumberFormat="1" applyFont="1" applyFill="1" applyBorder="1" applyAlignment="1">
      <alignment horizontal="left" vertical="center" wrapText="1"/>
    </xf>
    <xf numFmtId="0" fontId="28" fillId="0" borderId="1" xfId="98" applyFont="1" applyBorder="1" applyAlignment="1">
      <alignment vertical="center" wrapText="1"/>
    </xf>
    <xf numFmtId="0" fontId="30" fillId="0" borderId="2" xfId="98" applyFont="1" applyBorder="1" applyAlignment="1">
      <alignment horizontal="center" vertical="center" wrapText="1"/>
    </xf>
    <xf numFmtId="0" fontId="17" fillId="0" borderId="50" xfId="98" applyFont="1" applyBorder="1" applyAlignment="1">
      <alignment horizontal="center" vertical="center" wrapText="1"/>
    </xf>
    <xf numFmtId="0" fontId="18" fillId="0" borderId="0" xfId="98" applyFont="1" applyAlignment="1">
      <alignment horizontal="center" vertical="center" wrapText="1"/>
    </xf>
    <xf numFmtId="43" fontId="17" fillId="0" borderId="0" xfId="98" applyNumberFormat="1" applyFont="1" applyAlignment="1">
      <alignment vertical="center" wrapText="1"/>
    </xf>
    <xf numFmtId="174" fontId="17" fillId="0" borderId="0" xfId="98" applyNumberFormat="1" applyFont="1" applyAlignment="1">
      <alignment vertical="center" wrapText="1"/>
    </xf>
    <xf numFmtId="43" fontId="18" fillId="0" borderId="0" xfId="98" applyNumberFormat="1" applyFont="1" applyAlignment="1">
      <alignment vertical="center" wrapText="1"/>
    </xf>
    <xf numFmtId="0" fontId="37" fillId="0" borderId="23" xfId="98" applyFont="1" applyBorder="1" applyAlignment="1">
      <alignment vertical="center" wrapText="1"/>
    </xf>
    <xf numFmtId="49" fontId="17" fillId="0" borderId="0" xfId="98" applyNumberFormat="1" applyFont="1" applyAlignment="1">
      <alignment horizontal="center" vertical="center" wrapText="1"/>
    </xf>
    <xf numFmtId="174" fontId="17" fillId="0" borderId="0" xfId="98" applyNumberFormat="1" applyFont="1" applyAlignment="1">
      <alignment horizontal="center" vertical="center" wrapText="1"/>
    </xf>
    <xf numFmtId="167" fontId="17" fillId="0" borderId="0" xfId="98" applyNumberFormat="1" applyFont="1" applyAlignment="1">
      <alignment vertical="center" wrapText="1"/>
    </xf>
    <xf numFmtId="168" fontId="42" fillId="5" borderId="13" xfId="34" applyNumberFormat="1" applyFont="1" applyFill="1" applyBorder="1" applyAlignment="1">
      <alignment vertical="center" wrapText="1"/>
    </xf>
    <xf numFmtId="168" fontId="22" fillId="5" borderId="17" xfId="25" applyNumberFormat="1" applyFont="1" applyFill="1" applyBorder="1" applyAlignment="1">
      <alignment vertical="center" wrapText="1"/>
    </xf>
    <xf numFmtId="168" fontId="22" fillId="5" borderId="13" xfId="34" applyNumberFormat="1" applyFont="1" applyFill="1" applyBorder="1" applyAlignment="1">
      <alignment vertical="center" wrapText="1"/>
    </xf>
    <xf numFmtId="168" fontId="22" fillId="5" borderId="1" xfId="34" applyNumberFormat="1" applyFont="1" applyFill="1" applyBorder="1" applyAlignment="1">
      <alignment vertical="center" wrapText="1"/>
    </xf>
    <xf numFmtId="168" fontId="22" fillId="5" borderId="1" xfId="25" applyNumberFormat="1" applyFont="1" applyFill="1" applyBorder="1" applyAlignment="1">
      <alignment vertical="center" wrapText="1"/>
    </xf>
    <xf numFmtId="168" fontId="22" fillId="5" borderId="17" xfId="34" applyNumberFormat="1" applyFont="1" applyFill="1" applyBorder="1" applyAlignment="1">
      <alignment vertical="center" wrapText="1"/>
    </xf>
    <xf numFmtId="168" fontId="42" fillId="5" borderId="13" xfId="1" applyNumberFormat="1" applyFont="1" applyFill="1" applyBorder="1" applyAlignment="1">
      <alignment vertical="center" wrapText="1"/>
    </xf>
    <xf numFmtId="168" fontId="42" fillId="5" borderId="13" xfId="24" applyNumberFormat="1" applyFont="1" applyFill="1" applyBorder="1" applyAlignment="1">
      <alignment vertical="center" wrapText="1"/>
    </xf>
    <xf numFmtId="168" fontId="78" fillId="5" borderId="13" xfId="24" applyNumberFormat="1" applyFont="1" applyFill="1" applyBorder="1" applyAlignment="1">
      <alignment vertical="center" wrapText="1"/>
    </xf>
    <xf numFmtId="168" fontId="42" fillId="5" borderId="13" xfId="25" applyNumberFormat="1" applyFont="1" applyFill="1" applyBorder="1" applyAlignment="1">
      <alignment vertical="center" wrapText="1"/>
    </xf>
    <xf numFmtId="168" fontId="22" fillId="5" borderId="13" xfId="24" applyNumberFormat="1" applyFont="1" applyFill="1" applyBorder="1" applyAlignment="1">
      <alignment vertical="center" wrapText="1"/>
    </xf>
    <xf numFmtId="0" fontId="75" fillId="0" borderId="1" xfId="0" applyFont="1" applyBorder="1" applyAlignment="1">
      <alignment vertical="center" wrapText="1"/>
    </xf>
    <xf numFmtId="0" fontId="31" fillId="0" borderId="1" xfId="0" applyFont="1" applyBorder="1" applyAlignment="1">
      <alignment vertical="center" wrapText="1"/>
    </xf>
    <xf numFmtId="43" fontId="17" fillId="5" borderId="0" xfId="0" applyNumberFormat="1" applyFont="1" applyFill="1" applyAlignment="1">
      <alignment vertical="center" wrapText="1"/>
    </xf>
    <xf numFmtId="0" fontId="13" fillId="0" borderId="0" xfId="0" applyFont="1" applyAlignment="1">
      <alignment horizontal="center" vertical="center"/>
    </xf>
    <xf numFmtId="0" fontId="17" fillId="0" borderId="0" xfId="0" applyFont="1" applyAlignment="1">
      <alignment horizontal="left" vertical="center" wrapText="1"/>
    </xf>
    <xf numFmtId="0" fontId="50" fillId="0" borderId="0" xfId="0" applyFont="1" applyAlignment="1">
      <alignment horizontal="center" vertical="top"/>
    </xf>
    <xf numFmtId="0" fontId="58" fillId="0" borderId="0" xfId="0" applyFont="1" applyAlignment="1">
      <alignment horizontal="center" vertical="top"/>
    </xf>
    <xf numFmtId="0" fontId="13" fillId="0" borderId="0" xfId="0" applyFont="1" applyAlignment="1">
      <alignment horizontal="left" vertical="top" wrapText="1"/>
    </xf>
    <xf numFmtId="0" fontId="14" fillId="0" borderId="0" xfId="0" applyFont="1" applyAlignment="1">
      <alignment horizontal="left" vertical="center"/>
    </xf>
    <xf numFmtId="0" fontId="13" fillId="0" borderId="28" xfId="0" applyFont="1" applyBorder="1" applyAlignment="1">
      <alignment horizontal="center" vertical="center"/>
    </xf>
    <xf numFmtId="0" fontId="13" fillId="0" borderId="52" xfId="0" applyFont="1" applyBorder="1" applyAlignment="1">
      <alignment horizontal="center" vertical="center"/>
    </xf>
    <xf numFmtId="0" fontId="13" fillId="0" borderId="29" xfId="0" applyFont="1" applyBorder="1" applyAlignment="1">
      <alignment horizontal="center" vertical="center"/>
    </xf>
    <xf numFmtId="0" fontId="16" fillId="0" borderId="0" xfId="0" applyFont="1" applyAlignment="1">
      <alignment horizontal="center" vertical="center" wrapText="1"/>
    </xf>
    <xf numFmtId="0" fontId="15" fillId="0" borderId="0" xfId="0" applyFont="1" applyAlignment="1">
      <alignment horizontal="right" vertical="center"/>
    </xf>
    <xf numFmtId="0" fontId="15" fillId="0" borderId="0" xfId="0" applyFont="1" applyAlignment="1">
      <alignment horizontal="center"/>
    </xf>
    <xf numFmtId="0" fontId="15" fillId="0" borderId="0" xfId="0" applyFont="1" applyAlignment="1">
      <alignment horizontal="center" vertical="center" wrapText="1"/>
    </xf>
    <xf numFmtId="0" fontId="20" fillId="0" borderId="0" xfId="0" applyFont="1" applyAlignment="1">
      <alignment horizontal="right" vertical="center"/>
    </xf>
    <xf numFmtId="0" fontId="64" fillId="0" borderId="0" xfId="0" applyFont="1" applyAlignment="1">
      <alignment horizontal="center" vertical="center"/>
    </xf>
    <xf numFmtId="0" fontId="20" fillId="0" borderId="28" xfId="0" applyFont="1" applyBorder="1" applyAlignment="1">
      <alignment horizontal="center" vertical="center"/>
    </xf>
    <xf numFmtId="0" fontId="20" fillId="0" borderId="52" xfId="0" applyFont="1" applyBorder="1" applyAlignment="1">
      <alignment horizontal="center" vertical="center"/>
    </xf>
    <xf numFmtId="0" fontId="20" fillId="0" borderId="29" xfId="0" applyFont="1" applyBorder="1" applyAlignment="1">
      <alignment horizontal="center" vertical="center"/>
    </xf>
    <xf numFmtId="0" fontId="20" fillId="0" borderId="23" xfId="0" applyFont="1" applyBorder="1" applyAlignment="1">
      <alignment horizontal="center" vertical="center"/>
    </xf>
    <xf numFmtId="0" fontId="58" fillId="0" borderId="30" xfId="0" applyFont="1" applyBorder="1" applyAlignment="1">
      <alignment horizontal="right" vertical="center" wrapText="1"/>
    </xf>
    <xf numFmtId="0" fontId="16" fillId="0" borderId="28" xfId="0" applyFont="1" applyBorder="1" applyAlignment="1">
      <alignment horizontal="center" vertical="center"/>
    </xf>
    <xf numFmtId="0" fontId="16" fillId="0" borderId="52" xfId="0" applyFont="1" applyBorder="1" applyAlignment="1">
      <alignment horizontal="center" vertical="center"/>
    </xf>
    <xf numFmtId="0" fontId="16" fillId="0" borderId="23" xfId="0" applyFont="1" applyBorder="1" applyAlignment="1">
      <alignment horizontal="center" vertical="center"/>
    </xf>
    <xf numFmtId="0" fontId="16" fillId="0" borderId="24" xfId="0" applyFont="1" applyBorder="1" applyAlignment="1">
      <alignment horizontal="center" vertical="center"/>
    </xf>
    <xf numFmtId="0" fontId="49" fillId="0" borderId="0" xfId="0" applyFont="1" applyAlignment="1">
      <alignment horizontal="right" vertical="center"/>
    </xf>
    <xf numFmtId="0" fontId="15" fillId="0" borderId="0" xfId="0" applyFont="1" applyAlignment="1">
      <alignment horizontal="center" vertical="center"/>
    </xf>
    <xf numFmtId="0" fontId="59" fillId="0" borderId="0" xfId="0" applyFont="1" applyAlignment="1">
      <alignment horizontal="center" vertical="center" wrapText="1"/>
    </xf>
    <xf numFmtId="0" fontId="48" fillId="5" borderId="23" xfId="0" applyFont="1" applyFill="1" applyBorder="1" applyAlignment="1">
      <alignment horizontal="center" vertical="center" wrapText="1"/>
    </xf>
    <xf numFmtId="0" fontId="58" fillId="5" borderId="64" xfId="0" applyFont="1" applyFill="1" applyBorder="1" applyAlignment="1">
      <alignment horizontal="left" vertical="center" wrapText="1"/>
    </xf>
    <xf numFmtId="0" fontId="58" fillId="5" borderId="65" xfId="0" applyFont="1" applyFill="1" applyBorder="1" applyAlignment="1">
      <alignment horizontal="left" vertical="center" wrapText="1"/>
    </xf>
    <xf numFmtId="0" fontId="21" fillId="5" borderId="64" xfId="0" applyFont="1" applyFill="1" applyBorder="1" applyAlignment="1">
      <alignment horizontal="left" vertical="center"/>
    </xf>
    <xf numFmtId="0" fontId="21" fillId="5" borderId="65" xfId="0" applyFont="1" applyFill="1" applyBorder="1" applyAlignment="1">
      <alignment horizontal="left" vertical="center"/>
    </xf>
    <xf numFmtId="0" fontId="20" fillId="9" borderId="2" xfId="0" applyFont="1" applyFill="1" applyBorder="1" applyAlignment="1">
      <alignment horizontal="center" vertical="center"/>
    </xf>
    <xf numFmtId="0" fontId="20" fillId="9" borderId="3" xfId="0" applyFont="1" applyFill="1" applyBorder="1" applyAlignment="1">
      <alignment horizontal="center" vertical="center"/>
    </xf>
    <xf numFmtId="0" fontId="14" fillId="5" borderId="0" xfId="0" applyFont="1" applyFill="1" applyAlignment="1">
      <alignment horizontal="right" vertical="center" wrapText="1"/>
    </xf>
    <xf numFmtId="0" fontId="56" fillId="5" borderId="0" xfId="0" applyFont="1" applyFill="1" applyAlignment="1">
      <alignment horizontal="center" vertical="center"/>
    </xf>
    <xf numFmtId="0" fontId="49" fillId="5" borderId="0" xfId="0" applyFont="1" applyFill="1" applyAlignment="1">
      <alignment horizontal="center" vertical="center" wrapText="1"/>
    </xf>
    <xf numFmtId="0" fontId="15" fillId="5" borderId="0" xfId="0" applyFont="1" applyFill="1" applyAlignment="1">
      <alignment horizontal="center" vertical="center" wrapText="1"/>
    </xf>
    <xf numFmtId="0" fontId="57" fillId="5" borderId="0" xfId="0" applyFont="1" applyFill="1" applyAlignment="1">
      <alignment horizontal="center" vertical="center" wrapText="1"/>
    </xf>
    <xf numFmtId="0" fontId="53" fillId="0" borderId="30" xfId="94" applyFont="1" applyBorder="1" applyAlignment="1">
      <alignment horizontal="center" vertical="center" wrapText="1"/>
    </xf>
    <xf numFmtId="0" fontId="50" fillId="0" borderId="2" xfId="94" applyFont="1" applyBorder="1" applyAlignment="1">
      <alignment horizontal="left" vertical="center" wrapText="1"/>
    </xf>
    <xf numFmtId="0" fontId="50" fillId="0" borderId="27" xfId="94" applyFont="1" applyBorder="1" applyAlignment="1">
      <alignment horizontal="left" vertical="center" wrapText="1"/>
    </xf>
    <xf numFmtId="0" fontId="26" fillId="0" borderId="0" xfId="94" applyFont="1" applyAlignment="1">
      <alignment horizontal="right" vertical="center" wrapText="1"/>
    </xf>
    <xf numFmtId="0" fontId="15" fillId="0" borderId="0" xfId="94" applyFont="1" applyAlignment="1">
      <alignment horizontal="center" vertical="center"/>
    </xf>
    <xf numFmtId="0" fontId="15" fillId="0" borderId="0" xfId="94" applyFont="1" applyAlignment="1">
      <alignment horizontal="center" vertical="center" wrapText="1"/>
    </xf>
    <xf numFmtId="0" fontId="48" fillId="0" borderId="23" xfId="94" applyFont="1" applyBorder="1" applyAlignment="1">
      <alignment horizontal="center" vertical="center" wrapText="1"/>
    </xf>
    <xf numFmtId="0" fontId="49" fillId="0" borderId="23" xfId="94" applyFont="1" applyBorder="1" applyAlignment="1">
      <alignment horizontal="center" vertical="center" wrapText="1"/>
    </xf>
    <xf numFmtId="0" fontId="49" fillId="0" borderId="28" xfId="94" applyFont="1" applyBorder="1" applyAlignment="1">
      <alignment horizontal="center" vertical="center" wrapText="1"/>
    </xf>
    <xf numFmtId="0" fontId="49" fillId="0" borderId="54" xfId="94" applyFont="1" applyBorder="1" applyAlignment="1">
      <alignment horizontal="center" vertical="center" wrapText="1"/>
    </xf>
    <xf numFmtId="0" fontId="49" fillId="0" borderId="57" xfId="94" applyFont="1" applyBorder="1" applyAlignment="1">
      <alignment horizontal="center" vertical="center" wrapText="1"/>
    </xf>
    <xf numFmtId="0" fontId="49" fillId="0" borderId="55" xfId="94" applyFont="1" applyBorder="1" applyAlignment="1">
      <alignment horizontal="center" vertical="center" wrapText="1"/>
    </xf>
    <xf numFmtId="0" fontId="49" fillId="0" borderId="56" xfId="94" applyFont="1" applyBorder="1" applyAlignment="1">
      <alignment horizontal="center" vertical="center" wrapText="1"/>
    </xf>
    <xf numFmtId="0" fontId="49" fillId="0" borderId="61" xfId="94" applyFont="1" applyBorder="1" applyAlignment="1">
      <alignment horizontal="center" vertical="center" wrapText="1"/>
    </xf>
    <xf numFmtId="0" fontId="5" fillId="0" borderId="28" xfId="94" applyFont="1" applyBorder="1" applyAlignment="1">
      <alignment horizontal="center" vertical="center"/>
    </xf>
    <xf numFmtId="0" fontId="5" fillId="0" borderId="52" xfId="94" applyFont="1" applyBorder="1" applyAlignment="1">
      <alignment horizontal="center" vertical="center"/>
    </xf>
    <xf numFmtId="0" fontId="5" fillId="0" borderId="29" xfId="94" applyFont="1" applyBorder="1" applyAlignment="1">
      <alignment horizontal="center" vertical="center"/>
    </xf>
    <xf numFmtId="0" fontId="48" fillId="0" borderId="29" xfId="94" applyFont="1" applyBorder="1" applyAlignment="1">
      <alignment horizontal="center" vertical="center" wrapText="1"/>
    </xf>
    <xf numFmtId="0" fontId="48" fillId="0" borderId="24" xfId="94" applyFont="1" applyBorder="1" applyAlignment="1">
      <alignment horizontal="center" vertical="center" textRotation="90" wrapText="1"/>
    </xf>
    <xf numFmtId="0" fontId="48" fillId="0" borderId="63" xfId="94" applyFont="1" applyBorder="1" applyAlignment="1">
      <alignment horizontal="center" vertical="center" textRotation="90" wrapText="1"/>
    </xf>
    <xf numFmtId="0" fontId="53" fillId="0" borderId="0" xfId="94" applyFont="1" applyAlignment="1">
      <alignment horizontal="center" vertical="center" wrapText="1"/>
    </xf>
    <xf numFmtId="174" fontId="37" fillId="7" borderId="49" xfId="98" applyNumberFormat="1" applyFont="1" applyFill="1" applyBorder="1" applyAlignment="1">
      <alignment horizontal="center" vertical="center" wrapText="1"/>
    </xf>
    <xf numFmtId="174" fontId="37" fillId="7" borderId="32" xfId="98" applyNumberFormat="1" applyFont="1" applyFill="1" applyBorder="1" applyAlignment="1">
      <alignment horizontal="center" vertical="center" wrapText="1"/>
    </xf>
    <xf numFmtId="0" fontId="37" fillId="0" borderId="28" xfId="98" applyFont="1" applyBorder="1" applyAlignment="1">
      <alignment horizontal="center" vertical="center" wrapText="1"/>
    </xf>
    <xf numFmtId="0" fontId="37" fillId="0" borderId="52" xfId="98" applyFont="1" applyBorder="1" applyAlignment="1">
      <alignment horizontal="center" vertical="center" wrapText="1"/>
    </xf>
    <xf numFmtId="0" fontId="37" fillId="0" borderId="29" xfId="98" applyFont="1" applyBorder="1" applyAlignment="1">
      <alignment horizontal="center" vertical="center" wrapText="1"/>
    </xf>
    <xf numFmtId="0" fontId="26" fillId="0" borderId="0" xfId="98" applyFont="1" applyAlignment="1">
      <alignment horizontal="right" vertical="center" wrapText="1"/>
    </xf>
    <xf numFmtId="0" fontId="21" fillId="0" borderId="0" xfId="98" applyFont="1" applyAlignment="1">
      <alignment horizontal="center" vertical="center"/>
    </xf>
    <xf numFmtId="0" fontId="21" fillId="0" borderId="0" xfId="98" applyFont="1" applyAlignment="1">
      <alignment horizontal="center" vertical="center" wrapText="1"/>
    </xf>
    <xf numFmtId="0" fontId="37" fillId="7" borderId="24" xfId="98" applyFont="1" applyFill="1" applyBorder="1" applyAlignment="1">
      <alignment horizontal="center" vertical="center" wrapText="1"/>
    </xf>
    <xf numFmtId="0" fontId="37" fillId="7" borderId="47" xfId="98" applyFont="1" applyFill="1" applyBorder="1" applyAlignment="1">
      <alignment horizontal="center" vertical="center" wrapText="1"/>
    </xf>
    <xf numFmtId="0" fontId="37" fillId="7" borderId="45" xfId="98" applyFont="1" applyFill="1" applyBorder="1" applyAlignment="1">
      <alignment horizontal="center" vertical="center" wrapText="1"/>
    </xf>
    <xf numFmtId="0" fontId="37" fillId="7" borderId="48" xfId="98" applyFont="1" applyFill="1" applyBorder="1" applyAlignment="1">
      <alignment horizontal="center" vertical="center" wrapText="1"/>
    </xf>
    <xf numFmtId="0" fontId="37" fillId="7" borderId="46" xfId="98" applyFont="1" applyFill="1" applyBorder="1" applyAlignment="1">
      <alignment horizontal="center" vertical="center" wrapText="1"/>
    </xf>
    <xf numFmtId="0" fontId="37" fillId="7" borderId="25" xfId="98" applyFont="1" applyFill="1" applyBorder="1" applyAlignment="1">
      <alignment horizontal="center" vertical="center" wrapText="1"/>
    </xf>
    <xf numFmtId="0" fontId="37" fillId="7" borderId="1" xfId="98" applyFont="1" applyFill="1" applyBorder="1" applyAlignment="1">
      <alignment horizontal="center" vertical="center" wrapText="1"/>
    </xf>
    <xf numFmtId="174" fontId="37" fillId="7" borderId="25" xfId="98" applyNumberFormat="1" applyFont="1" applyFill="1" applyBorder="1" applyAlignment="1">
      <alignment horizontal="center" vertical="center" wrapText="1"/>
    </xf>
    <xf numFmtId="174" fontId="37" fillId="7" borderId="1" xfId="98" applyNumberFormat="1" applyFont="1" applyFill="1" applyBorder="1" applyAlignment="1">
      <alignment horizontal="center" vertical="center" wrapText="1"/>
    </xf>
    <xf numFmtId="43" fontId="17" fillId="5" borderId="22" xfId="1" applyFont="1" applyFill="1" applyBorder="1" applyAlignment="1">
      <alignment horizontal="center" vertical="center"/>
    </xf>
    <xf numFmtId="43" fontId="17" fillId="5" borderId="12" xfId="1" applyFont="1" applyFill="1" applyBorder="1" applyAlignment="1">
      <alignment horizontal="center" vertical="center"/>
    </xf>
    <xf numFmtId="43" fontId="30" fillId="5" borderId="1" xfId="1" applyFont="1" applyFill="1" applyBorder="1" applyAlignment="1">
      <alignment horizontal="center" vertical="center" wrapText="1"/>
    </xf>
    <xf numFmtId="43" fontId="32" fillId="6" borderId="41" xfId="0" applyNumberFormat="1" applyFont="1" applyFill="1" applyBorder="1" applyAlignment="1">
      <alignment horizontal="center" vertical="center"/>
    </xf>
    <xf numFmtId="43" fontId="32" fillId="6" borderId="43" xfId="0" applyNumberFormat="1" applyFont="1" applyFill="1" applyBorder="1" applyAlignment="1">
      <alignment horizontal="center" vertical="center"/>
    </xf>
    <xf numFmtId="43" fontId="32" fillId="6" borderId="42" xfId="0" applyNumberFormat="1" applyFont="1" applyFill="1" applyBorder="1" applyAlignment="1">
      <alignment horizontal="center" vertical="center"/>
    </xf>
    <xf numFmtId="43" fontId="32" fillId="6" borderId="44" xfId="0" applyNumberFormat="1" applyFont="1" applyFill="1" applyBorder="1" applyAlignment="1">
      <alignment horizontal="center" vertical="center"/>
    </xf>
    <xf numFmtId="0" fontId="28" fillId="5" borderId="1" xfId="0" applyFont="1" applyFill="1" applyBorder="1" applyAlignment="1">
      <alignment horizontal="left" vertical="center" wrapText="1"/>
    </xf>
    <xf numFmtId="0" fontId="30" fillId="5" borderId="5" xfId="0" applyFont="1" applyFill="1" applyBorder="1" applyAlignment="1">
      <alignment horizontal="center" vertical="center" wrapText="1"/>
    </xf>
    <xf numFmtId="0" fontId="30" fillId="5" borderId="13" xfId="0" applyFont="1" applyFill="1" applyBorder="1" applyAlignment="1">
      <alignment horizontal="center" vertical="center" wrapText="1"/>
    </xf>
    <xf numFmtId="0" fontId="30" fillId="5" borderId="8" xfId="0" applyFont="1" applyFill="1" applyBorder="1" applyAlignment="1">
      <alignment horizontal="center" vertical="center" wrapText="1"/>
    </xf>
    <xf numFmtId="0" fontId="30" fillId="5" borderId="6" xfId="0" applyFont="1" applyFill="1" applyBorder="1" applyAlignment="1">
      <alignment horizontal="center" vertical="center" wrapText="1"/>
    </xf>
    <xf numFmtId="0" fontId="30" fillId="5" borderId="1" xfId="0" applyFont="1" applyFill="1" applyBorder="1" applyAlignment="1">
      <alignment horizontal="center" vertical="center" wrapText="1"/>
    </xf>
    <xf numFmtId="0" fontId="30" fillId="5" borderId="9" xfId="0" applyFont="1" applyFill="1" applyBorder="1" applyAlignment="1">
      <alignment horizontal="center" vertical="center" wrapText="1"/>
    </xf>
    <xf numFmtId="0" fontId="30" fillId="5" borderId="22" xfId="0" applyFont="1" applyFill="1" applyBorder="1" applyAlignment="1">
      <alignment horizontal="center" vertical="center" wrapText="1"/>
    </xf>
    <xf numFmtId="0" fontId="26" fillId="5" borderId="0" xfId="0" applyFont="1" applyFill="1" applyAlignment="1">
      <alignment horizontal="right" vertical="center" wrapText="1"/>
    </xf>
    <xf numFmtId="0" fontId="21" fillId="5" borderId="0" xfId="0" applyFont="1" applyFill="1" applyAlignment="1">
      <alignment horizontal="center" vertical="center"/>
    </xf>
    <xf numFmtId="0" fontId="21" fillId="5" borderId="0" xfId="0" applyFont="1" applyFill="1" applyAlignment="1">
      <alignment horizontal="center" vertical="top"/>
    </xf>
    <xf numFmtId="0" fontId="30" fillId="5" borderId="36" xfId="0" applyFont="1" applyFill="1" applyBorder="1" applyAlignment="1">
      <alignment horizontal="center" vertical="center" wrapText="1"/>
    </xf>
    <xf numFmtId="0" fontId="30" fillId="5" borderId="37" xfId="0" applyFont="1" applyFill="1" applyBorder="1" applyAlignment="1">
      <alignment horizontal="center" vertical="center" wrapText="1"/>
    </xf>
    <xf numFmtId="0" fontId="30" fillId="5" borderId="39" xfId="0" applyFont="1" applyFill="1" applyBorder="1" applyAlignment="1">
      <alignment horizontal="center" vertical="center" wrapText="1"/>
    </xf>
    <xf numFmtId="43" fontId="30" fillId="5" borderId="6" xfId="1" applyFont="1" applyFill="1" applyBorder="1" applyAlignment="1">
      <alignment horizontal="center" vertical="center" wrapText="1"/>
    </xf>
    <xf numFmtId="43" fontId="30" fillId="5" borderId="14" xfId="1" applyFont="1" applyFill="1" applyBorder="1" applyAlignment="1">
      <alignment horizontal="center" vertical="center" textRotation="90" wrapText="1"/>
    </xf>
    <xf numFmtId="43" fontId="30" fillId="5" borderId="17" xfId="1" applyFont="1" applyFill="1" applyBorder="1" applyAlignment="1">
      <alignment horizontal="center" vertical="center" textRotation="90" wrapText="1"/>
    </xf>
    <xf numFmtId="43" fontId="30" fillId="5" borderId="15" xfId="1" applyFont="1" applyFill="1" applyBorder="1" applyAlignment="1">
      <alignment horizontal="center" vertical="center" textRotation="90" wrapText="1"/>
    </xf>
    <xf numFmtId="0" fontId="20" fillId="0" borderId="0" xfId="0" applyFont="1" applyAlignment="1">
      <alignment horizontal="right"/>
    </xf>
    <xf numFmtId="0" fontId="21" fillId="0" borderId="0" xfId="0" applyFont="1" applyAlignment="1">
      <alignment horizontal="center" vertical="center"/>
    </xf>
    <xf numFmtId="0" fontId="22" fillId="0" borderId="1" xfId="0" applyFont="1" applyBorder="1" applyAlignment="1">
      <alignment horizontal="center" vertical="center" wrapText="1"/>
    </xf>
    <xf numFmtId="0" fontId="19" fillId="0" borderId="0" xfId="0" applyFont="1" applyAlignment="1">
      <alignment horizontal="left"/>
    </xf>
    <xf numFmtId="0" fontId="22" fillId="0" borderId="22"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12" xfId="0" applyFont="1" applyBorder="1" applyAlignment="1">
      <alignment horizontal="center" vertical="center" wrapText="1"/>
    </xf>
    <xf numFmtId="0" fontId="20" fillId="0" borderId="1" xfId="0" applyFont="1" applyBorder="1" applyAlignment="1">
      <alignment horizontal="center" vertical="center"/>
    </xf>
    <xf numFmtId="0" fontId="14" fillId="0" borderId="0" xfId="0" applyFont="1" applyAlignment="1">
      <alignment horizontal="right" vertical="center" wrapText="1"/>
    </xf>
    <xf numFmtId="0" fontId="13" fillId="0" borderId="30" xfId="0" applyFont="1" applyBorder="1" applyAlignment="1">
      <alignment horizontal="center" vertical="center" wrapText="1"/>
    </xf>
    <xf numFmtId="0" fontId="16" fillId="0" borderId="28" xfId="0" applyFont="1" applyBorder="1" applyAlignment="1">
      <alignment horizontal="center" vertical="center" wrapText="1"/>
    </xf>
    <xf numFmtId="0" fontId="16" fillId="0" borderId="29" xfId="0" applyFont="1" applyBorder="1" applyAlignment="1">
      <alignment horizontal="center" vertical="center" wrapText="1"/>
    </xf>
    <xf numFmtId="0" fontId="20" fillId="0" borderId="1" xfId="0" applyFont="1" applyBorder="1" applyAlignment="1">
      <alignment horizontal="center" vertical="center" wrapText="1"/>
    </xf>
    <xf numFmtId="0" fontId="20" fillId="0" borderId="22" xfId="0" applyFont="1" applyBorder="1" applyAlignment="1">
      <alignment horizontal="center" vertical="center" wrapText="1"/>
    </xf>
    <xf numFmtId="0" fontId="20" fillId="0" borderId="12" xfId="0" applyFont="1" applyBorder="1" applyAlignment="1">
      <alignment horizontal="center" vertical="center" wrapText="1"/>
    </xf>
    <xf numFmtId="0" fontId="20" fillId="0" borderId="22" xfId="0" applyFont="1" applyBorder="1" applyAlignment="1">
      <alignment horizontal="left" vertical="center" wrapText="1"/>
    </xf>
    <xf numFmtId="0" fontId="20" fillId="0" borderId="12" xfId="0" applyFont="1" applyBorder="1" applyAlignment="1">
      <alignment horizontal="left" vertical="center" wrapText="1"/>
    </xf>
    <xf numFmtId="0" fontId="20" fillId="0" borderId="2" xfId="0" applyFont="1" applyBorder="1" applyAlignment="1">
      <alignment horizontal="center" vertical="center" wrapText="1"/>
    </xf>
    <xf numFmtId="0" fontId="20" fillId="0" borderId="27" xfId="0" applyFont="1" applyBorder="1" applyAlignment="1">
      <alignment horizontal="center" vertical="center" wrapText="1"/>
    </xf>
    <xf numFmtId="0" fontId="20" fillId="0" borderId="3" xfId="0" applyFont="1" applyBorder="1" applyAlignment="1">
      <alignment horizontal="center" vertical="center" wrapText="1"/>
    </xf>
    <xf numFmtId="0" fontId="21" fillId="0" borderId="2" xfId="0" applyFont="1" applyBorder="1" applyAlignment="1">
      <alignment horizontal="left" vertical="center" wrapText="1"/>
    </xf>
    <xf numFmtId="0" fontId="21" fillId="0" borderId="27" xfId="0" applyFont="1" applyBorder="1" applyAlignment="1">
      <alignment horizontal="left" vertical="center" wrapText="1"/>
    </xf>
    <xf numFmtId="167" fontId="20" fillId="0" borderId="1" xfId="21" applyNumberFormat="1" applyFont="1" applyFill="1" applyBorder="1" applyAlignment="1">
      <alignment horizontal="center" vertical="center" wrapText="1"/>
    </xf>
    <xf numFmtId="0" fontId="20" fillId="0" borderId="34" xfId="0" applyFont="1" applyBorder="1" applyAlignment="1">
      <alignment horizontal="center" vertical="center" wrapText="1"/>
    </xf>
    <xf numFmtId="0" fontId="20" fillId="0" borderId="33" xfId="0" applyFont="1" applyBorder="1" applyAlignment="1">
      <alignment horizontal="center" vertical="center" wrapText="1"/>
    </xf>
    <xf numFmtId="0" fontId="20" fillId="0" borderId="35" xfId="0" applyFont="1" applyBorder="1" applyAlignment="1">
      <alignment horizontal="center" vertical="center" wrapText="1"/>
    </xf>
    <xf numFmtId="0" fontId="26" fillId="0" borderId="0" xfId="0" applyFont="1" applyAlignment="1">
      <alignment horizontal="right" vertical="center"/>
    </xf>
    <xf numFmtId="17" fontId="21" fillId="0" borderId="33" xfId="0" applyNumberFormat="1" applyFont="1" applyBorder="1" applyAlignment="1">
      <alignment horizontal="center" vertical="center"/>
    </xf>
    <xf numFmtId="0" fontId="21" fillId="0" borderId="33" xfId="0" applyFont="1" applyBorder="1" applyAlignment="1">
      <alignment horizontal="center" vertical="center"/>
    </xf>
    <xf numFmtId="0" fontId="6" fillId="0" borderId="2" xfId="0" applyFont="1" applyBorder="1" applyAlignment="1">
      <alignment horizontal="center"/>
    </xf>
    <xf numFmtId="0" fontId="6" fillId="0" borderId="27" xfId="0" applyFont="1" applyBorder="1" applyAlignment="1">
      <alignment horizontal="center"/>
    </xf>
    <xf numFmtId="0" fontId="6" fillId="0" borderId="3" xfId="0" applyFont="1" applyBorder="1" applyAlignment="1">
      <alignment horizontal="center"/>
    </xf>
    <xf numFmtId="0" fontId="37" fillId="5" borderId="2" xfId="0" applyFont="1" applyFill="1" applyBorder="1" applyAlignment="1">
      <alignment horizontal="center" vertical="center" wrapText="1"/>
    </xf>
    <xf numFmtId="0" fontId="37" fillId="5" borderId="27" xfId="0" applyFont="1" applyFill="1" applyBorder="1" applyAlignment="1">
      <alignment horizontal="center" vertical="center" wrapText="1"/>
    </xf>
    <xf numFmtId="0" fontId="37" fillId="5" borderId="3" xfId="0" applyFont="1" applyFill="1" applyBorder="1" applyAlignment="1">
      <alignment horizontal="center" vertical="center" wrapText="1"/>
    </xf>
    <xf numFmtId="0" fontId="10" fillId="0" borderId="33" xfId="0" applyFont="1" applyBorder="1" applyAlignment="1">
      <alignment horizontal="center" vertical="center"/>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7" fillId="0" borderId="33" xfId="0" applyFont="1" applyBorder="1" applyAlignment="1">
      <alignment horizontal="center" vertical="center" wrapText="1"/>
    </xf>
    <xf numFmtId="0" fontId="6" fillId="0" borderId="34" xfId="0" applyFont="1" applyBorder="1" applyAlignment="1">
      <alignment horizontal="center" vertical="center" wrapText="1"/>
    </xf>
    <xf numFmtId="0" fontId="6" fillId="0" borderId="35" xfId="0" applyFont="1" applyBorder="1" applyAlignment="1">
      <alignment horizontal="center" vertical="center" wrapText="1"/>
    </xf>
    <xf numFmtId="0" fontId="12" fillId="0" borderId="0" xfId="0" applyFont="1" applyAlignment="1">
      <alignment horizontal="center"/>
    </xf>
    <xf numFmtId="0" fontId="72" fillId="0" borderId="1" xfId="0" applyFont="1" applyBorder="1" applyAlignment="1">
      <alignment horizontal="center" vertical="center"/>
    </xf>
    <xf numFmtId="0" fontId="14" fillId="0" borderId="0" xfId="0" applyFont="1" applyAlignment="1">
      <alignment horizontal="right" vertical="center"/>
    </xf>
    <xf numFmtId="43" fontId="15" fillId="0" borderId="0" xfId="0" applyNumberFormat="1" applyFont="1" applyAlignment="1">
      <alignment horizontal="center" vertical="center" wrapText="1"/>
    </xf>
    <xf numFmtId="43" fontId="15" fillId="0" borderId="0" xfId="0" applyNumberFormat="1" applyFont="1" applyAlignment="1">
      <alignment horizontal="center" vertical="center"/>
    </xf>
    <xf numFmtId="0" fontId="16" fillId="0" borderId="29" xfId="0" applyFont="1" applyBorder="1" applyAlignment="1">
      <alignment horizontal="center" vertical="center"/>
    </xf>
    <xf numFmtId="0" fontId="0" fillId="0" borderId="0" xfId="0" applyAlignment="1">
      <alignment horizontal="center"/>
    </xf>
    <xf numFmtId="0" fontId="10" fillId="0" borderId="0" xfId="67" applyFont="1" applyAlignment="1">
      <alignment horizontal="center" vertical="center"/>
    </xf>
    <xf numFmtId="0" fontId="6" fillId="0" borderId="6" xfId="67" applyFont="1" applyBorder="1" applyAlignment="1">
      <alignment horizontal="center" vertical="center"/>
    </xf>
    <xf numFmtId="0" fontId="6" fillId="0" borderId="5" xfId="67" applyFont="1" applyBorder="1" applyAlignment="1">
      <alignment horizontal="center" vertical="center"/>
    </xf>
    <xf numFmtId="0" fontId="6" fillId="0" borderId="8" xfId="67" applyFont="1" applyBorder="1" applyAlignment="1">
      <alignment horizontal="center" vertical="center"/>
    </xf>
    <xf numFmtId="0" fontId="6" fillId="0" borderId="9" xfId="67" applyFont="1" applyBorder="1" applyAlignment="1">
      <alignment horizontal="center" vertical="center"/>
    </xf>
    <xf numFmtId="0" fontId="6" fillId="0" borderId="7" xfId="67" applyFont="1" applyBorder="1" applyAlignment="1">
      <alignment horizontal="center" vertical="center" wrapText="1"/>
    </xf>
    <xf numFmtId="0" fontId="6" fillId="0" borderId="10" xfId="67" applyFont="1" applyBorder="1" applyAlignment="1">
      <alignment horizontal="center" vertical="center" wrapText="1"/>
    </xf>
    <xf numFmtId="0" fontId="6" fillId="0" borderId="6" xfId="67" applyFont="1" applyBorder="1" applyAlignment="1">
      <alignment horizontal="center" vertical="center" wrapText="1"/>
    </xf>
    <xf numFmtId="0" fontId="6" fillId="0" borderId="14" xfId="67" applyFont="1" applyBorder="1" applyAlignment="1">
      <alignment horizontal="center" vertical="center"/>
    </xf>
    <xf numFmtId="0" fontId="6" fillId="0" borderId="15" xfId="67" applyFont="1" applyBorder="1" applyAlignment="1">
      <alignment horizontal="center" vertical="center"/>
    </xf>
    <xf numFmtId="0" fontId="8" fillId="0" borderId="0" xfId="66" applyFont="1" applyAlignment="1">
      <alignment horizontal="center"/>
    </xf>
    <xf numFmtId="0" fontId="5" fillId="0" borderId="0" xfId="66" applyFont="1" applyAlignment="1">
      <alignment horizontal="center"/>
    </xf>
    <xf numFmtId="0" fontId="6" fillId="0" borderId="2" xfId="66" applyFont="1" applyBorder="1" applyAlignment="1">
      <alignment horizontal="center"/>
    </xf>
    <xf numFmtId="0" fontId="6" fillId="0" borderId="3" xfId="66" applyFont="1" applyBorder="1" applyAlignment="1">
      <alignment horizontal="center"/>
    </xf>
    <xf numFmtId="0" fontId="8" fillId="0" borderId="0" xfId="65" applyFont="1" applyAlignment="1">
      <alignment horizontal="center"/>
    </xf>
    <xf numFmtId="0" fontId="5" fillId="0" borderId="0" xfId="65" applyFont="1" applyAlignment="1">
      <alignment horizontal="center"/>
    </xf>
    <xf numFmtId="0" fontId="6" fillId="0" borderId="2" xfId="65" applyFont="1" applyBorder="1" applyAlignment="1">
      <alignment horizontal="center"/>
    </xf>
    <xf numFmtId="0" fontId="6" fillId="0" borderId="3" xfId="65" applyFont="1" applyBorder="1" applyAlignment="1">
      <alignment horizontal="center"/>
    </xf>
    <xf numFmtId="43" fontId="18" fillId="0" borderId="0" xfId="1" applyFont="1" applyAlignment="1">
      <alignment vertical="center"/>
    </xf>
  </cellXfs>
  <cellStyles count="99">
    <cellStyle name="Comma" xfId="1" builtinId="3"/>
    <cellStyle name="Comma [0] 2" xfId="3" xr:uid="{00000000-0005-0000-0000-000001000000}"/>
    <cellStyle name="Comma 10" xfId="4" xr:uid="{00000000-0005-0000-0000-000002000000}"/>
    <cellStyle name="Comma 11" xfId="5" xr:uid="{00000000-0005-0000-0000-000003000000}"/>
    <cellStyle name="Comma 12" xfId="6" xr:uid="{00000000-0005-0000-0000-000004000000}"/>
    <cellStyle name="Comma 12 2" xfId="7" xr:uid="{00000000-0005-0000-0000-000005000000}"/>
    <cellStyle name="Comma 12 2 2" xfId="8" xr:uid="{00000000-0005-0000-0000-000006000000}"/>
    <cellStyle name="Comma 12 2 2 2" xfId="9" xr:uid="{00000000-0005-0000-0000-000007000000}"/>
    <cellStyle name="Comma 12 2 2 3" xfId="10" xr:uid="{00000000-0005-0000-0000-000008000000}"/>
    <cellStyle name="Comma 12 2 2 3 2" xfId="11" xr:uid="{00000000-0005-0000-0000-000009000000}"/>
    <cellStyle name="Comma 12 2 2 3 3" xfId="12" xr:uid="{00000000-0005-0000-0000-00000A000000}"/>
    <cellStyle name="Comma 12 2 2 3 4" xfId="13" xr:uid="{00000000-0005-0000-0000-00000B000000}"/>
    <cellStyle name="Comma 12 2 2 3 5" xfId="14" xr:uid="{00000000-0005-0000-0000-00000C000000}"/>
    <cellStyle name="Comma 13" xfId="15" xr:uid="{00000000-0005-0000-0000-00000D000000}"/>
    <cellStyle name="Comma 13 2" xfId="16" xr:uid="{00000000-0005-0000-0000-00000E000000}"/>
    <cellStyle name="Comma 13 3" xfId="17" xr:uid="{00000000-0005-0000-0000-00000F000000}"/>
    <cellStyle name="Comma 13 4" xfId="18" xr:uid="{00000000-0005-0000-0000-000010000000}"/>
    <cellStyle name="Comma 13 5" xfId="19" xr:uid="{00000000-0005-0000-0000-000011000000}"/>
    <cellStyle name="Comma 14" xfId="97" xr:uid="{00000000-0005-0000-0000-000012000000}"/>
    <cellStyle name="Comma 2" xfId="20" xr:uid="{00000000-0005-0000-0000-000013000000}"/>
    <cellStyle name="Comma 2 2" xfId="21" xr:uid="{00000000-0005-0000-0000-000014000000}"/>
    <cellStyle name="Comma 2 2 2" xfId="22" xr:uid="{00000000-0005-0000-0000-000015000000}"/>
    <cellStyle name="Comma 2 2 3" xfId="23" xr:uid="{00000000-0005-0000-0000-000016000000}"/>
    <cellStyle name="Comma 2 2 3 2" xfId="24" xr:uid="{00000000-0005-0000-0000-000017000000}"/>
    <cellStyle name="Comma 2 2 4" xfId="25" xr:uid="{00000000-0005-0000-0000-000018000000}"/>
    <cellStyle name="Comma 2 3" xfId="26" xr:uid="{00000000-0005-0000-0000-000019000000}"/>
    <cellStyle name="Comma 2 4" xfId="27" xr:uid="{00000000-0005-0000-0000-00001A000000}"/>
    <cellStyle name="Comma 2 4 2" xfId="28" xr:uid="{00000000-0005-0000-0000-00001B000000}"/>
    <cellStyle name="Comma 2 4 3" xfId="29" xr:uid="{00000000-0005-0000-0000-00001C000000}"/>
    <cellStyle name="Comma 2 4 4" xfId="30" xr:uid="{00000000-0005-0000-0000-00001D000000}"/>
    <cellStyle name="Comma 2 4 5" xfId="31" xr:uid="{00000000-0005-0000-0000-00001E000000}"/>
    <cellStyle name="Comma 20" xfId="32" xr:uid="{00000000-0005-0000-0000-00001F000000}"/>
    <cellStyle name="Comma 3" xfId="33" xr:uid="{00000000-0005-0000-0000-000020000000}"/>
    <cellStyle name="Comma 3 2" xfId="34" xr:uid="{00000000-0005-0000-0000-000021000000}"/>
    <cellStyle name="Comma 36" xfId="35" xr:uid="{00000000-0005-0000-0000-000022000000}"/>
    <cellStyle name="Comma 4" xfId="36" xr:uid="{00000000-0005-0000-0000-000023000000}"/>
    <cellStyle name="Comma 4 2" xfId="37" xr:uid="{00000000-0005-0000-0000-000024000000}"/>
    <cellStyle name="Comma 4 2 2" xfId="38" xr:uid="{00000000-0005-0000-0000-000025000000}"/>
    <cellStyle name="Comma 4 2 3" xfId="39" xr:uid="{00000000-0005-0000-0000-000026000000}"/>
    <cellStyle name="Comma 4 2 4" xfId="40" xr:uid="{00000000-0005-0000-0000-000027000000}"/>
    <cellStyle name="Comma 4 2 5" xfId="41" xr:uid="{00000000-0005-0000-0000-000028000000}"/>
    <cellStyle name="Comma 5" xfId="42" xr:uid="{00000000-0005-0000-0000-000029000000}"/>
    <cellStyle name="Comma 5 2" xfId="43" xr:uid="{00000000-0005-0000-0000-00002A000000}"/>
    <cellStyle name="Comma 5 3" xfId="44" xr:uid="{00000000-0005-0000-0000-00002B000000}"/>
    <cellStyle name="Comma 5 4" xfId="45" xr:uid="{00000000-0005-0000-0000-00002C000000}"/>
    <cellStyle name="Comma 5 5" xfId="46" xr:uid="{00000000-0005-0000-0000-00002D000000}"/>
    <cellStyle name="Comma 6" xfId="47" xr:uid="{00000000-0005-0000-0000-00002E000000}"/>
    <cellStyle name="Comma 7" xfId="48" xr:uid="{00000000-0005-0000-0000-00002F000000}"/>
    <cellStyle name="Comma 8" xfId="49" xr:uid="{00000000-0005-0000-0000-000030000000}"/>
    <cellStyle name="Comma 9" xfId="50" xr:uid="{00000000-0005-0000-0000-000031000000}"/>
    <cellStyle name="Normal" xfId="0" builtinId="0"/>
    <cellStyle name="Normal - Style1" xfId="51" xr:uid="{00000000-0005-0000-0000-000033000000}"/>
    <cellStyle name="Normal 2" xfId="52" xr:uid="{00000000-0005-0000-0000-000034000000}"/>
    <cellStyle name="Normal 2 10 2" xfId="53" xr:uid="{00000000-0005-0000-0000-000035000000}"/>
    <cellStyle name="Normal 2 2" xfId="54" xr:uid="{00000000-0005-0000-0000-000036000000}"/>
    <cellStyle name="Normal 2 2 2" xfId="55" xr:uid="{00000000-0005-0000-0000-000037000000}"/>
    <cellStyle name="Normal 2 3" xfId="56" xr:uid="{00000000-0005-0000-0000-000038000000}"/>
    <cellStyle name="Normal 2 3 2" xfId="57" xr:uid="{00000000-0005-0000-0000-000039000000}"/>
    <cellStyle name="Normal 2 3 3" xfId="58" xr:uid="{00000000-0005-0000-0000-00003A000000}"/>
    <cellStyle name="Normal 2 3 4" xfId="59" xr:uid="{00000000-0005-0000-0000-00003B000000}"/>
    <cellStyle name="Normal 2 3 5" xfId="60" xr:uid="{00000000-0005-0000-0000-00003C000000}"/>
    <cellStyle name="Normal 2 4" xfId="61" xr:uid="{00000000-0005-0000-0000-00003D000000}"/>
    <cellStyle name="Normal 2 5" xfId="62" xr:uid="{00000000-0005-0000-0000-00003E000000}"/>
    <cellStyle name="Normal 2 5 2" xfId="95" xr:uid="{00000000-0005-0000-0000-00003F000000}"/>
    <cellStyle name="Normal 3" xfId="63" xr:uid="{00000000-0005-0000-0000-000040000000}"/>
    <cellStyle name="Normal 3 2" xfId="64" xr:uid="{00000000-0005-0000-0000-000041000000}"/>
    <cellStyle name="Normal 3 2 2" xfId="94" xr:uid="{00000000-0005-0000-0000-000042000000}"/>
    <cellStyle name="Normal 4" xfId="65" xr:uid="{00000000-0005-0000-0000-000043000000}"/>
    <cellStyle name="Normal 5" xfId="66" xr:uid="{00000000-0005-0000-0000-000044000000}"/>
    <cellStyle name="Normal 6" xfId="67" xr:uid="{00000000-0005-0000-0000-000045000000}"/>
    <cellStyle name="Normal 7" xfId="68" xr:uid="{00000000-0005-0000-0000-000046000000}"/>
    <cellStyle name="Normal 8" xfId="69" xr:uid="{00000000-0005-0000-0000-000047000000}"/>
    <cellStyle name="Normal 8 2" xfId="70" xr:uid="{00000000-0005-0000-0000-000048000000}"/>
    <cellStyle name="Normal 8 3" xfId="71" xr:uid="{00000000-0005-0000-0000-000049000000}"/>
    <cellStyle name="Normal 8 4" xfId="72" xr:uid="{00000000-0005-0000-0000-00004A000000}"/>
    <cellStyle name="Normal 8 5" xfId="73" xr:uid="{00000000-0005-0000-0000-00004B000000}"/>
    <cellStyle name="Normal 8 6" xfId="74" xr:uid="{00000000-0005-0000-0000-00004C000000}"/>
    <cellStyle name="Normal 8 7" xfId="93" xr:uid="{00000000-0005-0000-0000-00004D000000}"/>
    <cellStyle name="Normal 8 7 2" xfId="98" xr:uid="{00000000-0005-0000-0000-00004E000000}"/>
    <cellStyle name="Normal 9" xfId="96" xr:uid="{00000000-0005-0000-0000-00004F000000}"/>
    <cellStyle name="Percent" xfId="2" builtinId="5"/>
    <cellStyle name="Percent 2" xfId="75" xr:uid="{00000000-0005-0000-0000-000051000000}"/>
    <cellStyle name="Percent 2 2" xfId="76" xr:uid="{00000000-0005-0000-0000-000052000000}"/>
    <cellStyle name="Percent 3" xfId="77" xr:uid="{00000000-0005-0000-0000-000053000000}"/>
    <cellStyle name="Percent 4" xfId="78" xr:uid="{00000000-0005-0000-0000-000054000000}"/>
    <cellStyle name="Percent 5" xfId="79" xr:uid="{00000000-0005-0000-0000-000055000000}"/>
    <cellStyle name="Percent 6" xfId="80" xr:uid="{00000000-0005-0000-0000-000056000000}"/>
    <cellStyle name="Percent 6 3" xfId="81" xr:uid="{00000000-0005-0000-0000-000057000000}"/>
    <cellStyle name="Percent 6 3 2" xfId="82" xr:uid="{00000000-0005-0000-0000-000058000000}"/>
    <cellStyle name="Percent 6 3 3" xfId="83" xr:uid="{00000000-0005-0000-0000-000059000000}"/>
    <cellStyle name="Percent 6 3 3 2" xfId="84" xr:uid="{00000000-0005-0000-0000-00005A000000}"/>
    <cellStyle name="Percent 6 3 3 3" xfId="85" xr:uid="{00000000-0005-0000-0000-00005B000000}"/>
    <cellStyle name="Percent 6 3 3 4" xfId="86" xr:uid="{00000000-0005-0000-0000-00005C000000}"/>
    <cellStyle name="Percent 6 3 3 5" xfId="87" xr:uid="{00000000-0005-0000-0000-00005D000000}"/>
    <cellStyle name="Percent 7" xfId="88" xr:uid="{00000000-0005-0000-0000-00005E000000}"/>
    <cellStyle name="Percent 7 2" xfId="89" xr:uid="{00000000-0005-0000-0000-00005F000000}"/>
    <cellStyle name="Percent 7 3" xfId="90" xr:uid="{00000000-0005-0000-0000-000060000000}"/>
    <cellStyle name="Percent 7 4" xfId="91" xr:uid="{00000000-0005-0000-0000-000061000000}"/>
    <cellStyle name="Percent 7 5" xfId="92" xr:uid="{00000000-0005-0000-0000-00006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84.xml"/><Relationship Id="rId299" Type="http://schemas.openxmlformats.org/officeDocument/2006/relationships/externalLink" Target="externalLinks/externalLink266.xml"/><Relationship Id="rId21" Type="http://schemas.openxmlformats.org/officeDocument/2006/relationships/worksheet" Target="worksheets/sheet21.xml"/><Relationship Id="rId63" Type="http://schemas.openxmlformats.org/officeDocument/2006/relationships/externalLink" Target="externalLinks/externalLink30.xml"/><Relationship Id="rId159" Type="http://schemas.openxmlformats.org/officeDocument/2006/relationships/externalLink" Target="externalLinks/externalLink126.xml"/><Relationship Id="rId324" Type="http://schemas.openxmlformats.org/officeDocument/2006/relationships/calcChain" Target="calcChain.xml"/><Relationship Id="rId170" Type="http://schemas.openxmlformats.org/officeDocument/2006/relationships/externalLink" Target="externalLinks/externalLink137.xml"/><Relationship Id="rId226" Type="http://schemas.openxmlformats.org/officeDocument/2006/relationships/externalLink" Target="externalLinks/externalLink193.xml"/><Relationship Id="rId268" Type="http://schemas.openxmlformats.org/officeDocument/2006/relationships/externalLink" Target="externalLinks/externalLink235.xml"/><Relationship Id="rId32" Type="http://schemas.openxmlformats.org/officeDocument/2006/relationships/worksheet" Target="worksheets/sheet32.xml"/><Relationship Id="rId74" Type="http://schemas.openxmlformats.org/officeDocument/2006/relationships/externalLink" Target="externalLinks/externalLink41.xml"/><Relationship Id="rId128" Type="http://schemas.openxmlformats.org/officeDocument/2006/relationships/externalLink" Target="externalLinks/externalLink95.xml"/><Relationship Id="rId5" Type="http://schemas.openxmlformats.org/officeDocument/2006/relationships/worksheet" Target="worksheets/sheet5.xml"/><Relationship Id="rId181" Type="http://schemas.openxmlformats.org/officeDocument/2006/relationships/externalLink" Target="externalLinks/externalLink148.xml"/><Relationship Id="rId237" Type="http://schemas.openxmlformats.org/officeDocument/2006/relationships/externalLink" Target="externalLinks/externalLink204.xml"/><Relationship Id="rId279" Type="http://schemas.openxmlformats.org/officeDocument/2006/relationships/externalLink" Target="externalLinks/externalLink246.xml"/><Relationship Id="rId43" Type="http://schemas.openxmlformats.org/officeDocument/2006/relationships/externalLink" Target="externalLinks/externalLink10.xml"/><Relationship Id="rId139" Type="http://schemas.openxmlformats.org/officeDocument/2006/relationships/externalLink" Target="externalLinks/externalLink106.xml"/><Relationship Id="rId290" Type="http://schemas.openxmlformats.org/officeDocument/2006/relationships/externalLink" Target="externalLinks/externalLink257.xml"/><Relationship Id="rId304" Type="http://schemas.openxmlformats.org/officeDocument/2006/relationships/externalLink" Target="externalLinks/externalLink271.xml"/><Relationship Id="rId85" Type="http://schemas.openxmlformats.org/officeDocument/2006/relationships/externalLink" Target="externalLinks/externalLink52.xml"/><Relationship Id="rId150" Type="http://schemas.openxmlformats.org/officeDocument/2006/relationships/externalLink" Target="externalLinks/externalLink117.xml"/><Relationship Id="rId192" Type="http://schemas.openxmlformats.org/officeDocument/2006/relationships/externalLink" Target="externalLinks/externalLink159.xml"/><Relationship Id="rId206" Type="http://schemas.openxmlformats.org/officeDocument/2006/relationships/externalLink" Target="externalLinks/externalLink173.xml"/><Relationship Id="rId248" Type="http://schemas.openxmlformats.org/officeDocument/2006/relationships/externalLink" Target="externalLinks/externalLink215.xml"/><Relationship Id="rId12" Type="http://schemas.openxmlformats.org/officeDocument/2006/relationships/worksheet" Target="worksheets/sheet12.xml"/><Relationship Id="rId108" Type="http://schemas.openxmlformats.org/officeDocument/2006/relationships/externalLink" Target="externalLinks/externalLink75.xml"/><Relationship Id="rId315" Type="http://schemas.openxmlformats.org/officeDocument/2006/relationships/externalLink" Target="externalLinks/externalLink282.xml"/><Relationship Id="rId54" Type="http://schemas.openxmlformats.org/officeDocument/2006/relationships/externalLink" Target="externalLinks/externalLink21.xml"/><Relationship Id="rId96" Type="http://schemas.openxmlformats.org/officeDocument/2006/relationships/externalLink" Target="externalLinks/externalLink63.xml"/><Relationship Id="rId161" Type="http://schemas.openxmlformats.org/officeDocument/2006/relationships/externalLink" Target="externalLinks/externalLink128.xml"/><Relationship Id="rId217" Type="http://schemas.openxmlformats.org/officeDocument/2006/relationships/externalLink" Target="externalLinks/externalLink184.xml"/><Relationship Id="rId259" Type="http://schemas.openxmlformats.org/officeDocument/2006/relationships/externalLink" Target="externalLinks/externalLink226.xml"/><Relationship Id="rId23" Type="http://schemas.openxmlformats.org/officeDocument/2006/relationships/worksheet" Target="worksheets/sheet23.xml"/><Relationship Id="rId119" Type="http://schemas.openxmlformats.org/officeDocument/2006/relationships/externalLink" Target="externalLinks/externalLink86.xml"/><Relationship Id="rId270" Type="http://schemas.openxmlformats.org/officeDocument/2006/relationships/externalLink" Target="externalLinks/externalLink237.xml"/><Relationship Id="rId65" Type="http://schemas.openxmlformats.org/officeDocument/2006/relationships/externalLink" Target="externalLinks/externalLink32.xml"/><Relationship Id="rId130" Type="http://schemas.openxmlformats.org/officeDocument/2006/relationships/externalLink" Target="externalLinks/externalLink97.xml"/><Relationship Id="rId172" Type="http://schemas.openxmlformats.org/officeDocument/2006/relationships/externalLink" Target="externalLinks/externalLink139.xml"/><Relationship Id="rId228" Type="http://schemas.openxmlformats.org/officeDocument/2006/relationships/externalLink" Target="externalLinks/externalLink195.xml"/><Relationship Id="rId281" Type="http://schemas.openxmlformats.org/officeDocument/2006/relationships/externalLink" Target="externalLinks/externalLink248.xml"/><Relationship Id="rId34" Type="http://schemas.openxmlformats.org/officeDocument/2006/relationships/externalLink" Target="externalLinks/externalLink1.xml"/><Relationship Id="rId76" Type="http://schemas.openxmlformats.org/officeDocument/2006/relationships/externalLink" Target="externalLinks/externalLink43.xml"/><Relationship Id="rId141" Type="http://schemas.openxmlformats.org/officeDocument/2006/relationships/externalLink" Target="externalLinks/externalLink108.xml"/><Relationship Id="rId7" Type="http://schemas.openxmlformats.org/officeDocument/2006/relationships/worksheet" Target="worksheets/sheet7.xml"/><Relationship Id="rId162" Type="http://schemas.openxmlformats.org/officeDocument/2006/relationships/externalLink" Target="externalLinks/externalLink129.xml"/><Relationship Id="rId183" Type="http://schemas.openxmlformats.org/officeDocument/2006/relationships/externalLink" Target="externalLinks/externalLink150.xml"/><Relationship Id="rId218" Type="http://schemas.openxmlformats.org/officeDocument/2006/relationships/externalLink" Target="externalLinks/externalLink185.xml"/><Relationship Id="rId239" Type="http://schemas.openxmlformats.org/officeDocument/2006/relationships/externalLink" Target="externalLinks/externalLink206.xml"/><Relationship Id="rId250" Type="http://schemas.openxmlformats.org/officeDocument/2006/relationships/externalLink" Target="externalLinks/externalLink217.xml"/><Relationship Id="rId271" Type="http://schemas.openxmlformats.org/officeDocument/2006/relationships/externalLink" Target="externalLinks/externalLink238.xml"/><Relationship Id="rId292" Type="http://schemas.openxmlformats.org/officeDocument/2006/relationships/externalLink" Target="externalLinks/externalLink259.xml"/><Relationship Id="rId306" Type="http://schemas.openxmlformats.org/officeDocument/2006/relationships/externalLink" Target="externalLinks/externalLink273.xml"/><Relationship Id="rId24" Type="http://schemas.openxmlformats.org/officeDocument/2006/relationships/worksheet" Target="worksheets/sheet24.xml"/><Relationship Id="rId45" Type="http://schemas.openxmlformats.org/officeDocument/2006/relationships/externalLink" Target="externalLinks/externalLink12.xml"/><Relationship Id="rId66" Type="http://schemas.openxmlformats.org/officeDocument/2006/relationships/externalLink" Target="externalLinks/externalLink33.xml"/><Relationship Id="rId87" Type="http://schemas.openxmlformats.org/officeDocument/2006/relationships/externalLink" Target="externalLinks/externalLink54.xml"/><Relationship Id="rId110" Type="http://schemas.openxmlformats.org/officeDocument/2006/relationships/externalLink" Target="externalLinks/externalLink77.xml"/><Relationship Id="rId131" Type="http://schemas.openxmlformats.org/officeDocument/2006/relationships/externalLink" Target="externalLinks/externalLink98.xml"/><Relationship Id="rId152" Type="http://schemas.openxmlformats.org/officeDocument/2006/relationships/externalLink" Target="externalLinks/externalLink119.xml"/><Relationship Id="rId173" Type="http://schemas.openxmlformats.org/officeDocument/2006/relationships/externalLink" Target="externalLinks/externalLink140.xml"/><Relationship Id="rId194" Type="http://schemas.openxmlformats.org/officeDocument/2006/relationships/externalLink" Target="externalLinks/externalLink161.xml"/><Relationship Id="rId208" Type="http://schemas.openxmlformats.org/officeDocument/2006/relationships/externalLink" Target="externalLinks/externalLink175.xml"/><Relationship Id="rId229" Type="http://schemas.openxmlformats.org/officeDocument/2006/relationships/externalLink" Target="externalLinks/externalLink196.xml"/><Relationship Id="rId240" Type="http://schemas.openxmlformats.org/officeDocument/2006/relationships/externalLink" Target="externalLinks/externalLink207.xml"/><Relationship Id="rId261" Type="http://schemas.openxmlformats.org/officeDocument/2006/relationships/externalLink" Target="externalLinks/externalLink228.xml"/><Relationship Id="rId14" Type="http://schemas.openxmlformats.org/officeDocument/2006/relationships/worksheet" Target="worksheets/sheet14.xml"/><Relationship Id="rId35" Type="http://schemas.openxmlformats.org/officeDocument/2006/relationships/externalLink" Target="externalLinks/externalLink2.xml"/><Relationship Id="rId56" Type="http://schemas.openxmlformats.org/officeDocument/2006/relationships/externalLink" Target="externalLinks/externalLink23.xml"/><Relationship Id="rId77" Type="http://schemas.openxmlformats.org/officeDocument/2006/relationships/externalLink" Target="externalLinks/externalLink44.xml"/><Relationship Id="rId100" Type="http://schemas.openxmlformats.org/officeDocument/2006/relationships/externalLink" Target="externalLinks/externalLink67.xml"/><Relationship Id="rId282" Type="http://schemas.openxmlformats.org/officeDocument/2006/relationships/externalLink" Target="externalLinks/externalLink249.xml"/><Relationship Id="rId317" Type="http://schemas.openxmlformats.org/officeDocument/2006/relationships/externalLink" Target="externalLinks/externalLink284.xml"/><Relationship Id="rId8" Type="http://schemas.openxmlformats.org/officeDocument/2006/relationships/worksheet" Target="worksheets/sheet8.xml"/><Relationship Id="rId98" Type="http://schemas.openxmlformats.org/officeDocument/2006/relationships/externalLink" Target="externalLinks/externalLink65.xml"/><Relationship Id="rId121" Type="http://schemas.openxmlformats.org/officeDocument/2006/relationships/externalLink" Target="externalLinks/externalLink88.xml"/><Relationship Id="rId142" Type="http://schemas.openxmlformats.org/officeDocument/2006/relationships/externalLink" Target="externalLinks/externalLink109.xml"/><Relationship Id="rId163" Type="http://schemas.openxmlformats.org/officeDocument/2006/relationships/externalLink" Target="externalLinks/externalLink130.xml"/><Relationship Id="rId184" Type="http://schemas.openxmlformats.org/officeDocument/2006/relationships/externalLink" Target="externalLinks/externalLink151.xml"/><Relationship Id="rId219" Type="http://schemas.openxmlformats.org/officeDocument/2006/relationships/externalLink" Target="externalLinks/externalLink186.xml"/><Relationship Id="rId230" Type="http://schemas.openxmlformats.org/officeDocument/2006/relationships/externalLink" Target="externalLinks/externalLink197.xml"/><Relationship Id="rId251" Type="http://schemas.openxmlformats.org/officeDocument/2006/relationships/externalLink" Target="externalLinks/externalLink218.xml"/><Relationship Id="rId25" Type="http://schemas.openxmlformats.org/officeDocument/2006/relationships/worksheet" Target="worksheets/sheet25.xml"/><Relationship Id="rId46" Type="http://schemas.openxmlformats.org/officeDocument/2006/relationships/externalLink" Target="externalLinks/externalLink13.xml"/><Relationship Id="rId67" Type="http://schemas.openxmlformats.org/officeDocument/2006/relationships/externalLink" Target="externalLinks/externalLink34.xml"/><Relationship Id="rId272" Type="http://schemas.openxmlformats.org/officeDocument/2006/relationships/externalLink" Target="externalLinks/externalLink239.xml"/><Relationship Id="rId293" Type="http://schemas.openxmlformats.org/officeDocument/2006/relationships/externalLink" Target="externalLinks/externalLink260.xml"/><Relationship Id="rId307" Type="http://schemas.openxmlformats.org/officeDocument/2006/relationships/externalLink" Target="externalLinks/externalLink274.xml"/><Relationship Id="rId88" Type="http://schemas.openxmlformats.org/officeDocument/2006/relationships/externalLink" Target="externalLinks/externalLink55.xml"/><Relationship Id="rId111" Type="http://schemas.openxmlformats.org/officeDocument/2006/relationships/externalLink" Target="externalLinks/externalLink78.xml"/><Relationship Id="rId132" Type="http://schemas.openxmlformats.org/officeDocument/2006/relationships/externalLink" Target="externalLinks/externalLink99.xml"/><Relationship Id="rId153" Type="http://schemas.openxmlformats.org/officeDocument/2006/relationships/externalLink" Target="externalLinks/externalLink120.xml"/><Relationship Id="rId174" Type="http://schemas.openxmlformats.org/officeDocument/2006/relationships/externalLink" Target="externalLinks/externalLink141.xml"/><Relationship Id="rId195" Type="http://schemas.openxmlformats.org/officeDocument/2006/relationships/externalLink" Target="externalLinks/externalLink162.xml"/><Relationship Id="rId209" Type="http://schemas.openxmlformats.org/officeDocument/2006/relationships/externalLink" Target="externalLinks/externalLink176.xml"/><Relationship Id="rId220" Type="http://schemas.openxmlformats.org/officeDocument/2006/relationships/externalLink" Target="externalLinks/externalLink187.xml"/><Relationship Id="rId241" Type="http://schemas.openxmlformats.org/officeDocument/2006/relationships/externalLink" Target="externalLinks/externalLink208.xml"/><Relationship Id="rId15" Type="http://schemas.openxmlformats.org/officeDocument/2006/relationships/worksheet" Target="worksheets/sheet15.xml"/><Relationship Id="rId36" Type="http://schemas.openxmlformats.org/officeDocument/2006/relationships/externalLink" Target="externalLinks/externalLink3.xml"/><Relationship Id="rId57" Type="http://schemas.openxmlformats.org/officeDocument/2006/relationships/externalLink" Target="externalLinks/externalLink24.xml"/><Relationship Id="rId262" Type="http://schemas.openxmlformats.org/officeDocument/2006/relationships/externalLink" Target="externalLinks/externalLink229.xml"/><Relationship Id="rId283" Type="http://schemas.openxmlformats.org/officeDocument/2006/relationships/externalLink" Target="externalLinks/externalLink250.xml"/><Relationship Id="rId318" Type="http://schemas.openxmlformats.org/officeDocument/2006/relationships/externalLink" Target="externalLinks/externalLink285.xml"/><Relationship Id="rId78" Type="http://schemas.openxmlformats.org/officeDocument/2006/relationships/externalLink" Target="externalLinks/externalLink45.xml"/><Relationship Id="rId99" Type="http://schemas.openxmlformats.org/officeDocument/2006/relationships/externalLink" Target="externalLinks/externalLink66.xml"/><Relationship Id="rId101" Type="http://schemas.openxmlformats.org/officeDocument/2006/relationships/externalLink" Target="externalLinks/externalLink68.xml"/><Relationship Id="rId122" Type="http://schemas.openxmlformats.org/officeDocument/2006/relationships/externalLink" Target="externalLinks/externalLink89.xml"/><Relationship Id="rId143" Type="http://schemas.openxmlformats.org/officeDocument/2006/relationships/externalLink" Target="externalLinks/externalLink110.xml"/><Relationship Id="rId164" Type="http://schemas.openxmlformats.org/officeDocument/2006/relationships/externalLink" Target="externalLinks/externalLink131.xml"/><Relationship Id="rId185" Type="http://schemas.openxmlformats.org/officeDocument/2006/relationships/externalLink" Target="externalLinks/externalLink152.xml"/><Relationship Id="rId9" Type="http://schemas.openxmlformats.org/officeDocument/2006/relationships/worksheet" Target="worksheets/sheet9.xml"/><Relationship Id="rId210" Type="http://schemas.openxmlformats.org/officeDocument/2006/relationships/externalLink" Target="externalLinks/externalLink177.xml"/><Relationship Id="rId26" Type="http://schemas.openxmlformats.org/officeDocument/2006/relationships/worksheet" Target="worksheets/sheet26.xml"/><Relationship Id="rId231" Type="http://schemas.openxmlformats.org/officeDocument/2006/relationships/externalLink" Target="externalLinks/externalLink198.xml"/><Relationship Id="rId252" Type="http://schemas.openxmlformats.org/officeDocument/2006/relationships/externalLink" Target="externalLinks/externalLink219.xml"/><Relationship Id="rId273" Type="http://schemas.openxmlformats.org/officeDocument/2006/relationships/externalLink" Target="externalLinks/externalLink240.xml"/><Relationship Id="rId294" Type="http://schemas.openxmlformats.org/officeDocument/2006/relationships/externalLink" Target="externalLinks/externalLink261.xml"/><Relationship Id="rId308" Type="http://schemas.openxmlformats.org/officeDocument/2006/relationships/externalLink" Target="externalLinks/externalLink275.xml"/><Relationship Id="rId47" Type="http://schemas.openxmlformats.org/officeDocument/2006/relationships/externalLink" Target="externalLinks/externalLink14.xml"/><Relationship Id="rId68" Type="http://schemas.openxmlformats.org/officeDocument/2006/relationships/externalLink" Target="externalLinks/externalLink35.xml"/><Relationship Id="rId89" Type="http://schemas.openxmlformats.org/officeDocument/2006/relationships/externalLink" Target="externalLinks/externalLink56.xml"/><Relationship Id="rId112" Type="http://schemas.openxmlformats.org/officeDocument/2006/relationships/externalLink" Target="externalLinks/externalLink79.xml"/><Relationship Id="rId133" Type="http://schemas.openxmlformats.org/officeDocument/2006/relationships/externalLink" Target="externalLinks/externalLink100.xml"/><Relationship Id="rId154" Type="http://schemas.openxmlformats.org/officeDocument/2006/relationships/externalLink" Target="externalLinks/externalLink121.xml"/><Relationship Id="rId175" Type="http://schemas.openxmlformats.org/officeDocument/2006/relationships/externalLink" Target="externalLinks/externalLink142.xml"/><Relationship Id="rId196" Type="http://schemas.openxmlformats.org/officeDocument/2006/relationships/externalLink" Target="externalLinks/externalLink163.xml"/><Relationship Id="rId200" Type="http://schemas.openxmlformats.org/officeDocument/2006/relationships/externalLink" Target="externalLinks/externalLink167.xml"/><Relationship Id="rId16" Type="http://schemas.openxmlformats.org/officeDocument/2006/relationships/worksheet" Target="worksheets/sheet16.xml"/><Relationship Id="rId221" Type="http://schemas.openxmlformats.org/officeDocument/2006/relationships/externalLink" Target="externalLinks/externalLink188.xml"/><Relationship Id="rId242" Type="http://schemas.openxmlformats.org/officeDocument/2006/relationships/externalLink" Target="externalLinks/externalLink209.xml"/><Relationship Id="rId263" Type="http://schemas.openxmlformats.org/officeDocument/2006/relationships/externalLink" Target="externalLinks/externalLink230.xml"/><Relationship Id="rId284" Type="http://schemas.openxmlformats.org/officeDocument/2006/relationships/externalLink" Target="externalLinks/externalLink251.xml"/><Relationship Id="rId319" Type="http://schemas.openxmlformats.org/officeDocument/2006/relationships/externalLink" Target="externalLinks/externalLink286.xml"/><Relationship Id="rId37" Type="http://schemas.openxmlformats.org/officeDocument/2006/relationships/externalLink" Target="externalLinks/externalLink4.xml"/><Relationship Id="rId58" Type="http://schemas.openxmlformats.org/officeDocument/2006/relationships/externalLink" Target="externalLinks/externalLink25.xml"/><Relationship Id="rId79" Type="http://schemas.openxmlformats.org/officeDocument/2006/relationships/externalLink" Target="externalLinks/externalLink46.xml"/><Relationship Id="rId102" Type="http://schemas.openxmlformats.org/officeDocument/2006/relationships/externalLink" Target="externalLinks/externalLink69.xml"/><Relationship Id="rId123" Type="http://schemas.openxmlformats.org/officeDocument/2006/relationships/externalLink" Target="externalLinks/externalLink90.xml"/><Relationship Id="rId144" Type="http://schemas.openxmlformats.org/officeDocument/2006/relationships/externalLink" Target="externalLinks/externalLink111.xml"/><Relationship Id="rId90" Type="http://schemas.openxmlformats.org/officeDocument/2006/relationships/externalLink" Target="externalLinks/externalLink57.xml"/><Relationship Id="rId165" Type="http://schemas.openxmlformats.org/officeDocument/2006/relationships/externalLink" Target="externalLinks/externalLink132.xml"/><Relationship Id="rId186" Type="http://schemas.openxmlformats.org/officeDocument/2006/relationships/externalLink" Target="externalLinks/externalLink153.xml"/><Relationship Id="rId211" Type="http://schemas.openxmlformats.org/officeDocument/2006/relationships/externalLink" Target="externalLinks/externalLink178.xml"/><Relationship Id="rId232" Type="http://schemas.openxmlformats.org/officeDocument/2006/relationships/externalLink" Target="externalLinks/externalLink199.xml"/><Relationship Id="rId253" Type="http://schemas.openxmlformats.org/officeDocument/2006/relationships/externalLink" Target="externalLinks/externalLink220.xml"/><Relationship Id="rId274" Type="http://schemas.openxmlformats.org/officeDocument/2006/relationships/externalLink" Target="externalLinks/externalLink241.xml"/><Relationship Id="rId295" Type="http://schemas.openxmlformats.org/officeDocument/2006/relationships/externalLink" Target="externalLinks/externalLink262.xml"/><Relationship Id="rId309" Type="http://schemas.openxmlformats.org/officeDocument/2006/relationships/externalLink" Target="externalLinks/externalLink276.xml"/><Relationship Id="rId27" Type="http://schemas.openxmlformats.org/officeDocument/2006/relationships/worksheet" Target="worksheets/sheet27.xml"/><Relationship Id="rId48" Type="http://schemas.openxmlformats.org/officeDocument/2006/relationships/externalLink" Target="externalLinks/externalLink15.xml"/><Relationship Id="rId69" Type="http://schemas.openxmlformats.org/officeDocument/2006/relationships/externalLink" Target="externalLinks/externalLink36.xml"/><Relationship Id="rId113" Type="http://schemas.openxmlformats.org/officeDocument/2006/relationships/externalLink" Target="externalLinks/externalLink80.xml"/><Relationship Id="rId134" Type="http://schemas.openxmlformats.org/officeDocument/2006/relationships/externalLink" Target="externalLinks/externalLink101.xml"/><Relationship Id="rId320" Type="http://schemas.openxmlformats.org/officeDocument/2006/relationships/externalLink" Target="externalLinks/externalLink287.xml"/><Relationship Id="rId80" Type="http://schemas.openxmlformats.org/officeDocument/2006/relationships/externalLink" Target="externalLinks/externalLink47.xml"/><Relationship Id="rId155" Type="http://schemas.openxmlformats.org/officeDocument/2006/relationships/externalLink" Target="externalLinks/externalLink122.xml"/><Relationship Id="rId176" Type="http://schemas.openxmlformats.org/officeDocument/2006/relationships/externalLink" Target="externalLinks/externalLink143.xml"/><Relationship Id="rId197" Type="http://schemas.openxmlformats.org/officeDocument/2006/relationships/externalLink" Target="externalLinks/externalLink164.xml"/><Relationship Id="rId201" Type="http://schemas.openxmlformats.org/officeDocument/2006/relationships/externalLink" Target="externalLinks/externalLink168.xml"/><Relationship Id="rId222" Type="http://schemas.openxmlformats.org/officeDocument/2006/relationships/externalLink" Target="externalLinks/externalLink189.xml"/><Relationship Id="rId243" Type="http://schemas.openxmlformats.org/officeDocument/2006/relationships/externalLink" Target="externalLinks/externalLink210.xml"/><Relationship Id="rId264" Type="http://schemas.openxmlformats.org/officeDocument/2006/relationships/externalLink" Target="externalLinks/externalLink231.xml"/><Relationship Id="rId285" Type="http://schemas.openxmlformats.org/officeDocument/2006/relationships/externalLink" Target="externalLinks/externalLink252.xml"/><Relationship Id="rId17" Type="http://schemas.openxmlformats.org/officeDocument/2006/relationships/worksheet" Target="worksheets/sheet17.xml"/><Relationship Id="rId38" Type="http://schemas.openxmlformats.org/officeDocument/2006/relationships/externalLink" Target="externalLinks/externalLink5.xml"/><Relationship Id="rId59" Type="http://schemas.openxmlformats.org/officeDocument/2006/relationships/externalLink" Target="externalLinks/externalLink26.xml"/><Relationship Id="rId103" Type="http://schemas.openxmlformats.org/officeDocument/2006/relationships/externalLink" Target="externalLinks/externalLink70.xml"/><Relationship Id="rId124" Type="http://schemas.openxmlformats.org/officeDocument/2006/relationships/externalLink" Target="externalLinks/externalLink91.xml"/><Relationship Id="rId310" Type="http://schemas.openxmlformats.org/officeDocument/2006/relationships/externalLink" Target="externalLinks/externalLink277.xml"/><Relationship Id="rId70" Type="http://schemas.openxmlformats.org/officeDocument/2006/relationships/externalLink" Target="externalLinks/externalLink37.xml"/><Relationship Id="rId91" Type="http://schemas.openxmlformats.org/officeDocument/2006/relationships/externalLink" Target="externalLinks/externalLink58.xml"/><Relationship Id="rId145" Type="http://schemas.openxmlformats.org/officeDocument/2006/relationships/externalLink" Target="externalLinks/externalLink112.xml"/><Relationship Id="rId166" Type="http://schemas.openxmlformats.org/officeDocument/2006/relationships/externalLink" Target="externalLinks/externalLink133.xml"/><Relationship Id="rId187" Type="http://schemas.openxmlformats.org/officeDocument/2006/relationships/externalLink" Target="externalLinks/externalLink154.xml"/><Relationship Id="rId1" Type="http://schemas.openxmlformats.org/officeDocument/2006/relationships/worksheet" Target="worksheets/sheet1.xml"/><Relationship Id="rId212" Type="http://schemas.openxmlformats.org/officeDocument/2006/relationships/externalLink" Target="externalLinks/externalLink179.xml"/><Relationship Id="rId233" Type="http://schemas.openxmlformats.org/officeDocument/2006/relationships/externalLink" Target="externalLinks/externalLink200.xml"/><Relationship Id="rId254" Type="http://schemas.openxmlformats.org/officeDocument/2006/relationships/externalLink" Target="externalLinks/externalLink221.xml"/><Relationship Id="rId28" Type="http://schemas.openxmlformats.org/officeDocument/2006/relationships/worksheet" Target="worksheets/sheet28.xml"/><Relationship Id="rId49" Type="http://schemas.openxmlformats.org/officeDocument/2006/relationships/externalLink" Target="externalLinks/externalLink16.xml"/><Relationship Id="rId114" Type="http://schemas.openxmlformats.org/officeDocument/2006/relationships/externalLink" Target="externalLinks/externalLink81.xml"/><Relationship Id="rId275" Type="http://schemas.openxmlformats.org/officeDocument/2006/relationships/externalLink" Target="externalLinks/externalLink242.xml"/><Relationship Id="rId296" Type="http://schemas.openxmlformats.org/officeDocument/2006/relationships/externalLink" Target="externalLinks/externalLink263.xml"/><Relationship Id="rId300" Type="http://schemas.openxmlformats.org/officeDocument/2006/relationships/externalLink" Target="externalLinks/externalLink267.xml"/><Relationship Id="rId60" Type="http://schemas.openxmlformats.org/officeDocument/2006/relationships/externalLink" Target="externalLinks/externalLink27.xml"/><Relationship Id="rId81" Type="http://schemas.openxmlformats.org/officeDocument/2006/relationships/externalLink" Target="externalLinks/externalLink48.xml"/><Relationship Id="rId135" Type="http://schemas.openxmlformats.org/officeDocument/2006/relationships/externalLink" Target="externalLinks/externalLink102.xml"/><Relationship Id="rId156" Type="http://schemas.openxmlformats.org/officeDocument/2006/relationships/externalLink" Target="externalLinks/externalLink123.xml"/><Relationship Id="rId177" Type="http://schemas.openxmlformats.org/officeDocument/2006/relationships/externalLink" Target="externalLinks/externalLink144.xml"/><Relationship Id="rId198" Type="http://schemas.openxmlformats.org/officeDocument/2006/relationships/externalLink" Target="externalLinks/externalLink165.xml"/><Relationship Id="rId321" Type="http://schemas.openxmlformats.org/officeDocument/2006/relationships/theme" Target="theme/theme1.xml"/><Relationship Id="rId202" Type="http://schemas.openxmlformats.org/officeDocument/2006/relationships/externalLink" Target="externalLinks/externalLink169.xml"/><Relationship Id="rId223" Type="http://schemas.openxmlformats.org/officeDocument/2006/relationships/externalLink" Target="externalLinks/externalLink190.xml"/><Relationship Id="rId244" Type="http://schemas.openxmlformats.org/officeDocument/2006/relationships/externalLink" Target="externalLinks/externalLink211.xml"/><Relationship Id="rId18" Type="http://schemas.openxmlformats.org/officeDocument/2006/relationships/worksheet" Target="worksheets/sheet18.xml"/><Relationship Id="rId39" Type="http://schemas.openxmlformats.org/officeDocument/2006/relationships/externalLink" Target="externalLinks/externalLink6.xml"/><Relationship Id="rId265" Type="http://schemas.openxmlformats.org/officeDocument/2006/relationships/externalLink" Target="externalLinks/externalLink232.xml"/><Relationship Id="rId286" Type="http://schemas.openxmlformats.org/officeDocument/2006/relationships/externalLink" Target="externalLinks/externalLink253.xml"/><Relationship Id="rId50" Type="http://schemas.openxmlformats.org/officeDocument/2006/relationships/externalLink" Target="externalLinks/externalLink17.xml"/><Relationship Id="rId104" Type="http://schemas.openxmlformats.org/officeDocument/2006/relationships/externalLink" Target="externalLinks/externalLink71.xml"/><Relationship Id="rId125" Type="http://schemas.openxmlformats.org/officeDocument/2006/relationships/externalLink" Target="externalLinks/externalLink92.xml"/><Relationship Id="rId146" Type="http://schemas.openxmlformats.org/officeDocument/2006/relationships/externalLink" Target="externalLinks/externalLink113.xml"/><Relationship Id="rId167" Type="http://schemas.openxmlformats.org/officeDocument/2006/relationships/externalLink" Target="externalLinks/externalLink134.xml"/><Relationship Id="rId188" Type="http://schemas.openxmlformats.org/officeDocument/2006/relationships/externalLink" Target="externalLinks/externalLink155.xml"/><Relationship Id="rId311" Type="http://schemas.openxmlformats.org/officeDocument/2006/relationships/externalLink" Target="externalLinks/externalLink278.xml"/><Relationship Id="rId71" Type="http://schemas.openxmlformats.org/officeDocument/2006/relationships/externalLink" Target="externalLinks/externalLink38.xml"/><Relationship Id="rId92" Type="http://schemas.openxmlformats.org/officeDocument/2006/relationships/externalLink" Target="externalLinks/externalLink59.xml"/><Relationship Id="rId213" Type="http://schemas.openxmlformats.org/officeDocument/2006/relationships/externalLink" Target="externalLinks/externalLink180.xml"/><Relationship Id="rId234" Type="http://schemas.openxmlformats.org/officeDocument/2006/relationships/externalLink" Target="externalLinks/externalLink201.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externalLink" Target="externalLinks/externalLink222.xml"/><Relationship Id="rId276" Type="http://schemas.openxmlformats.org/officeDocument/2006/relationships/externalLink" Target="externalLinks/externalLink243.xml"/><Relationship Id="rId297" Type="http://schemas.openxmlformats.org/officeDocument/2006/relationships/externalLink" Target="externalLinks/externalLink264.xml"/><Relationship Id="rId40" Type="http://schemas.openxmlformats.org/officeDocument/2006/relationships/externalLink" Target="externalLinks/externalLink7.xml"/><Relationship Id="rId115" Type="http://schemas.openxmlformats.org/officeDocument/2006/relationships/externalLink" Target="externalLinks/externalLink82.xml"/><Relationship Id="rId136" Type="http://schemas.openxmlformats.org/officeDocument/2006/relationships/externalLink" Target="externalLinks/externalLink103.xml"/><Relationship Id="rId157" Type="http://schemas.openxmlformats.org/officeDocument/2006/relationships/externalLink" Target="externalLinks/externalLink124.xml"/><Relationship Id="rId178" Type="http://schemas.openxmlformats.org/officeDocument/2006/relationships/externalLink" Target="externalLinks/externalLink145.xml"/><Relationship Id="rId301" Type="http://schemas.openxmlformats.org/officeDocument/2006/relationships/externalLink" Target="externalLinks/externalLink268.xml"/><Relationship Id="rId322" Type="http://schemas.openxmlformats.org/officeDocument/2006/relationships/styles" Target="styles.xml"/><Relationship Id="rId61" Type="http://schemas.openxmlformats.org/officeDocument/2006/relationships/externalLink" Target="externalLinks/externalLink28.xml"/><Relationship Id="rId82" Type="http://schemas.openxmlformats.org/officeDocument/2006/relationships/externalLink" Target="externalLinks/externalLink49.xml"/><Relationship Id="rId199" Type="http://schemas.openxmlformats.org/officeDocument/2006/relationships/externalLink" Target="externalLinks/externalLink166.xml"/><Relationship Id="rId203" Type="http://schemas.openxmlformats.org/officeDocument/2006/relationships/externalLink" Target="externalLinks/externalLink170.xml"/><Relationship Id="rId19" Type="http://schemas.openxmlformats.org/officeDocument/2006/relationships/worksheet" Target="worksheets/sheet19.xml"/><Relationship Id="rId224" Type="http://schemas.openxmlformats.org/officeDocument/2006/relationships/externalLink" Target="externalLinks/externalLink191.xml"/><Relationship Id="rId245" Type="http://schemas.openxmlformats.org/officeDocument/2006/relationships/externalLink" Target="externalLinks/externalLink212.xml"/><Relationship Id="rId266" Type="http://schemas.openxmlformats.org/officeDocument/2006/relationships/externalLink" Target="externalLinks/externalLink233.xml"/><Relationship Id="rId287" Type="http://schemas.openxmlformats.org/officeDocument/2006/relationships/externalLink" Target="externalLinks/externalLink254.xml"/><Relationship Id="rId30" Type="http://schemas.openxmlformats.org/officeDocument/2006/relationships/worksheet" Target="worksheets/sheet30.xml"/><Relationship Id="rId105" Type="http://schemas.openxmlformats.org/officeDocument/2006/relationships/externalLink" Target="externalLinks/externalLink72.xml"/><Relationship Id="rId126" Type="http://schemas.openxmlformats.org/officeDocument/2006/relationships/externalLink" Target="externalLinks/externalLink93.xml"/><Relationship Id="rId147" Type="http://schemas.openxmlformats.org/officeDocument/2006/relationships/externalLink" Target="externalLinks/externalLink114.xml"/><Relationship Id="rId168" Type="http://schemas.openxmlformats.org/officeDocument/2006/relationships/externalLink" Target="externalLinks/externalLink135.xml"/><Relationship Id="rId312" Type="http://schemas.openxmlformats.org/officeDocument/2006/relationships/externalLink" Target="externalLinks/externalLink279.xml"/><Relationship Id="rId51" Type="http://schemas.openxmlformats.org/officeDocument/2006/relationships/externalLink" Target="externalLinks/externalLink18.xml"/><Relationship Id="rId72" Type="http://schemas.openxmlformats.org/officeDocument/2006/relationships/externalLink" Target="externalLinks/externalLink39.xml"/><Relationship Id="rId93" Type="http://schemas.openxmlformats.org/officeDocument/2006/relationships/externalLink" Target="externalLinks/externalLink60.xml"/><Relationship Id="rId189" Type="http://schemas.openxmlformats.org/officeDocument/2006/relationships/externalLink" Target="externalLinks/externalLink156.xml"/><Relationship Id="rId3" Type="http://schemas.openxmlformats.org/officeDocument/2006/relationships/worksheet" Target="worksheets/sheet3.xml"/><Relationship Id="rId214" Type="http://schemas.openxmlformats.org/officeDocument/2006/relationships/externalLink" Target="externalLinks/externalLink181.xml"/><Relationship Id="rId235" Type="http://schemas.openxmlformats.org/officeDocument/2006/relationships/externalLink" Target="externalLinks/externalLink202.xml"/><Relationship Id="rId256" Type="http://schemas.openxmlformats.org/officeDocument/2006/relationships/externalLink" Target="externalLinks/externalLink223.xml"/><Relationship Id="rId277" Type="http://schemas.openxmlformats.org/officeDocument/2006/relationships/externalLink" Target="externalLinks/externalLink244.xml"/><Relationship Id="rId298" Type="http://schemas.openxmlformats.org/officeDocument/2006/relationships/externalLink" Target="externalLinks/externalLink265.xml"/><Relationship Id="rId116" Type="http://schemas.openxmlformats.org/officeDocument/2006/relationships/externalLink" Target="externalLinks/externalLink83.xml"/><Relationship Id="rId137" Type="http://schemas.openxmlformats.org/officeDocument/2006/relationships/externalLink" Target="externalLinks/externalLink104.xml"/><Relationship Id="rId158" Type="http://schemas.openxmlformats.org/officeDocument/2006/relationships/externalLink" Target="externalLinks/externalLink125.xml"/><Relationship Id="rId302" Type="http://schemas.openxmlformats.org/officeDocument/2006/relationships/externalLink" Target="externalLinks/externalLink269.xml"/><Relationship Id="rId32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8.xml"/><Relationship Id="rId62" Type="http://schemas.openxmlformats.org/officeDocument/2006/relationships/externalLink" Target="externalLinks/externalLink29.xml"/><Relationship Id="rId83" Type="http://schemas.openxmlformats.org/officeDocument/2006/relationships/externalLink" Target="externalLinks/externalLink50.xml"/><Relationship Id="rId179" Type="http://schemas.openxmlformats.org/officeDocument/2006/relationships/externalLink" Target="externalLinks/externalLink146.xml"/><Relationship Id="rId190" Type="http://schemas.openxmlformats.org/officeDocument/2006/relationships/externalLink" Target="externalLinks/externalLink157.xml"/><Relationship Id="rId204" Type="http://schemas.openxmlformats.org/officeDocument/2006/relationships/externalLink" Target="externalLinks/externalLink171.xml"/><Relationship Id="rId225" Type="http://schemas.openxmlformats.org/officeDocument/2006/relationships/externalLink" Target="externalLinks/externalLink192.xml"/><Relationship Id="rId246" Type="http://schemas.openxmlformats.org/officeDocument/2006/relationships/externalLink" Target="externalLinks/externalLink213.xml"/><Relationship Id="rId267" Type="http://schemas.openxmlformats.org/officeDocument/2006/relationships/externalLink" Target="externalLinks/externalLink234.xml"/><Relationship Id="rId288" Type="http://schemas.openxmlformats.org/officeDocument/2006/relationships/externalLink" Target="externalLinks/externalLink255.xml"/><Relationship Id="rId106" Type="http://schemas.openxmlformats.org/officeDocument/2006/relationships/externalLink" Target="externalLinks/externalLink73.xml"/><Relationship Id="rId127" Type="http://schemas.openxmlformats.org/officeDocument/2006/relationships/externalLink" Target="externalLinks/externalLink94.xml"/><Relationship Id="rId313" Type="http://schemas.openxmlformats.org/officeDocument/2006/relationships/externalLink" Target="externalLinks/externalLink280.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externalLink" Target="externalLinks/externalLink19.xml"/><Relationship Id="rId73" Type="http://schemas.openxmlformats.org/officeDocument/2006/relationships/externalLink" Target="externalLinks/externalLink40.xml"/><Relationship Id="rId94" Type="http://schemas.openxmlformats.org/officeDocument/2006/relationships/externalLink" Target="externalLinks/externalLink61.xml"/><Relationship Id="rId148" Type="http://schemas.openxmlformats.org/officeDocument/2006/relationships/externalLink" Target="externalLinks/externalLink115.xml"/><Relationship Id="rId169" Type="http://schemas.openxmlformats.org/officeDocument/2006/relationships/externalLink" Target="externalLinks/externalLink136.xml"/><Relationship Id="rId4" Type="http://schemas.openxmlformats.org/officeDocument/2006/relationships/worksheet" Target="worksheets/sheet4.xml"/><Relationship Id="rId180" Type="http://schemas.openxmlformats.org/officeDocument/2006/relationships/externalLink" Target="externalLinks/externalLink147.xml"/><Relationship Id="rId215" Type="http://schemas.openxmlformats.org/officeDocument/2006/relationships/externalLink" Target="externalLinks/externalLink182.xml"/><Relationship Id="rId236" Type="http://schemas.openxmlformats.org/officeDocument/2006/relationships/externalLink" Target="externalLinks/externalLink203.xml"/><Relationship Id="rId257" Type="http://schemas.openxmlformats.org/officeDocument/2006/relationships/externalLink" Target="externalLinks/externalLink224.xml"/><Relationship Id="rId278" Type="http://schemas.openxmlformats.org/officeDocument/2006/relationships/externalLink" Target="externalLinks/externalLink245.xml"/><Relationship Id="rId303" Type="http://schemas.openxmlformats.org/officeDocument/2006/relationships/externalLink" Target="externalLinks/externalLink270.xml"/><Relationship Id="rId42" Type="http://schemas.openxmlformats.org/officeDocument/2006/relationships/externalLink" Target="externalLinks/externalLink9.xml"/><Relationship Id="rId84" Type="http://schemas.openxmlformats.org/officeDocument/2006/relationships/externalLink" Target="externalLinks/externalLink51.xml"/><Relationship Id="rId138" Type="http://schemas.openxmlformats.org/officeDocument/2006/relationships/externalLink" Target="externalLinks/externalLink105.xml"/><Relationship Id="rId191" Type="http://schemas.openxmlformats.org/officeDocument/2006/relationships/externalLink" Target="externalLinks/externalLink158.xml"/><Relationship Id="rId205" Type="http://schemas.openxmlformats.org/officeDocument/2006/relationships/externalLink" Target="externalLinks/externalLink172.xml"/><Relationship Id="rId247" Type="http://schemas.openxmlformats.org/officeDocument/2006/relationships/externalLink" Target="externalLinks/externalLink214.xml"/><Relationship Id="rId107" Type="http://schemas.openxmlformats.org/officeDocument/2006/relationships/externalLink" Target="externalLinks/externalLink74.xml"/><Relationship Id="rId289" Type="http://schemas.openxmlformats.org/officeDocument/2006/relationships/externalLink" Target="externalLinks/externalLink256.xml"/><Relationship Id="rId11" Type="http://schemas.openxmlformats.org/officeDocument/2006/relationships/worksheet" Target="worksheets/sheet11.xml"/><Relationship Id="rId53" Type="http://schemas.openxmlformats.org/officeDocument/2006/relationships/externalLink" Target="externalLinks/externalLink20.xml"/><Relationship Id="rId149" Type="http://schemas.openxmlformats.org/officeDocument/2006/relationships/externalLink" Target="externalLinks/externalLink116.xml"/><Relationship Id="rId314" Type="http://schemas.openxmlformats.org/officeDocument/2006/relationships/externalLink" Target="externalLinks/externalLink281.xml"/><Relationship Id="rId95" Type="http://schemas.openxmlformats.org/officeDocument/2006/relationships/externalLink" Target="externalLinks/externalLink62.xml"/><Relationship Id="rId160" Type="http://schemas.openxmlformats.org/officeDocument/2006/relationships/externalLink" Target="externalLinks/externalLink127.xml"/><Relationship Id="rId216" Type="http://schemas.openxmlformats.org/officeDocument/2006/relationships/externalLink" Target="externalLinks/externalLink183.xml"/><Relationship Id="rId258" Type="http://schemas.openxmlformats.org/officeDocument/2006/relationships/externalLink" Target="externalLinks/externalLink225.xml"/><Relationship Id="rId22" Type="http://schemas.openxmlformats.org/officeDocument/2006/relationships/worksheet" Target="worksheets/sheet22.xml"/><Relationship Id="rId64" Type="http://schemas.openxmlformats.org/officeDocument/2006/relationships/externalLink" Target="externalLinks/externalLink31.xml"/><Relationship Id="rId118" Type="http://schemas.openxmlformats.org/officeDocument/2006/relationships/externalLink" Target="externalLinks/externalLink85.xml"/><Relationship Id="rId325" Type="http://schemas.openxmlformats.org/officeDocument/2006/relationships/customXml" Target="../customXml/item1.xml"/><Relationship Id="rId171" Type="http://schemas.openxmlformats.org/officeDocument/2006/relationships/externalLink" Target="externalLinks/externalLink138.xml"/><Relationship Id="rId227" Type="http://schemas.openxmlformats.org/officeDocument/2006/relationships/externalLink" Target="externalLinks/externalLink194.xml"/><Relationship Id="rId269" Type="http://schemas.openxmlformats.org/officeDocument/2006/relationships/externalLink" Target="externalLinks/externalLink236.xml"/><Relationship Id="rId33" Type="http://schemas.openxmlformats.org/officeDocument/2006/relationships/worksheet" Target="worksheets/sheet33.xml"/><Relationship Id="rId129" Type="http://schemas.openxmlformats.org/officeDocument/2006/relationships/externalLink" Target="externalLinks/externalLink96.xml"/><Relationship Id="rId280" Type="http://schemas.openxmlformats.org/officeDocument/2006/relationships/externalLink" Target="externalLinks/externalLink247.xml"/><Relationship Id="rId75" Type="http://schemas.openxmlformats.org/officeDocument/2006/relationships/externalLink" Target="externalLinks/externalLink42.xml"/><Relationship Id="rId140" Type="http://schemas.openxmlformats.org/officeDocument/2006/relationships/externalLink" Target="externalLinks/externalLink107.xml"/><Relationship Id="rId182" Type="http://schemas.openxmlformats.org/officeDocument/2006/relationships/externalLink" Target="externalLinks/externalLink149.xml"/><Relationship Id="rId6" Type="http://schemas.openxmlformats.org/officeDocument/2006/relationships/worksheet" Target="worksheets/sheet6.xml"/><Relationship Id="rId238" Type="http://schemas.openxmlformats.org/officeDocument/2006/relationships/externalLink" Target="externalLinks/externalLink205.xml"/><Relationship Id="rId291" Type="http://schemas.openxmlformats.org/officeDocument/2006/relationships/externalLink" Target="externalLinks/externalLink258.xml"/><Relationship Id="rId305" Type="http://schemas.openxmlformats.org/officeDocument/2006/relationships/externalLink" Target="externalLinks/externalLink272.xml"/><Relationship Id="rId44" Type="http://schemas.openxmlformats.org/officeDocument/2006/relationships/externalLink" Target="externalLinks/externalLink11.xml"/><Relationship Id="rId86" Type="http://schemas.openxmlformats.org/officeDocument/2006/relationships/externalLink" Target="externalLinks/externalLink53.xml"/><Relationship Id="rId151" Type="http://schemas.openxmlformats.org/officeDocument/2006/relationships/externalLink" Target="externalLinks/externalLink118.xml"/><Relationship Id="rId193" Type="http://schemas.openxmlformats.org/officeDocument/2006/relationships/externalLink" Target="externalLinks/externalLink160.xml"/><Relationship Id="rId207" Type="http://schemas.openxmlformats.org/officeDocument/2006/relationships/externalLink" Target="externalLinks/externalLink174.xml"/><Relationship Id="rId249" Type="http://schemas.openxmlformats.org/officeDocument/2006/relationships/externalLink" Target="externalLinks/externalLink216.xml"/><Relationship Id="rId13" Type="http://schemas.openxmlformats.org/officeDocument/2006/relationships/worksheet" Target="worksheets/sheet13.xml"/><Relationship Id="rId109" Type="http://schemas.openxmlformats.org/officeDocument/2006/relationships/externalLink" Target="externalLinks/externalLink76.xml"/><Relationship Id="rId260" Type="http://schemas.openxmlformats.org/officeDocument/2006/relationships/externalLink" Target="externalLinks/externalLink227.xml"/><Relationship Id="rId316" Type="http://schemas.openxmlformats.org/officeDocument/2006/relationships/externalLink" Target="externalLinks/externalLink283.xml"/><Relationship Id="rId55" Type="http://schemas.openxmlformats.org/officeDocument/2006/relationships/externalLink" Target="externalLinks/externalLink22.xml"/><Relationship Id="rId97" Type="http://schemas.openxmlformats.org/officeDocument/2006/relationships/externalLink" Target="externalLinks/externalLink64.xml"/><Relationship Id="rId120" Type="http://schemas.openxmlformats.org/officeDocument/2006/relationships/externalLink" Target="externalLinks/externalLink8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6.jpeg"/></Relationships>
</file>

<file path=xl/drawings/_rels/drawing6.xml.rels><?xml version="1.0" encoding="UTF-8" standalone="yes"?>
<Relationships xmlns="http://schemas.openxmlformats.org/package/2006/relationships"><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1" Type="http://schemas.openxmlformats.org/officeDocument/2006/relationships/image" Target="../media/image8.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6.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30480</xdr:rowOff>
    </xdr:from>
    <xdr:to>
      <xdr:col>1</xdr:col>
      <xdr:colOff>91440</xdr:colOff>
      <xdr:row>0</xdr:row>
      <xdr:rowOff>259080</xdr:rowOff>
    </xdr:to>
    <xdr:pic>
      <xdr:nvPicPr>
        <xdr:cNvPr id="2832385" name="Picture 3" descr="NLC Corporation">
          <a:extLst>
            <a:ext uri="{FF2B5EF4-FFF2-40B4-BE49-F238E27FC236}">
              <a16:creationId xmlns:a16="http://schemas.microsoft.com/office/drawing/2014/main" id="{00000000-0008-0000-0000-000001382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30480"/>
          <a:ext cx="5207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68580</xdr:colOff>
      <xdr:row>0</xdr:row>
      <xdr:rowOff>76200</xdr:rowOff>
    </xdr:from>
    <xdr:to>
      <xdr:col>3</xdr:col>
      <xdr:colOff>266700</xdr:colOff>
      <xdr:row>1</xdr:row>
      <xdr:rowOff>152400</xdr:rowOff>
    </xdr:to>
    <xdr:pic>
      <xdr:nvPicPr>
        <xdr:cNvPr id="2833409" name="Picture 2" descr="NLC Corporation">
          <a:extLst>
            <a:ext uri="{FF2B5EF4-FFF2-40B4-BE49-F238E27FC236}">
              <a16:creationId xmlns:a16="http://schemas.microsoft.com/office/drawing/2014/main" id="{00000000-0008-0000-0100-0000013C2B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68580" y="76200"/>
          <a:ext cx="103441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114300</xdr:colOff>
      <xdr:row>0</xdr:row>
      <xdr:rowOff>160020</xdr:rowOff>
    </xdr:from>
    <xdr:to>
      <xdr:col>1</xdr:col>
      <xdr:colOff>678180</xdr:colOff>
      <xdr:row>2</xdr:row>
      <xdr:rowOff>114300</xdr:rowOff>
    </xdr:to>
    <xdr:pic>
      <xdr:nvPicPr>
        <xdr:cNvPr id="2" name="Picture 4" descr="NLC Corporation">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14300" y="160020"/>
          <a:ext cx="830580" cy="3543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99060</xdr:colOff>
      <xdr:row>0</xdr:row>
      <xdr:rowOff>129540</xdr:rowOff>
    </xdr:from>
    <xdr:to>
      <xdr:col>1</xdr:col>
      <xdr:colOff>15240</xdr:colOff>
      <xdr:row>2</xdr:row>
      <xdr:rowOff>68580</xdr:rowOff>
    </xdr:to>
    <xdr:pic>
      <xdr:nvPicPr>
        <xdr:cNvPr id="2" name="Picture 2" descr="NLC Corporation">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99060" y="129540"/>
          <a:ext cx="745490" cy="3295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236220</xdr:colOff>
      <xdr:row>0</xdr:row>
      <xdr:rowOff>0</xdr:rowOff>
    </xdr:from>
    <xdr:to>
      <xdr:col>1</xdr:col>
      <xdr:colOff>563880</xdr:colOff>
      <xdr:row>1</xdr:row>
      <xdr:rowOff>60960</xdr:rowOff>
    </xdr:to>
    <xdr:pic>
      <xdr:nvPicPr>
        <xdr:cNvPr id="2" name="Picture 3" descr="NLC Corporation">
          <a:extLst>
            <a:ext uri="{FF2B5EF4-FFF2-40B4-BE49-F238E27FC236}">
              <a16:creationId xmlns:a16="http://schemas.microsoft.com/office/drawing/2014/main" id="{A2D4ED43-2859-45EA-ACAB-5713C833C70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236220" y="0"/>
          <a:ext cx="815340" cy="289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0</xdr:col>
          <xdr:colOff>0</xdr:colOff>
          <xdr:row>67</xdr:row>
          <xdr:rowOff>0</xdr:rowOff>
        </xdr:from>
        <xdr:to>
          <xdr:col>0</xdr:col>
          <xdr:colOff>441960</xdr:colOff>
          <xdr:row>67</xdr:row>
          <xdr:rowOff>0</xdr:rowOff>
        </xdr:to>
        <xdr:sp macro="" textlink="">
          <xdr:nvSpPr>
            <xdr:cNvPr id="2940929" name="Object 1" hidden="1">
              <a:extLst>
                <a:ext uri="{63B3BB69-23CF-44E3-9099-C40C66FF867C}">
                  <a14:compatExt spid="_x0000_s2940929"/>
                </a:ext>
                <a:ext uri="{FF2B5EF4-FFF2-40B4-BE49-F238E27FC236}">
                  <a16:creationId xmlns:a16="http://schemas.microsoft.com/office/drawing/2014/main" id="{00000000-0008-0000-0500-000001E02C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60960</xdr:colOff>
      <xdr:row>0</xdr:row>
      <xdr:rowOff>144780</xdr:rowOff>
    </xdr:from>
    <xdr:to>
      <xdr:col>1</xdr:col>
      <xdr:colOff>449580</xdr:colOff>
      <xdr:row>2</xdr:row>
      <xdr:rowOff>99060</xdr:rowOff>
    </xdr:to>
    <xdr:pic>
      <xdr:nvPicPr>
        <xdr:cNvPr id="2" name="Picture 2" descr="NLC Corporation">
          <a:extLst>
            <a:ext uri="{FF2B5EF4-FFF2-40B4-BE49-F238E27FC236}">
              <a16:creationId xmlns:a16="http://schemas.microsoft.com/office/drawing/2014/main" id="{51B38D8A-86DA-4747-ABAE-19640F42F5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0960" y="144780"/>
          <a:ext cx="80772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114300</xdr:colOff>
      <xdr:row>1</xdr:row>
      <xdr:rowOff>121920</xdr:rowOff>
    </xdr:from>
    <xdr:to>
      <xdr:col>1</xdr:col>
      <xdr:colOff>952500</xdr:colOff>
      <xdr:row>3</xdr:row>
      <xdr:rowOff>76200</xdr:rowOff>
    </xdr:to>
    <xdr:pic>
      <xdr:nvPicPr>
        <xdr:cNvPr id="2012937" name="Picture 2" descr="NLC Corporation">
          <a:extLst>
            <a:ext uri="{FF2B5EF4-FFF2-40B4-BE49-F238E27FC236}">
              <a16:creationId xmlns:a16="http://schemas.microsoft.com/office/drawing/2014/main" id="{00000000-0008-0000-0800-000009B71E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43560" y="312420"/>
          <a:ext cx="838200" cy="3448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91440</xdr:colOff>
      <xdr:row>0</xdr:row>
      <xdr:rowOff>129540</xdr:rowOff>
    </xdr:from>
    <xdr:to>
      <xdr:col>1</xdr:col>
      <xdr:colOff>655320</xdr:colOff>
      <xdr:row>2</xdr:row>
      <xdr:rowOff>121920</xdr:rowOff>
    </xdr:to>
    <xdr:pic>
      <xdr:nvPicPr>
        <xdr:cNvPr id="2838529" name="Picture 2" descr="NLC Corporation">
          <a:extLst>
            <a:ext uri="{FF2B5EF4-FFF2-40B4-BE49-F238E27FC236}">
              <a16:creationId xmlns:a16="http://schemas.microsoft.com/office/drawing/2014/main" id="{00000000-0008-0000-0D00-000001502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1440" y="129540"/>
          <a:ext cx="859790" cy="3829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0</xdr:row>
      <xdr:rowOff>45720</xdr:rowOff>
    </xdr:from>
    <xdr:to>
      <xdr:col>2</xdr:col>
      <xdr:colOff>548640</xdr:colOff>
      <xdr:row>1</xdr:row>
      <xdr:rowOff>167640</xdr:rowOff>
    </xdr:to>
    <xdr:pic>
      <xdr:nvPicPr>
        <xdr:cNvPr id="2" name="Picture 4" descr="NLC Corporation">
          <a:extLst>
            <a:ext uri="{FF2B5EF4-FFF2-40B4-BE49-F238E27FC236}">
              <a16:creationId xmlns:a16="http://schemas.microsoft.com/office/drawing/2014/main" id="{00000000-0008-0000-0B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92455" y="45720"/>
          <a:ext cx="1141095" cy="312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137160</xdr:colOff>
      <xdr:row>0</xdr:row>
      <xdr:rowOff>167640</xdr:rowOff>
    </xdr:from>
    <xdr:to>
      <xdr:col>1</xdr:col>
      <xdr:colOff>624840</xdr:colOff>
      <xdr:row>2</xdr:row>
      <xdr:rowOff>129540</xdr:rowOff>
    </xdr:to>
    <xdr:pic>
      <xdr:nvPicPr>
        <xdr:cNvPr id="2839553" name="Picture 2" descr="NLC Corporation">
          <a:extLst>
            <a:ext uri="{FF2B5EF4-FFF2-40B4-BE49-F238E27FC236}">
              <a16:creationId xmlns:a16="http://schemas.microsoft.com/office/drawing/2014/main" id="{00000000-0008-0000-0F00-000001542B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7160" y="167640"/>
          <a:ext cx="813435"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Dung%20Quat\Goi3\PNT-P3.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Prime%20Minister%20Housing%20Pr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ASHAR%20(F)/AJK%20PROJECTS-7007/BUDGET/PKG/1286m/1286m%2016%20month.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Ahsan\PMR\Feb%202005\January-05\My%20Documents\PROJ\CO%20Brief\CO%20Brief%2020%20Mar%202001%20pp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hsan/PMR/Feb%202005/January-05/My%20Documents/PROJ/CO%20Brief/CO%20Brief%2020%20Mar%202001%20pp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160;/Ahsan/PMR/Feb%202005/January-05/My%20Documents/PROJ/CO%20Brief/CO%20Brief%2020%20Mar%202001%20ppt.xls"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AERO%20HOSPITAL%20COMPLEX%20A.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Backup%20Data\RATE%20ANALYSIS%2026-11-2010\TENDER%20WORKING\(2010%20TENDER%20WORKING)\NAVEENA%20EXPORTS\NAVEENA%20EXPORT%20H.O%20WORKING.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Khawar%20Data/Ahsan/PMR/Feb%202005/January-05/My%20Documents/PROJ/CO%20Brief/CO%20Brief%2020%20Mar%202001%20ppt.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H:\ZERO%20POINT\IPC%203\Excel%20Files\Baber%20-%20OA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11\common\My%20Documents\XYZ\skb\ten\CAMPU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Saleel\_SH114\Val\Boq\cer\val-06-30-08-04-cer.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H:\PROV\SUB%20ANAL\input%20rate\2008\4TH%20QUARTER.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PROV\SUB%20ANAL\input%20rate\2008\4TH%20QUARTER.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new1\Total%20Rate%20Analysis\PROV\SUB%20ANAL\input%20rate\2008\4TH%20QUARTE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Mr.Afzal\Desktop\PLAN_WORKS\MZD-Earthquake%20Works%20Road,%20Bridges%20etc%2020080527\3a-ARJA%20DHIRKOT%20ROAD%20(ICB-3)%2020080528\BOQ%20Road%20ARJA%20DHIRKOT%20ICB%203.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D:\Users\user\Desktop\National%20Logistics%20Cell\PROV\SUB%20ANAL\input%20rate\2008\4TH%20QUARTER.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Z:\SHAHDARA%20FLYOVER%20WORKING%20(13-06-2015)\RATE%20ANALYSIS%20LHR%20(S).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N-55%20Jul-16\Local%20Disk%20(D)\N-55%20Project\IPCs\IPC-in%20(2014)\IPC-20\Sec-III\IPC%20#%2020%20Fair%20Copy\EPC%209\C%20Xls%20Data\Makran%20Coastal%20Rd%20Project\IPC.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192.168.0.2\shared%20folder\amir\Amer%20Naqvi\Revised%20Feasibility%20Report\Package%20D\Torawarai\Economic%20Table%20-%20E%20(R.%20Torawarai).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SERVER\DATA\DataFile\O\DB9604\RevMay97\SHOPLIST.xls" TargetMode="External"/></Relationships>
</file>

<file path=xl/externalLinks/_rels/externalLink22.xml.rels><?xml version="1.0" encoding="UTF-8" standalone="yes"?>
<Relationships xmlns="http://schemas.openxmlformats.org/package/2006/relationships"><Relationship Id="rId1" Type="http://schemas.microsoft.com/office/2006/relationships/xlExternalLinkPath/xlPathMissing" Target="HONDA%20SKP.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N-55%20Jul-16\Local%20Disk%20(D)\N-55%20Project\IPCs\IPC-in%20(2014)\IPC-20\Sec-III\IPC%20%23%2020%20Fair%20Copy\EPC%209\C%20Xls%20Data\Makran%20Coastal%20Rd%20Project\IPC.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MAC2_NTSERVER\Data\MAC\General\Estimation%20Data\MESTDATA.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N-55%20Jul-16\Local%20Disk%20(D)\N-55%20Project\IPCs\IPC-in%20(2014)\IPC-20\Sec-III\IPC%20#%2020%20Fair%20Copy\Qty%20Engr%20Gp%20HQ%20494%20Engrs\20%20EB\IPC\IPC-1%20MAI%20Kolachi\IPC%20-1%20(31%20Jul%2005)\IPC-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D:\RATE%20ANALYSIS%20LHR%20(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A:\r677-D63-extn\Dayworks%20diversion.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H:\Makran%20Coastal%20Rd%20Project\IPC.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haring\My%20Documents\DO%20BURJ%20SHOPING%20MALL%20FAISALABAD.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N-55%20Jul-16\Local%20Disk%20(D)\N-55%20Project\IPCs\IPC-in%20(2014)\IPC-20\Sec-III\IPC%20%23%2020%20Fair%20Copy\Qty%20Engr%20Gp%20HQ%20494%20Engrs\20%20EB\IPC\IPC-1%20MAI%20Kolachi\IPC%20-1%20(31%20Jul%2005)\IPC-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10th%20Avenue\PMMS%20Soft%20Format\Soft%20Format\sharing\My%20Documents\DO%20BURJ%20SHOPING%20MALL%20FAISALABAD.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12\C%20Xls%20Data\Makran%20Coastal%20Rd%20Project\IPC.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2004\A65-4166-TE1-ADCO-Snam-Habib-OGD-III%20Upstm-aks-rn\03%20Estimation\4166%20MMCE%20Rev3.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EPC%209\C%20Xls%20Data\Makran%20Coastal%20Rd%20Project\IPC.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sharing/My%20Documents/DO%20BURJ%20SHOPING%20MALL%20FAISALABAD.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G:\Echo%20Escallation\2008\Halloki\ManwalaScSoda\Documents%20and%20Settings\Administrator\Desktop\Asif%20Estimates\Schedule\Schedule%202007%20rat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E:\pmp\PLAN_WORKS\MZD-Earthquake%20Works%20Road,%20Bridges%20etc%2020080527\3a-ARJA%20DHIRKOT%20ROAD%20(ICB-3)%2020080528\BOQ%20Road%20ARJA%20DHIRKOT%20ICB%203.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10th%20Avenue/PMMS%20Soft%20Format/Soft%20Format/sharing/My%20Documents/DO%20BURJ%20SHOPING%20MALL%20FAISALABAD.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Z:\Makran%20Coastal%20Rd%20Project\IPC.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2nd-pc-16\d\TENDER\Anil\22-AO-200\Elec.mmce.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2004\A65-4166-TE1-ADCO-Snam-Habib-OGD-III%20Upstm-aks-rn\03%20Estimation\4076%20mmce%20.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QS-ABDUL%20JABBAR%20ODHO\PMRs\April,%202010\PMR%20AND%20PMR%20BRIEF\PMR\PMR%20DEC%2008\PMR%20SEP%2008\PMR\Makran%20Coastal%20Rd%20Project\755%20CT%20ENGRS\Ipc-1%20(0~40)\Ipc%201\IPC.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Asif%20Laptop\IPC%20MB%20DIN%20%20Do%20not%20Delete\01%20IPC\IPC%20by%20Nespak\IPC%2006\Users\786\Desktop\Asif%20Estimates\Schedule\Schedule%202007%20rates.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F:\Asif%20Laptop\IPC%20MB%20DIN%20%20Do%20not%20Delete\01%20IPC\IPC%20by%20Nespak\IPC%2006\Users\786\Desktop\2008\ChangaManga\Asif%20Estimates\Schedule\Schedule%202007%20rate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Asif%20Laptop\IPC%20MB%20DIN%20%20Do%20not%20Delete\01%20IPC\IPC%20by%20Nespak\IPC%2006\Users\786\Desktop\Estimates\Estimates%202015-16\New%20ADP%20Schemes\Detailed%20estimates\2008\ChangaManga\Asif%20Estimates\Schedule\Schedule%202007%20rates.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2nd-pc-16\d\TENDER-2002\22-AO-220-SAIPEM\COMMERCIAL\ELECTRICAL\AL%20RUMAITHA\Elec.mmce_Al%20Rumaith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F:\Asif%20Laptop\IPC%20MB%20DIN%20%20Do%20not%20Delete\01%20IPC\IPC%20by%20Nespak\IPC%2006\Users\786\Desktop\2008\BILL\Asif%20Estimates\Schedule\Schedule%202007%20rates.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H:\SHAHDARA%20FLYOVER%20WORKING%20(13-06-2015)\RATE%20ANALYSIS%20LHR%20(S).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A:\EM-528\6F-MEASUREMENTS\123R\EM%20525\Take%20off\Sewer%20total%20Qantity.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Asif%20Laptop\IPC%20MB%20DIN%20%20Do%20not%20Delete\01%20IPC\IPC%20by%20Nespak\IPC%2006\Users\786\Desktop\Estimates\Estimates%202015-16\New%20ADP%20Schemes\Detailed%20estimates\Asif%20Estimates\Schedule\Schedule%202007%20rates.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F:\Asif%20Laptop\IPC%20MB%20DIN%20%20Do%20not%20Delete\01%20IPC\IPC%20by%20Nespak\IPC%2006\Users\786\Desktop\Users\A%20M%20%20C\Desktop\Schedule%20(very%20Accurate)%20-1st%20%20QUARTER-2010%20-.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PLAN_WORKS\MZD-Earthquake%20Works%20Road,%20Bridges%20etc%2020080527\3a-ARJA%20DHIRKOT%20ROAD%20(ICB-3)%2020080528\BOQ%20Road%20ARJA%20DHIRKOT%20ICB%203.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G:\PLAN_WORKS%202015\Sindh-Larkana%20to%20Qambar%2009-04-2009\Compr%20HQ%20vs%20GP%20%20Larkana%20to%20Moenjodaro.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D:\Echo%20Escallation\2008\Halloki\ManwalaScSoda\Documents%20and%20Settings\Administrator\Desktop\Asif%20Estimates\Schedule\Schedule%202007%20rates.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Iftikhar\e\Project%20Working%20Manual_Final\Contracts%20Section\Annexure_Section%20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G:\Documents%20and%20Settings\QS\Desktop\BOQ%20of%20Fly%20Over%20&amp;%20DHA%20from%20C1%20to%20C4\BOQ%20of%20Fly%20Over%20&amp;%20DHA%20from%20C1%20to%20C4\Flyover%20File\Hala-inv\WINDOWS\TEMP\ITB2\12CGOU.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H:\F\PROJECTS%20(G)\DARAL%20KHWAR%20(DKHP)-7017\SCHEDULE\DKHP%20SCHEDULE%20-(TARIQ)-06-AUG-2013.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E:\D%20DRIVE%20(OLD)\01A-CQS-AG%20ODHO\08C-BOQ%20&amp;%20COST%20ESTIMATES\KARACHI%20-%20HYDERABAD%20(M-9)%2012-02-13-FINAL\RA%20&amp;%20RA%20WP%20-%20(KHI-HYD%20M-9)-FINAL-09-04-15.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H:\Documents%20and%20Settings\Preferred%20Customer\My%20Documents\Reports\Weekly%20Report\Week76.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2nd-pc-15\tender\TENDER\Anil\22-AO-234-SVR\234%20mmce.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2nd-pc-15\d\TENDER\2003\A65-4088-TE1%20_Adma-Opco\4088-mmce.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G:\PLAN_WORKS\ISB-Lai%20Expressway-21-05-2007\Lai%20BOQ%206%20(Pkg-I)\Lai%20BOQ%206%20(Pkg-I)\FWO%20Rate%20Analysis%20-%20Lai-6%20(Pkg-I).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2nd-pc-15\d\TENDER\2003\23-AO-051-RS-rss-aks\051%20mmce.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J:\Schedule%20(very%20Accurate)%20-1st%20%20QUARTER-2010%20-.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I:\ZERO%20POINT\IPC%203\Excel%20Files\Baber%20-%20OAS.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databank/D/124-Pervaiz%20Vandal/131-Center%20OF%20Excellence/01-Bahawalnagar%20School/BOQ,S/Boys%20School/Engineer's%20Estimate%20(Boys%20School)/&#24052;&#22522;&#26031;&#22374;&#39033;&#30446;&#37096;/&#27599;&#21608;&#22788;&#29702;&#24037;&#20316;/2010.01.10~16/&#24052;&#22522;&#26031;&#22374;&#39033;&#30446;&#37096;/CSR03&#20351;&#29992;/CSR%2009(I)%20Final%20Muzaffarabads-Aug%2009.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databank/D/124-Pervaiz%20Vandal/131-Center%20OF%20Excellence/01-Bahawalnagar%20School/BOQ,S/Boys%20School/Engineer's%20Estimate%20(Boys%20School)/&#24052;&#22522;&#26031;&#22374;&#39033;&#30446;&#37096;/CSR03&#20351;&#29992;/CSR%2009(I)%20Final%20Muzaffarabads-Aug%2009.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D:\Skafs%2011-06-10\IPC's\H10\Mohlanwal\HOUSING%20UNITS\BLOCK%20-%20D\Package%20-%20H%20-%2010%20-%20D%20-%202%20(SKAFS)\IPC%20&amp;%20Claims\IPC%2003%20(H12-D-1)%20NESPAK%2003-01-09%20(Revised)latest.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Server1\CURRENT%20JOBS%202008-09\BOQ\JOB%20AND%20PAYMENTS%20DETAIL.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E:\1114m\BOQmecjebel.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D:\PLAN_WORKS%202015\Sindh-Larkana%20to%20Qambar%2009-04-2009\Compr%20HQ%20vs%20GP%20%20Larkana%20to%20Moenjodaro.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Kashif-pc\share_kashif\Z-P_Q%20&amp;%20BID%20DOC\BIDDING_DOCUMENTS\WATER_STRUCTURES\GAMBELLA%20ALWERO\GARP-01%20&amp;%2002\BUDGET\BUDGET_RAMZAN\BUDGET_GMB-05-May-2011.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Edrcserver1\DESIGN\Infra\Geotech\Crep\Soil-inv\O1097\DJB-0509\Spt-BH.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Hgw4\d\My%20Document\Bk_hgw-4\zaheer\MAKRAN%20COASTAL%202000\BOQ%20Nallient%20Gawadar%20Sub%20Section.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E:\Users\zkb\Desktop\Measurment%20Sheets%20(updated%2021-04-15).xlsx"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Db\db%20(d)\Altaf%20Hard%20Drive%20Data\Drive%20F\WasifData(F)\estimates\Muridke\Abstra-Feasibility%20Harbance%20Pura%20Kakial(18-2005).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E:\Volumes\QAISER\Dataserver\qs-section\Miscellaneous\PAKCHINA\latest%20costing%20(18-05-08)\blank\BOQ%20RAIWIND\amir-data-10-7-03\DATA\Amir-P\My%20Breifcase\Boq-Estimats-Rates\JERS\SHAPED\BOQs-SQ-1(9-12-03)\SQ-1-P.H-BOQ.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E:\Measurement\Structural\Gulmohar\from%20hakim%20shah\Documents%20and%20Settings\Me\Desktop\Barsched%2086661.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E:\10th%20Avenue\PMMS%20Soft%20Format\Soft%20Format\Documents%20and%20Settings\Me\Desktop\Barsched%2086661.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1114m/BOQmecjebel.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E:\ZKB%20Project\CPEC%20(Package-4)\Excel%20Files\IPC\In%20Progress\6Th%20Running%20Bill\IPC#06%20(CPEC,%20P-4)as%20per%20actual%20(SHK)\Users\Shahid\Desktop\package%2007%20rate%20analyisis%20of%20UTC%20Trafic%20signal.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Users/zkb/Desktop/Measurment%20Sheets%20(updated%2021-04-15).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D:\PLAN_WORKS\ISB-Lai%20Expressway-21-05-2007\Lai%20BOQ%206%20(Pkg-I)\Lai%20BOQ%206%20(Pkg-I)\FWO%20Rate%20Analysis%20-%20Lai-6%20(Pkg-I).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90392697\GT%20ROAD%20SPECIAL%20REPAIR%20ESTIMATE-WARA%20GUJRAN.x"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Volumes/QAISER/Dataserver/qs-section/Miscellaneous/PAKCHINA/latest%20costing%20(18-05-08)/blank/BOQ%20RAIWIND/amir-data-10-7-03/DATA/Amir-P/My%20Breifcase/Boq-Estimats-Rates/JERS/SHAPED/BOQs-SQ-1(9-12-03)/SQ-1-P.H-BOQ.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Kashif\E\Accounts\FBS.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Measurement/Structural/Gulmohar/from%20hakim%20shah/Documents%20and%20Settings/Me/Desktop/Barsched%208666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H:\F\ASHAR%20(G)\QADIRPUR_GASFIELD\BUDGET\BUDGET-OGDCL-20-JAN-2010.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G:\PLAN_WORKS\ISB-OPF%20Housing%20Sch%20Pkg-I%2011-06-2008\3%20OPF%20op3%20-%2008%20Jul%202008\OPF%20Housing%20Scheme%20Op-3.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hahid/Desktop/package%2007%20rate%20analyisis%20of%20UTC%20Trafic%20signal.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G:\FWO%20Works%202006-2007\2007\SDOs%20Work\BOLAN%20DAM\Bolan%2026sep07%20(639.486%20M)\Bolan-Jun-07-Sch-Final12-09-07%20(639.486%20M).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E:\Office\Proj%20HQ%20FWO\Qatar%20Lusail%204\002%20Roads%20-%20Rev%200.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G:\PLAN_WORKS\DAM-Kurram%20Tangi\RA-Kurram%20Tangi.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ZKB%20Project/CPEC%20(Package-4)/Excel%20Files/IPC/In%20Progress/6Th%20Running%20Bill/IPC#06%20(CPEC,%20P-4)as%20per%20actual%20(SHK)\Users\Shahid\Desktop\package%2007%20rate%20analyisis%20of%20UTC%20Trafic%20signal.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K:\Sdo,s\SDO%20Arbab\CAs\Anwar%20khan%20RAR\QS%20122\C%20Xls%20Data\Makran%20Coastal%20Rd%20Project\IPC.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G:\PLAN_WORKS\LHR-LDA%20Works%202080820\RA-Lahore-1.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Users/kufnl/Downloads/jupiter/Ahsan/PMR/Feb%202005/January-05/My%20Documents/PROJ/CO%20Brief/CO%20Brief%2020%20Mar%202001%20ppt.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E:\Volumes\QAISER\Wps-020\My%20Briefcase%20Hassan\Projects\656%20CDM%20Wear%20House\Engineer's%20Estimate\CDM_EE_06-11-09\EE_CDM_RATE%20ANALYSIS-06-11-09.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3D928325\Copy%20of%2010Marla"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E:\Emer\emer_jonson\05.08.12_Construction%20Stage\Price%20Comp%20Nego\Structures\Hyderabad%20Airport%20(HIAL)\HIAL%20Nego%20Stage\HIAL%20Schedule%20of%20Rate%20(Conforming%20Tender)%20-%2031%20January%20'05\Sc"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Nespak10\d\2215%20FSD\2215\Sewer%20Design%20(Actual%20Velocity).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Ali\jaffar\Jaffar%20Accounts\BALANCE%20SHEET,%20PROFIT%20&amp;%20LOSS%20ACCOUNT.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G:\PLAN_WORKS%202016\RA-2016.xlsx"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H:\yitagess\Micheta%20Direct%20cost\Reports\Weekly%20Report\Week%2050.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H:\yitagess\Micheta%20Direct%20cost\Reports\Weekly%20Report\Format.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server-prime-pc\Users\kalyan%20laptop\Downloads\civil%20rate%20anyl.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E:\Set%20No.75\CSR\CSR%20(Jan-2009)\CSR%20(Jan%20-%2009)%20(Diesel%2071.73).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E:\Documents%20and%20Settings\Microsoft\Desktop\Users\pkahmedkh\Documents\finance%20misc\working%20ver%204.xlsx"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Office/Proj%20HQ%20FWO/Qatar%20Lusail%204/002%20Roads%20-%20Rev%200.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E:\ZKB%20Project\CPEC%20(Package-4)\Excel%20Files\IPC\In%20Progress\6Th%20Running%20Bill\IPC%2306%20(CPEC,%20P-4)as%20per%20actual%20(SHK)\Users\Shahid\Desktop\package%2007%20rate%20analyisis%20of%20UTC%20Trafic%20signa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H:\yitagess\Micheta%20Direct%20cost\Reports\Weekly%20Report\new%20exp.%2049.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H:\SHAHDARA%20FLYOVER%20WORKING%20(13-06-2015)\Documents%20and%20Settings\Masood%20Ali\Desktop\Chanies%20BID\CSR%20(chaines%20Bid%20)%20Masood).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Habib\JOb%20%232559%20Rahim%20Yar%20Khan\Detailed%20Cost%20Estimate%20April%2008\Contract%20Package-I\Line%20VX%20(package%20-I).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Faiz\D\JAMIL\2497%20PGSHS%20Faisal%20Abad\PC-1%20(Rev.06)%20June%202005\amir-data-10-7-03\DATA\AMIR-1\ESTIMATES\FAISALABAD\University%20of%20Agriculture%20Faisalabad\FAISALABD-PH1.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G:\PLAN_WORKS%202010\Multan-Bosan%20Road%20Multan%20Chungi%209%20-%2022-10-2010\Final%20BOQ%20Bosan%20Road%20Multan%201A%20&amp;%201B-22-10-2010.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Pcc1\pcc1\Safari%20Villas\House%20Cost%20(Finishing%20+%20Structure)\Structure\7%20Marla%20Cost\7%20marla%20A.%20Yazdani%20(finishes).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D:\PLAN_WORKS\ISB-OPF%20Housing%20Sch%20Pkg-I%2011-06-2008\3%20OPF%20op3%20-%2008%20Jul%202008\OPF%20Housing%20Scheme%20Op-3.xls" TargetMode="External"/></Relationships>
</file>

<file path=xl/externalLinks/_rels/externalLink118.xml.rels><?xml version="1.0" encoding="UTF-8" standalone="yes"?>
<Relationships xmlns="http://schemas.openxmlformats.org/package/2006/relationships"><Relationship Id="rId1" Type="http://schemas.microsoft.com/office/2006/relationships/xlExternalLinkPath/xlStartup" Target="DATA/TEN/TALIBWAL.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Shoaib\ADP%202005-06\1%20Year%20plan\On%20Going%20ADP%20District%20Wise%20(2005-06)%20(N&amp;S).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H:\BADER%20DATA\Progress\Requirement%20Plan\KASHIF-PC\Share%20Kashif\Schedule%20of%20rates\NHA\CSR%202006\CSR-06%20NWFP.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databank/D/124-Pervaiz%20Vandal/131-Center%20OF%20Excellence/01-Bahawalnagar%20School/BOQ,S/Boys%20School/Engineer's%20Estimate%20(Boys%20School)/&#24052;&#22522;&#26031;&#22374;&#39033;&#30446;&#37096;/CSR&#36896;&#20215;&#25968;&#25454;&#24211;/CSR&#36896;&#20215;&#25968;&#25454;&#24211;2010.01.23.xlsx"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D:\Stup\PROV\SUB%20ANAL\ANALYSIS%20FEB.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Volumes/QAISER/Wps-020/My%20Briefcase%20Hassan/Projects/656%20CDM%20Wear%20House/Engineer's%20Estimate/CDM_EE_06-11-09/EE_CDM_RATE%20ANALYSIS-06-11-09.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F:\AUTOCAD%20DWGS\NAHAKI%20TUNNEL\Updated%20BOQ%20and%20x%20sec\CSR\NHA\2009%20CSR%20NHA\CSR%20(New%20for%202008)%20(MAr-08).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Rndserver2\RND%20Data\Soil%20Mech.%20Laboratory\Projects\Sagheer%20Aslam\Bearing%20Capacityr.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D:\FWO%20Works%202006-2007\2007\SDOs%20Work\BOLAN%20DAM\Bolan%2026sep07%20(639.486%20M)\Bolan-Jun-07-Sch-Final12-09-07%20(639.486%20M).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H:\F\PROJECTS%20(G)\KC-%2005-7003\BUDGET\SECTION-C\PLANNED%20COST\BUDGET-KC-05,%20SEC-C-04-JUL-2012.xlsx"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D:\Office\Proj%20HQ%20FWO\Qatar%20Lusail%204\002%20Roads%20-%20Rev%200.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F:\Q%20S\Bal%20Work%20upto%20IPC%20#%2017.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D:\PLAN_WORKS\DAM-Kurram%20Tangi\RA-Kurram%20Tangi.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wasim\D\(Waqas)%20Wasim%20Multani\Waqas%20(Wasim)\09.Phalia%20Mandi\IPC#28%20(Submitted).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D:\PLAN_WORKS%202010\Multan-Bosan%20Road%20Multan%20Chungi%209%20-%2022-10-2010\Final%20BOQ%20Bosan%20Road%20Multan%201A%20&amp;%201B-22-10-2010.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E:\Documents%20and%20Settings\zabbas\Local%20Settings\Temporary%20Internet%20Files\OLK14\PA_04_2004.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Set%20No.75/CSR/CSR%20(Jan-2009)/CSR%20(Jan%20-%2009)%20(Diesel%2071.73).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D:\PLAN_WORKS\LHR-LDA%20Works%202080820\RA-Lahore-1.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E:\Volumes\QAISER\Aid-1\F\AID\Engineering\Estimation\Copy%20of%20Analysis.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E:\Documents%20and%20Settings\QS\Desktop\BOQ%20of%20Fly%20Over%20&amp;%20DHA%20from%20C1%20to%20C4\BOQ%20of%20Fly%20Over%20&amp;%20DHA%20from%20C1%20to%20C4\Flyover%20File\Hala-inv\WINDOWS\TEMP\ITB2\12CGOU.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H:\yitagess\Micheta%20Direct%20cost\Reports\Weekly%20Report\Week46.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E:\10th%20Avenue\PMMS%20Soft%20Format\Soft%20Format\Documents%20and%20Settings\QS\Desktop\BOQ%20of%20Fly%20Over%20&amp;%20DHA%20from%20C1%20to%20C4\BOQ%20of%20Fly%20Over%20&amp;%20DHA%20from%20C1%20to%20C4\Flyover%20File\Hala-inv\WINDOWS\TEMP\ITB2\12CGOU.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D:\Skafs%2011-06-10\IPC's\H04\H04%20IPC%20%23%2002%20NESPAK%2011-3-10.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H:\F\PS\PROJECTS\PROJECTS%20BIDDING%20PROCESS\WATER%20STRUCTURES\SULEIMANKI%20BARRAGE\BOQ_SULEIMANKI%20BARRAGE\FINAL_BOQ\SULEIMANKI%20BARRAGE-BOQ%20-21-OCT-2013.xlsm"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ssm\B&amp;F%202\My%20Documents\SVA\Internal\number2text-formula.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D:\PLAN_WORKS%202016\RA-2016.xlsx"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Unit%20Rate%20Analysis%20Construction%20of%20Gulberg%20to%20Navel%20Enchorage%20211220170900.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D:\NLC%20Work%20Data\Bid\Dhudial%20By%20Pass\Dhudial%20Bypass%20(Final).xlsm"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D:\Users\QS%20Azeem\Downloads\NLC%20Data\Warsak%20Intersection\Comparision%20of%20Rates\BOQ%20Warsak%20Intersection%20-%20MRS%202016%20Vs%20MRS%202015%20Vs%20NHA%20CSR%202014+5%25.xlsm"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G:\Echo%20Escallation\2008\Halloki\ManwalaScSoda\Revised%20Detailed%20Estimate%20Manwala%20to%20Sucha%20Soda.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H:\J\CSR\CSR-2006\CSR\RA.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J:\CSR\CSR-2006\CSR\RA.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H:\BADER%20DATA\Progress\Requirement%20Plan\KASHIF-PC\Share%20Kashif\CSR\NHA\CSR%20Jan%202009\CSR%20(New%20for%202008)%20(MAr-08).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A:\Prices.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H:\BADER%20DATA\Progress\Requirement%20Plan\KASHIF-PC\Share%20Kashif\Plan-WORKS\Maira%20Rehamt%20Khan%20~%20BOI%20Rd-20080112\MAIRA%20REHMAT%20KHAN%20ROAD.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E:\Plan-WORKS\Maira%20Rehamt%20Khan%20~%20BOI%20Rd-20080112\MAIRA%20REHMAT%20KHAN%20ROAD.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E:\E-35%20AM-Associates%2015-04-2015\QUANTITIES\01%20-%20%20IPC\VO\vo\VO-02.MBP%20FINAL\Documents%20and%20Settings\User-2\Local%20Settings\Temp\EM550\Progress\data\SH%20114\VALUATIONS\REVISED%20BOQ_with%20provisional%20rate.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E:\Shakh%20zaid\kitchen%20amend\Shop-a-Shop\Documents%20and%20Settings\Me\Desktop\Barsched%2086661.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Documents%20and%20Settings/zabbas/Local%20Settings/Temporary%20Internet%20Files/OLK14/PA_04_2004.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Niazi-pcc\BOQ%20WHETTING%20FOR%20AETIMAD%20ENGINEERS%2001-03-2010\BOQ%20WHETTING%20FOR%20AETIMAD\08%20M%20%20ELV-2%20%20%20H%20%23637%20%20%20%20%20%20%20%20CA%201490%20SU\08%20M%20%20EXECTIVE%20SU%201495%20SFT.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H:\Zaka\Excel%20Files\Baber%20-%20OAS.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E:\Shakh%20zaid\Shop-a-Shop\Shop-a-Shop\Documents%20and%20Settings\Me\Desktop\Barsched%2086661.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E-35%20AM-Associates%2015-04-2015/QUANTITIES/01%20-%20%20IPC/VO/vo/VO-02.MBP%20FINAL/Documents%20and%20Settings/mselasco/My%20Documents/P29-Documents/Payment%20Certificate/New%20Payment/MODEL.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E3BE1A01\Revised%20Detailed%20Estimate%20Manwala%20to%20Sucha%20Soda.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F:\Asif%20Laptop\IPC%20MB%20DIN%20%20Do%20not%20Delete\01%20IPC\IPC%20by%20Nespak\IPC%2006\Users\786\Desktop\Estimates\Estimates%202015-16\New%20ADP%20Schemes\Detailed%20estimates\2008\ChangaManga\IPC%20-%2015%20Bridge.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10th%20Avenue/PMMS%20Soft%20Format/Soft%20Format/Documents%20and%20Settings/QS/Desktop/BOQ%20of%20Fly%20Over%20&amp;%20DHA%20from%20C1%20to%20C4/BOQ%20of%20Fly%20Over%20&amp;%20DHA%20from%20C1%20to%20C4/Flyover%20File/Hala-inv/WINDOWS/TEMP/ITB2/12CGOU.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E:\10th%20Avenue\PMMS%20Soft%20Format\Soft%20Format\SHEIKH%20ZAYED%20PROJECT(IBD)\NEW%20BILLS%20(SZIA)\KHALIL%20AHMAD%20BILLS\KHALIL%20AHMAD%20BILL%20SERIES\Shop-a-Shop\Shop-a-Shop\Documents%20and%20Settings\Me\Desktop\Barsched%2086661.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E:\Volumes\QAISER\Mep-245\MEP-245%20Share\Projects\441%20LDA%20TOWER\Excel%20Files\Elect-BOQ\Advance%20BOQ\001-ADVANCE%20BOQ-LDA-ELECTRICAL.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Deserver\design\USER\HOUSING\SIRISH\temp.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databank/D/124-Pervaiz%20Vandal/131-Center%20OF%20Excellence/01-Bahawalnagar%20School/BOQ,S/Boys%20School/Engineer's%20Estimate%20(Boys%20School)/&#24052;&#22522;&#26031;&#22374;&#39033;&#30446;&#37096;/&#27599;&#21608;&#22788;&#29702;&#24037;&#20316;/2010.01.10~16/BOQ&#22303;&#24314;15.xlsx"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E:\Rising%20suns\Ahsan\PMR\Feb%202005\January-05\My%20Documents\PROJ\CO%20Brief\CO%20Brief%2020%20Mar%202001%20ppt.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D:\Khuram%20Zia\Women%20Gate\Q%20S\Bal%20Work%20upto%20IPC%20%23%2017.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K:\DESTOP%20DETA\TMT%20(KPRRP%20Phase-II)\Kot%20Bhai%20Khan\IPC%2005\Summary%20and%20Measurement%20Sheet,,,.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E:\H\Malaysian%20High%20Commission\Final%20BOQ\Rock%20Bottom\Rock%20Bottom%20Price%20Final%20BOQ.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A:\Documents%20and%20Settings\LRA1\My%20Documents\BAR%20BENDING%20SCHEDULE%20&amp;%20QTY.%20SURVEYING%20PRORAM1\Barsched.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E:\1997m\Book2.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H:\F\PROJECTS%20(G)\Z-P_Q%20&amp;%20BID%20DOC\BIDDING_DOCUMENTS\WATER_STRUCTURES\SULEMANKI%20BARRAGE\03-TECHNICL%20BID\SCHEDULE\SULEMANKI%20BARRAGE%20SCHEDULE%20(WAHAB)-%2018-OCT-2013.xlsx"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H:\Baslel\Reports\Weekly%20Report\Week%2034.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E:\PROJECTS\OGDCL\BUDGET\FORMATE.xlsx"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Shakh%20zaid/kitchen%20amend/Shop-a-Shop/Documents%20and%20Settings/Me/Desktop/Barsched%2086661.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H:\yitagess\Micheta%20Direct%20cost\Reports\Monthly%20Report\Nehase.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10th%20Avenue/PMMS%20Soft%20Format/Soft%20Format/SHEIKH%20ZAYED%20PROJECT(IBD)/NEW%20BILLS%20(SZIA)/KHALIL%20AHMAD%20BILLS/KHALIL%20AHMAD%20BILL%20SERIES/kitchen%20amend/Shop-a-Shop/Documents%20and%20Settings/Me/Desktop/Barsched%2086661.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G:\PLAN_WORKS\KCI-Port%20Qasim%20Dev%20CP-III-21-08-2008\BOQs.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D:\Users\QS%20Azeem\Downloads\Rate%20Analysis%20NHA.xlsx"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E:\Users\Shahid\Desktop\package%2007%20rate%20analyisis%20of%20UTC%20Trafic%20signal.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G:\PLAN_WORKS%202015\Sindh-Khairpur%20Pkg%20II%2028-12-11\BOQ%20Khairpur%20Pkg%20-%20II-28-12-2011.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E:\10th%20Avenue\PMMS%20Soft%20Format\Soft%20Format\Khuram%20Zia\Women%20Gate\Download\BBS\Submitted%20BBS\BBS%20Primary%20Files\Excel%202000-2003%20Files\My%20Documents\Barsched%208666.xlt"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Shakh%20zaid/Shop-a-Shop/Shop-a-Shop/Documents%20and%20Settings/Me/Desktop/Barsched%2086661.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D:\Echo%20Escallation\2008\Halloki\ManwalaScSoda\Revised%20Detailed%20Estimate%20Manwala%20to%20Sucha%20Soda.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F:\Asif%20Laptop\IPC%20MB%20DIN%20%20Do%20not%20Delete\01%20IPC\IPC%20by%20Nespak\IPC%2006\Users\786\Desktop\2008\Halloki\ManwalaScSoda\Revised%20Detailed%20Estimate%20Manwala%20to%20Sucha%20Soda.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Z:\Documents%20and%20Settings\Owner\Desktop\yitagess\Micheta%20Direct%20cost\Reports\Monthly%20Report\Tir.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Wps-020\My%20Briefcase%20Hassan\Projects\656%20CDM%20Wear%20House\Engineer's%20Estimate\CDM_EE_06-11-09\EE_CDM_RATE%20ANALYSIS-06-11-09.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H:\F\ASHAR%20(F)\AJK%20PROJECTS-7007\BUDGET\PKG\1286m\1286m%2016%20month.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F:\Asif%20Laptop\IPC%20MB%20DIN%20%20Do%20not%20Delete\01%20IPC\IPC%20by%20Nespak\IPC%2006\Users\786\Desktop\Estimates\Estimates%202015-16\New%20ADP%20Schemes\Detailed%20estimates\IPC%20-%2017%20Bridge.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E:\Khuram%20Zia\Women%20Gate\Documents%20and%20Settings\Administrator\Desktop\BBS%20Primary%20Files\Excel%202000-2003%20Files\My%20Documents\Barsched%208666.xlt"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8B015A99\4-Marla%20House%2020.12.06%20(Covered%20Area%201100sft.)%20luxury%20Finishes..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E:\10th%20Avenue\PMMS%20Soft%20Format\Soft%20Format\Khuram%20Zia\Women%20Gate\Documents%20and%20Settings\Administrator\Desktop\BBS%20Primary%20Files\Excel%202000-2003%20Files\My%20Documents\Barsched%208666.xlt"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Volumes/QAISER/Mep-245/MEP-245%20Share/Projects/441%20LDA%20TOWER/Excel%20Files/Elect-BOQ/Advance%20BOQ/001-ADVANCE%20BOQ-LDA-ELECTRICAL.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H:\yitagess\Micheta%20Direct%20cost\Reports\Weekly%20Report\Week%2047.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Rising%20suns/Ahsan/PMR/Feb%202005/January-05/My%20Documents/PROJ/CO%20Brief/CO%20Brief%2020%20Mar%202001%20ppt.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D:\Excel\Ref01-Tunnel%20Electrical%20Works-VER03%20(2).xlsx"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E:\10th%20Avenue\MMR%20Revised%20&amp;%20Updated%202022\MMR%20new\MMR%2025%20Jul%202022%20-%2010th%20Avenue.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D:\Khawar%20Data\Ahsan\PMR\Feb%202005\January-05\My%20Documents\PROJ\CO%20Brief\CO%20Brief%2020%20Mar%202001%20ppt.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IPCs%20Data%20(Complete)/City%20Package%20-V%20IPCs/Majid%20&amp;%20Co/Checked/Ahsan/PMR/Feb%202005/January-05/My%20Documents/PROJ/CO%20Brief/CO%20Brief%2020%20Mar%202001%20ppt.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EDRCDATACENTER\ActivePrj\BandIP\BandF\Drawings\Common\O3340-BOQ-workings-29.07.04-EXTRA1.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H/Malaysian%20High%20Commission/Final%20BOQ/Rock%20Bottom/Rock%20Bottom%20Price%20Final%20BOQ.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E:\Users\Administrator\Downloads\MMR%2030%20Sep%202022%20-%20(10th%20Avenue)%20after%20anx%20d%20(1).xlsx"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E:\IPCs%20Data%20(Complete)\City%20Package%20-V%20IPCs\M.Saleem%20&amp;%20Co\Checked%20IPC\Ahsan\PMR\Feb%202005\January-05\My%20Documents\PROJ\CO%20Brief\CO%20Brief%2020%20Mar%202001%20ppt.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1997m/Book2.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D:\Plan-WORKS\Maira%20Rehamt%20Khan%20~%20BOI%20Rd-20080112\MAIRA%20REHMAT%20KHAN%20ROAD.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E:\10th%20Avenue\Sublet%20Work\CA%2009%20-%20Ms%20Afzal\RAR%2001%20MS%20Afzal%20Thakedar.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E:\Users\Administrator\Downloads\MMR%2031%20Jan%2024%20-%20(10th%20Avenue).xlsx"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E:\Users\Administrator\Downloads\Sent%20to%20PD%20North\MMR%2031%20Jan%2023%20-%20(10th%20Avenue)----.xlsx"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E:\Users\Administrator\Downloads\ANX%20H%20JAN%202023%20FOR%20QS.xlsx"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H:\yitagess\Micheta%20Direct%20cost\Reports\Monthly%20Report\Meskerem.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E:\10th%20Avenue\PMMS%20Soft%20Format\Soft%20Format\SHEIKH%20ZAYED%20PROJECT(IBD)\NEW%20BILLS%20(SZIA)\KHALIL%20AHMAD%20BILLS\KHALIL%20AHMAD%20BILL%20SERIES\kitchen%20amend\Shop-a-Shop\Documents%20and%20Settings\Me\Desktop\Barsched%2086661.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G:\10th%20Avenue\MMR%20Revised%20&amp;%20Updated%202022\Report%20sent%20to%20Monitoring%20Dept\MMR%20%2010th%20Ave%20%20June%202022.xlsx"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Kashif\(11-01-2007)%20KOHAT%20THAL\Documents%20and%20Settings\Administrator\Desktop\(11-01-2007)%20KOHAT%20THAL\(13-02-2007)%20REVISION%20KOHAT%20TO%20THAL\Kohat%20to%20Thal%20Section-II%20%20(23-02-2007)\(23-02-2007)%20brg%20%23%206%20at%2083+678.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I:\Zaka\Excel%20Files\Baber%20-%20OAS.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E:\10th%20Avenue\MMR%20Revised%20&amp;%20Updated%202022\MMR%2025%20Mar%202022%20on%20new%20format%207th%20Avenue.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2nd-pc-16\d\THARMA_DATA\Tenders\2002\22%20AO%20200\PPSto%20Paris\files%20to%20paris\inst.mmce.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E:\10th%20Avenue\Concrete%20Production%20Reports\Concrete%20Report%2010th-%20Till%20Date.xlsx"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E:\10th%20Avenue\MMR%20Revised%20&amp;%20Updated%202022\MMR%20new\MMR%20Nov%2023\WD%20conc.xlsx"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E:\Invert%20levels%20Block%20M%20(new)\WS%20Bed%20Levels%20H.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E:\10th%20Avenue\PMMS\Anx%20J%20without%20Price%20Adj\Rate%20Analysis.xlsx"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G:\PLAN_WORKS%202010\Benezir%20Bhutto%20Bridge%20Nishter%20Ghat-7-7-2010\BOQ-Bridge%20over%20river%20indus-7-7-2010.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E:\Users\Administrator\Downloads\MMR%20Feb%2025%20-%20(10th%20Avenue).xlsx"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E:\Users\Admin\Desktop\Jun%2024\MMR%20Jun%2024%20-%20(10th%20Avenue).xlsx"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E:\Users\Administrator\Downloads\MMR%20July%2024%20-%20(10th%20Avenue).xlsx"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E:\Users\Administrator\Downloads\Anx%20E%20&amp;%20F%20Feb%202025.xlsx"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D:\Khuram%20Zia\Women%20Gate\Download\BBS\Q%20S%20Sajjad\Progress%20Apr%202008\Progress%20Apr%202008%20f.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rndinetserver\Office\soilab\sheartest\uct\OHR%20TANK%20(M.U.C.T).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Faiz\D\JAMIL\2497%20PGSHS%20Faisal%20Abad\PC-1%20(Rev.06)%20June%202005\amir-data-10-7-03\DATA\AMIR-1\ESTIMATES\PUNJAB%20SQUASH%20COMPLEX\Rate%20Analysis\RATE%20ANALYSIS%20FOR%20PC-1-18-03-04.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Khuram%20Zia/Women%20Gate/Documents%20and%20Settings/Administrator/Desktop/BBS%20Primary%20Files/Excel%202000-2003%20Files/My%20Documents/Barsched%208666.xlt"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databank/D/shared/Kashif/Data/Rate%20Analysis/2%20-%20%20Rate%20Analtsis%20(Plumbing)/1-%20Main%20Salon%20Plan%20(Plumbing).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databank\shared\Kashif\Liaqat%20Pur%20Final%20%20Detailed%20Cost%20Estimate%20Basit%20Working%2022-07-08\Liaqat%20Pur%20Final%20%20Detailed%20Cost%20Estimate\3.%20water%20Supply%20system\Distribution%20System.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Pcc-gmustafa\D\Mushtaq%20Qamar%20New\Eden%20Lane%20VillasEstimatin\Analysis%20for%20Labour%20Rate%20%20only\Covered%20Area\15%20Marla%20%20S.Lux%20Finishes%20%203256.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10th%20Avenue/PMMS%20Soft%20Format/Soft%20Format/Khuram%20Zia/Women%20Gate/Documents%20and%20Settings/Administrator/Desktop/BBS%20Primary%20Files/Excel%202000-2003%20Files/My%20Documents/Barsched%208666.xlt"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xlFile://Root/AFZAL%20SIDDIQI%20work/All%20PMRs%20Softcopy/All%20PMR%20Jan%2014/FINAL%20PMR'S/752/PMR's/PMR/Rev%20Work%20Programe/Documents%20and%20Settings/Administrator/My%20Documents/Downloads/Documents%20and%20Settings/Zaheer/My%20Documents/Downl"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H:\BADER%20DATA\Progress\Requirement%20Plan\KASHIF-PC\Share%20Kashif\Documents%20and%20Settings\ALI\Desktop\Book2.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E:\Users\LENOVO\Desktop\MMR%20Oct%2024%20-%20(10th%20Avenue).xlsx"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E:\Users\Administrator\Downloads\Concrete%20Consumed%2009%20Dec%202024.xlsx"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Habib\JOb%20%232559%20Rahim%20Yar%20Khan\Job%20%23%202559%20Rahim%20yar%20Khan\Final%20Detailed%20Cost%20Estimate%20Jan%2008\Contract%20Package-III\Unserved%20Sewer%20Zone-I&amp;II\Line%20KLM%20(BSSW)%20%20(package%20-III).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H:\yitagess\Micheta%20Direct%20cost\Reports\Master%20schedule\Annual%20report(rev.).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E:\10th%20Avenue\Concrete%20Production%20Reports\Concrete%20Report%2010th-%20July%2024.xlsx"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D:\NLC%20Work%20Data\NLC%20DATA%20(By%20Aon%20)\NLC%20DATA\BHASHA%20DAM%20ROAD%20PROJECT\Total%20Metro%20Deta\Rate%20Analysis%20Metro%20Bus\Rate%20Analysis%20Metro%20Bus%20edited.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D:\Projects\PHA%2010-01%20New%20site\22-104-Hist-IECurve.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D:\PLAN_WORKS%202015\Sindh-Dharki%20Rd%20(N-5)%2020-2-2012\BOQ-Dharki%20Rd%20Sarhad%20bypass-20-2-2012.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J:\WINDOWS\TEMP\IBASE2.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Pccgmustafa\d\G%20Mustafa%20Qureshi\EDEN%20TOWER\CONTRACTOR%20BILLS\PAINT%20WORK\MUHAMMAD%20IQBAL.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D:\Users\QS%20Azeem\Downloads\Current%20Assignments\Comparison%20Warsak%20Intersection%20(NHA%202014%20CSR).xlsm"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Nasir\nasir\NASIR\E%20.%20C%20.%20V\Ecv-boq-10Marla-D\House%20No%2082.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E:\10th%20Avenue\DPRs\Mar%2024\DPR%20upto%203%20Mar%2024%20-%2010th%20Ave%20Proj.xlsx"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D:\PLAN_WORKS%202015\Sindh-Khairpur%20Pkg%20II%2028-12-11\BOQ%20Khairpur%20Pkg%20-%20II-28-12-2011.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Users/Administrator/Downloads/MMR%2030%20Sep%202022%20-%20(10th%20Avenue)%20after%20anx%20d%20(1).xlsx"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IPCs%20Data%20(Complete)/City%20Package%20-V%20IPCs/M.Saleem%20&amp;%20Co/Checked%20IPC/Ahsan/PMR/Feb%202005/January-05/My%20Documents/PROJ/CO%20Brief/CO%20Brief%2020%20Mar%202001%20ppt.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Users/Administrator/Downloads/Sent%20to%20PD%20North/MMR%2031%20Dec%2022%20-%20(10th%20Avenue)%20-%20Final.xlsx"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D:\PLAN_WORKS%202010\Benezir%20Bhutto%20Bridge%20Nishter%20Ghat-7-7-2010\BOQ-Bridge%20over%20river%20indus-7-7-2010.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E:\Users\Administrator\Downloads\Sent%20to%20PD%20North\MMR%2031%20Dec%2022%20-%20(10th%20Avenue)%20-%20Final.xlsx"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D:\Skafs%2011-06-10\IPC's\H10\Billing\IPC's\H12\PGSHS\IPC's\H05\IPC%2002%20(H05-D-1)%20NESPAK%20(Revised).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D:\Ch%20Engineers\Ahsan\PMR\Feb%202005\January-05\My%20Documents\PROJ\CO%20Brief\CO%20Brief%2020%20Mar%202001%20ppt.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G-jpj/Rahmat%20data/Civil/Civil%20Rate%20Anyl.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Users/Administrator/Downloads/MMR%2031%20Jan%2024%20-%20(10th%20Avenue).xlsx"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Users/Administrator/Downloads/Sent%20to%20PD%20North/MMR%2031%20Jan%2023%20-%20(10th%20Avenue)----.xlsx"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D:\Documents%20and%20Settings\hameed\Local%20Settings\Temporary%20Internet%20Files\OLK4\Metro%20Hanoi%201\Tendering\Packages\Store%20building\Package%203\CS3408\Standard\RPT.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H:\Ahsan\PMR\Feb%202005\January-05\My%20Documents\PROJ\CO%20Brief\CO%20Brief%2020%20Mar%202001%20ppt.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10554609/CSR%2009(I)%20Final"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BFB26064/CSR%200"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Edrcserver1\design\user\Cement\KVPgroup\E-Kvp\KVP-Engrs\PPRM-Housing\Namakkal%20Housing\School\T1037%20Entire%20School.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Niazi-pcc\BOQ%20WHETTING%20FOR%20AETIMAD%20ENGINEERS%2001-03-2010\BOQ%20WHETTING%20FOR%20AETIMAD\08%20M%20%20ELV-2%20%20%20H%20%23637%20%20%20%20%20%20%20%20CA%201490%20SU\Babar%20Rehman\EPV\BOQ%20(%20Covered%20Area%20)\05%20Marla%20(1428%20).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Icykokusai\koji\WINDOWS\Temporary%20Internet%20Files\OLK90D2\&#21442;&#32771;&#29992;&#65418;&#65394;&#65420;&#65387;&#65437;&#28779;&#21147;Priced%20BQ%20(11092003).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Pcc1\pcc1\PCC1\One%20kanal%20rate%20analysis.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arhan/personal/Rate%20Anlysis/Imran%20Sb/Rate%20Anylsis.xlsx"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E11\common\My%20Documents\XYZ\786-G.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databank/D/124-Pervaiz%20Vandal/131-Center%20OF%20Excellence/01-Bahawalnagar%20School/BOQ,S/Boys%20School/Engineer's%20Estimate%20(Boys%20School)/&#24052;&#22522;&#26031;&#22374;&#39033;&#30446;&#37096;/M&#22478;/&#32769;&#27861;&#38498;BOQ/&#27704;&#20037;&#20445;&#23384;/CSR03&#20351;&#29992;/CSR%2009(I)%20Final%20Muzaffarabads-Aug%2009.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Pccniazi\m.ijaz%20niazi\Babar%20Rehman\EPV\BOQ%20(%20Covered%20Area%20)\REV%20S.Lux%20(ECV).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Invert%20levels%20Block%20M%20(new)/WS%20Bed%20Levels%20H.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H:\Invert%20levels%20Block%20M%20(new)\WS%20Bed%20Levels%20H.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10th%20Avenue/PMMS/Anx%20J%20without%20Price%20Adj/Rate%20Analysis.xlsx"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Users/Administrator/Downloads/MMR%20May%2025%20-%20(10th%20Avenue).xlsx"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Users/Administrator/Downloads/DPR%20Financial%20-%2010th%20Avenue%2029%20Jun.xlsx"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Users/Administrator/Downloads/MMR%20July%2024%20-%20(10th%20Avenue).xlsx"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E:\10th%20Avenue\MMR%20Revised%20&amp;%20Updated%202022\MMR%20new\MMR%20Jun%2025\MMR%20Jun%2025%20-%20(10th%20Avenue).xlsx"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E:\10th%20Avenue\MMR%20Revised%20&amp;%20Updated%202022\MMR%20new\MMR%20May%2025\MMR%20Apr%2025%20-%20(10th%20Avenue)%20Final.xlsx"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Users/Administrator/Downloads/MMR%20Jan%2025%20-%20(10th%20Avenue).xlsx"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E:\10th%20Avenue\MMR%20Revised%20&amp;%20Updated%202022\MMR%20new\MMR%20Feb%2023\MMR%2028%20Feb%2023%20-%20(10th%20Avenue).xlsx"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Users/Administrator/Downloads/MMR%20May%2025%20-%20(10th%20).xlsx" TargetMode="External"/></Relationships>
</file>

<file path=xl/externalLinks/_rels/externalLink285.xml.rels><?xml version="1.0" encoding="UTF-8" standalone="yes"?>
<Relationships xmlns="http://schemas.openxmlformats.org/package/2006/relationships"><Relationship Id="rId1" Type="http://schemas.openxmlformats.org/officeDocument/2006/relationships/externalLinkPath" Target="file:///E:\10th%20Avenue\MMR%20Revised%20&amp;%20Updated%202022\MMR%20new\MMR%20Jun%2025\Work%20done%20Steel%20dia%20wise%20Till%2020%20Jun%202025%201.xlsx" TargetMode="External"/></Relationships>
</file>

<file path=xl/externalLinks/_rels/externalLink286.xml.rels><?xml version="1.0" encoding="UTF-8" standalone="yes"?>
<Relationships xmlns="http://schemas.openxmlformats.org/package/2006/relationships"><Relationship Id="rId1" Type="http://schemas.openxmlformats.org/officeDocument/2006/relationships/externalLinkPath" Target="file:///E:\10th%20Avenue\P&amp;L%20Presentation%20-%20June%2025\0-Summary%20&amp;%20Abstracts%20-%20Pkg-1%20rework.xlsx"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E:\10th%20Avenue\MMR%20Revised%20&amp;%20Updated%202022\MMR%20new\MMR%20May%2025\Work%20done%20Steel%20dia%20wise%20Till%2031%20May%202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NT-QUOT-#3"/>
      <sheetName val="COAT&amp;WRAP-QIOT-#3"/>
      <sheetName val="XL4Poppy"/>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lat VI - C-TYPE"/>
      <sheetName val="Flat-8  B-1  Type"/>
      <sheetName val="Flat-8  B-2  Type "/>
      <sheetName val="SUM"/>
      <sheetName val="Rate"/>
      <sheetName val="BOQ-1"/>
      <sheetName val="BOQ"/>
      <sheetName val="New Baqir Town"/>
      <sheetName val="Sheet1"/>
      <sheetName val="Flat_VI_-_C-TYPE"/>
      <sheetName val="Flat-8__B-1__Type"/>
      <sheetName val="Flat-8__B-2__Type_"/>
      <sheetName val="New_Baqir_Town"/>
    </sheetNames>
    <sheetDataSet>
      <sheetData sheetId="0"/>
      <sheetData sheetId="1"/>
      <sheetData sheetId="2"/>
      <sheetData sheetId="3" refreshError="1">
        <row r="9">
          <cell r="C9" t="e">
            <v>#REF!</v>
          </cell>
        </row>
        <row r="10">
          <cell r="C10">
            <v>0</v>
          </cell>
        </row>
        <row r="11">
          <cell r="C11">
            <v>0</v>
          </cell>
        </row>
        <row r="13">
          <cell r="C13" t="e">
            <v>#REF!</v>
          </cell>
        </row>
        <row r="14">
          <cell r="C14" t="e">
            <v>#REF!</v>
          </cell>
        </row>
      </sheetData>
      <sheetData sheetId="4"/>
      <sheetData sheetId="5"/>
      <sheetData sheetId="6"/>
      <sheetData sheetId="7"/>
      <sheetData sheetId="8"/>
      <sheetData sheetId="9"/>
      <sheetData sheetId="10"/>
      <sheetData sheetId="11"/>
      <sheetData sheetId="1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BL-J10"/>
      <sheetName val="#REF"/>
      <sheetName val="PipWT"/>
      <sheetName val="BQ Working"/>
    </sheetNames>
    <sheetDataSet>
      <sheetData sheetId="0" refreshError="1"/>
      <sheetData sheetId="1" refreshError="1"/>
      <sheetData sheetId="2" refreshError="1"/>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 val="ISBL-J10"/>
      <sheetName val="PipWT"/>
      <sheetName val="#REF"/>
      <sheetName val="BQ Work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 val="ISBL-J10"/>
      <sheetName val="PipWT"/>
      <sheetName val="#REF"/>
      <sheetName val="BQ Working"/>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refreshError="1"/>
      <sheetData sheetId="3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SUM"/>
      <sheetName val="CIVIL"/>
      <sheetName val="Ext. PLUMB"/>
      <sheetName val="R.A"/>
      <sheetName val="MAT-R"/>
      <sheetName val="Results (2)"/>
      <sheetName val="estimation"/>
      <sheetName val="Rate List"/>
      <sheetName val="Testing"/>
      <sheetName val="CON-M-F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
      <sheetName val="BOQ"/>
      <sheetName val="sum"/>
    </sheetNames>
    <sheetDataSet>
      <sheetData sheetId="0"/>
      <sheetData sheetId="1"/>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DDRESSES"/>
      <sheetName val="BOOK"/>
      <sheetName val="CALCULATION SHEET"/>
      <sheetName val="CALENDAR ANNUAL"/>
      <sheetName val="CALENDAR DESKTOP"/>
      <sheetName val="CASIO SHEET"/>
      <sheetName val="CASSETTE TITLE"/>
      <sheetName val="CD-Cover"/>
      <sheetName val="CD-Cover ii"/>
      <sheetName val="CHECKLIST"/>
      <sheetName val="CONVERSION FACTORS"/>
      <sheetName val="CONVERSION FACTORS (calc)"/>
      <sheetName val="DADS TELEPHONE Nos."/>
      <sheetName val="DIARY PAGE"/>
      <sheetName val="DOS Characters"/>
      <sheetName val="E-MAIL ADDRESSES"/>
      <sheetName val="FILE TITLES I"/>
      <sheetName val="FILE TITLES II"/>
      <sheetName val="FONT"/>
      <sheetName val="GBC - LOGO"/>
      <sheetName val="I CHING"/>
      <sheetName val="IMPORTANT HISTORICAL DATES"/>
      <sheetName val="IQ TEST"/>
      <sheetName val="LINED PAPER"/>
      <sheetName val="MATHEMAGICS"/>
      <sheetName val="MEMORY"/>
      <sheetName val="NATIONS OF THE WORLD"/>
      <sheetName val="OVERTIME"/>
      <sheetName val="PERPETUAL CALENDAR"/>
      <sheetName val="PERSONALIZED CARD"/>
      <sheetName val="PROJECT CALENDAR ACTUAL"/>
      <sheetName val="PROJECT CLAUSE 14"/>
      <sheetName val="PROJECT HOLIDAYS"/>
      <sheetName val="ROUGH PAGE"/>
      <sheetName val="TELEPHONE Nos"/>
      <sheetName val="TELEPHONE Nos ADD"/>
      <sheetName val="TELEPHONE PAD"/>
      <sheetName val="TROUBLE SHOOTING CHART"/>
      <sheetName val="UNIT CONVERTER"/>
      <sheetName val="UNITS"/>
      <sheetName val="WINDOWS SHORTCUTS"/>
      <sheetName val="WORDS"/>
      <sheetName val="CON-M-FL"/>
    </sheetNames>
    <sheetDataSet>
      <sheetData sheetId="0"/>
      <sheetData sheetId="1"/>
      <sheetData sheetId="2"/>
      <sheetData sheetId="3"/>
      <sheetData sheetId="4" refreshError="1">
        <row r="14">
          <cell r="C14" t="str">
            <v>SUN</v>
          </cell>
          <cell r="D14" t="str">
            <v>MON</v>
          </cell>
          <cell r="E14" t="str">
            <v>TUE</v>
          </cell>
          <cell r="F14" t="str">
            <v>WED</v>
          </cell>
          <cell r="G14" t="str">
            <v>THU</v>
          </cell>
          <cell r="H14" t="str">
            <v>FRI</v>
          </cell>
          <cell r="I14" t="str">
            <v>SAT</v>
          </cell>
          <cell r="L14" t="str">
            <v>SUN</v>
          </cell>
          <cell r="M14" t="str">
            <v>MON</v>
          </cell>
          <cell r="N14" t="str">
            <v>TUE</v>
          </cell>
          <cell r="O14" t="str">
            <v>WED</v>
          </cell>
          <cell r="P14" t="str">
            <v>THU</v>
          </cell>
          <cell r="Q14" t="str">
            <v>FRI</v>
          </cell>
          <cell r="R14" t="str">
            <v>SAT</v>
          </cell>
          <cell r="U14" t="str">
            <v>SUN</v>
          </cell>
          <cell r="V14" t="str">
            <v>MON</v>
          </cell>
          <cell r="W14" t="str">
            <v>TUE</v>
          </cell>
          <cell r="X14" t="str">
            <v>WED</v>
          </cell>
          <cell r="Y14" t="str">
            <v>THU</v>
          </cell>
          <cell r="Z14" t="str">
            <v>FRI</v>
          </cell>
          <cell r="AA14" t="str">
            <v>SAT</v>
          </cell>
        </row>
        <row r="15">
          <cell r="C15">
            <v>0</v>
          </cell>
          <cell r="D15">
            <v>0</v>
          </cell>
          <cell r="E15">
            <v>1</v>
          </cell>
          <cell r="F15">
            <v>2</v>
          </cell>
          <cell r="G15">
            <v>3</v>
          </cell>
          <cell r="H15">
            <v>4</v>
          </cell>
          <cell r="I15">
            <v>5</v>
          </cell>
          <cell r="L15">
            <v>0</v>
          </cell>
          <cell r="M15">
            <v>0</v>
          </cell>
          <cell r="N15">
            <v>0</v>
          </cell>
          <cell r="O15">
            <v>0</v>
          </cell>
          <cell r="P15">
            <v>0</v>
          </cell>
          <cell r="Q15">
            <v>1</v>
          </cell>
          <cell r="R15">
            <v>2</v>
          </cell>
          <cell r="U15">
            <v>0</v>
          </cell>
          <cell r="V15">
            <v>0</v>
          </cell>
          <cell r="W15">
            <v>0</v>
          </cell>
          <cell r="X15">
            <v>0</v>
          </cell>
          <cell r="Y15">
            <v>0</v>
          </cell>
          <cell r="Z15">
            <v>1</v>
          </cell>
          <cell r="AA15">
            <v>2</v>
          </cell>
        </row>
        <row r="16">
          <cell r="C16">
            <v>6</v>
          </cell>
          <cell r="D16">
            <v>7</v>
          </cell>
          <cell r="E16">
            <v>8</v>
          </cell>
          <cell r="F16">
            <v>9</v>
          </cell>
          <cell r="G16">
            <v>10</v>
          </cell>
          <cell r="H16">
            <v>11</v>
          </cell>
          <cell r="I16">
            <v>12</v>
          </cell>
          <cell r="L16">
            <v>3</v>
          </cell>
          <cell r="M16">
            <v>4</v>
          </cell>
          <cell r="N16">
            <v>5</v>
          </cell>
          <cell r="O16">
            <v>6</v>
          </cell>
          <cell r="P16">
            <v>7</v>
          </cell>
          <cell r="Q16">
            <v>8</v>
          </cell>
          <cell r="R16">
            <v>9</v>
          </cell>
          <cell r="U16">
            <v>3</v>
          </cell>
          <cell r="V16">
            <v>4</v>
          </cell>
          <cell r="W16">
            <v>5</v>
          </cell>
          <cell r="X16">
            <v>6</v>
          </cell>
          <cell r="Y16">
            <v>7</v>
          </cell>
          <cell r="Z16">
            <v>8</v>
          </cell>
          <cell r="AA16">
            <v>9</v>
          </cell>
        </row>
        <row r="17">
          <cell r="C17">
            <v>13</v>
          </cell>
          <cell r="D17">
            <v>14</v>
          </cell>
          <cell r="E17">
            <v>15</v>
          </cell>
          <cell r="F17">
            <v>16</v>
          </cell>
          <cell r="G17">
            <v>17</v>
          </cell>
          <cell r="H17">
            <v>18</v>
          </cell>
          <cell r="I17">
            <v>19</v>
          </cell>
          <cell r="L17">
            <v>10</v>
          </cell>
          <cell r="M17">
            <v>11</v>
          </cell>
          <cell r="N17">
            <v>12</v>
          </cell>
          <cell r="O17">
            <v>13</v>
          </cell>
          <cell r="P17">
            <v>14</v>
          </cell>
          <cell r="Q17">
            <v>15</v>
          </cell>
          <cell r="R17">
            <v>16</v>
          </cell>
          <cell r="U17">
            <v>10</v>
          </cell>
          <cell r="V17">
            <v>11</v>
          </cell>
          <cell r="W17">
            <v>12</v>
          </cell>
          <cell r="X17">
            <v>13</v>
          </cell>
          <cell r="Y17">
            <v>14</v>
          </cell>
          <cell r="Z17">
            <v>15</v>
          </cell>
          <cell r="AA17">
            <v>16</v>
          </cell>
        </row>
        <row r="18">
          <cell r="C18">
            <v>20</v>
          </cell>
          <cell r="D18">
            <v>21</v>
          </cell>
          <cell r="E18">
            <v>22</v>
          </cell>
          <cell r="F18">
            <v>23</v>
          </cell>
          <cell r="G18">
            <v>24</v>
          </cell>
          <cell r="H18">
            <v>25</v>
          </cell>
          <cell r="I18">
            <v>26</v>
          </cell>
          <cell r="L18">
            <v>17</v>
          </cell>
          <cell r="M18">
            <v>18</v>
          </cell>
          <cell r="N18">
            <v>19</v>
          </cell>
          <cell r="O18">
            <v>20</v>
          </cell>
          <cell r="P18">
            <v>21</v>
          </cell>
          <cell r="Q18">
            <v>22</v>
          </cell>
          <cell r="R18">
            <v>23</v>
          </cell>
          <cell r="U18">
            <v>17</v>
          </cell>
          <cell r="V18">
            <v>18</v>
          </cell>
          <cell r="W18">
            <v>19</v>
          </cell>
          <cell r="X18">
            <v>20</v>
          </cell>
          <cell r="Y18">
            <v>21</v>
          </cell>
          <cell r="Z18">
            <v>22</v>
          </cell>
          <cell r="AA18">
            <v>23</v>
          </cell>
        </row>
        <row r="19">
          <cell r="C19">
            <v>27</v>
          </cell>
          <cell r="D19">
            <v>28</v>
          </cell>
          <cell r="E19">
            <v>29</v>
          </cell>
          <cell r="F19">
            <v>30</v>
          </cell>
          <cell r="G19">
            <v>31</v>
          </cell>
          <cell r="H19">
            <v>0</v>
          </cell>
          <cell r="I19">
            <v>0</v>
          </cell>
          <cell r="L19">
            <v>24</v>
          </cell>
          <cell r="M19">
            <v>25</v>
          </cell>
          <cell r="N19">
            <v>26</v>
          </cell>
          <cell r="O19">
            <v>27</v>
          </cell>
          <cell r="P19">
            <v>28</v>
          </cell>
          <cell r="Q19">
            <v>0</v>
          </cell>
          <cell r="R19">
            <v>0</v>
          </cell>
          <cell r="U19">
            <v>24</v>
          </cell>
          <cell r="V19">
            <v>25</v>
          </cell>
          <cell r="W19">
            <v>26</v>
          </cell>
          <cell r="X19">
            <v>27</v>
          </cell>
          <cell r="Y19">
            <v>28</v>
          </cell>
          <cell r="Z19">
            <v>29</v>
          </cell>
          <cell r="AA19">
            <v>30</v>
          </cell>
        </row>
        <row r="20">
          <cell r="C20">
            <v>0</v>
          </cell>
          <cell r="D20">
            <v>0</v>
          </cell>
          <cell r="E20">
            <v>0</v>
          </cell>
          <cell r="F20">
            <v>0</v>
          </cell>
          <cell r="G20">
            <v>0</v>
          </cell>
          <cell r="H20">
            <v>0</v>
          </cell>
          <cell r="I20">
            <v>0</v>
          </cell>
          <cell r="L20">
            <v>0</v>
          </cell>
          <cell r="M20">
            <v>0</v>
          </cell>
          <cell r="N20">
            <v>0</v>
          </cell>
          <cell r="O20">
            <v>0</v>
          </cell>
          <cell r="P20">
            <v>0</v>
          </cell>
          <cell r="Q20">
            <v>0</v>
          </cell>
          <cell r="R20">
            <v>0</v>
          </cell>
          <cell r="U20">
            <v>31</v>
          </cell>
          <cell r="V20">
            <v>0</v>
          </cell>
          <cell r="W20">
            <v>0</v>
          </cell>
          <cell r="X20">
            <v>0</v>
          </cell>
          <cell r="Y20">
            <v>0</v>
          </cell>
          <cell r="Z20">
            <v>0</v>
          </cell>
          <cell r="AA20">
            <v>0</v>
          </cell>
        </row>
        <row r="23">
          <cell r="C23" t="str">
            <v>SUN</v>
          </cell>
          <cell r="D23" t="str">
            <v>MON</v>
          </cell>
          <cell r="E23" t="str">
            <v>TUE</v>
          </cell>
          <cell r="F23" t="str">
            <v>WED</v>
          </cell>
          <cell r="G23" t="str">
            <v>THU</v>
          </cell>
          <cell r="H23" t="str">
            <v>FRI</v>
          </cell>
          <cell r="I23" t="str">
            <v>SAT</v>
          </cell>
          <cell r="L23" t="str">
            <v>SUN</v>
          </cell>
          <cell r="M23" t="str">
            <v>MON</v>
          </cell>
          <cell r="N23" t="str">
            <v>TUE</v>
          </cell>
          <cell r="O23" t="str">
            <v>WED</v>
          </cell>
          <cell r="P23" t="str">
            <v>THU</v>
          </cell>
          <cell r="Q23" t="str">
            <v>FRI</v>
          </cell>
          <cell r="R23" t="str">
            <v>SAT</v>
          </cell>
          <cell r="U23" t="str">
            <v>SUN</v>
          </cell>
          <cell r="V23" t="str">
            <v>MON</v>
          </cell>
          <cell r="W23" t="str">
            <v>TUE</v>
          </cell>
          <cell r="X23" t="str">
            <v>WED</v>
          </cell>
          <cell r="Y23" t="str">
            <v>THU</v>
          </cell>
          <cell r="Z23" t="str">
            <v>FRI</v>
          </cell>
          <cell r="AA23" t="str">
            <v>SAT</v>
          </cell>
        </row>
        <row r="24">
          <cell r="C24">
            <v>0</v>
          </cell>
          <cell r="D24">
            <v>1</v>
          </cell>
          <cell r="E24">
            <v>2</v>
          </cell>
          <cell r="F24">
            <v>3</v>
          </cell>
          <cell r="G24">
            <v>4</v>
          </cell>
          <cell r="H24">
            <v>5</v>
          </cell>
          <cell r="I24">
            <v>6</v>
          </cell>
          <cell r="L24">
            <v>0</v>
          </cell>
          <cell r="M24">
            <v>0</v>
          </cell>
          <cell r="N24">
            <v>0</v>
          </cell>
          <cell r="O24">
            <v>1</v>
          </cell>
          <cell r="P24">
            <v>2</v>
          </cell>
          <cell r="Q24">
            <v>3</v>
          </cell>
          <cell r="R24">
            <v>4</v>
          </cell>
          <cell r="U24">
            <v>0</v>
          </cell>
          <cell r="V24">
            <v>0</v>
          </cell>
          <cell r="W24">
            <v>0</v>
          </cell>
          <cell r="X24">
            <v>0</v>
          </cell>
          <cell r="Y24">
            <v>0</v>
          </cell>
          <cell r="Z24">
            <v>0</v>
          </cell>
          <cell r="AA24">
            <v>1</v>
          </cell>
        </row>
        <row r="25">
          <cell r="C25">
            <v>7</v>
          </cell>
          <cell r="D25">
            <v>8</v>
          </cell>
          <cell r="E25">
            <v>9</v>
          </cell>
          <cell r="F25">
            <v>10</v>
          </cell>
          <cell r="G25">
            <v>11</v>
          </cell>
          <cell r="H25">
            <v>12</v>
          </cell>
          <cell r="I25">
            <v>13</v>
          </cell>
          <cell r="L25">
            <v>5</v>
          </cell>
          <cell r="M25">
            <v>6</v>
          </cell>
          <cell r="N25">
            <v>7</v>
          </cell>
          <cell r="O25">
            <v>8</v>
          </cell>
          <cell r="P25">
            <v>9</v>
          </cell>
          <cell r="Q25">
            <v>10</v>
          </cell>
          <cell r="R25">
            <v>11</v>
          </cell>
          <cell r="U25">
            <v>2</v>
          </cell>
          <cell r="V25">
            <v>3</v>
          </cell>
          <cell r="W25">
            <v>4</v>
          </cell>
          <cell r="X25">
            <v>5</v>
          </cell>
          <cell r="Y25">
            <v>6</v>
          </cell>
          <cell r="Z25">
            <v>7</v>
          </cell>
          <cell r="AA25">
            <v>8</v>
          </cell>
        </row>
        <row r="26">
          <cell r="C26">
            <v>14</v>
          </cell>
          <cell r="D26">
            <v>15</v>
          </cell>
          <cell r="E26">
            <v>16</v>
          </cell>
          <cell r="F26">
            <v>17</v>
          </cell>
          <cell r="G26">
            <v>18</v>
          </cell>
          <cell r="H26">
            <v>19</v>
          </cell>
          <cell r="I26">
            <v>20</v>
          </cell>
          <cell r="L26">
            <v>12</v>
          </cell>
          <cell r="M26">
            <v>13</v>
          </cell>
          <cell r="N26">
            <v>14</v>
          </cell>
          <cell r="O26">
            <v>15</v>
          </cell>
          <cell r="P26">
            <v>16</v>
          </cell>
          <cell r="Q26">
            <v>17</v>
          </cell>
          <cell r="R26">
            <v>18</v>
          </cell>
          <cell r="U26">
            <v>9</v>
          </cell>
          <cell r="V26">
            <v>10</v>
          </cell>
          <cell r="W26">
            <v>11</v>
          </cell>
          <cell r="X26">
            <v>12</v>
          </cell>
          <cell r="Y26">
            <v>13</v>
          </cell>
          <cell r="Z26">
            <v>14</v>
          </cell>
          <cell r="AA26">
            <v>15</v>
          </cell>
        </row>
        <row r="27">
          <cell r="C27">
            <v>21</v>
          </cell>
          <cell r="D27">
            <v>22</v>
          </cell>
          <cell r="E27">
            <v>23</v>
          </cell>
          <cell r="F27">
            <v>24</v>
          </cell>
          <cell r="G27">
            <v>25</v>
          </cell>
          <cell r="H27">
            <v>26</v>
          </cell>
          <cell r="I27">
            <v>27</v>
          </cell>
          <cell r="L27">
            <v>19</v>
          </cell>
          <cell r="M27">
            <v>20</v>
          </cell>
          <cell r="N27">
            <v>21</v>
          </cell>
          <cell r="O27">
            <v>22</v>
          </cell>
          <cell r="P27">
            <v>23</v>
          </cell>
          <cell r="Q27">
            <v>24</v>
          </cell>
          <cell r="R27">
            <v>25</v>
          </cell>
          <cell r="U27">
            <v>16</v>
          </cell>
          <cell r="V27">
            <v>17</v>
          </cell>
          <cell r="W27">
            <v>18</v>
          </cell>
          <cell r="X27">
            <v>19</v>
          </cell>
          <cell r="Y27">
            <v>20</v>
          </cell>
          <cell r="Z27">
            <v>21</v>
          </cell>
          <cell r="AA27">
            <v>22</v>
          </cell>
        </row>
        <row r="28">
          <cell r="C28">
            <v>28</v>
          </cell>
          <cell r="D28">
            <v>29</v>
          </cell>
          <cell r="E28">
            <v>30</v>
          </cell>
          <cell r="F28">
            <v>0</v>
          </cell>
          <cell r="G28">
            <v>0</v>
          </cell>
          <cell r="H28">
            <v>0</v>
          </cell>
          <cell r="I28">
            <v>0</v>
          </cell>
          <cell r="L28">
            <v>26</v>
          </cell>
          <cell r="M28">
            <v>27</v>
          </cell>
          <cell r="N28">
            <v>28</v>
          </cell>
          <cell r="O28">
            <v>29</v>
          </cell>
          <cell r="P28">
            <v>30</v>
          </cell>
          <cell r="Q28">
            <v>31</v>
          </cell>
          <cell r="R28">
            <v>0</v>
          </cell>
          <cell r="U28">
            <v>23</v>
          </cell>
          <cell r="V28">
            <v>24</v>
          </cell>
          <cell r="W28">
            <v>25</v>
          </cell>
          <cell r="X28">
            <v>26</v>
          </cell>
          <cell r="Y28">
            <v>27</v>
          </cell>
          <cell r="Z28">
            <v>28</v>
          </cell>
          <cell r="AA28">
            <v>29</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30</v>
          </cell>
          <cell r="V29">
            <v>0</v>
          </cell>
          <cell r="W29">
            <v>0</v>
          </cell>
          <cell r="X29">
            <v>0</v>
          </cell>
          <cell r="Y29">
            <v>0</v>
          </cell>
          <cell r="Z29">
            <v>0</v>
          </cell>
          <cell r="AA29">
            <v>0</v>
          </cell>
        </row>
        <row r="32">
          <cell r="C32" t="str">
            <v>SUN</v>
          </cell>
          <cell r="D32" t="str">
            <v>MON</v>
          </cell>
          <cell r="E32" t="str">
            <v>TUE</v>
          </cell>
          <cell r="F32" t="str">
            <v>WED</v>
          </cell>
          <cell r="G32" t="str">
            <v>THU</v>
          </cell>
          <cell r="H32" t="str">
            <v>FRI</v>
          </cell>
          <cell r="I32" t="str">
            <v>SAT</v>
          </cell>
          <cell r="L32" t="str">
            <v>SUN</v>
          </cell>
          <cell r="M32" t="str">
            <v>MON</v>
          </cell>
          <cell r="N32" t="str">
            <v>TUE</v>
          </cell>
          <cell r="O32" t="str">
            <v>WED</v>
          </cell>
          <cell r="P32" t="str">
            <v>THU</v>
          </cell>
          <cell r="Q32" t="str">
            <v>FRI</v>
          </cell>
          <cell r="R32" t="str">
            <v>SAT</v>
          </cell>
          <cell r="U32" t="str">
            <v>SUN</v>
          </cell>
          <cell r="V32" t="str">
            <v>MON</v>
          </cell>
          <cell r="W32" t="str">
            <v>TUE</v>
          </cell>
          <cell r="X32" t="str">
            <v>WED</v>
          </cell>
          <cell r="Y32" t="str">
            <v>THU</v>
          </cell>
          <cell r="Z32" t="str">
            <v>FRI</v>
          </cell>
          <cell r="AA32" t="str">
            <v>SAT</v>
          </cell>
        </row>
        <row r="33">
          <cell r="C33">
            <v>0</v>
          </cell>
          <cell r="D33">
            <v>1</v>
          </cell>
          <cell r="E33">
            <v>2</v>
          </cell>
          <cell r="F33">
            <v>3</v>
          </cell>
          <cell r="G33">
            <v>4</v>
          </cell>
          <cell r="H33">
            <v>5</v>
          </cell>
          <cell r="I33">
            <v>6</v>
          </cell>
          <cell r="L33">
            <v>0</v>
          </cell>
          <cell r="M33">
            <v>0</v>
          </cell>
          <cell r="N33">
            <v>0</v>
          </cell>
          <cell r="O33">
            <v>0</v>
          </cell>
          <cell r="P33">
            <v>1</v>
          </cell>
          <cell r="Q33">
            <v>2</v>
          </cell>
          <cell r="R33">
            <v>3</v>
          </cell>
          <cell r="U33">
            <v>1</v>
          </cell>
          <cell r="V33">
            <v>2</v>
          </cell>
          <cell r="W33">
            <v>3</v>
          </cell>
          <cell r="X33">
            <v>4</v>
          </cell>
          <cell r="Y33">
            <v>5</v>
          </cell>
          <cell r="Z33">
            <v>6</v>
          </cell>
          <cell r="AA33">
            <v>7</v>
          </cell>
        </row>
        <row r="34">
          <cell r="C34">
            <v>7</v>
          </cell>
          <cell r="D34">
            <v>8</v>
          </cell>
          <cell r="E34">
            <v>9</v>
          </cell>
          <cell r="F34">
            <v>10</v>
          </cell>
          <cell r="G34">
            <v>11</v>
          </cell>
          <cell r="H34">
            <v>12</v>
          </cell>
          <cell r="I34">
            <v>13</v>
          </cell>
          <cell r="L34">
            <v>4</v>
          </cell>
          <cell r="M34">
            <v>5</v>
          </cell>
          <cell r="N34">
            <v>6</v>
          </cell>
          <cell r="O34">
            <v>7</v>
          </cell>
          <cell r="P34">
            <v>8</v>
          </cell>
          <cell r="Q34">
            <v>9</v>
          </cell>
          <cell r="R34">
            <v>10</v>
          </cell>
          <cell r="U34">
            <v>8</v>
          </cell>
          <cell r="V34">
            <v>9</v>
          </cell>
          <cell r="W34">
            <v>10</v>
          </cell>
          <cell r="X34">
            <v>11</v>
          </cell>
          <cell r="Y34">
            <v>12</v>
          </cell>
          <cell r="Z34">
            <v>13</v>
          </cell>
          <cell r="AA34">
            <v>14</v>
          </cell>
        </row>
        <row r="35">
          <cell r="C35">
            <v>14</v>
          </cell>
          <cell r="D35">
            <v>15</v>
          </cell>
          <cell r="E35">
            <v>16</v>
          </cell>
          <cell r="F35">
            <v>17</v>
          </cell>
          <cell r="G35">
            <v>18</v>
          </cell>
          <cell r="H35">
            <v>19</v>
          </cell>
          <cell r="I35">
            <v>20</v>
          </cell>
          <cell r="L35">
            <v>11</v>
          </cell>
          <cell r="M35">
            <v>12</v>
          </cell>
          <cell r="N35">
            <v>13</v>
          </cell>
          <cell r="O35">
            <v>14</v>
          </cell>
          <cell r="P35">
            <v>15</v>
          </cell>
          <cell r="Q35">
            <v>16</v>
          </cell>
          <cell r="R35">
            <v>17</v>
          </cell>
          <cell r="U35">
            <v>15</v>
          </cell>
          <cell r="V35">
            <v>16</v>
          </cell>
          <cell r="W35">
            <v>17</v>
          </cell>
          <cell r="X35">
            <v>18</v>
          </cell>
          <cell r="Y35">
            <v>19</v>
          </cell>
          <cell r="Z35">
            <v>20</v>
          </cell>
          <cell r="AA35">
            <v>21</v>
          </cell>
        </row>
        <row r="36">
          <cell r="C36">
            <v>21</v>
          </cell>
          <cell r="D36">
            <v>22</v>
          </cell>
          <cell r="E36">
            <v>23</v>
          </cell>
          <cell r="F36">
            <v>24</v>
          </cell>
          <cell r="G36">
            <v>25</v>
          </cell>
          <cell r="H36">
            <v>26</v>
          </cell>
          <cell r="I36">
            <v>27</v>
          </cell>
          <cell r="L36">
            <v>18</v>
          </cell>
          <cell r="M36">
            <v>19</v>
          </cell>
          <cell r="N36">
            <v>20</v>
          </cell>
          <cell r="O36">
            <v>21</v>
          </cell>
          <cell r="P36">
            <v>22</v>
          </cell>
          <cell r="Q36">
            <v>23</v>
          </cell>
          <cell r="R36">
            <v>24</v>
          </cell>
          <cell r="U36">
            <v>22</v>
          </cell>
          <cell r="V36">
            <v>23</v>
          </cell>
          <cell r="W36">
            <v>24</v>
          </cell>
          <cell r="X36">
            <v>25</v>
          </cell>
          <cell r="Y36">
            <v>26</v>
          </cell>
          <cell r="Z36">
            <v>27</v>
          </cell>
          <cell r="AA36">
            <v>28</v>
          </cell>
        </row>
        <row r="37">
          <cell r="C37">
            <v>28</v>
          </cell>
          <cell r="D37">
            <v>29</v>
          </cell>
          <cell r="E37">
            <v>30</v>
          </cell>
          <cell r="F37">
            <v>31</v>
          </cell>
          <cell r="G37">
            <v>0</v>
          </cell>
          <cell r="H37">
            <v>0</v>
          </cell>
          <cell r="I37">
            <v>0</v>
          </cell>
          <cell r="L37">
            <v>25</v>
          </cell>
          <cell r="M37">
            <v>26</v>
          </cell>
          <cell r="N37">
            <v>27</v>
          </cell>
          <cell r="O37">
            <v>28</v>
          </cell>
          <cell r="P37">
            <v>29</v>
          </cell>
          <cell r="Q37">
            <v>30</v>
          </cell>
          <cell r="R37">
            <v>31</v>
          </cell>
          <cell r="U37">
            <v>29</v>
          </cell>
          <cell r="V37">
            <v>30</v>
          </cell>
          <cell r="W37">
            <v>0</v>
          </cell>
          <cell r="X37">
            <v>0</v>
          </cell>
          <cell r="Y37">
            <v>0</v>
          </cell>
          <cell r="Z37">
            <v>0</v>
          </cell>
          <cell r="AA37">
            <v>0</v>
          </cell>
        </row>
        <row r="38">
          <cell r="C38">
            <v>0</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1">
          <cell r="C41" t="str">
            <v>SUN</v>
          </cell>
          <cell r="D41" t="str">
            <v>MON</v>
          </cell>
          <cell r="E41" t="str">
            <v>TUE</v>
          </cell>
          <cell r="F41" t="str">
            <v>WED</v>
          </cell>
          <cell r="G41" t="str">
            <v>THU</v>
          </cell>
          <cell r="H41" t="str">
            <v>FRI</v>
          </cell>
          <cell r="I41" t="str">
            <v>SAT</v>
          </cell>
          <cell r="L41" t="str">
            <v>SUN</v>
          </cell>
          <cell r="M41" t="str">
            <v>MON</v>
          </cell>
          <cell r="N41" t="str">
            <v>TUE</v>
          </cell>
          <cell r="O41" t="str">
            <v>WED</v>
          </cell>
          <cell r="P41" t="str">
            <v>THU</v>
          </cell>
          <cell r="Q41" t="str">
            <v>FRI</v>
          </cell>
          <cell r="R41" t="str">
            <v>SAT</v>
          </cell>
          <cell r="U41" t="str">
            <v>SUN</v>
          </cell>
          <cell r="V41" t="str">
            <v>MON</v>
          </cell>
          <cell r="W41" t="str">
            <v>TUE</v>
          </cell>
          <cell r="X41" t="str">
            <v>WED</v>
          </cell>
          <cell r="Y41" t="str">
            <v>THU</v>
          </cell>
          <cell r="Z41" t="str">
            <v>FRI</v>
          </cell>
          <cell r="AA41" t="str">
            <v>SAT</v>
          </cell>
        </row>
        <row r="42">
          <cell r="C42">
            <v>0</v>
          </cell>
          <cell r="D42">
            <v>0</v>
          </cell>
          <cell r="E42">
            <v>1</v>
          </cell>
          <cell r="F42">
            <v>2</v>
          </cell>
          <cell r="G42">
            <v>3</v>
          </cell>
          <cell r="H42">
            <v>4</v>
          </cell>
          <cell r="I42">
            <v>5</v>
          </cell>
          <cell r="L42">
            <v>0</v>
          </cell>
          <cell r="M42">
            <v>0</v>
          </cell>
          <cell r="N42">
            <v>0</v>
          </cell>
          <cell r="O42">
            <v>0</v>
          </cell>
          <cell r="P42">
            <v>0</v>
          </cell>
          <cell r="Q42">
            <v>1</v>
          </cell>
          <cell r="R42">
            <v>2</v>
          </cell>
          <cell r="U42">
            <v>1</v>
          </cell>
          <cell r="V42">
            <v>2</v>
          </cell>
          <cell r="W42">
            <v>3</v>
          </cell>
          <cell r="X42">
            <v>4</v>
          </cell>
          <cell r="Y42">
            <v>5</v>
          </cell>
          <cell r="Z42">
            <v>6</v>
          </cell>
          <cell r="AA42">
            <v>7</v>
          </cell>
        </row>
        <row r="43">
          <cell r="C43">
            <v>6</v>
          </cell>
          <cell r="D43">
            <v>7</v>
          </cell>
          <cell r="E43">
            <v>8</v>
          </cell>
          <cell r="F43">
            <v>9</v>
          </cell>
          <cell r="G43">
            <v>10</v>
          </cell>
          <cell r="H43">
            <v>11</v>
          </cell>
          <cell r="I43">
            <v>12</v>
          </cell>
          <cell r="L43">
            <v>3</v>
          </cell>
          <cell r="M43">
            <v>4</v>
          </cell>
          <cell r="N43">
            <v>5</v>
          </cell>
          <cell r="O43">
            <v>6</v>
          </cell>
          <cell r="P43">
            <v>7</v>
          </cell>
          <cell r="Q43">
            <v>8</v>
          </cell>
          <cell r="R43">
            <v>9</v>
          </cell>
          <cell r="U43">
            <v>8</v>
          </cell>
          <cell r="V43">
            <v>9</v>
          </cell>
          <cell r="W43">
            <v>10</v>
          </cell>
          <cell r="X43">
            <v>11</v>
          </cell>
          <cell r="Y43">
            <v>12</v>
          </cell>
          <cell r="Z43">
            <v>13</v>
          </cell>
          <cell r="AA43">
            <v>14</v>
          </cell>
        </row>
        <row r="44">
          <cell r="C44">
            <v>13</v>
          </cell>
          <cell r="D44">
            <v>14</v>
          </cell>
          <cell r="E44">
            <v>15</v>
          </cell>
          <cell r="F44">
            <v>16</v>
          </cell>
          <cell r="G44">
            <v>17</v>
          </cell>
          <cell r="H44">
            <v>18</v>
          </cell>
          <cell r="I44">
            <v>19</v>
          </cell>
          <cell r="L44">
            <v>10</v>
          </cell>
          <cell r="M44">
            <v>11</v>
          </cell>
          <cell r="N44">
            <v>12</v>
          </cell>
          <cell r="O44">
            <v>13</v>
          </cell>
          <cell r="P44">
            <v>14</v>
          </cell>
          <cell r="Q44">
            <v>15</v>
          </cell>
          <cell r="R44">
            <v>16</v>
          </cell>
          <cell r="U44">
            <v>15</v>
          </cell>
          <cell r="V44">
            <v>16</v>
          </cell>
          <cell r="W44">
            <v>17</v>
          </cell>
          <cell r="X44">
            <v>18</v>
          </cell>
          <cell r="Y44">
            <v>19</v>
          </cell>
          <cell r="Z44">
            <v>20</v>
          </cell>
          <cell r="AA44">
            <v>21</v>
          </cell>
        </row>
        <row r="45">
          <cell r="C45">
            <v>20</v>
          </cell>
          <cell r="D45">
            <v>21</v>
          </cell>
          <cell r="E45">
            <v>22</v>
          </cell>
          <cell r="F45">
            <v>23</v>
          </cell>
          <cell r="G45">
            <v>24</v>
          </cell>
          <cell r="H45">
            <v>25</v>
          </cell>
          <cell r="I45">
            <v>26</v>
          </cell>
          <cell r="L45">
            <v>17</v>
          </cell>
          <cell r="M45">
            <v>18</v>
          </cell>
          <cell r="N45">
            <v>19</v>
          </cell>
          <cell r="O45">
            <v>20</v>
          </cell>
          <cell r="P45">
            <v>21</v>
          </cell>
          <cell r="Q45">
            <v>22</v>
          </cell>
          <cell r="R45">
            <v>23</v>
          </cell>
          <cell r="U45">
            <v>22</v>
          </cell>
          <cell r="V45">
            <v>23</v>
          </cell>
          <cell r="W45">
            <v>24</v>
          </cell>
          <cell r="X45">
            <v>25</v>
          </cell>
          <cell r="Y45">
            <v>26</v>
          </cell>
          <cell r="Z45">
            <v>27</v>
          </cell>
          <cell r="AA45">
            <v>28</v>
          </cell>
        </row>
        <row r="46">
          <cell r="C46">
            <v>27</v>
          </cell>
          <cell r="D46">
            <v>28</v>
          </cell>
          <cell r="E46">
            <v>29</v>
          </cell>
          <cell r="F46">
            <v>30</v>
          </cell>
          <cell r="G46">
            <v>31</v>
          </cell>
          <cell r="H46">
            <v>0</v>
          </cell>
          <cell r="I46">
            <v>0</v>
          </cell>
          <cell r="L46">
            <v>24</v>
          </cell>
          <cell r="M46">
            <v>25</v>
          </cell>
          <cell r="N46">
            <v>26</v>
          </cell>
          <cell r="O46">
            <v>27</v>
          </cell>
          <cell r="P46">
            <v>28</v>
          </cell>
          <cell r="Q46">
            <v>29</v>
          </cell>
          <cell r="R46">
            <v>30</v>
          </cell>
          <cell r="U46">
            <v>29</v>
          </cell>
          <cell r="V46">
            <v>30</v>
          </cell>
          <cell r="W46">
            <v>31</v>
          </cell>
          <cell r="X46">
            <v>0</v>
          </cell>
          <cell r="Y46">
            <v>0</v>
          </cell>
          <cell r="Z46">
            <v>0</v>
          </cell>
          <cell r="AA46">
            <v>0</v>
          </cell>
        </row>
        <row r="47">
          <cell r="C47">
            <v>0</v>
          </cell>
          <cell r="D47">
            <v>0</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d"/>
      <sheetName val="ovhd"/>
      <sheetName val="URA-C1"/>
      <sheetName val="Sheet1"/>
      <sheetName val="URA-R1"/>
    </sheetNames>
    <sheetDataSet>
      <sheetData sheetId="0" refreshError="1"/>
      <sheetData sheetId="1" refreshError="1"/>
      <sheetData sheetId="2"/>
      <sheetData sheetId="3" refreshError="1"/>
      <sheetData sheetId="4"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dd1- 2"/>
      <sheetName val="add1 sum"/>
      <sheetName val="ad rd3"/>
      <sheetName val="add3 summ"/>
      <sheetName val="G SUM"/>
      <sheetName val="BOQ"/>
      <sheetName val="etc alt"/>
      <sheetName val="B1 cal"/>
      <sheetName val="MOS"/>
      <sheetName val="sevice addi"/>
      <sheetName val="DW ETC"/>
      <sheetName val="DW GAS"/>
      <sheetName val="service add sum"/>
      <sheetName val="JAN 1"/>
      <sheetName val="ISBL-J10"/>
      <sheetName val="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cal"/>
      <sheetName val="ITEM-R"/>
      <sheetName val="e1"/>
      <sheetName val="EW"/>
      <sheetName val="concr"/>
      <sheetName val="mas"/>
      <sheetName val="prot"/>
      <sheetName val="RW"/>
      <sheetName val="4-5f"/>
      <sheetName val="5-5"/>
      <sheetName val="dism"/>
      <sheetName val="paint"/>
      <sheetName val="Bw"/>
      <sheetName val="P1"/>
      <sheetName val="P2"/>
      <sheetName val="P3"/>
      <sheetName val="RCCP"/>
      <sheetName val="res-red"/>
      <sheetName val="iron"/>
      <sheetName val="RAT"/>
      <sheetName val="R"/>
      <sheetName val="sh"/>
      <sheetName val="RAIL"/>
      <sheetName val="PT"/>
      <sheetName val="PL"/>
      <sheetName val="G2M"/>
      <sheetName val="G3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cal"/>
      <sheetName val="ITEM-R"/>
      <sheetName val="e1"/>
      <sheetName val="EW"/>
      <sheetName val="concr"/>
      <sheetName val="mas"/>
      <sheetName val="prot"/>
      <sheetName val="RW"/>
      <sheetName val="4-5f"/>
      <sheetName val="5-5"/>
      <sheetName val="dism"/>
      <sheetName val="paint"/>
      <sheetName val="Bw"/>
      <sheetName val="P1"/>
      <sheetName val="P2"/>
      <sheetName val="P3"/>
      <sheetName val="RCCP"/>
      <sheetName val="res-red"/>
      <sheetName val="iron"/>
      <sheetName val="RAT"/>
      <sheetName val="R"/>
      <sheetName val="sh"/>
      <sheetName val="RAIL"/>
      <sheetName val="PT"/>
      <sheetName val="PL"/>
      <sheetName val="G2M"/>
      <sheetName val="G3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cal"/>
      <sheetName val="ITEM-R"/>
      <sheetName val="e1"/>
      <sheetName val="EW"/>
      <sheetName val="concr"/>
      <sheetName val="mas"/>
      <sheetName val="prot"/>
      <sheetName val="RW"/>
      <sheetName val="4-5f"/>
      <sheetName val="5-5"/>
      <sheetName val="dism"/>
      <sheetName val="paint"/>
      <sheetName val="Bw"/>
      <sheetName val="P1"/>
      <sheetName val="P2"/>
      <sheetName val="P3"/>
      <sheetName val="RCCP"/>
      <sheetName val="res-red"/>
      <sheetName val="iron"/>
      <sheetName val="RAT"/>
      <sheetName val="R"/>
      <sheetName val="sh"/>
      <sheetName val="RAIL"/>
      <sheetName val="PT"/>
      <sheetName val="PL"/>
      <sheetName val="G2M"/>
      <sheetName val="G3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Compr"/>
      <sheetName val="BOQs Compr"/>
      <sheetName val="Ratelist"/>
      <sheetName val="Summary"/>
      <sheetName val="BOQs"/>
      <sheetName val="Mansehra"/>
      <sheetName val="BOQs (2)"/>
      <sheetName val="Work Sch "/>
      <sheetName val="Payment Sch"/>
    </sheetNames>
    <sheetDataSet>
      <sheetData sheetId="0" refreshError="1"/>
      <sheetData sheetId="1" refreshError="1">
        <row r="9">
          <cell r="D9" t="str">
            <v>QTY</v>
          </cell>
        </row>
        <row r="11">
          <cell r="D11">
            <v>24</v>
          </cell>
        </row>
        <row r="13">
          <cell r="D13">
            <v>109856</v>
          </cell>
        </row>
        <row r="15">
          <cell r="D15">
            <v>50391</v>
          </cell>
        </row>
        <row r="17">
          <cell r="D17">
            <v>41316</v>
          </cell>
        </row>
        <row r="19">
          <cell r="D19">
            <v>49369</v>
          </cell>
        </row>
        <row r="42">
          <cell r="D42" t="str">
            <v>QTY</v>
          </cell>
        </row>
        <row r="44">
          <cell r="D44">
            <v>33925</v>
          </cell>
        </row>
        <row r="46">
          <cell r="D46">
            <v>81685</v>
          </cell>
        </row>
        <row r="48">
          <cell r="D48">
            <v>108611</v>
          </cell>
        </row>
        <row r="77">
          <cell r="D77" t="str">
            <v>QTY</v>
          </cell>
        </row>
        <row r="79">
          <cell r="D79">
            <v>157422</v>
          </cell>
        </row>
        <row r="81">
          <cell r="D81">
            <v>45001</v>
          </cell>
        </row>
        <row r="83">
          <cell r="D83">
            <v>7813</v>
          </cell>
        </row>
        <row r="85">
          <cell r="D85">
            <v>66</v>
          </cell>
        </row>
        <row r="111">
          <cell r="D111" t="str">
            <v>QTY</v>
          </cell>
        </row>
        <row r="113">
          <cell r="D113">
            <v>27903</v>
          </cell>
        </row>
        <row r="115">
          <cell r="D115">
            <v>11958</v>
          </cell>
        </row>
        <row r="117">
          <cell r="D117">
            <v>385</v>
          </cell>
        </row>
        <row r="119">
          <cell r="D119">
            <v>2646</v>
          </cell>
        </row>
        <row r="121">
          <cell r="D121">
            <v>513</v>
          </cell>
        </row>
        <row r="123">
          <cell r="D123">
            <v>1503</v>
          </cell>
        </row>
        <row r="125">
          <cell r="D125">
            <v>42</v>
          </cell>
        </row>
        <row r="127">
          <cell r="D127">
            <v>22527</v>
          </cell>
        </row>
        <row r="129">
          <cell r="D129">
            <v>40</v>
          </cell>
        </row>
        <row r="131">
          <cell r="D131">
            <v>8688</v>
          </cell>
        </row>
        <row r="133">
          <cell r="D133">
            <v>580</v>
          </cell>
        </row>
        <row r="135">
          <cell r="D135">
            <v>278</v>
          </cell>
        </row>
        <row r="137">
          <cell r="D137">
            <v>5212</v>
          </cell>
        </row>
        <row r="141">
          <cell r="D141">
            <v>77</v>
          </cell>
        </row>
        <row r="142">
          <cell r="D142">
            <v>153</v>
          </cell>
        </row>
        <row r="143">
          <cell r="D143">
            <v>39</v>
          </cell>
        </row>
        <row r="144">
          <cell r="D144">
            <v>1710</v>
          </cell>
        </row>
        <row r="154">
          <cell r="D154" t="str">
            <v>QTY</v>
          </cell>
        </row>
        <row r="156">
          <cell r="D156">
            <v>1634</v>
          </cell>
        </row>
        <row r="158">
          <cell r="D158">
            <v>700</v>
          </cell>
        </row>
        <row r="160">
          <cell r="D160">
            <v>428</v>
          </cell>
        </row>
        <row r="162">
          <cell r="D162">
            <v>16</v>
          </cell>
        </row>
        <row r="164">
          <cell r="D164">
            <v>43</v>
          </cell>
        </row>
        <row r="166">
          <cell r="D166">
            <v>4</v>
          </cell>
        </row>
        <row r="168">
          <cell r="D168">
            <v>22548</v>
          </cell>
        </row>
        <row r="170">
          <cell r="D170">
            <v>1503</v>
          </cell>
        </row>
        <row r="172">
          <cell r="D172">
            <v>336</v>
          </cell>
        </row>
        <row r="174">
          <cell r="D174">
            <v>1727</v>
          </cell>
        </row>
        <row r="176">
          <cell r="D176">
            <v>42</v>
          </cell>
        </row>
        <row r="189">
          <cell r="D189" t="str">
            <v>QTY</v>
          </cell>
        </row>
        <row r="191">
          <cell r="D191">
            <v>413</v>
          </cell>
        </row>
        <row r="193">
          <cell r="D193">
            <v>4126</v>
          </cell>
        </row>
        <row r="195">
          <cell r="D195">
            <v>2889</v>
          </cell>
        </row>
        <row r="224">
          <cell r="D224" t="str">
            <v>QTY</v>
          </cell>
        </row>
        <row r="226">
          <cell r="D226">
            <v>3031</v>
          </cell>
        </row>
        <row r="228">
          <cell r="D228">
            <v>448</v>
          </cell>
        </row>
        <row r="230">
          <cell r="D230">
            <v>378</v>
          </cell>
        </row>
        <row r="232">
          <cell r="D232">
            <v>4</v>
          </cell>
        </row>
        <row r="234">
          <cell r="D234">
            <v>52254</v>
          </cell>
        </row>
        <row r="236">
          <cell r="D236">
            <v>18</v>
          </cell>
        </row>
        <row r="238">
          <cell r="D238">
            <v>2209</v>
          </cell>
        </row>
        <row r="240">
          <cell r="D240">
            <v>1933</v>
          </cell>
        </row>
        <row r="242">
          <cell r="D242">
            <v>23</v>
          </cell>
        </row>
        <row r="244">
          <cell r="D244">
            <v>240</v>
          </cell>
        </row>
        <row r="246">
          <cell r="D246">
            <v>1</v>
          </cell>
        </row>
        <row r="248">
          <cell r="D248">
            <v>1137</v>
          </cell>
        </row>
        <row r="256">
          <cell r="D256" t="str">
            <v>QTY</v>
          </cell>
        </row>
        <row r="258">
          <cell r="D258">
            <v>12</v>
          </cell>
        </row>
        <row r="260">
          <cell r="D260">
            <v>12</v>
          </cell>
        </row>
        <row r="266">
          <cell r="D266">
            <v>10000</v>
          </cell>
        </row>
        <row r="268">
          <cell r="D268">
            <v>10000</v>
          </cell>
        </row>
        <row r="270">
          <cell r="D270">
            <v>15000</v>
          </cell>
        </row>
        <row r="272">
          <cell r="D272">
            <v>1000</v>
          </cell>
        </row>
        <row r="276">
          <cell r="D276">
            <v>10.25</v>
          </cell>
        </row>
        <row r="278">
          <cell r="D278">
            <v>26</v>
          </cell>
        </row>
        <row r="280">
          <cell r="D280">
            <v>100</v>
          </cell>
        </row>
        <row r="284">
          <cell r="D284">
            <v>50</v>
          </cell>
        </row>
        <row r="297">
          <cell r="D297">
            <v>904028.25</v>
          </cell>
        </row>
      </sheetData>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cal"/>
      <sheetName val="ITEM-R"/>
      <sheetName val="e1"/>
      <sheetName val="EW"/>
      <sheetName val="concr"/>
      <sheetName val="mas"/>
      <sheetName val="prot"/>
      <sheetName val="RW"/>
      <sheetName val="4-5f"/>
      <sheetName val="5-5"/>
      <sheetName val="dism"/>
      <sheetName val="paint"/>
      <sheetName val="Bw"/>
      <sheetName val="P1"/>
      <sheetName val="P2"/>
      <sheetName val="P3"/>
      <sheetName val="RCCP"/>
      <sheetName val="res-red"/>
      <sheetName val="iron"/>
      <sheetName val="RAT"/>
      <sheetName val="R"/>
      <sheetName val="sh"/>
      <sheetName val="RAIL"/>
      <sheetName val="PT"/>
      <sheetName val="PL"/>
      <sheetName val="G2M"/>
      <sheetName val="G3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0"/>
      <sheetName val="200"/>
      <sheetName val="300"/>
      <sheetName val="400"/>
      <sheetName val="500"/>
      <sheetName val="600"/>
      <sheetName val="INPUT"/>
      <sheetName val="INPUT (2)"/>
      <sheetName val="BASIC RATE"/>
      <sheetName val="Sheet1"/>
      <sheetName val="Sheet2"/>
      <sheetName val="Sheet2 (2)"/>
      <sheetName val="Sheet4"/>
      <sheetName val="CON-M-F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up"/>
      <sheetName val="Cover"/>
      <sheetName val="Grand"/>
      <sheetName val="BOQ"/>
      <sheetName val="Tree Cutting"/>
      <sheetName val="DL S.base "/>
      <sheetName val="S.base  "/>
      <sheetName val="Aggat. base  "/>
      <sheetName val="Prime Coat"/>
      <sheetName val="Wearing Course"/>
      <sheetName val="IPC State"/>
      <sheetName val="300"/>
      <sheetName val="500"/>
      <sheetName val="100"/>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1"/>
      <sheetName val="BOQ"/>
      <sheetName val="CALENDAR ANNUAL"/>
    </sheetNames>
    <sheetDataSet>
      <sheetData sheetId="0" refreshError="1"/>
      <sheetData sheetId="1" refreshError="1"/>
      <sheetData sheetId="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Summary"/>
      <sheetName val="HQBuilding"/>
      <sheetName val="FitOutHQBldg"/>
      <sheetName val="Security"/>
      <sheetName val="AutoMessengerSystem"/>
      <sheetName val="PASystem"/>
      <sheetName val="TelephoneSystem"/>
      <sheetName val="HQSpecialSystems"/>
      <sheetName val="WaterFeatures"/>
      <sheetName val="DealerRoom"/>
      <sheetName val="Services"/>
      <sheetName val="ACtoStairs"/>
      <sheetName val="GoodsDelivery"/>
      <sheetName val="ToiletPods"/>
      <sheetName val="HQBldgExtCladding"/>
      <sheetName val="GlazedSouthWall"/>
      <sheetName val="HQFFandE"/>
      <sheetName val="ConferenceCentre"/>
      <sheetName val="FitOutConfCentre"/>
      <sheetName val="ConfCentreSpecialSystems"/>
      <sheetName val="ConfCentreExtCladding"/>
      <sheetName val="ConfFFandE"/>
      <sheetName val="CarPark"/>
      <sheetName val="StatutoryCharges"/>
      <sheetName val="Drawingscover"/>
      <sheetName val="Drawings"/>
      <sheetName val="GFA HQ Building"/>
      <sheetName val="GFA Conference"/>
      <sheetName val="GeneralSummary"/>
      <sheetName val="ElementalSummary"/>
      <sheetName val="BQ"/>
      <sheetName val="BQ External"/>
      <sheetName val="JAN 1"/>
      <sheetName val="BOQ"/>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SUM"/>
      <sheetName val="Results"/>
      <sheetName val="HONDA SKP"/>
      <sheetName val="FitOutConfCentre"/>
      <sheetName val="bulk material"/>
      <sheetName val="당초"/>
      <sheetName val="BM"/>
      <sheetName val="SPT vs PHI"/>
      <sheetName val="B.O.Q"/>
      <sheetName val="Ext.Boq-1"/>
      <sheetName val="B.O.Q &amp; Material"/>
      <sheetName val="breakdown"/>
      <sheetName val="Titel"/>
      <sheetName val="Rate Analysis"/>
      <sheetName val="97 사업추정(WEKI)"/>
      <sheetName val="수입"/>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up"/>
      <sheetName val="Cover"/>
      <sheetName val="Grand"/>
      <sheetName val="BOQ"/>
      <sheetName val="Tree Cutting"/>
      <sheetName val="DL S.base "/>
      <sheetName val="S.base  "/>
      <sheetName val="Aggat. base  "/>
      <sheetName val="Prime Coat"/>
      <sheetName val="Wearing Course"/>
      <sheetName val="IPC State"/>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STDATA"/>
      <sheetName val="#REF"/>
      <sheetName val="12CGOU"/>
      <sheetName val="%RCI"/>
      <sheetName val="TIE-INS"/>
      <sheetName val="20GROUT"/>
      <sheetName val="PipWT"/>
      <sheetName val="Insulation"/>
      <sheetName val="4.1 CS Flange"/>
      <sheetName val="Bechtel Piping Mhr Unit Rate"/>
      <sheetName val="Summary"/>
      <sheetName val="4_1_CS_Flange"/>
      <sheetName val="Bechtel_Piping_Mhr_Unit_Rate"/>
      <sheetName val="SUM"/>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sheetData sheetId="13" refreshError="1"/>
      <sheetData sheetId="14"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asurement"/>
      <sheetName val="Summary I-II"/>
      <sheetName val="Summary"/>
      <sheetName val="BOQ"/>
      <sheetName val="Retention"/>
      <sheetName val="Mobilization "/>
      <sheetName val="Abstract"/>
      <sheetName val="Abstract VO"/>
      <sheetName val="Addl WK"/>
      <sheetName val="VO-1"/>
      <sheetName val="Workdone"/>
      <sheetName val="S-EW"/>
      <sheetName val="Earth Work "/>
      <sheetName val="S-Sbase"/>
      <sheetName val="Sub base"/>
      <sheetName val="S-A base"/>
      <sheetName val="Aggregate base"/>
      <sheetName val="S-ASPHALT"/>
      <sheetName val="ASPAHLTIC WORK"/>
      <sheetName val="SUM B S Str."/>
      <sheetName val="Bridge Sub structures"/>
      <sheetName val="SUM B Sp Str."/>
      <sheetName val="Bridge Super structures"/>
      <sheetName val="SUM CULVERTS"/>
      <sheetName val="Culverts Km 0~120"/>
      <sheetName val="SUM CAUSEWAY"/>
      <sheetName val="CAUSEWAY"/>
      <sheetName val="SUM bill 5"/>
      <sheetName val=" Bill 5"/>
      <sheetName val="SUM bill 6"/>
      <sheetName val="SUM Bill 7"/>
      <sheetName val="bill 7"/>
      <sheetName val="2EB"/>
      <sheetName val="2EB (2)"/>
      <sheetName val="12CGOU"/>
      <sheetName val="JAN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0"/>
      <sheetName val="200"/>
      <sheetName val="300"/>
      <sheetName val="400"/>
      <sheetName val="500"/>
      <sheetName val="600"/>
      <sheetName val="INPUT"/>
      <sheetName val="INPUT (2)"/>
      <sheetName val="BASIC RATE"/>
      <sheetName val="Sheet1"/>
      <sheetName val="Sheet2"/>
      <sheetName val="Sheet2 (2)"/>
      <sheetName val="Sheet4"/>
      <sheetName val="Abstract"/>
      <sheetName val="FitOutConfCentr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y work"/>
      <sheetName val="Schedule"/>
      <sheetName val="FitOutConfCentre"/>
      <sheetName val="BOQ"/>
      <sheetName val="Abstract"/>
      <sheetName val="SUM"/>
    </sheetNames>
    <sheetDataSet>
      <sheetData sheetId="0"/>
      <sheetData sheetId="1"/>
      <sheetData sheetId="2" refreshError="1"/>
      <sheetData sheetId="3" refreshError="1"/>
      <sheetData sheetId="4" refreshError="1"/>
      <sheetData sheetId="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up"/>
      <sheetName val="Cover"/>
      <sheetName val="Grand"/>
      <sheetName val="BOQ"/>
      <sheetName val="Tree Cutting"/>
      <sheetName val="DL S.base "/>
      <sheetName val="S.base  "/>
      <sheetName val="Aggat. base  "/>
      <sheetName val="Prime Coat"/>
      <sheetName val="Wearing Course"/>
      <sheetName val="300"/>
      <sheetName val="100"/>
      <sheetName val="600"/>
      <sheetName val="500"/>
      <sheetName val="12CGOU"/>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SUM"/>
      <sheetName val="BOQ"/>
      <sheetName val="CIVIL (2)"/>
      <sheetName val="R.A"/>
      <sheetName val="MAT-R"/>
      <sheetName val="Results"/>
      <sheetName val="CIVIL"/>
      <sheetName val="Day work"/>
      <sheetName val="Abstract"/>
    </sheetNames>
    <sheetDataSet>
      <sheetData sheetId="0"/>
      <sheetData sheetId="1"/>
      <sheetData sheetId="2"/>
      <sheetData sheetId="3"/>
      <sheetData sheetId="4"/>
      <sheetData sheetId="5"/>
      <sheetData sheetId="6"/>
      <sheetData sheetId="7"/>
      <sheetData sheetId="8"/>
      <sheetData sheetId="9"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asurement"/>
      <sheetName val="Summary I-II"/>
      <sheetName val="Summary"/>
      <sheetName val="BOQ"/>
      <sheetName val="Retention"/>
      <sheetName val="Mobilization "/>
      <sheetName val="Abstract"/>
      <sheetName val="Abstract VO"/>
      <sheetName val="Addl WK"/>
      <sheetName val="VO-1"/>
      <sheetName val="Workdone"/>
      <sheetName val="S-EW"/>
      <sheetName val="Earth Work "/>
      <sheetName val="S-Sbase"/>
      <sheetName val="Sub base"/>
      <sheetName val="S-A base"/>
      <sheetName val="Aggregate base"/>
      <sheetName val="S-ASPHALT"/>
      <sheetName val="ASPAHLTIC WORK"/>
      <sheetName val="SUM B S Str."/>
      <sheetName val="Bridge Sub structures"/>
      <sheetName val="SUM B Sp Str."/>
      <sheetName val="Bridge Super structures"/>
      <sheetName val="SUM CULVERTS"/>
      <sheetName val="Culverts Km 0~120"/>
      <sheetName val="SUM CAUSEWAY"/>
      <sheetName val="CAUSEWAY"/>
      <sheetName val="SUM bill 5"/>
      <sheetName val=" Bill 5"/>
      <sheetName val="SUM bill 6"/>
      <sheetName val="SUM Bill 7"/>
      <sheetName val="bill 7"/>
      <sheetName val="2EB"/>
      <sheetName val="2EB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SUM"/>
      <sheetName val="BOQ"/>
      <sheetName val="CIVIL (2)"/>
      <sheetName val="R.A"/>
      <sheetName val="MAT-R"/>
      <sheetName val="Results"/>
      <sheetName val="CIVIL"/>
      <sheetName val="Abstract"/>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up"/>
      <sheetName val="Cover"/>
      <sheetName val="Grand"/>
      <sheetName val="BOQ"/>
      <sheetName val="Tree Cutting"/>
      <sheetName val="DL S.base "/>
      <sheetName val="S.base  "/>
      <sheetName val="Aggat. base  "/>
      <sheetName val="Prime Coat"/>
      <sheetName val="Wearing Course"/>
      <sheetName val="IPC State"/>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Rev4"/>
      <sheetName val="SMI-Rev2"/>
      <sheetName val="PRICE SUMMARY"/>
      <sheetName val="01_FS"/>
      <sheetName val="02_MMCE"/>
      <sheetName val="CATH. PROT. Rev2"/>
      <sheetName val="09 Mob-demob"/>
      <sheetName val="Coeff Calc"/>
      <sheetName val="UnitManhour"/>
      <sheetName val="04_Consumables"/>
      <sheetName val="PRICE_SUMMARY"/>
      <sheetName val="CATH__PROT__Rev2"/>
      <sheetName val="09_Mob-demob"/>
      <sheetName val="Coeff_Cal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up"/>
      <sheetName val="Cover"/>
      <sheetName val="Grand"/>
      <sheetName val="BOQ"/>
      <sheetName val="Tree Cutting"/>
      <sheetName val="DL S.base "/>
      <sheetName val="S.base  "/>
      <sheetName val="Aggat. base  "/>
      <sheetName val="Prime Coat"/>
      <sheetName val="Wearing Course"/>
      <sheetName val="IPC State"/>
      <sheetName val="SUM"/>
      <sheetName val="300"/>
      <sheetName val="100"/>
      <sheetName val="600"/>
      <sheetName val="500"/>
      <sheetName val="CMD"/>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SUM"/>
      <sheetName val="BOQ"/>
      <sheetName val="CIVIL (2)"/>
      <sheetName val="R.A"/>
      <sheetName val="MAT-R"/>
      <sheetName val="Results"/>
      <sheetName val="CIVIL"/>
      <sheetName val="Day work"/>
      <sheetName val="Abstract"/>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ick Work"/>
      <sheetName val="SUM"/>
      <sheetName val="Day work"/>
    </sheetNames>
    <sheetDataSet>
      <sheetData sheetId="0"/>
      <sheetData sheetId="1" refreshError="1"/>
      <sheetData sheetId="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Compr"/>
      <sheetName val="BOQs Compr"/>
      <sheetName val="Ratelist"/>
      <sheetName val="Summary"/>
      <sheetName val="BOQs"/>
      <sheetName val="Mansehra"/>
      <sheetName val="BOQs (2)"/>
      <sheetName val="Work Sch "/>
      <sheetName val="Payment Sch"/>
    </sheetNames>
    <sheetDataSet>
      <sheetData sheetId="0" refreshError="1"/>
      <sheetData sheetId="1" refreshError="1">
        <row r="9">
          <cell r="D9" t="str">
            <v>QTY</v>
          </cell>
        </row>
        <row r="11">
          <cell r="D11">
            <v>24</v>
          </cell>
          <cell r="K11" t="str">
            <v>102c</v>
          </cell>
        </row>
        <row r="13">
          <cell r="D13">
            <v>109856</v>
          </cell>
          <cell r="K13" t="str">
            <v>106c</v>
          </cell>
        </row>
        <row r="15">
          <cell r="D15">
            <v>50391</v>
          </cell>
          <cell r="K15" t="str">
            <v>106diii</v>
          </cell>
        </row>
        <row r="17">
          <cell r="D17">
            <v>41316</v>
          </cell>
          <cell r="K17" t="str">
            <v>108a</v>
          </cell>
        </row>
        <row r="19">
          <cell r="D19">
            <v>49369</v>
          </cell>
          <cell r="K19" t="str">
            <v>109a</v>
          </cell>
        </row>
        <row r="42">
          <cell r="D42" t="str">
            <v>QTY</v>
          </cell>
        </row>
        <row r="44">
          <cell r="D44">
            <v>33925</v>
          </cell>
          <cell r="K44">
            <v>201</v>
          </cell>
        </row>
        <row r="46">
          <cell r="D46">
            <v>81685</v>
          </cell>
          <cell r="K46">
            <v>202</v>
          </cell>
        </row>
        <row r="48">
          <cell r="D48">
            <v>108611</v>
          </cell>
          <cell r="K48" t="str">
            <v>209b</v>
          </cell>
        </row>
        <row r="77">
          <cell r="D77" t="str">
            <v>QTY</v>
          </cell>
        </row>
        <row r="79">
          <cell r="D79">
            <v>157422</v>
          </cell>
          <cell r="K79" t="str">
            <v>302a</v>
          </cell>
        </row>
        <row r="81">
          <cell r="D81">
            <v>45001</v>
          </cell>
          <cell r="K81" t="str">
            <v>304b</v>
          </cell>
        </row>
        <row r="83">
          <cell r="D83">
            <v>7813</v>
          </cell>
          <cell r="K83" t="str">
            <v>305b</v>
          </cell>
        </row>
        <row r="85">
          <cell r="D85">
            <v>66</v>
          </cell>
          <cell r="K85" t="str">
            <v>401b</v>
          </cell>
        </row>
        <row r="111">
          <cell r="D111" t="str">
            <v>QTY</v>
          </cell>
        </row>
        <row r="113">
          <cell r="D113">
            <v>27903</v>
          </cell>
          <cell r="K113" t="str">
            <v>106biii</v>
          </cell>
        </row>
        <row r="115">
          <cell r="D115">
            <v>11958</v>
          </cell>
          <cell r="K115" t="str">
            <v>107a</v>
          </cell>
        </row>
        <row r="117">
          <cell r="D117">
            <v>385</v>
          </cell>
          <cell r="K117" t="str">
            <v>107d</v>
          </cell>
        </row>
        <row r="119">
          <cell r="D119">
            <v>2646</v>
          </cell>
          <cell r="K119" t="str">
            <v>107e</v>
          </cell>
        </row>
        <row r="121">
          <cell r="D121">
            <v>513</v>
          </cell>
          <cell r="K121" t="str">
            <v>401a(ii)</v>
          </cell>
        </row>
        <row r="123">
          <cell r="D123">
            <v>1503</v>
          </cell>
          <cell r="K123" t="str">
            <v>401f</v>
          </cell>
        </row>
        <row r="125">
          <cell r="D125">
            <v>42</v>
          </cell>
          <cell r="K125" t="str">
            <v>404b</v>
          </cell>
        </row>
        <row r="127">
          <cell r="D127">
            <v>22527</v>
          </cell>
          <cell r="K127" t="str">
            <v>411b</v>
          </cell>
        </row>
        <row r="129">
          <cell r="D129">
            <v>40</v>
          </cell>
          <cell r="K129" t="str">
            <v>501m</v>
          </cell>
        </row>
        <row r="131">
          <cell r="D131">
            <v>8688</v>
          </cell>
          <cell r="K131" t="str">
            <v>507a</v>
          </cell>
        </row>
        <row r="133">
          <cell r="D133">
            <v>580</v>
          </cell>
          <cell r="K133" t="str">
            <v>507b</v>
          </cell>
        </row>
        <row r="135">
          <cell r="D135">
            <v>278</v>
          </cell>
          <cell r="K135" t="str">
            <v>509d</v>
          </cell>
        </row>
        <row r="137">
          <cell r="D137">
            <v>5212</v>
          </cell>
          <cell r="K137">
            <v>510</v>
          </cell>
        </row>
        <row r="139">
          <cell r="K139" t="str">
            <v>SIW-4</v>
          </cell>
        </row>
        <row r="141">
          <cell r="D141">
            <v>77</v>
          </cell>
          <cell r="K141" t="str">
            <v>SIW-4a</v>
          </cell>
        </row>
        <row r="142">
          <cell r="D142">
            <v>153</v>
          </cell>
          <cell r="K142" t="str">
            <v>SIW-4b</v>
          </cell>
        </row>
        <row r="143">
          <cell r="D143">
            <v>39</v>
          </cell>
          <cell r="K143" t="str">
            <v>SIW-4c</v>
          </cell>
        </row>
        <row r="144">
          <cell r="D144">
            <v>1710</v>
          </cell>
          <cell r="K144" t="str">
            <v>SIW-4d</v>
          </cell>
        </row>
        <row r="154">
          <cell r="D154" t="str">
            <v>QTY</v>
          </cell>
        </row>
        <row r="156">
          <cell r="D156">
            <v>1634</v>
          </cell>
          <cell r="K156" t="str">
            <v>106biii</v>
          </cell>
        </row>
        <row r="158">
          <cell r="D158">
            <v>700</v>
          </cell>
          <cell r="K158" t="str">
            <v>107a</v>
          </cell>
        </row>
        <row r="160">
          <cell r="D160">
            <v>428</v>
          </cell>
          <cell r="K160" t="str">
            <v>401a(ii)</v>
          </cell>
        </row>
        <row r="162">
          <cell r="D162">
            <v>16</v>
          </cell>
          <cell r="K162" t="str">
            <v>401f</v>
          </cell>
        </row>
        <row r="164">
          <cell r="D164">
            <v>43</v>
          </cell>
          <cell r="K164" t="str">
            <v>404b</v>
          </cell>
        </row>
        <row r="166">
          <cell r="D166">
            <v>4</v>
          </cell>
          <cell r="K166" t="str">
            <v>406a</v>
          </cell>
        </row>
        <row r="168">
          <cell r="D168">
            <v>22548</v>
          </cell>
          <cell r="K168" t="str">
            <v>507a</v>
          </cell>
        </row>
        <row r="170">
          <cell r="D170">
            <v>1503</v>
          </cell>
          <cell r="K170" t="str">
            <v>507b</v>
          </cell>
        </row>
        <row r="172">
          <cell r="D172">
            <v>336</v>
          </cell>
          <cell r="K172">
            <v>510</v>
          </cell>
        </row>
        <row r="174">
          <cell r="D174">
            <v>1727</v>
          </cell>
          <cell r="K174" t="str">
            <v>511a1</v>
          </cell>
        </row>
        <row r="176">
          <cell r="D176">
            <v>42</v>
          </cell>
          <cell r="K176" t="str">
            <v>SIW-8</v>
          </cell>
        </row>
        <row r="189">
          <cell r="D189" t="str">
            <v>QTY</v>
          </cell>
        </row>
        <row r="191">
          <cell r="D191">
            <v>413</v>
          </cell>
          <cell r="K191" t="str">
            <v>401f</v>
          </cell>
        </row>
        <row r="193">
          <cell r="D193">
            <v>4126</v>
          </cell>
          <cell r="K193" t="str">
            <v>411b</v>
          </cell>
        </row>
        <row r="195">
          <cell r="D195">
            <v>2889</v>
          </cell>
          <cell r="K195" t="str">
            <v>SIW-5</v>
          </cell>
        </row>
        <row r="224">
          <cell r="D224" t="str">
            <v>QTY</v>
          </cell>
        </row>
        <row r="226">
          <cell r="D226">
            <v>3031</v>
          </cell>
          <cell r="K226" t="str">
            <v>604a</v>
          </cell>
        </row>
        <row r="228">
          <cell r="D228">
            <v>448</v>
          </cell>
          <cell r="K228" t="str">
            <v>607a</v>
          </cell>
        </row>
        <row r="230">
          <cell r="D230">
            <v>378</v>
          </cell>
          <cell r="K230" t="str">
            <v>607b</v>
          </cell>
        </row>
        <row r="232">
          <cell r="D232">
            <v>4</v>
          </cell>
          <cell r="K232" t="str">
            <v>607c</v>
          </cell>
        </row>
        <row r="234">
          <cell r="D234">
            <v>52254</v>
          </cell>
          <cell r="K234" t="str">
            <v>608h</v>
          </cell>
        </row>
        <row r="236">
          <cell r="D236">
            <v>18</v>
          </cell>
          <cell r="K236" t="str">
            <v>608j</v>
          </cell>
        </row>
        <row r="238">
          <cell r="D238">
            <v>2209</v>
          </cell>
          <cell r="K238" t="str">
            <v>609c</v>
          </cell>
        </row>
        <row r="240">
          <cell r="D240">
            <v>1933</v>
          </cell>
          <cell r="K240" t="str">
            <v>609d</v>
          </cell>
        </row>
        <row r="242">
          <cell r="D242">
            <v>23</v>
          </cell>
          <cell r="K242" t="str">
            <v>610c</v>
          </cell>
        </row>
        <row r="244">
          <cell r="D244">
            <v>240</v>
          </cell>
          <cell r="K244" t="str">
            <v>612a</v>
          </cell>
        </row>
        <row r="246">
          <cell r="D246">
            <v>1</v>
          </cell>
          <cell r="K246" t="str">
            <v>SIW-6</v>
          </cell>
        </row>
        <row r="248">
          <cell r="D248">
            <v>1137</v>
          </cell>
          <cell r="K248" t="str">
            <v>SIW-7</v>
          </cell>
        </row>
        <row r="256">
          <cell r="D256" t="str">
            <v>QTY</v>
          </cell>
        </row>
        <row r="258">
          <cell r="D258">
            <v>12</v>
          </cell>
          <cell r="K258" t="str">
            <v>SIW-2</v>
          </cell>
        </row>
        <row r="260">
          <cell r="D260">
            <v>12</v>
          </cell>
          <cell r="K260" t="str">
            <v>SIW-3</v>
          </cell>
        </row>
        <row r="262">
          <cell r="K262" t="str">
            <v>SIW-</v>
          </cell>
        </row>
        <row r="264">
          <cell r="K264" t="str">
            <v>A</v>
          </cell>
        </row>
        <row r="266">
          <cell r="D266">
            <v>10000</v>
          </cell>
          <cell r="K266" t="str">
            <v>SIW-AI</v>
          </cell>
        </row>
        <row r="268">
          <cell r="D268">
            <v>10000</v>
          </cell>
          <cell r="K268" t="str">
            <v>SIW-AII</v>
          </cell>
        </row>
        <row r="270">
          <cell r="D270">
            <v>15000</v>
          </cell>
          <cell r="K270" t="str">
            <v>SIW-AIII</v>
          </cell>
        </row>
        <row r="272">
          <cell r="D272">
            <v>1000</v>
          </cell>
          <cell r="K272" t="str">
            <v>SIW-AIV</v>
          </cell>
        </row>
        <row r="274">
          <cell r="K274" t="str">
            <v>SIW-B</v>
          </cell>
        </row>
        <row r="276">
          <cell r="D276">
            <v>10.25</v>
          </cell>
          <cell r="K276" t="str">
            <v>SIW-BI</v>
          </cell>
        </row>
        <row r="278">
          <cell r="D278">
            <v>26</v>
          </cell>
          <cell r="K278" t="str">
            <v>SIW-BII</v>
          </cell>
        </row>
        <row r="280">
          <cell r="D280">
            <v>100</v>
          </cell>
          <cell r="K280" t="str">
            <v>SIW-BIII</v>
          </cell>
        </row>
        <row r="282">
          <cell r="K282" t="str">
            <v>SIW-C</v>
          </cell>
        </row>
        <row r="284">
          <cell r="D284">
            <v>50</v>
          </cell>
          <cell r="K284" t="str">
            <v>SIW-CI</v>
          </cell>
        </row>
        <row r="297">
          <cell r="D297">
            <v>904028.25</v>
          </cell>
        </row>
      </sheetData>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SUM"/>
      <sheetName val="BOQ"/>
      <sheetName val="CIVIL (2)"/>
      <sheetName val="R.A"/>
      <sheetName val="MAT-R"/>
      <sheetName val="Results"/>
      <sheetName val="CIVIL"/>
      <sheetName val="Abstract"/>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up"/>
      <sheetName val="Cover"/>
      <sheetName val="Grand"/>
      <sheetName val="BOQ"/>
      <sheetName val="Tree Cutting"/>
      <sheetName val="DL S.base "/>
      <sheetName val="S.base  "/>
      <sheetName val="Aggat. base  "/>
      <sheetName val="Prime Coat"/>
      <sheetName val="Wearing Course"/>
      <sheetName val="Bw"/>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lk material prices"/>
      <sheetName val="MMCE elec Al rumaitha"/>
      <sheetName val="Sheet1"/>
      <sheetName val="bulk_material_prices"/>
      <sheetName val="MMCE_elec_Al_rumaitha"/>
    </sheetNames>
    <sheetDataSet>
      <sheetData sheetId="0" refreshError="1">
        <row r="25">
          <cell r="D25">
            <v>203</v>
          </cell>
        </row>
        <row r="26">
          <cell r="D26">
            <v>1.9999999999999998</v>
          </cell>
        </row>
        <row r="27">
          <cell r="D27">
            <v>60</v>
          </cell>
        </row>
        <row r="30">
          <cell r="D30">
            <v>19.300642999999997</v>
          </cell>
        </row>
        <row r="32">
          <cell r="D32">
            <v>61.912100000000002</v>
          </cell>
        </row>
        <row r="33">
          <cell r="D33">
            <v>64.580317999999991</v>
          </cell>
        </row>
        <row r="34">
          <cell r="D34">
            <v>67.248535999999987</v>
          </cell>
        </row>
        <row r="35">
          <cell r="D35">
            <v>72.584972000000008</v>
          </cell>
        </row>
        <row r="37">
          <cell r="D37">
            <v>10.211667</v>
          </cell>
        </row>
        <row r="38">
          <cell r="D38">
            <v>12.689298000000003</v>
          </cell>
        </row>
        <row r="40">
          <cell r="D40">
            <v>22.581396000000005</v>
          </cell>
        </row>
        <row r="41">
          <cell r="D41">
            <v>30.204876000000002</v>
          </cell>
        </row>
        <row r="42">
          <cell r="D42">
            <v>39.543638999999999</v>
          </cell>
        </row>
        <row r="43">
          <cell r="D43">
            <v>57.458817000000003</v>
          </cell>
        </row>
        <row r="70">
          <cell r="D70">
            <v>10</v>
          </cell>
        </row>
        <row r="71">
          <cell r="D71">
            <v>25</v>
          </cell>
        </row>
        <row r="72">
          <cell r="D72">
            <v>10</v>
          </cell>
        </row>
        <row r="74">
          <cell r="D74">
            <v>5561</v>
          </cell>
        </row>
        <row r="75">
          <cell r="D75">
            <v>927</v>
          </cell>
        </row>
      </sheetData>
      <sheetData sheetId="1" refreshError="1"/>
      <sheetData sheetId="2" refreshError="1"/>
      <sheetData sheetId="3"/>
      <sheetData sheetId="4"/>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 price"/>
      <sheetName val="FS"/>
      <sheetName val="mmce"/>
      <sheetName val="mmce sum"/>
      <sheetName val="Prelim"/>
      <sheetName val="Pr Sch"/>
      <sheetName val="staff Day rate"/>
      <sheetName val="TOOLS Day rate "/>
      <sheetName val="TEST E Day rate  "/>
      <sheetName val="Mat__price"/>
      <sheetName val="mmce_sum"/>
      <sheetName val="Pr_Sch"/>
      <sheetName val="staff_Day_rate"/>
      <sheetName val="TOOLS_Day_rate_"/>
      <sheetName val="TEST_E_Day_rate__"/>
    </sheetNames>
    <sheetDataSet>
      <sheetData sheetId="0" refreshError="1">
        <row r="9">
          <cell r="E9">
            <v>51.833333333333336</v>
          </cell>
        </row>
        <row r="10">
          <cell r="E10">
            <v>33.833333333333336</v>
          </cell>
        </row>
        <row r="13">
          <cell r="E13">
            <v>130</v>
          </cell>
        </row>
        <row r="14">
          <cell r="E14">
            <v>0.6</v>
          </cell>
        </row>
        <row r="21">
          <cell r="E21">
            <v>6</v>
          </cell>
        </row>
        <row r="22">
          <cell r="E22">
            <v>7</v>
          </cell>
        </row>
        <row r="24">
          <cell r="E24">
            <v>30</v>
          </cell>
        </row>
        <row r="25">
          <cell r="E25">
            <v>46</v>
          </cell>
        </row>
        <row r="26">
          <cell r="E26">
            <v>53</v>
          </cell>
        </row>
        <row r="27">
          <cell r="E27">
            <v>98</v>
          </cell>
        </row>
        <row r="37">
          <cell r="E37">
            <v>43.094999999999999</v>
          </cell>
        </row>
        <row r="38">
          <cell r="E38">
            <v>26.52</v>
          </cell>
        </row>
        <row r="40">
          <cell r="E40">
            <v>25.856999999999999</v>
          </cell>
        </row>
        <row r="42">
          <cell r="E42">
            <v>29.835000000000001</v>
          </cell>
        </row>
        <row r="44">
          <cell r="E44">
            <v>19.89</v>
          </cell>
        </row>
        <row r="47">
          <cell r="E47">
            <v>9.9450000000000003</v>
          </cell>
        </row>
        <row r="48">
          <cell r="E48">
            <v>13.26</v>
          </cell>
        </row>
        <row r="49">
          <cell r="E49">
            <v>39.78</v>
          </cell>
        </row>
        <row r="50">
          <cell r="E50">
            <v>12</v>
          </cell>
        </row>
        <row r="51">
          <cell r="E51">
            <v>13</v>
          </cell>
        </row>
        <row r="52">
          <cell r="E52">
            <v>3.25</v>
          </cell>
        </row>
        <row r="54">
          <cell r="E54">
            <v>5</v>
          </cell>
        </row>
        <row r="55">
          <cell r="E55">
            <v>10</v>
          </cell>
        </row>
        <row r="56">
          <cell r="E56">
            <v>3</v>
          </cell>
        </row>
        <row r="59">
          <cell r="E59">
            <v>12</v>
          </cell>
        </row>
        <row r="60">
          <cell r="E60">
            <v>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up"/>
      <sheetName val="Details"/>
      <sheetName val="Cover"/>
      <sheetName val="Grand"/>
      <sheetName val="Claims"/>
      <sheetName val="DL S.base "/>
      <sheetName val="S.base  "/>
      <sheetName val="Aggat. base  "/>
      <sheetName val="Prime Coat"/>
      <sheetName val="Wearing Course"/>
      <sheetName val="Stone Rate"/>
      <sheetName val="Earth work"/>
      <sheetName val="Earth work Anx-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Schedule Brief"/>
      <sheetName val="source-Input Rates"/>
      <sheetName val="Earth Work"/>
      <sheetName val="Dismantling"/>
      <sheetName val="Concrete"/>
      <sheetName val="Brick Work"/>
      <sheetName val="Flooring"/>
      <sheetName val="Surface Rendering"/>
      <sheetName val="Road &amp; Road Structure"/>
      <sheetName val="Painting"/>
      <sheetName val="Carpet Analysis-FD 4.5%"/>
      <sheetName val="4% carpte"/>
      <sheetName val="Road &amp; Road Structure (2)"/>
      <sheetName val="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Schedule Brief"/>
      <sheetName val="source-Input Rates"/>
      <sheetName val="Earth Work"/>
      <sheetName val="Dismantling"/>
      <sheetName val="Concrete"/>
      <sheetName val="Brick Work"/>
      <sheetName val="Flooring"/>
      <sheetName val="Surface Rendering"/>
      <sheetName val="Road &amp; Road Structure"/>
      <sheetName val="Painting"/>
      <sheetName val="Carpet Analysis-FD 4.5%"/>
      <sheetName val="4% carpte"/>
      <sheetName val="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Schedule Brief"/>
      <sheetName val="source-Input Rates"/>
      <sheetName val="Earth Work"/>
      <sheetName val="Dismantling"/>
      <sheetName val="Concrete"/>
      <sheetName val="Brick Work"/>
      <sheetName val="Flooring"/>
      <sheetName val="Surface Rendering"/>
      <sheetName val="Road &amp; Road Structure"/>
      <sheetName val="Painting"/>
      <sheetName val="Carpet Analysis-FD 4.5%"/>
      <sheetName val="4% carpte"/>
      <sheetName val="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ulk material"/>
      <sheetName val="elec Al rumaitha CPP_R1"/>
      <sheetName val="elec Al rumaitha CLUSTER_R1"/>
      <sheetName val="elec Al rumaith MAJOR EQUIPMENT"/>
      <sheetName val="elect Al rumaitha CABLE TRAYS"/>
      <sheetName val="bulk_material"/>
      <sheetName val="elec_Al_rumaitha_CPP_R1"/>
      <sheetName val="elec_Al_rumaitha_CLUSTER_R1"/>
      <sheetName val="elec_Al_rumaith_MAJOR_EQUIPMENT"/>
      <sheetName val="elect_Al_rumaitha_CABLE_TRAYS"/>
    </sheetNames>
    <sheetDataSet>
      <sheetData sheetId="0" refreshError="1">
        <row r="2">
          <cell r="D2">
            <v>4.5</v>
          </cell>
        </row>
        <row r="14">
          <cell r="D14">
            <v>6</v>
          </cell>
        </row>
        <row r="15">
          <cell r="D15">
            <v>26</v>
          </cell>
        </row>
        <row r="83">
          <cell r="D83">
            <v>26</v>
          </cell>
        </row>
        <row r="88">
          <cell r="D88">
            <v>17</v>
          </cell>
        </row>
        <row r="90">
          <cell r="D90">
            <v>0.5</v>
          </cell>
        </row>
      </sheetData>
      <sheetData sheetId="1" refreshError="1"/>
      <sheetData sheetId="2" refreshError="1"/>
      <sheetData sheetId="3" refreshError="1"/>
      <sheetData sheetId="4" refreshError="1"/>
      <sheetData sheetId="5"/>
      <sheetData sheetId="6"/>
      <sheetData sheetId="7"/>
      <sheetData sheetId="8"/>
      <sheetData sheetId="9"/>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ick Work"/>
      <sheetName val="BOQ"/>
    </sheetNames>
    <sheetDataSet>
      <sheetData sheetId="0"/>
      <sheetData sheetId="1"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0"/>
      <sheetName val="200"/>
      <sheetName val="300"/>
      <sheetName val="400"/>
      <sheetName val="500"/>
      <sheetName val="600"/>
      <sheetName val="INPUT"/>
      <sheetName val="INPUT (2)"/>
      <sheetName val="BASIC RATE"/>
      <sheetName val="Sheet1"/>
      <sheetName val="Sheet2"/>
      <sheetName val="Sheet2 (2)"/>
      <sheetName val="Sheet4"/>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S MH"/>
      <sheetName val="200"/>
      <sheetName val="250"/>
      <sheetName val="300"/>
      <sheetName val="400"/>
      <sheetName val="BOQ"/>
      <sheetName val="Day work"/>
      <sheetName val="Brick Work"/>
      <sheetName val="Bw"/>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Schedule Brief"/>
      <sheetName val="source-Input Rates"/>
      <sheetName val="Earth Work"/>
      <sheetName val="Dismantling"/>
      <sheetName val="Concrete"/>
      <sheetName val="Brick Work"/>
      <sheetName val="Flooring"/>
      <sheetName val="Surface Rendering"/>
      <sheetName val="Road &amp; Road Structure"/>
      <sheetName val="Painting"/>
      <sheetName val="Carpet Analysis-FD 4.5%"/>
      <sheetName val="4% carp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Schedule Brief (2)"/>
      <sheetName val="Sheet1"/>
      <sheetName val="Schedule Brief"/>
      <sheetName val="source-Input Rates"/>
      <sheetName val="Earth Work"/>
      <sheetName val="Concrete"/>
      <sheetName val="Dismantling"/>
      <sheetName val="Brick Work"/>
      <sheetName val="Flooring"/>
      <sheetName val="Surface Rendering"/>
      <sheetName val="Painting"/>
      <sheetName val="Road &amp; Road Structure"/>
      <sheetName val="4.50% Carpet "/>
      <sheetName val="4.00% carpte"/>
      <sheetName val="Brid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Compr"/>
      <sheetName val="BOQs Compr"/>
      <sheetName val="Ratelist"/>
      <sheetName val="Summary"/>
      <sheetName val="BOQs"/>
      <sheetName val="Mansehra"/>
      <sheetName val="BOQs (2)"/>
      <sheetName val="Work Sch "/>
      <sheetName val="Payment Sch"/>
      <sheetName val="300"/>
      <sheetName val="100"/>
      <sheetName val="600"/>
      <sheetName val="500"/>
      <sheetName val="Brick Work"/>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nd Summ"/>
      <sheetName val="Summary1"/>
      <sheetName val="BOQ1"/>
      <sheetName val="Bill 7 (1)"/>
      <sheetName val="Summary2"/>
      <sheetName val="BOQ2"/>
      <sheetName val="Bill 7 (2)"/>
      <sheetName val="Ratelist"/>
      <sheetName val="CSR Larkana"/>
      <sheetName val="Index"/>
      <sheetName val="BOQ"/>
      <sheetName val="Brick Work"/>
    </sheetNames>
    <sheetDataSet>
      <sheetData sheetId="0"/>
      <sheetData sheetId="1"/>
      <sheetData sheetId="2"/>
      <sheetData sheetId="3"/>
      <sheetData sheetId="4"/>
      <sheetData sheetId="5">
        <row r="11">
          <cell r="E11">
            <v>280655</v>
          </cell>
        </row>
      </sheetData>
      <sheetData sheetId="6"/>
      <sheetData sheetId="7"/>
      <sheetData sheetId="8">
        <row r="7">
          <cell r="A7" t="str">
            <v>CODE</v>
          </cell>
        </row>
      </sheetData>
      <sheetData sheetId="9"/>
      <sheetData sheetId="10" refreshError="1"/>
      <sheetData sheetId="11"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ick Work"/>
    </sheetNames>
    <sheetDataSet>
      <sheetData sheetId="0"/>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nagm.contr."/>
      <sheetName val="Annex-A"/>
      <sheetName val="Annex-B"/>
      <sheetName val="Annex-C"/>
      <sheetName val="Annex-D"/>
      <sheetName val="Annex-E"/>
      <sheetName val="Annex-F"/>
      <sheetName val="Annex-G(1)"/>
      <sheetName val="Annex-G(2)"/>
      <sheetName val="Annex-H(1)"/>
      <sheetName val="Annex-H(2)"/>
      <sheetName val="Annex-H(3)"/>
      <sheetName val="Annex-I"/>
      <sheetName val="Annex-J"/>
      <sheetName val="Annex-K"/>
      <sheetName val="Annex-L"/>
      <sheetName val="Annex-M(1)"/>
      <sheetName val="Tech (C)"/>
      <sheetName val="Annex-M(2)"/>
      <sheetName val="Annex-M(3)"/>
      <sheetName val="Annex-N"/>
      <sheetName val="Annex-O"/>
      <sheetName val="Annex-P"/>
      <sheetName val="Annex-Q"/>
      <sheetName val="Annex-R"/>
      <sheetName val="BOQs Compr"/>
      <sheetName val="SS MH"/>
      <sheetName val="Brick Wor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CGOU"/>
      <sheetName val="BOQs Compr"/>
      <sheetName val="Brick Work"/>
    </sheetNames>
    <sheetDataSet>
      <sheetData sheetId="0" refreshError="1"/>
      <sheetData sheetId="1" refreshError="1"/>
      <sheetData sheetId="2"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GANT CHART-1"/>
      <sheetName val="GANT CHART-2"/>
      <sheetName val="TOC"/>
      <sheetName val="A-QTY-LOD"/>
      <sheetName val="B-REV-LOD"/>
      <sheetName val="C-MAT-REQ"/>
      <sheetName val="C-MAT-REQ (PRESENTATION)"/>
      <sheetName val="D-CASH FLOW_TABLE-MNTHLY"/>
      <sheetName val="D-CASH FLOW_TABLE-QTR"/>
      <sheetName val="E-S-CURVE-CONT-MNTHLY"/>
      <sheetName val="E-S-CURVE-CONT-QUATER"/>
      <sheetName val="F-EQPT-RQMNT"/>
      <sheetName val="G-SUMMARY OF EQPT REQ"/>
      <sheetName val="H-MANHOUR-CALC"/>
      <sheetName val="I-CREW SUMMARY"/>
      <sheetName val="WEEKLY-MNAPOWER"/>
      <sheetName val="FitOutConfCentre"/>
      <sheetName val="BOQ2"/>
      <sheetName val="Brick Work"/>
    </sheetNames>
    <sheetDataSet>
      <sheetData sheetId="0"/>
      <sheetData sheetId="1">
        <row r="3">
          <cell r="O3">
            <v>1</v>
          </cell>
        </row>
      </sheetData>
      <sheetData sheetId="2"/>
      <sheetData sheetId="3"/>
      <sheetData sheetId="4"/>
      <sheetData sheetId="5"/>
      <sheetData sheetId="6"/>
      <sheetData sheetId="7"/>
      <sheetData sheetId="8"/>
      <sheetData sheetId="9"/>
      <sheetData sheetId="10" refreshError="1"/>
      <sheetData sheetId="11" refreshError="1"/>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CRUSH (10 hr) with out Royality"/>
      <sheetName val="CRUSH (8 hr)"/>
      <sheetName val="CRUSH (10 hr)"/>
      <sheetName val="CRUSH (12 hr)"/>
      <sheetName val="EXCAVATION (Manual)"/>
      <sheetName val="Mixing and Pouring"/>
      <sheetName val="SHUTTERING"/>
      <sheetName val="STEEL FIXING"/>
      <sheetName val="Summ (Buildings-Latest)"/>
      <sheetName val="RA ((Buildings-Latest)"/>
      <sheetName val="RA ((Buildings-Latest)-1"/>
      <sheetName val="factor july 2005 to Oct 2008"/>
      <sheetName val="BASIC ASSUMPTIONS"/>
      <sheetName val="FUEL COS"/>
      <sheetName val="TIRE COST"/>
      <sheetName val="Owning cost"/>
      <sheetName val="Operating Cost"/>
      <sheetName val="Operators' cost"/>
      <sheetName val="Undercarriage cost"/>
      <sheetName val="Rental Rate Per Hour"/>
      <sheetName val="price (2)"/>
      <sheetName val="Rate (2)"/>
      <sheetName val="Analysis"/>
      <sheetName val="Misc."/>
      <sheetName val="Units-1"/>
      <sheetName val="Units-2"/>
      <sheetName val="Basha"/>
      <sheetName val="Areas"/>
      <sheetName val="Channal"/>
      <sheetName val="Solid"/>
      <sheetName val="Sheet3 (2)"/>
      <sheetName val="Area cal"/>
      <sheetName val="cost"/>
      <sheetName val="Sheet3 (3)"/>
      <sheetName val="Sheet1 (19)"/>
      <sheetName val="Seing"/>
      <sheetName val="TC Cement"/>
      <sheetName val="Cement (4)"/>
      <sheetName val="Material Rates"/>
      <sheetName val="PRW Rates"/>
      <sheetName val="Rate Analysis civil"/>
      <sheetName val="Cement (3)"/>
      <sheetName val="Dumper (2010)"/>
      <sheetName val="Item # 407g"/>
      <sheetName val="Item # 407g (2)"/>
      <sheetName val="Item # 407d "/>
      <sheetName val="Cost per m (2)"/>
      <sheetName val="Quantity sheet (2)"/>
      <sheetName val="AMOUNT"/>
      <sheetName val="TAKE OFF "/>
      <sheetName val="1st feb to 1st july 2013"/>
      <sheetName val="comparison nha punhab trans"/>
      <sheetName val="2012"/>
      <sheetName val="Sheet1 (18)"/>
      <sheetName val="Price"/>
      <sheetName val="Sheet1 (16)"/>
      <sheetName val="WEIGHT &amp; MEASURES (2)"/>
      <sheetName val="WEIGHT &amp; MEASURES (3)"/>
      <sheetName val="WEIGHT &amp; MEASURES"/>
      <sheetName val="Sheet1 (15)"/>
      <sheetName val="3+400-4+600"/>
      <sheetName val="Sheet1 (14)"/>
      <sheetName val="CULVERT QTY. "/>
      <sheetName val="CULVERT QTY.(1)"/>
      <sheetName val="CULVERT QTY.(2)"/>
      <sheetName val="1X1"/>
      <sheetName val="WW (2)"/>
      <sheetName val="WW 1X1"/>
      <sheetName val="WW 1X1.5 "/>
      <sheetName val="WW 2.0X2.5 (2)"/>
      <sheetName val="RAMPS FOR FLYOVER"/>
      <sheetName val="C FACTOR"/>
      <sheetName val="DATA"/>
      <sheetName val="OWING &amp; OPERTING"/>
      <sheetName val="BUC-1B"/>
      <sheetName val="BUC-3B"/>
      <sheetName val="BUC-2"/>
      <sheetName val="BUC-6"/>
      <sheetName val="BUC-10"/>
      <sheetName val="101 (3)"/>
      <sheetName val="104 (2)"/>
      <sheetName val="106a (2)"/>
      <sheetName val="107a (2)"/>
      <sheetName val="107b (2)"/>
      <sheetName val="108a (2)"/>
      <sheetName val="108c (2)"/>
      <sheetName val="201(CASE-II)"/>
      <sheetName val="509b (2)"/>
      <sheetName val="509h (2)"/>
      <sheetName val="Class D"/>
      <sheetName val="TOP SOIL"/>
      <sheetName val="SPRIGGING"/>
      <sheetName val="SODDING"/>
      <sheetName val="OPTION-1"/>
      <sheetName val="OPTION-2"/>
      <sheetName val="ESt Qty"/>
      <sheetName val="Turnol "/>
      <sheetName val="Hassan"/>
      <sheetName val="RAMS"/>
      <sheetName val="OPTION-1 wc 50mm ABC 80 mm"/>
      <sheetName val=" OPTION -2 WC 50mm ABC 130 mm"/>
      <sheetName val="OPTION-3"/>
      <sheetName val=" OPTION -4 TST "/>
      <sheetName val="Sheet1 (13)"/>
      <sheetName val="Sheet1 (12)"/>
      <sheetName val="Sheet1 (11)"/>
      <sheetName val="Sheet1 (10)"/>
      <sheetName val="Sheet1 (9)"/>
      <sheetName val="Sheet2 (2)"/>
      <sheetName val="Margins F"/>
      <sheetName val="A (11)"/>
      <sheetName val="Main Summary (2)"/>
      <sheetName val="Steel (2)"/>
      <sheetName val="Bitumen (2)"/>
      <sheetName val="Cement (2)"/>
      <sheetName val="Labor "/>
      <sheetName val="Diesel I "/>
      <sheetName val="DIESEL II (2)"/>
      <sheetName val="EQUIPMENT (2)"/>
      <sheetName val="Girder 30m  (3)"/>
      <sheetName val="Girder 20m "/>
      <sheetName val="Girder 25m"/>
      <sheetName val="Girder 15m (2)"/>
      <sheetName val="Sheet1 (7)"/>
      <sheetName val="Sheet1 (8)"/>
      <sheetName val="Dumper"/>
      <sheetName val="Dumper (2009)"/>
      <sheetName val="MRB"/>
      <sheetName val="MATERIAL REQUREMENT (2)"/>
      <sheetName val="Sheet1 (6)"/>
      <sheetName val="M.S LINER"/>
      <sheetName val="Sheet1 (5)"/>
      <sheetName val="Main Summary"/>
      <sheetName val="Steel"/>
      <sheetName val="Bitumen"/>
      <sheetName val="Cement"/>
      <sheetName val="Labor"/>
      <sheetName val="Diesel I"/>
      <sheetName val="DIESEL II"/>
      <sheetName val="EQUIPMENT"/>
      <sheetName val="A.R.Cost"/>
      <sheetName val="Implemention Schedule"/>
      <sheetName val="Land Cost"/>
      <sheetName val="Phasing"/>
      <sheetName val="P.Cost"/>
      <sheetName val="Eng.Est."/>
      <sheetName val="Sheet1 (4)"/>
      <sheetName val="Sheet1 (3)"/>
      <sheetName val="Summary (2)"/>
      <sheetName val="PACKAGE-I"/>
      <sheetName val="Ramp B"/>
      <sheetName val="Loop A"/>
      <sheetName val="Loop B"/>
      <sheetName val="CELL2X1.5"/>
      <sheetName val="CELL2.0X1.0"/>
      <sheetName val="Cell 2X1.5"/>
      <sheetName val="Cell 3X3"/>
      <sheetName val="Cell 2X2"/>
      <sheetName val="CELL 2X2.5 "/>
      <sheetName val="CELL 2X3.0"/>
      <sheetName val="CELL3.0X1.5 "/>
      <sheetName val="CELL3.0X2.0"/>
      <sheetName val="CELL2.5X1.5"/>
      <sheetName val="CELL3.5X1.0"/>
      <sheetName val="CELL3.5X1.5"/>
      <sheetName val="WW"/>
      <sheetName val="WW 1.5X1.5"/>
      <sheetName val="WW 2.0X1.5"/>
      <sheetName val="WW 2.0X1.0"/>
      <sheetName val="WW 3.0X3.0 "/>
      <sheetName val="WW 2.0X2.0  "/>
      <sheetName val="WW 2.0X2.5"/>
      <sheetName val="WW 2.0X3.0"/>
      <sheetName val="WW3.0X1.5"/>
      <sheetName val="WW3.0X2.0"/>
      <sheetName val="WW2.5X1.5"/>
      <sheetName val="WW3.5X1.0"/>
      <sheetName val="WW3.5X1.5"/>
      <sheetName val="CULVERT'S QTY. "/>
      <sheetName val="CULVERT'S QTY.  (2)"/>
      <sheetName val="SIZE &amp; QTY "/>
      <sheetName val="RATE"/>
      <sheetName val="Cost per M"/>
      <sheetName val="Total Cost"/>
      <sheetName val="Sheet3"/>
      <sheetName val="Carriage RWP"/>
      <sheetName val="Embk RWP"/>
      <sheetName val="Sheet1 (2)"/>
      <sheetName val="chart1"/>
      <sheetName val="chart2"/>
      <sheetName val="MATERIAL REQUREMENT"/>
      <sheetName val="A"/>
      <sheetName val="A (2)"/>
      <sheetName val="A (3)"/>
      <sheetName val="A (4)"/>
      <sheetName val="B"/>
      <sheetName val="A (9)"/>
      <sheetName val="A (8)"/>
      <sheetName val="A (7)"/>
      <sheetName val="A (5)"/>
      <sheetName val="A (10)"/>
      <sheetName val="A (6)"/>
      <sheetName val="BRIDGE'S QTY. "/>
      <sheetName val="BRIDGE'S QTY.  (2)"/>
      <sheetName val="Title RA"/>
      <sheetName val="Title"/>
      <sheetName val="Foreword"/>
      <sheetName val="Content"/>
      <sheetName val="General"/>
      <sheetName val="Quary Sites-List"/>
      <sheetName val="Quary Sites-List (3)"/>
      <sheetName val="Quary Sites-List (2)"/>
      <sheetName val="Bitumin-Req"/>
      <sheetName val="Density"/>
      <sheetName val="Density-1"/>
      <sheetName val="Conv. Factors"/>
      <sheetName val="Std Sizes of Sheets"/>
      <sheetName val="Dist. Codes"/>
      <sheetName val="Sheet1 (17)"/>
      <sheetName val="Sheet1 (21)"/>
      <sheetName val="Data-QSK"/>
      <sheetName val="Comp Profile"/>
      <sheetName val="Bill# 04A (BP)"/>
      <sheetName val="Bill# 04B (BP)"/>
      <sheetName val="MIS"/>
      <sheetName val="MISC"/>
      <sheetName val="Girder 20 M"/>
      <sheetName val="GIRDER-20M"/>
      <sheetName val="Girder 25 M"/>
      <sheetName val="GIRDER-25.M"/>
      <sheetName val="Girder 30 M"/>
      <sheetName val="GIRDER-30M"/>
      <sheetName val="Typical Section 1 (4)"/>
      <sheetName val="Typical Section 1 (5)"/>
      <sheetName val="Typical Section 1 (6)"/>
      <sheetName val="FINEL ILYAS"/>
      <sheetName val="Typ Section"/>
      <sheetName val="Pavement"/>
      <sheetName val="REINF. DETAIL (P-I)"/>
      <sheetName val="SHOP DRWG (BC)"/>
      <sheetName val="BBS (BC)"/>
      <sheetName val="SHOP DRWG (WW)"/>
      <sheetName val="BBS (WW)"/>
      <sheetName val="PIPES"/>
      <sheetName val="Veh Prices"/>
      <sheetName val="Pipes (Define)"/>
      <sheetName val="DADEX-PP, UPVC, POLYTHY &amp; FITTI"/>
      <sheetName val="Pipe uPVC &amp; PE"/>
      <sheetName val="Pipe uPVC &amp; PE (DADEX)"/>
      <sheetName val="UPVC Pipes (Dadex)"/>
      <sheetName val="FC Pressure Pipes (Dadex)"/>
      <sheetName val="PE Pipes (Dadex)"/>
      <sheetName val="RCC Pipes (Razia)"/>
      <sheetName val="Pavers, Kerbs &amp; Blocks"/>
      <sheetName val="108c---"/>
      <sheetName val="Lead Formula"/>
      <sheetName val="Lead Formula (3)"/>
      <sheetName val="Haul Embk"/>
      <sheetName val="Haul GSB"/>
      <sheetName val="Haul Agg. BC"/>
      <sheetName val="Haul Embk-Final"/>
      <sheetName val="Speed 35 (Good) (D 55)"/>
      <sheetName val="Speed 35 (Good) (D 55) (Sand-QS"/>
      <sheetName val="Haul GSB (2)"/>
      <sheetName val="Speed 35 (Good) (D 55) (San (2"/>
      <sheetName val="Haul Embk (EG)"/>
      <sheetName val="Haul GSB (EG)"/>
      <sheetName val="Haul Agg. BC (EG)"/>
      <sheetName val="PICC Rates"/>
      <sheetName val="CSR-2009-All Disricts-Final"/>
      <sheetName val="Bill No. 01"/>
      <sheetName val="Bill No. 02"/>
      <sheetName val="Bill No. 03"/>
      <sheetName val="Bill No. 04"/>
      <sheetName val="Bill No. 05"/>
      <sheetName val="Bill No. 06"/>
      <sheetName val="Bill No. 06 (2)"/>
      <sheetName val="Working Rates"/>
      <sheetName val="Eq"/>
      <sheetName val="DETAIL"/>
      <sheetName val="Summ"/>
      <sheetName val="Bill # 6"/>
      <sheetName val="Bill # 7"/>
      <sheetName val="I. Labour"/>
      <sheetName val="II. Materials"/>
      <sheetName val="III. Constructional Plant"/>
      <sheetName val="Day Work Summary"/>
      <sheetName val="PICC Rate DEC-12"/>
      <sheetName val="Cement-Req"/>
      <sheetName val="101 (2)"/>
      <sheetName val="COMP (ALL CSR's)"/>
      <sheetName val="1000-Manpower-Final (2)"/>
      <sheetName val="EPC N-55"/>
      <sheetName val="ESCALATION"/>
      <sheetName val="OHP DETAIL"/>
      <sheetName val="TECH DATA"/>
      <sheetName val="OHP DETAIL (2)"/>
      <sheetName val="Sheet2"/>
      <sheetName val="Bill # 1"/>
      <sheetName val="Bill # 2"/>
      <sheetName val="Bill # 3"/>
      <sheetName val="Bill # 4"/>
      <sheetName val="Bill # 5"/>
      <sheetName val="CSR-2009 &amp; CRA (2)"/>
      <sheetName val="Bill7-14"/>
      <sheetName val="Bill 8"/>
      <sheetName val="PRESTRESSED GIRDER"/>
      <sheetName val="QUANTITY SHEET"/>
      <sheetName val="intrchngs Br"/>
      <sheetName val="Br-Summary"/>
      <sheetName val="bill-1,2,3 Summary (NB)"/>
      <sheetName val="bill-1,2,3 Summay (SB)"/>
      <sheetName val="bill-1,2,3 Combinded (NB&amp;SB)"/>
      <sheetName val="SPD MTRLS"/>
      <sheetName val="Bal Works"/>
      <sheetName val="Revised Schedule"/>
      <sheetName val="Monthwise"/>
      <sheetName val="Curve"/>
      <sheetName val="OH&amp;P DETAIL"/>
      <sheetName val="Crusher#01"/>
      <sheetName val="Crusher#02"/>
      <sheetName val="Crusher#03"/>
      <sheetName val="Crusher#04"/>
      <sheetName val="CRUSH (12 hr) (2)"/>
      <sheetName val="Resources "/>
      <sheetName val="CELL1.5X1.5"/>
      <sheetName val="Sheet1"/>
      <sheetName val="SIZE &amp; QTY  (2)"/>
      <sheetName val="RATE (3)"/>
      <sheetName val="Cost per M (3)"/>
      <sheetName val="Total Cost (2)"/>
      <sheetName val="Sheet3 (4)"/>
      <sheetName val="Cost Rd KM &amp; Strs"/>
      <sheetName val="Crush Plant @ Market (Elect)"/>
      <sheetName val="BOQs (2)"/>
      <sheetName val="Summary (3)"/>
      <sheetName val="BOQs"/>
      <sheetName val="Bill 4"/>
      <sheetName val="Sheet2 (3)"/>
      <sheetName val="CSR-2009 &amp; CRA (3)"/>
      <sheetName val="INFLATION DETAIL"/>
      <sheetName val="Bill#01"/>
      <sheetName val="CSR-2014"/>
      <sheetName val="CRUSH (12 hr) (3)"/>
      <sheetName val="108c- (2)"/>
      <sheetName val="Quot-CP#"/>
      <sheetName val="Quot-CP# (2)"/>
      <sheetName val="Quot-CP# (Quotation)"/>
      <sheetName val="Crush Plant @ Market (POL)"/>
      <sheetName val="Crush Plant @ Market (POL) CSR"/>
      <sheetName val="Crusher#04 (Final)"/>
      <sheetName val="Crush Plant @ Market (POL) (2)"/>
      <sheetName val="NCSR"/>
      <sheetName val="NCSR-2"/>
      <sheetName val="BP"/>
      <sheetName val="BP (2)"/>
      <sheetName val="BP (3)"/>
      <sheetName val="BP (4)"/>
      <sheetName val="PS-12c"/>
      <sheetName val="101 (4)"/>
      <sheetName val="SOC M-9 (1-6)"/>
      <sheetName val="BOQ M-9 (1-6)"/>
      <sheetName val="601dii"/>
      <sheetName val="BUC's"/>
      <sheetName val="BOARD"/>
      <sheetName val="2001-(At Source)"/>
      <sheetName val="2001-(Tn)"/>
      <sheetName val="2002-2010-(At source)"/>
      <sheetName val="2002-2010-(Tn)"/>
      <sheetName val="2014-(At source)"/>
      <sheetName val="2014-(Tn)"/>
      <sheetName val="2015-(At source)"/>
      <sheetName val="2015-(Tn)"/>
      <sheetName val="2016-(At source)"/>
      <sheetName val="2016-(Tn)"/>
      <sheetName val="2017-18-(At source)"/>
      <sheetName val="2017-18-(Tn)"/>
      <sheetName val="401-(At source)"/>
      <sheetName val="401-(Tn)"/>
      <sheetName val="305-(At source)"/>
      <sheetName val="305-(Tn)"/>
      <sheetName val="Sand-(At Source)"/>
      <sheetName val="Sand-(Tn)"/>
      <sheetName val="Mat Tn"/>
      <sheetName val="Lead Formula (2)"/>
      <sheetName val="108c- (Lead)"/>
      <sheetName val="Bridges"/>
      <sheetName val="Bill7-14 (2)"/>
      <sheetName val="Bill 8 (2)"/>
      <sheetName val="PRESTRESSED GIRDER (2)"/>
      <sheetName val="QUANTITY SHEET (3)"/>
      <sheetName val="intrchngs Br (2)"/>
      <sheetName val="Br-Summary (2)"/>
      <sheetName val="Br-Summary (Br# 06)"/>
      <sheetName val="bill-1,2,3 Summary (NB) (2)"/>
      <sheetName val="bill-1,2,3 Summay (SB) (2)"/>
      <sheetName val="bill-1,2,3 Combinded (NB&amp;SB (2"/>
      <sheetName val="Sheet1 (20)"/>
      <sheetName val="Sheet2 (4)"/>
      <sheetName val="N-55"/>
      <sheetName val="2000-Material (OUTPUT) (2)"/>
      <sheetName val="OH+P"/>
      <sheetName val="EXP-SUMMARY"/>
      <sheetName val="EXP-MP-SKILLED"/>
      <sheetName val="EXP-MP-UN-SKILLED"/>
      <sheetName val="EXP-P&amp;E-OWN&amp;HIRING"/>
      <sheetName val="EXP-P&amp;E-OPERATING"/>
      <sheetName val="EXP-MATERIALS"/>
      <sheetName val="PV Exp"/>
      <sheetName val="Tn 108c"/>
      <sheetName val="101"/>
      <sheetName val="102a"/>
      <sheetName val="102b"/>
      <sheetName val="102c"/>
      <sheetName val="103"/>
      <sheetName val="104"/>
      <sheetName val="106a"/>
      <sheetName val="106bi"/>
      <sheetName val="106bii"/>
      <sheetName val="106biii"/>
      <sheetName val="106c"/>
      <sheetName val="106di"/>
      <sheetName val="106dii"/>
      <sheetName val="106diii"/>
      <sheetName val="107a"/>
      <sheetName val="107b"/>
      <sheetName val="107ci"/>
      <sheetName val="107cii"/>
      <sheetName val="107ciii"/>
      <sheetName val="107d"/>
      <sheetName val="107e"/>
      <sheetName val="108a"/>
      <sheetName val="108bi"/>
      <sheetName val="108bi (2)"/>
      <sheetName val="108bii"/>
      <sheetName val="108biii"/>
      <sheetName val="108c"/>
      <sheetName val="108c-"/>
      <sheetName val="108d"/>
      <sheetName val="108d (2)"/>
      <sheetName val="108e"/>
      <sheetName val="109a"/>
      <sheetName val="109a (2)"/>
      <sheetName val="109bi"/>
      <sheetName val="109bi (2)"/>
      <sheetName val="110"/>
      <sheetName val="114a"/>
      <sheetName val="114b"/>
      <sheetName val="Bill#02"/>
      <sheetName val="1000-Manpower (OUTPUT)"/>
      <sheetName val="2000-Material (OUTPUT)"/>
      <sheetName val="3000-Equipment (OUTPUT)"/>
      <sheetName val="FINAL SUMMARY"/>
      <sheetName val="2000-Material (INPUT)"/>
      <sheetName val="1000-Manpower (INPUT)"/>
      <sheetName val="3000-Equipment (INPUT)"/>
      <sheetName val="Summary of cost Estimate"/>
      <sheetName val="Eng's Estimate-Combined(1-6)"/>
      <sheetName val="Summary of cost Estimate (2)"/>
      <sheetName val="Eng's Estimate-Combined(1-6 (2"/>
      <sheetName val="CSR-2009 &amp; CRA"/>
      <sheetName val="201"/>
      <sheetName val="202"/>
      <sheetName val="203a"/>
      <sheetName val="203b"/>
      <sheetName val="203c"/>
      <sheetName val="203d"/>
      <sheetName val="204b"/>
      <sheetName val="204c"/>
      <sheetName val="204d"/>
      <sheetName val="204e"/>
      <sheetName val="205a"/>
      <sheetName val="205b"/>
      <sheetName val="206b"/>
      <sheetName val="207a"/>
      <sheetName val="207b"/>
      <sheetName val="208"/>
      <sheetName val="209a"/>
      <sheetName val="209b"/>
      <sheetName val="Bill#03"/>
      <sheetName val="302a"/>
      <sheetName val="302b"/>
      <sheetName val="303a"/>
      <sheetName val="303b"/>
      <sheetName val="304a"/>
      <sheetName val="304b"/>
      <sheetName val="304c"/>
      <sheetName val="202 (2)"/>
      <sheetName val="203a (2)"/>
      <sheetName val="203b (2)"/>
      <sheetName val="305a (2)"/>
      <sheetName val="304d"/>
      <sheetName val="305a"/>
      <sheetName val="305b (2)"/>
      <sheetName val="305b (QSK Laying)"/>
      <sheetName val="305b"/>
      <sheetName val="307a"/>
      <sheetName val="307b"/>
      <sheetName val="308a"/>
      <sheetName val="Bill#04"/>
      <sheetName val="CONTACTS"/>
      <sheetName val="401a1i(A1-UG)"/>
      <sheetName val="601ai"/>
      <sheetName val="404b-Steel(NJB)"/>
      <sheetName val="401a1i(A1-UG) (Laying)"/>
      <sheetName val="401a1ii(A1-OG)"/>
      <sheetName val="401a1ii(A1-OG) (Mixing)"/>
      <sheetName val="401a1ii(A1-OG)-BP"/>
      <sheetName val="401a1iii(A1-ELV)"/>
      <sheetName val="401a2ii(A2-OG)"/>
      <sheetName val="401a2i(A2-UG)"/>
      <sheetName val="401a2iii(A2-ELV)"/>
      <sheetName val="401a3i(A3-UG)"/>
      <sheetName val="401a3ii(A3-OG)"/>
      <sheetName val="401a3iii(A3-ELV)"/>
      <sheetName val="401b"/>
      <sheetName val="401ci(UG)"/>
      <sheetName val="401cii(OG)"/>
      <sheetName val="401ciii(ELV)"/>
      <sheetName val="401d1"/>
      <sheetName val="401d2"/>
      <sheetName val="401e"/>
      <sheetName val="401f"/>
      <sheetName val="Sheet4"/>
      <sheetName val="401gi(1)(PC-A1)"/>
      <sheetName val="401gi(2)(PC-A2)"/>
      <sheetName val="401gi(3)(PC-A3)"/>
      <sheetName val="401gii(PC-B)"/>
      <sheetName val="401giii(1)(PC-D1)"/>
      <sheetName val="401giii(2)(PC-D2)"/>
      <sheetName val="401giii(3)(PC-D3)"/>
      <sheetName val="401h"/>
      <sheetName val="404a"/>
      <sheetName val="404b"/>
      <sheetName val="Bill#08"/>
      <sheetName val="404h"/>
      <sheetName val="405a"/>
      <sheetName val="405b"/>
      <sheetName val="406a"/>
      <sheetName val="406b"/>
      <sheetName val="406ci"/>
      <sheetName val="406cii"/>
      <sheetName val="406ciii"/>
      <sheetName val="406civ"/>
      <sheetName val="406cv"/>
      <sheetName val="406di"/>
      <sheetName val="406dii"/>
      <sheetName val="406e"/>
      <sheetName val="406ei"/>
      <sheetName val="406f"/>
      <sheetName val="406g"/>
      <sheetName val="407d1"/>
      <sheetName val="407d2"/>
      <sheetName val="407d2 (2)"/>
      <sheetName val="407d3"/>
      <sheetName val="407d4"/>
      <sheetName val="407d5"/>
      <sheetName val="407d6"/>
      <sheetName val="407h"/>
      <sheetName val="407i"/>
      <sheetName val="407j"/>
      <sheetName val="407m"/>
      <sheetName val="407n"/>
      <sheetName val="411a"/>
      <sheetName val="411b"/>
      <sheetName val="411c"/>
      <sheetName val="411d"/>
      <sheetName val="411d (2)"/>
      <sheetName val="411g"/>
      <sheetName val="412a"/>
      <sheetName val="Bill#05"/>
      <sheetName val="501a"/>
      <sheetName val="501b"/>
      <sheetName val="501c"/>
      <sheetName val="410"/>
      <sheetName val="501d"/>
      <sheetName val="501e"/>
      <sheetName val="501f"/>
      <sheetName val="501g"/>
      <sheetName val="501h"/>
      <sheetName val="501i"/>
      <sheetName val="501j"/>
      <sheetName val="501k"/>
      <sheetName val="501l"/>
      <sheetName val="501m"/>
      <sheetName val="501n"/>
      <sheetName val="501o"/>
      <sheetName val="501p"/>
      <sheetName val="501q"/>
      <sheetName val="501r"/>
      <sheetName val="502a"/>
      <sheetName val="502b"/>
      <sheetName val="507a"/>
      <sheetName val="507b"/>
      <sheetName val="508a"/>
      <sheetName val="508b"/>
      <sheetName val="509a"/>
      <sheetName val="509b"/>
      <sheetName val="509c"/>
      <sheetName val="509d"/>
      <sheetName val="509e"/>
      <sheetName val="509f"/>
      <sheetName val="509g"/>
      <sheetName val="509h"/>
      <sheetName val="510"/>
      <sheetName val="511a1"/>
      <sheetName val="511a2"/>
      <sheetName val="511b1"/>
      <sheetName val="511b2"/>
      <sheetName val="Bill#06"/>
      <sheetName val="Bill#07"/>
      <sheetName val="603"/>
      <sheetName val="604a"/>
      <sheetName val="604b"/>
      <sheetName val="604d"/>
      <sheetName val="604d-1"/>
      <sheetName val="605a"/>
      <sheetName val="605c"/>
      <sheetName val="601ai-Conc+Steel"/>
      <sheetName val="POINTS"/>
      <sheetName val="607a"/>
      <sheetName val="607b"/>
      <sheetName val="607e"/>
      <sheetName val="607c"/>
      <sheetName val="607d"/>
      <sheetName val="607f"/>
      <sheetName val="607g"/>
      <sheetName val="608b1"/>
      <sheetName val="608b2"/>
      <sheetName val="608c1"/>
      <sheetName val="608c2"/>
      <sheetName val="608d1"/>
      <sheetName val="608d2"/>
      <sheetName val="608h1"/>
      <sheetName val="608i2"/>
      <sheetName val="608j2"/>
      <sheetName val="609c"/>
      <sheetName val="610b"/>
      <sheetName val="610c"/>
      <sheetName val="SP CHAIN LINK FENCING"/>
      <sheetName val="SP CHAIN LINK FENCING (2)"/>
      <sheetName val="611a"/>
      <sheetName val="608h2"/>
      <sheetName val="608i1"/>
      <sheetName val="608j1"/>
      <sheetName val="608n1"/>
      <sheetName val="608n2"/>
      <sheetName val="608n3"/>
      <sheetName val="608n4"/>
      <sheetName val="609a"/>
      <sheetName val="609b"/>
      <sheetName val="609d-"/>
      <sheetName val="610d-"/>
      <sheetName val="612a"/>
      <sheetName val="T-Bill-1"/>
      <sheetName val="Summary"/>
      <sheetName val="M-108c"/>
      <sheetName val="PS6b (e) "/>
      <sheetName val="EF E8-A"/>
      <sheetName val="RA Sample"/>
      <sheetName val="RA Sample (Perameter)"/>
      <sheetName val="Equipment Rate Per Hour"/>
      <sheetName val="A-1"/>
      <sheetName val="A-2"/>
      <sheetName val="A-3"/>
      <sheetName val="A-4"/>
      <sheetName val="A-5"/>
      <sheetName val="A-6"/>
      <sheetName val="A-7"/>
      <sheetName val="A-8"/>
      <sheetName val="A-9"/>
      <sheetName val="A-10"/>
      <sheetName val="A-11"/>
      <sheetName val="A-12"/>
      <sheetName val="A-13 &amp; A-14"/>
      <sheetName val="Item No 101"/>
      <sheetName val="Item No 103"/>
      <sheetName val="Item No 104"/>
      <sheetName val="Item No 106a"/>
      <sheetName val="Item No 107(a)"/>
      <sheetName val="Item No 107 d"/>
      <sheetName val="Item No 107 e"/>
      <sheetName val="Item No 108-C"/>
      <sheetName val="Item No 201"/>
      <sheetName val="Item No 203 (b)"/>
      <sheetName val="Item No 206(b)"/>
      <sheetName val="Item No 209 b"/>
      <sheetName val="Item No 302 a"/>
      <sheetName val="Item No 303 A"/>
      <sheetName val="Item No 304 B"/>
      <sheetName val="Item No 305 b"/>
      <sheetName val="Item No 401 a"/>
      <sheetName val="Item No 401 b"/>
      <sheetName val="Item 401 f"/>
      <sheetName val="Item No 404 b"/>
      <sheetName val="1-1"/>
      <sheetName val="1-2"/>
      <sheetName val="1-3"/>
      <sheetName val="1-4"/>
      <sheetName val="2"/>
      <sheetName val="3"/>
      <sheetName val="4"/>
      <sheetName val="5-1"/>
      <sheetName val="5-2"/>
      <sheetName val="6"/>
      <sheetName val="7"/>
      <sheetName val="8"/>
      <sheetName val="9"/>
      <sheetName val="10"/>
      <sheetName val="12"/>
      <sheetName val="11"/>
      <sheetName val="13"/>
      <sheetName val="17"/>
      <sheetName val="18"/>
      <sheetName val="19"/>
      <sheetName val="20"/>
      <sheetName val="21-1"/>
      <sheetName val="21-2"/>
      <sheetName val="21-3"/>
      <sheetName val="21-4"/>
      <sheetName val="21-5"/>
      <sheetName val="22"/>
      <sheetName val="23-1"/>
      <sheetName val="23-2"/>
      <sheetName val="23-3"/>
      <sheetName val="23-4"/>
      <sheetName val="23-5"/>
      <sheetName val="23-6"/>
      <sheetName val="23-7"/>
      <sheetName val="23-8"/>
      <sheetName val="23-9"/>
      <sheetName val="23-10"/>
      <sheetName val="23-11"/>
      <sheetName val="23-12"/>
      <sheetName val="23-13"/>
      <sheetName val="23-14"/>
      <sheetName val="23-15"/>
      <sheetName val="23-16"/>
      <sheetName val="23-17"/>
      <sheetName val="23-18"/>
      <sheetName val="23-19"/>
      <sheetName val="23-20"/>
      <sheetName val="23-21"/>
      <sheetName val="23-22"/>
      <sheetName val="23-23"/>
      <sheetName val="23-24"/>
      <sheetName val="23-25"/>
      <sheetName val="23-26"/>
      <sheetName val="23-27"/>
      <sheetName val="23-28"/>
      <sheetName val="23-29"/>
      <sheetName val="23-30"/>
      <sheetName val="24"/>
      <sheetName val="25"/>
      <sheetName val="26-1"/>
      <sheetName val="26-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row r="847">
          <cell r="O847">
            <v>40361</v>
          </cell>
          <cell r="P847">
            <v>49491.832705100001</v>
          </cell>
          <cell r="Q847">
            <v>47929.329239899998</v>
          </cell>
        </row>
      </sheetData>
      <sheetData sheetId="274">
        <row r="2185">
          <cell r="P2185">
            <v>55000</v>
          </cell>
          <cell r="Q2185">
            <v>54800</v>
          </cell>
          <cell r="R2185">
            <v>55000</v>
          </cell>
          <cell r="S2185">
            <v>105000</v>
          </cell>
        </row>
      </sheetData>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row r="7">
          <cell r="A7" t="str">
            <v>CSR Item No.</v>
          </cell>
        </row>
      </sheetData>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row r="7">
          <cell r="A7" t="str">
            <v>CODE</v>
          </cell>
        </row>
      </sheetData>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Exp Eva"/>
      <sheetName val="Prog Eva."/>
      <sheetName val="MTL"/>
      <sheetName val="man p sum."/>
      <sheetName val="fuel "/>
      <sheetName val="spare"/>
      <sheetName val="eq't "/>
      <sheetName val="Summary"/>
      <sheetName val="Fuel Eva."/>
      <sheetName val="Eqt Eva."/>
      <sheetName val="Mat Eva."/>
      <sheetName val="Lab Eva."/>
      <sheetName val="Claim"/>
      <sheetName val="Prob."/>
      <sheetName val="Office Eng'g"/>
      <sheetName val="Beza"/>
      <sheetName val="Dozer"/>
      <sheetName val="Grad, Rol &amp; WT"/>
      <sheetName val="Ex,Load &amp; DT"/>
      <sheetName val="Prod."/>
      <sheetName val="SS MH"/>
      <sheetName val="GANT CHART-1"/>
      <sheetName val="Annex-E"/>
      <sheetName val="300"/>
      <sheetName val="100"/>
      <sheetName val="600"/>
      <sheetName val="500"/>
    </sheetNames>
    <sheetDataSet>
      <sheetData sheetId="0">
        <row r="2">
          <cell r="B2" t="str">
            <v>Reporting Date: Ginbot 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Detail"/>
      <sheetName val="MMCE"/>
      <sheetName val="KV"/>
      <sheetName val="Pre estimation"/>
      <sheetName val="Materials"/>
      <sheetName val="FS -SVR"/>
      <sheetName val="FS- Anil"/>
      <sheetName val="Pre_estimation"/>
      <sheetName val="FS_-SVR"/>
      <sheetName val="FS-_Anil"/>
    </sheetNames>
    <sheetDataSet>
      <sheetData sheetId="0" refreshError="1"/>
      <sheetData sheetId="1" refreshError="1"/>
      <sheetData sheetId="2" refreshError="1"/>
      <sheetData sheetId="3" refreshError="1"/>
      <sheetData sheetId="4" refreshError="1"/>
      <sheetData sheetId="5" refreshError="1">
        <row r="7">
          <cell r="D7">
            <v>16.7</v>
          </cell>
        </row>
        <row r="12">
          <cell r="D12">
            <v>0.60499999999999998</v>
          </cell>
        </row>
        <row r="15">
          <cell r="D15">
            <v>2.2989999999999999</v>
          </cell>
        </row>
        <row r="17">
          <cell r="D17">
            <v>3.3439999999999999</v>
          </cell>
        </row>
        <row r="25">
          <cell r="D25">
            <v>75</v>
          </cell>
        </row>
        <row r="26">
          <cell r="D26">
            <v>80</v>
          </cell>
        </row>
        <row r="27">
          <cell r="D27">
            <v>4.5</v>
          </cell>
        </row>
        <row r="28">
          <cell r="D28">
            <v>7</v>
          </cell>
        </row>
        <row r="29">
          <cell r="D29">
            <v>7</v>
          </cell>
        </row>
        <row r="30">
          <cell r="D30">
            <v>27</v>
          </cell>
        </row>
        <row r="32">
          <cell r="D32">
            <v>475</v>
          </cell>
        </row>
        <row r="33">
          <cell r="D33">
            <v>25</v>
          </cell>
        </row>
        <row r="38">
          <cell r="D38">
            <v>22</v>
          </cell>
        </row>
      </sheetData>
      <sheetData sheetId="6" refreshError="1"/>
      <sheetData sheetId="7" refreshError="1"/>
      <sheetData sheetId="8"/>
      <sheetData sheetId="9"/>
      <sheetData sheetId="10"/>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 Prices"/>
      <sheetName val="FS"/>
      <sheetName val="mmce"/>
      <sheetName val="Prelim"/>
      <sheetName val="Price Sch"/>
      <sheetName val="Day rate"/>
      <sheetName val="Mat__Prices"/>
      <sheetName val="Price_Sch"/>
      <sheetName val="Day_rate"/>
    </sheetNames>
    <sheetDataSet>
      <sheetData sheetId="0">
        <row r="11">
          <cell r="E11">
            <v>55</v>
          </cell>
        </row>
      </sheetData>
      <sheetData sheetId="1"/>
      <sheetData sheetId="2"/>
      <sheetData sheetId="3"/>
      <sheetData sheetId="4"/>
      <sheetData sheetId="5"/>
      <sheetData sheetId="6"/>
      <sheetData sheetId="7"/>
      <sheetData sheetId="8"/>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TAKEOFF-MANHOLE (2)"/>
      <sheetName val="INDEX"/>
      <sheetName val="Formation spd material"/>
      <sheetName val="Spd Drainage Layer 300mm"/>
      <sheetName val="0.15 fine filter"/>
      <sheetName val="Pre-Wire"/>
      <sheetName val="Steel Liner"/>
      <sheetName val="RCC pipe 9in"/>
      <sheetName val="RCC pipe 12in"/>
      <sheetName val="RCC pipe 18in"/>
      <sheetName val="RCC pipe 24in"/>
      <sheetName val="RCC pipe 60in"/>
      <sheetName val="RCC pipe 72in (2)"/>
      <sheetName val="Manhole 2dia 6deep"/>
      <sheetName val="TAKEOFF-MANHOLE"/>
      <sheetName val="Manhole Cover"/>
      <sheetName val="Steel Rungs"/>
      <sheetName val="Railing"/>
      <sheetName val="PVC Pipe 150 mm"/>
      <sheetName val="Facing Panels Abut"/>
      <sheetName val="rEINF eARTH"/>
      <sheetName val="Steel-60 (2)"/>
      <sheetName val="Agg sub base"/>
      <sheetName val="RCC pipe 72in"/>
      <sheetName val="Select fill"/>
      <sheetName val="Excavtion"/>
      <sheetName val="108c"/>
      <sheetName val="pcc1;1.5;3"/>
      <sheetName val="pcc1;1.5;3 (2)"/>
      <sheetName val="407a Concrete Pile"/>
      <sheetName val="407a Boring"/>
      <sheetName val="Lining"/>
      <sheetName val="Lining (EinC)"/>
      <sheetName val="Lining (NesPak)"/>
      <sheetName val="Lining (NesPak) (2)"/>
      <sheetName val="Lean2150psi"/>
      <sheetName val="Stone Pitching"/>
      <sheetName val="Stone Pitching (Nespak)"/>
      <sheetName val="Stone Pitching (Nespak) (2)"/>
      <sheetName val="wire mesh"/>
      <sheetName val="fencing"/>
      <sheetName val="5.7b Gabion"/>
      <sheetName val="Cat Eyes"/>
      <sheetName val="608i Road mark"/>
      <sheetName val="CI 150mm"/>
      <sheetName val="CI bend"/>
      <sheetName val="SP616(i) Paving  "/>
      <sheetName val="SP616(ii) Paving "/>
      <sheetName val="SP616(iv) Paving"/>
      <sheetName val="Exvn All Type"/>
      <sheetName val=" Nespak - 8Km"/>
      <sheetName val="Exvn All Type - 16KM"/>
      <sheetName val="Exvn All Type - 24KM"/>
      <sheetName val="Exvn All Type - 30KM"/>
      <sheetName val="Under water (2)"/>
      <sheetName val="SP417a"/>
      <sheetName val="Facing Panels Wall"/>
      <sheetName val="Drainage Layer"/>
      <sheetName val="Steel-60"/>
      <sheetName val="4000psi"/>
      <sheetName val="Brick"/>
      <sheetName val="106a(Earth)"/>
      <sheetName val="106a(Earth) (2)"/>
      <sheetName val="Coping"/>
      <sheetName val="Precast Class A3 for Panel"/>
      <sheetName val="Rcc Pipe 30&quot;"/>
      <sheetName val="Rcc Pipe 36&quot;"/>
      <sheetName val="Rcc Pipe 48&quot;"/>
      <sheetName val="Rcc Pipe 72&quot;"/>
      <sheetName val="Dumper Hrs 8-30km"/>
      <sheetName val=" FWO - 8Km"/>
      <sheetName val=" FWO - 16Km"/>
      <sheetName val=" FWO - 24Km"/>
      <sheetName val=" FWO - 30Km"/>
      <sheetName val=" Class D"/>
      <sheetName val="Manpower"/>
      <sheetName val="Material"/>
      <sheetName val="Equipment"/>
      <sheetName val="SUMMARY"/>
      <sheetName val="RAFWO"/>
      <sheetName val="RA DB"/>
      <sheetName val="Dumper Hrs 30km "/>
      <sheetName val="Quarry"/>
      <sheetName val="Bit"/>
      <sheetName val="Steel"/>
      <sheetName val="EqptSumm"/>
      <sheetName val="rates"/>
      <sheetName val="System"/>
      <sheetName val="Data"/>
      <sheetName val="REV06"/>
      <sheetName val="CSR2005"/>
      <sheetName val="Dist"/>
      <sheetName val="db"/>
      <sheetName val="Desc"/>
      <sheetName val="Sheet1"/>
      <sheetName val="12CGOU"/>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b Demob"/>
      <sheetName val="Bulk material prices"/>
      <sheetName val="mmce"/>
      <sheetName val="FS"/>
      <sheetName val="Sch. of Rates"/>
      <sheetName val="BOM"/>
      <sheetName val="Tools &amp; equipments"/>
      <sheetName val="Option Rate"/>
      <sheetName val="Commercial Terms"/>
      <sheetName val="Mob_Demob"/>
      <sheetName val="Bulk_material_prices"/>
      <sheetName val="Sch__of_Rates"/>
      <sheetName val="Tools_&amp;_equipments"/>
      <sheetName val="Option_Rate"/>
      <sheetName val="Commercial_Ter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s"/>
      <sheetName val="Schedule Brief (2)"/>
      <sheetName val="Sheet1"/>
      <sheetName val="Schedule Brief"/>
      <sheetName val="source-Input Rates"/>
      <sheetName val="Earth Work"/>
      <sheetName val="Concrete"/>
      <sheetName val="Dismantling"/>
      <sheetName val="Brick Work"/>
      <sheetName val="Flooring"/>
      <sheetName val="Surface Rendering"/>
      <sheetName val="Painting"/>
      <sheetName val="Road &amp; Road Structure"/>
      <sheetName val="4.50% Carpet "/>
      <sheetName val="4.00% carpte"/>
      <sheetName val="Bridge"/>
      <sheetName val="SS MH"/>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DDRESSES"/>
      <sheetName val="BOOK"/>
      <sheetName val="CALCULATION SHEET"/>
      <sheetName val="CALENDAR ANNUAL"/>
      <sheetName val="CALENDAR DESKTOP"/>
      <sheetName val="CASIO SHEET"/>
      <sheetName val="CASSETTE TITLE"/>
      <sheetName val="CD-Cover"/>
      <sheetName val="CD-Cover ii"/>
      <sheetName val="CHECKLIST"/>
      <sheetName val="CONVERSION FACTORS"/>
      <sheetName val="CONVERSION FACTORS (calc)"/>
      <sheetName val="DADS TELEPHONE Nos."/>
      <sheetName val="DIARY PAGE"/>
      <sheetName val="DOS Characters"/>
      <sheetName val="E-MAIL ADDRESSES"/>
      <sheetName val="FILE TITLES I"/>
      <sheetName val="FILE TITLES II"/>
      <sheetName val="FONT"/>
      <sheetName val="GBC - LOGO"/>
      <sheetName val="I CHING"/>
      <sheetName val="IMPORTANT HISTORICAL DATES"/>
      <sheetName val="IQ TEST"/>
      <sheetName val="LINED PAPER"/>
      <sheetName val="MATHEMAGICS"/>
      <sheetName val="MEMORY"/>
      <sheetName val="NATIONS OF THE WORLD"/>
      <sheetName val="OVERTIME"/>
      <sheetName val="PERPETUAL CALENDAR"/>
      <sheetName val="PERSONALIZED CARD"/>
      <sheetName val="PROJECT CALENDAR ACTUAL"/>
      <sheetName val="PROJECT CLAUSE 14"/>
      <sheetName val="PROJECT HOLIDAYS"/>
      <sheetName val="ROUGH PAGE"/>
      <sheetName val="TELEPHONE Nos"/>
      <sheetName val="TELEPHONE Nos ADD"/>
      <sheetName val="TELEPHONE PAD"/>
      <sheetName val="TROUBLE SHOOTING CHART"/>
      <sheetName val="UNIT CONVERTER"/>
      <sheetName val="UNITS"/>
      <sheetName val="WINDOWS SHORTCUTS"/>
      <sheetName val="WORDS"/>
      <sheetName val="BOQs"/>
    </sheetNames>
    <sheetDataSet>
      <sheetData sheetId="0"/>
      <sheetData sheetId="1"/>
      <sheetData sheetId="2"/>
      <sheetData sheetId="3"/>
      <sheetData sheetId="4" refreshError="1">
        <row r="14">
          <cell r="C14" t="str">
            <v>SUN</v>
          </cell>
          <cell r="D14" t="str">
            <v>MON</v>
          </cell>
          <cell r="E14" t="str">
            <v>TUE</v>
          </cell>
          <cell r="F14" t="str">
            <v>WED</v>
          </cell>
          <cell r="G14" t="str">
            <v>THU</v>
          </cell>
          <cell r="H14" t="str">
            <v>FRI</v>
          </cell>
          <cell r="I14" t="str">
            <v>SAT</v>
          </cell>
          <cell r="L14" t="str">
            <v>SUN</v>
          </cell>
          <cell r="M14" t="str">
            <v>MON</v>
          </cell>
          <cell r="N14" t="str">
            <v>TUE</v>
          </cell>
          <cell r="O14" t="str">
            <v>WED</v>
          </cell>
          <cell r="P14" t="str">
            <v>THU</v>
          </cell>
          <cell r="Q14" t="str">
            <v>FRI</v>
          </cell>
          <cell r="R14" t="str">
            <v>SAT</v>
          </cell>
          <cell r="U14" t="str">
            <v>SUN</v>
          </cell>
          <cell r="V14" t="str">
            <v>MON</v>
          </cell>
          <cell r="W14" t="str">
            <v>TUE</v>
          </cell>
          <cell r="X14" t="str">
            <v>WED</v>
          </cell>
          <cell r="Y14" t="str">
            <v>THU</v>
          </cell>
          <cell r="Z14" t="str">
            <v>FRI</v>
          </cell>
          <cell r="AA14" t="str">
            <v>SAT</v>
          </cell>
        </row>
        <row r="15">
          <cell r="C15">
            <v>0</v>
          </cell>
          <cell r="D15">
            <v>0</v>
          </cell>
          <cell r="E15">
            <v>1</v>
          </cell>
          <cell r="F15">
            <v>2</v>
          </cell>
          <cell r="G15">
            <v>3</v>
          </cell>
          <cell r="H15">
            <v>4</v>
          </cell>
          <cell r="I15">
            <v>5</v>
          </cell>
          <cell r="L15">
            <v>0</v>
          </cell>
          <cell r="M15">
            <v>0</v>
          </cell>
          <cell r="N15">
            <v>0</v>
          </cell>
          <cell r="O15">
            <v>0</v>
          </cell>
          <cell r="P15">
            <v>0</v>
          </cell>
          <cell r="Q15">
            <v>1</v>
          </cell>
          <cell r="R15">
            <v>2</v>
          </cell>
          <cell r="U15">
            <v>0</v>
          </cell>
          <cell r="V15">
            <v>0</v>
          </cell>
          <cell r="W15">
            <v>0</v>
          </cell>
          <cell r="X15">
            <v>0</v>
          </cell>
          <cell r="Y15">
            <v>0</v>
          </cell>
          <cell r="Z15">
            <v>1</v>
          </cell>
          <cell r="AA15">
            <v>2</v>
          </cell>
        </row>
        <row r="16">
          <cell r="C16">
            <v>6</v>
          </cell>
          <cell r="D16">
            <v>7</v>
          </cell>
          <cell r="E16">
            <v>8</v>
          </cell>
          <cell r="F16">
            <v>9</v>
          </cell>
          <cell r="G16">
            <v>10</v>
          </cell>
          <cell r="H16">
            <v>11</v>
          </cell>
          <cell r="I16">
            <v>12</v>
          </cell>
          <cell r="L16">
            <v>3</v>
          </cell>
          <cell r="M16">
            <v>4</v>
          </cell>
          <cell r="N16">
            <v>5</v>
          </cell>
          <cell r="O16">
            <v>6</v>
          </cell>
          <cell r="P16">
            <v>7</v>
          </cell>
          <cell r="Q16">
            <v>8</v>
          </cell>
          <cell r="R16">
            <v>9</v>
          </cell>
          <cell r="U16">
            <v>3</v>
          </cell>
          <cell r="V16">
            <v>4</v>
          </cell>
          <cell r="W16">
            <v>5</v>
          </cell>
          <cell r="X16">
            <v>6</v>
          </cell>
          <cell r="Y16">
            <v>7</v>
          </cell>
          <cell r="Z16">
            <v>8</v>
          </cell>
          <cell r="AA16">
            <v>9</v>
          </cell>
        </row>
        <row r="17">
          <cell r="C17">
            <v>13</v>
          </cell>
          <cell r="D17">
            <v>14</v>
          </cell>
          <cell r="E17">
            <v>15</v>
          </cell>
          <cell r="F17">
            <v>16</v>
          </cell>
          <cell r="G17">
            <v>17</v>
          </cell>
          <cell r="H17">
            <v>18</v>
          </cell>
          <cell r="I17">
            <v>19</v>
          </cell>
          <cell r="L17">
            <v>10</v>
          </cell>
          <cell r="M17">
            <v>11</v>
          </cell>
          <cell r="N17">
            <v>12</v>
          </cell>
          <cell r="O17">
            <v>13</v>
          </cell>
          <cell r="P17">
            <v>14</v>
          </cell>
          <cell r="Q17">
            <v>15</v>
          </cell>
          <cell r="R17">
            <v>16</v>
          </cell>
          <cell r="U17">
            <v>10</v>
          </cell>
          <cell r="V17">
            <v>11</v>
          </cell>
          <cell r="W17">
            <v>12</v>
          </cell>
          <cell r="X17">
            <v>13</v>
          </cell>
          <cell r="Y17">
            <v>14</v>
          </cell>
          <cell r="Z17">
            <v>15</v>
          </cell>
          <cell r="AA17">
            <v>16</v>
          </cell>
        </row>
        <row r="18">
          <cell r="C18">
            <v>20</v>
          </cell>
          <cell r="D18">
            <v>21</v>
          </cell>
          <cell r="E18">
            <v>22</v>
          </cell>
          <cell r="F18">
            <v>23</v>
          </cell>
          <cell r="G18">
            <v>24</v>
          </cell>
          <cell r="H18">
            <v>25</v>
          </cell>
          <cell r="I18">
            <v>26</v>
          </cell>
          <cell r="L18">
            <v>17</v>
          </cell>
          <cell r="M18">
            <v>18</v>
          </cell>
          <cell r="N18">
            <v>19</v>
          </cell>
          <cell r="O18">
            <v>20</v>
          </cell>
          <cell r="P18">
            <v>21</v>
          </cell>
          <cell r="Q18">
            <v>22</v>
          </cell>
          <cell r="R18">
            <v>23</v>
          </cell>
          <cell r="U18">
            <v>17</v>
          </cell>
          <cell r="V18">
            <v>18</v>
          </cell>
          <cell r="W18">
            <v>19</v>
          </cell>
          <cell r="X18">
            <v>20</v>
          </cell>
          <cell r="Y18">
            <v>21</v>
          </cell>
          <cell r="Z18">
            <v>22</v>
          </cell>
          <cell r="AA18">
            <v>23</v>
          </cell>
        </row>
        <row r="19">
          <cell r="C19">
            <v>27</v>
          </cell>
          <cell r="D19">
            <v>28</v>
          </cell>
          <cell r="E19">
            <v>29</v>
          </cell>
          <cell r="F19">
            <v>30</v>
          </cell>
          <cell r="G19">
            <v>31</v>
          </cell>
          <cell r="H19">
            <v>0</v>
          </cell>
          <cell r="I19">
            <v>0</v>
          </cell>
          <cell r="L19">
            <v>24</v>
          </cell>
          <cell r="M19">
            <v>25</v>
          </cell>
          <cell r="N19">
            <v>26</v>
          </cell>
          <cell r="O19">
            <v>27</v>
          </cell>
          <cell r="P19">
            <v>28</v>
          </cell>
          <cell r="Q19">
            <v>0</v>
          </cell>
          <cell r="R19">
            <v>0</v>
          </cell>
          <cell r="U19">
            <v>24</v>
          </cell>
          <cell r="V19">
            <v>25</v>
          </cell>
          <cell r="W19">
            <v>26</v>
          </cell>
          <cell r="X19">
            <v>27</v>
          </cell>
          <cell r="Y19">
            <v>28</v>
          </cell>
          <cell r="Z19">
            <v>29</v>
          </cell>
          <cell r="AA19">
            <v>30</v>
          </cell>
        </row>
        <row r="20">
          <cell r="C20">
            <v>0</v>
          </cell>
          <cell r="D20">
            <v>0</v>
          </cell>
          <cell r="E20">
            <v>0</v>
          </cell>
          <cell r="F20">
            <v>0</v>
          </cell>
          <cell r="G20">
            <v>0</v>
          </cell>
          <cell r="H20">
            <v>0</v>
          </cell>
          <cell r="I20">
            <v>0</v>
          </cell>
          <cell r="L20">
            <v>0</v>
          </cell>
          <cell r="M20">
            <v>0</v>
          </cell>
          <cell r="N20">
            <v>0</v>
          </cell>
          <cell r="O20">
            <v>0</v>
          </cell>
          <cell r="P20">
            <v>0</v>
          </cell>
          <cell r="Q20">
            <v>0</v>
          </cell>
          <cell r="R20">
            <v>0</v>
          </cell>
          <cell r="U20">
            <v>31</v>
          </cell>
          <cell r="V20">
            <v>0</v>
          </cell>
          <cell r="W20">
            <v>0</v>
          </cell>
          <cell r="X20">
            <v>0</v>
          </cell>
          <cell r="Y20">
            <v>0</v>
          </cell>
          <cell r="Z20">
            <v>0</v>
          </cell>
          <cell r="AA20">
            <v>0</v>
          </cell>
        </row>
        <row r="23">
          <cell r="C23" t="str">
            <v>SUN</v>
          </cell>
          <cell r="D23" t="str">
            <v>MON</v>
          </cell>
          <cell r="E23" t="str">
            <v>TUE</v>
          </cell>
          <cell r="F23" t="str">
            <v>WED</v>
          </cell>
          <cell r="G23" t="str">
            <v>THU</v>
          </cell>
          <cell r="H23" t="str">
            <v>FRI</v>
          </cell>
          <cell r="I23" t="str">
            <v>SAT</v>
          </cell>
          <cell r="L23" t="str">
            <v>SUN</v>
          </cell>
          <cell r="M23" t="str">
            <v>MON</v>
          </cell>
          <cell r="N23" t="str">
            <v>TUE</v>
          </cell>
          <cell r="O23" t="str">
            <v>WED</v>
          </cell>
          <cell r="P23" t="str">
            <v>THU</v>
          </cell>
          <cell r="Q23" t="str">
            <v>FRI</v>
          </cell>
          <cell r="R23" t="str">
            <v>SAT</v>
          </cell>
          <cell r="U23" t="str">
            <v>SUN</v>
          </cell>
          <cell r="V23" t="str">
            <v>MON</v>
          </cell>
          <cell r="W23" t="str">
            <v>TUE</v>
          </cell>
          <cell r="X23" t="str">
            <v>WED</v>
          </cell>
          <cell r="Y23" t="str">
            <v>THU</v>
          </cell>
          <cell r="Z23" t="str">
            <v>FRI</v>
          </cell>
          <cell r="AA23" t="str">
            <v>SAT</v>
          </cell>
        </row>
        <row r="24">
          <cell r="C24">
            <v>0</v>
          </cell>
          <cell r="D24">
            <v>1</v>
          </cell>
          <cell r="E24">
            <v>2</v>
          </cell>
          <cell r="F24">
            <v>3</v>
          </cell>
          <cell r="G24">
            <v>4</v>
          </cell>
          <cell r="H24">
            <v>5</v>
          </cell>
          <cell r="I24">
            <v>6</v>
          </cell>
          <cell r="L24">
            <v>0</v>
          </cell>
          <cell r="M24">
            <v>0</v>
          </cell>
          <cell r="N24">
            <v>0</v>
          </cell>
          <cell r="O24">
            <v>1</v>
          </cell>
          <cell r="P24">
            <v>2</v>
          </cell>
          <cell r="Q24">
            <v>3</v>
          </cell>
          <cell r="R24">
            <v>4</v>
          </cell>
          <cell r="U24">
            <v>0</v>
          </cell>
          <cell r="V24">
            <v>0</v>
          </cell>
          <cell r="W24">
            <v>0</v>
          </cell>
          <cell r="X24">
            <v>0</v>
          </cell>
          <cell r="Y24">
            <v>0</v>
          </cell>
          <cell r="Z24">
            <v>0</v>
          </cell>
          <cell r="AA24">
            <v>1</v>
          </cell>
        </row>
        <row r="25">
          <cell r="C25">
            <v>7</v>
          </cell>
          <cell r="D25">
            <v>8</v>
          </cell>
          <cell r="E25">
            <v>9</v>
          </cell>
          <cell r="F25">
            <v>10</v>
          </cell>
          <cell r="G25">
            <v>11</v>
          </cell>
          <cell r="H25">
            <v>12</v>
          </cell>
          <cell r="I25">
            <v>13</v>
          </cell>
          <cell r="L25">
            <v>5</v>
          </cell>
          <cell r="M25">
            <v>6</v>
          </cell>
          <cell r="N25">
            <v>7</v>
          </cell>
          <cell r="O25">
            <v>8</v>
          </cell>
          <cell r="P25">
            <v>9</v>
          </cell>
          <cell r="Q25">
            <v>10</v>
          </cell>
          <cell r="R25">
            <v>11</v>
          </cell>
          <cell r="U25">
            <v>2</v>
          </cell>
          <cell r="V25">
            <v>3</v>
          </cell>
          <cell r="W25">
            <v>4</v>
          </cell>
          <cell r="X25">
            <v>5</v>
          </cell>
          <cell r="Y25">
            <v>6</v>
          </cell>
          <cell r="Z25">
            <v>7</v>
          </cell>
          <cell r="AA25">
            <v>8</v>
          </cell>
        </row>
        <row r="26">
          <cell r="C26">
            <v>14</v>
          </cell>
          <cell r="D26">
            <v>15</v>
          </cell>
          <cell r="E26">
            <v>16</v>
          </cell>
          <cell r="F26">
            <v>17</v>
          </cell>
          <cell r="G26">
            <v>18</v>
          </cell>
          <cell r="H26">
            <v>19</v>
          </cell>
          <cell r="I26">
            <v>20</v>
          </cell>
          <cell r="L26">
            <v>12</v>
          </cell>
          <cell r="M26">
            <v>13</v>
          </cell>
          <cell r="N26">
            <v>14</v>
          </cell>
          <cell r="O26">
            <v>15</v>
          </cell>
          <cell r="P26">
            <v>16</v>
          </cell>
          <cell r="Q26">
            <v>17</v>
          </cell>
          <cell r="R26">
            <v>18</v>
          </cell>
          <cell r="U26">
            <v>9</v>
          </cell>
          <cell r="V26">
            <v>10</v>
          </cell>
          <cell r="W26">
            <v>11</v>
          </cell>
          <cell r="X26">
            <v>12</v>
          </cell>
          <cell r="Y26">
            <v>13</v>
          </cell>
          <cell r="Z26">
            <v>14</v>
          </cell>
          <cell r="AA26">
            <v>15</v>
          </cell>
        </row>
        <row r="27">
          <cell r="C27">
            <v>21</v>
          </cell>
          <cell r="D27">
            <v>22</v>
          </cell>
          <cell r="E27">
            <v>23</v>
          </cell>
          <cell r="F27">
            <v>24</v>
          </cell>
          <cell r="G27">
            <v>25</v>
          </cell>
          <cell r="H27">
            <v>26</v>
          </cell>
          <cell r="I27">
            <v>27</v>
          </cell>
          <cell r="L27">
            <v>19</v>
          </cell>
          <cell r="M27">
            <v>20</v>
          </cell>
          <cell r="N27">
            <v>21</v>
          </cell>
          <cell r="O27">
            <v>22</v>
          </cell>
          <cell r="P27">
            <v>23</v>
          </cell>
          <cell r="Q27">
            <v>24</v>
          </cell>
          <cell r="R27">
            <v>25</v>
          </cell>
          <cell r="U27">
            <v>16</v>
          </cell>
          <cell r="V27">
            <v>17</v>
          </cell>
          <cell r="W27">
            <v>18</v>
          </cell>
          <cell r="X27">
            <v>19</v>
          </cell>
          <cell r="Y27">
            <v>20</v>
          </cell>
          <cell r="Z27">
            <v>21</v>
          </cell>
          <cell r="AA27">
            <v>22</v>
          </cell>
        </row>
        <row r="28">
          <cell r="C28">
            <v>28</v>
          </cell>
          <cell r="D28">
            <v>29</v>
          </cell>
          <cell r="E28">
            <v>30</v>
          </cell>
          <cell r="F28">
            <v>0</v>
          </cell>
          <cell r="G28">
            <v>0</v>
          </cell>
          <cell r="H28">
            <v>0</v>
          </cell>
          <cell r="I28">
            <v>0</v>
          </cell>
          <cell r="L28">
            <v>26</v>
          </cell>
          <cell r="M28">
            <v>27</v>
          </cell>
          <cell r="N28">
            <v>28</v>
          </cell>
          <cell r="O28">
            <v>29</v>
          </cell>
          <cell r="P28">
            <v>30</v>
          </cell>
          <cell r="Q28">
            <v>31</v>
          </cell>
          <cell r="R28">
            <v>0</v>
          </cell>
          <cell r="U28">
            <v>23</v>
          </cell>
          <cell r="V28">
            <v>24</v>
          </cell>
          <cell r="W28">
            <v>25</v>
          </cell>
          <cell r="X28">
            <v>26</v>
          </cell>
          <cell r="Y28">
            <v>27</v>
          </cell>
          <cell r="Z28">
            <v>28</v>
          </cell>
          <cell r="AA28">
            <v>29</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30</v>
          </cell>
          <cell r="V29">
            <v>0</v>
          </cell>
          <cell r="W29">
            <v>0</v>
          </cell>
          <cell r="X29">
            <v>0</v>
          </cell>
          <cell r="Y29">
            <v>0</v>
          </cell>
          <cell r="Z29">
            <v>0</v>
          </cell>
          <cell r="AA29">
            <v>0</v>
          </cell>
        </row>
        <row r="32">
          <cell r="C32" t="str">
            <v>SUN</v>
          </cell>
          <cell r="D32" t="str">
            <v>MON</v>
          </cell>
          <cell r="E32" t="str">
            <v>TUE</v>
          </cell>
          <cell r="F32" t="str">
            <v>WED</v>
          </cell>
          <cell r="G32" t="str">
            <v>THU</v>
          </cell>
          <cell r="H32" t="str">
            <v>FRI</v>
          </cell>
          <cell r="I32" t="str">
            <v>SAT</v>
          </cell>
          <cell r="L32" t="str">
            <v>SUN</v>
          </cell>
          <cell r="M32" t="str">
            <v>MON</v>
          </cell>
          <cell r="N32" t="str">
            <v>TUE</v>
          </cell>
          <cell r="O32" t="str">
            <v>WED</v>
          </cell>
          <cell r="P32" t="str">
            <v>THU</v>
          </cell>
          <cell r="Q32" t="str">
            <v>FRI</v>
          </cell>
          <cell r="R32" t="str">
            <v>SAT</v>
          </cell>
          <cell r="U32" t="str">
            <v>SUN</v>
          </cell>
          <cell r="V32" t="str">
            <v>MON</v>
          </cell>
          <cell r="W32" t="str">
            <v>TUE</v>
          </cell>
          <cell r="X32" t="str">
            <v>WED</v>
          </cell>
          <cell r="Y32" t="str">
            <v>THU</v>
          </cell>
          <cell r="Z32" t="str">
            <v>FRI</v>
          </cell>
          <cell r="AA32" t="str">
            <v>SAT</v>
          </cell>
        </row>
        <row r="33">
          <cell r="C33">
            <v>0</v>
          </cell>
          <cell r="D33">
            <v>1</v>
          </cell>
          <cell r="E33">
            <v>2</v>
          </cell>
          <cell r="F33">
            <v>3</v>
          </cell>
          <cell r="G33">
            <v>4</v>
          </cell>
          <cell r="H33">
            <v>5</v>
          </cell>
          <cell r="I33">
            <v>6</v>
          </cell>
          <cell r="L33">
            <v>0</v>
          </cell>
          <cell r="M33">
            <v>0</v>
          </cell>
          <cell r="N33">
            <v>0</v>
          </cell>
          <cell r="O33">
            <v>0</v>
          </cell>
          <cell r="P33">
            <v>1</v>
          </cell>
          <cell r="Q33">
            <v>2</v>
          </cell>
          <cell r="R33">
            <v>3</v>
          </cell>
          <cell r="U33">
            <v>1</v>
          </cell>
          <cell r="V33">
            <v>2</v>
          </cell>
          <cell r="W33">
            <v>3</v>
          </cell>
          <cell r="X33">
            <v>4</v>
          </cell>
          <cell r="Y33">
            <v>5</v>
          </cell>
          <cell r="Z33">
            <v>6</v>
          </cell>
          <cell r="AA33">
            <v>7</v>
          </cell>
        </row>
        <row r="34">
          <cell r="C34">
            <v>7</v>
          </cell>
          <cell r="D34">
            <v>8</v>
          </cell>
          <cell r="E34">
            <v>9</v>
          </cell>
          <cell r="F34">
            <v>10</v>
          </cell>
          <cell r="G34">
            <v>11</v>
          </cell>
          <cell r="H34">
            <v>12</v>
          </cell>
          <cell r="I34">
            <v>13</v>
          </cell>
          <cell r="L34">
            <v>4</v>
          </cell>
          <cell r="M34">
            <v>5</v>
          </cell>
          <cell r="N34">
            <v>6</v>
          </cell>
          <cell r="O34">
            <v>7</v>
          </cell>
          <cell r="P34">
            <v>8</v>
          </cell>
          <cell r="Q34">
            <v>9</v>
          </cell>
          <cell r="R34">
            <v>10</v>
          </cell>
          <cell r="U34">
            <v>8</v>
          </cell>
          <cell r="V34">
            <v>9</v>
          </cell>
          <cell r="W34">
            <v>10</v>
          </cell>
          <cell r="X34">
            <v>11</v>
          </cell>
          <cell r="Y34">
            <v>12</v>
          </cell>
          <cell r="Z34">
            <v>13</v>
          </cell>
          <cell r="AA34">
            <v>14</v>
          </cell>
        </row>
        <row r="35">
          <cell r="C35">
            <v>14</v>
          </cell>
          <cell r="D35">
            <v>15</v>
          </cell>
          <cell r="E35">
            <v>16</v>
          </cell>
          <cell r="F35">
            <v>17</v>
          </cell>
          <cell r="G35">
            <v>18</v>
          </cell>
          <cell r="H35">
            <v>19</v>
          </cell>
          <cell r="I35">
            <v>20</v>
          </cell>
          <cell r="L35">
            <v>11</v>
          </cell>
          <cell r="M35">
            <v>12</v>
          </cell>
          <cell r="N35">
            <v>13</v>
          </cell>
          <cell r="O35">
            <v>14</v>
          </cell>
          <cell r="P35">
            <v>15</v>
          </cell>
          <cell r="Q35">
            <v>16</v>
          </cell>
          <cell r="R35">
            <v>17</v>
          </cell>
          <cell r="U35">
            <v>15</v>
          </cell>
          <cell r="V35">
            <v>16</v>
          </cell>
          <cell r="W35">
            <v>17</v>
          </cell>
          <cell r="X35">
            <v>18</v>
          </cell>
          <cell r="Y35">
            <v>19</v>
          </cell>
          <cell r="Z35">
            <v>20</v>
          </cell>
          <cell r="AA35">
            <v>21</v>
          </cell>
        </row>
        <row r="36">
          <cell r="C36">
            <v>21</v>
          </cell>
          <cell r="D36">
            <v>22</v>
          </cell>
          <cell r="E36">
            <v>23</v>
          </cell>
          <cell r="F36">
            <v>24</v>
          </cell>
          <cell r="G36">
            <v>25</v>
          </cell>
          <cell r="H36">
            <v>26</v>
          </cell>
          <cell r="I36">
            <v>27</v>
          </cell>
          <cell r="L36">
            <v>18</v>
          </cell>
          <cell r="M36">
            <v>19</v>
          </cell>
          <cell r="N36">
            <v>20</v>
          </cell>
          <cell r="O36">
            <v>21</v>
          </cell>
          <cell r="P36">
            <v>22</v>
          </cell>
          <cell r="Q36">
            <v>23</v>
          </cell>
          <cell r="R36">
            <v>24</v>
          </cell>
          <cell r="U36">
            <v>22</v>
          </cell>
          <cell r="V36">
            <v>23</v>
          </cell>
          <cell r="W36">
            <v>24</v>
          </cell>
          <cell r="X36">
            <v>25</v>
          </cell>
          <cell r="Y36">
            <v>26</v>
          </cell>
          <cell r="Z36">
            <v>27</v>
          </cell>
          <cell r="AA36">
            <v>28</v>
          </cell>
        </row>
        <row r="37">
          <cell r="C37">
            <v>28</v>
          </cell>
          <cell r="D37">
            <v>29</v>
          </cell>
          <cell r="E37">
            <v>30</v>
          </cell>
          <cell r="F37">
            <v>31</v>
          </cell>
          <cell r="G37">
            <v>0</v>
          </cell>
          <cell r="H37">
            <v>0</v>
          </cell>
          <cell r="I37">
            <v>0</v>
          </cell>
          <cell r="L37">
            <v>25</v>
          </cell>
          <cell r="M37">
            <v>26</v>
          </cell>
          <cell r="N37">
            <v>27</v>
          </cell>
          <cell r="O37">
            <v>28</v>
          </cell>
          <cell r="P37">
            <v>29</v>
          </cell>
          <cell r="Q37">
            <v>30</v>
          </cell>
          <cell r="R37">
            <v>31</v>
          </cell>
          <cell r="U37">
            <v>29</v>
          </cell>
          <cell r="V37">
            <v>30</v>
          </cell>
          <cell r="W37">
            <v>0</v>
          </cell>
          <cell r="X37">
            <v>0</v>
          </cell>
          <cell r="Y37">
            <v>0</v>
          </cell>
          <cell r="Z37">
            <v>0</v>
          </cell>
          <cell r="AA37">
            <v>0</v>
          </cell>
        </row>
        <row r="38">
          <cell r="C38">
            <v>0</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1">
          <cell r="C41" t="str">
            <v>SUN</v>
          </cell>
          <cell r="D41" t="str">
            <v>MON</v>
          </cell>
          <cell r="E41" t="str">
            <v>TUE</v>
          </cell>
          <cell r="F41" t="str">
            <v>WED</v>
          </cell>
          <cell r="G41" t="str">
            <v>THU</v>
          </cell>
          <cell r="H41" t="str">
            <v>FRI</v>
          </cell>
          <cell r="I41" t="str">
            <v>SAT</v>
          </cell>
          <cell r="L41" t="str">
            <v>SUN</v>
          </cell>
          <cell r="M41" t="str">
            <v>MON</v>
          </cell>
          <cell r="N41" t="str">
            <v>TUE</v>
          </cell>
          <cell r="O41" t="str">
            <v>WED</v>
          </cell>
          <cell r="P41" t="str">
            <v>THU</v>
          </cell>
          <cell r="Q41" t="str">
            <v>FRI</v>
          </cell>
          <cell r="R41" t="str">
            <v>SAT</v>
          </cell>
          <cell r="U41" t="str">
            <v>SUN</v>
          </cell>
          <cell r="V41" t="str">
            <v>MON</v>
          </cell>
          <cell r="W41" t="str">
            <v>TUE</v>
          </cell>
          <cell r="X41" t="str">
            <v>WED</v>
          </cell>
          <cell r="Y41" t="str">
            <v>THU</v>
          </cell>
          <cell r="Z41" t="str">
            <v>FRI</v>
          </cell>
          <cell r="AA41" t="str">
            <v>SAT</v>
          </cell>
        </row>
        <row r="42">
          <cell r="C42">
            <v>0</v>
          </cell>
          <cell r="D42">
            <v>0</v>
          </cell>
          <cell r="E42">
            <v>1</v>
          </cell>
          <cell r="F42">
            <v>2</v>
          </cell>
          <cell r="G42">
            <v>3</v>
          </cell>
          <cell r="H42">
            <v>4</v>
          </cell>
          <cell r="I42">
            <v>5</v>
          </cell>
          <cell r="L42">
            <v>0</v>
          </cell>
          <cell r="M42">
            <v>0</v>
          </cell>
          <cell r="N42">
            <v>0</v>
          </cell>
          <cell r="O42">
            <v>0</v>
          </cell>
          <cell r="P42">
            <v>0</v>
          </cell>
          <cell r="Q42">
            <v>1</v>
          </cell>
          <cell r="R42">
            <v>2</v>
          </cell>
          <cell r="U42">
            <v>1</v>
          </cell>
          <cell r="V42">
            <v>2</v>
          </cell>
          <cell r="W42">
            <v>3</v>
          </cell>
          <cell r="X42">
            <v>4</v>
          </cell>
          <cell r="Y42">
            <v>5</v>
          </cell>
          <cell r="Z42">
            <v>6</v>
          </cell>
          <cell r="AA42">
            <v>7</v>
          </cell>
        </row>
        <row r="43">
          <cell r="C43">
            <v>6</v>
          </cell>
          <cell r="D43">
            <v>7</v>
          </cell>
          <cell r="E43">
            <v>8</v>
          </cell>
          <cell r="F43">
            <v>9</v>
          </cell>
          <cell r="G43">
            <v>10</v>
          </cell>
          <cell r="H43">
            <v>11</v>
          </cell>
          <cell r="I43">
            <v>12</v>
          </cell>
          <cell r="L43">
            <v>3</v>
          </cell>
          <cell r="M43">
            <v>4</v>
          </cell>
          <cell r="N43">
            <v>5</v>
          </cell>
          <cell r="O43">
            <v>6</v>
          </cell>
          <cell r="P43">
            <v>7</v>
          </cell>
          <cell r="Q43">
            <v>8</v>
          </cell>
          <cell r="R43">
            <v>9</v>
          </cell>
          <cell r="U43">
            <v>8</v>
          </cell>
          <cell r="V43">
            <v>9</v>
          </cell>
          <cell r="W43">
            <v>10</v>
          </cell>
          <cell r="X43">
            <v>11</v>
          </cell>
          <cell r="Y43">
            <v>12</v>
          </cell>
          <cell r="Z43">
            <v>13</v>
          </cell>
          <cell r="AA43">
            <v>14</v>
          </cell>
        </row>
        <row r="44">
          <cell r="C44">
            <v>13</v>
          </cell>
          <cell r="D44">
            <v>14</v>
          </cell>
          <cell r="E44">
            <v>15</v>
          </cell>
          <cell r="F44">
            <v>16</v>
          </cell>
          <cell r="G44">
            <v>17</v>
          </cell>
          <cell r="H44">
            <v>18</v>
          </cell>
          <cell r="I44">
            <v>19</v>
          </cell>
          <cell r="L44">
            <v>10</v>
          </cell>
          <cell r="M44">
            <v>11</v>
          </cell>
          <cell r="N44">
            <v>12</v>
          </cell>
          <cell r="O44">
            <v>13</v>
          </cell>
          <cell r="P44">
            <v>14</v>
          </cell>
          <cell r="Q44">
            <v>15</v>
          </cell>
          <cell r="R44">
            <v>16</v>
          </cell>
          <cell r="U44">
            <v>15</v>
          </cell>
          <cell r="V44">
            <v>16</v>
          </cell>
          <cell r="W44">
            <v>17</v>
          </cell>
          <cell r="X44">
            <v>18</v>
          </cell>
          <cell r="Y44">
            <v>19</v>
          </cell>
          <cell r="Z44">
            <v>20</v>
          </cell>
          <cell r="AA44">
            <v>21</v>
          </cell>
        </row>
        <row r="45">
          <cell r="C45">
            <v>20</v>
          </cell>
          <cell r="D45">
            <v>21</v>
          </cell>
          <cell r="E45">
            <v>22</v>
          </cell>
          <cell r="F45">
            <v>23</v>
          </cell>
          <cell r="G45">
            <v>24</v>
          </cell>
          <cell r="H45">
            <v>25</v>
          </cell>
          <cell r="I45">
            <v>26</v>
          </cell>
          <cell r="L45">
            <v>17</v>
          </cell>
          <cell r="M45">
            <v>18</v>
          </cell>
          <cell r="N45">
            <v>19</v>
          </cell>
          <cell r="O45">
            <v>20</v>
          </cell>
          <cell r="P45">
            <v>21</v>
          </cell>
          <cell r="Q45">
            <v>22</v>
          </cell>
          <cell r="R45">
            <v>23</v>
          </cell>
          <cell r="U45">
            <v>22</v>
          </cell>
          <cell r="V45">
            <v>23</v>
          </cell>
          <cell r="W45">
            <v>24</v>
          </cell>
          <cell r="X45">
            <v>25</v>
          </cell>
          <cell r="Y45">
            <v>26</v>
          </cell>
          <cell r="Z45">
            <v>27</v>
          </cell>
          <cell r="AA45">
            <v>28</v>
          </cell>
        </row>
        <row r="46">
          <cell r="C46">
            <v>27</v>
          </cell>
          <cell r="D46">
            <v>28</v>
          </cell>
          <cell r="E46">
            <v>29</v>
          </cell>
          <cell r="F46">
            <v>30</v>
          </cell>
          <cell r="G46">
            <v>31</v>
          </cell>
          <cell r="H46">
            <v>0</v>
          </cell>
          <cell r="I46">
            <v>0</v>
          </cell>
          <cell r="L46">
            <v>24</v>
          </cell>
          <cell r="M46">
            <v>25</v>
          </cell>
          <cell r="N46">
            <v>26</v>
          </cell>
          <cell r="O46">
            <v>27</v>
          </cell>
          <cell r="P46">
            <v>28</v>
          </cell>
          <cell r="Q46">
            <v>29</v>
          </cell>
          <cell r="R46">
            <v>30</v>
          </cell>
          <cell r="U46">
            <v>29</v>
          </cell>
          <cell r="V46">
            <v>30</v>
          </cell>
          <cell r="W46">
            <v>31</v>
          </cell>
          <cell r="X46">
            <v>0</v>
          </cell>
          <cell r="Y46">
            <v>0</v>
          </cell>
          <cell r="Z46">
            <v>0</v>
          </cell>
          <cell r="AA46">
            <v>0</v>
          </cell>
        </row>
        <row r="47">
          <cell r="C47">
            <v>0</v>
          </cell>
          <cell r="D47">
            <v>0</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sheetName val="labour"/>
      <sheetName val="Equipment"/>
      <sheetName val="Sec17"/>
      <sheetName val="TAB-11"/>
      <sheetName val="Sec 15"/>
      <sheetName val="Sec5"/>
      <sheetName val="shuttering"/>
      <sheetName val="Sec27"/>
      <sheetName val="Sec3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sheetName val="labour"/>
      <sheetName val="Sec 15"/>
      <sheetName val="Sec5"/>
      <sheetName val="Equipment"/>
      <sheetName val="TAB-11"/>
      <sheetName val="Sec 11"/>
      <sheetName val="Sec 14"/>
      <sheetName val="sec3"/>
      <sheetName val="sec4"/>
      <sheetName val="Sec2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Summary"/>
      <sheetName val="Summary of WD"/>
      <sheetName val="Abstract"/>
      <sheetName val="SOM"/>
      <sheetName val="Sep"/>
      <sheetName val="Oct"/>
      <sheetName val="Nov"/>
      <sheetName val="Escalation"/>
      <sheetName val="DOQ Sep"/>
      <sheetName val="DOQ Oct"/>
      <sheetName val="DOQ Nov"/>
      <sheetName val="Excavation"/>
      <sheetName val="Sand"/>
      <sheetName val="PCC"/>
      <sheetName val="Anti Termite"/>
      <sheetName val=" BM Plinth"/>
      <sheetName val="DPC"/>
      <sheetName val="Poly. Sheet"/>
      <sheetName val="BM GF"/>
      <sheetName val="Compatibility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row r="294">
          <cell r="H294">
            <v>5.0199999999999996</v>
          </cell>
        </row>
        <row r="295">
          <cell r="H295">
            <v>4.9000000000000004</v>
          </cell>
        </row>
      </sheetData>
      <sheetData sheetId="16" refreshError="1"/>
      <sheetData sheetId="17" refreshError="1"/>
      <sheetData sheetId="18" refreshError="1"/>
      <sheetData sheetId="19"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rmal Basis"/>
      <sheetName val="MONTHLY BASIS-2008"/>
      <sheetName val="CLINT ADDRESSES"/>
      <sheetName val="LIST OF JOBS"/>
      <sheetName val="OASIS GOLF &amp; COUNTRY CLUB"/>
      <sheetName val="SENT BILLS"/>
      <sheetName val="Normal_Basis"/>
      <sheetName val="MONTHLY_BASIS-2008"/>
      <sheetName val="CLINT_ADDRESSES"/>
      <sheetName val="LIST_OF_JOBS"/>
      <sheetName val="OASIS_GOLF_&amp;_COUNTRY_CLUB"/>
      <sheetName val="SENT_BILLS"/>
    </sheetNames>
    <sheetDataSet>
      <sheetData sheetId="0">
        <row r="33">
          <cell r="A33" t="str">
            <v>883M</v>
          </cell>
          <cell r="B33" t="str">
            <v>M</v>
          </cell>
          <cell r="C33" t="str">
            <v>NA</v>
          </cell>
          <cell r="D33" t="str">
            <v>PORTGRAND</v>
          </cell>
          <cell r="E33" t="str">
            <v>Mr. Sabih</v>
          </cell>
          <cell r="F33" t="str">
            <v>GLC</v>
          </cell>
          <cell r="O33" t="str">
            <v>M.R.A. /  A.D.N</v>
          </cell>
        </row>
        <row r="41">
          <cell r="A41">
            <v>874</v>
          </cell>
          <cell r="B41">
            <v>2</v>
          </cell>
          <cell r="C41">
            <v>39505</v>
          </cell>
          <cell r="D41" t="str">
            <v xml:space="preserve">RESIDENCE BUNGALOW NO.11 SURVEY NO. 197 HYDERABAD CANTT MR.ALLAH BUX MAGSI </v>
          </cell>
          <cell r="E41" t="str">
            <v>Mr. Ahsan Najmi</v>
          </cell>
          <cell r="F41" t="str">
            <v>Najmi Bilgrami CollaborativeRawal Masjid Annexe Block 6 Hillpark Karachi-Pakistan</v>
          </cell>
          <cell r="G41">
            <v>72000</v>
          </cell>
          <cell r="H41">
            <v>25200</v>
          </cell>
          <cell r="I41">
            <v>50000</v>
          </cell>
          <cell r="O41" t="str">
            <v>M.A.Q</v>
          </cell>
        </row>
        <row r="42">
          <cell r="A42">
            <v>873</v>
          </cell>
          <cell r="B42">
            <v>2</v>
          </cell>
          <cell r="C42">
            <v>39505</v>
          </cell>
          <cell r="D42" t="str">
            <v>PROPOSED BUNGALOW ON PLOT NO.156/II D.H.A. PH. VIII.19TH STREET FOR MR ADNAN ABIDIN</v>
          </cell>
          <cell r="E42" t="str">
            <v>Mr. Ahsan Najmi</v>
          </cell>
          <cell r="F42" t="str">
            <v>Najmi Bilgrami CollaborativeRawal Masjid Annexe Block 6 Hillpark Karachi-Pakistan</v>
          </cell>
          <cell r="G42">
            <v>31400</v>
          </cell>
          <cell r="H42">
            <v>10990</v>
          </cell>
          <cell r="I42">
            <v>21400</v>
          </cell>
          <cell r="O42" t="str">
            <v>M.A.Q</v>
          </cell>
          <cell r="P42">
            <v>39542</v>
          </cell>
        </row>
        <row r="51">
          <cell r="A51">
            <v>864</v>
          </cell>
          <cell r="B51">
            <v>3</v>
          </cell>
          <cell r="C51">
            <v>39472</v>
          </cell>
          <cell r="D51" t="str">
            <v>Mr. NADEEM MASOOD RESIDENCE</v>
          </cell>
          <cell r="E51" t="str">
            <v>Mr. Babar</v>
          </cell>
          <cell r="F51" t="str">
            <v>TAQ, ASSOCIATES   ( PVT.)   LIMITED,ARCHITECTURE  AND  INTERIOR  DESIGN,7-G BLOCK 6 PECHS KARACHI 2905 PAKISTANTEL: 4543442  4541510  FAX: 4520785</v>
          </cell>
          <cell r="G51">
            <v>25000</v>
          </cell>
          <cell r="H51">
            <v>12500</v>
          </cell>
          <cell r="I51">
            <v>6250</v>
          </cell>
          <cell r="J51">
            <v>6250</v>
          </cell>
          <cell r="O51" t="str">
            <v>M.A.Q</v>
          </cell>
          <cell r="P51">
            <v>39731</v>
          </cell>
        </row>
        <row r="53">
          <cell r="A53">
            <v>862</v>
          </cell>
          <cell r="B53">
            <v>2</v>
          </cell>
          <cell r="C53">
            <v>39476</v>
          </cell>
          <cell r="D53" t="str">
            <v>MRS. ASKARA ABBASI, BUNGALOW ON PLOT NO 100/II , 15 TH. STREET PHASE VI, KARACHI</v>
          </cell>
          <cell r="E53" t="str">
            <v>Mr. Ahsan Najmi</v>
          </cell>
          <cell r="F53" t="str">
            <v>Najmi Bilgrami CollaborativeRawal Masjid Annexe Block 6 Hillpark Karachi-Pakistan</v>
          </cell>
          <cell r="G53">
            <v>20000</v>
          </cell>
          <cell r="H53">
            <v>10000</v>
          </cell>
          <cell r="I53">
            <v>10000</v>
          </cell>
          <cell r="O53" t="str">
            <v>A.D.N</v>
          </cell>
        </row>
        <row r="57">
          <cell r="A57">
            <v>858</v>
          </cell>
          <cell r="B57">
            <v>3</v>
          </cell>
          <cell r="C57">
            <v>39454</v>
          </cell>
          <cell r="D57" t="str">
            <v>Burhani Hospital, Plumbing System</v>
          </cell>
          <cell r="E57" t="str">
            <v>Noman A.Kairullah(Trustee)</v>
          </cell>
          <cell r="F57" t="str">
            <v>Burhani Hospital</v>
          </cell>
          <cell r="G57">
            <v>50000</v>
          </cell>
          <cell r="H57">
            <v>12500</v>
          </cell>
          <cell r="I57">
            <v>11500</v>
          </cell>
          <cell r="J57">
            <v>26000</v>
          </cell>
          <cell r="O57" t="str">
            <v>A.D.N</v>
          </cell>
        </row>
        <row r="58">
          <cell r="A58" t="str">
            <v>858F</v>
          </cell>
          <cell r="B58">
            <v>3</v>
          </cell>
          <cell r="C58">
            <v>39454</v>
          </cell>
          <cell r="D58" t="str">
            <v>Burhani Hospital, Fire System</v>
          </cell>
          <cell r="E58" t="str">
            <v>Noman A.Kairullah(Trustee)</v>
          </cell>
          <cell r="F58" t="str">
            <v>Burhani Hospital</v>
          </cell>
          <cell r="G58">
            <v>50000</v>
          </cell>
          <cell r="H58">
            <v>12500</v>
          </cell>
          <cell r="I58">
            <v>11500</v>
          </cell>
          <cell r="J58">
            <v>26000</v>
          </cell>
          <cell r="O58" t="str">
            <v>A.D.N</v>
          </cell>
        </row>
        <row r="59">
          <cell r="A59">
            <v>857</v>
          </cell>
          <cell r="B59">
            <v>3</v>
          </cell>
          <cell r="C59">
            <v>39449</v>
          </cell>
          <cell r="D59" t="str">
            <v>STANDARD CHARTERED BANK</v>
          </cell>
          <cell r="E59" t="str">
            <v>Mr. Zyed Bilgrami</v>
          </cell>
          <cell r="F59" t="str">
            <v>Najmi Bilgrami CollaborativeRawal Masjid Annexe Block 6 Hillpark Karachi-Pakistan</v>
          </cell>
          <cell r="G59">
            <v>20000</v>
          </cell>
          <cell r="H59">
            <v>3000</v>
          </cell>
          <cell r="I59">
            <v>10000</v>
          </cell>
          <cell r="J59">
            <v>7000</v>
          </cell>
          <cell r="O59" t="str">
            <v>A.D.N</v>
          </cell>
        </row>
        <row r="76">
          <cell r="A76">
            <v>742</v>
          </cell>
          <cell r="B76">
            <v>1</v>
          </cell>
          <cell r="C76">
            <v>39377</v>
          </cell>
          <cell r="D76" t="str">
            <v>NEF SCHOOLS (6NOS)</v>
          </cell>
          <cell r="E76" t="str">
            <v>Ms. Shaista Khaliq</v>
          </cell>
          <cell r="F76" t="str">
            <v>ARSHAD SHAHID ABDULLA (Pvt.) Ltd.210, Central Hotel Building, Merewether Road, KarachiTel 565-2211, Fax 665-2215</v>
          </cell>
          <cell r="G76">
            <v>30000</v>
          </cell>
          <cell r="H76">
            <v>30000</v>
          </cell>
          <cell r="O76" t="str">
            <v>M.R.A</v>
          </cell>
        </row>
        <row r="133">
          <cell r="A133">
            <v>625</v>
          </cell>
          <cell r="B133">
            <v>2</v>
          </cell>
          <cell r="C133">
            <v>38769</v>
          </cell>
          <cell r="D133" t="str">
            <v>ISI HEADQUARTER, KARACHI</v>
          </cell>
          <cell r="E133" t="str">
            <v>Mr. Ahsan Najmi</v>
          </cell>
          <cell r="F133" t="str">
            <v>Najmi Bilgrami CollaborativeRawal Masjid Annexe Block 6 Hillpark Karachi-Pakistan</v>
          </cell>
          <cell r="G133">
            <v>160000</v>
          </cell>
          <cell r="H133">
            <v>100000</v>
          </cell>
          <cell r="I133">
            <v>60000</v>
          </cell>
          <cell r="O133" t="str">
            <v>MRA</v>
          </cell>
          <cell r="P133">
            <v>39034</v>
          </cell>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GANT CHART-1"/>
      <sheetName val="BOQs Compr"/>
    </sheetNames>
    <sheetDataSet>
      <sheetData sheetId="0"/>
      <sheetData sheetId="1"/>
      <sheetData sheetId="2"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nd Summ"/>
      <sheetName val="Summary1"/>
      <sheetName val="BOQ1"/>
      <sheetName val="Bill 7 (1)"/>
      <sheetName val="Summary2"/>
      <sheetName val="BOQ2"/>
      <sheetName val="Bill 7 (2)"/>
      <sheetName val="Ratelist"/>
      <sheetName val="CSR Larkana"/>
      <sheetName val="Index"/>
    </sheetNames>
    <sheetDataSet>
      <sheetData sheetId="0"/>
      <sheetData sheetId="1"/>
      <sheetData sheetId="2"/>
      <sheetData sheetId="3"/>
      <sheetData sheetId="4"/>
      <sheetData sheetId="5">
        <row r="11">
          <cell r="E11">
            <v>280655</v>
          </cell>
          <cell r="M11">
            <v>101</v>
          </cell>
        </row>
        <row r="12">
          <cell r="E12">
            <v>113</v>
          </cell>
          <cell r="M12" t="str">
            <v>102a</v>
          </cell>
        </row>
        <row r="13">
          <cell r="E13">
            <v>292</v>
          </cell>
          <cell r="M13" t="str">
            <v>102b</v>
          </cell>
        </row>
        <row r="14">
          <cell r="E14">
            <v>261</v>
          </cell>
          <cell r="M14" t="str">
            <v>102c</v>
          </cell>
        </row>
        <row r="15">
          <cell r="E15">
            <v>2290</v>
          </cell>
          <cell r="M15">
            <v>103</v>
          </cell>
        </row>
        <row r="16">
          <cell r="E16">
            <v>280655</v>
          </cell>
          <cell r="M16">
            <v>104</v>
          </cell>
        </row>
        <row r="17">
          <cell r="E17">
            <v>19250</v>
          </cell>
          <cell r="M17" t="str">
            <v>106a</v>
          </cell>
        </row>
        <row r="18">
          <cell r="E18">
            <v>4398</v>
          </cell>
          <cell r="M18" t="str">
            <v>108d</v>
          </cell>
        </row>
        <row r="19">
          <cell r="E19">
            <v>256104</v>
          </cell>
          <cell r="M19" t="str">
            <v>108c</v>
          </cell>
        </row>
        <row r="20">
          <cell r="E20">
            <v>62426</v>
          </cell>
          <cell r="M20">
            <v>110</v>
          </cell>
        </row>
        <row r="21">
          <cell r="E21">
            <v>202187</v>
          </cell>
          <cell r="M21" t="str">
            <v>509h</v>
          </cell>
        </row>
        <row r="26">
          <cell r="E26" t="str">
            <v>Quantity</v>
          </cell>
          <cell r="M26" t="str">
            <v>Code</v>
          </cell>
        </row>
        <row r="27">
          <cell r="E27">
            <v>89922</v>
          </cell>
          <cell r="M27">
            <v>201</v>
          </cell>
        </row>
        <row r="28">
          <cell r="E28">
            <v>102871</v>
          </cell>
          <cell r="M28" t="str">
            <v>206b</v>
          </cell>
        </row>
        <row r="29">
          <cell r="E29">
            <v>23215</v>
          </cell>
          <cell r="M29" t="str">
            <v>203b</v>
          </cell>
        </row>
        <row r="30">
          <cell r="E30">
            <v>165000</v>
          </cell>
          <cell r="M30" t="str">
            <v>209b</v>
          </cell>
        </row>
        <row r="35">
          <cell r="E35" t="str">
            <v>Quantity</v>
          </cell>
          <cell r="M35" t="str">
            <v>Code</v>
          </cell>
        </row>
        <row r="36">
          <cell r="E36">
            <v>293538</v>
          </cell>
          <cell r="M36" t="str">
            <v>302a</v>
          </cell>
        </row>
        <row r="37">
          <cell r="E37">
            <v>293538</v>
          </cell>
          <cell r="M37" t="str">
            <v>303a</v>
          </cell>
        </row>
        <row r="38">
          <cell r="E38">
            <v>14676</v>
          </cell>
          <cell r="M38" t="str">
            <v>305b</v>
          </cell>
        </row>
        <row r="39">
          <cell r="E39">
            <v>66501</v>
          </cell>
          <cell r="M39" t="str">
            <v>304b</v>
          </cell>
        </row>
        <row r="44">
          <cell r="E44" t="str">
            <v>Quantity</v>
          </cell>
          <cell r="M44" t="str">
            <v>Code</v>
          </cell>
        </row>
        <row r="45">
          <cell r="E45">
            <v>3936</v>
          </cell>
          <cell r="M45" t="str">
            <v>107a</v>
          </cell>
        </row>
        <row r="46">
          <cell r="E46">
            <v>164</v>
          </cell>
          <cell r="M46" t="str">
            <v>401f</v>
          </cell>
        </row>
        <row r="47">
          <cell r="E47">
            <v>1018</v>
          </cell>
          <cell r="M47" t="str">
            <v>401a2ii</v>
          </cell>
        </row>
        <row r="48">
          <cell r="E48">
            <v>137</v>
          </cell>
          <cell r="M48" t="str">
            <v>404b</v>
          </cell>
        </row>
        <row r="49">
          <cell r="E49">
            <v>2983</v>
          </cell>
          <cell r="M49" t="str">
            <v>107d</v>
          </cell>
        </row>
        <row r="50">
          <cell r="E50">
            <v>1796</v>
          </cell>
          <cell r="M50">
            <v>410</v>
          </cell>
        </row>
        <row r="51">
          <cell r="E51">
            <v>55</v>
          </cell>
          <cell r="M51" t="str">
            <v>509d</v>
          </cell>
        </row>
        <row r="52">
          <cell r="E52">
            <v>164</v>
          </cell>
          <cell r="M52" t="str">
            <v>509a</v>
          </cell>
        </row>
        <row r="53">
          <cell r="E53">
            <v>2872</v>
          </cell>
          <cell r="M53" t="str">
            <v>SP-9</v>
          </cell>
        </row>
        <row r="54">
          <cell r="E54">
            <v>694</v>
          </cell>
          <cell r="M54">
            <v>510</v>
          </cell>
        </row>
        <row r="55">
          <cell r="E55">
            <v>70</v>
          </cell>
          <cell r="M55" t="str">
            <v>501p</v>
          </cell>
        </row>
        <row r="60">
          <cell r="E60" t="str">
            <v>Quantity</v>
          </cell>
          <cell r="M60" t="str">
            <v>Code</v>
          </cell>
        </row>
        <row r="61">
          <cell r="E61">
            <v>462</v>
          </cell>
          <cell r="M61" t="str">
            <v>107a</v>
          </cell>
        </row>
        <row r="62">
          <cell r="E62">
            <v>462</v>
          </cell>
          <cell r="M62" t="str">
            <v>509b</v>
          </cell>
        </row>
        <row r="63">
          <cell r="E63">
            <v>666</v>
          </cell>
          <cell r="M63" t="str">
            <v>509d</v>
          </cell>
        </row>
        <row r="68">
          <cell r="E68" t="str">
            <v>Quantity</v>
          </cell>
          <cell r="M68" t="str">
            <v>Code</v>
          </cell>
        </row>
        <row r="69">
          <cell r="E69">
            <v>27</v>
          </cell>
          <cell r="M69" t="str">
            <v>607a</v>
          </cell>
        </row>
        <row r="70">
          <cell r="E70">
            <v>58</v>
          </cell>
          <cell r="M70" t="str">
            <v>607b</v>
          </cell>
        </row>
        <row r="71">
          <cell r="E71">
            <v>98</v>
          </cell>
          <cell r="M71" t="str">
            <v>607e</v>
          </cell>
        </row>
        <row r="72">
          <cell r="E72">
            <v>71998</v>
          </cell>
          <cell r="M72" t="str">
            <v>608h1</v>
          </cell>
        </row>
        <row r="73">
          <cell r="E73">
            <v>50</v>
          </cell>
          <cell r="M73" t="str">
            <v>608j1</v>
          </cell>
        </row>
        <row r="74">
          <cell r="E74">
            <v>5134</v>
          </cell>
          <cell r="M74" t="str">
            <v>609c</v>
          </cell>
        </row>
        <row r="75">
          <cell r="E75">
            <v>2566</v>
          </cell>
          <cell r="M75" t="str">
            <v>609d</v>
          </cell>
        </row>
        <row r="76">
          <cell r="E76">
            <v>1733</v>
          </cell>
          <cell r="M76" t="str">
            <v>401f</v>
          </cell>
        </row>
        <row r="77">
          <cell r="E77">
            <v>8220</v>
          </cell>
          <cell r="M77" t="str">
            <v>401a1ii</v>
          </cell>
        </row>
        <row r="78">
          <cell r="E78">
            <v>436</v>
          </cell>
          <cell r="M78" t="str">
            <v>404b</v>
          </cell>
        </row>
        <row r="79">
          <cell r="E79">
            <v>14815</v>
          </cell>
          <cell r="M79" t="str">
            <v>601d</v>
          </cell>
        </row>
        <row r="80">
          <cell r="E80">
            <v>14</v>
          </cell>
          <cell r="M80" t="str">
            <v>610c</v>
          </cell>
        </row>
        <row r="81">
          <cell r="E81">
            <v>1</v>
          </cell>
          <cell r="M81" t="str">
            <v>610d</v>
          </cell>
        </row>
        <row r="82">
          <cell r="E82">
            <v>34</v>
          </cell>
          <cell r="M82" t="str">
            <v>401gi(1)</v>
          </cell>
        </row>
      </sheetData>
      <sheetData sheetId="6"/>
      <sheetData sheetId="7"/>
      <sheetData sheetId="8">
        <row r="7">
          <cell r="A7" t="str">
            <v>CODE</v>
          </cell>
        </row>
      </sheetData>
      <sheetData sheetId="9"/>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TOC"/>
      <sheetName val="FORM -1"/>
      <sheetName val="FORM -2"/>
      <sheetName val="FORM -3"/>
      <sheetName val="FORM -4"/>
      <sheetName val="FORM -5"/>
      <sheetName val="FORM -6"/>
      <sheetName val="BUDGET-SUM REV-00"/>
      <sheetName val="&quot;BOQ WISE SUMMARY"/>
      <sheetName val="MAT &amp; CONS ANALYSIS"/>
      <sheetName val="MAT-SUM"/>
      <sheetName val="EQUIPMENT ANALYSIS"/>
      <sheetName val="EQPT-SUM REV-00"/>
      <sheetName val="EQPT-SUM REV-00 (2)"/>
      <sheetName val="POL-SUM"/>
      <sheetName val="POL-SUM REV- 00"/>
      <sheetName val="MANHOUR ANALYSIS"/>
      <sheetName val="MAN-SUM"/>
      <sheetName val="MAN-SUM  REV-00 "/>
      <sheetName val="&quot;BOQ WISE EQPT-QTY LOADING&quot;"/>
      <sheetName val="&quot;BOQ WISE MAN-QTY LOADING&quot;"/>
      <sheetName val="MONTHLY-SUM REV-02"/>
      <sheetName val="SHUTTERING PLATES"/>
      <sheetName val="ESCLATION"/>
      <sheetName val="BUDGET_POINTS"/>
      <sheetName val="MAT _RECONCILIATION"/>
      <sheetName val="COVER"/>
      <sheetName val="CONTENTS"/>
      <sheetName val="BUDGET-LOADING"/>
      <sheetName val="AREA-SUMMARY_EQPT"/>
      <sheetName val="GRAPH"/>
      <sheetName val="AREA-SUMMARY"/>
      <sheetName val="BUDGET-SUM"/>
      <sheetName val="SUB-CONT-SUM"/>
      <sheetName val="MAT-QTY-LOD"/>
      <sheetName val="MAT-REQ_PLAN"/>
      <sheetName val="MAT-COST-LOD"/>
      <sheetName val="CONS-QTY-LOD"/>
      <sheetName val="CONS-COST-LOD"/>
      <sheetName val="CONS-SUM"/>
      <sheetName val="COT-SUM"/>
      <sheetName val="TOOL-SUM"/>
      <sheetName val="FA-SUM"/>
      <sheetName val="BILL-SUM"/>
      <sheetName val="LAB-SUM"/>
      <sheetName val="SF-SUM"/>
      <sheetName val="SUPV-SUM"/>
      <sheetName val="SF-SUM (2)"/>
      <sheetName val="SUPV-SUM (2)"/>
      <sheetName val="VEH-SUM"/>
      <sheetName val="OH-SUM"/>
      <sheetName val="INSU-SUM"/>
      <sheetName val="MAN-QTY-LOD"/>
      <sheetName val="MAN_DEP_SCH"/>
      <sheetName val="MAN-COST-LOD"/>
      <sheetName val="SUB-QTY-LOD"/>
      <sheetName val="SUB-COST-LOD"/>
      <sheetName val="EQPT-SUM"/>
      <sheetName val="EQPT-QTY-LOD"/>
      <sheetName val="EQPT-DEP_SCH"/>
      <sheetName val="EQPT-COST-LOD"/>
      <sheetName val="POL-QTY-LOD"/>
      <sheetName val="POL-COST-LOD"/>
      <sheetName val="COT-QTY-LOD"/>
      <sheetName val="COT-COST-LOD"/>
      <sheetName val="TOOL-QTY-LOD"/>
      <sheetName val="TOOL-COST-LOD"/>
      <sheetName val="SUPV-QTY-LOD"/>
      <sheetName val="SUPV-COST-LOD"/>
      <sheetName val="SF-QTY-LOD"/>
      <sheetName val="SF-COST-LOD"/>
      <sheetName val="FA-QTY-LOD"/>
      <sheetName val="FA-COST-LOD"/>
      <sheetName val="VEH-QTY-LOD"/>
      <sheetName val="VEH-COST-LOD"/>
      <sheetName val="BILL-QTY-LOD"/>
      <sheetName val="BILL-COST-LOD"/>
      <sheetName val="LAB-QTY-LOD"/>
      <sheetName val="LAB-COST-LOD"/>
      <sheetName val="OH-QTY-LOD"/>
      <sheetName val="OH-COST-LOD"/>
      <sheetName val="ENG-EMPLYOER FACILITY"/>
      <sheetName val="ENG-QTY-LOD"/>
      <sheetName val="ENG-COST-LOD"/>
      <sheetName val="Employer Facilities"/>
      <sheetName val="S1.3"/>
      <sheetName val="S1.2"/>
      <sheetName val="MOTOR BIKE"/>
      <sheetName val="Mobile "/>
      <sheetName val="S3.1"/>
      <sheetName val="#REF"/>
      <sheetName val="Sheet4"/>
      <sheetName val="BOQ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ow r="49">
          <cell r="H49">
            <v>412089697.13134849</v>
          </cell>
        </row>
      </sheetData>
      <sheetData sheetId="12"/>
      <sheetData sheetId="13" refreshError="1"/>
      <sheetData sheetId="14" refreshError="1"/>
      <sheetData sheetId="15">
        <row r="8">
          <cell r="H8">
            <v>80.3</v>
          </cell>
        </row>
      </sheetData>
      <sheetData sheetId="16" refreshError="1"/>
      <sheetData sheetId="17" refreshError="1"/>
      <sheetData sheetId="18">
        <row r="20">
          <cell r="G20" t="e">
            <v>#REF!</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ow r="1015">
          <cell r="U1015" t="e">
            <v>#REF!</v>
          </cell>
        </row>
      </sheetData>
      <sheetData sheetId="33" refreshError="1"/>
      <sheetData sheetId="34">
        <row r="290">
          <cell r="G290" t="e">
            <v>#REF!</v>
          </cell>
        </row>
      </sheetData>
      <sheetData sheetId="35" refreshError="1"/>
      <sheetData sheetId="36" refreshError="1"/>
      <sheetData sheetId="37" refreshError="1"/>
      <sheetData sheetId="38" refreshError="1"/>
      <sheetData sheetId="39" refreshError="1"/>
      <sheetData sheetId="40">
        <row r="23">
          <cell r="F23">
            <v>94803836.377170905</v>
          </cell>
        </row>
      </sheetData>
      <sheetData sheetId="41">
        <row r="21">
          <cell r="J21">
            <v>4573400</v>
          </cell>
        </row>
      </sheetData>
      <sheetData sheetId="42">
        <row r="79">
          <cell r="F79">
            <v>1174171.75</v>
          </cell>
        </row>
      </sheetData>
      <sheetData sheetId="43">
        <row r="53">
          <cell r="H53">
            <v>1898124</v>
          </cell>
        </row>
      </sheetData>
      <sheetData sheetId="44">
        <row r="28">
          <cell r="F28">
            <v>4600000</v>
          </cell>
        </row>
      </sheetData>
      <sheetData sheetId="45">
        <row r="41">
          <cell r="E41">
            <v>1922800</v>
          </cell>
        </row>
      </sheetData>
      <sheetData sheetId="46">
        <row r="31">
          <cell r="F31">
            <v>20767500</v>
          </cell>
        </row>
      </sheetData>
      <sheetData sheetId="47">
        <row r="48">
          <cell r="G48">
            <v>17829000</v>
          </cell>
        </row>
      </sheetData>
      <sheetData sheetId="48" refreshError="1"/>
      <sheetData sheetId="49" refreshError="1"/>
      <sheetData sheetId="50">
        <row r="15">
          <cell r="J15">
            <v>21942660</v>
          </cell>
        </row>
      </sheetData>
      <sheetData sheetId="51">
        <row r="38">
          <cell r="E38">
            <v>73016000</v>
          </cell>
        </row>
      </sheetData>
      <sheetData sheetId="52">
        <row r="17">
          <cell r="E17">
            <v>8629487.8149442319</v>
          </cell>
        </row>
      </sheetData>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제출계산서"/>
    </sheetNames>
    <sheetDataSet>
      <sheetData sheetId="0"/>
      <sheetData sheetId="1"/>
      <sheetData sheetId="2"/>
      <sheetData sheetId="3" refreshError="1">
        <row r="2">
          <cell r="B2">
            <v>1</v>
          </cell>
          <cell r="C2">
            <v>25</v>
          </cell>
          <cell r="E2">
            <v>1</v>
          </cell>
          <cell r="F2">
            <v>1.72</v>
          </cell>
        </row>
        <row r="3">
          <cell r="B3">
            <v>2</v>
          </cell>
          <cell r="C3">
            <v>25</v>
          </cell>
          <cell r="E3">
            <v>2</v>
          </cell>
          <cell r="F3">
            <v>1.55</v>
          </cell>
        </row>
        <row r="4">
          <cell r="B4">
            <v>3</v>
          </cell>
          <cell r="C4">
            <v>25</v>
          </cell>
          <cell r="E4">
            <v>3</v>
          </cell>
          <cell r="F4">
            <v>1.4</v>
          </cell>
        </row>
        <row r="5">
          <cell r="B5">
            <v>4</v>
          </cell>
          <cell r="C5">
            <v>25</v>
          </cell>
          <cell r="E5">
            <v>4</v>
          </cell>
          <cell r="F5">
            <v>1.28</v>
          </cell>
        </row>
        <row r="6">
          <cell r="B6">
            <v>5</v>
          </cell>
          <cell r="C6">
            <v>28</v>
          </cell>
          <cell r="E6">
            <v>5</v>
          </cell>
          <cell r="F6">
            <v>1.2</v>
          </cell>
        </row>
        <row r="7">
          <cell r="B7">
            <v>6</v>
          </cell>
          <cell r="C7">
            <v>28.5</v>
          </cell>
          <cell r="E7">
            <v>6</v>
          </cell>
          <cell r="F7">
            <v>1.1200000000000001</v>
          </cell>
        </row>
        <row r="8">
          <cell r="B8">
            <v>7</v>
          </cell>
          <cell r="C8">
            <v>29</v>
          </cell>
          <cell r="E8">
            <v>7</v>
          </cell>
          <cell r="F8">
            <v>1.0900000000000001</v>
          </cell>
        </row>
        <row r="9">
          <cell r="B9">
            <v>8</v>
          </cell>
          <cell r="C9">
            <v>29</v>
          </cell>
          <cell r="E9">
            <v>8</v>
          </cell>
          <cell r="F9">
            <v>1.05</v>
          </cell>
        </row>
        <row r="10">
          <cell r="B10">
            <v>9</v>
          </cell>
          <cell r="C10">
            <v>30</v>
          </cell>
          <cell r="E10">
            <v>9</v>
          </cell>
          <cell r="F10">
            <v>1.02</v>
          </cell>
        </row>
        <row r="11">
          <cell r="B11">
            <v>10</v>
          </cell>
          <cell r="C11">
            <v>30</v>
          </cell>
          <cell r="E11">
            <v>10</v>
          </cell>
          <cell r="F11">
            <v>1</v>
          </cell>
        </row>
        <row r="12">
          <cell r="B12">
            <v>11</v>
          </cell>
          <cell r="C12">
            <v>30</v>
          </cell>
          <cell r="E12">
            <v>11</v>
          </cell>
          <cell r="F12">
            <v>0.98</v>
          </cell>
        </row>
        <row r="13">
          <cell r="B13">
            <v>12</v>
          </cell>
          <cell r="C13">
            <v>31</v>
          </cell>
          <cell r="E13">
            <v>12</v>
          </cell>
          <cell r="F13">
            <v>0.95</v>
          </cell>
        </row>
        <row r="14">
          <cell r="B14">
            <v>13</v>
          </cell>
          <cell r="C14">
            <v>31</v>
          </cell>
          <cell r="E14">
            <v>13</v>
          </cell>
          <cell r="F14">
            <v>0.91</v>
          </cell>
        </row>
        <row r="15">
          <cell r="B15">
            <v>14</v>
          </cell>
          <cell r="C15">
            <v>31</v>
          </cell>
          <cell r="E15">
            <v>14</v>
          </cell>
          <cell r="F15">
            <v>0.9</v>
          </cell>
        </row>
        <row r="16">
          <cell r="B16">
            <v>15</v>
          </cell>
          <cell r="C16">
            <v>32</v>
          </cell>
          <cell r="E16">
            <v>15</v>
          </cell>
          <cell r="F16">
            <v>0.88</v>
          </cell>
        </row>
        <row r="17">
          <cell r="B17">
            <v>16</v>
          </cell>
          <cell r="C17">
            <v>32</v>
          </cell>
          <cell r="E17">
            <v>16</v>
          </cell>
          <cell r="F17">
            <v>0.85</v>
          </cell>
        </row>
        <row r="18">
          <cell r="B18">
            <v>17</v>
          </cell>
          <cell r="C18">
            <v>32</v>
          </cell>
          <cell r="E18">
            <v>17</v>
          </cell>
          <cell r="F18">
            <v>0.83</v>
          </cell>
        </row>
        <row r="19">
          <cell r="B19">
            <v>18</v>
          </cell>
          <cell r="C19">
            <v>33</v>
          </cell>
          <cell r="E19">
            <v>18</v>
          </cell>
          <cell r="F19">
            <v>0.81</v>
          </cell>
        </row>
        <row r="20">
          <cell r="B20">
            <v>19</v>
          </cell>
          <cell r="C20">
            <v>33</v>
          </cell>
          <cell r="E20">
            <v>19</v>
          </cell>
          <cell r="F20">
            <v>0.8</v>
          </cell>
        </row>
        <row r="21">
          <cell r="B21">
            <v>20</v>
          </cell>
          <cell r="C21">
            <v>33</v>
          </cell>
          <cell r="E21">
            <v>20</v>
          </cell>
          <cell r="F21">
            <v>0.78</v>
          </cell>
        </row>
        <row r="22">
          <cell r="B22">
            <v>21</v>
          </cell>
          <cell r="C22">
            <v>33</v>
          </cell>
          <cell r="E22">
            <v>21</v>
          </cell>
          <cell r="F22">
            <v>0.76</v>
          </cell>
        </row>
        <row r="23">
          <cell r="B23">
            <v>22</v>
          </cell>
          <cell r="C23">
            <v>34</v>
          </cell>
          <cell r="E23">
            <v>22</v>
          </cell>
          <cell r="F23">
            <v>0.75</v>
          </cell>
        </row>
        <row r="24">
          <cell r="B24">
            <v>23</v>
          </cell>
          <cell r="C24">
            <v>34</v>
          </cell>
          <cell r="E24">
            <v>23</v>
          </cell>
          <cell r="F24">
            <v>0.73</v>
          </cell>
        </row>
        <row r="25">
          <cell r="B25">
            <v>24</v>
          </cell>
          <cell r="C25">
            <v>35</v>
          </cell>
          <cell r="E25">
            <v>24</v>
          </cell>
          <cell r="F25">
            <v>0.72</v>
          </cell>
        </row>
        <row r="26">
          <cell r="B26">
            <v>25</v>
          </cell>
          <cell r="C26">
            <v>35</v>
          </cell>
          <cell r="E26">
            <v>25</v>
          </cell>
          <cell r="F26">
            <v>0.71</v>
          </cell>
        </row>
        <row r="27">
          <cell r="B27">
            <v>26</v>
          </cell>
          <cell r="C27">
            <v>35</v>
          </cell>
          <cell r="E27">
            <v>26</v>
          </cell>
          <cell r="F27">
            <v>0.69799999999999995</v>
          </cell>
        </row>
        <row r="28">
          <cell r="B28">
            <v>27</v>
          </cell>
          <cell r="C28">
            <v>35</v>
          </cell>
          <cell r="E28">
            <v>27</v>
          </cell>
          <cell r="F28">
            <v>0.68600000000000005</v>
          </cell>
        </row>
        <row r="29">
          <cell r="B29">
            <v>28</v>
          </cell>
          <cell r="C29">
            <v>36</v>
          </cell>
          <cell r="E29">
            <v>28</v>
          </cell>
          <cell r="F29">
            <v>0.67400000000000004</v>
          </cell>
        </row>
        <row r="30">
          <cell r="B30">
            <v>29</v>
          </cell>
          <cell r="C30">
            <v>36</v>
          </cell>
          <cell r="E30">
            <v>29</v>
          </cell>
          <cell r="F30">
            <v>0.66200000000000003</v>
          </cell>
        </row>
        <row r="31">
          <cell r="B31">
            <v>30</v>
          </cell>
          <cell r="C31">
            <v>36</v>
          </cell>
          <cell r="E31">
            <v>30</v>
          </cell>
          <cell r="F31">
            <v>0.65</v>
          </cell>
        </row>
        <row r="32">
          <cell r="B32">
            <v>31</v>
          </cell>
          <cell r="C32">
            <v>36</v>
          </cell>
          <cell r="E32">
            <v>31</v>
          </cell>
          <cell r="F32">
            <v>0.64</v>
          </cell>
        </row>
        <row r="33">
          <cell r="B33">
            <v>32</v>
          </cell>
          <cell r="C33">
            <v>37</v>
          </cell>
          <cell r="E33">
            <v>32</v>
          </cell>
          <cell r="F33">
            <v>0.63</v>
          </cell>
        </row>
        <row r="34">
          <cell r="B34">
            <v>33</v>
          </cell>
          <cell r="C34">
            <v>36</v>
          </cell>
          <cell r="E34">
            <v>33</v>
          </cell>
          <cell r="F34">
            <v>0.62</v>
          </cell>
        </row>
        <row r="35">
          <cell r="B35">
            <v>34</v>
          </cell>
          <cell r="C35">
            <v>37</v>
          </cell>
          <cell r="E35">
            <v>34</v>
          </cell>
          <cell r="F35">
            <v>0.61</v>
          </cell>
        </row>
        <row r="36">
          <cell r="B36">
            <v>35</v>
          </cell>
          <cell r="C36">
            <v>37</v>
          </cell>
          <cell r="E36">
            <v>35</v>
          </cell>
          <cell r="F36">
            <v>0.6</v>
          </cell>
        </row>
        <row r="37">
          <cell r="B37">
            <v>36</v>
          </cell>
          <cell r="C37">
            <v>38</v>
          </cell>
          <cell r="E37">
            <v>36</v>
          </cell>
          <cell r="F37">
            <v>0.59</v>
          </cell>
        </row>
        <row r="38">
          <cell r="B38">
            <v>37</v>
          </cell>
          <cell r="C38">
            <v>38</v>
          </cell>
          <cell r="E38">
            <v>37</v>
          </cell>
          <cell r="F38">
            <v>0.57999999999999996</v>
          </cell>
        </row>
        <row r="39">
          <cell r="B39">
            <v>38</v>
          </cell>
          <cell r="C39">
            <v>38</v>
          </cell>
          <cell r="E39">
            <v>38</v>
          </cell>
          <cell r="F39">
            <v>0.56999999999999995</v>
          </cell>
        </row>
        <row r="40">
          <cell r="B40">
            <v>39</v>
          </cell>
          <cell r="C40">
            <v>38</v>
          </cell>
          <cell r="E40">
            <v>39</v>
          </cell>
          <cell r="F40">
            <v>0.56000000000000005</v>
          </cell>
        </row>
        <row r="41">
          <cell r="B41">
            <v>40</v>
          </cell>
          <cell r="C41">
            <v>39</v>
          </cell>
          <cell r="E41">
            <v>40</v>
          </cell>
          <cell r="F41">
            <v>0.55000000000000004</v>
          </cell>
        </row>
        <row r="42">
          <cell r="B42">
            <v>41</v>
          </cell>
          <cell r="C42">
            <v>39</v>
          </cell>
          <cell r="E42">
            <v>41</v>
          </cell>
          <cell r="F42">
            <v>0.54</v>
          </cell>
        </row>
        <row r="43">
          <cell r="B43">
            <v>42</v>
          </cell>
          <cell r="C43">
            <v>39</v>
          </cell>
          <cell r="E43">
            <v>42</v>
          </cell>
          <cell r="F43">
            <v>0.53</v>
          </cell>
        </row>
        <row r="44">
          <cell r="B44">
            <v>43</v>
          </cell>
          <cell r="C44">
            <v>39</v>
          </cell>
          <cell r="E44">
            <v>43</v>
          </cell>
          <cell r="F44">
            <v>0.52</v>
          </cell>
        </row>
        <row r="45">
          <cell r="B45">
            <v>44</v>
          </cell>
          <cell r="C45">
            <v>39</v>
          </cell>
          <cell r="E45">
            <v>44</v>
          </cell>
          <cell r="F45">
            <v>0.51</v>
          </cell>
        </row>
        <row r="46">
          <cell r="B46">
            <v>45</v>
          </cell>
          <cell r="C46">
            <v>39</v>
          </cell>
          <cell r="E46">
            <v>45</v>
          </cell>
          <cell r="F46">
            <v>0.5</v>
          </cell>
        </row>
        <row r="47">
          <cell r="B47">
            <v>46</v>
          </cell>
          <cell r="C47">
            <v>39</v>
          </cell>
          <cell r="E47">
            <v>50</v>
          </cell>
          <cell r="F47">
            <v>0.46</v>
          </cell>
        </row>
        <row r="48">
          <cell r="B48">
            <v>47</v>
          </cell>
          <cell r="C48">
            <v>40</v>
          </cell>
        </row>
        <row r="49">
          <cell r="B49">
            <v>48</v>
          </cell>
          <cell r="C49">
            <v>40</v>
          </cell>
        </row>
        <row r="50">
          <cell r="B50">
            <v>49</v>
          </cell>
          <cell r="C50">
            <v>40</v>
          </cell>
        </row>
        <row r="51">
          <cell r="B51">
            <v>50</v>
          </cell>
          <cell r="C51">
            <v>40</v>
          </cell>
        </row>
        <row r="52">
          <cell r="B52">
            <v>51</v>
          </cell>
          <cell r="C52">
            <v>41</v>
          </cell>
        </row>
        <row r="53">
          <cell r="B53">
            <v>52</v>
          </cell>
          <cell r="C53">
            <v>41</v>
          </cell>
        </row>
        <row r="54">
          <cell r="B54">
            <v>53</v>
          </cell>
          <cell r="C54">
            <v>41</v>
          </cell>
        </row>
        <row r="55">
          <cell r="B55">
            <v>54</v>
          </cell>
          <cell r="C55">
            <v>41</v>
          </cell>
        </row>
        <row r="56">
          <cell r="B56">
            <v>55</v>
          </cell>
          <cell r="C56">
            <v>42</v>
          </cell>
        </row>
        <row r="57">
          <cell r="B57">
            <v>56</v>
          </cell>
          <cell r="C57">
            <v>42</v>
          </cell>
        </row>
        <row r="58">
          <cell r="B58">
            <v>57</v>
          </cell>
          <cell r="C58">
            <v>42</v>
          </cell>
        </row>
        <row r="59">
          <cell r="B59">
            <v>58</v>
          </cell>
          <cell r="C59">
            <v>42</v>
          </cell>
        </row>
        <row r="60">
          <cell r="B60">
            <v>59</v>
          </cell>
          <cell r="C60">
            <v>42</v>
          </cell>
        </row>
        <row r="61">
          <cell r="B61">
            <v>60</v>
          </cell>
          <cell r="C61">
            <v>42</v>
          </cell>
        </row>
        <row r="62">
          <cell r="B62">
            <v>61</v>
          </cell>
          <cell r="C62">
            <v>42</v>
          </cell>
        </row>
        <row r="63">
          <cell r="B63">
            <v>62</v>
          </cell>
          <cell r="C63">
            <v>43</v>
          </cell>
        </row>
        <row r="64">
          <cell r="B64">
            <v>63</v>
          </cell>
          <cell r="C64">
            <v>43</v>
          </cell>
        </row>
        <row r="65">
          <cell r="B65">
            <v>64</v>
          </cell>
          <cell r="C65">
            <v>43</v>
          </cell>
        </row>
      </sheetData>
      <sheetData sheetId="4"/>
      <sheetData sheetId="5"/>
      <sheetData sheetId="6"/>
      <sheetData sheetId="7"/>
      <sheetData sheetId="8"/>
      <sheetData sheetId="9"/>
      <sheetData sheetId="1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1"/>
      <sheetName val="TOC"/>
      <sheetName val="SOC"/>
      <sheetName val="BOQ-1of1"/>
      <sheetName val="BOQ-1of2"/>
      <sheetName val="BOQ-2"/>
      <sheetName val="BOQ-3"/>
      <sheetName val="BOQ 4A-1"/>
      <sheetName val="Boq 4A-2"/>
      <sheetName val="BOQ 4B-1"/>
      <sheetName val="BOQ 4B-2"/>
      <sheetName val="BOQ 4B-3"/>
      <sheetName val="BOQ 4C-1"/>
      <sheetName val="BOQ 4C-2"/>
      <sheetName val="BOQ-5"/>
      <sheetName val="BOQ 6"/>
      <sheetName val="BOQ 7"/>
      <sheetName val="SOC-FINAL"/>
    </sheetNames>
    <sheetDataSet>
      <sheetData sheetId="0">
        <row r="4">
          <cell r="A4" t="str">
            <v xml:space="preserve"> NALLIENT- GAWADAR SUB SECTION</v>
          </cell>
        </row>
        <row r="5">
          <cell r="A5" t="str">
            <v>Bill No. 1:  Earthwork</v>
          </cell>
        </row>
        <row r="6">
          <cell r="A6" t="str">
            <v>Pay Item</v>
          </cell>
          <cell r="B6" t="str">
            <v>Item Description</v>
          </cell>
          <cell r="C6" t="str">
            <v>Unit</v>
          </cell>
          <cell r="D6" t="str">
            <v>Quantity</v>
          </cell>
          <cell r="E6" t="str">
            <v>Rate</v>
          </cell>
          <cell r="F6" t="str">
            <v>Amount</v>
          </cell>
        </row>
        <row r="7">
          <cell r="A7" t="str">
            <v>No.</v>
          </cell>
          <cell r="E7" t="str">
            <v>(Rs.)</v>
          </cell>
          <cell r="F7" t="str">
            <v>(Rs.)</v>
          </cell>
        </row>
        <row r="8">
          <cell r="F8">
            <v>0</v>
          </cell>
        </row>
        <row r="9">
          <cell r="A9" t="str">
            <v>101</v>
          </cell>
          <cell r="B9" t="str">
            <v>Clearing &amp; Grubbing</v>
          </cell>
          <cell r="C9" t="str">
            <v>SM</v>
          </cell>
          <cell r="D9">
            <v>980000</v>
          </cell>
          <cell r="F9">
            <v>0</v>
          </cell>
        </row>
        <row r="10">
          <cell r="A10" t="str">
            <v>102a</v>
          </cell>
          <cell r="B10" t="str">
            <v>Removal of trees , 150-300 mm girth</v>
          </cell>
          <cell r="C10" t="str">
            <v>Each</v>
          </cell>
          <cell r="D10">
            <v>30</v>
          </cell>
          <cell r="F10">
            <v>0</v>
          </cell>
        </row>
        <row r="11">
          <cell r="A11" t="str">
            <v>102b</v>
          </cell>
          <cell r="B11" t="str">
            <v>Removal of trees , 301-600 mm girth</v>
          </cell>
          <cell r="C11" t="str">
            <v>Each</v>
          </cell>
          <cell r="D11">
            <v>24</v>
          </cell>
          <cell r="F11">
            <v>0</v>
          </cell>
        </row>
        <row r="12">
          <cell r="A12" t="str">
            <v>102c</v>
          </cell>
          <cell r="B12" t="str">
            <v>Removal of trees , 601 mm or over girth</v>
          </cell>
          <cell r="C12" t="str">
            <v>Each</v>
          </cell>
          <cell r="D12" t="str">
            <v>-</v>
          </cell>
          <cell r="F12">
            <v>0</v>
          </cell>
        </row>
        <row r="13">
          <cell r="A13" t="str">
            <v>104</v>
          </cell>
          <cell r="B13" t="str">
            <v>Compaction of Natural Ground</v>
          </cell>
          <cell r="C13" t="str">
            <v>SM</v>
          </cell>
          <cell r="D13">
            <v>1210000</v>
          </cell>
          <cell r="F13">
            <v>0</v>
          </cell>
        </row>
        <row r="14">
          <cell r="A14" t="str">
            <v>106a</v>
          </cell>
          <cell r="B14" t="str">
            <v>Excavate Unsuitable  Common Material</v>
          </cell>
          <cell r="C14" t="str">
            <v>CM</v>
          </cell>
          <cell r="D14">
            <v>90000</v>
          </cell>
          <cell r="F14">
            <v>0</v>
          </cell>
        </row>
        <row r="15">
          <cell r="A15" t="str">
            <v>108a</v>
          </cell>
          <cell r="B15" t="str">
            <v xml:space="preserve">Formation of Embankment from Roadway Excavation </v>
          </cell>
          <cell r="C15" t="str">
            <v>CM</v>
          </cell>
          <cell r="D15">
            <v>210000</v>
          </cell>
          <cell r="F15">
            <v>0</v>
          </cell>
        </row>
        <row r="16">
          <cell r="B16" t="str">
            <v xml:space="preserve"> in Common Material</v>
          </cell>
          <cell r="F16">
            <v>0</v>
          </cell>
        </row>
        <row r="17">
          <cell r="A17" t="str">
            <v>108b</v>
          </cell>
          <cell r="B17" t="str">
            <v>Formation of Embankment from Roadway Excavation</v>
          </cell>
          <cell r="C17" t="str">
            <v>CM</v>
          </cell>
          <cell r="D17" t="str">
            <v>-</v>
          </cell>
          <cell r="F17">
            <v>0</v>
          </cell>
        </row>
        <row r="18">
          <cell r="B18" t="str">
            <v>in Rock Material</v>
          </cell>
          <cell r="F18">
            <v>0</v>
          </cell>
        </row>
        <row r="19">
          <cell r="A19" t="str">
            <v>108c</v>
          </cell>
          <cell r="B19" t="str">
            <v xml:space="preserve">Formation of Embankment from Borrow Excavation </v>
          </cell>
          <cell r="C19" t="str">
            <v>CM</v>
          </cell>
          <cell r="D19">
            <v>1790000</v>
          </cell>
          <cell r="F19">
            <v>0</v>
          </cell>
        </row>
        <row r="20">
          <cell r="B20" t="str">
            <v xml:space="preserve"> in Common Material</v>
          </cell>
          <cell r="F20">
            <v>0</v>
          </cell>
        </row>
        <row r="21">
          <cell r="F21">
            <v>0</v>
          </cell>
        </row>
        <row r="27">
          <cell r="F27">
            <v>0</v>
          </cell>
        </row>
        <row r="28">
          <cell r="B28" t="str">
            <v>Total of Bill 1 carried to summary</v>
          </cell>
          <cell r="F28">
            <v>0</v>
          </cell>
        </row>
        <row r="29">
          <cell r="A29" t="str">
            <v>[ C40AC98.XLS    Bill 1 ]</v>
          </cell>
          <cell r="F29" t="str">
            <v>PG # 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ea Detail"/>
      <sheetName val="302,"/>
      <sheetName val="305,"/>
      <sheetName val="201,"/>
      <sheetName val="203,"/>
      <sheetName val="206,"/>
      <sheetName val="109a,"/>
      <sheetName val="Drain Excavation"/>
      <sheetName val="Drain Back Fill"/>
      <sheetName val="Copy"/>
      <sheetName val="Sheet1"/>
      <sheetName val="Sheet2"/>
      <sheetName val="Quarry"/>
      <sheetName val="Annex-E"/>
    </sheetNames>
    <sheetDataSet>
      <sheetData sheetId="0">
        <row r="5">
          <cell r="A5">
            <v>17000</v>
          </cell>
          <cell r="B5">
            <v>0</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11.4</v>
          </cell>
          <cell r="X5">
            <v>0</v>
          </cell>
          <cell r="Y5">
            <v>2.1549999999999998</v>
          </cell>
          <cell r="Z5">
            <v>2.2949999999999999</v>
          </cell>
          <cell r="AA5">
            <v>3.5249999999999999</v>
          </cell>
          <cell r="AB5">
            <v>3.58</v>
          </cell>
          <cell r="AC5">
            <v>2.4180000000000001</v>
          </cell>
          <cell r="AD5">
            <v>0.64400000000000002</v>
          </cell>
          <cell r="AE5">
            <v>0.86399999999999999</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1.77</v>
          </cell>
          <cell r="AU5">
            <v>2.39</v>
          </cell>
          <cell r="AV5">
            <v>0.3</v>
          </cell>
          <cell r="AW5">
            <v>0.29199999999999998</v>
          </cell>
          <cell r="AX5">
            <v>3.399</v>
          </cell>
          <cell r="AY5">
            <v>3.1589999999999998</v>
          </cell>
          <cell r="AZ5">
            <v>0</v>
          </cell>
          <cell r="BA5">
            <v>0</v>
          </cell>
          <cell r="BB5">
            <v>0</v>
          </cell>
          <cell r="BC5">
            <v>0</v>
          </cell>
          <cell r="BD5">
            <v>0</v>
          </cell>
          <cell r="BE5">
            <v>3.4020000000000001</v>
          </cell>
          <cell r="BF5">
            <v>0</v>
          </cell>
          <cell r="BG5">
            <v>0</v>
          </cell>
          <cell r="BH5">
            <v>0</v>
          </cell>
          <cell r="BI5">
            <v>0</v>
          </cell>
          <cell r="BJ5">
            <v>2.0430000000000001</v>
          </cell>
          <cell r="BK5">
            <v>1.6850000000000001</v>
          </cell>
        </row>
        <row r="6">
          <cell r="A6">
            <v>17020</v>
          </cell>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11.4</v>
          </cell>
          <cell r="X6">
            <v>0</v>
          </cell>
          <cell r="Y6">
            <v>2.1419999999999999</v>
          </cell>
          <cell r="Z6">
            <v>0</v>
          </cell>
          <cell r="AA6">
            <v>3.125</v>
          </cell>
          <cell r="AB6">
            <v>3.57</v>
          </cell>
          <cell r="AC6">
            <v>1.526</v>
          </cell>
          <cell r="AD6">
            <v>0.69899999999999995</v>
          </cell>
          <cell r="AE6">
            <v>0.64600000000000002</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1.375</v>
          </cell>
          <cell r="AU6">
            <v>1.4179999999999999</v>
          </cell>
          <cell r="AV6">
            <v>0.3</v>
          </cell>
          <cell r="AW6">
            <v>0.22700000000000001</v>
          </cell>
          <cell r="AX6">
            <v>3.9409999999999998</v>
          </cell>
          <cell r="AY6">
            <v>3.37</v>
          </cell>
          <cell r="AZ6">
            <v>0</v>
          </cell>
          <cell r="BA6">
            <v>0</v>
          </cell>
          <cell r="BB6">
            <v>0</v>
          </cell>
          <cell r="BC6">
            <v>0</v>
          </cell>
          <cell r="BD6">
            <v>2.206</v>
          </cell>
          <cell r="BE6">
            <v>2.91</v>
          </cell>
          <cell r="BF6">
            <v>0</v>
          </cell>
          <cell r="BG6">
            <v>0</v>
          </cell>
          <cell r="BH6">
            <v>0</v>
          </cell>
          <cell r="BI6">
            <v>0</v>
          </cell>
          <cell r="BJ6">
            <v>0</v>
          </cell>
          <cell r="BK6">
            <v>1.956</v>
          </cell>
        </row>
        <row r="7">
          <cell r="A7">
            <v>17040</v>
          </cell>
          <cell r="B7">
            <v>0</v>
          </cell>
          <cell r="C7">
            <v>0</v>
          </cell>
          <cell r="D7">
            <v>0.41</v>
          </cell>
          <cell r="E7">
            <v>0.33</v>
          </cell>
          <cell r="F7">
            <v>0.58799999999999997</v>
          </cell>
          <cell r="G7">
            <v>0.45100000000000001</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11.4</v>
          </cell>
          <cell r="X7">
            <v>0</v>
          </cell>
          <cell r="Y7">
            <v>2.1419999999999999</v>
          </cell>
          <cell r="Z7">
            <v>0</v>
          </cell>
          <cell r="AA7">
            <v>4.4889999999999999</v>
          </cell>
          <cell r="AB7">
            <v>1.266</v>
          </cell>
          <cell r="AC7">
            <v>3.157</v>
          </cell>
          <cell r="AD7">
            <v>0.81699999999999995</v>
          </cell>
          <cell r="AE7">
            <v>1.0489999999999999</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0.81899999999999995</v>
          </cell>
          <cell r="AU7">
            <v>2.2400000000000002</v>
          </cell>
          <cell r="AV7">
            <v>0.28299999999999997</v>
          </cell>
          <cell r="AW7">
            <v>0.379</v>
          </cell>
          <cell r="AX7">
            <v>0</v>
          </cell>
          <cell r="AY7">
            <v>4.3689999999999998</v>
          </cell>
          <cell r="AZ7">
            <v>0</v>
          </cell>
          <cell r="BA7">
            <v>0</v>
          </cell>
          <cell r="BB7">
            <v>0</v>
          </cell>
          <cell r="BC7">
            <v>0</v>
          </cell>
          <cell r="BD7">
            <v>0</v>
          </cell>
          <cell r="BE7">
            <v>5.7610000000000001</v>
          </cell>
          <cell r="BF7">
            <v>0</v>
          </cell>
          <cell r="BG7">
            <v>0</v>
          </cell>
          <cell r="BH7">
            <v>0</v>
          </cell>
          <cell r="BI7">
            <v>0</v>
          </cell>
          <cell r="BJ7">
            <v>0</v>
          </cell>
          <cell r="BK7">
            <v>2.202</v>
          </cell>
        </row>
        <row r="8">
          <cell r="A8">
            <v>17060</v>
          </cell>
          <cell r="B8">
            <v>0</v>
          </cell>
          <cell r="C8">
            <v>0</v>
          </cell>
          <cell r="D8">
            <v>0.40200000000000002</v>
          </cell>
          <cell r="E8">
            <v>0.32400000000000001</v>
          </cell>
          <cell r="F8">
            <v>0.59</v>
          </cell>
          <cell r="G8">
            <v>0.44800000000000001</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11.4</v>
          </cell>
          <cell r="X8">
            <v>0</v>
          </cell>
          <cell r="Y8">
            <v>2.1419999999999999</v>
          </cell>
          <cell r="Z8">
            <v>0</v>
          </cell>
          <cell r="AA8">
            <v>5.0460000000000003</v>
          </cell>
          <cell r="AB8">
            <v>1.2929999999999999</v>
          </cell>
          <cell r="AC8">
            <v>3.508</v>
          </cell>
          <cell r="AD8">
            <v>0.93300000000000005</v>
          </cell>
          <cell r="AE8">
            <v>1.139</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0.59099999999999997</v>
          </cell>
          <cell r="AU8">
            <v>2.286</v>
          </cell>
          <cell r="AV8">
            <v>0.20799999999999999</v>
          </cell>
          <cell r="AW8">
            <v>0.38500000000000001</v>
          </cell>
          <cell r="AX8">
            <v>0</v>
          </cell>
          <cell r="AY8">
            <v>4.49</v>
          </cell>
          <cell r="AZ8">
            <v>0</v>
          </cell>
          <cell r="BA8">
            <v>0</v>
          </cell>
          <cell r="BB8">
            <v>0</v>
          </cell>
          <cell r="BC8">
            <v>0</v>
          </cell>
          <cell r="BD8">
            <v>0</v>
          </cell>
          <cell r="BE8">
            <v>4.5519999999999996</v>
          </cell>
          <cell r="BF8">
            <v>0</v>
          </cell>
          <cell r="BG8">
            <v>0</v>
          </cell>
          <cell r="BH8">
            <v>0</v>
          </cell>
          <cell r="BI8">
            <v>0</v>
          </cell>
          <cell r="BJ8">
            <v>0</v>
          </cell>
          <cell r="BK8">
            <v>2.5419999999999998</v>
          </cell>
        </row>
        <row r="9">
          <cell r="A9">
            <v>17080</v>
          </cell>
          <cell r="B9">
            <v>0</v>
          </cell>
          <cell r="C9">
            <v>0</v>
          </cell>
          <cell r="D9">
            <v>0.41</v>
          </cell>
          <cell r="E9">
            <v>0.33</v>
          </cell>
          <cell r="F9">
            <v>0.58099999999999996</v>
          </cell>
          <cell r="G9">
            <v>0.46100000000000002</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11.4</v>
          </cell>
          <cell r="X9">
            <v>0</v>
          </cell>
          <cell r="Y9">
            <v>2.1419999999999999</v>
          </cell>
          <cell r="Z9">
            <v>0</v>
          </cell>
          <cell r="AA9">
            <v>4.6349999999999998</v>
          </cell>
          <cell r="AB9">
            <v>0</v>
          </cell>
          <cell r="AC9">
            <v>3.7810000000000001</v>
          </cell>
          <cell r="AD9">
            <v>1.966</v>
          </cell>
          <cell r="AE9">
            <v>1.2070000000000001</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0.41899999999999998</v>
          </cell>
          <cell r="AU9">
            <v>2.032</v>
          </cell>
          <cell r="AV9">
            <v>0.13500000000000001</v>
          </cell>
          <cell r="AW9">
            <v>0.39100000000000001</v>
          </cell>
          <cell r="AX9">
            <v>0</v>
          </cell>
          <cell r="AY9">
            <v>4.7610000000000001</v>
          </cell>
          <cell r="AZ9">
            <v>0</v>
          </cell>
          <cell r="BA9">
            <v>0</v>
          </cell>
          <cell r="BB9">
            <v>0</v>
          </cell>
          <cell r="BC9">
            <v>0</v>
          </cell>
          <cell r="BD9">
            <v>0</v>
          </cell>
          <cell r="BE9">
            <v>4.43</v>
          </cell>
          <cell r="BF9">
            <v>0</v>
          </cell>
          <cell r="BG9">
            <v>0</v>
          </cell>
          <cell r="BH9">
            <v>0</v>
          </cell>
          <cell r="BI9">
            <v>0</v>
          </cell>
          <cell r="BJ9">
            <v>0</v>
          </cell>
          <cell r="BK9">
            <v>2.9039999999999999</v>
          </cell>
        </row>
        <row r="10">
          <cell r="A10">
            <v>17100</v>
          </cell>
          <cell r="B10">
            <v>0</v>
          </cell>
          <cell r="C10">
            <v>0</v>
          </cell>
          <cell r="D10">
            <v>0.41</v>
          </cell>
          <cell r="E10">
            <v>0.33</v>
          </cell>
          <cell r="F10">
            <v>0.58799999999999997</v>
          </cell>
          <cell r="G10">
            <v>0.48799999999999999</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11.4</v>
          </cell>
          <cell r="X10">
            <v>0</v>
          </cell>
          <cell r="Y10">
            <v>2.1419999999999999</v>
          </cell>
          <cell r="Z10">
            <v>0</v>
          </cell>
          <cell r="AA10">
            <v>4.2640000000000002</v>
          </cell>
          <cell r="AB10">
            <v>0</v>
          </cell>
          <cell r="AC10">
            <v>3.1749999999999998</v>
          </cell>
          <cell r="AD10">
            <v>1.25</v>
          </cell>
          <cell r="AE10">
            <v>1.2150000000000001</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0.28599999999999998</v>
          </cell>
          <cell r="AU10">
            <v>1.3360000000000001</v>
          </cell>
          <cell r="AV10">
            <v>8.3000000000000004E-2</v>
          </cell>
          <cell r="AW10">
            <v>0.39700000000000002</v>
          </cell>
          <cell r="AX10">
            <v>0</v>
          </cell>
          <cell r="AY10">
            <v>5.53</v>
          </cell>
          <cell r="AZ10">
            <v>0</v>
          </cell>
          <cell r="BA10">
            <v>0</v>
          </cell>
          <cell r="BB10">
            <v>0</v>
          </cell>
          <cell r="BC10">
            <v>0</v>
          </cell>
          <cell r="BD10">
            <v>0</v>
          </cell>
          <cell r="BE10">
            <v>4.5410000000000004</v>
          </cell>
          <cell r="BF10">
            <v>0</v>
          </cell>
          <cell r="BG10">
            <v>0</v>
          </cell>
          <cell r="BH10">
            <v>0</v>
          </cell>
          <cell r="BI10">
            <v>0</v>
          </cell>
          <cell r="BJ10">
            <v>0</v>
          </cell>
          <cell r="BK10">
            <v>3.4660000000000002</v>
          </cell>
        </row>
        <row r="11">
          <cell r="A11">
            <v>17120</v>
          </cell>
          <cell r="B11">
            <v>2.0499999999999998</v>
          </cell>
          <cell r="C11">
            <v>1.65</v>
          </cell>
          <cell r="D11">
            <v>0.41</v>
          </cell>
          <cell r="E11">
            <v>0.33</v>
          </cell>
          <cell r="F11">
            <v>0.58799999999999997</v>
          </cell>
          <cell r="G11">
            <v>0.48799999999999999</v>
          </cell>
          <cell r="H11">
            <v>0.29799999999999999</v>
          </cell>
          <cell r="I11">
            <v>0.28000000000000003</v>
          </cell>
          <cell r="J11">
            <v>0</v>
          </cell>
          <cell r="K11">
            <v>6.8090000000000002</v>
          </cell>
          <cell r="L11">
            <v>0</v>
          </cell>
          <cell r="M11">
            <v>1.363</v>
          </cell>
          <cell r="N11">
            <v>0</v>
          </cell>
          <cell r="O11">
            <v>1.8320000000000001</v>
          </cell>
          <cell r="P11">
            <v>0</v>
          </cell>
          <cell r="Q11">
            <v>0.73399999999999999</v>
          </cell>
          <cell r="R11">
            <v>0</v>
          </cell>
          <cell r="S11">
            <v>0</v>
          </cell>
          <cell r="T11">
            <v>0.55500000000000005</v>
          </cell>
          <cell r="U11">
            <v>0</v>
          </cell>
          <cell r="V11">
            <v>0</v>
          </cell>
          <cell r="W11">
            <v>12.3</v>
          </cell>
          <cell r="X11">
            <v>0</v>
          </cell>
          <cell r="Y11">
            <v>2.42</v>
          </cell>
          <cell r="Z11">
            <v>0</v>
          </cell>
          <cell r="AA11">
            <v>2.903</v>
          </cell>
          <cell r="AB11">
            <v>0</v>
          </cell>
          <cell r="AC11">
            <v>1.1100000000000001</v>
          </cell>
          <cell r="AD11">
            <v>0</v>
          </cell>
          <cell r="AE11">
            <v>0.55500000000000005</v>
          </cell>
          <cell r="AF11">
            <v>0.60199999999999998</v>
          </cell>
          <cell r="AG11">
            <v>0.6</v>
          </cell>
          <cell r="AH11">
            <v>0</v>
          </cell>
          <cell r="AI11">
            <v>0.16900000000000001</v>
          </cell>
          <cell r="AJ11">
            <v>0</v>
          </cell>
          <cell r="AK11">
            <v>0</v>
          </cell>
          <cell r="AL11">
            <v>0</v>
          </cell>
          <cell r="AM11">
            <v>0</v>
          </cell>
          <cell r="AN11">
            <v>0</v>
          </cell>
          <cell r="AO11">
            <v>0</v>
          </cell>
          <cell r="AP11">
            <v>0</v>
          </cell>
          <cell r="AQ11">
            <v>0</v>
          </cell>
          <cell r="AR11">
            <v>0</v>
          </cell>
          <cell r="AS11">
            <v>0</v>
          </cell>
          <cell r="AT11">
            <v>0</v>
          </cell>
          <cell r="AU11">
            <v>0.72199999999999998</v>
          </cell>
          <cell r="AV11">
            <v>5.3999999999999999E-2</v>
          </cell>
          <cell r="AW11">
            <v>0.39700000000000002</v>
          </cell>
          <cell r="AX11">
            <v>0</v>
          </cell>
          <cell r="AY11">
            <v>9.8119999999999994</v>
          </cell>
          <cell r="AZ11">
            <v>0</v>
          </cell>
          <cell r="BA11">
            <v>3.278</v>
          </cell>
          <cell r="BB11">
            <v>0</v>
          </cell>
          <cell r="BC11">
            <v>1.851</v>
          </cell>
          <cell r="BD11">
            <v>0</v>
          </cell>
          <cell r="BE11">
            <v>2.3559999999999999</v>
          </cell>
          <cell r="BF11">
            <v>0</v>
          </cell>
          <cell r="BG11">
            <v>0</v>
          </cell>
          <cell r="BH11">
            <v>0</v>
          </cell>
          <cell r="BI11">
            <v>1.706</v>
          </cell>
          <cell r="BJ11">
            <v>0</v>
          </cell>
          <cell r="BK11">
            <v>7.5179999999999998</v>
          </cell>
        </row>
        <row r="12">
          <cell r="A12">
            <v>17140</v>
          </cell>
          <cell r="B12">
            <v>2.0499999999999998</v>
          </cell>
          <cell r="C12">
            <v>1.65</v>
          </cell>
          <cell r="D12">
            <v>0.41</v>
          </cell>
          <cell r="E12">
            <v>0.33</v>
          </cell>
          <cell r="F12">
            <v>0.58799999999999997</v>
          </cell>
          <cell r="G12">
            <v>0.48799999999999999</v>
          </cell>
          <cell r="H12">
            <v>0.222</v>
          </cell>
          <cell r="I12">
            <v>0.29199999999999998</v>
          </cell>
          <cell r="J12">
            <v>0</v>
          </cell>
          <cell r="K12">
            <v>6.8129999999999997</v>
          </cell>
          <cell r="L12">
            <v>0</v>
          </cell>
          <cell r="M12">
            <v>1.363</v>
          </cell>
          <cell r="N12">
            <v>0</v>
          </cell>
          <cell r="O12">
            <v>1.8320000000000001</v>
          </cell>
          <cell r="P12">
            <v>0</v>
          </cell>
          <cell r="Q12">
            <v>0.73399999999999999</v>
          </cell>
          <cell r="R12">
            <v>0</v>
          </cell>
          <cell r="S12">
            <v>0</v>
          </cell>
          <cell r="T12">
            <v>0.377</v>
          </cell>
          <cell r="U12">
            <v>0</v>
          </cell>
          <cell r="V12">
            <v>0</v>
          </cell>
          <cell r="W12">
            <v>13.098000000000001</v>
          </cell>
          <cell r="X12">
            <v>0</v>
          </cell>
          <cell r="Y12">
            <v>2.42</v>
          </cell>
          <cell r="Z12">
            <v>0</v>
          </cell>
          <cell r="AA12">
            <v>2.903</v>
          </cell>
          <cell r="AB12">
            <v>0</v>
          </cell>
          <cell r="AC12">
            <v>1.1100000000000001</v>
          </cell>
          <cell r="AD12">
            <v>0</v>
          </cell>
          <cell r="AE12">
            <v>0.55500000000000005</v>
          </cell>
          <cell r="AF12">
            <v>0.66800000000000004</v>
          </cell>
          <cell r="AG12">
            <v>0.6</v>
          </cell>
          <cell r="AH12">
            <v>0</v>
          </cell>
          <cell r="AI12">
            <v>0.316</v>
          </cell>
          <cell r="AJ12">
            <v>0</v>
          </cell>
          <cell r="AK12">
            <v>0</v>
          </cell>
          <cell r="AL12">
            <v>0</v>
          </cell>
          <cell r="AM12">
            <v>0</v>
          </cell>
          <cell r="AN12">
            <v>0</v>
          </cell>
          <cell r="AO12">
            <v>0</v>
          </cell>
          <cell r="AP12">
            <v>0</v>
          </cell>
          <cell r="AQ12">
            <v>0</v>
          </cell>
          <cell r="AR12">
            <v>0</v>
          </cell>
          <cell r="AS12">
            <v>0</v>
          </cell>
          <cell r="AT12">
            <v>0</v>
          </cell>
          <cell r="AU12">
            <v>0.72599999999999998</v>
          </cell>
          <cell r="AV12">
            <v>0.05</v>
          </cell>
          <cell r="AW12">
            <v>0.39700000000000002</v>
          </cell>
          <cell r="AX12">
            <v>0</v>
          </cell>
          <cell r="AY12">
            <v>11.419</v>
          </cell>
          <cell r="AZ12">
            <v>0</v>
          </cell>
          <cell r="BA12">
            <v>3.6549999999999998</v>
          </cell>
          <cell r="BB12">
            <v>0</v>
          </cell>
          <cell r="BC12">
            <v>2.1360000000000001</v>
          </cell>
          <cell r="BD12">
            <v>0</v>
          </cell>
          <cell r="BE12">
            <v>7.1239999999999997</v>
          </cell>
          <cell r="BF12">
            <v>0</v>
          </cell>
          <cell r="BG12">
            <v>0</v>
          </cell>
          <cell r="BH12">
            <v>0</v>
          </cell>
          <cell r="BI12">
            <v>1.738</v>
          </cell>
          <cell r="BJ12">
            <v>0</v>
          </cell>
          <cell r="BK12">
            <v>8.2070000000000007</v>
          </cell>
        </row>
        <row r="13">
          <cell r="A13">
            <v>17160</v>
          </cell>
          <cell r="B13">
            <v>2.0499999999999998</v>
          </cell>
          <cell r="C13">
            <v>1.65</v>
          </cell>
          <cell r="D13">
            <v>0.41</v>
          </cell>
          <cell r="E13">
            <v>0.33</v>
          </cell>
          <cell r="F13">
            <v>0.58799999999999997</v>
          </cell>
          <cell r="G13">
            <v>0.48699999999999999</v>
          </cell>
          <cell r="H13">
            <v>0.19</v>
          </cell>
          <cell r="I13">
            <v>0.29199999999999998</v>
          </cell>
          <cell r="J13">
            <v>0</v>
          </cell>
          <cell r="K13">
            <v>6.8230000000000004</v>
          </cell>
          <cell r="L13">
            <v>0</v>
          </cell>
          <cell r="M13">
            <v>1.365</v>
          </cell>
          <cell r="N13">
            <v>0</v>
          </cell>
          <cell r="O13">
            <v>1.833</v>
          </cell>
          <cell r="P13">
            <v>0</v>
          </cell>
          <cell r="Q13">
            <v>0.73499999999999999</v>
          </cell>
          <cell r="R13">
            <v>0</v>
          </cell>
          <cell r="S13">
            <v>0</v>
          </cell>
          <cell r="T13">
            <v>0.56499999999999995</v>
          </cell>
          <cell r="U13">
            <v>0</v>
          </cell>
          <cell r="V13">
            <v>0</v>
          </cell>
          <cell r="W13">
            <v>13.098000000000001</v>
          </cell>
          <cell r="X13">
            <v>0</v>
          </cell>
          <cell r="Y13">
            <v>2.42</v>
          </cell>
          <cell r="Z13">
            <v>0</v>
          </cell>
          <cell r="AA13">
            <v>2.903</v>
          </cell>
          <cell r="AB13">
            <v>0</v>
          </cell>
          <cell r="AC13">
            <v>1.1100000000000001</v>
          </cell>
          <cell r="AD13">
            <v>0</v>
          </cell>
          <cell r="AE13">
            <v>0.55500000000000005</v>
          </cell>
          <cell r="AF13">
            <v>0.74299999999999999</v>
          </cell>
          <cell r="AG13">
            <v>0.6</v>
          </cell>
          <cell r="AH13">
            <v>0</v>
          </cell>
          <cell r="AI13">
            <v>0.28299999999999997</v>
          </cell>
          <cell r="AJ13">
            <v>0</v>
          </cell>
          <cell r="AK13">
            <v>0</v>
          </cell>
          <cell r="AL13">
            <v>0</v>
          </cell>
          <cell r="AM13">
            <v>0</v>
          </cell>
          <cell r="AN13">
            <v>0</v>
          </cell>
          <cell r="AO13">
            <v>0</v>
          </cell>
          <cell r="AP13">
            <v>0</v>
          </cell>
          <cell r="AQ13">
            <v>0</v>
          </cell>
          <cell r="AR13">
            <v>0</v>
          </cell>
          <cell r="AS13">
            <v>0</v>
          </cell>
          <cell r="AT13">
            <v>0</v>
          </cell>
          <cell r="AU13">
            <v>0.89900000000000002</v>
          </cell>
          <cell r="AV13">
            <v>4.8000000000000001E-2</v>
          </cell>
          <cell r="AW13">
            <v>0.39700000000000002</v>
          </cell>
          <cell r="AX13">
            <v>0</v>
          </cell>
          <cell r="AY13">
            <v>11.77</v>
          </cell>
          <cell r="AZ13">
            <v>0</v>
          </cell>
          <cell r="BA13">
            <v>3.44</v>
          </cell>
          <cell r="BB13">
            <v>0</v>
          </cell>
          <cell r="BC13">
            <v>0</v>
          </cell>
          <cell r="BD13">
            <v>0</v>
          </cell>
          <cell r="BE13">
            <v>7.4240000000000004</v>
          </cell>
          <cell r="BF13">
            <v>0</v>
          </cell>
          <cell r="BG13">
            <v>1.226</v>
          </cell>
          <cell r="BH13">
            <v>0</v>
          </cell>
          <cell r="BI13">
            <v>2.0470000000000002</v>
          </cell>
          <cell r="BJ13">
            <v>0</v>
          </cell>
          <cell r="BK13">
            <v>8.2509999999999994</v>
          </cell>
        </row>
        <row r="14">
          <cell r="A14">
            <v>17180</v>
          </cell>
          <cell r="B14">
            <v>2.0499999999999998</v>
          </cell>
          <cell r="C14">
            <v>1.65</v>
          </cell>
          <cell r="D14">
            <v>0.41</v>
          </cell>
          <cell r="E14">
            <v>0.33</v>
          </cell>
          <cell r="F14">
            <v>0.58799999999999997</v>
          </cell>
          <cell r="G14">
            <v>0.48699999999999999</v>
          </cell>
          <cell r="H14">
            <v>0.23</v>
          </cell>
          <cell r="I14">
            <v>0.29199999999999998</v>
          </cell>
          <cell r="J14">
            <v>0</v>
          </cell>
          <cell r="K14">
            <v>0</v>
          </cell>
          <cell r="L14">
            <v>0</v>
          </cell>
          <cell r="M14">
            <v>1.3660000000000001</v>
          </cell>
          <cell r="N14">
            <v>0</v>
          </cell>
          <cell r="O14">
            <v>1.8340000000000001</v>
          </cell>
          <cell r="P14">
            <v>0</v>
          </cell>
          <cell r="Q14">
            <v>0.73499999999999999</v>
          </cell>
          <cell r="R14">
            <v>0</v>
          </cell>
          <cell r="S14">
            <v>0</v>
          </cell>
          <cell r="T14">
            <v>0.52800000000000002</v>
          </cell>
          <cell r="U14">
            <v>0</v>
          </cell>
          <cell r="V14">
            <v>0</v>
          </cell>
          <cell r="W14">
            <v>13.098000000000001</v>
          </cell>
          <cell r="X14">
            <v>0</v>
          </cell>
          <cell r="Y14">
            <v>2.42</v>
          </cell>
          <cell r="Z14">
            <v>0</v>
          </cell>
          <cell r="AA14">
            <v>2.903</v>
          </cell>
          <cell r="AB14">
            <v>0</v>
          </cell>
          <cell r="AC14">
            <v>1.1100000000000001</v>
          </cell>
          <cell r="AD14">
            <v>0</v>
          </cell>
          <cell r="AE14">
            <v>0.55500000000000005</v>
          </cell>
          <cell r="AF14">
            <v>0.86099999999999999</v>
          </cell>
          <cell r="AG14">
            <v>0.6</v>
          </cell>
          <cell r="AH14">
            <v>0</v>
          </cell>
          <cell r="AI14">
            <v>0.33</v>
          </cell>
          <cell r="AJ14">
            <v>0</v>
          </cell>
          <cell r="AK14">
            <v>0</v>
          </cell>
          <cell r="AL14">
            <v>0</v>
          </cell>
          <cell r="AM14">
            <v>0</v>
          </cell>
          <cell r="AN14">
            <v>0</v>
          </cell>
          <cell r="AO14">
            <v>0</v>
          </cell>
          <cell r="AP14">
            <v>0</v>
          </cell>
          <cell r="AQ14">
            <v>0</v>
          </cell>
          <cell r="AR14">
            <v>0</v>
          </cell>
          <cell r="AS14">
            <v>0</v>
          </cell>
          <cell r="AT14">
            <v>0</v>
          </cell>
          <cell r="AU14">
            <v>0.84399999999999997</v>
          </cell>
          <cell r="AV14">
            <v>4.8000000000000001E-2</v>
          </cell>
          <cell r="AW14">
            <v>0.39700000000000002</v>
          </cell>
          <cell r="AX14">
            <v>0</v>
          </cell>
          <cell r="AY14">
            <v>11.943</v>
          </cell>
          <cell r="AZ14">
            <v>0</v>
          </cell>
          <cell r="BA14">
            <v>3.39</v>
          </cell>
          <cell r="BB14">
            <v>0</v>
          </cell>
          <cell r="BC14">
            <v>0</v>
          </cell>
          <cell r="BD14">
            <v>0</v>
          </cell>
          <cell r="BE14">
            <v>7.27</v>
          </cell>
          <cell r="BF14">
            <v>0</v>
          </cell>
          <cell r="BG14">
            <v>5.0039999999999996</v>
          </cell>
          <cell r="BH14">
            <v>0</v>
          </cell>
          <cell r="BI14">
            <v>2.0720000000000001</v>
          </cell>
          <cell r="BJ14">
            <v>0</v>
          </cell>
          <cell r="BK14">
            <v>8.2899999999999991</v>
          </cell>
        </row>
        <row r="15">
          <cell r="A15">
            <v>17200</v>
          </cell>
          <cell r="B15">
            <v>2.0499999999999998</v>
          </cell>
          <cell r="C15">
            <v>1.65</v>
          </cell>
          <cell r="D15">
            <v>0.41</v>
          </cell>
          <cell r="E15">
            <v>0.33</v>
          </cell>
          <cell r="F15">
            <v>0.58699999999999997</v>
          </cell>
          <cell r="G15">
            <v>0.48699999999999999</v>
          </cell>
          <cell r="H15">
            <v>0.23300000000000001</v>
          </cell>
          <cell r="I15">
            <v>0.29299999999999998</v>
          </cell>
          <cell r="J15">
            <v>0</v>
          </cell>
          <cell r="K15">
            <v>0</v>
          </cell>
          <cell r="L15">
            <v>0</v>
          </cell>
          <cell r="M15">
            <v>1.367</v>
          </cell>
          <cell r="N15">
            <v>0</v>
          </cell>
          <cell r="O15">
            <v>1.835</v>
          </cell>
          <cell r="P15">
            <v>0</v>
          </cell>
          <cell r="Q15">
            <v>0.73499999999999999</v>
          </cell>
          <cell r="R15">
            <v>0</v>
          </cell>
          <cell r="S15">
            <v>0</v>
          </cell>
          <cell r="T15">
            <v>0.57299999999999995</v>
          </cell>
          <cell r="U15">
            <v>0</v>
          </cell>
          <cell r="V15">
            <v>0</v>
          </cell>
          <cell r="W15">
            <v>13.098000000000001</v>
          </cell>
          <cell r="X15">
            <v>0</v>
          </cell>
          <cell r="Y15">
            <v>2.42</v>
          </cell>
          <cell r="Z15">
            <v>0</v>
          </cell>
          <cell r="AA15">
            <v>2.903</v>
          </cell>
          <cell r="AB15">
            <v>0</v>
          </cell>
          <cell r="AC15">
            <v>1.1100000000000001</v>
          </cell>
          <cell r="AD15">
            <v>0</v>
          </cell>
          <cell r="AE15">
            <v>0.55500000000000005</v>
          </cell>
          <cell r="AF15">
            <v>0.68100000000000005</v>
          </cell>
          <cell r="AG15">
            <v>0.6</v>
          </cell>
          <cell r="AH15">
            <v>0</v>
          </cell>
          <cell r="AI15">
            <v>0.60399999999999998</v>
          </cell>
          <cell r="AJ15">
            <v>0</v>
          </cell>
          <cell r="AK15">
            <v>0</v>
          </cell>
          <cell r="AL15">
            <v>0</v>
          </cell>
          <cell r="AM15">
            <v>0</v>
          </cell>
          <cell r="AN15">
            <v>0</v>
          </cell>
          <cell r="AO15">
            <v>0</v>
          </cell>
          <cell r="AP15">
            <v>0</v>
          </cell>
          <cell r="AQ15">
            <v>0</v>
          </cell>
          <cell r="AR15">
            <v>0</v>
          </cell>
          <cell r="AS15">
            <v>0</v>
          </cell>
          <cell r="AT15">
            <v>0</v>
          </cell>
          <cell r="AU15">
            <v>0.90700000000000003</v>
          </cell>
          <cell r="AV15">
            <v>4.8000000000000001E-2</v>
          </cell>
          <cell r="AW15">
            <v>0.39700000000000002</v>
          </cell>
          <cell r="AX15">
            <v>0</v>
          </cell>
          <cell r="AY15">
            <v>12.016</v>
          </cell>
          <cell r="AZ15">
            <v>0</v>
          </cell>
          <cell r="BA15">
            <v>3.5529999999999999</v>
          </cell>
          <cell r="BB15">
            <v>0</v>
          </cell>
          <cell r="BC15">
            <v>0</v>
          </cell>
          <cell r="BD15">
            <v>0</v>
          </cell>
          <cell r="BE15">
            <v>7.2270000000000003</v>
          </cell>
          <cell r="BF15">
            <v>0</v>
          </cell>
          <cell r="BG15">
            <v>8.4779999999999998</v>
          </cell>
          <cell r="BH15">
            <v>0</v>
          </cell>
          <cell r="BI15">
            <v>2.1920000000000002</v>
          </cell>
          <cell r="BJ15">
            <v>0</v>
          </cell>
          <cell r="BK15">
            <v>8.34</v>
          </cell>
        </row>
        <row r="16">
          <cell r="A16">
            <v>17220</v>
          </cell>
          <cell r="B16">
            <v>2.0499999999999998</v>
          </cell>
          <cell r="C16">
            <v>1.65</v>
          </cell>
          <cell r="D16">
            <v>0.41</v>
          </cell>
          <cell r="E16">
            <v>0.33</v>
          </cell>
          <cell r="F16">
            <v>0.58799999999999997</v>
          </cell>
          <cell r="G16">
            <v>0.48799999999999999</v>
          </cell>
          <cell r="H16">
            <v>0.20899999999999999</v>
          </cell>
          <cell r="I16">
            <v>0.29199999999999998</v>
          </cell>
          <cell r="J16">
            <v>0</v>
          </cell>
          <cell r="K16">
            <v>0</v>
          </cell>
          <cell r="L16">
            <v>0</v>
          </cell>
          <cell r="M16">
            <v>1.369</v>
          </cell>
          <cell r="N16">
            <v>0</v>
          </cell>
          <cell r="O16">
            <v>1.837</v>
          </cell>
          <cell r="P16">
            <v>0</v>
          </cell>
          <cell r="Q16">
            <v>0.73599999999999999</v>
          </cell>
          <cell r="R16">
            <v>0</v>
          </cell>
          <cell r="S16">
            <v>0</v>
          </cell>
          <cell r="T16">
            <v>0.68600000000000005</v>
          </cell>
          <cell r="U16">
            <v>0</v>
          </cell>
          <cell r="V16">
            <v>0</v>
          </cell>
          <cell r="W16">
            <v>13.098000000000001</v>
          </cell>
          <cell r="X16">
            <v>0</v>
          </cell>
          <cell r="Y16">
            <v>2.42</v>
          </cell>
          <cell r="Z16">
            <v>0</v>
          </cell>
          <cell r="AA16">
            <v>2.903</v>
          </cell>
          <cell r="AB16">
            <v>0</v>
          </cell>
          <cell r="AC16">
            <v>1.1100000000000001</v>
          </cell>
          <cell r="AD16">
            <v>0</v>
          </cell>
          <cell r="AE16">
            <v>0.55500000000000005</v>
          </cell>
          <cell r="AF16">
            <v>0.73699999999999999</v>
          </cell>
          <cell r="AG16">
            <v>0.6</v>
          </cell>
          <cell r="AH16">
            <v>0</v>
          </cell>
          <cell r="AI16">
            <v>0.19600000000000001</v>
          </cell>
          <cell r="AJ16">
            <v>0</v>
          </cell>
          <cell r="AK16">
            <v>0</v>
          </cell>
          <cell r="AL16">
            <v>0</v>
          </cell>
          <cell r="AM16">
            <v>0</v>
          </cell>
          <cell r="AN16">
            <v>0</v>
          </cell>
          <cell r="AO16">
            <v>0</v>
          </cell>
          <cell r="AP16">
            <v>0</v>
          </cell>
          <cell r="AQ16">
            <v>0</v>
          </cell>
          <cell r="AR16">
            <v>0</v>
          </cell>
          <cell r="AS16">
            <v>0</v>
          </cell>
          <cell r="AT16">
            <v>0</v>
          </cell>
          <cell r="AU16">
            <v>0.80700000000000005</v>
          </cell>
          <cell r="AV16">
            <v>4.7E-2</v>
          </cell>
          <cell r="AW16">
            <v>0.39800000000000002</v>
          </cell>
          <cell r="AX16">
            <v>0</v>
          </cell>
          <cell r="AY16">
            <v>12.173999999999999</v>
          </cell>
          <cell r="AZ16">
            <v>0</v>
          </cell>
          <cell r="BA16">
            <v>4.3470000000000004</v>
          </cell>
          <cell r="BB16">
            <v>0</v>
          </cell>
          <cell r="BC16">
            <v>0</v>
          </cell>
          <cell r="BD16">
            <v>0</v>
          </cell>
          <cell r="BE16">
            <v>6.9349999999999996</v>
          </cell>
          <cell r="BF16">
            <v>0</v>
          </cell>
          <cell r="BG16">
            <v>12.243</v>
          </cell>
          <cell r="BH16">
            <v>0</v>
          </cell>
          <cell r="BI16">
            <v>2.673</v>
          </cell>
          <cell r="BJ16">
            <v>0</v>
          </cell>
          <cell r="BK16">
            <v>8.4090000000000007</v>
          </cell>
        </row>
        <row r="17">
          <cell r="A17">
            <v>17252</v>
          </cell>
          <cell r="B17">
            <v>2.0499999999999998</v>
          </cell>
          <cell r="C17">
            <v>1.65</v>
          </cell>
          <cell r="D17">
            <v>0.41</v>
          </cell>
          <cell r="E17">
            <v>0.33</v>
          </cell>
          <cell r="F17">
            <v>0.58799999999999997</v>
          </cell>
          <cell r="G17">
            <v>0.48799999999999999</v>
          </cell>
          <cell r="H17">
            <v>0.217</v>
          </cell>
          <cell r="I17">
            <v>0.29199999999999998</v>
          </cell>
          <cell r="J17">
            <v>0</v>
          </cell>
          <cell r="K17">
            <v>0</v>
          </cell>
          <cell r="L17">
            <v>0</v>
          </cell>
          <cell r="M17">
            <v>1.37</v>
          </cell>
          <cell r="N17">
            <v>0</v>
          </cell>
          <cell r="O17">
            <v>1.8380000000000001</v>
          </cell>
          <cell r="P17">
            <v>0</v>
          </cell>
          <cell r="Q17">
            <v>0.73599999999999999</v>
          </cell>
          <cell r="R17">
            <v>0</v>
          </cell>
          <cell r="S17">
            <v>0</v>
          </cell>
          <cell r="T17">
            <v>0.38100000000000001</v>
          </cell>
          <cell r="U17">
            <v>0</v>
          </cell>
          <cell r="V17">
            <v>0</v>
          </cell>
          <cell r="W17">
            <v>13.098000000000001</v>
          </cell>
          <cell r="X17">
            <v>0</v>
          </cell>
          <cell r="Y17">
            <v>2.42</v>
          </cell>
          <cell r="Z17">
            <v>0</v>
          </cell>
          <cell r="AA17">
            <v>2.903</v>
          </cell>
          <cell r="AB17">
            <v>0</v>
          </cell>
          <cell r="AC17">
            <v>1.1100000000000001</v>
          </cell>
          <cell r="AD17">
            <v>0</v>
          </cell>
          <cell r="AE17">
            <v>0.55500000000000005</v>
          </cell>
          <cell r="AF17">
            <v>1.1930000000000001</v>
          </cell>
          <cell r="AG17">
            <v>0.6</v>
          </cell>
          <cell r="AH17">
            <v>0</v>
          </cell>
          <cell r="AI17">
            <v>0.28199999999999997</v>
          </cell>
          <cell r="AJ17">
            <v>0</v>
          </cell>
          <cell r="AK17">
            <v>0</v>
          </cell>
          <cell r="AL17">
            <v>0</v>
          </cell>
          <cell r="AM17">
            <v>0</v>
          </cell>
          <cell r="AN17">
            <v>0</v>
          </cell>
          <cell r="AO17">
            <v>0</v>
          </cell>
          <cell r="AP17">
            <v>0</v>
          </cell>
          <cell r="AQ17">
            <v>0</v>
          </cell>
          <cell r="AR17">
            <v>0</v>
          </cell>
          <cell r="AS17">
            <v>0</v>
          </cell>
          <cell r="AT17">
            <v>0</v>
          </cell>
          <cell r="AU17">
            <v>0.72699999999999998</v>
          </cell>
          <cell r="AV17">
            <v>4.7E-2</v>
          </cell>
          <cell r="AW17">
            <v>0.39800000000000002</v>
          </cell>
          <cell r="AX17">
            <v>0</v>
          </cell>
          <cell r="AY17">
            <v>12.58</v>
          </cell>
          <cell r="AZ17">
            <v>0</v>
          </cell>
          <cell r="BA17">
            <v>4.4930000000000003</v>
          </cell>
          <cell r="BB17">
            <v>0</v>
          </cell>
          <cell r="BC17">
            <v>0</v>
          </cell>
          <cell r="BD17">
            <v>0</v>
          </cell>
          <cell r="BE17">
            <v>6.9039999999999999</v>
          </cell>
          <cell r="BF17">
            <v>0</v>
          </cell>
          <cell r="BG17">
            <v>15.734</v>
          </cell>
          <cell r="BH17">
            <v>0</v>
          </cell>
          <cell r="BI17">
            <v>2.786</v>
          </cell>
          <cell r="BJ17">
            <v>0</v>
          </cell>
          <cell r="BK17">
            <v>8.5690000000000008</v>
          </cell>
        </row>
        <row r="18">
          <cell r="A18">
            <v>17260</v>
          </cell>
          <cell r="B18">
            <v>0</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7.11</v>
          </cell>
          <cell r="X18">
            <v>0</v>
          </cell>
          <cell r="Y18">
            <v>1.242</v>
          </cell>
          <cell r="Z18">
            <v>0</v>
          </cell>
          <cell r="AA18">
            <v>1.5660000000000001</v>
          </cell>
          <cell r="AB18">
            <v>0</v>
          </cell>
          <cell r="AC18">
            <v>0.81299999999999994</v>
          </cell>
          <cell r="AD18">
            <v>0</v>
          </cell>
          <cell r="AE18">
            <v>0.55500000000000005</v>
          </cell>
          <cell r="AF18">
            <v>1.2210000000000001</v>
          </cell>
          <cell r="AG18">
            <v>0.79900000000000004</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9.2999999999999999E-2</v>
          </cell>
          <cell r="AW18">
            <v>0.80600000000000005</v>
          </cell>
          <cell r="AX18">
            <v>0</v>
          </cell>
          <cell r="AY18">
            <v>8.1709999999999994</v>
          </cell>
          <cell r="AZ18">
            <v>0</v>
          </cell>
          <cell r="BA18">
            <v>0</v>
          </cell>
          <cell r="BB18">
            <v>0</v>
          </cell>
          <cell r="BC18">
            <v>0</v>
          </cell>
          <cell r="BD18">
            <v>0</v>
          </cell>
          <cell r="BE18">
            <v>3.9660000000000002</v>
          </cell>
          <cell r="BF18">
            <v>0</v>
          </cell>
          <cell r="BG18">
            <v>0</v>
          </cell>
          <cell r="BH18">
            <v>0</v>
          </cell>
          <cell r="BI18">
            <v>0</v>
          </cell>
          <cell r="BJ18">
            <v>0</v>
          </cell>
          <cell r="BK18">
            <v>5.1369999999999996</v>
          </cell>
        </row>
        <row r="19">
          <cell r="A19">
            <v>17280</v>
          </cell>
          <cell r="B19">
            <v>0</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7.11</v>
          </cell>
          <cell r="X19">
            <v>0</v>
          </cell>
          <cell r="Y19">
            <v>1.242</v>
          </cell>
          <cell r="Z19">
            <v>0</v>
          </cell>
          <cell r="AA19">
            <v>1.5660000000000001</v>
          </cell>
          <cell r="AB19">
            <v>0</v>
          </cell>
          <cell r="AC19">
            <v>0.84899999999999998</v>
          </cell>
          <cell r="AD19">
            <v>0</v>
          </cell>
          <cell r="AE19">
            <v>0.55500000000000005</v>
          </cell>
          <cell r="AF19">
            <v>1.2270000000000001</v>
          </cell>
          <cell r="AG19">
            <v>0.61699999999999999</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5.2999999999999999E-2</v>
          </cell>
          <cell r="AW19">
            <v>0.4</v>
          </cell>
          <cell r="AX19">
            <v>0</v>
          </cell>
          <cell r="AY19">
            <v>8.4540000000000006</v>
          </cell>
          <cell r="AZ19">
            <v>0</v>
          </cell>
          <cell r="BA19">
            <v>0</v>
          </cell>
          <cell r="BB19">
            <v>0</v>
          </cell>
          <cell r="BC19">
            <v>0</v>
          </cell>
          <cell r="BD19">
            <v>0</v>
          </cell>
          <cell r="BE19">
            <v>3.5</v>
          </cell>
          <cell r="BF19">
            <v>0</v>
          </cell>
          <cell r="BG19">
            <v>0</v>
          </cell>
          <cell r="BH19">
            <v>0</v>
          </cell>
          <cell r="BI19">
            <v>0</v>
          </cell>
          <cell r="BJ19">
            <v>0</v>
          </cell>
          <cell r="BK19">
            <v>5.0609999999999999</v>
          </cell>
        </row>
        <row r="20">
          <cell r="A20">
            <v>17300</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7.11</v>
          </cell>
          <cell r="X20">
            <v>0</v>
          </cell>
          <cell r="Y20">
            <v>1.242</v>
          </cell>
          <cell r="Z20">
            <v>0</v>
          </cell>
          <cell r="AA20">
            <v>1.5660000000000001</v>
          </cell>
          <cell r="AB20">
            <v>0</v>
          </cell>
          <cell r="AC20">
            <v>0.86099999999999999</v>
          </cell>
          <cell r="AD20">
            <v>0</v>
          </cell>
          <cell r="AE20">
            <v>0.55500000000000005</v>
          </cell>
          <cell r="AF20">
            <v>0.89700000000000002</v>
          </cell>
          <cell r="AG20">
            <v>0.78200000000000003</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4.9000000000000002E-2</v>
          </cell>
          <cell r="AW20">
            <v>0.42</v>
          </cell>
          <cell r="AX20">
            <v>0</v>
          </cell>
          <cell r="AY20">
            <v>7.91</v>
          </cell>
          <cell r="AZ20">
            <v>0</v>
          </cell>
          <cell r="BA20">
            <v>0</v>
          </cell>
          <cell r="BB20">
            <v>0</v>
          </cell>
          <cell r="BC20">
            <v>0</v>
          </cell>
          <cell r="BD20">
            <v>0</v>
          </cell>
          <cell r="BE20">
            <v>3.367</v>
          </cell>
          <cell r="BF20">
            <v>0</v>
          </cell>
          <cell r="BG20">
            <v>0</v>
          </cell>
          <cell r="BH20">
            <v>0</v>
          </cell>
          <cell r="BI20">
            <v>0</v>
          </cell>
          <cell r="BJ20">
            <v>0</v>
          </cell>
          <cell r="BK20">
            <v>4.9640000000000004</v>
          </cell>
        </row>
        <row r="21">
          <cell r="A21">
            <v>17320</v>
          </cell>
          <cell r="B21">
            <v>0</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7.11</v>
          </cell>
          <cell r="X21">
            <v>0</v>
          </cell>
          <cell r="Y21">
            <v>1.242</v>
          </cell>
          <cell r="Z21">
            <v>0</v>
          </cell>
          <cell r="AA21">
            <v>1.5660000000000001</v>
          </cell>
          <cell r="AB21">
            <v>0</v>
          </cell>
          <cell r="AC21">
            <v>1.0469999999999999</v>
          </cell>
          <cell r="AD21">
            <v>0</v>
          </cell>
          <cell r="AE21">
            <v>0.55500000000000005</v>
          </cell>
          <cell r="AF21">
            <v>0.92900000000000005</v>
          </cell>
          <cell r="AG21">
            <v>0.63100000000000001</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0.08</v>
          </cell>
          <cell r="AW21">
            <v>0.63500000000000001</v>
          </cell>
          <cell r="AX21">
            <v>0</v>
          </cell>
          <cell r="AY21">
            <v>7.2450000000000001</v>
          </cell>
          <cell r="AZ21">
            <v>0</v>
          </cell>
          <cell r="BA21">
            <v>0</v>
          </cell>
          <cell r="BB21">
            <v>0</v>
          </cell>
          <cell r="BC21">
            <v>0</v>
          </cell>
          <cell r="BD21">
            <v>0</v>
          </cell>
          <cell r="BE21">
            <v>3.1930000000000001</v>
          </cell>
          <cell r="BF21">
            <v>0</v>
          </cell>
          <cell r="BG21">
            <v>0</v>
          </cell>
          <cell r="BH21">
            <v>0</v>
          </cell>
          <cell r="BI21">
            <v>0</v>
          </cell>
          <cell r="BJ21">
            <v>0</v>
          </cell>
          <cell r="BK21">
            <v>4.8579999999999997</v>
          </cell>
        </row>
        <row r="22">
          <cell r="A22">
            <v>17340</v>
          </cell>
          <cell r="B22">
            <v>0</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7.11</v>
          </cell>
          <cell r="X22">
            <v>0</v>
          </cell>
          <cell r="Y22">
            <v>1.242</v>
          </cell>
          <cell r="Z22">
            <v>0</v>
          </cell>
          <cell r="AA22">
            <v>1.5660000000000001</v>
          </cell>
          <cell r="AB22">
            <v>0</v>
          </cell>
          <cell r="AC22">
            <v>1.298</v>
          </cell>
          <cell r="AD22">
            <v>0</v>
          </cell>
          <cell r="AE22">
            <v>0.55500000000000005</v>
          </cell>
          <cell r="AF22">
            <v>0.98399999999999999</v>
          </cell>
          <cell r="AG22">
            <v>0.70799999999999996</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9.2999999999999999E-2</v>
          </cell>
          <cell r="AW22">
            <v>0.85299999999999998</v>
          </cell>
          <cell r="AX22">
            <v>0</v>
          </cell>
          <cell r="AY22">
            <v>7.1189999999999998</v>
          </cell>
          <cell r="AZ22">
            <v>0</v>
          </cell>
          <cell r="BA22">
            <v>0</v>
          </cell>
          <cell r="BB22">
            <v>0</v>
          </cell>
          <cell r="BC22">
            <v>0</v>
          </cell>
          <cell r="BD22">
            <v>0</v>
          </cell>
          <cell r="BE22">
            <v>2.8559999999999999</v>
          </cell>
          <cell r="BF22">
            <v>0</v>
          </cell>
          <cell r="BG22">
            <v>0</v>
          </cell>
          <cell r="BH22">
            <v>0</v>
          </cell>
          <cell r="BI22">
            <v>0</v>
          </cell>
          <cell r="BJ22">
            <v>0</v>
          </cell>
          <cell r="BK22">
            <v>4.8209999999999997</v>
          </cell>
        </row>
        <row r="23">
          <cell r="A23">
            <v>17360</v>
          </cell>
          <cell r="B23">
            <v>0</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7.11</v>
          </cell>
          <cell r="X23">
            <v>0</v>
          </cell>
          <cell r="Y23">
            <v>1.242</v>
          </cell>
          <cell r="Z23">
            <v>0</v>
          </cell>
          <cell r="AA23">
            <v>1.8540000000000001</v>
          </cell>
          <cell r="AB23">
            <v>0</v>
          </cell>
          <cell r="AC23">
            <v>1.1100000000000001</v>
          </cell>
          <cell r="AD23">
            <v>0</v>
          </cell>
          <cell r="AE23">
            <v>0.55500000000000005</v>
          </cell>
          <cell r="AF23">
            <v>1.2729999999999999</v>
          </cell>
          <cell r="AG23">
            <v>0.753</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5.5E-2</v>
          </cell>
          <cell r="AW23">
            <v>0.45200000000000001</v>
          </cell>
          <cell r="AX23">
            <v>0</v>
          </cell>
          <cell r="AY23">
            <v>7.27</v>
          </cell>
          <cell r="AZ23">
            <v>0</v>
          </cell>
          <cell r="BA23">
            <v>0</v>
          </cell>
          <cell r="BB23">
            <v>0</v>
          </cell>
          <cell r="BC23">
            <v>0</v>
          </cell>
          <cell r="BD23">
            <v>0</v>
          </cell>
          <cell r="BE23">
            <v>2.1509999999999998</v>
          </cell>
          <cell r="BF23">
            <v>0</v>
          </cell>
          <cell r="BG23">
            <v>0</v>
          </cell>
          <cell r="BH23">
            <v>0</v>
          </cell>
          <cell r="BI23">
            <v>0</v>
          </cell>
          <cell r="BJ23">
            <v>0</v>
          </cell>
          <cell r="BK23">
            <v>5.0330000000000004</v>
          </cell>
        </row>
        <row r="24">
          <cell r="A24">
            <v>17380</v>
          </cell>
          <cell r="B24">
            <v>0</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0.89800000000000002</v>
          </cell>
          <cell r="AG24">
            <v>0.82399999999999995</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6.3E-2</v>
          </cell>
          <cell r="AW24">
            <v>0.54600000000000004</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row>
        <row r="25">
          <cell r="A25">
            <v>17400</v>
          </cell>
          <cell r="B25">
            <v>0</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0.88100000000000001</v>
          </cell>
          <cell r="AG25">
            <v>0.74299999999999999</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6.5000000000000002E-2</v>
          </cell>
          <cell r="AW25">
            <v>0.45600000000000002</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row>
        <row r="26">
          <cell r="A26">
            <v>17420</v>
          </cell>
          <cell r="B26">
            <v>0</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1.0029999999999999</v>
          </cell>
          <cell r="AG26">
            <v>0.755</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7.8E-2</v>
          </cell>
          <cell r="AW26">
            <v>0.53100000000000003</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row>
        <row r="27">
          <cell r="A27">
            <v>17440</v>
          </cell>
          <cell r="B27">
            <v>0</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1.1539999999999999</v>
          </cell>
          <cell r="AG27">
            <v>0.58899999999999997</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4.8000000000000001E-2</v>
          </cell>
          <cell r="AW27">
            <v>0.41899999999999998</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row>
        <row r="28">
          <cell r="A28">
            <v>17460</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1.3140000000000001</v>
          </cell>
          <cell r="AG28">
            <v>0.71899999999999997</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5.5E-2</v>
          </cell>
          <cell r="AW28">
            <v>0.51400000000000001</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row>
        <row r="29">
          <cell r="A29">
            <v>17480</v>
          </cell>
          <cell r="B29">
            <v>0</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1.329</v>
          </cell>
          <cell r="AG29">
            <v>1.0309999999999999</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0.08</v>
          </cell>
          <cell r="AW29">
            <v>0.628</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row>
        <row r="30">
          <cell r="A30">
            <v>17500</v>
          </cell>
          <cell r="B30">
            <v>0</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1.0469999999999999</v>
          </cell>
          <cell r="AG30">
            <v>0.91100000000000003</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5.2999999999999999E-2</v>
          </cell>
          <cell r="AW30">
            <v>0.435</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row>
        <row r="31">
          <cell r="A31">
            <v>17520</v>
          </cell>
          <cell r="B31">
            <v>0</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4.7</v>
          </cell>
          <cell r="X31">
            <v>0</v>
          </cell>
          <cell r="Y31">
            <v>1.4450000000000001</v>
          </cell>
          <cell r="Z31">
            <v>0</v>
          </cell>
          <cell r="AA31">
            <v>2.2639999999999998</v>
          </cell>
          <cell r="AB31">
            <v>0</v>
          </cell>
          <cell r="AC31">
            <v>0.997</v>
          </cell>
          <cell r="AD31">
            <v>0.71399999999999997</v>
          </cell>
          <cell r="AE31">
            <v>0.55500000000000005</v>
          </cell>
          <cell r="AF31">
            <v>1.081</v>
          </cell>
          <cell r="AG31">
            <v>0.94499999999999995</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6.7000000000000004E-2</v>
          </cell>
          <cell r="AW31">
            <v>0.503</v>
          </cell>
          <cell r="AX31">
            <v>0</v>
          </cell>
          <cell r="AY31">
            <v>3.641</v>
          </cell>
          <cell r="AZ31">
            <v>0</v>
          </cell>
          <cell r="BA31">
            <v>0</v>
          </cell>
          <cell r="BB31">
            <v>0</v>
          </cell>
          <cell r="BC31">
            <v>0</v>
          </cell>
          <cell r="BD31">
            <v>0</v>
          </cell>
          <cell r="BE31">
            <v>1.071</v>
          </cell>
          <cell r="BF31">
            <v>0</v>
          </cell>
          <cell r="BG31">
            <v>0</v>
          </cell>
          <cell r="BH31">
            <v>0</v>
          </cell>
          <cell r="BI31">
            <v>0</v>
          </cell>
          <cell r="BJ31">
            <v>0</v>
          </cell>
          <cell r="BK31">
            <v>1.587</v>
          </cell>
        </row>
        <row r="32">
          <cell r="A32">
            <v>17540</v>
          </cell>
          <cell r="B32">
            <v>0</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4.7</v>
          </cell>
          <cell r="X32">
            <v>0</v>
          </cell>
          <cell r="Y32">
            <v>0.94</v>
          </cell>
          <cell r="Z32">
            <v>0</v>
          </cell>
          <cell r="AA32">
            <v>2.5179999999999998</v>
          </cell>
          <cell r="AB32">
            <v>0</v>
          </cell>
          <cell r="AC32">
            <v>0.997</v>
          </cell>
          <cell r="AD32">
            <v>0.71099999999999997</v>
          </cell>
          <cell r="AE32">
            <v>0.55500000000000005</v>
          </cell>
          <cell r="AF32">
            <v>0.98099999999999998</v>
          </cell>
          <cell r="AG32">
            <v>0.81899999999999995</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5.6000000000000001E-2</v>
          </cell>
          <cell r="AW32">
            <v>0.49</v>
          </cell>
          <cell r="AX32">
            <v>0</v>
          </cell>
          <cell r="AY32">
            <v>3.6659999999999999</v>
          </cell>
          <cell r="AZ32">
            <v>0</v>
          </cell>
          <cell r="BA32">
            <v>0</v>
          </cell>
          <cell r="BB32">
            <v>0</v>
          </cell>
          <cell r="BC32">
            <v>0</v>
          </cell>
          <cell r="BD32">
            <v>0</v>
          </cell>
          <cell r="BE32">
            <v>0.997</v>
          </cell>
          <cell r="BF32">
            <v>0</v>
          </cell>
          <cell r="BG32">
            <v>0</v>
          </cell>
          <cell r="BH32">
            <v>0</v>
          </cell>
          <cell r="BI32">
            <v>0</v>
          </cell>
          <cell r="BJ32">
            <v>0</v>
          </cell>
          <cell r="BK32">
            <v>1.645</v>
          </cell>
        </row>
        <row r="33">
          <cell r="A33">
            <v>17560</v>
          </cell>
          <cell r="B33">
            <v>0</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4.7</v>
          </cell>
          <cell r="X33">
            <v>0</v>
          </cell>
          <cell r="Y33">
            <v>1.6279999999999999</v>
          </cell>
          <cell r="Z33">
            <v>0</v>
          </cell>
          <cell r="AA33">
            <v>2.7149999999999999</v>
          </cell>
          <cell r="AB33">
            <v>0</v>
          </cell>
          <cell r="AC33">
            <v>0.997</v>
          </cell>
          <cell r="AD33">
            <v>0.70599999999999996</v>
          </cell>
          <cell r="AE33">
            <v>0.55500000000000005</v>
          </cell>
          <cell r="AF33">
            <v>0.68400000000000005</v>
          </cell>
          <cell r="AG33">
            <v>0.74399999999999999</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7.5999999999999998E-2</v>
          </cell>
          <cell r="AW33">
            <v>0.61699999999999999</v>
          </cell>
          <cell r="AX33">
            <v>0</v>
          </cell>
          <cell r="AY33">
            <v>0.36599999999999999</v>
          </cell>
          <cell r="AZ33">
            <v>0</v>
          </cell>
          <cell r="BA33">
            <v>0</v>
          </cell>
          <cell r="BB33">
            <v>0</v>
          </cell>
          <cell r="BC33">
            <v>0</v>
          </cell>
          <cell r="BD33">
            <v>0</v>
          </cell>
          <cell r="BE33">
            <v>0.86899999999999999</v>
          </cell>
          <cell r="BF33">
            <v>0</v>
          </cell>
          <cell r="BG33">
            <v>0</v>
          </cell>
          <cell r="BH33">
            <v>0</v>
          </cell>
          <cell r="BI33">
            <v>0</v>
          </cell>
          <cell r="BJ33">
            <v>0</v>
          </cell>
          <cell r="BK33">
            <v>1.609</v>
          </cell>
        </row>
        <row r="34">
          <cell r="A34">
            <v>17586</v>
          </cell>
          <cell r="B34">
            <v>0</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4.7</v>
          </cell>
          <cell r="X34">
            <v>0</v>
          </cell>
          <cell r="Y34">
            <v>1.742</v>
          </cell>
          <cell r="Z34">
            <v>0</v>
          </cell>
          <cell r="AA34">
            <v>2.8410000000000002</v>
          </cell>
          <cell r="AB34">
            <v>0</v>
          </cell>
          <cell r="AC34">
            <v>0.997</v>
          </cell>
          <cell r="AD34">
            <v>0.65600000000000003</v>
          </cell>
          <cell r="AE34">
            <v>0.55500000000000005</v>
          </cell>
          <cell r="AF34">
            <v>0.91400000000000003</v>
          </cell>
          <cell r="AG34">
            <v>1.0920000000000001</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7.9000000000000001E-2</v>
          </cell>
          <cell r="AW34">
            <v>0.78600000000000003</v>
          </cell>
          <cell r="AX34">
            <v>0</v>
          </cell>
          <cell r="AY34">
            <v>0.34429999999999999</v>
          </cell>
          <cell r="AZ34">
            <v>0</v>
          </cell>
          <cell r="BA34">
            <v>0</v>
          </cell>
          <cell r="BB34">
            <v>0</v>
          </cell>
          <cell r="BC34">
            <v>0</v>
          </cell>
          <cell r="BD34">
            <v>0</v>
          </cell>
          <cell r="BE34">
            <v>0.83599999999999997</v>
          </cell>
          <cell r="BF34">
            <v>0</v>
          </cell>
          <cell r="BG34">
            <v>0</v>
          </cell>
          <cell r="BH34">
            <v>0</v>
          </cell>
          <cell r="BI34">
            <v>0</v>
          </cell>
          <cell r="BJ34">
            <v>0</v>
          </cell>
          <cell r="BK34">
            <v>1.5840000000000001</v>
          </cell>
        </row>
        <row r="35">
          <cell r="A35">
            <v>17600</v>
          </cell>
          <cell r="B35">
            <v>2.0499999999999998</v>
          </cell>
          <cell r="C35">
            <v>1.65</v>
          </cell>
          <cell r="D35">
            <v>4.0999999999999996</v>
          </cell>
          <cell r="E35">
            <v>0.33</v>
          </cell>
          <cell r="F35">
            <v>0.58699999999999997</v>
          </cell>
          <cell r="G35">
            <v>0.48699999999999999</v>
          </cell>
          <cell r="H35">
            <v>0.19400000000000001</v>
          </cell>
          <cell r="I35">
            <v>0.29299999999999998</v>
          </cell>
          <cell r="J35">
            <v>0</v>
          </cell>
          <cell r="K35">
            <v>0</v>
          </cell>
          <cell r="L35">
            <v>0</v>
          </cell>
          <cell r="M35">
            <v>1.421</v>
          </cell>
          <cell r="N35">
            <v>0</v>
          </cell>
          <cell r="O35">
            <v>1.8520000000000001</v>
          </cell>
          <cell r="P35">
            <v>0</v>
          </cell>
          <cell r="Q35">
            <v>0.74199999999999999</v>
          </cell>
          <cell r="R35">
            <v>0</v>
          </cell>
          <cell r="S35">
            <v>0</v>
          </cell>
          <cell r="T35">
            <v>0.58599999999999997</v>
          </cell>
          <cell r="U35">
            <v>0</v>
          </cell>
          <cell r="V35">
            <v>0</v>
          </cell>
          <cell r="W35">
            <v>9.0167000000000002</v>
          </cell>
          <cell r="X35">
            <v>0</v>
          </cell>
          <cell r="Y35">
            <v>1.3480000000000001</v>
          </cell>
          <cell r="Z35">
            <v>0</v>
          </cell>
          <cell r="AA35">
            <v>2.5649999999999999</v>
          </cell>
          <cell r="AB35">
            <v>0</v>
          </cell>
          <cell r="AC35">
            <v>1.0089999999999999</v>
          </cell>
          <cell r="AD35">
            <v>0</v>
          </cell>
          <cell r="AE35">
            <v>0.55500000000000005</v>
          </cell>
          <cell r="AF35">
            <v>0.97199999999999998</v>
          </cell>
          <cell r="AG35">
            <v>0.6</v>
          </cell>
          <cell r="AH35">
            <v>0</v>
          </cell>
          <cell r="AI35">
            <v>0.13500000000000001</v>
          </cell>
          <cell r="AJ35">
            <v>0</v>
          </cell>
          <cell r="AK35">
            <v>0</v>
          </cell>
          <cell r="AL35">
            <v>0</v>
          </cell>
          <cell r="AM35">
            <v>0</v>
          </cell>
          <cell r="AN35">
            <v>0</v>
          </cell>
          <cell r="AO35">
            <v>0</v>
          </cell>
          <cell r="AP35">
            <v>0</v>
          </cell>
          <cell r="AQ35">
            <v>0</v>
          </cell>
          <cell r="AR35">
            <v>0</v>
          </cell>
          <cell r="AS35">
            <v>0</v>
          </cell>
          <cell r="AT35">
            <v>0</v>
          </cell>
          <cell r="AU35">
            <v>0.65200000000000002</v>
          </cell>
          <cell r="AV35">
            <v>4.3999999999999997E-2</v>
          </cell>
          <cell r="AW35">
            <v>0.40100000000000002</v>
          </cell>
          <cell r="AX35">
            <v>0</v>
          </cell>
          <cell r="AY35">
            <v>8.8659999999999997</v>
          </cell>
          <cell r="AZ35">
            <v>0</v>
          </cell>
          <cell r="BA35">
            <v>4.6289999999999996</v>
          </cell>
          <cell r="BB35">
            <v>0</v>
          </cell>
          <cell r="BC35">
            <v>0</v>
          </cell>
          <cell r="BD35">
            <v>0</v>
          </cell>
          <cell r="BE35">
            <v>0</v>
          </cell>
          <cell r="BF35">
            <v>0</v>
          </cell>
          <cell r="BG35">
            <v>13.772</v>
          </cell>
          <cell r="BH35">
            <v>0</v>
          </cell>
          <cell r="BI35">
            <v>3.6869999999999998</v>
          </cell>
          <cell r="BJ35">
            <v>0</v>
          </cell>
          <cell r="BK35">
            <v>5.9029999999999996</v>
          </cell>
        </row>
        <row r="36">
          <cell r="A36">
            <v>17620</v>
          </cell>
          <cell r="B36">
            <v>2.0499999999999998</v>
          </cell>
          <cell r="C36">
            <v>1.65</v>
          </cell>
          <cell r="D36">
            <v>0.40899999999999997</v>
          </cell>
          <cell r="E36">
            <v>0.33100000000000002</v>
          </cell>
          <cell r="F36">
            <v>0.58699999999999997</v>
          </cell>
          <cell r="G36">
            <v>0.48799999999999999</v>
          </cell>
          <cell r="H36">
            <v>0.25600000000000001</v>
          </cell>
          <cell r="I36">
            <v>0.29299999999999998</v>
          </cell>
          <cell r="J36">
            <v>0</v>
          </cell>
          <cell r="K36">
            <v>0</v>
          </cell>
          <cell r="L36">
            <v>0</v>
          </cell>
          <cell r="M36">
            <v>1.421</v>
          </cell>
          <cell r="N36">
            <v>0</v>
          </cell>
          <cell r="O36">
            <v>1.853</v>
          </cell>
          <cell r="P36">
            <v>0</v>
          </cell>
          <cell r="Q36">
            <v>0.74199999999999999</v>
          </cell>
          <cell r="R36">
            <v>0</v>
          </cell>
          <cell r="S36">
            <v>0</v>
          </cell>
          <cell r="T36">
            <v>0.53100000000000003</v>
          </cell>
          <cell r="U36">
            <v>0</v>
          </cell>
          <cell r="V36">
            <v>0</v>
          </cell>
          <cell r="W36">
            <v>10.61</v>
          </cell>
          <cell r="X36">
            <v>0</v>
          </cell>
          <cell r="Y36">
            <v>1.581</v>
          </cell>
          <cell r="Z36">
            <v>0</v>
          </cell>
          <cell r="AA36">
            <v>2.5649999999999999</v>
          </cell>
          <cell r="AB36">
            <v>0</v>
          </cell>
          <cell r="AC36">
            <v>1.0089999999999999</v>
          </cell>
          <cell r="AD36">
            <v>0</v>
          </cell>
          <cell r="AE36">
            <v>0.55500000000000005</v>
          </cell>
          <cell r="AF36">
            <v>0.65</v>
          </cell>
          <cell r="AG36">
            <v>0.6</v>
          </cell>
          <cell r="AH36">
            <v>0</v>
          </cell>
          <cell r="AI36">
            <v>0.24299999999999999</v>
          </cell>
          <cell r="AJ36">
            <v>0</v>
          </cell>
          <cell r="AK36">
            <v>0</v>
          </cell>
          <cell r="AL36">
            <v>0</v>
          </cell>
          <cell r="AM36">
            <v>0</v>
          </cell>
          <cell r="AN36">
            <v>0</v>
          </cell>
          <cell r="AO36">
            <v>0</v>
          </cell>
          <cell r="AP36">
            <v>0</v>
          </cell>
          <cell r="AQ36">
            <v>0</v>
          </cell>
          <cell r="AR36">
            <v>0</v>
          </cell>
          <cell r="AS36">
            <v>0</v>
          </cell>
          <cell r="AT36">
            <v>0</v>
          </cell>
          <cell r="AU36">
            <v>0.75900000000000001</v>
          </cell>
          <cell r="AV36">
            <v>4.3999999999999997E-2</v>
          </cell>
          <cell r="AW36">
            <v>0.40100000000000002</v>
          </cell>
          <cell r="AX36">
            <v>0</v>
          </cell>
          <cell r="AY36">
            <v>10.685</v>
          </cell>
          <cell r="AZ36">
            <v>0</v>
          </cell>
          <cell r="BA36">
            <v>4.4109999999999996</v>
          </cell>
          <cell r="BB36">
            <v>0</v>
          </cell>
          <cell r="BC36">
            <v>0</v>
          </cell>
          <cell r="BD36">
            <v>0</v>
          </cell>
          <cell r="BE36">
            <v>1.349</v>
          </cell>
          <cell r="BF36">
            <v>0</v>
          </cell>
          <cell r="BG36">
            <v>10.29</v>
          </cell>
          <cell r="BH36">
            <v>0</v>
          </cell>
          <cell r="BI36">
            <v>3.484</v>
          </cell>
          <cell r="BJ36">
            <v>0</v>
          </cell>
          <cell r="BK36">
            <v>6.4729999999999999</v>
          </cell>
        </row>
        <row r="37">
          <cell r="A37">
            <v>17640</v>
          </cell>
          <cell r="B37">
            <v>2.0499999999999998</v>
          </cell>
          <cell r="C37">
            <v>1.65</v>
          </cell>
          <cell r="D37">
            <v>0.40899999999999997</v>
          </cell>
          <cell r="E37">
            <v>0.33100000000000002</v>
          </cell>
          <cell r="F37">
            <v>0.58599999999999997</v>
          </cell>
          <cell r="G37">
            <v>0.48899999999999999</v>
          </cell>
          <cell r="H37">
            <v>0.23599999999999999</v>
          </cell>
          <cell r="I37">
            <v>0.29399999999999998</v>
          </cell>
          <cell r="J37">
            <v>0</v>
          </cell>
          <cell r="K37">
            <v>0</v>
          </cell>
          <cell r="L37">
            <v>0</v>
          </cell>
          <cell r="M37">
            <v>1.4219999999999999</v>
          </cell>
          <cell r="N37">
            <v>0</v>
          </cell>
          <cell r="O37">
            <v>1.853</v>
          </cell>
          <cell r="P37">
            <v>0</v>
          </cell>
          <cell r="Q37">
            <v>0.74199999999999999</v>
          </cell>
          <cell r="R37">
            <v>0</v>
          </cell>
          <cell r="S37">
            <v>0</v>
          </cell>
          <cell r="T37">
            <v>0.52600000000000002</v>
          </cell>
          <cell r="U37">
            <v>0</v>
          </cell>
          <cell r="V37">
            <v>0</v>
          </cell>
          <cell r="W37">
            <v>10.61</v>
          </cell>
          <cell r="X37">
            <v>0</v>
          </cell>
          <cell r="Y37">
            <v>1.581</v>
          </cell>
          <cell r="Z37">
            <v>0</v>
          </cell>
          <cell r="AA37">
            <v>2.5649999999999999</v>
          </cell>
          <cell r="AB37">
            <v>0</v>
          </cell>
          <cell r="AC37">
            <v>1.0089999999999999</v>
          </cell>
          <cell r="AD37">
            <v>0</v>
          </cell>
          <cell r="AE37">
            <v>0.55500000000000005</v>
          </cell>
          <cell r="AF37">
            <v>0.71699999999999997</v>
          </cell>
          <cell r="AG37">
            <v>0.6</v>
          </cell>
          <cell r="AH37">
            <v>0</v>
          </cell>
          <cell r="AI37">
            <v>0.16400000000000001</v>
          </cell>
          <cell r="AJ37">
            <v>0</v>
          </cell>
          <cell r="AK37">
            <v>0</v>
          </cell>
          <cell r="AL37">
            <v>0</v>
          </cell>
          <cell r="AM37">
            <v>0</v>
          </cell>
          <cell r="AN37">
            <v>0</v>
          </cell>
          <cell r="AO37">
            <v>0</v>
          </cell>
          <cell r="AP37">
            <v>0</v>
          </cell>
          <cell r="AQ37">
            <v>0</v>
          </cell>
          <cell r="AR37">
            <v>0</v>
          </cell>
          <cell r="AS37">
            <v>0</v>
          </cell>
          <cell r="AT37">
            <v>0</v>
          </cell>
          <cell r="AU37">
            <v>0.72399999999999998</v>
          </cell>
          <cell r="AV37">
            <v>4.3999999999999997E-2</v>
          </cell>
          <cell r="AW37">
            <v>0.40100000000000002</v>
          </cell>
          <cell r="AX37">
            <v>0</v>
          </cell>
          <cell r="AY37">
            <v>10.132</v>
          </cell>
          <cell r="AZ37">
            <v>0</v>
          </cell>
          <cell r="BA37">
            <v>3.274</v>
          </cell>
          <cell r="BB37">
            <v>0</v>
          </cell>
          <cell r="BC37">
            <v>0</v>
          </cell>
          <cell r="BD37">
            <v>0</v>
          </cell>
          <cell r="BE37">
            <v>2.0249999999999999</v>
          </cell>
          <cell r="BF37">
            <v>0</v>
          </cell>
          <cell r="BG37">
            <v>7.3259999999999996</v>
          </cell>
          <cell r="BH37">
            <v>0</v>
          </cell>
          <cell r="BI37">
            <v>2.65</v>
          </cell>
          <cell r="BJ37">
            <v>0</v>
          </cell>
          <cell r="BK37">
            <v>6.3159999999999998</v>
          </cell>
        </row>
        <row r="38">
          <cell r="A38">
            <v>17660</v>
          </cell>
          <cell r="B38">
            <v>2.0499999999999998</v>
          </cell>
          <cell r="C38">
            <v>1.65</v>
          </cell>
          <cell r="D38">
            <v>0.40799999999999997</v>
          </cell>
          <cell r="E38">
            <v>0.33200000000000002</v>
          </cell>
          <cell r="F38">
            <v>0.58499999999999996</v>
          </cell>
          <cell r="G38">
            <v>0.49</v>
          </cell>
          <cell r="H38">
            <v>0.249</v>
          </cell>
          <cell r="I38">
            <v>0.29399999999999998</v>
          </cell>
          <cell r="J38">
            <v>0</v>
          </cell>
          <cell r="K38">
            <v>0</v>
          </cell>
          <cell r="L38">
            <v>0</v>
          </cell>
          <cell r="M38">
            <v>1.4219999999999999</v>
          </cell>
          <cell r="N38">
            <v>0</v>
          </cell>
          <cell r="O38">
            <v>1.853</v>
          </cell>
          <cell r="P38">
            <v>0</v>
          </cell>
          <cell r="Q38">
            <v>0.74199999999999999</v>
          </cell>
          <cell r="R38">
            <v>0</v>
          </cell>
          <cell r="S38">
            <v>0</v>
          </cell>
          <cell r="T38">
            <v>0.53100000000000003</v>
          </cell>
          <cell r="U38">
            <v>0</v>
          </cell>
          <cell r="V38">
            <v>0</v>
          </cell>
          <cell r="W38">
            <v>10.61</v>
          </cell>
          <cell r="X38">
            <v>0</v>
          </cell>
          <cell r="Y38">
            <v>1.581</v>
          </cell>
          <cell r="Z38">
            <v>0</v>
          </cell>
          <cell r="AA38">
            <v>2.5649999999999999</v>
          </cell>
          <cell r="AB38">
            <v>0</v>
          </cell>
          <cell r="AC38">
            <v>1.0089999999999999</v>
          </cell>
          <cell r="AD38">
            <v>0</v>
          </cell>
          <cell r="AE38">
            <v>0.55500000000000005</v>
          </cell>
          <cell r="AF38">
            <v>0.84599999999999997</v>
          </cell>
          <cell r="AG38">
            <v>0.6</v>
          </cell>
          <cell r="AH38">
            <v>0</v>
          </cell>
          <cell r="AI38">
            <v>0.247</v>
          </cell>
          <cell r="AJ38">
            <v>0</v>
          </cell>
          <cell r="AK38">
            <v>0</v>
          </cell>
          <cell r="AL38">
            <v>0</v>
          </cell>
          <cell r="AM38">
            <v>0</v>
          </cell>
          <cell r="AN38">
            <v>0</v>
          </cell>
          <cell r="AO38">
            <v>0</v>
          </cell>
          <cell r="AP38">
            <v>0</v>
          </cell>
          <cell r="AQ38">
            <v>0</v>
          </cell>
          <cell r="AR38">
            <v>0</v>
          </cell>
          <cell r="AS38">
            <v>0</v>
          </cell>
          <cell r="AT38">
            <v>0</v>
          </cell>
          <cell r="AU38">
            <v>0.70399999999999996</v>
          </cell>
          <cell r="AV38">
            <v>4.3999999999999997E-2</v>
          </cell>
          <cell r="AW38">
            <v>0.40100000000000002</v>
          </cell>
          <cell r="AX38">
            <v>0</v>
          </cell>
          <cell r="AY38">
            <v>10.811999999999999</v>
          </cell>
          <cell r="AZ38">
            <v>0</v>
          </cell>
          <cell r="BA38">
            <v>3.3919999999999999</v>
          </cell>
          <cell r="BB38">
            <v>0</v>
          </cell>
          <cell r="BC38">
            <v>0</v>
          </cell>
          <cell r="BD38">
            <v>0</v>
          </cell>
          <cell r="BE38">
            <v>1.635</v>
          </cell>
          <cell r="BF38">
            <v>0</v>
          </cell>
          <cell r="BG38">
            <v>4.1820000000000004</v>
          </cell>
          <cell r="BH38">
            <v>0</v>
          </cell>
          <cell r="BI38">
            <v>2.7389999999999999</v>
          </cell>
          <cell r="BJ38">
            <v>0</v>
          </cell>
          <cell r="BK38">
            <v>6.5750000000000002</v>
          </cell>
        </row>
        <row r="39">
          <cell r="A39">
            <v>17680</v>
          </cell>
          <cell r="B39">
            <v>2.0499999999999998</v>
          </cell>
          <cell r="C39">
            <v>1.65</v>
          </cell>
          <cell r="D39">
            <v>0.40799999999999997</v>
          </cell>
          <cell r="E39">
            <v>0.33200000000000002</v>
          </cell>
          <cell r="F39">
            <v>0.58499999999999996</v>
          </cell>
          <cell r="G39">
            <v>0.49</v>
          </cell>
          <cell r="H39">
            <v>0.251</v>
          </cell>
          <cell r="I39">
            <v>0.29399999999999998</v>
          </cell>
          <cell r="J39">
            <v>0</v>
          </cell>
          <cell r="K39">
            <v>0</v>
          </cell>
          <cell r="L39">
            <v>0</v>
          </cell>
          <cell r="M39">
            <v>1.421</v>
          </cell>
          <cell r="N39">
            <v>0</v>
          </cell>
          <cell r="O39">
            <v>1.853</v>
          </cell>
          <cell r="P39">
            <v>0</v>
          </cell>
          <cell r="Q39">
            <v>0.74199999999999999</v>
          </cell>
          <cell r="R39">
            <v>0</v>
          </cell>
          <cell r="S39">
            <v>0</v>
          </cell>
          <cell r="T39">
            <v>0.52600000000000002</v>
          </cell>
          <cell r="U39">
            <v>0</v>
          </cell>
          <cell r="V39">
            <v>0</v>
          </cell>
          <cell r="W39">
            <v>10.61</v>
          </cell>
          <cell r="X39">
            <v>0</v>
          </cell>
          <cell r="Y39">
            <v>1.256</v>
          </cell>
          <cell r="Z39">
            <v>0</v>
          </cell>
          <cell r="AA39">
            <v>2.3250000000000002</v>
          </cell>
          <cell r="AB39">
            <v>0</v>
          </cell>
          <cell r="AC39">
            <v>1.0089999999999999</v>
          </cell>
          <cell r="AD39">
            <v>0</v>
          </cell>
          <cell r="AE39">
            <v>0.55500000000000005</v>
          </cell>
          <cell r="AF39">
            <v>0.68700000000000006</v>
          </cell>
          <cell r="AG39">
            <v>0.6</v>
          </cell>
          <cell r="AH39">
            <v>0</v>
          </cell>
          <cell r="AI39">
            <v>0.183</v>
          </cell>
          <cell r="AJ39">
            <v>0</v>
          </cell>
          <cell r="AK39">
            <v>0</v>
          </cell>
          <cell r="AL39">
            <v>0</v>
          </cell>
          <cell r="AM39">
            <v>0</v>
          </cell>
          <cell r="AN39">
            <v>0</v>
          </cell>
          <cell r="AO39">
            <v>0</v>
          </cell>
          <cell r="AP39">
            <v>0</v>
          </cell>
          <cell r="AQ39">
            <v>0</v>
          </cell>
          <cell r="AR39">
            <v>0</v>
          </cell>
          <cell r="AS39">
            <v>0</v>
          </cell>
          <cell r="AT39">
            <v>0</v>
          </cell>
          <cell r="AU39">
            <v>0.77100000000000002</v>
          </cell>
          <cell r="AV39">
            <v>4.3999999999999997E-2</v>
          </cell>
          <cell r="AW39">
            <v>0.40100000000000002</v>
          </cell>
          <cell r="AX39">
            <v>0</v>
          </cell>
          <cell r="AY39">
            <v>10.832000000000001</v>
          </cell>
          <cell r="AZ39">
            <v>0</v>
          </cell>
          <cell r="BA39">
            <v>3.4169999999999998</v>
          </cell>
          <cell r="BB39">
            <v>0</v>
          </cell>
          <cell r="BC39">
            <v>0</v>
          </cell>
          <cell r="BD39">
            <v>0</v>
          </cell>
          <cell r="BE39">
            <v>2.2890000000000001</v>
          </cell>
          <cell r="BF39">
            <v>0</v>
          </cell>
          <cell r="BG39">
            <v>1.3240000000000001</v>
          </cell>
          <cell r="BH39">
            <v>0</v>
          </cell>
          <cell r="BI39">
            <v>0</v>
          </cell>
          <cell r="BJ39">
            <v>0</v>
          </cell>
          <cell r="BK39">
            <v>0</v>
          </cell>
        </row>
        <row r="40">
          <cell r="A40">
            <v>17700</v>
          </cell>
          <cell r="B40">
            <v>2.04</v>
          </cell>
          <cell r="C40">
            <v>1.66</v>
          </cell>
          <cell r="D40">
            <v>0.40799999999999997</v>
          </cell>
          <cell r="E40">
            <v>0.33200000000000002</v>
          </cell>
          <cell r="F40">
            <v>0.58499999999999996</v>
          </cell>
          <cell r="G40">
            <v>0.49</v>
          </cell>
          <cell r="H40">
            <v>0.27400000000000002</v>
          </cell>
          <cell r="I40">
            <v>0.29399999999999998</v>
          </cell>
          <cell r="J40">
            <v>0</v>
          </cell>
          <cell r="K40">
            <v>7.0970000000000004</v>
          </cell>
          <cell r="L40">
            <v>0</v>
          </cell>
          <cell r="M40">
            <v>1.42</v>
          </cell>
          <cell r="N40">
            <v>0</v>
          </cell>
          <cell r="O40">
            <v>1.853</v>
          </cell>
          <cell r="P40">
            <v>0</v>
          </cell>
          <cell r="Q40">
            <v>0.74199999999999999</v>
          </cell>
          <cell r="R40">
            <v>0</v>
          </cell>
          <cell r="S40">
            <v>0</v>
          </cell>
          <cell r="T40">
            <v>0.53100000000000003</v>
          </cell>
          <cell r="U40">
            <v>0</v>
          </cell>
          <cell r="V40">
            <v>0</v>
          </cell>
          <cell r="W40">
            <v>10.61</v>
          </cell>
          <cell r="X40">
            <v>0</v>
          </cell>
          <cell r="Y40">
            <v>1.256</v>
          </cell>
          <cell r="Z40">
            <v>0</v>
          </cell>
          <cell r="AA40">
            <v>2.2280000000000002</v>
          </cell>
          <cell r="AB40">
            <v>0</v>
          </cell>
          <cell r="AC40">
            <v>1.0089999999999999</v>
          </cell>
          <cell r="AD40">
            <v>0</v>
          </cell>
          <cell r="AE40">
            <v>0.55500000000000005</v>
          </cell>
          <cell r="AF40">
            <v>0.47199999999999998</v>
          </cell>
          <cell r="AG40">
            <v>0.6</v>
          </cell>
          <cell r="AH40">
            <v>0</v>
          </cell>
          <cell r="AI40">
            <v>0.17599999999999999</v>
          </cell>
          <cell r="AJ40">
            <v>0</v>
          </cell>
          <cell r="AK40">
            <v>0</v>
          </cell>
          <cell r="AL40">
            <v>0</v>
          </cell>
          <cell r="AM40">
            <v>0</v>
          </cell>
          <cell r="AN40">
            <v>0</v>
          </cell>
          <cell r="AO40">
            <v>0</v>
          </cell>
          <cell r="AP40">
            <v>0</v>
          </cell>
          <cell r="AQ40">
            <v>0</v>
          </cell>
          <cell r="AR40">
            <v>0</v>
          </cell>
          <cell r="AS40">
            <v>0</v>
          </cell>
          <cell r="AT40">
            <v>0</v>
          </cell>
          <cell r="AU40">
            <v>0.71599999999999997</v>
          </cell>
          <cell r="AV40">
            <v>4.3999999999999997E-2</v>
          </cell>
          <cell r="AW40">
            <v>0.40100000000000002</v>
          </cell>
          <cell r="AX40">
            <v>0</v>
          </cell>
          <cell r="AY40">
            <v>10.896000000000001</v>
          </cell>
          <cell r="AZ40">
            <v>0</v>
          </cell>
          <cell r="BA40">
            <v>3.4830000000000001</v>
          </cell>
          <cell r="BB40">
            <v>0</v>
          </cell>
          <cell r="BC40">
            <v>1.1359999999999999</v>
          </cell>
          <cell r="BD40">
            <v>0</v>
          </cell>
          <cell r="BE40">
            <v>2.4369999999999998</v>
          </cell>
          <cell r="BF40">
            <v>0</v>
          </cell>
          <cell r="BG40">
            <v>0</v>
          </cell>
          <cell r="BH40">
            <v>0</v>
          </cell>
          <cell r="BI40">
            <v>2.8159999999999998</v>
          </cell>
          <cell r="BJ40">
            <v>0</v>
          </cell>
          <cell r="BK40">
            <v>6.5090000000000003</v>
          </cell>
        </row>
        <row r="41">
          <cell r="A41">
            <v>17725</v>
          </cell>
          <cell r="B41">
            <v>0</v>
          </cell>
          <cell r="C41">
            <v>0</v>
          </cell>
          <cell r="D41">
            <v>0.39</v>
          </cell>
          <cell r="E41">
            <v>0.35</v>
          </cell>
          <cell r="F41">
            <v>0.56299999999999994</v>
          </cell>
          <cell r="G41">
            <v>0.51200000000000001</v>
          </cell>
          <cell r="H41">
            <v>0.20699999999999999</v>
          </cell>
          <cell r="I41">
            <v>0.26400000000000001</v>
          </cell>
          <cell r="J41">
            <v>0</v>
          </cell>
          <cell r="K41">
            <v>0</v>
          </cell>
          <cell r="L41">
            <v>0</v>
          </cell>
          <cell r="M41">
            <v>1.421</v>
          </cell>
          <cell r="N41">
            <v>0</v>
          </cell>
          <cell r="O41">
            <v>1.8540000000000001</v>
          </cell>
          <cell r="P41">
            <v>0</v>
          </cell>
          <cell r="Q41">
            <v>0.74299999999999999</v>
          </cell>
          <cell r="R41">
            <v>0</v>
          </cell>
          <cell r="S41">
            <v>0</v>
          </cell>
          <cell r="T41">
            <v>0.53</v>
          </cell>
          <cell r="U41">
            <v>0</v>
          </cell>
          <cell r="V41">
            <v>0</v>
          </cell>
          <cell r="W41">
            <v>0</v>
          </cell>
          <cell r="X41">
            <v>0</v>
          </cell>
          <cell r="Y41">
            <v>2.1</v>
          </cell>
          <cell r="Z41">
            <v>0</v>
          </cell>
          <cell r="AA41">
            <v>2.5649999999999999</v>
          </cell>
          <cell r="AB41">
            <v>0</v>
          </cell>
          <cell r="AC41">
            <v>0.03</v>
          </cell>
          <cell r="AD41">
            <v>0</v>
          </cell>
          <cell r="AE41">
            <v>0.55500000000000005</v>
          </cell>
          <cell r="AF41">
            <v>0.24099999999999999</v>
          </cell>
          <cell r="AG41">
            <v>0</v>
          </cell>
          <cell r="AH41">
            <v>0.63400000000000001</v>
          </cell>
          <cell r="AI41">
            <v>0</v>
          </cell>
          <cell r="AJ41">
            <v>0</v>
          </cell>
          <cell r="AK41">
            <v>0</v>
          </cell>
          <cell r="AL41">
            <v>0</v>
          </cell>
          <cell r="AM41">
            <v>0</v>
          </cell>
          <cell r="AN41">
            <v>0</v>
          </cell>
          <cell r="AO41">
            <v>0</v>
          </cell>
          <cell r="AP41">
            <v>0</v>
          </cell>
          <cell r="AQ41">
            <v>0</v>
          </cell>
          <cell r="AR41">
            <v>0</v>
          </cell>
          <cell r="AS41">
            <v>0</v>
          </cell>
          <cell r="AT41">
            <v>0</v>
          </cell>
          <cell r="AU41">
            <v>1.2410000000000001</v>
          </cell>
          <cell r="AV41">
            <v>4.3999999999999997E-2</v>
          </cell>
          <cell r="AW41">
            <v>0.40100000000000002</v>
          </cell>
          <cell r="AX41">
            <v>0</v>
          </cell>
          <cell r="AY41">
            <v>11.135999999999999</v>
          </cell>
          <cell r="AZ41">
            <v>0</v>
          </cell>
          <cell r="BA41">
            <v>3.327</v>
          </cell>
          <cell r="BB41">
            <v>0</v>
          </cell>
          <cell r="BC41">
            <v>0</v>
          </cell>
          <cell r="BD41">
            <v>0</v>
          </cell>
          <cell r="BE41">
            <v>3.7639999999999998</v>
          </cell>
          <cell r="BF41">
            <v>0</v>
          </cell>
          <cell r="BG41">
            <v>0</v>
          </cell>
          <cell r="BH41">
            <v>0</v>
          </cell>
          <cell r="BI41">
            <v>1.5720000000000001</v>
          </cell>
          <cell r="BJ41">
            <v>0</v>
          </cell>
          <cell r="BK41">
            <v>4.7290000000000001</v>
          </cell>
        </row>
        <row r="42">
          <cell r="A42">
            <v>17750</v>
          </cell>
          <cell r="B42">
            <v>0</v>
          </cell>
          <cell r="C42">
            <v>0</v>
          </cell>
          <cell r="D42">
            <v>0.39</v>
          </cell>
          <cell r="E42">
            <v>0.35</v>
          </cell>
          <cell r="F42">
            <v>0.55800000000000005</v>
          </cell>
          <cell r="G42">
            <v>0.48699999999999999</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6.4</v>
          </cell>
          <cell r="X42">
            <v>0</v>
          </cell>
          <cell r="Y42">
            <v>1.28</v>
          </cell>
          <cell r="Z42">
            <v>0</v>
          </cell>
          <cell r="AA42">
            <v>1.675</v>
          </cell>
          <cell r="AB42">
            <v>0</v>
          </cell>
          <cell r="AC42">
            <v>0.68700000000000006</v>
          </cell>
          <cell r="AD42">
            <v>0</v>
          </cell>
          <cell r="AE42">
            <v>0.4</v>
          </cell>
          <cell r="AF42">
            <v>1.254</v>
          </cell>
          <cell r="AG42">
            <v>0.81499999999999995</v>
          </cell>
          <cell r="AH42">
            <v>2.4889999999999999</v>
          </cell>
          <cell r="AI42">
            <v>2.456</v>
          </cell>
          <cell r="AJ42">
            <v>0</v>
          </cell>
          <cell r="AK42">
            <v>0</v>
          </cell>
          <cell r="AL42">
            <v>0</v>
          </cell>
          <cell r="AM42">
            <v>0</v>
          </cell>
          <cell r="AN42">
            <v>0</v>
          </cell>
          <cell r="AO42">
            <v>0</v>
          </cell>
          <cell r="AP42">
            <v>0</v>
          </cell>
          <cell r="AQ42">
            <v>0</v>
          </cell>
          <cell r="AR42">
            <v>0</v>
          </cell>
          <cell r="AS42">
            <v>0</v>
          </cell>
          <cell r="AT42">
            <v>0.13</v>
          </cell>
          <cell r="AU42">
            <v>1.9670000000000001</v>
          </cell>
          <cell r="AV42">
            <v>4.2999999999999997E-2</v>
          </cell>
          <cell r="AW42">
            <v>0.39700000000000002</v>
          </cell>
          <cell r="AX42">
            <v>0</v>
          </cell>
          <cell r="AY42">
            <v>4.9779999999999998</v>
          </cell>
          <cell r="AZ42">
            <v>0</v>
          </cell>
          <cell r="BA42">
            <v>0</v>
          </cell>
          <cell r="BB42">
            <v>0</v>
          </cell>
          <cell r="BC42">
            <v>0</v>
          </cell>
          <cell r="BD42">
            <v>0</v>
          </cell>
          <cell r="BE42">
            <v>2.8610000000000002</v>
          </cell>
          <cell r="BF42">
            <v>0</v>
          </cell>
          <cell r="BG42">
            <v>0</v>
          </cell>
          <cell r="BH42">
            <v>0</v>
          </cell>
          <cell r="BI42">
            <v>0</v>
          </cell>
          <cell r="BJ42">
            <v>0</v>
          </cell>
          <cell r="BK42">
            <v>1.4279999999999999</v>
          </cell>
        </row>
        <row r="43">
          <cell r="A43">
            <v>17775</v>
          </cell>
          <cell r="B43">
            <v>0</v>
          </cell>
          <cell r="C43">
            <v>0</v>
          </cell>
          <cell r="D43">
            <v>0.36</v>
          </cell>
          <cell r="E43">
            <v>0.39</v>
          </cell>
          <cell r="F43">
            <v>0.52500000000000002</v>
          </cell>
          <cell r="G43">
            <v>0.56299999999999994</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1.48</v>
          </cell>
          <cell r="Z43">
            <v>0</v>
          </cell>
          <cell r="AA43">
            <v>1.925</v>
          </cell>
          <cell r="AB43">
            <v>0</v>
          </cell>
          <cell r="AC43">
            <v>0.78500000000000003</v>
          </cell>
          <cell r="AD43">
            <v>0</v>
          </cell>
          <cell r="AE43">
            <v>0.45</v>
          </cell>
          <cell r="AF43">
            <v>1.0760000000000001</v>
          </cell>
          <cell r="AG43">
            <v>0.71399999999999997</v>
          </cell>
          <cell r="AH43">
            <v>0.52</v>
          </cell>
          <cell r="AI43">
            <v>1.5229999999999999</v>
          </cell>
          <cell r="AJ43">
            <v>0</v>
          </cell>
          <cell r="AK43">
            <v>0</v>
          </cell>
          <cell r="AL43">
            <v>0</v>
          </cell>
          <cell r="AM43">
            <v>0</v>
          </cell>
          <cell r="AN43">
            <v>0</v>
          </cell>
          <cell r="AO43">
            <v>0</v>
          </cell>
          <cell r="AP43">
            <v>0</v>
          </cell>
          <cell r="AQ43">
            <v>0</v>
          </cell>
          <cell r="AR43">
            <v>0</v>
          </cell>
          <cell r="AS43">
            <v>0</v>
          </cell>
          <cell r="AT43">
            <v>0.129</v>
          </cell>
          <cell r="AU43">
            <v>1.3129999999999999</v>
          </cell>
          <cell r="AV43">
            <v>4.2999999999999997E-2</v>
          </cell>
          <cell r="AW43">
            <v>0.40200000000000002</v>
          </cell>
          <cell r="AX43">
            <v>0</v>
          </cell>
          <cell r="AY43">
            <v>5.6440000000000001</v>
          </cell>
          <cell r="AZ43">
            <v>0</v>
          </cell>
          <cell r="BA43">
            <v>0</v>
          </cell>
          <cell r="BB43">
            <v>0</v>
          </cell>
          <cell r="BC43">
            <v>0</v>
          </cell>
          <cell r="BD43">
            <v>0</v>
          </cell>
          <cell r="BE43">
            <v>3.8820000000000001</v>
          </cell>
          <cell r="BF43">
            <v>0</v>
          </cell>
          <cell r="BG43">
            <v>0</v>
          </cell>
          <cell r="BH43">
            <v>0</v>
          </cell>
          <cell r="BI43">
            <v>0</v>
          </cell>
          <cell r="BJ43">
            <v>0</v>
          </cell>
          <cell r="BK43">
            <v>1.4279999999999999</v>
          </cell>
        </row>
        <row r="44">
          <cell r="A44">
            <v>17800</v>
          </cell>
          <cell r="B44">
            <v>0</v>
          </cell>
          <cell r="C44">
            <v>0</v>
          </cell>
          <cell r="D44">
            <v>0.36</v>
          </cell>
          <cell r="E44">
            <v>0.38</v>
          </cell>
          <cell r="F44">
            <v>0.52500000000000002</v>
          </cell>
          <cell r="G44">
            <v>0.55000000000000004</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6.4</v>
          </cell>
          <cell r="W44">
            <v>9.4</v>
          </cell>
          <cell r="X44">
            <v>1.262</v>
          </cell>
          <cell r="Y44">
            <v>1.88</v>
          </cell>
          <cell r="Z44">
            <v>1.59</v>
          </cell>
          <cell r="AA44">
            <v>2.4249999999999998</v>
          </cell>
          <cell r="AB44">
            <v>0.61</v>
          </cell>
          <cell r="AC44">
            <v>0.98799999999999999</v>
          </cell>
          <cell r="AD44">
            <v>0.30499999999999999</v>
          </cell>
          <cell r="AE44">
            <v>0.55000000000000004</v>
          </cell>
          <cell r="AF44">
            <v>0.68899999999999995</v>
          </cell>
          <cell r="AG44">
            <v>0.51400000000000001</v>
          </cell>
          <cell r="AH44">
            <v>0.81100000000000005</v>
          </cell>
          <cell r="AI44">
            <v>0.72</v>
          </cell>
          <cell r="AJ44">
            <v>0</v>
          </cell>
          <cell r="AK44">
            <v>0</v>
          </cell>
          <cell r="AL44">
            <v>0</v>
          </cell>
          <cell r="AM44">
            <v>0</v>
          </cell>
          <cell r="AN44">
            <v>0</v>
          </cell>
          <cell r="AO44">
            <v>0</v>
          </cell>
          <cell r="AP44">
            <v>0</v>
          </cell>
          <cell r="AQ44">
            <v>0</v>
          </cell>
          <cell r="AR44">
            <v>0</v>
          </cell>
          <cell r="AS44">
            <v>0</v>
          </cell>
          <cell r="AT44">
            <v>0.33300000000000002</v>
          </cell>
          <cell r="AU44">
            <v>1.31</v>
          </cell>
          <cell r="AV44">
            <v>0.129</v>
          </cell>
          <cell r="AW44">
            <v>0.40200000000000002</v>
          </cell>
          <cell r="AX44">
            <v>0</v>
          </cell>
          <cell r="AY44">
            <v>1.788</v>
          </cell>
          <cell r="AZ44">
            <v>0</v>
          </cell>
          <cell r="BA44">
            <v>0</v>
          </cell>
          <cell r="BB44">
            <v>0</v>
          </cell>
          <cell r="BC44">
            <v>0</v>
          </cell>
          <cell r="BD44">
            <v>0</v>
          </cell>
          <cell r="BE44">
            <v>6.7430000000000003</v>
          </cell>
          <cell r="BF44">
            <v>0</v>
          </cell>
          <cell r="BG44">
            <v>0</v>
          </cell>
          <cell r="BH44">
            <v>0</v>
          </cell>
          <cell r="BI44">
            <v>0</v>
          </cell>
          <cell r="BJ44">
            <v>0</v>
          </cell>
          <cell r="BK44">
            <v>1.788</v>
          </cell>
        </row>
        <row r="45">
          <cell r="A45">
            <v>17825</v>
          </cell>
          <cell r="B45">
            <v>0</v>
          </cell>
          <cell r="C45">
            <v>0</v>
          </cell>
          <cell r="D45">
            <v>0.37</v>
          </cell>
          <cell r="E45">
            <v>0.37</v>
          </cell>
          <cell r="F45">
            <v>0.53700000000000003</v>
          </cell>
          <cell r="G45">
            <v>0.53700000000000003</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6.0119999999999996</v>
          </cell>
          <cell r="W45">
            <v>10.65</v>
          </cell>
          <cell r="X45">
            <v>1.1819999999999999</v>
          </cell>
          <cell r="Y45">
            <v>1.9930000000000001</v>
          </cell>
          <cell r="Z45">
            <v>1.4910000000000001</v>
          </cell>
          <cell r="AA45">
            <v>2.504</v>
          </cell>
          <cell r="AB45">
            <v>0.56999999999999995</v>
          </cell>
          <cell r="AC45">
            <v>0.97399999999999998</v>
          </cell>
          <cell r="AD45">
            <v>0.28499999999999998</v>
          </cell>
          <cell r="AE45">
            <v>0.48699999999999999</v>
          </cell>
          <cell r="AF45">
            <v>0.61699999999999999</v>
          </cell>
          <cell r="AG45">
            <v>0.51200000000000001</v>
          </cell>
          <cell r="AH45">
            <v>0.38300000000000001</v>
          </cell>
          <cell r="AI45">
            <v>1.0649999999999999</v>
          </cell>
          <cell r="AJ45">
            <v>0</v>
          </cell>
          <cell r="AK45">
            <v>0</v>
          </cell>
          <cell r="AL45">
            <v>0</v>
          </cell>
          <cell r="AM45">
            <v>0</v>
          </cell>
          <cell r="AN45">
            <v>0</v>
          </cell>
          <cell r="AO45">
            <v>0</v>
          </cell>
          <cell r="AP45">
            <v>0</v>
          </cell>
          <cell r="AQ45">
            <v>0</v>
          </cell>
          <cell r="AR45">
            <v>0</v>
          </cell>
          <cell r="AS45">
            <v>0</v>
          </cell>
          <cell r="AT45">
            <v>0.54800000000000004</v>
          </cell>
          <cell r="AU45">
            <v>1.2989999999999999</v>
          </cell>
          <cell r="AV45">
            <v>0.19800000000000001</v>
          </cell>
          <cell r="AW45">
            <v>0.40300000000000002</v>
          </cell>
          <cell r="AX45">
            <v>0</v>
          </cell>
          <cell r="AY45">
            <v>0.69399999999999995</v>
          </cell>
          <cell r="AZ45">
            <v>0</v>
          </cell>
          <cell r="BA45">
            <v>0</v>
          </cell>
          <cell r="BB45">
            <v>0</v>
          </cell>
          <cell r="BC45">
            <v>0</v>
          </cell>
          <cell r="BD45">
            <v>0</v>
          </cell>
          <cell r="BE45">
            <v>8.6210000000000004</v>
          </cell>
          <cell r="BF45">
            <v>0</v>
          </cell>
          <cell r="BG45">
            <v>0</v>
          </cell>
          <cell r="BH45">
            <v>0</v>
          </cell>
          <cell r="BI45">
            <v>0</v>
          </cell>
          <cell r="BJ45">
            <v>0</v>
          </cell>
          <cell r="BK45">
            <v>2.383</v>
          </cell>
        </row>
        <row r="46">
          <cell r="A46">
            <v>17850</v>
          </cell>
          <cell r="B46">
            <v>0</v>
          </cell>
          <cell r="C46">
            <v>0</v>
          </cell>
          <cell r="D46">
            <v>0.37</v>
          </cell>
          <cell r="E46">
            <v>0.37</v>
          </cell>
          <cell r="F46">
            <v>0.53700000000000003</v>
          </cell>
          <cell r="G46">
            <v>0.53700000000000003</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6.1120000000000001</v>
          </cell>
          <cell r="W46">
            <v>9.4</v>
          </cell>
          <cell r="X46">
            <v>1.202</v>
          </cell>
          <cell r="Y46">
            <v>1.7430000000000001</v>
          </cell>
          <cell r="Z46">
            <v>1.516</v>
          </cell>
          <cell r="AA46">
            <v>2.1909999999999998</v>
          </cell>
          <cell r="AB46">
            <v>0.58099999999999996</v>
          </cell>
          <cell r="AC46">
            <v>0.84899999999999998</v>
          </cell>
          <cell r="AD46">
            <v>0.28999999999999998</v>
          </cell>
          <cell r="AE46">
            <v>0.42499999999999999</v>
          </cell>
          <cell r="AF46">
            <v>0.54400000000000004</v>
          </cell>
          <cell r="AG46">
            <v>0.77100000000000002</v>
          </cell>
          <cell r="AH46">
            <v>0.67400000000000004</v>
          </cell>
          <cell r="AI46">
            <v>0.498</v>
          </cell>
          <cell r="AJ46">
            <v>0</v>
          </cell>
          <cell r="AK46">
            <v>0</v>
          </cell>
          <cell r="AL46">
            <v>0</v>
          </cell>
          <cell r="AM46">
            <v>0</v>
          </cell>
          <cell r="AN46">
            <v>0</v>
          </cell>
          <cell r="AO46">
            <v>0</v>
          </cell>
          <cell r="AP46">
            <v>0</v>
          </cell>
          <cell r="AQ46">
            <v>0</v>
          </cell>
          <cell r="AR46">
            <v>0</v>
          </cell>
          <cell r="AS46">
            <v>0</v>
          </cell>
          <cell r="AT46">
            <v>0.75700000000000001</v>
          </cell>
          <cell r="AU46">
            <v>1.377</v>
          </cell>
          <cell r="AV46">
            <v>0.24199999999999999</v>
          </cell>
          <cell r="AW46">
            <v>0.41699999999999998</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row>
        <row r="47">
          <cell r="A47">
            <v>17888</v>
          </cell>
          <cell r="B47">
            <v>0</v>
          </cell>
          <cell r="C47">
            <v>0</v>
          </cell>
          <cell r="D47">
            <v>0.37</v>
          </cell>
          <cell r="E47">
            <v>0.37</v>
          </cell>
          <cell r="F47">
            <v>0.53700000000000003</v>
          </cell>
          <cell r="G47">
            <v>0.53700000000000003</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6.0620000000000003</v>
          </cell>
          <cell r="W47">
            <v>8.9</v>
          </cell>
          <cell r="X47">
            <v>1.1919999999999999</v>
          </cell>
          <cell r="Y47">
            <v>1.643</v>
          </cell>
          <cell r="Z47">
            <v>1.5029999999999999</v>
          </cell>
          <cell r="AA47">
            <v>2.0659999999999998</v>
          </cell>
          <cell r="AB47">
            <v>0.57499999999999996</v>
          </cell>
          <cell r="AC47">
            <v>0.79900000000000004</v>
          </cell>
          <cell r="AD47">
            <v>0.28699999999999998</v>
          </cell>
          <cell r="AE47">
            <v>0.4</v>
          </cell>
          <cell r="AF47">
            <v>0.47699999999999998</v>
          </cell>
          <cell r="AG47">
            <v>0.44700000000000001</v>
          </cell>
          <cell r="AH47">
            <v>0.28000000000000003</v>
          </cell>
          <cell r="AI47">
            <v>0.68</v>
          </cell>
          <cell r="AJ47">
            <v>0</v>
          </cell>
          <cell r="AK47">
            <v>0</v>
          </cell>
          <cell r="AL47">
            <v>0</v>
          </cell>
          <cell r="AM47">
            <v>0</v>
          </cell>
          <cell r="AN47">
            <v>0</v>
          </cell>
          <cell r="AO47">
            <v>0</v>
          </cell>
          <cell r="AP47">
            <v>0</v>
          </cell>
          <cell r="AQ47">
            <v>0</v>
          </cell>
          <cell r="AR47">
            <v>0</v>
          </cell>
          <cell r="AS47">
            <v>0</v>
          </cell>
          <cell r="AT47">
            <v>0.98099999999999998</v>
          </cell>
          <cell r="AU47">
            <v>1.427</v>
          </cell>
          <cell r="AV47">
            <v>0.33500000000000002</v>
          </cell>
          <cell r="AW47">
            <v>0.43099999999999999</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row>
        <row r="48">
          <cell r="A48">
            <v>17900</v>
          </cell>
          <cell r="B48">
            <v>0</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6.6</v>
          </cell>
          <cell r="W48">
            <v>8.5</v>
          </cell>
          <cell r="X48">
            <v>1.1819999999999999</v>
          </cell>
          <cell r="Y48">
            <v>1.5629999999999999</v>
          </cell>
          <cell r="Z48">
            <v>1.4910000000000001</v>
          </cell>
          <cell r="AA48">
            <v>1.966</v>
          </cell>
          <cell r="AB48">
            <v>0.57099999999999995</v>
          </cell>
          <cell r="AC48">
            <v>0.76</v>
          </cell>
          <cell r="AD48">
            <v>0.28499999999999998</v>
          </cell>
          <cell r="AE48">
            <v>0.38</v>
          </cell>
          <cell r="AF48">
            <v>0.41099999999999998</v>
          </cell>
          <cell r="AG48">
            <v>0.39600000000000002</v>
          </cell>
          <cell r="AH48">
            <v>0.19700000000000001</v>
          </cell>
          <cell r="AI48">
            <v>0.252</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6.2690000000000001</v>
          </cell>
          <cell r="AY48">
            <v>5.0549999999999997</v>
          </cell>
          <cell r="AZ48">
            <v>0</v>
          </cell>
          <cell r="BA48">
            <v>0</v>
          </cell>
          <cell r="BB48">
            <v>0</v>
          </cell>
          <cell r="BC48">
            <v>0</v>
          </cell>
          <cell r="BD48">
            <v>3.8639999999999999</v>
          </cell>
          <cell r="BE48">
            <v>5.718</v>
          </cell>
          <cell r="BF48">
            <v>0</v>
          </cell>
          <cell r="BG48">
            <v>0</v>
          </cell>
          <cell r="BH48">
            <v>0</v>
          </cell>
          <cell r="BI48">
            <v>0</v>
          </cell>
          <cell r="BJ48">
            <v>2.1970000000000001</v>
          </cell>
          <cell r="BK48">
            <v>2.1970000000000001</v>
          </cell>
        </row>
        <row r="49">
          <cell r="A49">
            <v>17925</v>
          </cell>
          <cell r="B49">
            <v>0</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6.6</v>
          </cell>
          <cell r="W49">
            <v>7.55</v>
          </cell>
          <cell r="X49">
            <v>1.1819999999999999</v>
          </cell>
          <cell r="Y49">
            <v>1.373</v>
          </cell>
          <cell r="Z49">
            <v>1.4910000000000001</v>
          </cell>
          <cell r="AA49">
            <v>1.7290000000000001</v>
          </cell>
          <cell r="AB49">
            <v>0.85499999999999998</v>
          </cell>
          <cell r="AC49">
            <v>0.66</v>
          </cell>
          <cell r="AD49">
            <v>0.28499999999999998</v>
          </cell>
          <cell r="AE49">
            <v>0.33200000000000002</v>
          </cell>
          <cell r="AF49">
            <v>0.224</v>
          </cell>
          <cell r="AG49">
            <v>0.36399999999999999</v>
          </cell>
          <cell r="AH49">
            <v>0.38500000000000001</v>
          </cell>
          <cell r="AI49">
            <v>0.26900000000000002</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8.0090000000000003</v>
          </cell>
          <cell r="AY49">
            <v>5.8520000000000003</v>
          </cell>
          <cell r="AZ49">
            <v>0</v>
          </cell>
          <cell r="BA49">
            <v>0</v>
          </cell>
          <cell r="BB49">
            <v>0</v>
          </cell>
          <cell r="BC49">
            <v>0</v>
          </cell>
          <cell r="BD49">
            <v>4.9249999999999998</v>
          </cell>
          <cell r="BE49">
            <v>4.8499999999999996</v>
          </cell>
          <cell r="BF49">
            <v>0</v>
          </cell>
          <cell r="BG49">
            <v>0</v>
          </cell>
          <cell r="BH49">
            <v>0</v>
          </cell>
          <cell r="BI49">
            <v>0</v>
          </cell>
          <cell r="BJ49">
            <v>2.1970000000000001</v>
          </cell>
          <cell r="BK49">
            <v>2.1970000000000001</v>
          </cell>
        </row>
        <row r="50">
          <cell r="A50">
            <v>17950</v>
          </cell>
          <cell r="B50">
            <v>0</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6.55</v>
          </cell>
          <cell r="W50">
            <v>6.6</v>
          </cell>
          <cell r="X50">
            <v>1.1719999999999999</v>
          </cell>
          <cell r="Y50">
            <v>1.1830000000000001</v>
          </cell>
          <cell r="Z50">
            <v>1.478</v>
          </cell>
          <cell r="AA50">
            <v>1.4910000000000001</v>
          </cell>
          <cell r="AB50">
            <v>0.56399999999999995</v>
          </cell>
          <cell r="AC50">
            <v>0.56999999999999995</v>
          </cell>
          <cell r="AD50">
            <v>0.28199999999999997</v>
          </cell>
          <cell r="AE50">
            <v>0.28499999999999998</v>
          </cell>
          <cell r="AF50">
            <v>0.36199999999999999</v>
          </cell>
          <cell r="AG50">
            <v>0.36899999999999999</v>
          </cell>
          <cell r="AH50">
            <v>0.17199999999999999</v>
          </cell>
          <cell r="AI50">
            <v>0.51300000000000001</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7.2359999999999998</v>
          </cell>
          <cell r="AY50">
            <v>5.1020000000000003</v>
          </cell>
          <cell r="AZ50">
            <v>0</v>
          </cell>
          <cell r="BA50">
            <v>0</v>
          </cell>
          <cell r="BB50">
            <v>0</v>
          </cell>
          <cell r="BC50">
            <v>0</v>
          </cell>
          <cell r="BD50">
            <v>4.4829999999999997</v>
          </cell>
          <cell r="BE50">
            <v>3.5230000000000001</v>
          </cell>
          <cell r="BF50">
            <v>0</v>
          </cell>
          <cell r="BG50">
            <v>0</v>
          </cell>
          <cell r="BH50">
            <v>0</v>
          </cell>
          <cell r="BI50">
            <v>0</v>
          </cell>
          <cell r="BJ50">
            <v>2.1970000000000001</v>
          </cell>
          <cell r="BK50">
            <v>2.1970000000000001</v>
          </cell>
        </row>
        <row r="51">
          <cell r="A51">
            <v>17975</v>
          </cell>
          <cell r="B51">
            <v>0</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6.65</v>
          </cell>
          <cell r="W51">
            <v>6.33</v>
          </cell>
          <cell r="X51">
            <v>1.1919999999999999</v>
          </cell>
          <cell r="Y51">
            <v>1.29</v>
          </cell>
          <cell r="Z51">
            <v>1.5029999999999999</v>
          </cell>
          <cell r="AA51">
            <v>1.4239999999999999</v>
          </cell>
          <cell r="AB51">
            <v>0.57599999999999996</v>
          </cell>
          <cell r="AC51">
            <v>0.54400000000000004</v>
          </cell>
          <cell r="AD51">
            <v>0.28699999999999998</v>
          </cell>
          <cell r="AE51">
            <v>0.27100000000000002</v>
          </cell>
          <cell r="AF51">
            <v>0.35699999999999998</v>
          </cell>
          <cell r="AG51">
            <v>0.36699999999999999</v>
          </cell>
          <cell r="AH51">
            <v>0.41599999999999998</v>
          </cell>
          <cell r="AI51">
            <v>1.099</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7.173</v>
          </cell>
          <cell r="AY51">
            <v>4.1189999999999998</v>
          </cell>
          <cell r="AZ51">
            <v>0</v>
          </cell>
          <cell r="BA51">
            <v>0</v>
          </cell>
          <cell r="BB51">
            <v>0</v>
          </cell>
          <cell r="BC51">
            <v>0</v>
          </cell>
          <cell r="BD51">
            <v>4.6669999999999998</v>
          </cell>
          <cell r="BE51">
            <v>2.9529999999999998</v>
          </cell>
          <cell r="BF51">
            <v>0</v>
          </cell>
          <cell r="BG51">
            <v>0</v>
          </cell>
          <cell r="BH51">
            <v>0</v>
          </cell>
          <cell r="BI51">
            <v>0</v>
          </cell>
          <cell r="BJ51">
            <v>1.9870000000000001</v>
          </cell>
          <cell r="BK51">
            <v>1.9870000000000001</v>
          </cell>
        </row>
        <row r="52">
          <cell r="A52">
            <v>18000</v>
          </cell>
          <cell r="B52">
            <v>0</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6.65</v>
          </cell>
          <cell r="W52">
            <v>6.06</v>
          </cell>
          <cell r="X52">
            <v>1.1919999999999999</v>
          </cell>
          <cell r="Y52">
            <v>1.075</v>
          </cell>
          <cell r="Z52">
            <v>1.5029999999999999</v>
          </cell>
          <cell r="AA52">
            <v>1.3560000000000001</v>
          </cell>
          <cell r="AB52">
            <v>0.57399999999999995</v>
          </cell>
          <cell r="AC52">
            <v>0.51600000000000001</v>
          </cell>
          <cell r="AD52">
            <v>0.28699999999999998</v>
          </cell>
          <cell r="AE52">
            <v>0.25800000000000001</v>
          </cell>
          <cell r="AF52">
            <v>0.35699999999999998</v>
          </cell>
          <cell r="AG52">
            <v>0.36499999999999999</v>
          </cell>
          <cell r="AH52">
            <v>0.122</v>
          </cell>
          <cell r="AI52">
            <v>1.2310000000000001</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6.4169999999999998</v>
          </cell>
          <cell r="AY52">
            <v>4.141</v>
          </cell>
          <cell r="AZ52">
            <v>0</v>
          </cell>
          <cell r="BA52">
            <v>0</v>
          </cell>
          <cell r="BB52">
            <v>0</v>
          </cell>
          <cell r="BC52">
            <v>0</v>
          </cell>
          <cell r="BD52">
            <v>4.2480000000000002</v>
          </cell>
          <cell r="BE52">
            <v>2.8069999999999999</v>
          </cell>
          <cell r="BF52">
            <v>0</v>
          </cell>
          <cell r="BG52">
            <v>0</v>
          </cell>
          <cell r="BH52">
            <v>0</v>
          </cell>
          <cell r="BI52">
            <v>0</v>
          </cell>
          <cell r="BJ52">
            <v>2.1970000000000001</v>
          </cell>
          <cell r="BK52">
            <v>2.1520000000000001</v>
          </cell>
        </row>
        <row r="53">
          <cell r="A53">
            <v>18025</v>
          </cell>
          <cell r="B53">
            <v>0</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6.4</v>
          </cell>
          <cell r="W53">
            <v>5.7</v>
          </cell>
          <cell r="X53">
            <v>1.1419999999999999</v>
          </cell>
          <cell r="Y53">
            <v>1.0029999999999999</v>
          </cell>
          <cell r="Z53">
            <v>1.4410000000000001</v>
          </cell>
          <cell r="AA53">
            <v>1.266</v>
          </cell>
          <cell r="AB53">
            <v>0.54900000000000004</v>
          </cell>
          <cell r="AC53">
            <v>0.48</v>
          </cell>
          <cell r="AD53">
            <v>0.27500000000000002</v>
          </cell>
          <cell r="AE53">
            <v>0.24</v>
          </cell>
          <cell r="AF53">
            <v>0.37</v>
          </cell>
          <cell r="AG53">
            <v>0.36799999999999999</v>
          </cell>
          <cell r="AH53">
            <v>0.45300000000000001</v>
          </cell>
          <cell r="AI53">
            <v>1.0089999999999999</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4.891</v>
          </cell>
          <cell r="AY53">
            <v>4.5650000000000004</v>
          </cell>
          <cell r="AZ53">
            <v>0</v>
          </cell>
          <cell r="BA53">
            <v>0</v>
          </cell>
          <cell r="BB53">
            <v>0</v>
          </cell>
          <cell r="BC53">
            <v>0</v>
          </cell>
          <cell r="BD53">
            <v>3.403</v>
          </cell>
          <cell r="BE53">
            <v>2.7519999999999998</v>
          </cell>
          <cell r="BF53">
            <v>0</v>
          </cell>
          <cell r="BG53">
            <v>0</v>
          </cell>
          <cell r="BH53">
            <v>0</v>
          </cell>
          <cell r="BI53">
            <v>0</v>
          </cell>
          <cell r="BJ53">
            <v>1.9870000000000001</v>
          </cell>
          <cell r="BK53">
            <v>1.9870000000000001</v>
          </cell>
        </row>
        <row r="54">
          <cell r="A54">
            <v>18050</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6.4</v>
          </cell>
          <cell r="W54">
            <v>5.7</v>
          </cell>
          <cell r="X54">
            <v>1.1419999999999999</v>
          </cell>
          <cell r="Y54">
            <v>1.0029999999999999</v>
          </cell>
          <cell r="Z54">
            <v>1.4410000000000001</v>
          </cell>
          <cell r="AA54">
            <v>1.266</v>
          </cell>
          <cell r="AB54">
            <v>0.54900000000000004</v>
          </cell>
          <cell r="AC54">
            <v>0.48099999999999998</v>
          </cell>
          <cell r="AD54">
            <v>0.27500000000000002</v>
          </cell>
          <cell r="AE54">
            <v>0.24</v>
          </cell>
          <cell r="AF54">
            <v>0.37</v>
          </cell>
          <cell r="AG54">
            <v>0.35299999999999998</v>
          </cell>
          <cell r="AH54">
            <v>0.57099999999999995</v>
          </cell>
          <cell r="AI54">
            <v>0.79100000000000004</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5.907</v>
          </cell>
          <cell r="AY54">
            <v>4.3239999999999998</v>
          </cell>
          <cell r="AZ54">
            <v>0</v>
          </cell>
          <cell r="BA54">
            <v>0</v>
          </cell>
          <cell r="BB54">
            <v>0</v>
          </cell>
          <cell r="BC54">
            <v>0</v>
          </cell>
          <cell r="BD54">
            <v>3.3570000000000002</v>
          </cell>
          <cell r="BE54">
            <v>2.464</v>
          </cell>
          <cell r="BF54">
            <v>0</v>
          </cell>
          <cell r="BG54">
            <v>0</v>
          </cell>
          <cell r="BH54">
            <v>0</v>
          </cell>
          <cell r="BI54">
            <v>0</v>
          </cell>
          <cell r="BJ54">
            <v>1.9870000000000001</v>
          </cell>
          <cell r="BK54">
            <v>1.9870000000000001</v>
          </cell>
        </row>
        <row r="55">
          <cell r="A55">
            <v>18075</v>
          </cell>
          <cell r="B55">
            <v>0</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5.8</v>
          </cell>
          <cell r="W55">
            <v>5.32</v>
          </cell>
          <cell r="X55">
            <v>1.022</v>
          </cell>
          <cell r="Y55">
            <v>0.92700000000000005</v>
          </cell>
          <cell r="Z55">
            <v>1.2909999999999999</v>
          </cell>
          <cell r="AA55">
            <v>1.171</v>
          </cell>
          <cell r="AB55">
            <v>0.49099999999999999</v>
          </cell>
          <cell r="AC55">
            <v>0.441</v>
          </cell>
          <cell r="AD55">
            <v>0.245</v>
          </cell>
          <cell r="AE55">
            <v>0.221</v>
          </cell>
          <cell r="AF55">
            <v>0.39300000000000002</v>
          </cell>
          <cell r="AG55">
            <v>0.51500000000000001</v>
          </cell>
          <cell r="AH55">
            <v>0.85299999999999998</v>
          </cell>
          <cell r="AI55">
            <v>1.4350000000000001</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6.1440000000000001</v>
          </cell>
          <cell r="AY55">
            <v>6.5279999999999996</v>
          </cell>
          <cell r="AZ55">
            <v>0</v>
          </cell>
          <cell r="BA55">
            <v>0</v>
          </cell>
          <cell r="BB55">
            <v>0</v>
          </cell>
          <cell r="BC55">
            <v>0</v>
          </cell>
          <cell r="BD55">
            <v>2.86</v>
          </cell>
          <cell r="BE55">
            <v>3.2490000000000001</v>
          </cell>
          <cell r="BF55">
            <v>0</v>
          </cell>
          <cell r="BG55">
            <v>0</v>
          </cell>
          <cell r="BH55">
            <v>0</v>
          </cell>
          <cell r="BI55">
            <v>0</v>
          </cell>
          <cell r="BJ55">
            <v>1.9870000000000001</v>
          </cell>
          <cell r="BK55">
            <v>1.9870000000000001</v>
          </cell>
        </row>
        <row r="56">
          <cell r="A56">
            <v>18104</v>
          </cell>
          <cell r="B56">
            <v>0</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5.8</v>
          </cell>
          <cell r="W56">
            <v>5.2</v>
          </cell>
          <cell r="X56">
            <v>1.022</v>
          </cell>
          <cell r="Y56">
            <v>0.90300000000000002</v>
          </cell>
          <cell r="Z56">
            <v>1.2909999999999999</v>
          </cell>
          <cell r="AA56">
            <v>1.41</v>
          </cell>
          <cell r="AB56">
            <v>0.49099999999999999</v>
          </cell>
          <cell r="AC56">
            <v>0.43099999999999999</v>
          </cell>
          <cell r="AD56">
            <v>0.245</v>
          </cell>
          <cell r="AE56">
            <v>0.215</v>
          </cell>
          <cell r="AF56">
            <v>0.39300000000000002</v>
          </cell>
          <cell r="AG56">
            <v>0.38</v>
          </cell>
          <cell r="AH56">
            <v>0.21199999999999999</v>
          </cell>
          <cell r="AI56">
            <v>0.41199999999999998</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6.56</v>
          </cell>
          <cell r="AY56">
            <v>5.5069999999999997</v>
          </cell>
          <cell r="AZ56">
            <v>0</v>
          </cell>
          <cell r="BA56">
            <v>0</v>
          </cell>
          <cell r="BB56">
            <v>0</v>
          </cell>
          <cell r="BC56">
            <v>0</v>
          </cell>
          <cell r="BD56">
            <v>3.4180000000000001</v>
          </cell>
          <cell r="BE56">
            <v>2.5059999999999998</v>
          </cell>
          <cell r="BF56">
            <v>0</v>
          </cell>
          <cell r="BG56">
            <v>0</v>
          </cell>
          <cell r="BH56">
            <v>0</v>
          </cell>
          <cell r="BI56">
            <v>0</v>
          </cell>
          <cell r="BJ56">
            <v>1.9870000000000001</v>
          </cell>
          <cell r="BK56">
            <v>1.9870000000000001</v>
          </cell>
        </row>
        <row r="57">
          <cell r="A57">
            <v>18125</v>
          </cell>
          <cell r="B57">
            <v>0</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5.8</v>
          </cell>
          <cell r="W57">
            <v>5.5</v>
          </cell>
          <cell r="X57">
            <v>1.022</v>
          </cell>
          <cell r="Y57">
            <v>0.95899999999999996</v>
          </cell>
          <cell r="Z57">
            <v>1.2909999999999999</v>
          </cell>
          <cell r="AA57">
            <v>1.216</v>
          </cell>
          <cell r="AB57">
            <v>0.49</v>
          </cell>
          <cell r="AC57">
            <v>0.46</v>
          </cell>
          <cell r="AD57">
            <v>0.245</v>
          </cell>
          <cell r="AE57">
            <v>0.22900000000000001</v>
          </cell>
          <cell r="AF57">
            <v>0.42699999999999999</v>
          </cell>
          <cell r="AG57">
            <v>0.38100000000000001</v>
          </cell>
          <cell r="AH57">
            <v>0</v>
          </cell>
          <cell r="AI57">
            <v>0.13</v>
          </cell>
          <cell r="AJ57">
            <v>0</v>
          </cell>
          <cell r="AK57">
            <v>0</v>
          </cell>
          <cell r="AL57">
            <v>0</v>
          </cell>
          <cell r="AM57">
            <v>0</v>
          </cell>
          <cell r="AN57">
            <v>0</v>
          </cell>
          <cell r="AO57">
            <v>0</v>
          </cell>
          <cell r="AP57">
            <v>0</v>
          </cell>
          <cell r="AQ57">
            <v>0</v>
          </cell>
          <cell r="AR57">
            <v>0</v>
          </cell>
          <cell r="AS57">
            <v>0</v>
          </cell>
          <cell r="AT57">
            <v>0.3</v>
          </cell>
          <cell r="AU57">
            <v>0.61399999999999999</v>
          </cell>
          <cell r="AV57">
            <v>0.54</v>
          </cell>
          <cell r="AW57">
            <v>0.3</v>
          </cell>
          <cell r="AX57">
            <v>6.2309999999999999</v>
          </cell>
          <cell r="AY57">
            <v>5.0119999999999996</v>
          </cell>
          <cell r="AZ57">
            <v>0</v>
          </cell>
          <cell r="BA57">
            <v>0</v>
          </cell>
          <cell r="BB57">
            <v>0</v>
          </cell>
          <cell r="BC57">
            <v>0</v>
          </cell>
          <cell r="BD57">
            <v>3.0270000000000001</v>
          </cell>
          <cell r="BE57">
            <v>2.6779999999999999</v>
          </cell>
          <cell r="BF57">
            <v>0</v>
          </cell>
          <cell r="BG57">
            <v>0</v>
          </cell>
          <cell r="BH57">
            <v>0</v>
          </cell>
          <cell r="BI57">
            <v>0</v>
          </cell>
          <cell r="BJ57">
            <v>1.9870000000000001</v>
          </cell>
          <cell r="BK57">
            <v>1.986</v>
          </cell>
        </row>
        <row r="58">
          <cell r="A58">
            <v>18150</v>
          </cell>
          <cell r="B58">
            <v>0</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5.5</v>
          </cell>
          <cell r="W58">
            <v>5.5</v>
          </cell>
          <cell r="X58">
            <v>0.96199999999999997</v>
          </cell>
          <cell r="Y58">
            <v>0.95899999999999996</v>
          </cell>
          <cell r="Z58">
            <v>1.216</v>
          </cell>
          <cell r="AA58">
            <v>1.216</v>
          </cell>
          <cell r="AB58">
            <v>0.46</v>
          </cell>
          <cell r="AC58">
            <v>0.46</v>
          </cell>
          <cell r="AD58">
            <v>0.23</v>
          </cell>
          <cell r="AE58">
            <v>0.22900000000000001</v>
          </cell>
          <cell r="AF58">
            <v>0.40799999999999997</v>
          </cell>
          <cell r="AG58">
            <v>0.39600000000000002</v>
          </cell>
          <cell r="AH58">
            <v>0.127</v>
          </cell>
          <cell r="AI58">
            <v>0.223</v>
          </cell>
          <cell r="AJ58">
            <v>0</v>
          </cell>
          <cell r="AK58">
            <v>0</v>
          </cell>
          <cell r="AL58">
            <v>0</v>
          </cell>
          <cell r="AM58">
            <v>0</v>
          </cell>
          <cell r="AN58">
            <v>0</v>
          </cell>
          <cell r="AO58">
            <v>0</v>
          </cell>
          <cell r="AP58">
            <v>0</v>
          </cell>
          <cell r="AQ58">
            <v>0</v>
          </cell>
          <cell r="AR58">
            <v>0</v>
          </cell>
          <cell r="AS58">
            <v>0</v>
          </cell>
          <cell r="AT58">
            <v>1.3620000000000001</v>
          </cell>
          <cell r="AU58">
            <v>1.39</v>
          </cell>
          <cell r="AV58">
            <v>0.3</v>
          </cell>
          <cell r="AW58">
            <v>0.3</v>
          </cell>
          <cell r="AX58">
            <v>5.3959999999999999</v>
          </cell>
          <cell r="AY58">
            <v>5.1920000000000002</v>
          </cell>
          <cell r="AZ58">
            <v>0</v>
          </cell>
          <cell r="BA58">
            <v>0</v>
          </cell>
          <cell r="BB58">
            <v>0</v>
          </cell>
          <cell r="BC58">
            <v>0</v>
          </cell>
          <cell r="BD58">
            <v>2.8519999999999999</v>
          </cell>
          <cell r="BE58">
            <v>2.8860000000000001</v>
          </cell>
          <cell r="BF58">
            <v>0</v>
          </cell>
          <cell r="BG58">
            <v>0</v>
          </cell>
          <cell r="BH58">
            <v>0</v>
          </cell>
          <cell r="BI58">
            <v>0</v>
          </cell>
          <cell r="BJ58">
            <v>1.9870000000000001</v>
          </cell>
          <cell r="BK58">
            <v>1.9870000000000001</v>
          </cell>
        </row>
        <row r="59">
          <cell r="A59">
            <v>18175</v>
          </cell>
          <cell r="B59">
            <v>0</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5.45</v>
          </cell>
          <cell r="W59">
            <v>5.3</v>
          </cell>
          <cell r="X59">
            <v>0.95199999999999996</v>
          </cell>
          <cell r="Y59">
            <v>0.92</v>
          </cell>
          <cell r="Z59">
            <v>1.2030000000000001</v>
          </cell>
          <cell r="AA59">
            <v>1.1659999999999999</v>
          </cell>
          <cell r="AB59">
            <v>0.45500000000000002</v>
          </cell>
          <cell r="AC59">
            <v>0.44</v>
          </cell>
          <cell r="AD59">
            <v>0.22800000000000001</v>
          </cell>
          <cell r="AE59">
            <v>0.219</v>
          </cell>
          <cell r="AF59">
            <v>0.41</v>
          </cell>
          <cell r="AG59">
            <v>0.42299999999999999</v>
          </cell>
          <cell r="AH59">
            <v>9.5999999999999992E-3</v>
          </cell>
          <cell r="AI59">
            <v>0.23899999999999999</v>
          </cell>
          <cell r="AJ59">
            <v>0</v>
          </cell>
          <cell r="AK59">
            <v>0</v>
          </cell>
          <cell r="AL59">
            <v>0</v>
          </cell>
          <cell r="AM59">
            <v>0</v>
          </cell>
          <cell r="AN59">
            <v>0</v>
          </cell>
          <cell r="AO59">
            <v>0</v>
          </cell>
          <cell r="AP59">
            <v>0</v>
          </cell>
          <cell r="AQ59">
            <v>0</v>
          </cell>
          <cell r="AR59">
            <v>0</v>
          </cell>
          <cell r="AS59">
            <v>0</v>
          </cell>
          <cell r="AT59">
            <v>1.419</v>
          </cell>
          <cell r="AU59">
            <v>1.373</v>
          </cell>
          <cell r="AV59">
            <v>0.3</v>
          </cell>
          <cell r="AW59">
            <v>0.3</v>
          </cell>
          <cell r="AX59">
            <v>5.4950000000000001</v>
          </cell>
          <cell r="AY59">
            <v>5.4329999999999998</v>
          </cell>
          <cell r="AZ59">
            <v>0</v>
          </cell>
          <cell r="BA59">
            <v>0</v>
          </cell>
          <cell r="BB59">
            <v>0</v>
          </cell>
          <cell r="BC59">
            <v>0</v>
          </cell>
          <cell r="BD59">
            <v>2.9740000000000002</v>
          </cell>
          <cell r="BE59">
            <v>3.024</v>
          </cell>
          <cell r="BF59">
            <v>0</v>
          </cell>
          <cell r="BG59">
            <v>0</v>
          </cell>
          <cell r="BH59">
            <v>0</v>
          </cell>
          <cell r="BI59">
            <v>0</v>
          </cell>
          <cell r="BJ59">
            <v>1.9870000000000001</v>
          </cell>
          <cell r="BK59">
            <v>1.9870000000000001</v>
          </cell>
        </row>
        <row r="60">
          <cell r="A60">
            <v>18200</v>
          </cell>
          <cell r="B60">
            <v>0</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5.25</v>
          </cell>
          <cell r="W60">
            <v>5.25</v>
          </cell>
          <cell r="X60">
            <v>0.93200000000000005</v>
          </cell>
          <cell r="Y60">
            <v>0.95899999999999996</v>
          </cell>
          <cell r="Z60">
            <v>1.1779999999999999</v>
          </cell>
          <cell r="AA60">
            <v>1.216</v>
          </cell>
          <cell r="AB60">
            <v>0.44500000000000001</v>
          </cell>
          <cell r="AC60">
            <v>0.46</v>
          </cell>
          <cell r="AD60">
            <v>0.222</v>
          </cell>
          <cell r="AE60">
            <v>0.22900000000000001</v>
          </cell>
          <cell r="AF60">
            <v>0.42199999999999999</v>
          </cell>
          <cell r="AG60">
            <v>0.41299999999999998</v>
          </cell>
          <cell r="AH60">
            <v>0.14499999999999999</v>
          </cell>
          <cell r="AI60">
            <v>0.27200000000000002</v>
          </cell>
          <cell r="AJ60">
            <v>0</v>
          </cell>
          <cell r="AK60">
            <v>0</v>
          </cell>
          <cell r="AL60">
            <v>0</v>
          </cell>
          <cell r="AM60">
            <v>0</v>
          </cell>
          <cell r="AN60">
            <v>0</v>
          </cell>
          <cell r="AO60">
            <v>0</v>
          </cell>
          <cell r="AP60">
            <v>0</v>
          </cell>
          <cell r="AQ60">
            <v>0</v>
          </cell>
          <cell r="AR60">
            <v>0</v>
          </cell>
          <cell r="AS60">
            <v>0</v>
          </cell>
          <cell r="AT60">
            <v>1.2729999999999999</v>
          </cell>
          <cell r="AU60">
            <v>1.363</v>
          </cell>
          <cell r="AV60">
            <v>0.3</v>
          </cell>
          <cell r="AW60">
            <v>0.3</v>
          </cell>
          <cell r="AX60">
            <v>6.8230000000000004</v>
          </cell>
          <cell r="AY60">
            <v>6.7030000000000003</v>
          </cell>
          <cell r="AZ60">
            <v>0</v>
          </cell>
          <cell r="BA60">
            <v>0</v>
          </cell>
          <cell r="BB60">
            <v>0</v>
          </cell>
          <cell r="BC60">
            <v>0</v>
          </cell>
          <cell r="BD60">
            <v>2.6859999999999999</v>
          </cell>
          <cell r="BE60">
            <v>3.2330000000000001</v>
          </cell>
          <cell r="BF60">
            <v>0</v>
          </cell>
          <cell r="BG60">
            <v>0</v>
          </cell>
          <cell r="BH60">
            <v>0</v>
          </cell>
          <cell r="BI60">
            <v>0</v>
          </cell>
          <cell r="BJ60">
            <v>2.5939999999999999</v>
          </cell>
          <cell r="BK60">
            <v>2.593</v>
          </cell>
        </row>
        <row r="61">
          <cell r="A61">
            <v>18225</v>
          </cell>
          <cell r="B61">
            <v>0</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5.25</v>
          </cell>
          <cell r="W61">
            <v>5.2</v>
          </cell>
          <cell r="X61">
            <v>0.93200000000000005</v>
          </cell>
          <cell r="Y61">
            <v>0.92200000000000004</v>
          </cell>
          <cell r="Z61">
            <v>1.1779999999999999</v>
          </cell>
          <cell r="AA61">
            <v>1.1659999999999999</v>
          </cell>
          <cell r="AB61">
            <v>0.44500000000000001</v>
          </cell>
          <cell r="AC61">
            <v>0.44</v>
          </cell>
          <cell r="AD61">
            <v>0.222</v>
          </cell>
          <cell r="AE61">
            <v>0.22</v>
          </cell>
          <cell r="AF61">
            <v>0.42199999999999999</v>
          </cell>
          <cell r="AG61">
            <v>0.42499999999999999</v>
          </cell>
          <cell r="AH61">
            <v>0.314</v>
          </cell>
          <cell r="AI61">
            <v>0.29499999999999998</v>
          </cell>
          <cell r="AJ61">
            <v>0</v>
          </cell>
          <cell r="AK61">
            <v>0</v>
          </cell>
          <cell r="AL61">
            <v>0</v>
          </cell>
          <cell r="AM61">
            <v>0</v>
          </cell>
          <cell r="AN61">
            <v>0</v>
          </cell>
          <cell r="AO61">
            <v>0</v>
          </cell>
          <cell r="AP61">
            <v>0</v>
          </cell>
          <cell r="AQ61">
            <v>0</v>
          </cell>
          <cell r="AR61">
            <v>0</v>
          </cell>
          <cell r="AS61">
            <v>0</v>
          </cell>
          <cell r="AT61">
            <v>1.3240000000000001</v>
          </cell>
          <cell r="AU61">
            <v>1.4119999999999999</v>
          </cell>
          <cell r="AV61">
            <v>0.3</v>
          </cell>
          <cell r="AW61">
            <v>0.3</v>
          </cell>
          <cell r="AX61">
            <v>6.6680000000000001</v>
          </cell>
          <cell r="AY61">
            <v>6.9039999999999999</v>
          </cell>
          <cell r="AZ61">
            <v>0</v>
          </cell>
          <cell r="BA61">
            <v>0</v>
          </cell>
          <cell r="BB61">
            <v>0</v>
          </cell>
          <cell r="BC61">
            <v>0</v>
          </cell>
          <cell r="BD61">
            <v>2.4460000000000002</v>
          </cell>
          <cell r="BE61">
            <v>2.5710000000000002</v>
          </cell>
          <cell r="BF61">
            <v>0</v>
          </cell>
          <cell r="BG61">
            <v>0</v>
          </cell>
          <cell r="BH61">
            <v>0</v>
          </cell>
          <cell r="BI61">
            <v>0</v>
          </cell>
          <cell r="BJ61">
            <v>2.5939999999999999</v>
          </cell>
          <cell r="BK61">
            <v>2.5939999999999999</v>
          </cell>
        </row>
        <row r="62">
          <cell r="A62">
            <v>18250</v>
          </cell>
          <cell r="B62">
            <v>0</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5.25</v>
          </cell>
          <cell r="W62">
            <v>5.0999999999999996</v>
          </cell>
          <cell r="X62">
            <v>0.93200000000000005</v>
          </cell>
          <cell r="Y62">
            <v>0.90200000000000002</v>
          </cell>
          <cell r="Z62">
            <v>1.1779999999999999</v>
          </cell>
          <cell r="AA62">
            <v>1.141</v>
          </cell>
          <cell r="AB62">
            <v>0.44500000000000001</v>
          </cell>
          <cell r="AC62">
            <v>0.43</v>
          </cell>
          <cell r="AD62">
            <v>0.222</v>
          </cell>
          <cell r="AE62">
            <v>0.215</v>
          </cell>
          <cell r="AF62">
            <v>0.42199999999999999</v>
          </cell>
          <cell r="AG62">
            <v>0.43</v>
          </cell>
          <cell r="AH62">
            <v>0.13100000000000001</v>
          </cell>
          <cell r="AI62">
            <v>0.29199999999999998</v>
          </cell>
          <cell r="AJ62">
            <v>0</v>
          </cell>
          <cell r="AK62">
            <v>0</v>
          </cell>
          <cell r="AL62">
            <v>0</v>
          </cell>
          <cell r="AM62">
            <v>0</v>
          </cell>
          <cell r="AN62">
            <v>0</v>
          </cell>
          <cell r="AO62">
            <v>0</v>
          </cell>
          <cell r="AP62">
            <v>0</v>
          </cell>
          <cell r="AQ62">
            <v>0</v>
          </cell>
          <cell r="AR62">
            <v>0</v>
          </cell>
          <cell r="AS62">
            <v>0</v>
          </cell>
          <cell r="AT62">
            <v>1.367</v>
          </cell>
          <cell r="AU62">
            <v>1.349</v>
          </cell>
          <cell r="AV62">
            <v>0.3</v>
          </cell>
          <cell r="AW62">
            <v>0.3</v>
          </cell>
          <cell r="AX62">
            <v>7.657</v>
          </cell>
          <cell r="AY62">
            <v>6.7190000000000003</v>
          </cell>
          <cell r="AZ62">
            <v>0</v>
          </cell>
          <cell r="BA62">
            <v>0</v>
          </cell>
          <cell r="BB62">
            <v>0</v>
          </cell>
          <cell r="BC62">
            <v>0</v>
          </cell>
          <cell r="BD62">
            <v>2.65</v>
          </cell>
          <cell r="BE62">
            <v>2.62</v>
          </cell>
          <cell r="BF62">
            <v>0</v>
          </cell>
          <cell r="BG62">
            <v>0</v>
          </cell>
          <cell r="BH62">
            <v>0</v>
          </cell>
          <cell r="BI62">
            <v>0</v>
          </cell>
          <cell r="BJ62">
            <v>2.5939999999999999</v>
          </cell>
          <cell r="BK62">
            <v>2.5939999999999999</v>
          </cell>
        </row>
        <row r="63">
          <cell r="A63">
            <v>18275</v>
          </cell>
          <cell r="B63">
            <v>0</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5.25</v>
          </cell>
          <cell r="W63">
            <v>5.25</v>
          </cell>
          <cell r="X63">
            <v>0.93200000000000005</v>
          </cell>
          <cell r="Y63">
            <v>0.92200000000000004</v>
          </cell>
          <cell r="Z63">
            <v>1.1779999999999999</v>
          </cell>
          <cell r="AA63">
            <v>1.1659999999999999</v>
          </cell>
          <cell r="AB63">
            <v>0.44500000000000001</v>
          </cell>
          <cell r="AC63">
            <v>0.44</v>
          </cell>
          <cell r="AD63">
            <v>0.223</v>
          </cell>
          <cell r="AE63">
            <v>0.22</v>
          </cell>
          <cell r="AF63">
            <v>0.42199999999999999</v>
          </cell>
          <cell r="AG63">
            <v>0.42499999999999999</v>
          </cell>
          <cell r="AH63">
            <v>0.28999999999999998</v>
          </cell>
          <cell r="AI63">
            <v>0.26400000000000001</v>
          </cell>
          <cell r="AJ63">
            <v>0</v>
          </cell>
          <cell r="AK63">
            <v>0</v>
          </cell>
          <cell r="AL63">
            <v>0</v>
          </cell>
          <cell r="AM63">
            <v>0</v>
          </cell>
          <cell r="AN63">
            <v>0</v>
          </cell>
          <cell r="AO63">
            <v>0</v>
          </cell>
          <cell r="AP63">
            <v>0</v>
          </cell>
          <cell r="AQ63">
            <v>0</v>
          </cell>
          <cell r="AR63">
            <v>0</v>
          </cell>
          <cell r="AS63">
            <v>0</v>
          </cell>
          <cell r="AT63">
            <v>1.3460000000000001</v>
          </cell>
          <cell r="AU63">
            <v>1.35</v>
          </cell>
          <cell r="AV63">
            <v>0.3</v>
          </cell>
          <cell r="AW63">
            <v>0.3</v>
          </cell>
          <cell r="AX63">
            <v>7.6109999999999998</v>
          </cell>
          <cell r="AY63">
            <v>6.36</v>
          </cell>
          <cell r="AZ63">
            <v>0</v>
          </cell>
          <cell r="BA63">
            <v>0</v>
          </cell>
          <cell r="BB63">
            <v>0</v>
          </cell>
          <cell r="BC63">
            <v>0</v>
          </cell>
          <cell r="BD63">
            <v>2.5550000000000002</v>
          </cell>
          <cell r="BE63">
            <v>2.7410000000000001</v>
          </cell>
          <cell r="BF63">
            <v>0</v>
          </cell>
          <cell r="BG63">
            <v>0</v>
          </cell>
          <cell r="BH63">
            <v>0</v>
          </cell>
          <cell r="BI63">
            <v>0</v>
          </cell>
          <cell r="BJ63">
            <v>2.5939999999999999</v>
          </cell>
          <cell r="BK63">
            <v>2.5939999999999999</v>
          </cell>
        </row>
        <row r="64">
          <cell r="A64">
            <v>18300</v>
          </cell>
          <cell r="B64">
            <v>0</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5.4</v>
          </cell>
          <cell r="W64">
            <v>4.9000000000000004</v>
          </cell>
          <cell r="X64">
            <v>0.96199999999999997</v>
          </cell>
          <cell r="Y64">
            <v>0.86199999999999999</v>
          </cell>
          <cell r="Z64">
            <v>1.216</v>
          </cell>
          <cell r="AA64">
            <v>1.091</v>
          </cell>
          <cell r="AB64">
            <v>0.46</v>
          </cell>
          <cell r="AC64">
            <v>0.41</v>
          </cell>
          <cell r="AD64">
            <v>0.23</v>
          </cell>
          <cell r="AE64">
            <v>0.20499999999999999</v>
          </cell>
          <cell r="AF64">
            <v>0.41499999999999998</v>
          </cell>
          <cell r="AG64">
            <v>0.44</v>
          </cell>
          <cell r="AH64">
            <v>0.14799999999999999</v>
          </cell>
          <cell r="AI64">
            <v>0.27500000000000002</v>
          </cell>
          <cell r="AJ64">
            <v>0</v>
          </cell>
          <cell r="AK64">
            <v>0</v>
          </cell>
          <cell r="AL64">
            <v>0</v>
          </cell>
          <cell r="AM64">
            <v>0</v>
          </cell>
          <cell r="AN64">
            <v>0</v>
          </cell>
          <cell r="AO64">
            <v>0</v>
          </cell>
          <cell r="AP64">
            <v>0</v>
          </cell>
          <cell r="AQ64">
            <v>0</v>
          </cell>
          <cell r="AR64">
            <v>0</v>
          </cell>
          <cell r="AS64">
            <v>0</v>
          </cell>
          <cell r="AT64">
            <v>1.395</v>
          </cell>
          <cell r="AU64">
            <v>1.403</v>
          </cell>
          <cell r="AV64">
            <v>0.3</v>
          </cell>
          <cell r="AW64">
            <v>0.3</v>
          </cell>
          <cell r="AX64">
            <v>7.5190000000000001</v>
          </cell>
          <cell r="AY64">
            <v>6.3650000000000002</v>
          </cell>
          <cell r="AZ64">
            <v>0</v>
          </cell>
          <cell r="BA64">
            <v>0</v>
          </cell>
          <cell r="BB64">
            <v>0</v>
          </cell>
          <cell r="BC64">
            <v>0</v>
          </cell>
          <cell r="BD64">
            <v>2.5939999999999999</v>
          </cell>
          <cell r="BE64">
            <v>2.3239999999999998</v>
          </cell>
          <cell r="BF64">
            <v>0</v>
          </cell>
          <cell r="BG64">
            <v>0</v>
          </cell>
          <cell r="BH64">
            <v>0</v>
          </cell>
          <cell r="BI64">
            <v>0</v>
          </cell>
          <cell r="BJ64">
            <v>2.5939999999999999</v>
          </cell>
          <cell r="BK64">
            <v>2.5939999999999999</v>
          </cell>
        </row>
        <row r="65">
          <cell r="A65">
            <v>18325</v>
          </cell>
          <cell r="B65">
            <v>0</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5.45</v>
          </cell>
          <cell r="W65">
            <v>4.87</v>
          </cell>
          <cell r="X65">
            <v>0.97199999999999998</v>
          </cell>
          <cell r="Y65">
            <v>0.85599999999999998</v>
          </cell>
          <cell r="Z65">
            <v>1.228</v>
          </cell>
          <cell r="AA65">
            <v>1.083</v>
          </cell>
          <cell r="AB65">
            <v>0.46500000000000002</v>
          </cell>
          <cell r="AC65">
            <v>0.40699999999999997</v>
          </cell>
          <cell r="AD65">
            <v>0.23300000000000001</v>
          </cell>
          <cell r="AE65">
            <v>0.20399999999999999</v>
          </cell>
          <cell r="AF65">
            <v>0.41299999999999998</v>
          </cell>
          <cell r="AG65">
            <v>0.443</v>
          </cell>
          <cell r="AH65">
            <v>0.16600000000000001</v>
          </cell>
          <cell r="AI65">
            <v>0.27700000000000002</v>
          </cell>
          <cell r="AJ65">
            <v>0</v>
          </cell>
          <cell r="AK65">
            <v>0</v>
          </cell>
          <cell r="AL65">
            <v>0</v>
          </cell>
          <cell r="AM65">
            <v>0</v>
          </cell>
          <cell r="AN65">
            <v>0</v>
          </cell>
          <cell r="AO65">
            <v>0</v>
          </cell>
          <cell r="AP65">
            <v>0</v>
          </cell>
          <cell r="AQ65">
            <v>0</v>
          </cell>
          <cell r="AR65">
            <v>0</v>
          </cell>
          <cell r="AS65">
            <v>0</v>
          </cell>
          <cell r="AT65">
            <v>1.329</v>
          </cell>
          <cell r="AU65">
            <v>1.3</v>
          </cell>
          <cell r="AV65">
            <v>0.3</v>
          </cell>
          <cell r="AW65">
            <v>0.3</v>
          </cell>
          <cell r="AX65">
            <v>6.9610000000000003</v>
          </cell>
          <cell r="AY65">
            <v>6.4039999999999999</v>
          </cell>
          <cell r="AZ65">
            <v>0</v>
          </cell>
          <cell r="BA65">
            <v>0</v>
          </cell>
          <cell r="BB65">
            <v>0</v>
          </cell>
          <cell r="BC65">
            <v>0</v>
          </cell>
          <cell r="BD65">
            <v>2.6259999999999999</v>
          </cell>
          <cell r="BE65">
            <v>2.4159999999999999</v>
          </cell>
          <cell r="BF65">
            <v>0</v>
          </cell>
          <cell r="BG65">
            <v>0</v>
          </cell>
          <cell r="BH65">
            <v>0</v>
          </cell>
          <cell r="BI65">
            <v>0</v>
          </cell>
          <cell r="BJ65">
            <v>2.5939999999999999</v>
          </cell>
          <cell r="BK65">
            <v>2.5939999999999999</v>
          </cell>
        </row>
        <row r="66">
          <cell r="A66">
            <v>18350</v>
          </cell>
          <cell r="B66">
            <v>0</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5.4</v>
          </cell>
          <cell r="W66">
            <v>4.95</v>
          </cell>
          <cell r="X66">
            <v>0.96199999999999997</v>
          </cell>
          <cell r="Y66">
            <v>0.872</v>
          </cell>
          <cell r="Z66">
            <v>1.216</v>
          </cell>
          <cell r="AA66">
            <v>1.103</v>
          </cell>
          <cell r="AB66">
            <v>0.46</v>
          </cell>
          <cell r="AC66">
            <v>0.41499999999999998</v>
          </cell>
          <cell r="AD66">
            <v>0.23</v>
          </cell>
          <cell r="AE66">
            <v>0.20699999999999999</v>
          </cell>
          <cell r="AF66">
            <v>0.41499999999999998</v>
          </cell>
          <cell r="AG66">
            <v>0.437</v>
          </cell>
          <cell r="AH66">
            <v>0.23400000000000001</v>
          </cell>
          <cell r="AI66">
            <v>0.22500000000000001</v>
          </cell>
          <cell r="AJ66">
            <v>0</v>
          </cell>
          <cell r="AK66">
            <v>0</v>
          </cell>
          <cell r="AL66">
            <v>0</v>
          </cell>
          <cell r="AM66">
            <v>0</v>
          </cell>
          <cell r="AN66">
            <v>0</v>
          </cell>
          <cell r="AO66">
            <v>0</v>
          </cell>
          <cell r="AP66">
            <v>0</v>
          </cell>
          <cell r="AQ66">
            <v>0</v>
          </cell>
          <cell r="AR66">
            <v>0</v>
          </cell>
          <cell r="AS66">
            <v>0</v>
          </cell>
          <cell r="AT66">
            <v>1.37</v>
          </cell>
          <cell r="AU66">
            <v>1.5149999999999999</v>
          </cell>
          <cell r="AV66">
            <v>0.3</v>
          </cell>
          <cell r="AW66">
            <v>0.3</v>
          </cell>
          <cell r="AX66">
            <v>7.2569999999999997</v>
          </cell>
          <cell r="AY66">
            <v>6.4390000000000001</v>
          </cell>
          <cell r="AZ66">
            <v>0</v>
          </cell>
          <cell r="BA66">
            <v>0</v>
          </cell>
          <cell r="BB66">
            <v>0</v>
          </cell>
          <cell r="BC66">
            <v>0</v>
          </cell>
          <cell r="BD66">
            <v>2.6589999999999998</v>
          </cell>
          <cell r="BE66">
            <v>2.3980000000000001</v>
          </cell>
          <cell r="BF66">
            <v>0</v>
          </cell>
          <cell r="BG66">
            <v>0</v>
          </cell>
          <cell r="BH66">
            <v>0</v>
          </cell>
          <cell r="BI66">
            <v>0</v>
          </cell>
          <cell r="BJ66">
            <v>2.5939999999999999</v>
          </cell>
          <cell r="BK66">
            <v>2.5939999999999999</v>
          </cell>
        </row>
        <row r="67">
          <cell r="A67">
            <v>18375</v>
          </cell>
          <cell r="B67">
            <v>0</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5.35</v>
          </cell>
          <cell r="W67">
            <v>4.95</v>
          </cell>
          <cell r="X67">
            <v>0.95199999999999996</v>
          </cell>
          <cell r="Y67">
            <v>0.872</v>
          </cell>
          <cell r="Z67">
            <v>1.2030000000000001</v>
          </cell>
          <cell r="AA67">
            <v>1.103</v>
          </cell>
          <cell r="AB67">
            <v>0.45500000000000002</v>
          </cell>
          <cell r="AC67">
            <v>0.41499999999999998</v>
          </cell>
          <cell r="AD67">
            <v>0.22700000000000001</v>
          </cell>
          <cell r="AE67">
            <v>0.20699999999999999</v>
          </cell>
          <cell r="AF67">
            <v>0.41699999999999998</v>
          </cell>
          <cell r="AG67">
            <v>0.437</v>
          </cell>
          <cell r="AH67">
            <v>0.20100000000000001</v>
          </cell>
          <cell r="AI67">
            <v>0.252</v>
          </cell>
          <cell r="AJ67">
            <v>0</v>
          </cell>
          <cell r="AK67">
            <v>0</v>
          </cell>
          <cell r="AL67">
            <v>0</v>
          </cell>
          <cell r="AM67">
            <v>0</v>
          </cell>
          <cell r="AN67">
            <v>0</v>
          </cell>
          <cell r="AO67">
            <v>0</v>
          </cell>
          <cell r="AP67">
            <v>0</v>
          </cell>
          <cell r="AQ67">
            <v>0</v>
          </cell>
          <cell r="AR67">
            <v>0</v>
          </cell>
          <cell r="AS67">
            <v>0</v>
          </cell>
          <cell r="AT67">
            <v>1.3680000000000001</v>
          </cell>
          <cell r="AU67">
            <v>1.498</v>
          </cell>
          <cell r="AV67">
            <v>0.3</v>
          </cell>
          <cell r="AW67">
            <v>0.3</v>
          </cell>
          <cell r="AX67">
            <v>7.3680000000000003</v>
          </cell>
          <cell r="AY67">
            <v>6.48</v>
          </cell>
          <cell r="AZ67">
            <v>0</v>
          </cell>
          <cell r="BA67">
            <v>0</v>
          </cell>
          <cell r="BB67">
            <v>0</v>
          </cell>
          <cell r="BC67">
            <v>0</v>
          </cell>
          <cell r="BD67">
            <v>2.597</v>
          </cell>
          <cell r="BE67">
            <v>2.4380000000000002</v>
          </cell>
          <cell r="BF67">
            <v>0</v>
          </cell>
          <cell r="BG67">
            <v>0</v>
          </cell>
          <cell r="BH67">
            <v>0</v>
          </cell>
          <cell r="BI67">
            <v>0</v>
          </cell>
          <cell r="BJ67">
            <v>2.5939999999999999</v>
          </cell>
          <cell r="BK67">
            <v>2.5939999999999999</v>
          </cell>
        </row>
        <row r="68">
          <cell r="A68">
            <v>18400</v>
          </cell>
          <cell r="B68">
            <v>0</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5.4</v>
          </cell>
          <cell r="W68">
            <v>4.8499999999999996</v>
          </cell>
          <cell r="X68">
            <v>0.96199999999999997</v>
          </cell>
          <cell r="Y68">
            <v>0.85199999999999998</v>
          </cell>
          <cell r="Z68">
            <v>1.216</v>
          </cell>
          <cell r="AA68">
            <v>1.0780000000000001</v>
          </cell>
          <cell r="AB68">
            <v>0.46</v>
          </cell>
          <cell r="AC68">
            <v>0.40500000000000003</v>
          </cell>
          <cell r="AD68">
            <v>0.23</v>
          </cell>
          <cell r="AE68">
            <v>0.20200000000000001</v>
          </cell>
          <cell r="AF68">
            <v>0.41499999999999998</v>
          </cell>
          <cell r="AG68">
            <v>0.41499999999999998</v>
          </cell>
          <cell r="AH68">
            <v>0.23</v>
          </cell>
          <cell r="AI68">
            <v>0.58499999999999996</v>
          </cell>
          <cell r="AJ68">
            <v>0</v>
          </cell>
          <cell r="AK68">
            <v>0</v>
          </cell>
          <cell r="AL68">
            <v>0</v>
          </cell>
          <cell r="AM68">
            <v>0</v>
          </cell>
          <cell r="AN68">
            <v>0</v>
          </cell>
          <cell r="AO68">
            <v>0</v>
          </cell>
          <cell r="AP68">
            <v>0</v>
          </cell>
          <cell r="AQ68">
            <v>0</v>
          </cell>
          <cell r="AR68">
            <v>0</v>
          </cell>
          <cell r="AS68">
            <v>0</v>
          </cell>
          <cell r="AT68">
            <v>1.357</v>
          </cell>
          <cell r="AU68">
            <v>1.544</v>
          </cell>
          <cell r="AV68">
            <v>0.3</v>
          </cell>
          <cell r="AW68">
            <v>0.3</v>
          </cell>
          <cell r="AX68">
            <v>7.3719999999999999</v>
          </cell>
          <cell r="AY68">
            <v>6.4370000000000003</v>
          </cell>
          <cell r="AZ68">
            <v>0</v>
          </cell>
          <cell r="BA68">
            <v>0</v>
          </cell>
          <cell r="BB68">
            <v>0</v>
          </cell>
          <cell r="BC68">
            <v>0</v>
          </cell>
          <cell r="BD68">
            <v>2.5830000000000002</v>
          </cell>
          <cell r="BE68">
            <v>2.3410000000000002</v>
          </cell>
          <cell r="BF68">
            <v>0</v>
          </cell>
          <cell r="BG68">
            <v>0</v>
          </cell>
          <cell r="BH68">
            <v>0</v>
          </cell>
          <cell r="BI68">
            <v>0</v>
          </cell>
          <cell r="BJ68">
            <v>2.5939999999999999</v>
          </cell>
          <cell r="BK68">
            <v>2.5939999999999999</v>
          </cell>
        </row>
        <row r="69">
          <cell r="A69">
            <v>18425</v>
          </cell>
          <cell r="B69">
            <v>0</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5.5</v>
          </cell>
          <cell r="W69">
            <v>4.8</v>
          </cell>
          <cell r="X69">
            <v>0.98199999999999998</v>
          </cell>
          <cell r="Y69">
            <v>0.84199999999999997</v>
          </cell>
          <cell r="Z69">
            <v>1.2410000000000001</v>
          </cell>
          <cell r="AA69">
            <v>1.0660000000000001</v>
          </cell>
          <cell r="AB69">
            <v>0.47</v>
          </cell>
          <cell r="AC69">
            <v>0.4</v>
          </cell>
          <cell r="AD69">
            <v>0.23499999999999999</v>
          </cell>
          <cell r="AE69">
            <v>0.2</v>
          </cell>
          <cell r="AF69">
            <v>0.41</v>
          </cell>
          <cell r="AG69">
            <v>0.44500000000000001</v>
          </cell>
          <cell r="AH69">
            <v>0.22500000000000001</v>
          </cell>
          <cell r="AI69">
            <v>0.24399999999999999</v>
          </cell>
          <cell r="AJ69">
            <v>0</v>
          </cell>
          <cell r="AK69">
            <v>0</v>
          </cell>
          <cell r="AL69">
            <v>0</v>
          </cell>
          <cell r="AM69">
            <v>0</v>
          </cell>
          <cell r="AN69">
            <v>0</v>
          </cell>
          <cell r="AO69">
            <v>0</v>
          </cell>
          <cell r="AP69">
            <v>0</v>
          </cell>
          <cell r="AQ69">
            <v>0</v>
          </cell>
          <cell r="AR69">
            <v>0</v>
          </cell>
          <cell r="AS69">
            <v>0</v>
          </cell>
          <cell r="AT69">
            <v>1.357</v>
          </cell>
          <cell r="AU69">
            <v>1.3380000000000001</v>
          </cell>
          <cell r="AV69">
            <v>0.3</v>
          </cell>
          <cell r="AW69">
            <v>0.3</v>
          </cell>
          <cell r="AX69">
            <v>7.6</v>
          </cell>
          <cell r="AY69">
            <v>6.3380000000000001</v>
          </cell>
          <cell r="AZ69">
            <v>0</v>
          </cell>
          <cell r="BA69">
            <v>0</v>
          </cell>
          <cell r="BB69">
            <v>0</v>
          </cell>
          <cell r="BC69">
            <v>0</v>
          </cell>
          <cell r="BD69">
            <v>3.024</v>
          </cell>
          <cell r="BE69">
            <v>2.2629999999999999</v>
          </cell>
          <cell r="BF69">
            <v>0</v>
          </cell>
          <cell r="BG69">
            <v>0</v>
          </cell>
          <cell r="BH69">
            <v>0</v>
          </cell>
          <cell r="BI69">
            <v>0</v>
          </cell>
          <cell r="BJ69">
            <v>2.5939999999999999</v>
          </cell>
          <cell r="BK69">
            <v>2.5939999999999999</v>
          </cell>
        </row>
        <row r="70">
          <cell r="A70">
            <v>18450</v>
          </cell>
          <cell r="B70">
            <v>0</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5.65</v>
          </cell>
          <cell r="W70">
            <v>4.8</v>
          </cell>
          <cell r="X70">
            <v>0.99199999999999999</v>
          </cell>
          <cell r="Y70">
            <v>0.84199999999999997</v>
          </cell>
          <cell r="Z70">
            <v>1.2529999999999999</v>
          </cell>
          <cell r="AA70">
            <v>1.0660000000000001</v>
          </cell>
          <cell r="AB70">
            <v>0.47499999999999998</v>
          </cell>
          <cell r="AC70">
            <v>0.4</v>
          </cell>
          <cell r="AD70">
            <v>0.23699999999999999</v>
          </cell>
          <cell r="AE70">
            <v>0.2</v>
          </cell>
          <cell r="AF70">
            <v>0.40799999999999997</v>
          </cell>
          <cell r="AG70">
            <v>0.44500000000000001</v>
          </cell>
          <cell r="AH70">
            <v>0.3</v>
          </cell>
          <cell r="AI70">
            <v>0.26200000000000001</v>
          </cell>
          <cell r="AJ70">
            <v>0</v>
          </cell>
          <cell r="AK70">
            <v>0</v>
          </cell>
          <cell r="AL70">
            <v>0</v>
          </cell>
          <cell r="AM70">
            <v>0</v>
          </cell>
          <cell r="AN70">
            <v>0</v>
          </cell>
          <cell r="AO70">
            <v>0</v>
          </cell>
          <cell r="AP70">
            <v>0</v>
          </cell>
          <cell r="AQ70">
            <v>0</v>
          </cell>
          <cell r="AR70">
            <v>0</v>
          </cell>
          <cell r="AS70">
            <v>0</v>
          </cell>
          <cell r="AT70">
            <v>1.484</v>
          </cell>
          <cell r="AU70">
            <v>1.464</v>
          </cell>
          <cell r="AV70">
            <v>0.3</v>
          </cell>
          <cell r="AW70">
            <v>0.3</v>
          </cell>
          <cell r="AX70">
            <v>6.2649999999999997</v>
          </cell>
          <cell r="AY70">
            <v>5.0350000000000001</v>
          </cell>
          <cell r="AZ70">
            <v>0</v>
          </cell>
          <cell r="BA70">
            <v>0</v>
          </cell>
          <cell r="BB70">
            <v>0</v>
          </cell>
          <cell r="BC70">
            <v>0</v>
          </cell>
          <cell r="BD70">
            <v>3.47</v>
          </cell>
          <cell r="BE70">
            <v>2.2959999999999998</v>
          </cell>
          <cell r="BF70">
            <v>0</v>
          </cell>
          <cell r="BG70">
            <v>0</v>
          </cell>
          <cell r="BH70">
            <v>0</v>
          </cell>
          <cell r="BI70">
            <v>0</v>
          </cell>
          <cell r="BJ70">
            <v>1.9870000000000001</v>
          </cell>
          <cell r="BK70">
            <v>2.5939999999999999</v>
          </cell>
        </row>
        <row r="71">
          <cell r="A71">
            <v>18475</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5.7</v>
          </cell>
          <cell r="W71">
            <v>4.9000000000000004</v>
          </cell>
          <cell r="X71">
            <v>1.002</v>
          </cell>
          <cell r="Y71">
            <v>0.86199999999999999</v>
          </cell>
          <cell r="Z71">
            <v>1.266</v>
          </cell>
          <cell r="AA71">
            <v>1.091</v>
          </cell>
          <cell r="AB71">
            <v>0.48</v>
          </cell>
          <cell r="AC71">
            <v>0.41</v>
          </cell>
          <cell r="AD71">
            <v>0.24</v>
          </cell>
          <cell r="AE71">
            <v>0.20499999999999999</v>
          </cell>
          <cell r="AF71">
            <v>0.40500000000000003</v>
          </cell>
          <cell r="AG71">
            <v>0.44</v>
          </cell>
          <cell r="AH71">
            <v>0.21299999999999999</v>
          </cell>
          <cell r="AI71">
            <v>0.22900000000000001</v>
          </cell>
          <cell r="AJ71">
            <v>0</v>
          </cell>
          <cell r="AK71">
            <v>0</v>
          </cell>
          <cell r="AL71">
            <v>0</v>
          </cell>
          <cell r="AM71">
            <v>0</v>
          </cell>
          <cell r="AN71">
            <v>0</v>
          </cell>
          <cell r="AO71">
            <v>0</v>
          </cell>
          <cell r="AP71">
            <v>0</v>
          </cell>
          <cell r="AQ71">
            <v>0</v>
          </cell>
          <cell r="AR71">
            <v>0</v>
          </cell>
          <cell r="AS71">
            <v>0</v>
          </cell>
          <cell r="AT71">
            <v>1.4330000000000001</v>
          </cell>
          <cell r="AU71">
            <v>1.3440000000000001</v>
          </cell>
          <cell r="AV71">
            <v>0.3</v>
          </cell>
          <cell r="AW71">
            <v>0.29599999999999999</v>
          </cell>
          <cell r="AX71">
            <v>5.6029999999999998</v>
          </cell>
          <cell r="AY71">
            <v>6.16</v>
          </cell>
          <cell r="AZ71">
            <v>0</v>
          </cell>
          <cell r="BA71">
            <v>0</v>
          </cell>
          <cell r="BB71">
            <v>0</v>
          </cell>
          <cell r="BC71">
            <v>0</v>
          </cell>
          <cell r="BD71">
            <v>3.2149999999999999</v>
          </cell>
          <cell r="BE71">
            <v>2.2909999999999999</v>
          </cell>
          <cell r="BF71">
            <v>0</v>
          </cell>
          <cell r="BG71">
            <v>0</v>
          </cell>
          <cell r="BH71">
            <v>0</v>
          </cell>
          <cell r="BI71">
            <v>0</v>
          </cell>
          <cell r="BJ71">
            <v>1.9870000000000001</v>
          </cell>
          <cell r="BK71">
            <v>2.5939999999999999</v>
          </cell>
        </row>
        <row r="72">
          <cell r="A72">
            <v>18500</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5.5</v>
          </cell>
          <cell r="W72">
            <v>4.95</v>
          </cell>
          <cell r="X72">
            <v>0.96199999999999997</v>
          </cell>
          <cell r="Y72">
            <v>0.87</v>
          </cell>
          <cell r="Z72">
            <v>1.216</v>
          </cell>
          <cell r="AA72">
            <v>1.103</v>
          </cell>
          <cell r="AB72">
            <v>0.46</v>
          </cell>
          <cell r="AC72">
            <v>0.41499999999999998</v>
          </cell>
          <cell r="AD72">
            <v>0.23</v>
          </cell>
          <cell r="AE72">
            <v>0.20699999999999999</v>
          </cell>
          <cell r="AF72">
            <v>0.41499999999999998</v>
          </cell>
          <cell r="AG72">
            <v>0.438</v>
          </cell>
          <cell r="AH72">
            <v>0.14399999999999999</v>
          </cell>
          <cell r="AI72">
            <v>0.432</v>
          </cell>
          <cell r="AJ72">
            <v>0</v>
          </cell>
          <cell r="AK72">
            <v>0</v>
          </cell>
          <cell r="AL72">
            <v>0</v>
          </cell>
          <cell r="AM72">
            <v>0</v>
          </cell>
          <cell r="AN72">
            <v>0</v>
          </cell>
          <cell r="AO72">
            <v>0</v>
          </cell>
          <cell r="AP72">
            <v>0</v>
          </cell>
          <cell r="AQ72">
            <v>0</v>
          </cell>
          <cell r="AR72">
            <v>0</v>
          </cell>
          <cell r="AS72">
            <v>0</v>
          </cell>
          <cell r="AT72">
            <v>1.3160000000000001</v>
          </cell>
          <cell r="AU72">
            <v>1.335</v>
          </cell>
          <cell r="AV72">
            <v>0.3</v>
          </cell>
          <cell r="AW72">
            <v>0.3</v>
          </cell>
          <cell r="AX72">
            <v>5.5289999999999999</v>
          </cell>
          <cell r="AY72">
            <v>6.2670000000000003</v>
          </cell>
          <cell r="AZ72">
            <v>0</v>
          </cell>
          <cell r="BA72">
            <v>0</v>
          </cell>
          <cell r="BB72">
            <v>0</v>
          </cell>
          <cell r="BC72">
            <v>0</v>
          </cell>
          <cell r="BD72">
            <v>2.8140000000000001</v>
          </cell>
          <cell r="BE72">
            <v>2.48</v>
          </cell>
          <cell r="BF72">
            <v>0</v>
          </cell>
          <cell r="BG72">
            <v>0</v>
          </cell>
          <cell r="BH72">
            <v>0</v>
          </cell>
          <cell r="BI72">
            <v>0</v>
          </cell>
          <cell r="BJ72">
            <v>1.9870000000000001</v>
          </cell>
          <cell r="BK72">
            <v>2.5939999999999999</v>
          </cell>
        </row>
        <row r="73">
          <cell r="A73">
            <v>18525</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5.5</v>
          </cell>
          <cell r="W73">
            <v>5.0999999999999996</v>
          </cell>
          <cell r="X73">
            <v>0.96199999999999997</v>
          </cell>
          <cell r="Y73">
            <v>0.90200000000000002</v>
          </cell>
          <cell r="Z73">
            <v>1.216</v>
          </cell>
          <cell r="AA73">
            <v>1.141</v>
          </cell>
          <cell r="AB73">
            <v>0.46</v>
          </cell>
          <cell r="AC73">
            <v>0.43</v>
          </cell>
          <cell r="AD73">
            <v>0.23</v>
          </cell>
          <cell r="AE73">
            <v>0.215</v>
          </cell>
          <cell r="AF73">
            <v>0.41499999999999998</v>
          </cell>
          <cell r="AG73">
            <v>0.43</v>
          </cell>
          <cell r="AH73">
            <v>0.15</v>
          </cell>
          <cell r="AI73">
            <v>0.316</v>
          </cell>
          <cell r="AJ73">
            <v>0</v>
          </cell>
          <cell r="AK73">
            <v>0</v>
          </cell>
          <cell r="AL73">
            <v>0</v>
          </cell>
          <cell r="AM73">
            <v>0</v>
          </cell>
          <cell r="AN73">
            <v>0</v>
          </cell>
          <cell r="AO73">
            <v>0</v>
          </cell>
          <cell r="AP73">
            <v>0</v>
          </cell>
          <cell r="AQ73">
            <v>0</v>
          </cell>
          <cell r="AR73">
            <v>0</v>
          </cell>
          <cell r="AS73">
            <v>0</v>
          </cell>
          <cell r="AT73">
            <v>1.4610000000000001</v>
          </cell>
          <cell r="AU73">
            <v>1.387</v>
          </cell>
          <cell r="AV73">
            <v>0.3</v>
          </cell>
          <cell r="AW73">
            <v>0.3</v>
          </cell>
          <cell r="AX73">
            <v>5.0839999999999996</v>
          </cell>
          <cell r="AY73">
            <v>5.4909999999999997</v>
          </cell>
          <cell r="AZ73">
            <v>0</v>
          </cell>
          <cell r="BA73">
            <v>0</v>
          </cell>
          <cell r="BB73">
            <v>0</v>
          </cell>
          <cell r="BC73">
            <v>0</v>
          </cell>
          <cell r="BD73">
            <v>2.8610000000000002</v>
          </cell>
          <cell r="BE73">
            <v>2.4020000000000001</v>
          </cell>
          <cell r="BF73">
            <v>0</v>
          </cell>
          <cell r="BG73">
            <v>0</v>
          </cell>
          <cell r="BH73">
            <v>0</v>
          </cell>
          <cell r="BI73">
            <v>0</v>
          </cell>
          <cell r="BJ73">
            <v>1.9870000000000001</v>
          </cell>
          <cell r="BK73">
            <v>2.5939999999999999</v>
          </cell>
        </row>
        <row r="74">
          <cell r="A74">
            <v>18550</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5.4</v>
          </cell>
          <cell r="W74">
            <v>4.5</v>
          </cell>
          <cell r="X74">
            <v>0.94199999999999995</v>
          </cell>
          <cell r="Y74">
            <v>0.872</v>
          </cell>
          <cell r="Z74">
            <v>1.1910000000000001</v>
          </cell>
          <cell r="AA74">
            <v>1.103</v>
          </cell>
          <cell r="AB74">
            <v>0.45</v>
          </cell>
          <cell r="AC74">
            <v>0.41499999999999998</v>
          </cell>
          <cell r="AD74">
            <v>0.22500000000000001</v>
          </cell>
          <cell r="AE74">
            <v>0.20799999999999999</v>
          </cell>
          <cell r="AF74">
            <v>0.42</v>
          </cell>
          <cell r="AG74">
            <v>0.438</v>
          </cell>
          <cell r="AH74">
            <v>0.42</v>
          </cell>
          <cell r="AI74">
            <v>0.438</v>
          </cell>
          <cell r="AJ74">
            <v>0</v>
          </cell>
          <cell r="AK74">
            <v>0</v>
          </cell>
          <cell r="AL74">
            <v>0</v>
          </cell>
          <cell r="AM74">
            <v>0</v>
          </cell>
          <cell r="AN74">
            <v>0</v>
          </cell>
          <cell r="AO74">
            <v>0</v>
          </cell>
          <cell r="AP74">
            <v>0</v>
          </cell>
          <cell r="AQ74">
            <v>0</v>
          </cell>
          <cell r="AR74">
            <v>0</v>
          </cell>
          <cell r="AS74">
            <v>0</v>
          </cell>
          <cell r="AT74">
            <v>1.365</v>
          </cell>
          <cell r="AU74">
            <v>1.3320000000000001</v>
          </cell>
          <cell r="AV74">
            <v>0.3</v>
          </cell>
          <cell r="AW74">
            <v>0.3</v>
          </cell>
          <cell r="AX74">
            <v>5.1100000000000003</v>
          </cell>
          <cell r="AY74">
            <v>10.33</v>
          </cell>
          <cell r="AZ74">
            <v>0</v>
          </cell>
          <cell r="BA74">
            <v>0</v>
          </cell>
          <cell r="BB74">
            <v>0</v>
          </cell>
          <cell r="BC74">
            <v>0</v>
          </cell>
          <cell r="BD74">
            <v>2.8250000000000002</v>
          </cell>
          <cell r="BE74">
            <v>1.637</v>
          </cell>
          <cell r="BF74">
            <v>0</v>
          </cell>
          <cell r="BG74">
            <v>0</v>
          </cell>
          <cell r="BH74">
            <v>0</v>
          </cell>
          <cell r="BI74">
            <v>0</v>
          </cell>
          <cell r="BJ74">
            <v>1.9870000000000001</v>
          </cell>
          <cell r="BK74">
            <v>4.4829999999999997</v>
          </cell>
        </row>
        <row r="75">
          <cell r="A75">
            <v>18575</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5.35</v>
          </cell>
          <cell r="W75">
            <v>4.55</v>
          </cell>
          <cell r="X75">
            <v>0.93200000000000005</v>
          </cell>
          <cell r="Y75">
            <v>0.89200000000000002</v>
          </cell>
          <cell r="Z75">
            <v>1.1779999999999999</v>
          </cell>
          <cell r="AA75">
            <v>1.1279999999999999</v>
          </cell>
          <cell r="AB75">
            <v>0.44500000000000001</v>
          </cell>
          <cell r="AC75">
            <v>0.42499999999999999</v>
          </cell>
          <cell r="AD75">
            <v>0.222</v>
          </cell>
          <cell r="AE75">
            <v>0.21199999999999999</v>
          </cell>
          <cell r="AF75">
            <v>0.42199999999999999</v>
          </cell>
          <cell r="AG75">
            <v>0.433</v>
          </cell>
          <cell r="AH75">
            <v>0.27900000000000003</v>
          </cell>
          <cell r="AI75">
            <v>0.221</v>
          </cell>
          <cell r="AJ75">
            <v>0</v>
          </cell>
          <cell r="AK75">
            <v>0</v>
          </cell>
          <cell r="AL75">
            <v>0</v>
          </cell>
          <cell r="AM75">
            <v>0</v>
          </cell>
          <cell r="AN75">
            <v>0</v>
          </cell>
          <cell r="AO75">
            <v>0</v>
          </cell>
          <cell r="AP75">
            <v>0</v>
          </cell>
          <cell r="AQ75">
            <v>0</v>
          </cell>
          <cell r="AR75">
            <v>0</v>
          </cell>
          <cell r="AS75">
            <v>0</v>
          </cell>
          <cell r="AT75">
            <v>1.4119999999999999</v>
          </cell>
          <cell r="AU75">
            <v>1.5269999999999999</v>
          </cell>
          <cell r="AV75">
            <v>0.3</v>
          </cell>
          <cell r="AW75">
            <v>0.3</v>
          </cell>
          <cell r="AX75">
            <v>5.0209999999999999</v>
          </cell>
          <cell r="AY75">
            <v>10.483000000000001</v>
          </cell>
          <cell r="AZ75">
            <v>0</v>
          </cell>
          <cell r="BA75">
            <v>0</v>
          </cell>
          <cell r="BB75">
            <v>0</v>
          </cell>
          <cell r="BC75">
            <v>0</v>
          </cell>
          <cell r="BD75">
            <v>2.7029999999999998</v>
          </cell>
          <cell r="BE75">
            <v>1.7170000000000001</v>
          </cell>
          <cell r="BF75">
            <v>0</v>
          </cell>
          <cell r="BG75">
            <v>0</v>
          </cell>
          <cell r="BH75">
            <v>0</v>
          </cell>
          <cell r="BI75">
            <v>0</v>
          </cell>
          <cell r="BJ75">
            <v>1.9870000000000001</v>
          </cell>
          <cell r="BK75">
            <v>4.5270000000000001</v>
          </cell>
        </row>
        <row r="76">
          <cell r="A76">
            <v>18600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5.4</v>
          </cell>
          <cell r="W76">
            <v>4.3499999999999996</v>
          </cell>
          <cell r="X76">
            <v>0.94199999999999995</v>
          </cell>
          <cell r="Y76">
            <v>0.85199999999999998</v>
          </cell>
          <cell r="Z76">
            <v>1.1910000000000001</v>
          </cell>
          <cell r="AA76">
            <v>1.0780000000000001</v>
          </cell>
          <cell r="AB76">
            <v>0.45</v>
          </cell>
          <cell r="AC76">
            <v>0.40500000000000003</v>
          </cell>
          <cell r="AD76">
            <v>0.22500000000000001</v>
          </cell>
          <cell r="AE76">
            <v>0.20200000000000001</v>
          </cell>
          <cell r="AF76">
            <v>0.42</v>
          </cell>
          <cell r="AG76">
            <v>0.442</v>
          </cell>
          <cell r="AH76">
            <v>0.27</v>
          </cell>
          <cell r="AI76">
            <v>0.22</v>
          </cell>
          <cell r="AJ76">
            <v>0</v>
          </cell>
          <cell r="AK76">
            <v>0</v>
          </cell>
          <cell r="AL76">
            <v>0</v>
          </cell>
          <cell r="AM76">
            <v>0</v>
          </cell>
          <cell r="AN76">
            <v>0</v>
          </cell>
          <cell r="AO76">
            <v>0</v>
          </cell>
          <cell r="AP76">
            <v>0</v>
          </cell>
          <cell r="AQ76">
            <v>0</v>
          </cell>
          <cell r="AR76">
            <v>0</v>
          </cell>
          <cell r="AS76">
            <v>0</v>
          </cell>
          <cell r="AT76">
            <v>1.359</v>
          </cell>
          <cell r="AU76">
            <v>1.359</v>
          </cell>
          <cell r="AV76">
            <v>0.3</v>
          </cell>
          <cell r="AW76">
            <v>0.3</v>
          </cell>
          <cell r="AX76">
            <v>5.1660000000000004</v>
          </cell>
          <cell r="AY76">
            <v>10.798</v>
          </cell>
          <cell r="AZ76">
            <v>0</v>
          </cell>
          <cell r="BA76">
            <v>0</v>
          </cell>
          <cell r="BB76">
            <v>0</v>
          </cell>
          <cell r="BC76">
            <v>0</v>
          </cell>
          <cell r="BD76">
            <v>2.895</v>
          </cell>
          <cell r="BE76">
            <v>1.569</v>
          </cell>
          <cell r="BF76">
            <v>0</v>
          </cell>
          <cell r="BG76">
            <v>0</v>
          </cell>
          <cell r="BH76">
            <v>0</v>
          </cell>
          <cell r="BI76">
            <v>0</v>
          </cell>
          <cell r="BJ76">
            <v>1.9870000000000001</v>
          </cell>
          <cell r="BK76">
            <v>4.5289999999999999</v>
          </cell>
        </row>
        <row r="77">
          <cell r="A77">
            <v>18625</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5.3</v>
          </cell>
          <cell r="W77">
            <v>4.3499999999999996</v>
          </cell>
          <cell r="X77">
            <v>0.92200000000000004</v>
          </cell>
          <cell r="Y77">
            <v>0.85199999999999998</v>
          </cell>
          <cell r="Z77">
            <v>1.1659999999999999</v>
          </cell>
          <cell r="AA77">
            <v>1.0780000000000001</v>
          </cell>
          <cell r="AB77">
            <v>0.44</v>
          </cell>
          <cell r="AC77">
            <v>0.40500000000000003</v>
          </cell>
          <cell r="AD77">
            <v>0.22</v>
          </cell>
          <cell r="AE77">
            <v>0.20200000000000001</v>
          </cell>
          <cell r="AF77">
            <v>0.42499999999999999</v>
          </cell>
          <cell r="AG77">
            <v>0.442</v>
          </cell>
          <cell r="AH77">
            <v>0.2</v>
          </cell>
          <cell r="AI77">
            <v>0.17</v>
          </cell>
          <cell r="AJ77">
            <v>0</v>
          </cell>
          <cell r="AK77">
            <v>0</v>
          </cell>
          <cell r="AL77">
            <v>0</v>
          </cell>
          <cell r="AM77">
            <v>0</v>
          </cell>
          <cell r="AN77">
            <v>0</v>
          </cell>
          <cell r="AO77">
            <v>0</v>
          </cell>
          <cell r="AP77">
            <v>0</v>
          </cell>
          <cell r="AQ77">
            <v>0</v>
          </cell>
          <cell r="AR77">
            <v>0</v>
          </cell>
          <cell r="AS77">
            <v>0</v>
          </cell>
          <cell r="AT77">
            <v>1.4510000000000001</v>
          </cell>
          <cell r="AU77">
            <v>1.4319999999999999</v>
          </cell>
          <cell r="AV77">
            <v>0.3</v>
          </cell>
          <cell r="AW77">
            <v>0.3</v>
          </cell>
          <cell r="AX77">
            <v>5.5069999999999997</v>
          </cell>
          <cell r="AY77">
            <v>10.853</v>
          </cell>
          <cell r="AZ77">
            <v>0</v>
          </cell>
          <cell r="BA77">
            <v>0</v>
          </cell>
          <cell r="BB77">
            <v>0</v>
          </cell>
          <cell r="BC77">
            <v>0</v>
          </cell>
          <cell r="BD77">
            <v>2.79</v>
          </cell>
          <cell r="BE77">
            <v>1.5980000000000001</v>
          </cell>
          <cell r="BF77">
            <v>0</v>
          </cell>
          <cell r="BG77">
            <v>0</v>
          </cell>
          <cell r="BH77">
            <v>0</v>
          </cell>
          <cell r="BI77">
            <v>0</v>
          </cell>
          <cell r="BJ77">
            <v>1.9870000000000001</v>
          </cell>
          <cell r="BK77">
            <v>4.5289999999999999</v>
          </cell>
        </row>
        <row r="78">
          <cell r="A78">
            <v>18650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5.3</v>
          </cell>
          <cell r="W78">
            <v>4.3600000000000003</v>
          </cell>
          <cell r="X78">
            <v>0.92200000000000004</v>
          </cell>
          <cell r="Y78">
            <v>0.85399999999999998</v>
          </cell>
          <cell r="Z78">
            <v>1.1659999999999999</v>
          </cell>
          <cell r="AA78">
            <v>1.081</v>
          </cell>
          <cell r="AB78">
            <v>0.44</v>
          </cell>
          <cell r="AC78">
            <v>0.40600000000000003</v>
          </cell>
          <cell r="AD78">
            <v>0.22</v>
          </cell>
          <cell r="AE78">
            <v>0.20300000000000001</v>
          </cell>
          <cell r="AF78">
            <v>0.42499999999999999</v>
          </cell>
          <cell r="AG78">
            <v>0.443</v>
          </cell>
          <cell r="AH78">
            <v>0.33100000000000002</v>
          </cell>
          <cell r="AI78">
            <v>0.17699999999999999</v>
          </cell>
          <cell r="AJ78">
            <v>0</v>
          </cell>
          <cell r="AK78">
            <v>0</v>
          </cell>
          <cell r="AL78">
            <v>0</v>
          </cell>
          <cell r="AM78">
            <v>0</v>
          </cell>
          <cell r="AN78">
            <v>0</v>
          </cell>
          <cell r="AO78">
            <v>0</v>
          </cell>
          <cell r="AP78">
            <v>0</v>
          </cell>
          <cell r="AQ78">
            <v>0</v>
          </cell>
          <cell r="AR78">
            <v>0</v>
          </cell>
          <cell r="AS78">
            <v>0</v>
          </cell>
          <cell r="AT78">
            <v>1.351</v>
          </cell>
          <cell r="AU78">
            <v>1.492</v>
          </cell>
          <cell r="AV78">
            <v>0.3</v>
          </cell>
          <cell r="AW78">
            <v>0.3</v>
          </cell>
          <cell r="AX78">
            <v>4.141</v>
          </cell>
          <cell r="AY78">
            <v>11.372</v>
          </cell>
          <cell r="AZ78">
            <v>0</v>
          </cell>
          <cell r="BA78">
            <v>0</v>
          </cell>
          <cell r="BB78">
            <v>0</v>
          </cell>
          <cell r="BC78">
            <v>0</v>
          </cell>
          <cell r="BD78">
            <v>2.8</v>
          </cell>
          <cell r="BE78">
            <v>1.639</v>
          </cell>
          <cell r="BF78">
            <v>0</v>
          </cell>
          <cell r="BG78">
            <v>0</v>
          </cell>
          <cell r="BH78">
            <v>0</v>
          </cell>
          <cell r="BI78">
            <v>0</v>
          </cell>
          <cell r="BJ78">
            <v>1.9470000000000001</v>
          </cell>
          <cell r="BK78">
            <v>4.5289999999999999</v>
          </cell>
        </row>
        <row r="79">
          <cell r="A79">
            <v>18675</v>
          </cell>
          <cell r="B79">
            <v>0</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5.3</v>
          </cell>
          <cell r="W79">
            <v>4.7</v>
          </cell>
          <cell r="X79">
            <v>0.92200000000000004</v>
          </cell>
          <cell r="Y79">
            <v>0.872</v>
          </cell>
          <cell r="Z79">
            <v>1.1659999999999999</v>
          </cell>
          <cell r="AA79">
            <v>1.103</v>
          </cell>
          <cell r="AB79">
            <v>0.44</v>
          </cell>
          <cell r="AC79">
            <v>0.41499999999999998</v>
          </cell>
          <cell r="AD79">
            <v>0.22</v>
          </cell>
          <cell r="AE79">
            <v>0.20699999999999999</v>
          </cell>
          <cell r="AF79">
            <v>0.42499999999999999</v>
          </cell>
          <cell r="AG79">
            <v>0.437</v>
          </cell>
          <cell r="AH79">
            <v>0.20599999999999999</v>
          </cell>
          <cell r="AI79">
            <v>0.20100000000000001</v>
          </cell>
          <cell r="AJ79">
            <v>0</v>
          </cell>
          <cell r="AK79">
            <v>0</v>
          </cell>
          <cell r="AL79">
            <v>0</v>
          </cell>
          <cell r="AM79">
            <v>0</v>
          </cell>
          <cell r="AN79">
            <v>0</v>
          </cell>
          <cell r="AO79">
            <v>0</v>
          </cell>
          <cell r="AP79">
            <v>0</v>
          </cell>
          <cell r="AQ79">
            <v>0</v>
          </cell>
          <cell r="AR79">
            <v>0</v>
          </cell>
          <cell r="AS79">
            <v>0</v>
          </cell>
          <cell r="AT79">
            <v>1.387</v>
          </cell>
          <cell r="AU79">
            <v>1.5209999999999999</v>
          </cell>
          <cell r="AV79">
            <v>0.3</v>
          </cell>
          <cell r="AW79">
            <v>0.3</v>
          </cell>
          <cell r="AX79">
            <v>5.266</v>
          </cell>
          <cell r="AY79">
            <v>11.555</v>
          </cell>
          <cell r="AZ79">
            <v>0</v>
          </cell>
          <cell r="BA79">
            <v>0</v>
          </cell>
          <cell r="BB79">
            <v>0</v>
          </cell>
          <cell r="BC79">
            <v>0</v>
          </cell>
          <cell r="BD79">
            <v>2.5590000000000002</v>
          </cell>
          <cell r="BE79">
            <v>1.663</v>
          </cell>
          <cell r="BF79">
            <v>0</v>
          </cell>
          <cell r="BG79">
            <v>0</v>
          </cell>
          <cell r="BH79">
            <v>0</v>
          </cell>
          <cell r="BI79">
            <v>0</v>
          </cell>
          <cell r="BJ79">
            <v>1.9870000000000001</v>
          </cell>
          <cell r="BK79">
            <v>4.5289999999999999</v>
          </cell>
        </row>
        <row r="80">
          <cell r="A80">
            <v>18700</v>
          </cell>
          <cell r="B80">
            <v>0</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5.3</v>
          </cell>
          <cell r="W80">
            <v>4.5999999999999996</v>
          </cell>
          <cell r="X80">
            <v>0.92200000000000004</v>
          </cell>
          <cell r="Y80">
            <v>0.90200000000000002</v>
          </cell>
          <cell r="Z80">
            <v>1.1659999999999999</v>
          </cell>
          <cell r="AA80">
            <v>1.141</v>
          </cell>
          <cell r="AB80">
            <v>0.44</v>
          </cell>
          <cell r="AC80">
            <v>0.43</v>
          </cell>
          <cell r="AD80">
            <v>0.22</v>
          </cell>
          <cell r="AE80">
            <v>0.215</v>
          </cell>
          <cell r="AF80">
            <v>0.42499999999999999</v>
          </cell>
          <cell r="AG80">
            <v>0.43</v>
          </cell>
          <cell r="AH80">
            <v>0.217</v>
          </cell>
          <cell r="AI80">
            <v>0.254</v>
          </cell>
          <cell r="AJ80">
            <v>0</v>
          </cell>
          <cell r="AK80">
            <v>0</v>
          </cell>
          <cell r="AL80">
            <v>0</v>
          </cell>
          <cell r="AM80">
            <v>0</v>
          </cell>
          <cell r="AN80">
            <v>0</v>
          </cell>
          <cell r="AO80">
            <v>0</v>
          </cell>
          <cell r="AP80">
            <v>0</v>
          </cell>
          <cell r="AQ80">
            <v>0</v>
          </cell>
          <cell r="AR80">
            <v>0</v>
          </cell>
          <cell r="AS80">
            <v>0</v>
          </cell>
          <cell r="AT80">
            <v>0.56100000000000005</v>
          </cell>
          <cell r="AU80">
            <v>1.42</v>
          </cell>
          <cell r="AV80">
            <v>0.3</v>
          </cell>
          <cell r="AW80">
            <v>0.3</v>
          </cell>
          <cell r="AX80">
            <v>5.1219999999999999</v>
          </cell>
          <cell r="AY80">
            <v>11.78</v>
          </cell>
          <cell r="AZ80">
            <v>0</v>
          </cell>
          <cell r="BA80">
            <v>0</v>
          </cell>
          <cell r="BB80">
            <v>0</v>
          </cell>
          <cell r="BC80">
            <v>0</v>
          </cell>
          <cell r="BD80">
            <v>2.3769999999999998</v>
          </cell>
          <cell r="BE80">
            <v>1.9410000000000001</v>
          </cell>
          <cell r="BF80">
            <v>0</v>
          </cell>
          <cell r="BG80">
            <v>0</v>
          </cell>
          <cell r="BH80">
            <v>0</v>
          </cell>
          <cell r="BI80">
            <v>0</v>
          </cell>
          <cell r="BJ80">
            <v>1.9870000000000001</v>
          </cell>
          <cell r="BK80">
            <v>4.5289999999999999</v>
          </cell>
        </row>
        <row r="81">
          <cell r="A81">
            <v>18725</v>
          </cell>
          <cell r="B81">
            <v>0</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5.3</v>
          </cell>
          <cell r="W81">
            <v>4.7</v>
          </cell>
          <cell r="X81">
            <v>0.92200000000000004</v>
          </cell>
          <cell r="Y81">
            <v>0.92200000000000004</v>
          </cell>
          <cell r="Z81">
            <v>1.1659999999999999</v>
          </cell>
          <cell r="AA81">
            <v>1.1659999999999999</v>
          </cell>
          <cell r="AB81">
            <v>0.44</v>
          </cell>
          <cell r="AC81">
            <v>0.44</v>
          </cell>
          <cell r="AD81">
            <v>0.22</v>
          </cell>
          <cell r="AE81">
            <v>0.22</v>
          </cell>
          <cell r="AF81">
            <v>0.42499999999999999</v>
          </cell>
          <cell r="AG81">
            <v>0.42499999999999999</v>
          </cell>
          <cell r="AH81">
            <v>0.19500000000000001</v>
          </cell>
          <cell r="AI81">
            <v>0.28599999999999998</v>
          </cell>
          <cell r="AJ81">
            <v>0</v>
          </cell>
          <cell r="AK81">
            <v>0</v>
          </cell>
          <cell r="AL81">
            <v>0</v>
          </cell>
          <cell r="AM81">
            <v>0</v>
          </cell>
          <cell r="AN81">
            <v>0</v>
          </cell>
          <cell r="AO81">
            <v>0</v>
          </cell>
          <cell r="AP81">
            <v>0</v>
          </cell>
          <cell r="AQ81">
            <v>0</v>
          </cell>
          <cell r="AR81">
            <v>0</v>
          </cell>
          <cell r="AS81">
            <v>0</v>
          </cell>
          <cell r="AT81">
            <v>0.49099999999999999</v>
          </cell>
          <cell r="AU81">
            <v>1.4239999999999999</v>
          </cell>
          <cell r="AV81">
            <v>0.3</v>
          </cell>
          <cell r="AW81">
            <v>0.3</v>
          </cell>
          <cell r="AX81">
            <v>5.4180000000000001</v>
          </cell>
          <cell r="AY81">
            <v>11.631</v>
          </cell>
          <cell r="AZ81">
            <v>0</v>
          </cell>
          <cell r="BA81">
            <v>0</v>
          </cell>
          <cell r="BB81">
            <v>0</v>
          </cell>
          <cell r="BC81">
            <v>0</v>
          </cell>
          <cell r="BD81">
            <v>2.6480000000000001</v>
          </cell>
          <cell r="BE81">
            <v>1.8580000000000001</v>
          </cell>
          <cell r="BF81">
            <v>0</v>
          </cell>
          <cell r="BG81">
            <v>0</v>
          </cell>
          <cell r="BH81">
            <v>0</v>
          </cell>
          <cell r="BI81">
            <v>0</v>
          </cell>
          <cell r="BJ81">
            <v>1.9870000000000001</v>
          </cell>
          <cell r="BK81">
            <v>4.5289999999999999</v>
          </cell>
        </row>
        <row r="82">
          <cell r="A82">
            <v>18750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5.35</v>
          </cell>
          <cell r="W82">
            <v>4.4000000000000004</v>
          </cell>
          <cell r="X82">
            <v>0.93200000000000005</v>
          </cell>
          <cell r="Y82">
            <v>0.86199999999999999</v>
          </cell>
          <cell r="Z82">
            <v>1.1779999999999999</v>
          </cell>
          <cell r="AA82">
            <v>1.091</v>
          </cell>
          <cell r="AB82">
            <v>0.44500000000000001</v>
          </cell>
          <cell r="AC82">
            <v>0.41</v>
          </cell>
          <cell r="AD82">
            <v>0.22</v>
          </cell>
          <cell r="AE82">
            <v>0.20499999999999999</v>
          </cell>
          <cell r="AF82">
            <v>0.42199999999999999</v>
          </cell>
          <cell r="AG82">
            <v>0.44</v>
          </cell>
          <cell r="AH82">
            <v>0.223</v>
          </cell>
          <cell r="AI82">
            <v>0.23</v>
          </cell>
          <cell r="AJ82">
            <v>0</v>
          </cell>
          <cell r="AK82">
            <v>0</v>
          </cell>
          <cell r="AL82">
            <v>0</v>
          </cell>
          <cell r="AM82">
            <v>0</v>
          </cell>
          <cell r="AN82">
            <v>0</v>
          </cell>
          <cell r="AO82">
            <v>0</v>
          </cell>
          <cell r="AP82">
            <v>0</v>
          </cell>
          <cell r="AQ82">
            <v>0</v>
          </cell>
          <cell r="AR82">
            <v>0</v>
          </cell>
          <cell r="AS82">
            <v>0</v>
          </cell>
          <cell r="AT82">
            <v>0.45500000000000002</v>
          </cell>
          <cell r="AU82">
            <v>1.613</v>
          </cell>
          <cell r="AV82">
            <v>0.3</v>
          </cell>
          <cell r="AW82">
            <v>0.3</v>
          </cell>
          <cell r="AX82">
            <v>5.1479999999999997</v>
          </cell>
          <cell r="AY82">
            <v>11.776</v>
          </cell>
          <cell r="AZ82">
            <v>0</v>
          </cell>
          <cell r="BA82">
            <v>0</v>
          </cell>
          <cell r="BB82">
            <v>0</v>
          </cell>
          <cell r="BC82">
            <v>0</v>
          </cell>
          <cell r="BD82">
            <v>2.6629999999999998</v>
          </cell>
          <cell r="BE82">
            <v>1.7709999999999999</v>
          </cell>
          <cell r="BF82">
            <v>0</v>
          </cell>
          <cell r="BG82">
            <v>0</v>
          </cell>
          <cell r="BH82">
            <v>0</v>
          </cell>
          <cell r="BI82">
            <v>0</v>
          </cell>
          <cell r="BJ82">
            <v>1.9870000000000001</v>
          </cell>
          <cell r="BK82">
            <v>4.5289999999999999</v>
          </cell>
        </row>
        <row r="83">
          <cell r="A83">
            <v>18775</v>
          </cell>
          <cell r="B83">
            <v>0</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5.4</v>
          </cell>
          <cell r="W83">
            <v>4.4000000000000004</v>
          </cell>
          <cell r="X83">
            <v>0.94199999999999995</v>
          </cell>
          <cell r="Y83">
            <v>0.86199999999999999</v>
          </cell>
          <cell r="Z83">
            <v>1.1910000000000001</v>
          </cell>
          <cell r="AA83">
            <v>1.091</v>
          </cell>
          <cell r="AB83">
            <v>0.45</v>
          </cell>
          <cell r="AC83">
            <v>0.41</v>
          </cell>
          <cell r="AD83">
            <v>0.22500000000000001</v>
          </cell>
          <cell r="AE83">
            <v>0.20499999999999999</v>
          </cell>
          <cell r="AF83">
            <v>0.42</v>
          </cell>
          <cell r="AG83">
            <v>0.44</v>
          </cell>
          <cell r="AH83">
            <v>0.38200000000000001</v>
          </cell>
          <cell r="AI83">
            <v>0.253</v>
          </cell>
          <cell r="AJ83">
            <v>0</v>
          </cell>
          <cell r="AK83">
            <v>0</v>
          </cell>
          <cell r="AL83">
            <v>0</v>
          </cell>
          <cell r="AM83">
            <v>0</v>
          </cell>
          <cell r="AN83">
            <v>0</v>
          </cell>
          <cell r="AO83">
            <v>0</v>
          </cell>
          <cell r="AP83">
            <v>0</v>
          </cell>
          <cell r="AQ83">
            <v>0</v>
          </cell>
          <cell r="AR83">
            <v>0</v>
          </cell>
          <cell r="AS83">
            <v>0</v>
          </cell>
          <cell r="AT83">
            <v>0.55200000000000005</v>
          </cell>
          <cell r="AU83">
            <v>1.2989999999999999</v>
          </cell>
          <cell r="AV83">
            <v>0.3</v>
          </cell>
          <cell r="AW83">
            <v>0.3</v>
          </cell>
          <cell r="AX83">
            <v>4.1059999999999999</v>
          </cell>
          <cell r="AY83">
            <v>12.31</v>
          </cell>
          <cell r="AZ83">
            <v>0</v>
          </cell>
          <cell r="BA83">
            <v>0</v>
          </cell>
          <cell r="BB83">
            <v>0</v>
          </cell>
          <cell r="BC83">
            <v>0</v>
          </cell>
          <cell r="BD83">
            <v>2.2650000000000001</v>
          </cell>
          <cell r="BE83">
            <v>1.8280000000000001</v>
          </cell>
          <cell r="BF83">
            <v>0</v>
          </cell>
          <cell r="BG83">
            <v>0</v>
          </cell>
          <cell r="BH83">
            <v>0</v>
          </cell>
          <cell r="BI83">
            <v>0</v>
          </cell>
          <cell r="BJ83">
            <v>1.9870000000000001</v>
          </cell>
          <cell r="BK83">
            <v>4.5289999999999999</v>
          </cell>
        </row>
        <row r="84">
          <cell r="A84">
            <v>18800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5.4</v>
          </cell>
          <cell r="W84">
            <v>4.55</v>
          </cell>
          <cell r="X84">
            <v>0.94199999999999995</v>
          </cell>
          <cell r="Y84">
            <v>0.89200000000000002</v>
          </cell>
          <cell r="Z84">
            <v>1.1910000000000001</v>
          </cell>
          <cell r="AA84">
            <v>1.1279999999999999</v>
          </cell>
          <cell r="AB84">
            <v>0.45</v>
          </cell>
          <cell r="AC84">
            <v>0.42499999999999999</v>
          </cell>
          <cell r="AD84">
            <v>0.22500000000000001</v>
          </cell>
          <cell r="AE84">
            <v>0.21199999999999999</v>
          </cell>
          <cell r="AF84">
            <v>0.42</v>
          </cell>
          <cell r="AG84">
            <v>0.432</v>
          </cell>
          <cell r="AH84">
            <v>0.185</v>
          </cell>
          <cell r="AI84">
            <v>0.20699999999999999</v>
          </cell>
          <cell r="AJ84">
            <v>0</v>
          </cell>
          <cell r="AK84">
            <v>0</v>
          </cell>
          <cell r="AL84">
            <v>0</v>
          </cell>
          <cell r="AM84">
            <v>0</v>
          </cell>
          <cell r="AN84">
            <v>0</v>
          </cell>
          <cell r="AO84">
            <v>0</v>
          </cell>
          <cell r="AP84">
            <v>0</v>
          </cell>
          <cell r="AQ84">
            <v>0</v>
          </cell>
          <cell r="AR84">
            <v>0</v>
          </cell>
          <cell r="AS84">
            <v>0</v>
          </cell>
          <cell r="AT84">
            <v>0.48899999999999999</v>
          </cell>
          <cell r="AU84">
            <v>1.454</v>
          </cell>
          <cell r="AV84">
            <v>0.3</v>
          </cell>
          <cell r="AW84">
            <v>0.3</v>
          </cell>
          <cell r="AX84">
            <v>5.1520000000000001</v>
          </cell>
          <cell r="AY84">
            <v>11.42</v>
          </cell>
          <cell r="AZ84">
            <v>0</v>
          </cell>
          <cell r="BA84">
            <v>0</v>
          </cell>
          <cell r="BB84">
            <v>0</v>
          </cell>
          <cell r="BC84">
            <v>0</v>
          </cell>
          <cell r="BD84">
            <v>2.5630000000000002</v>
          </cell>
          <cell r="BE84">
            <v>2.4540000000000002</v>
          </cell>
          <cell r="BF84">
            <v>0</v>
          </cell>
          <cell r="BG84">
            <v>0</v>
          </cell>
          <cell r="BH84">
            <v>0</v>
          </cell>
          <cell r="BI84">
            <v>0</v>
          </cell>
          <cell r="BJ84">
            <v>1.9870000000000001</v>
          </cell>
          <cell r="BK84">
            <v>4.5289999999999999</v>
          </cell>
        </row>
        <row r="85">
          <cell r="A85">
            <v>18825</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5.3</v>
          </cell>
          <cell r="W85">
            <v>4.4000000000000004</v>
          </cell>
          <cell r="X85">
            <v>0.92200000000000004</v>
          </cell>
          <cell r="Y85">
            <v>0.86199999999999999</v>
          </cell>
          <cell r="Z85">
            <v>1.1659999999999999</v>
          </cell>
          <cell r="AA85">
            <v>1.091</v>
          </cell>
          <cell r="AB85">
            <v>0.44</v>
          </cell>
          <cell r="AC85">
            <v>0.41</v>
          </cell>
          <cell r="AD85">
            <v>0.22</v>
          </cell>
          <cell r="AE85">
            <v>0.20499999999999999</v>
          </cell>
          <cell r="AF85">
            <v>0.42499999999999999</v>
          </cell>
          <cell r="AG85">
            <v>0.44</v>
          </cell>
          <cell r="AH85">
            <v>0.32700000000000001</v>
          </cell>
          <cell r="AI85">
            <v>0.27500000000000002</v>
          </cell>
          <cell r="AJ85">
            <v>0</v>
          </cell>
          <cell r="AK85">
            <v>0</v>
          </cell>
          <cell r="AL85">
            <v>0</v>
          </cell>
          <cell r="AM85">
            <v>0</v>
          </cell>
          <cell r="AN85">
            <v>0</v>
          </cell>
          <cell r="AO85">
            <v>0</v>
          </cell>
          <cell r="AP85">
            <v>0</v>
          </cell>
          <cell r="AQ85">
            <v>0</v>
          </cell>
          <cell r="AR85">
            <v>0</v>
          </cell>
          <cell r="AS85">
            <v>0</v>
          </cell>
          <cell r="AT85">
            <v>0.58299999999999996</v>
          </cell>
          <cell r="AU85">
            <v>1.347</v>
          </cell>
          <cell r="AV85">
            <v>0.3</v>
          </cell>
          <cell r="AW85">
            <v>0.3</v>
          </cell>
          <cell r="AX85">
            <v>5.2910000000000004</v>
          </cell>
          <cell r="AY85">
            <v>11.321999999999999</v>
          </cell>
          <cell r="AZ85">
            <v>0</v>
          </cell>
          <cell r="BA85">
            <v>0</v>
          </cell>
          <cell r="BB85">
            <v>0</v>
          </cell>
          <cell r="BC85">
            <v>0</v>
          </cell>
          <cell r="BD85">
            <v>2.5379999999999998</v>
          </cell>
          <cell r="BE85">
            <v>1.667</v>
          </cell>
          <cell r="BF85">
            <v>0</v>
          </cell>
          <cell r="BG85">
            <v>0</v>
          </cell>
          <cell r="BH85">
            <v>0</v>
          </cell>
          <cell r="BI85">
            <v>0</v>
          </cell>
          <cell r="BJ85">
            <v>1.9870000000000001</v>
          </cell>
          <cell r="BK85">
            <v>4.5289999999999999</v>
          </cell>
        </row>
        <row r="86">
          <cell r="A86">
            <v>18850</v>
          </cell>
          <cell r="B86">
            <v>0</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5.3</v>
          </cell>
          <cell r="W86">
            <v>4.3499999999999996</v>
          </cell>
          <cell r="X86">
            <v>0.92200000000000004</v>
          </cell>
          <cell r="Y86">
            <v>0.85199999999999998</v>
          </cell>
          <cell r="Z86">
            <v>1.1659999999999999</v>
          </cell>
          <cell r="AA86">
            <v>1.0780000000000001</v>
          </cell>
          <cell r="AB86">
            <v>0.44</v>
          </cell>
          <cell r="AC86">
            <v>0.40500000000000003</v>
          </cell>
          <cell r="AD86">
            <v>0.22</v>
          </cell>
          <cell r="AE86">
            <v>0.20200000000000001</v>
          </cell>
          <cell r="AF86">
            <v>0.42499999999999999</v>
          </cell>
          <cell r="AG86">
            <v>0.442</v>
          </cell>
          <cell r="AH86">
            <v>0.26500000000000001</v>
          </cell>
          <cell r="AI86">
            <v>0.27100000000000002</v>
          </cell>
          <cell r="AJ86">
            <v>0</v>
          </cell>
          <cell r="AK86">
            <v>0</v>
          </cell>
          <cell r="AL86">
            <v>0</v>
          </cell>
          <cell r="AM86">
            <v>0</v>
          </cell>
          <cell r="AN86">
            <v>0</v>
          </cell>
          <cell r="AO86">
            <v>0</v>
          </cell>
          <cell r="AP86">
            <v>0</v>
          </cell>
          <cell r="AQ86">
            <v>0</v>
          </cell>
          <cell r="AR86">
            <v>0</v>
          </cell>
          <cell r="AS86">
            <v>0</v>
          </cell>
          <cell r="AT86">
            <v>0.61299999999999999</v>
          </cell>
          <cell r="AU86">
            <v>1.417</v>
          </cell>
          <cell r="AV86">
            <v>0.3</v>
          </cell>
          <cell r="AW86">
            <v>0.3</v>
          </cell>
          <cell r="AX86">
            <v>5.3259999999999996</v>
          </cell>
          <cell r="AY86">
            <v>11.394</v>
          </cell>
          <cell r="AZ86">
            <v>0</v>
          </cell>
          <cell r="BA86">
            <v>0</v>
          </cell>
          <cell r="BB86">
            <v>0</v>
          </cell>
          <cell r="BC86">
            <v>0</v>
          </cell>
          <cell r="BD86">
            <v>2.4889999999999999</v>
          </cell>
          <cell r="BE86">
            <v>1.68</v>
          </cell>
          <cell r="BF86">
            <v>0</v>
          </cell>
          <cell r="BG86">
            <v>0</v>
          </cell>
          <cell r="BH86">
            <v>0</v>
          </cell>
          <cell r="BI86">
            <v>0</v>
          </cell>
          <cell r="BJ86">
            <v>1.9870000000000001</v>
          </cell>
          <cell r="BK86">
            <v>4.5289999999999999</v>
          </cell>
        </row>
        <row r="87">
          <cell r="A87">
            <v>18875</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5.35</v>
          </cell>
          <cell r="W87">
            <v>4.45</v>
          </cell>
          <cell r="X87">
            <v>0.93200000000000005</v>
          </cell>
          <cell r="Y87">
            <v>0.872</v>
          </cell>
          <cell r="Z87">
            <v>1.1779999999999999</v>
          </cell>
          <cell r="AA87">
            <v>1.103</v>
          </cell>
          <cell r="AB87">
            <v>0.44500000000000001</v>
          </cell>
          <cell r="AC87">
            <v>0.41499999999999998</v>
          </cell>
          <cell r="AD87">
            <v>0.222</v>
          </cell>
          <cell r="AE87">
            <v>0.20699999999999999</v>
          </cell>
          <cell r="AF87">
            <v>0.42299999999999999</v>
          </cell>
          <cell r="AG87">
            <v>0.437</v>
          </cell>
          <cell r="AH87">
            <v>0.254</v>
          </cell>
          <cell r="AI87">
            <v>0.219</v>
          </cell>
          <cell r="AJ87">
            <v>0</v>
          </cell>
          <cell r="AK87">
            <v>0</v>
          </cell>
          <cell r="AL87">
            <v>0</v>
          </cell>
          <cell r="AM87">
            <v>0</v>
          </cell>
          <cell r="AN87">
            <v>0</v>
          </cell>
          <cell r="AO87">
            <v>0</v>
          </cell>
          <cell r="AP87">
            <v>0</v>
          </cell>
          <cell r="AQ87">
            <v>0</v>
          </cell>
          <cell r="AR87">
            <v>0</v>
          </cell>
          <cell r="AS87">
            <v>0</v>
          </cell>
          <cell r="AT87">
            <v>0.46500000000000002</v>
          </cell>
          <cell r="AU87">
            <v>1.425</v>
          </cell>
          <cell r="AV87">
            <v>0.3</v>
          </cell>
          <cell r="AW87">
            <v>0.3</v>
          </cell>
          <cell r="AX87">
            <v>5.4729999999999999</v>
          </cell>
          <cell r="AY87">
            <v>11.557</v>
          </cell>
          <cell r="AZ87">
            <v>0</v>
          </cell>
          <cell r="BA87">
            <v>0</v>
          </cell>
          <cell r="BB87">
            <v>0</v>
          </cell>
          <cell r="BC87">
            <v>0</v>
          </cell>
          <cell r="BD87">
            <v>2.7050000000000001</v>
          </cell>
          <cell r="BE87">
            <v>1.6970000000000001</v>
          </cell>
          <cell r="BF87">
            <v>0</v>
          </cell>
          <cell r="BG87">
            <v>0</v>
          </cell>
          <cell r="BH87">
            <v>0</v>
          </cell>
          <cell r="BI87">
            <v>0</v>
          </cell>
          <cell r="BJ87">
            <v>1.9870000000000001</v>
          </cell>
          <cell r="BK87">
            <v>4.5289999999999999</v>
          </cell>
        </row>
        <row r="88">
          <cell r="A88">
            <v>18900</v>
          </cell>
          <cell r="B88">
            <v>0</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5.3</v>
          </cell>
          <cell r="W88">
            <v>4.4000000000000004</v>
          </cell>
          <cell r="X88">
            <v>0.92200000000000004</v>
          </cell>
          <cell r="Y88">
            <v>0.86199999999999999</v>
          </cell>
          <cell r="Z88">
            <v>1.1659999999999999</v>
          </cell>
          <cell r="AA88">
            <v>1.091</v>
          </cell>
          <cell r="AB88">
            <v>0.44</v>
          </cell>
          <cell r="AC88">
            <v>0.41</v>
          </cell>
          <cell r="AD88">
            <v>0.22</v>
          </cell>
          <cell r="AE88">
            <v>0.20499999999999999</v>
          </cell>
          <cell r="AF88">
            <v>0.42499999999999999</v>
          </cell>
          <cell r="AG88">
            <v>0.44</v>
          </cell>
          <cell r="AH88">
            <v>0.20599999999999999</v>
          </cell>
          <cell r="AI88">
            <v>0.214</v>
          </cell>
          <cell r="AJ88">
            <v>0</v>
          </cell>
          <cell r="AK88">
            <v>0</v>
          </cell>
          <cell r="AL88">
            <v>0</v>
          </cell>
          <cell r="AM88">
            <v>0</v>
          </cell>
          <cell r="AN88">
            <v>0</v>
          </cell>
          <cell r="AO88">
            <v>0</v>
          </cell>
          <cell r="AP88">
            <v>0</v>
          </cell>
          <cell r="AQ88">
            <v>0</v>
          </cell>
          <cell r="AR88">
            <v>0</v>
          </cell>
          <cell r="AS88">
            <v>0</v>
          </cell>
          <cell r="AT88">
            <v>0.56799999999999995</v>
          </cell>
          <cell r="AU88">
            <v>1.5049999999999999</v>
          </cell>
          <cell r="AV88">
            <v>0.3</v>
          </cell>
          <cell r="AW88">
            <v>0.3</v>
          </cell>
          <cell r="AX88">
            <v>6.4109999999999996</v>
          </cell>
          <cell r="AY88">
            <v>12.512</v>
          </cell>
          <cell r="AZ88">
            <v>0</v>
          </cell>
          <cell r="BA88">
            <v>0</v>
          </cell>
          <cell r="BB88">
            <v>0</v>
          </cell>
          <cell r="BC88">
            <v>0</v>
          </cell>
          <cell r="BD88">
            <v>2.847</v>
          </cell>
          <cell r="BE88">
            <v>1.8260000000000001</v>
          </cell>
          <cell r="BF88">
            <v>0</v>
          </cell>
          <cell r="BG88">
            <v>0</v>
          </cell>
          <cell r="BH88">
            <v>0</v>
          </cell>
          <cell r="BI88">
            <v>0</v>
          </cell>
          <cell r="BJ88">
            <v>1.9870000000000001</v>
          </cell>
          <cell r="BK88">
            <v>4.5289999999999999</v>
          </cell>
        </row>
        <row r="89">
          <cell r="A89">
            <v>18925</v>
          </cell>
          <cell r="B89">
            <v>0</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5.3</v>
          </cell>
          <cell r="W89">
            <v>4.55</v>
          </cell>
          <cell r="X89">
            <v>0.92200000000000004</v>
          </cell>
          <cell r="Y89">
            <v>0.89200000000000002</v>
          </cell>
          <cell r="Z89">
            <v>1.1659999999999999</v>
          </cell>
          <cell r="AA89">
            <v>1.1279999999999999</v>
          </cell>
          <cell r="AB89">
            <v>0.44</v>
          </cell>
          <cell r="AC89">
            <v>0.42499999999999999</v>
          </cell>
          <cell r="AD89">
            <v>0.22</v>
          </cell>
          <cell r="AE89">
            <v>0.21199999999999999</v>
          </cell>
          <cell r="AF89">
            <v>0.42499999999999999</v>
          </cell>
          <cell r="AG89">
            <v>0.42499999999999999</v>
          </cell>
          <cell r="AH89">
            <v>0.223</v>
          </cell>
          <cell r="AI89">
            <v>0.28299999999999997</v>
          </cell>
          <cell r="AJ89">
            <v>0</v>
          </cell>
          <cell r="AK89">
            <v>0</v>
          </cell>
          <cell r="AL89">
            <v>0</v>
          </cell>
          <cell r="AM89">
            <v>0</v>
          </cell>
          <cell r="AN89">
            <v>0</v>
          </cell>
          <cell r="AO89">
            <v>0</v>
          </cell>
          <cell r="AP89">
            <v>0</v>
          </cell>
          <cell r="AQ89">
            <v>0</v>
          </cell>
          <cell r="AR89">
            <v>0</v>
          </cell>
          <cell r="AS89">
            <v>0</v>
          </cell>
          <cell r="AT89">
            <v>0.77200000000000002</v>
          </cell>
          <cell r="AU89">
            <v>1.4350000000000001</v>
          </cell>
          <cell r="AV89">
            <v>0.3</v>
          </cell>
          <cell r="AW89">
            <v>0.3</v>
          </cell>
          <cell r="AX89">
            <v>5.3410000000000002</v>
          </cell>
          <cell r="AY89">
            <v>11.443</v>
          </cell>
          <cell r="AZ89">
            <v>0</v>
          </cell>
          <cell r="BA89">
            <v>0</v>
          </cell>
          <cell r="BB89">
            <v>0</v>
          </cell>
          <cell r="BC89">
            <v>0</v>
          </cell>
          <cell r="BD89">
            <v>2.6030000000000002</v>
          </cell>
          <cell r="BE89">
            <v>1.8859999999999999</v>
          </cell>
          <cell r="BF89">
            <v>0</v>
          </cell>
          <cell r="BG89">
            <v>0</v>
          </cell>
          <cell r="BH89">
            <v>0</v>
          </cell>
          <cell r="BI89">
            <v>0</v>
          </cell>
          <cell r="BJ89">
            <v>1.9870000000000001</v>
          </cell>
          <cell r="BK89">
            <v>4.5289999999999999</v>
          </cell>
        </row>
        <row r="90">
          <cell r="A90">
            <v>18950</v>
          </cell>
          <cell r="B90">
            <v>0</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5.3</v>
          </cell>
          <cell r="W90">
            <v>4.55</v>
          </cell>
          <cell r="X90">
            <v>0.92400000000000004</v>
          </cell>
          <cell r="Y90">
            <v>0.89200000000000002</v>
          </cell>
          <cell r="Z90">
            <v>1.165</v>
          </cell>
          <cell r="AA90">
            <v>1.1279999999999999</v>
          </cell>
          <cell r="AB90">
            <v>0.44</v>
          </cell>
          <cell r="AC90">
            <v>0.42499999999999999</v>
          </cell>
          <cell r="AD90">
            <v>0.219</v>
          </cell>
          <cell r="AE90">
            <v>0.21199999999999999</v>
          </cell>
          <cell r="AF90">
            <v>0.42299999999999999</v>
          </cell>
          <cell r="AG90">
            <v>0.432</v>
          </cell>
          <cell r="AH90">
            <v>0.23799999999999999</v>
          </cell>
          <cell r="AI90">
            <v>0.182</v>
          </cell>
          <cell r="AJ90">
            <v>0</v>
          </cell>
          <cell r="AK90">
            <v>0</v>
          </cell>
          <cell r="AL90">
            <v>0</v>
          </cell>
          <cell r="AM90">
            <v>0</v>
          </cell>
          <cell r="AN90">
            <v>0</v>
          </cell>
          <cell r="AO90">
            <v>0</v>
          </cell>
          <cell r="AP90">
            <v>0</v>
          </cell>
          <cell r="AQ90">
            <v>0</v>
          </cell>
          <cell r="AR90">
            <v>0</v>
          </cell>
          <cell r="AS90">
            <v>0</v>
          </cell>
          <cell r="AT90">
            <v>0.60299999999999998</v>
          </cell>
          <cell r="AU90">
            <v>1.472</v>
          </cell>
          <cell r="AV90">
            <v>0.3</v>
          </cell>
          <cell r="AW90">
            <v>0.3</v>
          </cell>
          <cell r="AX90">
            <v>4.8769999999999998</v>
          </cell>
          <cell r="AY90">
            <v>12.487</v>
          </cell>
          <cell r="AZ90">
            <v>0</v>
          </cell>
          <cell r="BA90">
            <v>0</v>
          </cell>
          <cell r="BB90">
            <v>0</v>
          </cell>
          <cell r="BC90">
            <v>0</v>
          </cell>
          <cell r="BD90">
            <v>2.6629999999999998</v>
          </cell>
          <cell r="BE90">
            <v>1.768</v>
          </cell>
          <cell r="BF90">
            <v>0</v>
          </cell>
          <cell r="BG90">
            <v>0</v>
          </cell>
          <cell r="BH90">
            <v>0</v>
          </cell>
          <cell r="BI90">
            <v>0</v>
          </cell>
          <cell r="BJ90">
            <v>1.988</v>
          </cell>
          <cell r="BK90">
            <v>4.5289999999999999</v>
          </cell>
        </row>
        <row r="91">
          <cell r="A91">
            <v>18975</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5.3</v>
          </cell>
          <cell r="W91">
            <v>4.55</v>
          </cell>
          <cell r="X91">
            <v>0.92400000000000004</v>
          </cell>
          <cell r="Y91">
            <v>0.89200000000000002</v>
          </cell>
          <cell r="Z91">
            <v>1.165</v>
          </cell>
          <cell r="AA91">
            <v>1.1279999999999999</v>
          </cell>
          <cell r="AB91">
            <v>0.44</v>
          </cell>
          <cell r="AC91">
            <v>0.42499999999999999</v>
          </cell>
          <cell r="AD91">
            <v>0.219</v>
          </cell>
          <cell r="AE91">
            <v>0.21299999999999999</v>
          </cell>
          <cell r="AF91">
            <v>0.42299999999999999</v>
          </cell>
          <cell r="AG91">
            <v>0.432</v>
          </cell>
          <cell r="AH91">
            <v>0.30499999999999999</v>
          </cell>
          <cell r="AI91">
            <v>0.23100000000000001</v>
          </cell>
          <cell r="AJ91">
            <v>0</v>
          </cell>
          <cell r="AK91">
            <v>0</v>
          </cell>
          <cell r="AL91">
            <v>0</v>
          </cell>
          <cell r="AM91">
            <v>0</v>
          </cell>
          <cell r="AN91">
            <v>0</v>
          </cell>
          <cell r="AO91">
            <v>0</v>
          </cell>
          <cell r="AP91">
            <v>0</v>
          </cell>
          <cell r="AQ91">
            <v>0</v>
          </cell>
          <cell r="AR91">
            <v>0</v>
          </cell>
          <cell r="AS91">
            <v>0</v>
          </cell>
          <cell r="AT91">
            <v>0.56999999999999995</v>
          </cell>
          <cell r="AU91">
            <v>1.544</v>
          </cell>
          <cell r="AV91">
            <v>0.3</v>
          </cell>
          <cell r="AW91">
            <v>0.3</v>
          </cell>
          <cell r="AX91">
            <v>5.0919999999999996</v>
          </cell>
          <cell r="AY91">
            <v>11.337999999999999</v>
          </cell>
          <cell r="AZ91">
            <v>0</v>
          </cell>
          <cell r="BA91">
            <v>0</v>
          </cell>
          <cell r="BB91">
            <v>0</v>
          </cell>
          <cell r="BC91">
            <v>0</v>
          </cell>
          <cell r="BD91">
            <v>2.6030000000000002</v>
          </cell>
          <cell r="BE91">
            <v>1.859</v>
          </cell>
          <cell r="BF91">
            <v>0</v>
          </cell>
          <cell r="BG91">
            <v>0</v>
          </cell>
          <cell r="BH91">
            <v>0</v>
          </cell>
          <cell r="BI91">
            <v>0</v>
          </cell>
          <cell r="BJ91">
            <v>1.988</v>
          </cell>
          <cell r="BK91">
            <v>4.5289999999999999</v>
          </cell>
        </row>
        <row r="92">
          <cell r="A92">
            <v>19000</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6.5</v>
          </cell>
          <cell r="W92">
            <v>4.5999999999999996</v>
          </cell>
          <cell r="X92">
            <v>1.165</v>
          </cell>
          <cell r="Y92">
            <v>0.90400000000000003</v>
          </cell>
          <cell r="Z92">
            <v>1.4650000000000001</v>
          </cell>
          <cell r="AA92">
            <v>1.1399999999999999</v>
          </cell>
          <cell r="AB92">
            <v>0.56000000000000005</v>
          </cell>
          <cell r="AC92">
            <v>0.43</v>
          </cell>
          <cell r="AD92">
            <v>0.27900000000000003</v>
          </cell>
          <cell r="AE92">
            <v>0.215</v>
          </cell>
          <cell r="AF92">
            <v>0.36299999999999999</v>
          </cell>
          <cell r="AG92">
            <v>0.36299999999999999</v>
          </cell>
          <cell r="AH92">
            <v>0.47699999999999998</v>
          </cell>
          <cell r="AI92">
            <v>0.442</v>
          </cell>
          <cell r="AJ92">
            <v>0</v>
          </cell>
          <cell r="AK92">
            <v>0</v>
          </cell>
          <cell r="AL92">
            <v>0</v>
          </cell>
          <cell r="AM92">
            <v>0</v>
          </cell>
          <cell r="AN92">
            <v>0</v>
          </cell>
          <cell r="AO92">
            <v>0</v>
          </cell>
          <cell r="AP92">
            <v>0</v>
          </cell>
          <cell r="AQ92">
            <v>0</v>
          </cell>
          <cell r="AR92">
            <v>0</v>
          </cell>
          <cell r="AS92">
            <v>0</v>
          </cell>
          <cell r="AT92">
            <v>0.90300000000000002</v>
          </cell>
          <cell r="AU92">
            <v>1.34</v>
          </cell>
          <cell r="AV92">
            <v>0.3</v>
          </cell>
          <cell r="AW92">
            <v>0.3</v>
          </cell>
          <cell r="AX92">
            <v>4.7140000000000004</v>
          </cell>
          <cell r="AY92">
            <v>10.875999999999999</v>
          </cell>
          <cell r="AZ92">
            <v>0</v>
          </cell>
          <cell r="BA92">
            <v>0</v>
          </cell>
          <cell r="BB92">
            <v>0</v>
          </cell>
          <cell r="BC92">
            <v>0</v>
          </cell>
          <cell r="BD92">
            <v>2.8780000000000001</v>
          </cell>
          <cell r="BE92">
            <v>1.7649999999999999</v>
          </cell>
          <cell r="BF92">
            <v>0</v>
          </cell>
          <cell r="BG92">
            <v>0</v>
          </cell>
          <cell r="BH92">
            <v>0</v>
          </cell>
          <cell r="BI92">
            <v>0</v>
          </cell>
          <cell r="BJ92">
            <v>1.988</v>
          </cell>
          <cell r="BK92">
            <v>4.5279999999999996</v>
          </cell>
        </row>
        <row r="93">
          <cell r="A93">
            <v>19020</v>
          </cell>
          <cell r="B93">
            <v>0</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5.3</v>
          </cell>
          <cell r="W93">
            <v>4.5999999999999996</v>
          </cell>
          <cell r="X93">
            <v>0.92400000000000004</v>
          </cell>
          <cell r="Y93">
            <v>0.90400000000000003</v>
          </cell>
          <cell r="Z93">
            <v>1.165</v>
          </cell>
          <cell r="AA93">
            <v>1.1399999999999999</v>
          </cell>
          <cell r="AB93">
            <v>0.44</v>
          </cell>
          <cell r="AC93">
            <v>0.43</v>
          </cell>
          <cell r="AD93">
            <v>0.219</v>
          </cell>
          <cell r="AE93">
            <v>0.215</v>
          </cell>
          <cell r="AF93">
            <v>0.42299999999999999</v>
          </cell>
          <cell r="AG93">
            <v>0.43</v>
          </cell>
          <cell r="AH93">
            <v>0.32700000000000001</v>
          </cell>
          <cell r="AI93">
            <v>0.312</v>
          </cell>
          <cell r="AJ93">
            <v>0</v>
          </cell>
          <cell r="AK93">
            <v>0</v>
          </cell>
          <cell r="AL93">
            <v>0</v>
          </cell>
          <cell r="AM93">
            <v>0</v>
          </cell>
          <cell r="AN93">
            <v>0</v>
          </cell>
          <cell r="AO93">
            <v>0</v>
          </cell>
          <cell r="AP93">
            <v>0</v>
          </cell>
          <cell r="AQ93">
            <v>0</v>
          </cell>
          <cell r="AR93">
            <v>0</v>
          </cell>
          <cell r="AS93">
            <v>0</v>
          </cell>
          <cell r="AT93">
            <v>0.47599999999999998</v>
          </cell>
          <cell r="AU93">
            <v>0.81</v>
          </cell>
          <cell r="AV93">
            <v>0.3</v>
          </cell>
          <cell r="AW93">
            <v>0.3</v>
          </cell>
          <cell r="AX93">
            <v>4.4779999999999998</v>
          </cell>
          <cell r="AY93">
            <v>11.813000000000001</v>
          </cell>
          <cell r="AZ93">
            <v>0</v>
          </cell>
          <cell r="BA93">
            <v>0</v>
          </cell>
          <cell r="BB93">
            <v>0</v>
          </cell>
          <cell r="BC93">
            <v>0</v>
          </cell>
          <cell r="BD93">
            <v>2.4550000000000001</v>
          </cell>
          <cell r="BE93">
            <v>2.0110000000000001</v>
          </cell>
          <cell r="BF93">
            <v>0</v>
          </cell>
          <cell r="BG93">
            <v>0</v>
          </cell>
          <cell r="BH93">
            <v>0</v>
          </cell>
          <cell r="BI93">
            <v>0</v>
          </cell>
          <cell r="BJ93">
            <v>1.988</v>
          </cell>
          <cell r="BK93">
            <v>4.5279999999999996</v>
          </cell>
        </row>
        <row r="94">
          <cell r="A94">
            <v>19040</v>
          </cell>
          <cell r="B94">
            <v>0</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5.35</v>
          </cell>
          <cell r="W94">
            <v>5.15</v>
          </cell>
          <cell r="X94">
            <v>0.93200000000000005</v>
          </cell>
          <cell r="Y94">
            <v>0.89200000000000002</v>
          </cell>
          <cell r="Z94">
            <v>1.1779999999999999</v>
          </cell>
          <cell r="AA94">
            <v>1.28</v>
          </cell>
          <cell r="AB94">
            <v>0.44600000000000001</v>
          </cell>
          <cell r="AC94">
            <v>0.42599999999999999</v>
          </cell>
          <cell r="AD94">
            <v>0.223</v>
          </cell>
          <cell r="AE94">
            <v>0.21299999999999999</v>
          </cell>
          <cell r="AF94">
            <v>0.40200000000000002</v>
          </cell>
          <cell r="AG94">
            <v>0.41299999999999998</v>
          </cell>
          <cell r="AH94">
            <v>0.23400000000000001</v>
          </cell>
          <cell r="AI94">
            <v>0.31900000000000001</v>
          </cell>
          <cell r="AJ94">
            <v>0.25600000000000001</v>
          </cell>
          <cell r="AK94">
            <v>0.26</v>
          </cell>
          <cell r="AL94">
            <v>0.187</v>
          </cell>
          <cell r="AM94">
            <v>0.19</v>
          </cell>
          <cell r="AN94">
            <v>6.2</v>
          </cell>
          <cell r="AO94">
            <v>6.2</v>
          </cell>
          <cell r="AP94">
            <v>0.22600000000000001</v>
          </cell>
          <cell r="AQ94">
            <v>0.22600000000000001</v>
          </cell>
          <cell r="AR94">
            <v>0.39500000000000002</v>
          </cell>
          <cell r="AS94">
            <v>0.39300000000000002</v>
          </cell>
          <cell r="AT94">
            <v>0.60599999999999998</v>
          </cell>
          <cell r="AU94">
            <v>0.60699999999999998</v>
          </cell>
          <cell r="AV94">
            <v>0.29899999999999999</v>
          </cell>
          <cell r="AW94">
            <v>0.29899999999999999</v>
          </cell>
          <cell r="AX94">
            <v>4.3920000000000003</v>
          </cell>
          <cell r="AY94">
            <v>4.7649999999999997</v>
          </cell>
          <cell r="AZ94">
            <v>2.0139999999999998</v>
          </cell>
          <cell r="BA94">
            <v>2.0910000000000002</v>
          </cell>
          <cell r="BB94">
            <v>0</v>
          </cell>
          <cell r="BC94">
            <v>0</v>
          </cell>
          <cell r="BD94">
            <v>2.387</v>
          </cell>
          <cell r="BE94">
            <v>2.4609999999999999</v>
          </cell>
          <cell r="BF94">
            <v>0</v>
          </cell>
          <cell r="BG94">
            <v>0</v>
          </cell>
          <cell r="BH94">
            <v>0.58799999999999997</v>
          </cell>
          <cell r="BI94">
            <v>0.61899999999999999</v>
          </cell>
          <cell r="BJ94">
            <v>1.988</v>
          </cell>
          <cell r="BK94">
            <v>1.988</v>
          </cell>
        </row>
        <row r="95">
          <cell r="A95">
            <v>19060</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5.2</v>
          </cell>
          <cell r="W95">
            <v>5.2</v>
          </cell>
          <cell r="X95">
            <v>0.90200000000000002</v>
          </cell>
          <cell r="Y95">
            <v>0.90200000000000002</v>
          </cell>
          <cell r="Z95">
            <v>1.1399999999999999</v>
          </cell>
          <cell r="AA95">
            <v>1.1399999999999999</v>
          </cell>
          <cell r="AB95">
            <v>0.43</v>
          </cell>
          <cell r="AC95">
            <v>0.43</v>
          </cell>
          <cell r="AD95">
            <v>0.215</v>
          </cell>
          <cell r="AE95">
            <v>0.215</v>
          </cell>
          <cell r="AF95">
            <v>0.41</v>
          </cell>
          <cell r="AG95">
            <v>0.41</v>
          </cell>
          <cell r="AH95">
            <v>0.29899999999999999</v>
          </cell>
          <cell r="AI95">
            <v>0.33500000000000002</v>
          </cell>
          <cell r="AJ95">
            <v>0.26400000000000001</v>
          </cell>
          <cell r="AK95">
            <v>0.28499999999999998</v>
          </cell>
          <cell r="AL95">
            <v>0.17699999999999999</v>
          </cell>
          <cell r="AM95">
            <v>0.19900000000000001</v>
          </cell>
          <cell r="AN95">
            <v>6.2</v>
          </cell>
          <cell r="AO95">
            <v>6.2</v>
          </cell>
          <cell r="AP95">
            <v>0.23599999999999999</v>
          </cell>
          <cell r="AQ95">
            <v>0.23599999999999999</v>
          </cell>
          <cell r="AR95">
            <v>0.94199999999999995</v>
          </cell>
          <cell r="AS95">
            <v>0.496</v>
          </cell>
          <cell r="AT95">
            <v>0.60699999999999998</v>
          </cell>
          <cell r="AU95">
            <v>0.60699999999999998</v>
          </cell>
          <cell r="AV95">
            <v>0.29899999999999999</v>
          </cell>
          <cell r="AW95">
            <v>0.29899999999999999</v>
          </cell>
          <cell r="AX95">
            <v>4.7210000000000001</v>
          </cell>
          <cell r="AY95">
            <v>4.7119999999999997</v>
          </cell>
          <cell r="AZ95">
            <v>1.919</v>
          </cell>
          <cell r="BA95">
            <v>2.3740000000000001</v>
          </cell>
          <cell r="BB95">
            <v>0</v>
          </cell>
          <cell r="BC95">
            <v>0</v>
          </cell>
          <cell r="BD95">
            <v>2.48</v>
          </cell>
          <cell r="BE95">
            <v>2.4119999999999999</v>
          </cell>
          <cell r="BF95">
            <v>0</v>
          </cell>
          <cell r="BG95">
            <v>0</v>
          </cell>
          <cell r="BH95">
            <v>0.66500000000000004</v>
          </cell>
          <cell r="BI95">
            <v>0.81200000000000006</v>
          </cell>
          <cell r="BJ95">
            <v>1.988</v>
          </cell>
          <cell r="BK95">
            <v>1.988</v>
          </cell>
        </row>
        <row r="96">
          <cell r="A96">
            <v>19080</v>
          </cell>
          <cell r="B96">
            <v>0</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5.2</v>
          </cell>
          <cell r="W96">
            <v>5.2</v>
          </cell>
          <cell r="X96">
            <v>0.90200000000000002</v>
          </cell>
          <cell r="Y96">
            <v>0.90200000000000002</v>
          </cell>
          <cell r="Z96">
            <v>1.1399999999999999</v>
          </cell>
          <cell r="AA96">
            <v>1.1399999999999999</v>
          </cell>
          <cell r="AB96">
            <v>0.43099999999999999</v>
          </cell>
          <cell r="AC96">
            <v>0.43</v>
          </cell>
          <cell r="AD96">
            <v>0.215</v>
          </cell>
          <cell r="AE96">
            <v>0.215</v>
          </cell>
          <cell r="AF96">
            <v>0.41299999999999998</v>
          </cell>
          <cell r="AG96">
            <v>0.41</v>
          </cell>
          <cell r="AH96">
            <v>0.35599999999999998</v>
          </cell>
          <cell r="AI96">
            <v>0.374</v>
          </cell>
          <cell r="AJ96">
            <v>0.253</v>
          </cell>
          <cell r="AK96">
            <v>0.28000000000000003</v>
          </cell>
          <cell r="AL96">
            <v>0.155</v>
          </cell>
          <cell r="AM96">
            <v>0.19500000000000001</v>
          </cell>
          <cell r="AN96">
            <v>6.2</v>
          </cell>
          <cell r="AO96">
            <v>6.2</v>
          </cell>
          <cell r="AP96">
            <v>0.23300000000000001</v>
          </cell>
          <cell r="AQ96">
            <v>0.23300000000000001</v>
          </cell>
          <cell r="AR96">
            <v>1.4630000000000001</v>
          </cell>
          <cell r="AS96">
            <v>0.71099999999999997</v>
          </cell>
          <cell r="AT96">
            <v>0.60699999999999998</v>
          </cell>
          <cell r="AU96">
            <v>0.60499999999999998</v>
          </cell>
          <cell r="AV96">
            <v>0.29899999999999999</v>
          </cell>
          <cell r="AW96">
            <v>0.29899999999999999</v>
          </cell>
          <cell r="AX96">
            <v>4.9619999999999997</v>
          </cell>
          <cell r="AY96">
            <v>4.6079999999999997</v>
          </cell>
          <cell r="AZ96">
            <v>1.6830000000000001</v>
          </cell>
          <cell r="BA96">
            <v>2.2570000000000001</v>
          </cell>
          <cell r="BB96">
            <v>0</v>
          </cell>
          <cell r="BC96">
            <v>0</v>
          </cell>
          <cell r="BD96">
            <v>2.403</v>
          </cell>
          <cell r="BE96">
            <v>2.1030000000000002</v>
          </cell>
          <cell r="BF96">
            <v>0</v>
          </cell>
          <cell r="BG96">
            <v>0</v>
          </cell>
          <cell r="BH96">
            <v>0.57899999999999996</v>
          </cell>
          <cell r="BI96">
            <v>0.748</v>
          </cell>
          <cell r="BJ96">
            <v>1.988</v>
          </cell>
          <cell r="BK96">
            <v>1.988</v>
          </cell>
        </row>
        <row r="97">
          <cell r="A97">
            <v>19100</v>
          </cell>
          <cell r="B97">
            <v>0</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6.54</v>
          </cell>
          <cell r="W97">
            <v>6.45</v>
          </cell>
          <cell r="X97">
            <v>1.17</v>
          </cell>
          <cell r="Y97">
            <v>1.1519999999999999</v>
          </cell>
          <cell r="Z97">
            <v>1.4750000000000001</v>
          </cell>
          <cell r="AA97">
            <v>1.4530000000000001</v>
          </cell>
          <cell r="AB97">
            <v>0.56299999999999994</v>
          </cell>
          <cell r="AC97">
            <v>0.55400000000000005</v>
          </cell>
          <cell r="AD97">
            <v>0.28199999999999997</v>
          </cell>
          <cell r="AE97">
            <v>0.27700000000000002</v>
          </cell>
          <cell r="AF97">
            <v>0.41499999999999998</v>
          </cell>
          <cell r="AG97">
            <v>0.41499999999999998</v>
          </cell>
          <cell r="AH97">
            <v>0.35499999999999998</v>
          </cell>
          <cell r="AI97">
            <v>0.35299999999999998</v>
          </cell>
          <cell r="AJ97">
            <v>0.245</v>
          </cell>
          <cell r="AK97">
            <v>0.27700000000000002</v>
          </cell>
          <cell r="AL97">
            <v>0.13900000000000001</v>
          </cell>
          <cell r="AM97">
            <v>0.193</v>
          </cell>
          <cell r="AN97">
            <v>6.1</v>
          </cell>
          <cell r="AO97">
            <v>6.1</v>
          </cell>
          <cell r="AP97">
            <v>0.63800000000000001</v>
          </cell>
          <cell r="AQ97">
            <v>0.23699999999999999</v>
          </cell>
          <cell r="AR97">
            <v>1.522</v>
          </cell>
          <cell r="AS97">
            <v>0.81799999999999995</v>
          </cell>
          <cell r="AT97">
            <v>0.59699999999999998</v>
          </cell>
          <cell r="AU97">
            <v>0.59599999999999997</v>
          </cell>
          <cell r="AV97">
            <v>0.29399999999999998</v>
          </cell>
          <cell r="AW97">
            <v>0.29399999999999998</v>
          </cell>
          <cell r="AX97">
            <v>6.0309999999999997</v>
          </cell>
          <cell r="AY97">
            <v>5.3840000000000003</v>
          </cell>
          <cell r="AZ97">
            <v>1.5249999999999999</v>
          </cell>
          <cell r="BA97">
            <v>2.2069999999999999</v>
          </cell>
          <cell r="BB97">
            <v>0</v>
          </cell>
          <cell r="BC97">
            <v>0</v>
          </cell>
          <cell r="BD97">
            <v>3.5529999999999999</v>
          </cell>
          <cell r="BE97">
            <v>3.0289999999999999</v>
          </cell>
          <cell r="BF97">
            <v>0</v>
          </cell>
          <cell r="BG97">
            <v>0</v>
          </cell>
          <cell r="BH97">
            <v>0.57399999999999995</v>
          </cell>
          <cell r="BI97">
            <v>0.76800000000000002</v>
          </cell>
          <cell r="BJ97">
            <v>1.988</v>
          </cell>
          <cell r="BK97">
            <v>1.988</v>
          </cell>
        </row>
        <row r="98">
          <cell r="A98">
            <v>19120</v>
          </cell>
          <cell r="B98">
            <v>0</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8.0500000000000007</v>
          </cell>
          <cell r="W98">
            <v>7.9</v>
          </cell>
          <cell r="X98">
            <v>1.472</v>
          </cell>
          <cell r="Y98">
            <v>1.4419999999999999</v>
          </cell>
          <cell r="Z98">
            <v>1.853</v>
          </cell>
          <cell r="AA98">
            <v>1.8149999999999999</v>
          </cell>
          <cell r="AB98">
            <v>0.71299999999999997</v>
          </cell>
          <cell r="AC98">
            <v>0.70099999999999996</v>
          </cell>
          <cell r="AD98">
            <v>0.35799999999999998</v>
          </cell>
          <cell r="AE98">
            <v>0.35</v>
          </cell>
          <cell r="AF98">
            <v>0.42199999999999999</v>
          </cell>
          <cell r="AG98">
            <v>0.41899999999999998</v>
          </cell>
          <cell r="AH98">
            <v>0.30399999999999999</v>
          </cell>
          <cell r="AI98">
            <v>0.39</v>
          </cell>
          <cell r="AJ98">
            <v>0.245</v>
          </cell>
          <cell r="AK98">
            <v>0.27</v>
          </cell>
          <cell r="AL98">
            <v>0.13800000000000001</v>
          </cell>
          <cell r="AM98">
            <v>0.187</v>
          </cell>
          <cell r="AN98">
            <v>6.4</v>
          </cell>
          <cell r="AO98">
            <v>6.02</v>
          </cell>
          <cell r="AP98">
            <v>0.83499999999999996</v>
          </cell>
          <cell r="AQ98">
            <v>0.24</v>
          </cell>
          <cell r="AR98">
            <v>1.4970000000000001</v>
          </cell>
          <cell r="AS98">
            <v>1.4950000000000001</v>
          </cell>
          <cell r="AT98">
            <v>0.58699999999999997</v>
          </cell>
          <cell r="AU98">
            <v>0.58899999999999997</v>
          </cell>
          <cell r="AV98">
            <v>0.28899999999999998</v>
          </cell>
          <cell r="AW98">
            <v>0.28999999999999998</v>
          </cell>
          <cell r="AX98">
            <v>7.2370000000000001</v>
          </cell>
          <cell r="AY98">
            <v>6.1269999999999998</v>
          </cell>
          <cell r="AZ98">
            <v>1.516</v>
          </cell>
          <cell r="BA98">
            <v>1.98</v>
          </cell>
          <cell r="BB98">
            <v>0</v>
          </cell>
          <cell r="BC98">
            <v>0</v>
          </cell>
          <cell r="BD98">
            <v>4.6189999999999998</v>
          </cell>
          <cell r="BE98">
            <v>4.492</v>
          </cell>
          <cell r="BF98">
            <v>0</v>
          </cell>
          <cell r="BG98">
            <v>0</v>
          </cell>
          <cell r="BH98">
            <v>1.0640000000000001</v>
          </cell>
          <cell r="BI98">
            <v>0.60799999999999998</v>
          </cell>
          <cell r="BJ98">
            <v>1.988</v>
          </cell>
          <cell r="BK98">
            <v>1.988</v>
          </cell>
        </row>
        <row r="99">
          <cell r="A99">
            <v>19140</v>
          </cell>
          <cell r="B99">
            <v>0</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9.6300000000000008</v>
          </cell>
          <cell r="W99">
            <v>9.34</v>
          </cell>
          <cell r="X99">
            <v>1.788</v>
          </cell>
          <cell r="Y99">
            <v>1.73</v>
          </cell>
          <cell r="Z99">
            <v>2.2480000000000002</v>
          </cell>
          <cell r="AA99">
            <v>2.1749999999999998</v>
          </cell>
          <cell r="AB99">
            <v>0.871</v>
          </cell>
          <cell r="AC99">
            <v>0.84399999999999997</v>
          </cell>
          <cell r="AD99">
            <v>0.436</v>
          </cell>
          <cell r="AE99">
            <v>0.42199999999999999</v>
          </cell>
          <cell r="AF99">
            <v>0.42499999999999999</v>
          </cell>
          <cell r="AG99">
            <v>0.42299999999999999</v>
          </cell>
          <cell r="AH99">
            <v>0.27800000000000002</v>
          </cell>
          <cell r="AI99">
            <v>0.27700000000000002</v>
          </cell>
          <cell r="AJ99">
            <v>0.24399999999999999</v>
          </cell>
          <cell r="AK99">
            <v>0.26400000000000001</v>
          </cell>
          <cell r="AL99">
            <v>0.13700000000000001</v>
          </cell>
          <cell r="AM99">
            <v>0.17799999999999999</v>
          </cell>
          <cell r="AN99">
            <v>5.9</v>
          </cell>
          <cell r="AO99">
            <v>5.9</v>
          </cell>
          <cell r="AP99">
            <v>0.437</v>
          </cell>
          <cell r="AQ99">
            <v>1.0549999999999999</v>
          </cell>
          <cell r="AR99">
            <v>1.4770000000000001</v>
          </cell>
          <cell r="AS99">
            <v>1.4770000000000001</v>
          </cell>
          <cell r="AT99">
            <v>0.57699999999999996</v>
          </cell>
          <cell r="AU99">
            <v>0.57999999999999996</v>
          </cell>
          <cell r="AV99">
            <v>0.28399999999999997</v>
          </cell>
          <cell r="AW99">
            <v>0.28499999999999998</v>
          </cell>
          <cell r="AX99">
            <v>8.0609999999999999</v>
          </cell>
          <cell r="AY99">
            <v>7.07</v>
          </cell>
          <cell r="AZ99">
            <v>1.5129999999999999</v>
          </cell>
          <cell r="BA99">
            <v>1.9350000000000001</v>
          </cell>
          <cell r="BB99">
            <v>0</v>
          </cell>
          <cell r="BC99">
            <v>0</v>
          </cell>
          <cell r="BD99">
            <v>6.8220000000000001</v>
          </cell>
          <cell r="BE99">
            <v>5.7640000000000002</v>
          </cell>
          <cell r="BF99">
            <v>0</v>
          </cell>
          <cell r="BG99">
            <v>0</v>
          </cell>
          <cell r="BH99">
            <v>0.68400000000000005</v>
          </cell>
          <cell r="BI99">
            <v>0.79500000000000004</v>
          </cell>
          <cell r="BJ99">
            <v>1.988</v>
          </cell>
          <cell r="BK99">
            <v>1.988</v>
          </cell>
        </row>
        <row r="100">
          <cell r="A100">
            <v>19160</v>
          </cell>
          <cell r="B100">
            <v>0</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11.17</v>
          </cell>
          <cell r="W100">
            <v>10.78</v>
          </cell>
          <cell r="X100">
            <v>2.0960000000000001</v>
          </cell>
          <cell r="Y100">
            <v>2.0179999999999998</v>
          </cell>
          <cell r="Z100">
            <v>2.633</v>
          </cell>
          <cell r="AA100">
            <v>2.5350000000000001</v>
          </cell>
          <cell r="AB100">
            <v>1.0249999999999999</v>
          </cell>
          <cell r="AC100">
            <v>0.98599999999999999</v>
          </cell>
          <cell r="AD100">
            <v>0.51400000000000001</v>
          </cell>
          <cell r="AE100">
            <v>0.49399999999999999</v>
          </cell>
          <cell r="AF100">
            <v>0.41499999999999998</v>
          </cell>
          <cell r="AG100">
            <v>0.41399999999999998</v>
          </cell>
          <cell r="AH100">
            <v>0.39900000000000002</v>
          </cell>
          <cell r="AI100">
            <v>0.42399999999999999</v>
          </cell>
          <cell r="AJ100">
            <v>0.52700000000000002</v>
          </cell>
          <cell r="AK100">
            <v>0.53700000000000003</v>
          </cell>
          <cell r="AL100">
            <v>0.39300000000000002</v>
          </cell>
          <cell r="AM100">
            <v>0.40100000000000002</v>
          </cell>
          <cell r="AN100">
            <v>0</v>
          </cell>
          <cell r="AO100">
            <v>0</v>
          </cell>
          <cell r="AP100">
            <v>1.194</v>
          </cell>
          <cell r="AQ100">
            <v>1.1919999999999999</v>
          </cell>
          <cell r="AR100">
            <v>1.49</v>
          </cell>
          <cell r="AS100">
            <v>1.4870000000000001</v>
          </cell>
          <cell r="AT100">
            <v>0.59</v>
          </cell>
          <cell r="AU100">
            <v>0.58899999999999997</v>
          </cell>
          <cell r="AV100">
            <v>0.29199999999999998</v>
          </cell>
          <cell r="AW100">
            <v>0.29199999999999998</v>
          </cell>
          <cell r="AX100">
            <v>8.1300000000000008</v>
          </cell>
          <cell r="AY100">
            <v>6.476</v>
          </cell>
          <cell r="AZ100">
            <v>5.3789999999999996</v>
          </cell>
          <cell r="BA100">
            <v>5.7389999999999999</v>
          </cell>
          <cell r="BB100">
            <v>0</v>
          </cell>
          <cell r="BC100">
            <v>0</v>
          </cell>
          <cell r="BD100">
            <v>8.7159999999999993</v>
          </cell>
          <cell r="BE100">
            <v>7.0970000000000004</v>
          </cell>
          <cell r="BF100">
            <v>0</v>
          </cell>
          <cell r="BG100">
            <v>0</v>
          </cell>
          <cell r="BH100">
            <v>3.472</v>
          </cell>
          <cell r="BI100">
            <v>4.5229999999999997</v>
          </cell>
          <cell r="BJ100">
            <v>1.988</v>
          </cell>
          <cell r="BK100">
            <v>1.988</v>
          </cell>
        </row>
        <row r="101">
          <cell r="A101">
            <v>19193</v>
          </cell>
          <cell r="B101">
            <v>0</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12.7</v>
          </cell>
          <cell r="W101">
            <v>12.4</v>
          </cell>
          <cell r="X101">
            <v>2.4020000000000001</v>
          </cell>
          <cell r="Y101">
            <v>2.3420000000000001</v>
          </cell>
          <cell r="Z101">
            <v>3.0150000000000001</v>
          </cell>
          <cell r="AA101">
            <v>2.94</v>
          </cell>
          <cell r="AB101">
            <v>1.181</v>
          </cell>
          <cell r="AC101">
            <v>1.1519999999999999</v>
          </cell>
          <cell r="AD101">
            <v>0.59</v>
          </cell>
          <cell r="AE101">
            <v>0.57499999999999996</v>
          </cell>
          <cell r="AF101">
            <v>0.41299999999999998</v>
          </cell>
          <cell r="AG101">
            <v>0.38200000000000001</v>
          </cell>
          <cell r="AH101">
            <v>0.39100000000000001</v>
          </cell>
          <cell r="AI101">
            <v>0.876</v>
          </cell>
          <cell r="AJ101">
            <v>0.52400000000000002</v>
          </cell>
          <cell r="AK101">
            <v>0.53600000000000003</v>
          </cell>
          <cell r="AL101">
            <v>0.39200000000000002</v>
          </cell>
          <cell r="AM101">
            <v>0.4</v>
          </cell>
          <cell r="AN101">
            <v>0</v>
          </cell>
          <cell r="AO101">
            <v>0</v>
          </cell>
          <cell r="AP101">
            <v>1.212</v>
          </cell>
          <cell r="AQ101">
            <v>1.212</v>
          </cell>
          <cell r="AR101">
            <v>1.512</v>
          </cell>
          <cell r="AS101">
            <v>1.512</v>
          </cell>
          <cell r="AT101">
            <v>0.59899999999999998</v>
          </cell>
          <cell r="AU101">
            <v>0.59899999999999998</v>
          </cell>
          <cell r="AV101">
            <v>0.29699999999999999</v>
          </cell>
          <cell r="AW101">
            <v>0.29699999999999999</v>
          </cell>
          <cell r="AX101">
            <v>9.7590000000000003</v>
          </cell>
          <cell r="AY101">
            <v>7.508</v>
          </cell>
          <cell r="AZ101">
            <v>5.21</v>
          </cell>
          <cell r="BA101">
            <v>5.6280000000000001</v>
          </cell>
          <cell r="BB101">
            <v>0</v>
          </cell>
          <cell r="BC101">
            <v>0</v>
          </cell>
          <cell r="BD101">
            <v>11.45</v>
          </cell>
          <cell r="BE101">
            <v>8.84</v>
          </cell>
          <cell r="BF101">
            <v>0</v>
          </cell>
          <cell r="BG101">
            <v>0</v>
          </cell>
          <cell r="BH101">
            <v>3.09</v>
          </cell>
          <cell r="BI101">
            <v>3.4089999999999998</v>
          </cell>
          <cell r="BJ101">
            <v>1.988</v>
          </cell>
          <cell r="BK101">
            <v>1.988</v>
          </cell>
        </row>
        <row r="102">
          <cell r="A102">
            <v>19200</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2.6960000000000002</v>
          </cell>
          <cell r="Y102">
            <v>2.3420000000000001</v>
          </cell>
          <cell r="Z102">
            <v>3.383</v>
          </cell>
          <cell r="AA102">
            <v>2.94</v>
          </cell>
          <cell r="AB102">
            <v>1.329</v>
          </cell>
          <cell r="AC102">
            <v>1.1479999999999999</v>
          </cell>
          <cell r="AD102">
            <v>0.66300000000000003</v>
          </cell>
          <cell r="AE102">
            <v>0.57499999999999996</v>
          </cell>
          <cell r="AF102">
            <v>0.34599999999999997</v>
          </cell>
          <cell r="AG102">
            <v>0.371</v>
          </cell>
          <cell r="AH102">
            <v>0.42699999999999999</v>
          </cell>
          <cell r="AI102">
            <v>0.76300000000000001</v>
          </cell>
          <cell r="AJ102">
            <v>0.64700000000000002</v>
          </cell>
          <cell r="AK102">
            <v>0.65800000000000003</v>
          </cell>
          <cell r="AL102">
            <v>0.48899999999999999</v>
          </cell>
          <cell r="AM102">
            <v>0.498</v>
          </cell>
          <cell r="AN102">
            <v>0</v>
          </cell>
          <cell r="AO102">
            <v>0</v>
          </cell>
          <cell r="AP102">
            <v>0</v>
          </cell>
          <cell r="AQ102">
            <v>0</v>
          </cell>
          <cell r="AR102">
            <v>0</v>
          </cell>
          <cell r="AS102">
            <v>0</v>
          </cell>
          <cell r="AT102">
            <v>0</v>
          </cell>
          <cell r="AU102">
            <v>0</v>
          </cell>
          <cell r="AV102">
            <v>0</v>
          </cell>
          <cell r="AW102">
            <v>0</v>
          </cell>
          <cell r="AX102">
            <v>0</v>
          </cell>
          <cell r="AY102">
            <v>0</v>
          </cell>
          <cell r="AZ102">
            <v>6.6459999999999999</v>
          </cell>
          <cell r="BA102">
            <v>7.0179999999999998</v>
          </cell>
          <cell r="BB102">
            <v>0</v>
          </cell>
          <cell r="BC102">
            <v>0</v>
          </cell>
          <cell r="BD102">
            <v>0</v>
          </cell>
          <cell r="BE102">
            <v>0</v>
          </cell>
          <cell r="BF102">
            <v>0</v>
          </cell>
          <cell r="BG102">
            <v>0</v>
          </cell>
          <cell r="BH102">
            <v>3.78</v>
          </cell>
          <cell r="BI102">
            <v>4.1689999999999996</v>
          </cell>
          <cell r="BJ102">
            <v>0</v>
          </cell>
          <cell r="BK102">
            <v>0</v>
          </cell>
        </row>
        <row r="103">
          <cell r="A103">
            <v>19220</v>
          </cell>
          <cell r="B103">
            <v>0</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2.7719999999999998</v>
          </cell>
          <cell r="Y103">
            <v>2.5579999999999998</v>
          </cell>
          <cell r="Z103">
            <v>3.4780000000000002</v>
          </cell>
          <cell r="AA103">
            <v>3.21</v>
          </cell>
          <cell r="AB103">
            <v>1.367</v>
          </cell>
          <cell r="AC103">
            <v>1.2569999999999999</v>
          </cell>
          <cell r="AD103">
            <v>0.68300000000000005</v>
          </cell>
          <cell r="AE103">
            <v>0.629</v>
          </cell>
          <cell r="AF103">
            <v>0.36599999999999999</v>
          </cell>
          <cell r="AG103">
            <v>0.34799999999999998</v>
          </cell>
          <cell r="AH103">
            <v>0.48699999999999999</v>
          </cell>
          <cell r="AI103">
            <v>0.65100000000000002</v>
          </cell>
          <cell r="AJ103">
            <v>0.64200000000000002</v>
          </cell>
          <cell r="AK103">
            <v>0.65700000000000003</v>
          </cell>
          <cell r="AL103">
            <v>0.48499999999999999</v>
          </cell>
          <cell r="AM103">
            <v>0.497</v>
          </cell>
          <cell r="AN103">
            <v>0</v>
          </cell>
          <cell r="AO103">
            <v>0</v>
          </cell>
          <cell r="AP103">
            <v>0</v>
          </cell>
          <cell r="AQ103">
            <v>0</v>
          </cell>
          <cell r="AR103">
            <v>0</v>
          </cell>
          <cell r="AS103">
            <v>0</v>
          </cell>
          <cell r="AT103">
            <v>0</v>
          </cell>
          <cell r="AU103">
            <v>0</v>
          </cell>
          <cell r="AV103">
            <v>0</v>
          </cell>
          <cell r="AW103">
            <v>0</v>
          </cell>
          <cell r="AX103">
            <v>0</v>
          </cell>
          <cell r="AY103">
            <v>0</v>
          </cell>
          <cell r="AZ103">
            <v>6.3540000000000001</v>
          </cell>
          <cell r="BA103">
            <v>6.702</v>
          </cell>
          <cell r="BB103">
            <v>0</v>
          </cell>
          <cell r="BC103">
            <v>0</v>
          </cell>
          <cell r="BD103">
            <v>0</v>
          </cell>
          <cell r="BE103">
            <v>0</v>
          </cell>
          <cell r="BF103">
            <v>0</v>
          </cell>
          <cell r="BG103">
            <v>0</v>
          </cell>
          <cell r="BH103">
            <v>3.5760000000000001</v>
          </cell>
          <cell r="BI103">
            <v>4.01</v>
          </cell>
          <cell r="BJ103">
            <v>0</v>
          </cell>
          <cell r="BK103">
            <v>0</v>
          </cell>
        </row>
        <row r="104">
          <cell r="A104">
            <v>19240</v>
          </cell>
          <cell r="B104">
            <v>0</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4.5090000000000003</v>
          </cell>
          <cell r="Y104">
            <v>4.3769999999999998</v>
          </cell>
          <cell r="Z104">
            <v>5.5830000000000002</v>
          </cell>
          <cell r="AA104">
            <v>5.4180000000000001</v>
          </cell>
          <cell r="AB104">
            <v>2.1709999999999998</v>
          </cell>
          <cell r="AC104">
            <v>2.1080000000000001</v>
          </cell>
          <cell r="AD104">
            <v>1.087</v>
          </cell>
          <cell r="AE104">
            <v>1.054</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6.0549999999999997</v>
          </cell>
          <cell r="BA104">
            <v>6.7359999999999998</v>
          </cell>
          <cell r="BB104">
            <v>0</v>
          </cell>
          <cell r="BC104">
            <v>0</v>
          </cell>
          <cell r="BD104">
            <v>0</v>
          </cell>
          <cell r="BE104">
            <v>0</v>
          </cell>
          <cell r="BF104">
            <v>0</v>
          </cell>
          <cell r="BG104">
            <v>0</v>
          </cell>
          <cell r="BH104">
            <v>3.5150000000000001</v>
          </cell>
          <cell r="BI104">
            <v>3.9849999999999999</v>
          </cell>
          <cell r="BJ104">
            <v>0</v>
          </cell>
          <cell r="BK104">
            <v>0</v>
          </cell>
        </row>
        <row r="105">
          <cell r="A105">
            <v>19260</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2.4409999999999998</v>
          </cell>
          <cell r="Y105">
            <v>3.9990000000000001</v>
          </cell>
          <cell r="Z105">
            <v>4.3239999999999998</v>
          </cell>
          <cell r="AA105">
            <v>4.9450000000000003</v>
          </cell>
          <cell r="AB105">
            <v>1.92</v>
          </cell>
          <cell r="AC105">
            <v>1.919</v>
          </cell>
          <cell r="AD105">
            <v>0.96</v>
          </cell>
          <cell r="AE105">
            <v>0.96</v>
          </cell>
          <cell r="AF105">
            <v>0</v>
          </cell>
          <cell r="AG105">
            <v>0</v>
          </cell>
          <cell r="AH105">
            <v>0</v>
          </cell>
          <cell r="AI105">
            <v>0</v>
          </cell>
          <cell r="AJ105">
            <v>0</v>
          </cell>
          <cell r="AK105">
            <v>0</v>
          </cell>
          <cell r="AL105">
            <v>0.49399999999999999</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6.0069999999999997</v>
          </cell>
          <cell r="BA105">
            <v>6.86</v>
          </cell>
          <cell r="BB105">
            <v>0</v>
          </cell>
          <cell r="BC105">
            <v>0</v>
          </cell>
          <cell r="BD105">
            <v>0</v>
          </cell>
          <cell r="BE105">
            <v>0</v>
          </cell>
          <cell r="BF105">
            <v>0</v>
          </cell>
          <cell r="BG105">
            <v>0</v>
          </cell>
          <cell r="BH105">
            <v>3.6480000000000001</v>
          </cell>
          <cell r="BI105">
            <v>4.1369999999999996</v>
          </cell>
          <cell r="BJ105">
            <v>0</v>
          </cell>
          <cell r="BK105">
            <v>0</v>
          </cell>
        </row>
        <row r="106">
          <cell r="A106">
            <v>19280</v>
          </cell>
          <cell r="B106">
            <v>0</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0.40010000000000001</v>
          </cell>
          <cell r="Y106">
            <v>3.9990000000000001</v>
          </cell>
          <cell r="Z106">
            <v>4.9480000000000004</v>
          </cell>
          <cell r="AA106">
            <v>4.9450000000000003</v>
          </cell>
          <cell r="AB106">
            <v>1.92</v>
          </cell>
          <cell r="AC106">
            <v>1.92</v>
          </cell>
          <cell r="AD106">
            <v>0.96</v>
          </cell>
          <cell r="AE106">
            <v>0.95899999999999996</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7.4180000000000001</v>
          </cell>
          <cell r="BA106">
            <v>8.6006999999999998</v>
          </cell>
          <cell r="BB106">
            <v>0</v>
          </cell>
          <cell r="BC106">
            <v>0</v>
          </cell>
          <cell r="BD106">
            <v>0</v>
          </cell>
          <cell r="BE106">
            <v>0</v>
          </cell>
          <cell r="BF106">
            <v>0</v>
          </cell>
          <cell r="BG106">
            <v>0</v>
          </cell>
          <cell r="BH106">
            <v>4.2930000000000001</v>
          </cell>
          <cell r="BI106">
            <v>4.9210000000000003</v>
          </cell>
          <cell r="BJ106">
            <v>0</v>
          </cell>
          <cell r="BK106">
            <v>0</v>
          </cell>
        </row>
        <row r="107">
          <cell r="A107">
            <v>19300</v>
          </cell>
          <cell r="B107">
            <v>0</v>
          </cell>
          <cell r="C107">
            <v>0</v>
          </cell>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2.0699999999999998</v>
          </cell>
          <cell r="AA107">
            <v>2.1850000000000001</v>
          </cell>
          <cell r="AB107">
            <v>2.3290000000000002</v>
          </cell>
          <cell r="AC107">
            <v>2.1890000000000001</v>
          </cell>
          <cell r="AD107">
            <v>1.67</v>
          </cell>
          <cell r="AE107">
            <v>1.097</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row>
        <row r="108">
          <cell r="A108">
            <v>19320</v>
          </cell>
          <cell r="B108">
            <v>0</v>
          </cell>
          <cell r="C108">
            <v>0</v>
          </cell>
          <cell r="D108">
            <v>0</v>
          </cell>
          <cell r="E108">
            <v>0</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4.5010000000000003</v>
          </cell>
          <cell r="Y108">
            <v>4.3010000000000002</v>
          </cell>
          <cell r="Z108">
            <v>5.5730000000000004</v>
          </cell>
          <cell r="AA108">
            <v>5.3230000000000004</v>
          </cell>
          <cell r="AB108">
            <v>2.17</v>
          </cell>
          <cell r="AC108">
            <v>2.0699999999999998</v>
          </cell>
          <cell r="AD108">
            <v>1.085</v>
          </cell>
          <cell r="AE108">
            <v>1.0349999999999999</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7.0659999999999998</v>
          </cell>
          <cell r="BA108">
            <v>8.7899999999999991</v>
          </cell>
          <cell r="BB108">
            <v>0</v>
          </cell>
          <cell r="BC108">
            <v>0</v>
          </cell>
          <cell r="BD108">
            <v>0</v>
          </cell>
          <cell r="BE108">
            <v>0</v>
          </cell>
          <cell r="BF108">
            <v>0</v>
          </cell>
          <cell r="BG108">
            <v>0</v>
          </cell>
          <cell r="BH108">
            <v>4.2329999999999997</v>
          </cell>
          <cell r="BI108">
            <v>4.931</v>
          </cell>
          <cell r="BJ108">
            <v>0</v>
          </cell>
          <cell r="BK108">
            <v>0</v>
          </cell>
        </row>
        <row r="109">
          <cell r="A109">
            <v>19340</v>
          </cell>
          <cell r="B109">
            <v>0</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4.0149999999999997</v>
          </cell>
          <cell r="Y109">
            <v>3.911</v>
          </cell>
          <cell r="Z109">
            <v>5.6070000000000002</v>
          </cell>
          <cell r="AA109">
            <v>5.3570000000000002</v>
          </cell>
          <cell r="AB109">
            <v>2.17</v>
          </cell>
          <cell r="AC109">
            <v>2.0699999999999998</v>
          </cell>
          <cell r="AD109">
            <v>1.085</v>
          </cell>
          <cell r="AE109">
            <v>1.0349999999999999</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row>
        <row r="110">
          <cell r="A110">
            <v>19360</v>
          </cell>
          <cell r="B110">
            <v>0</v>
          </cell>
          <cell r="C110">
            <v>0</v>
          </cell>
          <cell r="D110">
            <v>0</v>
          </cell>
          <cell r="E110">
            <v>0</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4.5010000000000003</v>
          </cell>
          <cell r="Y110">
            <v>4.3010000000000002</v>
          </cell>
          <cell r="Z110">
            <v>5.5730000000000004</v>
          </cell>
          <cell r="AA110">
            <v>5.3230000000000004</v>
          </cell>
          <cell r="AB110">
            <v>2.17</v>
          </cell>
          <cell r="AC110">
            <v>2.0699999999999998</v>
          </cell>
          <cell r="AD110">
            <v>1.085</v>
          </cell>
          <cell r="AE110">
            <v>1.0349999999999999</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2.847</v>
          </cell>
          <cell r="BA110">
            <v>3.577</v>
          </cell>
          <cell r="BB110">
            <v>0</v>
          </cell>
          <cell r="BC110">
            <v>0</v>
          </cell>
          <cell r="BD110">
            <v>0</v>
          </cell>
          <cell r="BE110">
            <v>0</v>
          </cell>
          <cell r="BF110">
            <v>0</v>
          </cell>
          <cell r="BG110">
            <v>0</v>
          </cell>
          <cell r="BH110">
            <v>1.7050000000000001</v>
          </cell>
          <cell r="BI110">
            <v>1.9790000000000001</v>
          </cell>
          <cell r="BJ110">
            <v>0</v>
          </cell>
          <cell r="BK110">
            <v>0</v>
          </cell>
        </row>
        <row r="111">
          <cell r="A111">
            <v>19380</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4.7830000000000004</v>
          </cell>
          <cell r="AA111">
            <v>4.5030000000000001</v>
          </cell>
          <cell r="AB111">
            <v>2.27</v>
          </cell>
          <cell r="AC111">
            <v>2.13</v>
          </cell>
          <cell r="AD111">
            <v>1.135</v>
          </cell>
          <cell r="AE111">
            <v>1.0640000000000001</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row>
        <row r="112">
          <cell r="A112">
            <v>19400</v>
          </cell>
          <cell r="B112">
            <v>0</v>
          </cell>
          <cell r="C112">
            <v>0</v>
          </cell>
          <cell r="D112">
            <v>0</v>
          </cell>
          <cell r="E112">
            <v>0</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12.305999999999999</v>
          </cell>
          <cell r="W112">
            <v>12.305999999999999</v>
          </cell>
          <cell r="X112">
            <v>2.4409999999999998</v>
          </cell>
          <cell r="Y112">
            <v>2.4409999999999998</v>
          </cell>
          <cell r="Z112">
            <v>3.0649999999999999</v>
          </cell>
          <cell r="AA112">
            <v>3.0649999999999999</v>
          </cell>
          <cell r="AB112">
            <v>1.2</v>
          </cell>
          <cell r="AC112">
            <v>1.2</v>
          </cell>
          <cell r="AD112">
            <v>0.6</v>
          </cell>
          <cell r="AE112">
            <v>0.6</v>
          </cell>
          <cell r="AF112">
            <v>0.36</v>
          </cell>
          <cell r="AG112">
            <v>0.36</v>
          </cell>
          <cell r="AH112">
            <v>0.72</v>
          </cell>
          <cell r="AI112">
            <v>0.72</v>
          </cell>
          <cell r="AJ112">
            <v>1.883</v>
          </cell>
          <cell r="AK112">
            <v>1.367</v>
          </cell>
          <cell r="AL112">
            <v>0.83699999999999997</v>
          </cell>
          <cell r="AM112">
            <v>0.40300000000000002</v>
          </cell>
          <cell r="AN112">
            <v>0</v>
          </cell>
          <cell r="AO112">
            <v>0</v>
          </cell>
          <cell r="AP112">
            <v>0</v>
          </cell>
          <cell r="AQ112">
            <v>0</v>
          </cell>
          <cell r="AR112">
            <v>0</v>
          </cell>
          <cell r="AS112">
            <v>0</v>
          </cell>
          <cell r="AT112">
            <v>0</v>
          </cell>
          <cell r="AU112">
            <v>0</v>
          </cell>
          <cell r="AV112">
            <v>0</v>
          </cell>
          <cell r="AW112">
            <v>0</v>
          </cell>
          <cell r="AX112">
            <v>0</v>
          </cell>
          <cell r="AY112">
            <v>0</v>
          </cell>
          <cell r="AZ112">
            <v>4.0469999999999997</v>
          </cell>
          <cell r="BA112">
            <v>4.8090000000000002</v>
          </cell>
          <cell r="BB112">
            <v>0</v>
          </cell>
          <cell r="BC112">
            <v>0</v>
          </cell>
          <cell r="BD112">
            <v>0</v>
          </cell>
          <cell r="BE112">
            <v>0</v>
          </cell>
          <cell r="BF112">
            <v>0</v>
          </cell>
          <cell r="BG112">
            <v>0</v>
          </cell>
          <cell r="BH112">
            <v>2.782</v>
          </cell>
          <cell r="BI112">
            <v>3.1110000000000002</v>
          </cell>
          <cell r="BJ112">
            <v>0</v>
          </cell>
          <cell r="BK112">
            <v>0</v>
          </cell>
        </row>
        <row r="113">
          <cell r="A113">
            <v>19420</v>
          </cell>
          <cell r="B113">
            <v>0</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2.4409999999999998</v>
          </cell>
          <cell r="Y113">
            <v>2.4409999999999998</v>
          </cell>
          <cell r="Z113">
            <v>3.0649999999999999</v>
          </cell>
          <cell r="AA113">
            <v>3.0649999999999999</v>
          </cell>
          <cell r="AB113">
            <v>1.2</v>
          </cell>
          <cell r="AC113">
            <v>1.2</v>
          </cell>
          <cell r="AD113">
            <v>0.6</v>
          </cell>
          <cell r="AE113">
            <v>0.6</v>
          </cell>
          <cell r="AF113">
            <v>0.36</v>
          </cell>
          <cell r="AG113">
            <v>0.36</v>
          </cell>
          <cell r="AH113">
            <v>0.36</v>
          </cell>
          <cell r="AI113">
            <v>0.72</v>
          </cell>
          <cell r="AJ113">
            <v>1.887</v>
          </cell>
          <cell r="AK113">
            <v>1.0509999999999999</v>
          </cell>
          <cell r="AL113">
            <v>0.40100000000000002</v>
          </cell>
          <cell r="AM113">
            <v>0.40300000000000002</v>
          </cell>
          <cell r="AN113">
            <v>0</v>
          </cell>
          <cell r="AO113">
            <v>0</v>
          </cell>
          <cell r="AP113">
            <v>0</v>
          </cell>
          <cell r="AQ113">
            <v>0</v>
          </cell>
          <cell r="AR113">
            <v>0</v>
          </cell>
          <cell r="AS113">
            <v>0</v>
          </cell>
          <cell r="AT113">
            <v>0</v>
          </cell>
          <cell r="AU113">
            <v>0</v>
          </cell>
          <cell r="AV113">
            <v>0</v>
          </cell>
          <cell r="AW113">
            <v>0</v>
          </cell>
          <cell r="AX113">
            <v>0</v>
          </cell>
          <cell r="AY113">
            <v>0</v>
          </cell>
          <cell r="AZ113">
            <v>4.4550000000000001</v>
          </cell>
          <cell r="BA113">
            <v>5.0449999999999999</v>
          </cell>
          <cell r="BB113">
            <v>0</v>
          </cell>
          <cell r="BC113">
            <v>0</v>
          </cell>
          <cell r="BD113">
            <v>0</v>
          </cell>
          <cell r="BE113">
            <v>0</v>
          </cell>
          <cell r="BF113">
            <v>0</v>
          </cell>
          <cell r="BG113">
            <v>0</v>
          </cell>
          <cell r="BH113">
            <v>2.9260000000000002</v>
          </cell>
          <cell r="BI113">
            <v>3.101</v>
          </cell>
          <cell r="BJ113">
            <v>0</v>
          </cell>
          <cell r="BK113">
            <v>0</v>
          </cell>
        </row>
        <row r="114">
          <cell r="A114">
            <v>19440</v>
          </cell>
          <cell r="B114">
            <v>0</v>
          </cell>
          <cell r="C114">
            <v>0</v>
          </cell>
          <cell r="D114">
            <v>0</v>
          </cell>
          <cell r="E114">
            <v>0</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2.831</v>
          </cell>
          <cell r="Y114">
            <v>2.11</v>
          </cell>
          <cell r="Z114">
            <v>3.552</v>
          </cell>
          <cell r="AA114">
            <v>2.6520000000000001</v>
          </cell>
          <cell r="AB114">
            <v>1.393</v>
          </cell>
          <cell r="AC114">
            <v>1.0329999999999999</v>
          </cell>
          <cell r="AD114">
            <v>0.69699999999999995</v>
          </cell>
          <cell r="AE114">
            <v>0.51700000000000002</v>
          </cell>
          <cell r="AF114">
            <v>0.36</v>
          </cell>
          <cell r="AG114">
            <v>0.36</v>
          </cell>
          <cell r="AH114">
            <v>0.71699999999999997</v>
          </cell>
          <cell r="AI114">
            <v>0.71699999999999997</v>
          </cell>
          <cell r="AJ114">
            <v>1.0409999999999999</v>
          </cell>
          <cell r="AK114">
            <v>0.54</v>
          </cell>
          <cell r="AL114">
            <v>0.39900000000000002</v>
          </cell>
          <cell r="AM114">
            <v>0.40300000000000002</v>
          </cell>
          <cell r="AN114">
            <v>0</v>
          </cell>
          <cell r="AO114">
            <v>0</v>
          </cell>
          <cell r="AP114">
            <v>0</v>
          </cell>
          <cell r="AQ114">
            <v>0</v>
          </cell>
          <cell r="AR114">
            <v>0</v>
          </cell>
          <cell r="AS114">
            <v>0</v>
          </cell>
          <cell r="AT114">
            <v>0</v>
          </cell>
          <cell r="AU114">
            <v>0</v>
          </cell>
          <cell r="AV114">
            <v>0</v>
          </cell>
          <cell r="AW114">
            <v>0</v>
          </cell>
          <cell r="AX114">
            <v>0</v>
          </cell>
          <cell r="AY114">
            <v>0</v>
          </cell>
          <cell r="AZ114">
            <v>5.0780000000000003</v>
          </cell>
          <cell r="BA114">
            <v>5.3490000000000002</v>
          </cell>
          <cell r="BB114">
            <v>0</v>
          </cell>
          <cell r="BC114">
            <v>0</v>
          </cell>
          <cell r="BD114">
            <v>0</v>
          </cell>
          <cell r="BE114">
            <v>0</v>
          </cell>
          <cell r="BF114">
            <v>0</v>
          </cell>
          <cell r="BG114">
            <v>0</v>
          </cell>
          <cell r="BH114">
            <v>2.907</v>
          </cell>
          <cell r="BI114">
            <v>2.9790000000000001</v>
          </cell>
          <cell r="BJ114">
            <v>0</v>
          </cell>
          <cell r="BK114">
            <v>0</v>
          </cell>
        </row>
        <row r="115">
          <cell r="A115">
            <v>19460</v>
          </cell>
          <cell r="B115">
            <v>0</v>
          </cell>
          <cell r="C115">
            <v>0</v>
          </cell>
          <cell r="D115">
            <v>0</v>
          </cell>
          <cell r="E115">
            <v>0</v>
          </cell>
          <cell r="F115">
            <v>0</v>
          </cell>
          <cell r="G115">
            <v>0</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2.4750000000000001</v>
          </cell>
          <cell r="Y115">
            <v>1.911</v>
          </cell>
          <cell r="Z115">
            <v>3.1080000000000001</v>
          </cell>
          <cell r="AA115">
            <v>2.403</v>
          </cell>
          <cell r="AB115">
            <v>1.2170000000000001</v>
          </cell>
          <cell r="AC115">
            <v>0.93500000000000005</v>
          </cell>
          <cell r="AD115">
            <v>0.60799999999999998</v>
          </cell>
          <cell r="AE115">
            <v>0.46800000000000003</v>
          </cell>
          <cell r="AF115">
            <v>0.36</v>
          </cell>
          <cell r="AG115">
            <v>0.36</v>
          </cell>
          <cell r="AH115">
            <v>0.70299999999999996</v>
          </cell>
          <cell r="AI115">
            <v>0.27100000000000002</v>
          </cell>
          <cell r="AJ115">
            <v>0.23799999999999999</v>
          </cell>
          <cell r="AK115">
            <v>0.251</v>
          </cell>
          <cell r="AL115">
            <v>0.14000000000000001</v>
          </cell>
          <cell r="AM115">
            <v>0.153</v>
          </cell>
          <cell r="AN115">
            <v>0</v>
          </cell>
          <cell r="AO115">
            <v>0</v>
          </cell>
          <cell r="AP115">
            <v>0</v>
          </cell>
          <cell r="AQ115">
            <v>0</v>
          </cell>
          <cell r="AR115">
            <v>0</v>
          </cell>
          <cell r="AS115">
            <v>0</v>
          </cell>
          <cell r="AT115">
            <v>0</v>
          </cell>
          <cell r="AU115">
            <v>0</v>
          </cell>
          <cell r="AV115">
            <v>0</v>
          </cell>
          <cell r="AW115">
            <v>0</v>
          </cell>
          <cell r="AX115">
            <v>0</v>
          </cell>
          <cell r="AY115">
            <v>0</v>
          </cell>
          <cell r="AZ115">
            <v>0.33900000000000002</v>
          </cell>
          <cell r="BA115">
            <v>0.374</v>
          </cell>
          <cell r="BB115">
            <v>0</v>
          </cell>
          <cell r="BC115">
            <v>0</v>
          </cell>
          <cell r="BD115">
            <v>0</v>
          </cell>
          <cell r="BE115">
            <v>0</v>
          </cell>
          <cell r="BF115">
            <v>0</v>
          </cell>
          <cell r="BG115">
            <v>0</v>
          </cell>
          <cell r="BH115">
            <v>1.3560000000000001</v>
          </cell>
          <cell r="BI115">
            <v>1.591</v>
          </cell>
          <cell r="BJ115">
            <v>0</v>
          </cell>
          <cell r="BK115">
            <v>0</v>
          </cell>
        </row>
        <row r="116">
          <cell r="A116">
            <v>19480</v>
          </cell>
          <cell r="B116">
            <v>0</v>
          </cell>
          <cell r="C116">
            <v>0</v>
          </cell>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2.1800000000000002</v>
          </cell>
          <cell r="Y116">
            <v>1.722</v>
          </cell>
          <cell r="Z116">
            <v>2.738</v>
          </cell>
          <cell r="AA116">
            <v>2.165</v>
          </cell>
          <cell r="AB116">
            <v>1.07</v>
          </cell>
          <cell r="AC116">
            <v>0.83899999999999997</v>
          </cell>
          <cell r="AD116">
            <v>0.53400000000000003</v>
          </cell>
          <cell r="AE116">
            <v>0.42</v>
          </cell>
          <cell r="AF116">
            <v>0.35699999999999998</v>
          </cell>
          <cell r="AG116">
            <v>0.35699999999999998</v>
          </cell>
          <cell r="AH116">
            <v>0.53500000000000003</v>
          </cell>
          <cell r="AI116">
            <v>0.28299999999999997</v>
          </cell>
          <cell r="AJ116">
            <v>0.23699999999999999</v>
          </cell>
          <cell r="AK116">
            <v>0.254</v>
          </cell>
          <cell r="AL116">
            <v>0.14000000000000001</v>
          </cell>
          <cell r="AM116">
            <v>0.158</v>
          </cell>
          <cell r="AN116">
            <v>0</v>
          </cell>
          <cell r="AO116">
            <v>0</v>
          </cell>
          <cell r="AP116">
            <v>0</v>
          </cell>
          <cell r="AQ116">
            <v>0</v>
          </cell>
          <cell r="AR116">
            <v>0</v>
          </cell>
          <cell r="AS116">
            <v>0</v>
          </cell>
          <cell r="AT116">
            <v>0</v>
          </cell>
          <cell r="AU116">
            <v>0</v>
          </cell>
          <cell r="AV116">
            <v>0</v>
          </cell>
          <cell r="AW116">
            <v>0</v>
          </cell>
          <cell r="AX116">
            <v>0</v>
          </cell>
          <cell r="AY116">
            <v>0</v>
          </cell>
          <cell r="AZ116">
            <v>1.4219999999999999</v>
          </cell>
          <cell r="BA116">
            <v>1.6259999999999999</v>
          </cell>
          <cell r="BB116">
            <v>0</v>
          </cell>
          <cell r="BC116">
            <v>0</v>
          </cell>
          <cell r="BD116">
            <v>0</v>
          </cell>
          <cell r="BE116">
            <v>0</v>
          </cell>
          <cell r="BF116">
            <v>0</v>
          </cell>
          <cell r="BG116">
            <v>0</v>
          </cell>
          <cell r="BH116">
            <v>0.28699999999999998</v>
          </cell>
          <cell r="BI116">
            <v>0.33500000000000002</v>
          </cell>
          <cell r="BJ116">
            <v>0</v>
          </cell>
          <cell r="BK116">
            <v>0</v>
          </cell>
        </row>
        <row r="117">
          <cell r="A117">
            <v>19511</v>
          </cell>
          <cell r="B117">
            <v>0</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1.8420000000000001</v>
          </cell>
          <cell r="Y117">
            <v>1.5620000000000001</v>
          </cell>
          <cell r="Z117">
            <v>2.3159999999999998</v>
          </cell>
          <cell r="AA117">
            <v>1.9650000000000001</v>
          </cell>
          <cell r="AB117">
            <v>0.90100000000000002</v>
          </cell>
          <cell r="AC117">
            <v>0.76</v>
          </cell>
          <cell r="AD117">
            <v>0.45</v>
          </cell>
          <cell r="AE117">
            <v>0.38</v>
          </cell>
          <cell r="AF117">
            <v>0.38200000000000001</v>
          </cell>
          <cell r="AG117">
            <v>0.42</v>
          </cell>
          <cell r="AH117">
            <v>0.23400000000000001</v>
          </cell>
          <cell r="AI117">
            <v>0.32</v>
          </cell>
          <cell r="AJ117">
            <v>0.245</v>
          </cell>
          <cell r="AK117">
            <v>0.25</v>
          </cell>
          <cell r="AL117">
            <v>0.14000000000000001</v>
          </cell>
          <cell r="AM117">
            <v>0.19</v>
          </cell>
          <cell r="AN117">
            <v>0</v>
          </cell>
          <cell r="AO117">
            <v>0</v>
          </cell>
          <cell r="AP117">
            <v>0</v>
          </cell>
          <cell r="AQ117">
            <v>0</v>
          </cell>
          <cell r="AR117">
            <v>0</v>
          </cell>
          <cell r="AS117">
            <v>0</v>
          </cell>
          <cell r="AT117">
            <v>0</v>
          </cell>
          <cell r="AU117">
            <v>0</v>
          </cell>
          <cell r="AV117">
            <v>0</v>
          </cell>
          <cell r="AW117">
            <v>0</v>
          </cell>
          <cell r="AX117">
            <v>0</v>
          </cell>
          <cell r="AY117">
            <v>0</v>
          </cell>
          <cell r="AZ117">
            <v>1.4570000000000001</v>
          </cell>
          <cell r="BA117">
            <v>1.595</v>
          </cell>
          <cell r="BB117">
            <v>0</v>
          </cell>
          <cell r="BC117">
            <v>0</v>
          </cell>
          <cell r="BD117">
            <v>7.3819999999999997</v>
          </cell>
          <cell r="BE117">
            <v>5.2030000000000003</v>
          </cell>
          <cell r="BF117">
            <v>0</v>
          </cell>
          <cell r="BG117">
            <v>0</v>
          </cell>
          <cell r="BH117">
            <v>0.23599999999999999</v>
          </cell>
          <cell r="BI117">
            <v>0.26</v>
          </cell>
          <cell r="BJ117">
            <v>1.9870000000000001</v>
          </cell>
          <cell r="BK117">
            <v>1.988</v>
          </cell>
        </row>
        <row r="118">
          <cell r="A118">
            <v>19520</v>
          </cell>
          <cell r="B118">
            <v>0</v>
          </cell>
          <cell r="C118">
            <v>0</v>
          </cell>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9</v>
          </cell>
          <cell r="W118">
            <v>8.5</v>
          </cell>
          <cell r="X118">
            <v>1.66</v>
          </cell>
          <cell r="Y118">
            <v>1.569</v>
          </cell>
          <cell r="Z118">
            <v>2.09</v>
          </cell>
          <cell r="AA118">
            <v>1.9650000000000001</v>
          </cell>
          <cell r="AB118">
            <v>0.81</v>
          </cell>
          <cell r="AC118">
            <v>0.76</v>
          </cell>
          <cell r="AD118">
            <v>0.40400000000000003</v>
          </cell>
          <cell r="AE118">
            <v>0.379</v>
          </cell>
          <cell r="AF118">
            <v>0.38700000000000001</v>
          </cell>
          <cell r="AG118">
            <v>0.39100000000000001</v>
          </cell>
          <cell r="AH118">
            <v>0.30499999999999999</v>
          </cell>
          <cell r="AI118">
            <v>0.35499999999999998</v>
          </cell>
          <cell r="AJ118">
            <v>0</v>
          </cell>
          <cell r="AK118">
            <v>0</v>
          </cell>
          <cell r="AL118">
            <v>0</v>
          </cell>
          <cell r="AM118">
            <v>0</v>
          </cell>
          <cell r="AN118">
            <v>0</v>
          </cell>
          <cell r="AO118">
            <v>0</v>
          </cell>
          <cell r="AP118">
            <v>0</v>
          </cell>
          <cell r="AQ118">
            <v>0</v>
          </cell>
          <cell r="AR118">
            <v>0</v>
          </cell>
          <cell r="AS118">
            <v>0</v>
          </cell>
          <cell r="AT118">
            <v>0.74299999999999999</v>
          </cell>
          <cell r="AU118">
            <v>0.76700000000000002</v>
          </cell>
          <cell r="AV118">
            <v>0.30199999999999999</v>
          </cell>
          <cell r="AW118">
            <v>0.30099999999999999</v>
          </cell>
          <cell r="AX118">
            <v>6.2240000000000002</v>
          </cell>
          <cell r="AY118">
            <v>5.0549999999999997</v>
          </cell>
          <cell r="AZ118">
            <v>0</v>
          </cell>
          <cell r="BA118">
            <v>0</v>
          </cell>
          <cell r="BB118">
            <v>0</v>
          </cell>
          <cell r="BC118">
            <v>0</v>
          </cell>
          <cell r="BD118">
            <v>5.9130000000000003</v>
          </cell>
          <cell r="BE118">
            <v>4.8810000000000002</v>
          </cell>
          <cell r="BF118">
            <v>0</v>
          </cell>
          <cell r="BG118">
            <v>0</v>
          </cell>
          <cell r="BH118">
            <v>0</v>
          </cell>
          <cell r="BI118">
            <v>0</v>
          </cell>
          <cell r="BJ118">
            <v>2.1030000000000002</v>
          </cell>
          <cell r="BK118">
            <v>2.218</v>
          </cell>
        </row>
        <row r="119">
          <cell r="A119">
            <v>19540</v>
          </cell>
          <cell r="B119">
            <v>0</v>
          </cell>
          <cell r="C119">
            <v>0</v>
          </cell>
          <cell r="D119">
            <v>0</v>
          </cell>
          <cell r="E119">
            <v>0</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7.35</v>
          </cell>
          <cell r="W119">
            <v>7.6</v>
          </cell>
          <cell r="X119">
            <v>1.3340000000000001</v>
          </cell>
          <cell r="Y119">
            <v>1.3839999999999999</v>
          </cell>
          <cell r="Z119">
            <v>1.6779999999999999</v>
          </cell>
          <cell r="AA119">
            <v>1.7410000000000001</v>
          </cell>
          <cell r="AB119">
            <v>0.64500000000000002</v>
          </cell>
          <cell r="AC119">
            <v>0.67</v>
          </cell>
          <cell r="AD119">
            <v>0.32400000000000001</v>
          </cell>
          <cell r="AE119">
            <v>0.33400000000000002</v>
          </cell>
          <cell r="AF119">
            <v>0.41299999999999998</v>
          </cell>
          <cell r="AG119">
            <v>0.38600000000000001</v>
          </cell>
          <cell r="AH119">
            <v>0.16200000000000001</v>
          </cell>
          <cell r="AI119">
            <v>0.158</v>
          </cell>
          <cell r="AJ119">
            <v>0</v>
          </cell>
          <cell r="AK119">
            <v>0</v>
          </cell>
          <cell r="AL119">
            <v>0</v>
          </cell>
          <cell r="AM119">
            <v>0</v>
          </cell>
          <cell r="AN119">
            <v>0</v>
          </cell>
          <cell r="AO119">
            <v>0</v>
          </cell>
          <cell r="AP119">
            <v>0</v>
          </cell>
          <cell r="AQ119">
            <v>0</v>
          </cell>
          <cell r="AR119">
            <v>0</v>
          </cell>
          <cell r="AS119">
            <v>0</v>
          </cell>
          <cell r="AT119">
            <v>0.58399999999999996</v>
          </cell>
          <cell r="AU119">
            <v>0.79300000000000004</v>
          </cell>
          <cell r="AV119">
            <v>0.30199999999999999</v>
          </cell>
          <cell r="AW119">
            <v>0.3</v>
          </cell>
          <cell r="AX119">
            <v>6.7009999999999996</v>
          </cell>
          <cell r="AY119">
            <v>5.6580000000000004</v>
          </cell>
          <cell r="AZ119">
            <v>0</v>
          </cell>
          <cell r="BA119">
            <v>0</v>
          </cell>
          <cell r="BB119">
            <v>0</v>
          </cell>
          <cell r="BC119">
            <v>0</v>
          </cell>
          <cell r="BD119">
            <v>4.2750000000000004</v>
          </cell>
          <cell r="BE119">
            <v>4.4619999999999997</v>
          </cell>
          <cell r="BF119">
            <v>0</v>
          </cell>
          <cell r="BG119">
            <v>0</v>
          </cell>
          <cell r="BH119">
            <v>0</v>
          </cell>
          <cell r="BI119">
            <v>0</v>
          </cell>
          <cell r="BJ119">
            <v>2.3839999999999999</v>
          </cell>
          <cell r="BK119">
            <v>2.2240000000000002</v>
          </cell>
        </row>
        <row r="120">
          <cell r="A120">
            <v>19560</v>
          </cell>
          <cell r="B120">
            <v>0</v>
          </cell>
          <cell r="C120">
            <v>0</v>
          </cell>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6.9</v>
          </cell>
          <cell r="W120">
            <v>6.7</v>
          </cell>
          <cell r="X120">
            <v>1.2430000000000001</v>
          </cell>
          <cell r="Y120">
            <v>1.2030000000000001</v>
          </cell>
          <cell r="Z120">
            <v>1.5660000000000001</v>
          </cell>
          <cell r="AA120">
            <v>1.516</v>
          </cell>
          <cell r="AB120">
            <v>0.6</v>
          </cell>
          <cell r="AC120">
            <v>0.57999999999999996</v>
          </cell>
          <cell r="AD120">
            <v>0.30099999999999999</v>
          </cell>
          <cell r="AE120">
            <v>0.28999999999999998</v>
          </cell>
          <cell r="AF120">
            <v>0.372</v>
          </cell>
          <cell r="AG120">
            <v>0.378</v>
          </cell>
          <cell r="AH120">
            <v>0.21199999999999999</v>
          </cell>
          <cell r="AI120">
            <v>0.21</v>
          </cell>
          <cell r="AJ120">
            <v>0</v>
          </cell>
          <cell r="AK120">
            <v>0</v>
          </cell>
          <cell r="AL120">
            <v>0</v>
          </cell>
          <cell r="AM120">
            <v>0</v>
          </cell>
          <cell r="AN120">
            <v>0</v>
          </cell>
          <cell r="AO120">
            <v>0</v>
          </cell>
          <cell r="AP120">
            <v>0</v>
          </cell>
          <cell r="AQ120">
            <v>0</v>
          </cell>
          <cell r="AR120">
            <v>0</v>
          </cell>
          <cell r="AS120">
            <v>0</v>
          </cell>
          <cell r="AT120">
            <v>0.74399999999999999</v>
          </cell>
          <cell r="AU120">
            <v>0.77700000000000002</v>
          </cell>
          <cell r="AV120">
            <v>0.3</v>
          </cell>
          <cell r="AW120">
            <v>0.3</v>
          </cell>
          <cell r="AX120">
            <v>6.2939999999999996</v>
          </cell>
          <cell r="AY120">
            <v>5.7690000000000001</v>
          </cell>
          <cell r="AZ120">
            <v>0</v>
          </cell>
          <cell r="BA120">
            <v>0</v>
          </cell>
          <cell r="BB120">
            <v>0</v>
          </cell>
          <cell r="BC120">
            <v>0</v>
          </cell>
          <cell r="BD120">
            <v>3.476</v>
          </cell>
          <cell r="BE120">
            <v>3.4950000000000001</v>
          </cell>
          <cell r="BF120">
            <v>0</v>
          </cell>
          <cell r="BG120">
            <v>0</v>
          </cell>
          <cell r="BH120">
            <v>0</v>
          </cell>
          <cell r="BI120">
            <v>0</v>
          </cell>
          <cell r="BJ120">
            <v>2.6080000000000001</v>
          </cell>
          <cell r="BK120">
            <v>2.403</v>
          </cell>
        </row>
        <row r="121">
          <cell r="A121">
            <v>19580</v>
          </cell>
          <cell r="B121">
            <v>0</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5.4</v>
          </cell>
          <cell r="W121">
            <v>5.8</v>
          </cell>
          <cell r="X121">
            <v>0.94199999999999995</v>
          </cell>
          <cell r="Y121">
            <v>1.022</v>
          </cell>
          <cell r="Z121">
            <v>1.1910000000000001</v>
          </cell>
          <cell r="AA121">
            <v>1.2909999999999999</v>
          </cell>
          <cell r="AB121">
            <v>0.45</v>
          </cell>
          <cell r="AC121">
            <v>0.49</v>
          </cell>
          <cell r="AD121">
            <v>0.22500000000000001</v>
          </cell>
          <cell r="AE121">
            <v>0.245</v>
          </cell>
          <cell r="AF121">
            <v>0.42</v>
          </cell>
          <cell r="AG121">
            <v>0.4</v>
          </cell>
          <cell r="AH121">
            <v>0.214</v>
          </cell>
          <cell r="AI121">
            <v>0.32400000000000001</v>
          </cell>
          <cell r="AJ121">
            <v>0</v>
          </cell>
          <cell r="AK121">
            <v>0</v>
          </cell>
          <cell r="AL121">
            <v>0</v>
          </cell>
          <cell r="AM121">
            <v>0</v>
          </cell>
          <cell r="AN121">
            <v>0</v>
          </cell>
          <cell r="AO121">
            <v>0</v>
          </cell>
          <cell r="AP121">
            <v>0</v>
          </cell>
          <cell r="AQ121">
            <v>0</v>
          </cell>
          <cell r="AR121">
            <v>0</v>
          </cell>
          <cell r="AS121">
            <v>0</v>
          </cell>
          <cell r="AT121">
            <v>0.83</v>
          </cell>
          <cell r="AU121">
            <v>0.997</v>
          </cell>
          <cell r="AV121">
            <v>0.3</v>
          </cell>
          <cell r="AW121">
            <v>0.3</v>
          </cell>
          <cell r="AX121">
            <v>6.2590000000000003</v>
          </cell>
          <cell r="AY121">
            <v>5.8940000000000001</v>
          </cell>
          <cell r="AZ121">
            <v>0</v>
          </cell>
          <cell r="BA121">
            <v>0</v>
          </cell>
          <cell r="BB121">
            <v>0</v>
          </cell>
          <cell r="BC121">
            <v>0</v>
          </cell>
          <cell r="BD121">
            <v>2.9489999999999998</v>
          </cell>
          <cell r="BE121">
            <v>3.0110000000000001</v>
          </cell>
          <cell r="BF121">
            <v>0</v>
          </cell>
          <cell r="BG121">
            <v>0</v>
          </cell>
          <cell r="BH121">
            <v>0</v>
          </cell>
          <cell r="BI121">
            <v>0</v>
          </cell>
          <cell r="BJ121">
            <v>2.746</v>
          </cell>
          <cell r="BK121">
            <v>2.5609999999999999</v>
          </cell>
        </row>
        <row r="122">
          <cell r="A122">
            <v>19600</v>
          </cell>
          <cell r="B122">
            <v>0</v>
          </cell>
          <cell r="C122">
            <v>0</v>
          </cell>
          <cell r="D122">
            <v>0</v>
          </cell>
          <cell r="E122">
            <v>0</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5.3</v>
          </cell>
          <cell r="W122">
            <v>5.5</v>
          </cell>
          <cell r="X122">
            <v>0.92200000000000004</v>
          </cell>
          <cell r="Y122">
            <v>0.96199999999999997</v>
          </cell>
          <cell r="Z122">
            <v>1.1659999999999999</v>
          </cell>
          <cell r="AA122">
            <v>1.216</v>
          </cell>
          <cell r="AB122">
            <v>0.44</v>
          </cell>
          <cell r="AC122">
            <v>0.46</v>
          </cell>
          <cell r="AD122">
            <v>0.22</v>
          </cell>
          <cell r="AE122">
            <v>0.23</v>
          </cell>
          <cell r="AF122">
            <v>0.42499999999999999</v>
          </cell>
          <cell r="AG122">
            <v>0.41499999999999998</v>
          </cell>
          <cell r="AH122">
            <v>0.434</v>
          </cell>
          <cell r="AI122">
            <v>0.27700000000000002</v>
          </cell>
          <cell r="AJ122">
            <v>0</v>
          </cell>
          <cell r="AK122">
            <v>0</v>
          </cell>
          <cell r="AL122">
            <v>0</v>
          </cell>
          <cell r="AM122">
            <v>0</v>
          </cell>
          <cell r="AN122">
            <v>0</v>
          </cell>
          <cell r="AO122">
            <v>0</v>
          </cell>
          <cell r="AP122">
            <v>0</v>
          </cell>
          <cell r="AQ122">
            <v>0</v>
          </cell>
          <cell r="AR122">
            <v>0</v>
          </cell>
          <cell r="AS122">
            <v>0</v>
          </cell>
          <cell r="AT122">
            <v>0.72</v>
          </cell>
          <cell r="AU122">
            <v>0.68700000000000006</v>
          </cell>
          <cell r="AV122">
            <v>0.3</v>
          </cell>
          <cell r="AW122">
            <v>0.3</v>
          </cell>
          <cell r="AX122">
            <v>5.9420000000000002</v>
          </cell>
          <cell r="AY122">
            <v>6.2889999999999997</v>
          </cell>
          <cell r="AZ122">
            <v>0</v>
          </cell>
          <cell r="BA122">
            <v>0</v>
          </cell>
          <cell r="BB122">
            <v>0</v>
          </cell>
          <cell r="BC122">
            <v>0</v>
          </cell>
          <cell r="BD122">
            <v>2.254</v>
          </cell>
          <cell r="BE122">
            <v>2.8650000000000002</v>
          </cell>
          <cell r="BF122">
            <v>0</v>
          </cell>
          <cell r="BG122">
            <v>0</v>
          </cell>
          <cell r="BH122">
            <v>0</v>
          </cell>
          <cell r="BI122">
            <v>0</v>
          </cell>
          <cell r="BJ122">
            <v>2.8610000000000002</v>
          </cell>
          <cell r="BK122">
            <v>2.7040000000000002</v>
          </cell>
        </row>
        <row r="123">
          <cell r="A123">
            <v>19620</v>
          </cell>
          <cell r="B123">
            <v>0</v>
          </cell>
          <cell r="C123">
            <v>0</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5.3</v>
          </cell>
          <cell r="W123">
            <v>5.3</v>
          </cell>
          <cell r="X123">
            <v>0.92200000000000004</v>
          </cell>
          <cell r="Y123">
            <v>0.92200000000000004</v>
          </cell>
          <cell r="Z123">
            <v>1.1659999999999999</v>
          </cell>
          <cell r="AA123">
            <v>1.1659999999999999</v>
          </cell>
          <cell r="AB123">
            <v>0.44</v>
          </cell>
          <cell r="AC123">
            <v>0.44</v>
          </cell>
          <cell r="AD123">
            <v>0.22</v>
          </cell>
          <cell r="AE123">
            <v>0.22</v>
          </cell>
          <cell r="AF123">
            <v>0.42499999999999999</v>
          </cell>
          <cell r="AG123">
            <v>0.42499999999999999</v>
          </cell>
          <cell r="AH123">
            <v>0.255</v>
          </cell>
          <cell r="AI123">
            <v>0.20200000000000001</v>
          </cell>
          <cell r="AJ123">
            <v>0</v>
          </cell>
          <cell r="AK123">
            <v>0</v>
          </cell>
          <cell r="AL123">
            <v>0</v>
          </cell>
          <cell r="AM123">
            <v>0</v>
          </cell>
          <cell r="AN123">
            <v>0</v>
          </cell>
          <cell r="AO123">
            <v>0</v>
          </cell>
          <cell r="AP123">
            <v>0</v>
          </cell>
          <cell r="AQ123">
            <v>0</v>
          </cell>
          <cell r="AR123">
            <v>0</v>
          </cell>
          <cell r="AS123">
            <v>0</v>
          </cell>
          <cell r="AT123">
            <v>0.69499999999999995</v>
          </cell>
          <cell r="AU123">
            <v>0.57499999999999996</v>
          </cell>
          <cell r="AV123">
            <v>0.3</v>
          </cell>
          <cell r="AW123">
            <v>0.3</v>
          </cell>
          <cell r="AX123">
            <v>6.7270000000000003</v>
          </cell>
          <cell r="AY123">
            <v>6.4359999999999999</v>
          </cell>
          <cell r="AZ123">
            <v>0</v>
          </cell>
          <cell r="BA123">
            <v>0</v>
          </cell>
          <cell r="BB123">
            <v>0</v>
          </cell>
          <cell r="BC123">
            <v>0</v>
          </cell>
          <cell r="BD123">
            <v>2.5649999999999999</v>
          </cell>
          <cell r="BE123">
            <v>2.7759999999999998</v>
          </cell>
          <cell r="BF123">
            <v>0</v>
          </cell>
          <cell r="BG123">
            <v>0</v>
          </cell>
          <cell r="BH123">
            <v>0</v>
          </cell>
          <cell r="BI123">
            <v>0</v>
          </cell>
          <cell r="BJ123">
            <v>2.9780000000000002</v>
          </cell>
          <cell r="BK123">
            <v>2.794</v>
          </cell>
        </row>
        <row r="124">
          <cell r="A124">
            <v>19640</v>
          </cell>
          <cell r="B124">
            <v>0</v>
          </cell>
          <cell r="C124">
            <v>0</v>
          </cell>
          <cell r="D124">
            <v>0</v>
          </cell>
          <cell r="E124">
            <v>0</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5.3</v>
          </cell>
          <cell r="W124">
            <v>5.3</v>
          </cell>
          <cell r="X124">
            <v>0.92200000000000004</v>
          </cell>
          <cell r="Y124">
            <v>0.92200000000000004</v>
          </cell>
          <cell r="Z124">
            <v>1.1659999999999999</v>
          </cell>
          <cell r="AA124">
            <v>1.1659999999999999</v>
          </cell>
          <cell r="AB124">
            <v>0.44</v>
          </cell>
          <cell r="AC124">
            <v>0.44</v>
          </cell>
          <cell r="AD124">
            <v>0.22</v>
          </cell>
          <cell r="AE124">
            <v>0.22</v>
          </cell>
          <cell r="AF124">
            <v>0.42499999999999999</v>
          </cell>
          <cell r="AG124">
            <v>0.42499999999999999</v>
          </cell>
          <cell r="AH124">
            <v>0.26300000000000001</v>
          </cell>
          <cell r="AI124">
            <v>0.34</v>
          </cell>
          <cell r="AJ124">
            <v>0</v>
          </cell>
          <cell r="AK124">
            <v>0</v>
          </cell>
          <cell r="AL124">
            <v>0</v>
          </cell>
          <cell r="AM124">
            <v>0</v>
          </cell>
          <cell r="AN124">
            <v>0</v>
          </cell>
          <cell r="AO124">
            <v>0</v>
          </cell>
          <cell r="AP124">
            <v>0</v>
          </cell>
          <cell r="AQ124">
            <v>0</v>
          </cell>
          <cell r="AR124">
            <v>0</v>
          </cell>
          <cell r="AS124">
            <v>0</v>
          </cell>
          <cell r="AT124">
            <v>0.57599999999999996</v>
          </cell>
          <cell r="AU124">
            <v>0.66400000000000003</v>
          </cell>
          <cell r="AV124">
            <v>0.3</v>
          </cell>
          <cell r="AW124">
            <v>0.3</v>
          </cell>
          <cell r="AX124">
            <v>7.0510000000000002</v>
          </cell>
          <cell r="AY124">
            <v>6.6219999999999999</v>
          </cell>
          <cell r="AZ124">
            <v>0</v>
          </cell>
          <cell r="BA124">
            <v>0</v>
          </cell>
          <cell r="BB124">
            <v>0</v>
          </cell>
          <cell r="BC124">
            <v>0</v>
          </cell>
          <cell r="BD124">
            <v>2.76</v>
          </cell>
          <cell r="BE124">
            <v>2.7370000000000001</v>
          </cell>
          <cell r="BF124">
            <v>0</v>
          </cell>
          <cell r="BG124">
            <v>0</v>
          </cell>
          <cell r="BH124">
            <v>0</v>
          </cell>
          <cell r="BI124">
            <v>0</v>
          </cell>
          <cell r="BJ124">
            <v>3.12</v>
          </cell>
          <cell r="BK124">
            <v>2.9329999999999998</v>
          </cell>
        </row>
        <row r="125">
          <cell r="A125">
            <v>19660</v>
          </cell>
          <cell r="B125">
            <v>0</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6.4</v>
          </cell>
          <cell r="W125">
            <v>5.3</v>
          </cell>
          <cell r="X125">
            <v>1.143</v>
          </cell>
          <cell r="Y125">
            <v>0.92200000000000004</v>
          </cell>
          <cell r="Z125">
            <v>1.4410000000000001</v>
          </cell>
          <cell r="AA125">
            <v>1.1659999999999999</v>
          </cell>
          <cell r="AB125">
            <v>0.55000000000000004</v>
          </cell>
          <cell r="AC125">
            <v>0.44</v>
          </cell>
          <cell r="AD125">
            <v>0.27500000000000002</v>
          </cell>
          <cell r="AE125">
            <v>0.22</v>
          </cell>
          <cell r="AF125">
            <v>0.42099999999999999</v>
          </cell>
          <cell r="AG125">
            <v>0.42499999999999999</v>
          </cell>
          <cell r="AH125">
            <v>0.182</v>
          </cell>
          <cell r="AI125">
            <v>0.193</v>
          </cell>
          <cell r="AJ125">
            <v>0</v>
          </cell>
          <cell r="AK125">
            <v>0</v>
          </cell>
          <cell r="AL125">
            <v>0</v>
          </cell>
          <cell r="AM125">
            <v>0</v>
          </cell>
          <cell r="AN125">
            <v>0</v>
          </cell>
          <cell r="AO125">
            <v>0</v>
          </cell>
          <cell r="AP125">
            <v>0</v>
          </cell>
          <cell r="AQ125">
            <v>0</v>
          </cell>
          <cell r="AR125">
            <v>0</v>
          </cell>
          <cell r="AS125">
            <v>0</v>
          </cell>
          <cell r="AT125">
            <v>0.59799999999999998</v>
          </cell>
          <cell r="AU125">
            <v>0.57499999999999996</v>
          </cell>
          <cell r="AV125">
            <v>0.3</v>
          </cell>
          <cell r="AW125">
            <v>0.3</v>
          </cell>
          <cell r="AX125">
            <v>8.0969999999999995</v>
          </cell>
          <cell r="AY125">
            <v>7.0369999999999999</v>
          </cell>
          <cell r="AZ125">
            <v>0</v>
          </cell>
          <cell r="BA125">
            <v>0</v>
          </cell>
          <cell r="BB125">
            <v>0</v>
          </cell>
          <cell r="BC125">
            <v>0</v>
          </cell>
          <cell r="BD125">
            <v>3.5</v>
          </cell>
          <cell r="BE125">
            <v>2.7810000000000001</v>
          </cell>
          <cell r="BF125">
            <v>0</v>
          </cell>
          <cell r="BG125">
            <v>0</v>
          </cell>
          <cell r="BH125">
            <v>0</v>
          </cell>
          <cell r="BI125">
            <v>0</v>
          </cell>
          <cell r="BJ125">
            <v>3.379</v>
          </cell>
          <cell r="BK125">
            <v>3.097</v>
          </cell>
        </row>
        <row r="126">
          <cell r="A126">
            <v>19680</v>
          </cell>
          <cell r="B126">
            <v>0</v>
          </cell>
          <cell r="C126">
            <v>0</v>
          </cell>
          <cell r="D126">
            <v>0</v>
          </cell>
          <cell r="E126">
            <v>0</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7.6</v>
          </cell>
          <cell r="W126">
            <v>5.3</v>
          </cell>
          <cell r="X126">
            <v>1.385</v>
          </cell>
          <cell r="Y126">
            <v>0.92200000000000004</v>
          </cell>
          <cell r="Z126">
            <v>1.74</v>
          </cell>
          <cell r="AA126">
            <v>1.1659999999999999</v>
          </cell>
          <cell r="AB126">
            <v>0.67</v>
          </cell>
          <cell r="AC126">
            <v>0.44</v>
          </cell>
          <cell r="AD126">
            <v>0.33400000000000002</v>
          </cell>
          <cell r="AE126">
            <v>0.22</v>
          </cell>
          <cell r="AF126">
            <v>0.42399999999999999</v>
          </cell>
          <cell r="AG126">
            <v>0.42499999999999999</v>
          </cell>
          <cell r="AH126">
            <v>0.249</v>
          </cell>
          <cell r="AI126">
            <v>0.30299999999999999</v>
          </cell>
          <cell r="AJ126">
            <v>0</v>
          </cell>
          <cell r="AK126">
            <v>0</v>
          </cell>
          <cell r="AL126">
            <v>0</v>
          </cell>
          <cell r="AM126">
            <v>0</v>
          </cell>
          <cell r="AN126">
            <v>0</v>
          </cell>
          <cell r="AO126">
            <v>0</v>
          </cell>
          <cell r="AP126">
            <v>0</v>
          </cell>
          <cell r="AQ126">
            <v>0</v>
          </cell>
          <cell r="AR126">
            <v>0</v>
          </cell>
          <cell r="AS126">
            <v>0</v>
          </cell>
          <cell r="AT126">
            <v>0.58299999999999996</v>
          </cell>
          <cell r="AU126">
            <v>0.51400000000000001</v>
          </cell>
          <cell r="AV126">
            <v>0.3</v>
          </cell>
          <cell r="AW126">
            <v>0.3</v>
          </cell>
          <cell r="AX126">
            <v>9.1440000000000001</v>
          </cell>
          <cell r="AY126">
            <v>7.4459999999999997</v>
          </cell>
          <cell r="AZ126">
            <v>0</v>
          </cell>
          <cell r="BA126">
            <v>0</v>
          </cell>
          <cell r="BB126">
            <v>0</v>
          </cell>
          <cell r="BC126">
            <v>0</v>
          </cell>
          <cell r="BD126">
            <v>4.532</v>
          </cell>
          <cell r="BE126">
            <v>2.7559999999999998</v>
          </cell>
          <cell r="BF126">
            <v>0</v>
          </cell>
          <cell r="BG126">
            <v>0</v>
          </cell>
          <cell r="BH126">
            <v>0</v>
          </cell>
          <cell r="BI126">
            <v>0</v>
          </cell>
          <cell r="BJ126">
            <v>3.5059999999999998</v>
          </cell>
          <cell r="BK126">
            <v>3.3660000000000001</v>
          </cell>
        </row>
        <row r="127">
          <cell r="A127">
            <v>19700</v>
          </cell>
          <cell r="B127">
            <v>0</v>
          </cell>
          <cell r="C127">
            <v>0</v>
          </cell>
          <cell r="D127">
            <v>0</v>
          </cell>
          <cell r="E127">
            <v>0</v>
          </cell>
          <cell r="F127">
            <v>0</v>
          </cell>
          <cell r="G127">
            <v>0</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7.8</v>
          </cell>
          <cell r="W127">
            <v>5.3</v>
          </cell>
          <cell r="X127">
            <v>1.425</v>
          </cell>
          <cell r="Y127">
            <v>0.92200000000000004</v>
          </cell>
          <cell r="Z127">
            <v>1.79</v>
          </cell>
          <cell r="AA127">
            <v>1.466</v>
          </cell>
          <cell r="AB127">
            <v>0.69</v>
          </cell>
          <cell r="AC127">
            <v>0.44</v>
          </cell>
          <cell r="AD127">
            <v>0.34499999999999997</v>
          </cell>
          <cell r="AE127">
            <v>0.22</v>
          </cell>
          <cell r="AF127">
            <v>0.41499999999999998</v>
          </cell>
          <cell r="AG127">
            <v>0.42499999999999999</v>
          </cell>
          <cell r="AH127">
            <v>0.218</v>
          </cell>
          <cell r="AI127">
            <v>0.28999999999999998</v>
          </cell>
          <cell r="AJ127">
            <v>0</v>
          </cell>
          <cell r="AK127">
            <v>0</v>
          </cell>
          <cell r="AL127">
            <v>0</v>
          </cell>
          <cell r="AM127">
            <v>0</v>
          </cell>
          <cell r="AN127">
            <v>0</v>
          </cell>
          <cell r="AO127">
            <v>0</v>
          </cell>
          <cell r="AP127">
            <v>0</v>
          </cell>
          <cell r="AQ127">
            <v>0</v>
          </cell>
          <cell r="AR127">
            <v>0</v>
          </cell>
          <cell r="AS127">
            <v>0</v>
          </cell>
          <cell r="AT127">
            <v>0.68500000000000005</v>
          </cell>
          <cell r="AU127">
            <v>0.67700000000000005</v>
          </cell>
          <cell r="AV127">
            <v>0.3</v>
          </cell>
          <cell r="AW127">
            <v>0.3</v>
          </cell>
          <cell r="AX127">
            <v>8.6620000000000008</v>
          </cell>
          <cell r="AY127">
            <v>7.72</v>
          </cell>
          <cell r="AZ127">
            <v>0</v>
          </cell>
          <cell r="BA127">
            <v>0</v>
          </cell>
          <cell r="BB127">
            <v>0</v>
          </cell>
          <cell r="BC127">
            <v>0</v>
          </cell>
          <cell r="BD127">
            <v>4.3319999999999999</v>
          </cell>
          <cell r="BE127">
            <v>2.5179999999999998</v>
          </cell>
          <cell r="BF127">
            <v>0</v>
          </cell>
          <cell r="BG127">
            <v>0</v>
          </cell>
          <cell r="BH127">
            <v>0</v>
          </cell>
          <cell r="BI127">
            <v>0</v>
          </cell>
          <cell r="BJ127">
            <v>3.7879999999999998</v>
          </cell>
          <cell r="BK127">
            <v>3.7559999999999998</v>
          </cell>
        </row>
        <row r="128">
          <cell r="A128">
            <v>19720</v>
          </cell>
          <cell r="B128">
            <v>0</v>
          </cell>
          <cell r="C128">
            <v>0</v>
          </cell>
          <cell r="D128">
            <v>0</v>
          </cell>
          <cell r="E128">
            <v>0</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8</v>
          </cell>
          <cell r="W128">
            <v>5.3</v>
          </cell>
          <cell r="X128">
            <v>1.466</v>
          </cell>
          <cell r="Y128">
            <v>0.92200000000000004</v>
          </cell>
          <cell r="Z128">
            <v>1.84</v>
          </cell>
          <cell r="AA128">
            <v>1.1659999999999999</v>
          </cell>
          <cell r="AB128">
            <v>0.71</v>
          </cell>
          <cell r="AC128">
            <v>0.44</v>
          </cell>
          <cell r="AD128">
            <v>0.35599999999999998</v>
          </cell>
          <cell r="AE128">
            <v>0.22</v>
          </cell>
          <cell r="AF128">
            <v>0.46200000000000002</v>
          </cell>
          <cell r="AG128">
            <v>0.42499999999999999</v>
          </cell>
          <cell r="AH128">
            <v>0.42299999999999999</v>
          </cell>
          <cell r="AI128">
            <v>0.23300000000000001</v>
          </cell>
          <cell r="AJ128">
            <v>0</v>
          </cell>
          <cell r="AK128">
            <v>0</v>
          </cell>
          <cell r="AL128">
            <v>0</v>
          </cell>
          <cell r="AM128">
            <v>0</v>
          </cell>
          <cell r="AN128">
            <v>0</v>
          </cell>
          <cell r="AO128">
            <v>0</v>
          </cell>
          <cell r="AP128">
            <v>0</v>
          </cell>
          <cell r="AQ128">
            <v>0</v>
          </cell>
          <cell r="AR128">
            <v>0</v>
          </cell>
          <cell r="AS128">
            <v>0</v>
          </cell>
          <cell r="AT128">
            <v>0.83499999999999996</v>
          </cell>
          <cell r="AU128">
            <v>0.72</v>
          </cell>
          <cell r="AV128">
            <v>0.3</v>
          </cell>
          <cell r="AW128">
            <v>0.3</v>
          </cell>
          <cell r="AX128">
            <v>9.4909999999999997</v>
          </cell>
          <cell r="AY128">
            <v>7.9930000000000003</v>
          </cell>
          <cell r="AZ128">
            <v>0</v>
          </cell>
          <cell r="BA128">
            <v>0</v>
          </cell>
          <cell r="BB128">
            <v>0</v>
          </cell>
          <cell r="BC128">
            <v>0</v>
          </cell>
          <cell r="BD128">
            <v>4.5339999999999998</v>
          </cell>
          <cell r="BE128">
            <v>2.3860000000000001</v>
          </cell>
          <cell r="BF128">
            <v>0</v>
          </cell>
          <cell r="BG128">
            <v>0</v>
          </cell>
          <cell r="BH128">
            <v>0</v>
          </cell>
          <cell r="BI128">
            <v>0</v>
          </cell>
          <cell r="BJ128">
            <v>4.0460000000000003</v>
          </cell>
          <cell r="BK128">
            <v>4.0460000000000003</v>
          </cell>
        </row>
        <row r="129">
          <cell r="A129">
            <v>19740</v>
          </cell>
          <cell r="B129">
            <v>0</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7.81</v>
          </cell>
          <cell r="W129">
            <v>5.51</v>
          </cell>
          <cell r="X129">
            <v>1.3859999999999999</v>
          </cell>
          <cell r="Y129">
            <v>0.92200000000000004</v>
          </cell>
          <cell r="Z129">
            <v>1.74</v>
          </cell>
          <cell r="AA129">
            <v>1.1659999999999999</v>
          </cell>
          <cell r="AB129">
            <v>0.67</v>
          </cell>
          <cell r="AC129">
            <v>0.44</v>
          </cell>
          <cell r="AD129">
            <v>0.33400000000000002</v>
          </cell>
          <cell r="AE129">
            <v>0.22</v>
          </cell>
          <cell r="AF129">
            <v>0.48199999999999998</v>
          </cell>
          <cell r="AG129">
            <v>0.42499999999999999</v>
          </cell>
          <cell r="AH129">
            <v>0.48399999999999999</v>
          </cell>
          <cell r="AI129">
            <v>0.26500000000000001</v>
          </cell>
          <cell r="AJ129">
            <v>0</v>
          </cell>
          <cell r="AK129">
            <v>0</v>
          </cell>
          <cell r="AL129">
            <v>0</v>
          </cell>
          <cell r="AM129">
            <v>0</v>
          </cell>
          <cell r="AN129">
            <v>0</v>
          </cell>
          <cell r="AO129">
            <v>0</v>
          </cell>
          <cell r="AP129">
            <v>0</v>
          </cell>
          <cell r="AQ129">
            <v>0</v>
          </cell>
          <cell r="AR129">
            <v>0</v>
          </cell>
          <cell r="AS129">
            <v>0</v>
          </cell>
          <cell r="AT129">
            <v>0.81499999999999995</v>
          </cell>
          <cell r="AU129">
            <v>0.53</v>
          </cell>
          <cell r="AV129">
            <v>0.3</v>
          </cell>
          <cell r="AW129">
            <v>0.3</v>
          </cell>
          <cell r="AX129">
            <v>9.9350000000000005</v>
          </cell>
          <cell r="AY129">
            <v>8.3610000000000007</v>
          </cell>
          <cell r="AZ129">
            <v>0</v>
          </cell>
          <cell r="BA129">
            <v>0</v>
          </cell>
          <cell r="BB129">
            <v>0</v>
          </cell>
          <cell r="BC129">
            <v>0</v>
          </cell>
          <cell r="BD129">
            <v>4.3620000000000001</v>
          </cell>
          <cell r="BE129">
            <v>2.363</v>
          </cell>
          <cell r="BF129">
            <v>0</v>
          </cell>
          <cell r="BG129">
            <v>0</v>
          </cell>
          <cell r="BH129">
            <v>0</v>
          </cell>
          <cell r="BI129">
            <v>0</v>
          </cell>
          <cell r="BJ129">
            <v>4.173</v>
          </cell>
          <cell r="BK129">
            <v>4.2869999999999999</v>
          </cell>
        </row>
        <row r="130">
          <cell r="A130">
            <v>19760</v>
          </cell>
          <cell r="B130">
            <v>0</v>
          </cell>
          <cell r="C130">
            <v>0</v>
          </cell>
          <cell r="D130">
            <v>0</v>
          </cell>
          <cell r="E130">
            <v>0</v>
          </cell>
          <cell r="F130">
            <v>0</v>
          </cell>
          <cell r="G130">
            <v>0</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7.81</v>
          </cell>
          <cell r="W130">
            <v>5.51</v>
          </cell>
          <cell r="X130">
            <v>1.385</v>
          </cell>
          <cell r="Y130">
            <v>0.92200000000000004</v>
          </cell>
          <cell r="Z130">
            <v>1.74</v>
          </cell>
          <cell r="AA130">
            <v>1.1659999999999999</v>
          </cell>
          <cell r="AB130">
            <v>0.67</v>
          </cell>
          <cell r="AC130">
            <v>0.44</v>
          </cell>
          <cell r="AD130">
            <v>0.33400000000000002</v>
          </cell>
          <cell r="AE130">
            <v>0.22</v>
          </cell>
          <cell r="AF130">
            <v>0.42399999999999999</v>
          </cell>
          <cell r="AG130">
            <v>0.42499999999999999</v>
          </cell>
          <cell r="AH130">
            <v>0.34899999999999998</v>
          </cell>
          <cell r="AI130">
            <v>0.28299999999999997</v>
          </cell>
          <cell r="AJ130">
            <v>0</v>
          </cell>
          <cell r="AK130">
            <v>0</v>
          </cell>
          <cell r="AL130">
            <v>0</v>
          </cell>
          <cell r="AM130">
            <v>0</v>
          </cell>
          <cell r="AN130">
            <v>0</v>
          </cell>
          <cell r="AO130">
            <v>0</v>
          </cell>
          <cell r="AP130">
            <v>0</v>
          </cell>
          <cell r="AQ130">
            <v>0</v>
          </cell>
          <cell r="AR130">
            <v>0</v>
          </cell>
          <cell r="AS130">
            <v>0</v>
          </cell>
          <cell r="AT130">
            <v>0.86499999999999999</v>
          </cell>
          <cell r="AU130">
            <v>0.57199999999999995</v>
          </cell>
          <cell r="AV130">
            <v>0.3</v>
          </cell>
          <cell r="AW130">
            <v>0.3</v>
          </cell>
          <cell r="AX130">
            <v>10.272</v>
          </cell>
          <cell r="AY130">
            <v>8.7390000000000008</v>
          </cell>
          <cell r="AZ130">
            <v>0</v>
          </cell>
          <cell r="BA130">
            <v>0</v>
          </cell>
          <cell r="BB130">
            <v>0</v>
          </cell>
          <cell r="BC130">
            <v>0</v>
          </cell>
          <cell r="BD130">
            <v>3.923</v>
          </cell>
          <cell r="BE130">
            <v>2.5249999999999999</v>
          </cell>
          <cell r="BF130">
            <v>0</v>
          </cell>
          <cell r="BG130">
            <v>0</v>
          </cell>
          <cell r="BH130">
            <v>0</v>
          </cell>
          <cell r="BI130">
            <v>0</v>
          </cell>
          <cell r="BJ130">
            <v>4.3109999999999999</v>
          </cell>
          <cell r="BK130">
            <v>4.5339999999999998</v>
          </cell>
        </row>
        <row r="131">
          <cell r="A131">
            <v>19780</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7.6</v>
          </cell>
          <cell r="W131">
            <v>5.4</v>
          </cell>
          <cell r="X131">
            <v>1.385</v>
          </cell>
          <cell r="Y131">
            <v>0.94199999999999995</v>
          </cell>
          <cell r="Z131">
            <v>1.74</v>
          </cell>
          <cell r="AA131">
            <v>1.1910000000000001</v>
          </cell>
          <cell r="AB131">
            <v>0.67</v>
          </cell>
          <cell r="AC131">
            <v>0.45</v>
          </cell>
          <cell r="AD131">
            <v>0.33400000000000002</v>
          </cell>
          <cell r="AE131">
            <v>0.22500000000000001</v>
          </cell>
          <cell r="AF131">
            <v>0.42399999999999999</v>
          </cell>
          <cell r="AG131">
            <v>0.42</v>
          </cell>
          <cell r="AH131">
            <v>0.313</v>
          </cell>
          <cell r="AI131">
            <v>0.36</v>
          </cell>
          <cell r="AJ131">
            <v>0</v>
          </cell>
          <cell r="AK131">
            <v>0</v>
          </cell>
          <cell r="AL131">
            <v>0</v>
          </cell>
          <cell r="AM131">
            <v>0</v>
          </cell>
          <cell r="AN131">
            <v>0</v>
          </cell>
          <cell r="AO131">
            <v>0</v>
          </cell>
          <cell r="AP131">
            <v>0</v>
          </cell>
          <cell r="AQ131">
            <v>0</v>
          </cell>
          <cell r="AR131">
            <v>0</v>
          </cell>
          <cell r="AS131">
            <v>0</v>
          </cell>
          <cell r="AT131">
            <v>0.88</v>
          </cell>
          <cell r="AU131">
            <v>0.6</v>
          </cell>
          <cell r="AV131">
            <v>0.3</v>
          </cell>
          <cell r="AW131">
            <v>0.3</v>
          </cell>
          <cell r="AX131">
            <v>7.8339999999999996</v>
          </cell>
          <cell r="AY131">
            <v>6.8979999999999997</v>
          </cell>
          <cell r="AZ131">
            <v>0</v>
          </cell>
          <cell r="BA131">
            <v>0</v>
          </cell>
          <cell r="BB131">
            <v>0</v>
          </cell>
          <cell r="BC131">
            <v>0</v>
          </cell>
          <cell r="BD131">
            <v>4.1180000000000003</v>
          </cell>
          <cell r="BE131">
            <v>2.7189999999999999</v>
          </cell>
          <cell r="BF131">
            <v>0</v>
          </cell>
          <cell r="BG131">
            <v>0</v>
          </cell>
          <cell r="BH131">
            <v>0</v>
          </cell>
          <cell r="BI131">
            <v>0</v>
          </cell>
          <cell r="BJ131">
            <v>3.3340000000000001</v>
          </cell>
          <cell r="BK131">
            <v>3.43</v>
          </cell>
        </row>
        <row r="132">
          <cell r="A132">
            <v>19800</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6.4</v>
          </cell>
          <cell r="W132">
            <v>5.7</v>
          </cell>
          <cell r="X132">
            <v>1.143</v>
          </cell>
          <cell r="Y132">
            <v>1.002</v>
          </cell>
          <cell r="Z132">
            <v>1.4410000000000001</v>
          </cell>
          <cell r="AA132">
            <v>1.266</v>
          </cell>
          <cell r="AB132">
            <v>0.55000000000000004</v>
          </cell>
          <cell r="AC132">
            <v>0.48</v>
          </cell>
          <cell r="AD132">
            <v>0.27600000000000002</v>
          </cell>
          <cell r="AE132">
            <v>0.24</v>
          </cell>
          <cell r="AF132">
            <v>0.42</v>
          </cell>
          <cell r="AG132">
            <v>0.40500000000000003</v>
          </cell>
          <cell r="AH132">
            <v>0.27500000000000002</v>
          </cell>
          <cell r="AI132">
            <v>0.29299999999999998</v>
          </cell>
          <cell r="AJ132">
            <v>0</v>
          </cell>
          <cell r="AK132">
            <v>0</v>
          </cell>
          <cell r="AL132">
            <v>0</v>
          </cell>
          <cell r="AM132">
            <v>0</v>
          </cell>
          <cell r="AN132">
            <v>0</v>
          </cell>
          <cell r="AO132">
            <v>0</v>
          </cell>
          <cell r="AP132">
            <v>0</v>
          </cell>
          <cell r="AQ132">
            <v>0</v>
          </cell>
          <cell r="AR132">
            <v>0</v>
          </cell>
          <cell r="AS132">
            <v>0</v>
          </cell>
          <cell r="AT132">
            <v>0.95499999999999996</v>
          </cell>
          <cell r="AU132">
            <v>0.77200000000000002</v>
          </cell>
          <cell r="AV132">
            <v>0.3</v>
          </cell>
          <cell r="AW132">
            <v>0.3</v>
          </cell>
          <cell r="AX132">
            <v>5.577</v>
          </cell>
          <cell r="AY132">
            <v>4.6950000000000003</v>
          </cell>
          <cell r="AZ132">
            <v>0</v>
          </cell>
          <cell r="BA132">
            <v>0</v>
          </cell>
          <cell r="BB132">
            <v>0</v>
          </cell>
          <cell r="BC132">
            <v>0</v>
          </cell>
          <cell r="BD132">
            <v>3.464</v>
          </cell>
          <cell r="BE132">
            <v>2.9750000000000001</v>
          </cell>
          <cell r="BF132">
            <v>0</v>
          </cell>
          <cell r="BG132">
            <v>0</v>
          </cell>
          <cell r="BH132">
            <v>0</v>
          </cell>
          <cell r="BI132">
            <v>0</v>
          </cell>
          <cell r="BJ132">
            <v>2.1680000000000001</v>
          </cell>
          <cell r="BK132">
            <v>1.9870000000000001</v>
          </cell>
        </row>
        <row r="133">
          <cell r="A133">
            <v>19820</v>
          </cell>
          <cell r="B133">
            <v>0</v>
          </cell>
          <cell r="C133">
            <v>0</v>
          </cell>
          <cell r="D133">
            <v>0</v>
          </cell>
          <cell r="E133">
            <v>0</v>
          </cell>
          <cell r="F133">
            <v>0</v>
          </cell>
          <cell r="G133">
            <v>0</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6.4</v>
          </cell>
          <cell r="W133">
            <v>5.75</v>
          </cell>
          <cell r="X133">
            <v>1.1419999999999999</v>
          </cell>
          <cell r="Y133">
            <v>1.012</v>
          </cell>
          <cell r="Z133">
            <v>1.4410000000000001</v>
          </cell>
          <cell r="AA133">
            <v>1.278</v>
          </cell>
          <cell r="AB133">
            <v>0.55000000000000004</v>
          </cell>
          <cell r="AC133">
            <v>0.48499999999999999</v>
          </cell>
          <cell r="AD133">
            <v>0.27500000000000002</v>
          </cell>
          <cell r="AE133">
            <v>0.24199999999999999</v>
          </cell>
          <cell r="AF133">
            <v>0.37</v>
          </cell>
          <cell r="AG133">
            <v>0.40200000000000002</v>
          </cell>
          <cell r="AH133">
            <v>0.29899999999999999</v>
          </cell>
          <cell r="AI133">
            <v>0.27600000000000002</v>
          </cell>
          <cell r="AJ133">
            <v>0</v>
          </cell>
          <cell r="AK133">
            <v>0</v>
          </cell>
          <cell r="AL133">
            <v>0</v>
          </cell>
          <cell r="AM133">
            <v>0</v>
          </cell>
          <cell r="AN133">
            <v>0</v>
          </cell>
          <cell r="AO133">
            <v>0</v>
          </cell>
          <cell r="AP133">
            <v>0</v>
          </cell>
          <cell r="AQ133">
            <v>0</v>
          </cell>
          <cell r="AR133">
            <v>0</v>
          </cell>
          <cell r="AS133">
            <v>0</v>
          </cell>
          <cell r="AT133">
            <v>0.9</v>
          </cell>
          <cell r="AU133">
            <v>0.77800000000000002</v>
          </cell>
          <cell r="AV133">
            <v>0.3</v>
          </cell>
          <cell r="AW133">
            <v>0.3</v>
          </cell>
          <cell r="AX133">
            <v>4.92</v>
          </cell>
          <cell r="AY133">
            <v>4.7729999999999997</v>
          </cell>
          <cell r="AZ133">
            <v>0</v>
          </cell>
          <cell r="BA133">
            <v>0</v>
          </cell>
          <cell r="BB133">
            <v>0</v>
          </cell>
          <cell r="BC133">
            <v>0</v>
          </cell>
          <cell r="BD133">
            <v>3.2330000000000001</v>
          </cell>
          <cell r="BE133">
            <v>3.032</v>
          </cell>
          <cell r="BF133">
            <v>0</v>
          </cell>
          <cell r="BG133">
            <v>0</v>
          </cell>
          <cell r="BH133">
            <v>0</v>
          </cell>
          <cell r="BI133">
            <v>0</v>
          </cell>
          <cell r="BJ133">
            <v>1.9870000000000001</v>
          </cell>
          <cell r="BK133">
            <v>1.9870000000000001</v>
          </cell>
        </row>
        <row r="134">
          <cell r="A134">
            <v>19840</v>
          </cell>
          <cell r="B134">
            <v>0</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5.3</v>
          </cell>
          <cell r="W134">
            <v>5.7</v>
          </cell>
          <cell r="X134">
            <v>0.92200000000000004</v>
          </cell>
          <cell r="Y134">
            <v>1.002</v>
          </cell>
          <cell r="Z134">
            <v>1.1659999999999999</v>
          </cell>
          <cell r="AA134">
            <v>1.266</v>
          </cell>
          <cell r="AB134">
            <v>0.44</v>
          </cell>
          <cell r="AC134">
            <v>0.48</v>
          </cell>
          <cell r="AD134">
            <v>0.22</v>
          </cell>
          <cell r="AE134">
            <v>0.24</v>
          </cell>
          <cell r="AF134">
            <v>0.42499999999999999</v>
          </cell>
          <cell r="AG134">
            <v>0.40500000000000003</v>
          </cell>
          <cell r="AH134">
            <v>0.183</v>
          </cell>
          <cell r="AI134">
            <v>0.26500000000000001</v>
          </cell>
          <cell r="AJ134">
            <v>0</v>
          </cell>
          <cell r="AK134">
            <v>0</v>
          </cell>
          <cell r="AL134">
            <v>0</v>
          </cell>
          <cell r="AM134">
            <v>0</v>
          </cell>
          <cell r="AN134">
            <v>0</v>
          </cell>
          <cell r="AO134">
            <v>0</v>
          </cell>
          <cell r="AP134">
            <v>0</v>
          </cell>
          <cell r="AQ134">
            <v>0</v>
          </cell>
          <cell r="AR134">
            <v>0</v>
          </cell>
          <cell r="AS134">
            <v>0</v>
          </cell>
          <cell r="AT134">
            <v>0.67300000000000004</v>
          </cell>
          <cell r="AU134">
            <v>0.72299999999999998</v>
          </cell>
          <cell r="AV134">
            <v>0.3</v>
          </cell>
          <cell r="AW134">
            <v>0.3</v>
          </cell>
          <cell r="AX134">
            <v>4.7919999999999998</v>
          </cell>
          <cell r="AY134">
            <v>4.7729999999999997</v>
          </cell>
          <cell r="AZ134">
            <v>0</v>
          </cell>
          <cell r="BA134">
            <v>0</v>
          </cell>
          <cell r="BB134">
            <v>0</v>
          </cell>
          <cell r="BC134">
            <v>0</v>
          </cell>
          <cell r="BD134">
            <v>2.641</v>
          </cell>
          <cell r="BE134">
            <v>2.8889999999999998</v>
          </cell>
          <cell r="BF134">
            <v>0</v>
          </cell>
          <cell r="BG134">
            <v>0</v>
          </cell>
          <cell r="BH134">
            <v>0</v>
          </cell>
          <cell r="BI134">
            <v>0</v>
          </cell>
          <cell r="BJ134">
            <v>1.9870000000000001</v>
          </cell>
          <cell r="BK134">
            <v>1.9870000000000001</v>
          </cell>
        </row>
        <row r="135">
          <cell r="A135">
            <v>19860</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5.3</v>
          </cell>
          <cell r="W135">
            <v>5.7</v>
          </cell>
          <cell r="X135">
            <v>0.92200000000000004</v>
          </cell>
          <cell r="Y135">
            <v>1.002</v>
          </cell>
          <cell r="Z135">
            <v>1.1659999999999999</v>
          </cell>
          <cell r="AA135">
            <v>1.266</v>
          </cell>
          <cell r="AB135">
            <v>0.44</v>
          </cell>
          <cell r="AC135">
            <v>0.48</v>
          </cell>
          <cell r="AD135">
            <v>0.22</v>
          </cell>
          <cell r="AE135">
            <v>0.24</v>
          </cell>
          <cell r="AF135">
            <v>0.42499999999999999</v>
          </cell>
          <cell r="AG135">
            <v>0.40500000000000003</v>
          </cell>
          <cell r="AH135">
            <v>0.27400000000000002</v>
          </cell>
          <cell r="AI135">
            <v>0.223</v>
          </cell>
          <cell r="AJ135">
            <v>0</v>
          </cell>
          <cell r="AK135">
            <v>0</v>
          </cell>
          <cell r="AL135">
            <v>0</v>
          </cell>
          <cell r="AM135">
            <v>0</v>
          </cell>
          <cell r="AN135">
            <v>0</v>
          </cell>
          <cell r="AO135">
            <v>0</v>
          </cell>
          <cell r="AP135">
            <v>0</v>
          </cell>
          <cell r="AQ135">
            <v>0</v>
          </cell>
          <cell r="AR135">
            <v>0</v>
          </cell>
          <cell r="AS135">
            <v>0</v>
          </cell>
          <cell r="AT135">
            <v>0.64900000000000002</v>
          </cell>
          <cell r="AU135">
            <v>0.627</v>
          </cell>
          <cell r="AV135">
            <v>0.3</v>
          </cell>
          <cell r="AW135">
            <v>0.3</v>
          </cell>
          <cell r="AX135">
            <v>4.7110000000000003</v>
          </cell>
          <cell r="AY135">
            <v>4.7030000000000003</v>
          </cell>
          <cell r="AZ135">
            <v>0</v>
          </cell>
          <cell r="BA135">
            <v>0</v>
          </cell>
          <cell r="BB135">
            <v>0</v>
          </cell>
          <cell r="BC135">
            <v>0</v>
          </cell>
          <cell r="BD135">
            <v>2.7</v>
          </cell>
          <cell r="BE135">
            <v>2.9180000000000001</v>
          </cell>
          <cell r="BF135">
            <v>0</v>
          </cell>
          <cell r="BG135">
            <v>0</v>
          </cell>
          <cell r="BH135">
            <v>0</v>
          </cell>
          <cell r="BI135">
            <v>0</v>
          </cell>
          <cell r="BJ135">
            <v>1.9870000000000001</v>
          </cell>
          <cell r="BK135">
            <v>1.9830000000000001</v>
          </cell>
        </row>
        <row r="136">
          <cell r="A136">
            <v>19880</v>
          </cell>
          <cell r="B136">
            <v>0</v>
          </cell>
          <cell r="C136">
            <v>0</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5.3</v>
          </cell>
          <cell r="W136">
            <v>5.8</v>
          </cell>
          <cell r="X136">
            <v>0.92200000000000004</v>
          </cell>
          <cell r="Y136">
            <v>1.022</v>
          </cell>
          <cell r="Z136">
            <v>1.1659999999999999</v>
          </cell>
          <cell r="AA136">
            <v>1.2909999999999999</v>
          </cell>
          <cell r="AB136">
            <v>0.44</v>
          </cell>
          <cell r="AC136">
            <v>0.49</v>
          </cell>
          <cell r="AD136">
            <v>0.22</v>
          </cell>
          <cell r="AE136">
            <v>0.245</v>
          </cell>
          <cell r="AF136">
            <v>0.42499999999999999</v>
          </cell>
          <cell r="AG136">
            <v>0.4</v>
          </cell>
          <cell r="AH136">
            <v>0.247</v>
          </cell>
          <cell r="AI136">
            <v>0.23599999999999999</v>
          </cell>
          <cell r="AJ136">
            <v>0</v>
          </cell>
          <cell r="AK136">
            <v>0</v>
          </cell>
          <cell r="AL136">
            <v>0</v>
          </cell>
          <cell r="AM136">
            <v>0</v>
          </cell>
          <cell r="AN136">
            <v>0</v>
          </cell>
          <cell r="AO136">
            <v>0</v>
          </cell>
          <cell r="AP136">
            <v>0</v>
          </cell>
          <cell r="AQ136">
            <v>0</v>
          </cell>
          <cell r="AR136">
            <v>0</v>
          </cell>
          <cell r="AS136">
            <v>0</v>
          </cell>
          <cell r="AT136">
            <v>0.79800000000000004</v>
          </cell>
          <cell r="AU136">
            <v>0.65</v>
          </cell>
          <cell r="AV136">
            <v>0.3</v>
          </cell>
          <cell r="AW136">
            <v>0.3</v>
          </cell>
          <cell r="AX136">
            <v>4.9669999999999996</v>
          </cell>
          <cell r="AY136">
            <v>4.9139999999999997</v>
          </cell>
          <cell r="AZ136">
            <v>0</v>
          </cell>
          <cell r="BA136">
            <v>0</v>
          </cell>
          <cell r="BB136">
            <v>0</v>
          </cell>
          <cell r="BC136">
            <v>0</v>
          </cell>
          <cell r="BD136">
            <v>2.7530000000000001</v>
          </cell>
          <cell r="BE136">
            <v>3.1160000000000001</v>
          </cell>
          <cell r="BF136">
            <v>0</v>
          </cell>
          <cell r="BG136">
            <v>0</v>
          </cell>
          <cell r="BH136">
            <v>0</v>
          </cell>
          <cell r="BI136">
            <v>0</v>
          </cell>
          <cell r="BJ136">
            <v>1.9870000000000001</v>
          </cell>
          <cell r="BK136">
            <v>1.9870000000000001</v>
          </cell>
        </row>
        <row r="137">
          <cell r="A137">
            <v>19900</v>
          </cell>
          <cell r="B137">
            <v>0</v>
          </cell>
          <cell r="C137">
            <v>0</v>
          </cell>
          <cell r="D137">
            <v>0</v>
          </cell>
          <cell r="E137">
            <v>0</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5.3</v>
          </cell>
          <cell r="W137">
            <v>6</v>
          </cell>
          <cell r="X137">
            <v>0.92200000000000004</v>
          </cell>
          <cell r="Y137">
            <v>1.0620000000000001</v>
          </cell>
          <cell r="Z137">
            <v>1.1659999999999999</v>
          </cell>
          <cell r="AA137">
            <v>1.341</v>
          </cell>
          <cell r="AB137">
            <v>0.44</v>
          </cell>
          <cell r="AC137">
            <v>0.51</v>
          </cell>
          <cell r="AD137">
            <v>0.22</v>
          </cell>
          <cell r="AE137">
            <v>0.255</v>
          </cell>
          <cell r="AF137">
            <v>0.42499999999999999</v>
          </cell>
          <cell r="AG137">
            <v>0.39</v>
          </cell>
          <cell r="AH137">
            <v>0.24399999999999999</v>
          </cell>
          <cell r="AI137">
            <v>0.219</v>
          </cell>
          <cell r="AJ137">
            <v>0</v>
          </cell>
          <cell r="AK137">
            <v>0</v>
          </cell>
          <cell r="AL137">
            <v>0</v>
          </cell>
          <cell r="AM137">
            <v>0</v>
          </cell>
          <cell r="AN137">
            <v>0</v>
          </cell>
          <cell r="AO137">
            <v>0</v>
          </cell>
          <cell r="AP137">
            <v>0</v>
          </cell>
          <cell r="AQ137">
            <v>0</v>
          </cell>
          <cell r="AR137">
            <v>0</v>
          </cell>
          <cell r="AS137">
            <v>0</v>
          </cell>
          <cell r="AT137">
            <v>0.748</v>
          </cell>
          <cell r="AU137">
            <v>0.623</v>
          </cell>
          <cell r="AV137">
            <v>0.3</v>
          </cell>
          <cell r="AW137">
            <v>0.3</v>
          </cell>
          <cell r="AX137">
            <v>4.9189999999999996</v>
          </cell>
          <cell r="AY137">
            <v>4.782</v>
          </cell>
          <cell r="AZ137">
            <v>0</v>
          </cell>
          <cell r="BA137">
            <v>0</v>
          </cell>
          <cell r="BB137">
            <v>0</v>
          </cell>
          <cell r="BC137">
            <v>0</v>
          </cell>
          <cell r="BD137">
            <v>2.758</v>
          </cell>
          <cell r="BE137">
            <v>3.246</v>
          </cell>
          <cell r="BF137">
            <v>0</v>
          </cell>
          <cell r="BG137">
            <v>0</v>
          </cell>
          <cell r="BH137">
            <v>0</v>
          </cell>
          <cell r="BI137">
            <v>0</v>
          </cell>
          <cell r="BJ137">
            <v>1.9870000000000001</v>
          </cell>
          <cell r="BK137">
            <v>1.9870000000000001</v>
          </cell>
        </row>
        <row r="138">
          <cell r="A138">
            <v>19920</v>
          </cell>
          <cell r="B138">
            <v>0</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5.5</v>
          </cell>
          <cell r="W138">
            <v>6</v>
          </cell>
          <cell r="X138">
            <v>0.96199999999999997</v>
          </cell>
          <cell r="Y138">
            <v>1.0620000000000001</v>
          </cell>
          <cell r="Z138">
            <v>1.216</v>
          </cell>
          <cell r="AA138">
            <v>1.341</v>
          </cell>
          <cell r="AB138">
            <v>0.46</v>
          </cell>
          <cell r="AC138">
            <v>0.51</v>
          </cell>
          <cell r="AD138">
            <v>0.23</v>
          </cell>
          <cell r="AE138">
            <v>0.255</v>
          </cell>
          <cell r="AF138">
            <v>0.41499999999999998</v>
          </cell>
          <cell r="AG138">
            <v>0.39</v>
          </cell>
          <cell r="AH138">
            <v>0.129</v>
          </cell>
          <cell r="AI138">
            <v>0.14299999999999999</v>
          </cell>
          <cell r="AJ138">
            <v>0</v>
          </cell>
          <cell r="AK138">
            <v>0</v>
          </cell>
          <cell r="AL138">
            <v>0</v>
          </cell>
          <cell r="AM138">
            <v>0</v>
          </cell>
          <cell r="AN138">
            <v>0</v>
          </cell>
          <cell r="AO138">
            <v>0</v>
          </cell>
          <cell r="AP138">
            <v>0</v>
          </cell>
          <cell r="AQ138">
            <v>0</v>
          </cell>
          <cell r="AR138">
            <v>0</v>
          </cell>
          <cell r="AS138">
            <v>0</v>
          </cell>
          <cell r="AT138">
            <v>0.64100000000000001</v>
          </cell>
          <cell r="AU138">
            <v>0.62</v>
          </cell>
          <cell r="AV138">
            <v>0.311</v>
          </cell>
          <cell r="AW138">
            <v>0.311</v>
          </cell>
          <cell r="AX138">
            <v>5.0350000000000001</v>
          </cell>
          <cell r="AY138">
            <v>4.9249999999999998</v>
          </cell>
          <cell r="AZ138">
            <v>0</v>
          </cell>
          <cell r="BA138">
            <v>0</v>
          </cell>
          <cell r="BB138">
            <v>0</v>
          </cell>
          <cell r="BC138">
            <v>0</v>
          </cell>
          <cell r="BD138">
            <v>3.0049999999999999</v>
          </cell>
          <cell r="BE138">
            <v>3.3450000000000002</v>
          </cell>
          <cell r="BF138">
            <v>0</v>
          </cell>
          <cell r="BG138">
            <v>0</v>
          </cell>
          <cell r="BH138">
            <v>0</v>
          </cell>
          <cell r="BI138">
            <v>0</v>
          </cell>
          <cell r="BJ138">
            <v>1.9870000000000001</v>
          </cell>
          <cell r="BK138">
            <v>1.9870000000000001</v>
          </cell>
        </row>
        <row r="139">
          <cell r="A139">
            <v>19946</v>
          </cell>
          <cell r="B139">
            <v>0</v>
          </cell>
          <cell r="C139">
            <v>0</v>
          </cell>
          <cell r="D139">
            <v>0</v>
          </cell>
          <cell r="E139">
            <v>0</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5.7</v>
          </cell>
          <cell r="W139">
            <v>6</v>
          </cell>
          <cell r="X139">
            <v>1.002</v>
          </cell>
          <cell r="Y139">
            <v>1.0620000000000001</v>
          </cell>
          <cell r="Z139">
            <v>1.266</v>
          </cell>
          <cell r="AA139">
            <v>1.341</v>
          </cell>
          <cell r="AB139">
            <v>0.48</v>
          </cell>
          <cell r="AC139">
            <v>0.51</v>
          </cell>
          <cell r="AD139">
            <v>0.24</v>
          </cell>
          <cell r="AE139">
            <v>0.255</v>
          </cell>
          <cell r="AF139">
            <v>0.40500000000000003</v>
          </cell>
          <cell r="AG139">
            <v>0.39</v>
          </cell>
          <cell r="AH139">
            <v>0.114</v>
          </cell>
          <cell r="AI139">
            <v>0.21299999999999999</v>
          </cell>
          <cell r="AJ139">
            <v>0</v>
          </cell>
          <cell r="AK139">
            <v>0</v>
          </cell>
          <cell r="AL139">
            <v>0</v>
          </cell>
          <cell r="AM139">
            <v>0</v>
          </cell>
          <cell r="AN139">
            <v>0</v>
          </cell>
          <cell r="AO139">
            <v>0</v>
          </cell>
          <cell r="AP139">
            <v>0</v>
          </cell>
          <cell r="AQ139">
            <v>0</v>
          </cell>
          <cell r="AR139">
            <v>0</v>
          </cell>
          <cell r="AS139">
            <v>0</v>
          </cell>
          <cell r="AT139">
            <v>0.70699999999999996</v>
          </cell>
          <cell r="AU139">
            <v>0.71</v>
          </cell>
          <cell r="AV139">
            <v>0.32500000000000001</v>
          </cell>
          <cell r="AW139">
            <v>0.32900000000000001</v>
          </cell>
          <cell r="AX139">
            <v>5.2210000000000001</v>
          </cell>
          <cell r="AY139">
            <v>4.9189999999999996</v>
          </cell>
          <cell r="AZ139">
            <v>0</v>
          </cell>
          <cell r="BA139">
            <v>0</v>
          </cell>
          <cell r="BB139">
            <v>0</v>
          </cell>
          <cell r="BC139">
            <v>0</v>
          </cell>
          <cell r="BD139">
            <v>3.22</v>
          </cell>
          <cell r="BE139">
            <v>3.3540000000000001</v>
          </cell>
          <cell r="BF139">
            <v>0</v>
          </cell>
          <cell r="BG139">
            <v>0</v>
          </cell>
          <cell r="BH139">
            <v>0</v>
          </cell>
          <cell r="BI139">
            <v>0</v>
          </cell>
          <cell r="BJ139">
            <v>1.9870000000000001</v>
          </cell>
          <cell r="BK139">
            <v>1.9870000000000001</v>
          </cell>
        </row>
        <row r="140">
          <cell r="A140">
            <v>19960</v>
          </cell>
          <cell r="B140">
            <v>0</v>
          </cell>
          <cell r="C140">
            <v>0</v>
          </cell>
          <cell r="D140">
            <v>0</v>
          </cell>
          <cell r="E140">
            <v>0</v>
          </cell>
          <cell r="F140">
            <v>0</v>
          </cell>
          <cell r="G140">
            <v>0</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6</v>
          </cell>
          <cell r="W140">
            <v>6.2</v>
          </cell>
          <cell r="X140">
            <v>1.0620000000000001</v>
          </cell>
          <cell r="Y140">
            <v>1.1020000000000001</v>
          </cell>
          <cell r="Z140">
            <v>1.341</v>
          </cell>
          <cell r="AA140">
            <v>1.391</v>
          </cell>
          <cell r="AB140">
            <v>0.51100000000000001</v>
          </cell>
          <cell r="AC140">
            <v>0.52900000000000003</v>
          </cell>
          <cell r="AD140">
            <v>0.255</v>
          </cell>
          <cell r="AE140">
            <v>0.26500000000000001</v>
          </cell>
          <cell r="AF140">
            <v>0.39300000000000002</v>
          </cell>
          <cell r="AG140">
            <v>0.38</v>
          </cell>
          <cell r="AH140">
            <v>0.30499999999999999</v>
          </cell>
          <cell r="AI140">
            <v>0.19500000000000001</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0</v>
          </cell>
          <cell r="AX140">
            <v>5.1589999999999998</v>
          </cell>
          <cell r="AY140">
            <v>5.0419999999999998</v>
          </cell>
          <cell r="AZ140">
            <v>0</v>
          </cell>
          <cell r="BA140">
            <v>0</v>
          </cell>
          <cell r="BB140">
            <v>0</v>
          </cell>
          <cell r="BC140">
            <v>0</v>
          </cell>
          <cell r="BD140">
            <v>3.2989999999999999</v>
          </cell>
          <cell r="BE140">
            <v>3.5030000000000001</v>
          </cell>
          <cell r="BF140">
            <v>0</v>
          </cell>
          <cell r="BG140">
            <v>0</v>
          </cell>
          <cell r="BH140">
            <v>0</v>
          </cell>
          <cell r="BI140">
            <v>0</v>
          </cell>
          <cell r="BJ140">
            <v>1.9870000000000001</v>
          </cell>
          <cell r="BK140">
            <v>1.9870000000000001</v>
          </cell>
        </row>
        <row r="141">
          <cell r="A141">
            <v>19980</v>
          </cell>
          <cell r="B141">
            <v>0</v>
          </cell>
          <cell r="C141">
            <v>0</v>
          </cell>
          <cell r="D141">
            <v>0</v>
          </cell>
          <cell r="E141">
            <v>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6.1</v>
          </cell>
          <cell r="W141">
            <v>0.2</v>
          </cell>
          <cell r="X141">
            <v>1.0820000000000001</v>
          </cell>
          <cell r="Y141">
            <v>1.1020000000000001</v>
          </cell>
          <cell r="Z141">
            <v>1.3660000000000001</v>
          </cell>
          <cell r="AA141">
            <v>1.391</v>
          </cell>
          <cell r="AB141">
            <v>0.52100000000000002</v>
          </cell>
          <cell r="AC141">
            <v>0.53</v>
          </cell>
          <cell r="AD141">
            <v>0.26</v>
          </cell>
          <cell r="AE141">
            <v>0.26500000000000001</v>
          </cell>
          <cell r="AF141">
            <v>0.39500000000000002</v>
          </cell>
          <cell r="AG141">
            <v>0.38</v>
          </cell>
          <cell r="AH141">
            <v>0.32</v>
          </cell>
          <cell r="AI141">
            <v>0.214</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4.9880000000000004</v>
          </cell>
          <cell r="AY141">
            <v>5.0229999999999997</v>
          </cell>
          <cell r="AZ141">
            <v>0</v>
          </cell>
          <cell r="BA141">
            <v>0</v>
          </cell>
          <cell r="BB141">
            <v>0</v>
          </cell>
          <cell r="BC141">
            <v>0</v>
          </cell>
          <cell r="BD141">
            <v>3.415</v>
          </cell>
          <cell r="BE141">
            <v>3.5680000000000001</v>
          </cell>
          <cell r="BF141">
            <v>0</v>
          </cell>
          <cell r="BG141">
            <v>0</v>
          </cell>
          <cell r="BH141">
            <v>0</v>
          </cell>
          <cell r="BI141">
            <v>0</v>
          </cell>
          <cell r="BJ141">
            <v>1.9870000000000001</v>
          </cell>
          <cell r="BK141">
            <v>1.9870000000000001</v>
          </cell>
        </row>
        <row r="142">
          <cell r="A142">
            <v>20000</v>
          </cell>
          <cell r="B142">
            <v>0</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6.4</v>
          </cell>
          <cell r="W142">
            <v>6.3</v>
          </cell>
          <cell r="X142">
            <v>1.1419999999999999</v>
          </cell>
          <cell r="Y142">
            <v>1.1220000000000001</v>
          </cell>
          <cell r="Z142">
            <v>1.4410000000000001</v>
          </cell>
          <cell r="AA142">
            <v>1.4159999999999999</v>
          </cell>
          <cell r="AB142">
            <v>0.54900000000000004</v>
          </cell>
          <cell r="AC142">
            <v>0.54100000000000004</v>
          </cell>
          <cell r="AD142">
            <v>0.27500000000000002</v>
          </cell>
          <cell r="AE142">
            <v>0.27</v>
          </cell>
          <cell r="AF142">
            <v>0.37</v>
          </cell>
          <cell r="AG142">
            <v>0.375</v>
          </cell>
          <cell r="AH142">
            <v>0.33700000000000002</v>
          </cell>
          <cell r="AI142">
            <v>0.75600000000000001</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5.2430000000000003</v>
          </cell>
          <cell r="AY142">
            <v>5.359</v>
          </cell>
          <cell r="AZ142">
            <v>0</v>
          </cell>
          <cell r="BA142">
            <v>0</v>
          </cell>
          <cell r="BB142">
            <v>0</v>
          </cell>
          <cell r="BC142">
            <v>0</v>
          </cell>
          <cell r="BD142">
            <v>3.47</v>
          </cell>
          <cell r="BE142">
            <v>3.8919999999999999</v>
          </cell>
          <cell r="BF142">
            <v>0</v>
          </cell>
          <cell r="BG142">
            <v>0</v>
          </cell>
          <cell r="BH142">
            <v>0</v>
          </cell>
          <cell r="BI142">
            <v>0</v>
          </cell>
          <cell r="BJ142">
            <v>1.9870000000000001</v>
          </cell>
          <cell r="BK142">
            <v>1.9870000000000001</v>
          </cell>
        </row>
        <row r="143">
          <cell r="A143">
            <v>20020</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6.4</v>
          </cell>
          <cell r="W143">
            <v>6.4</v>
          </cell>
          <cell r="X143">
            <v>1.1419999999999999</v>
          </cell>
          <cell r="Y143">
            <v>1.1419999999999999</v>
          </cell>
          <cell r="Z143">
            <v>1.4410000000000001</v>
          </cell>
          <cell r="AA143">
            <v>1.4410000000000001</v>
          </cell>
          <cell r="AB143">
            <v>0.55000000000000004</v>
          </cell>
          <cell r="AC143">
            <v>0.54900000000000004</v>
          </cell>
          <cell r="AD143">
            <v>0.27500000000000002</v>
          </cell>
          <cell r="AE143">
            <v>0.27500000000000002</v>
          </cell>
          <cell r="AF143">
            <v>0.37</v>
          </cell>
          <cell r="AG143">
            <v>0.37</v>
          </cell>
          <cell r="AH143">
            <v>0.313</v>
          </cell>
          <cell r="AI143">
            <v>0.31900000000000001</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5.2839999999999998</v>
          </cell>
          <cell r="AY143">
            <v>5.282</v>
          </cell>
          <cell r="AZ143">
            <v>0</v>
          </cell>
          <cell r="BA143">
            <v>0</v>
          </cell>
          <cell r="BB143">
            <v>0</v>
          </cell>
          <cell r="BC143">
            <v>0</v>
          </cell>
          <cell r="BD143">
            <v>3.5169999999999999</v>
          </cell>
          <cell r="BE143">
            <v>3.66</v>
          </cell>
          <cell r="BF143">
            <v>0</v>
          </cell>
          <cell r="BG143">
            <v>0</v>
          </cell>
          <cell r="BH143">
            <v>0</v>
          </cell>
          <cell r="BI143">
            <v>0</v>
          </cell>
          <cell r="BJ143">
            <v>1.9870000000000001</v>
          </cell>
          <cell r="BK143">
            <v>1.9870000000000001</v>
          </cell>
        </row>
        <row r="144">
          <cell r="A144">
            <v>20040</v>
          </cell>
          <cell r="B144">
            <v>0</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6.4</v>
          </cell>
          <cell r="W144">
            <v>6.4</v>
          </cell>
          <cell r="X144">
            <v>1.1419999999999999</v>
          </cell>
          <cell r="Y144">
            <v>1.1419999999999999</v>
          </cell>
          <cell r="Z144">
            <v>1.4410000000000001</v>
          </cell>
          <cell r="AA144">
            <v>1.4410000000000001</v>
          </cell>
          <cell r="AB144">
            <v>0.55000000000000004</v>
          </cell>
          <cell r="AC144">
            <v>0.54900000000000004</v>
          </cell>
          <cell r="AD144">
            <v>0.27500000000000002</v>
          </cell>
          <cell r="AE144">
            <v>0.27500000000000002</v>
          </cell>
          <cell r="AF144">
            <v>0.37</v>
          </cell>
          <cell r="AG144">
            <v>0.37</v>
          </cell>
          <cell r="AH144">
            <v>0.69399999999999995</v>
          </cell>
          <cell r="AI144">
            <v>0.23899999999999999</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5.1740000000000004</v>
          </cell>
          <cell r="AY144">
            <v>4.7569999999999997</v>
          </cell>
          <cell r="AZ144">
            <v>0</v>
          </cell>
          <cell r="BA144">
            <v>0</v>
          </cell>
          <cell r="BB144">
            <v>0</v>
          </cell>
          <cell r="BC144">
            <v>0</v>
          </cell>
          <cell r="BD144">
            <v>3.35</v>
          </cell>
          <cell r="BE144">
            <v>3.601</v>
          </cell>
          <cell r="BF144">
            <v>0</v>
          </cell>
          <cell r="BG144">
            <v>0</v>
          </cell>
          <cell r="BH144">
            <v>0</v>
          </cell>
          <cell r="BI144">
            <v>0</v>
          </cell>
          <cell r="BJ144">
            <v>1.9870000000000001</v>
          </cell>
          <cell r="BK144">
            <v>1.9870000000000001</v>
          </cell>
        </row>
        <row r="145">
          <cell r="A145">
            <v>20060</v>
          </cell>
          <cell r="B145">
            <v>0</v>
          </cell>
          <cell r="C145">
            <v>0</v>
          </cell>
          <cell r="D145">
            <v>0</v>
          </cell>
          <cell r="E145">
            <v>0</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6.4</v>
          </cell>
          <cell r="W145">
            <v>6.4</v>
          </cell>
          <cell r="X145">
            <v>1.1419999999999999</v>
          </cell>
          <cell r="Y145">
            <v>1.1419999999999999</v>
          </cell>
          <cell r="Z145">
            <v>1.4410000000000001</v>
          </cell>
          <cell r="AA145">
            <v>1.4410000000000001</v>
          </cell>
          <cell r="AB145">
            <v>0.55000000000000004</v>
          </cell>
          <cell r="AC145">
            <v>0.54900000000000004</v>
          </cell>
          <cell r="AD145">
            <v>0.27500000000000002</v>
          </cell>
          <cell r="AE145">
            <v>0.27500000000000002</v>
          </cell>
          <cell r="AF145">
            <v>0.37</v>
          </cell>
          <cell r="AG145">
            <v>0.37</v>
          </cell>
          <cell r="AH145">
            <v>0.80600000000000005</v>
          </cell>
          <cell r="AI145">
            <v>0.33800000000000002</v>
          </cell>
          <cell r="AJ145">
            <v>0</v>
          </cell>
          <cell r="AK145">
            <v>0</v>
          </cell>
          <cell r="AL145">
            <v>0</v>
          </cell>
          <cell r="AM145">
            <v>0</v>
          </cell>
          <cell r="AN145">
            <v>0</v>
          </cell>
          <cell r="AO145">
            <v>0</v>
          </cell>
          <cell r="AP145">
            <v>0</v>
          </cell>
          <cell r="AQ145">
            <v>0</v>
          </cell>
          <cell r="AR145">
            <v>0</v>
          </cell>
          <cell r="AS145">
            <v>0</v>
          </cell>
          <cell r="AT145">
            <v>0</v>
          </cell>
          <cell r="AU145">
            <v>0</v>
          </cell>
          <cell r="AV145">
            <v>0</v>
          </cell>
          <cell r="AW145">
            <v>0</v>
          </cell>
          <cell r="AX145">
            <v>4.907</v>
          </cell>
          <cell r="AY145">
            <v>5.234</v>
          </cell>
          <cell r="AZ145">
            <v>0</v>
          </cell>
          <cell r="BA145">
            <v>0</v>
          </cell>
          <cell r="BB145">
            <v>0</v>
          </cell>
          <cell r="BC145">
            <v>0</v>
          </cell>
          <cell r="BD145">
            <v>3.2210000000000001</v>
          </cell>
          <cell r="BE145">
            <v>3.9009999999999998</v>
          </cell>
          <cell r="BF145">
            <v>0</v>
          </cell>
          <cell r="BG145">
            <v>0</v>
          </cell>
          <cell r="BH145">
            <v>0</v>
          </cell>
          <cell r="BI145">
            <v>0</v>
          </cell>
          <cell r="BJ145">
            <v>1.9870000000000001</v>
          </cell>
          <cell r="BK145">
            <v>1.9870000000000001</v>
          </cell>
        </row>
        <row r="146">
          <cell r="A146">
            <v>20080</v>
          </cell>
          <cell r="B146">
            <v>0</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6.4</v>
          </cell>
          <cell r="W146">
            <v>6.4</v>
          </cell>
          <cell r="X146">
            <v>1.1419999999999999</v>
          </cell>
          <cell r="Y146">
            <v>1.1419999999999999</v>
          </cell>
          <cell r="Z146">
            <v>1.4410000000000001</v>
          </cell>
          <cell r="AA146">
            <v>1.4410000000000001</v>
          </cell>
          <cell r="AB146">
            <v>0.55000000000000004</v>
          </cell>
          <cell r="AC146">
            <v>0.54900000000000004</v>
          </cell>
          <cell r="AD146">
            <v>0.27500000000000002</v>
          </cell>
          <cell r="AE146">
            <v>0.27500000000000002</v>
          </cell>
          <cell r="AF146">
            <v>0.37</v>
          </cell>
          <cell r="AG146">
            <v>0.37</v>
          </cell>
          <cell r="AH146">
            <v>1.0509999999999999</v>
          </cell>
          <cell r="AI146">
            <v>0.26400000000000001</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4.9139999999999997</v>
          </cell>
          <cell r="AY146">
            <v>5.2750000000000004</v>
          </cell>
          <cell r="AZ146">
            <v>0</v>
          </cell>
          <cell r="BA146">
            <v>0</v>
          </cell>
          <cell r="BB146">
            <v>0</v>
          </cell>
          <cell r="BC146">
            <v>0</v>
          </cell>
          <cell r="BD146">
            <v>3.1739999999999999</v>
          </cell>
          <cell r="BE146">
            <v>4.0810000000000004</v>
          </cell>
          <cell r="BF146">
            <v>0</v>
          </cell>
          <cell r="BG146">
            <v>0</v>
          </cell>
          <cell r="BH146">
            <v>0</v>
          </cell>
          <cell r="BI146">
            <v>0</v>
          </cell>
          <cell r="BJ146">
            <v>1.9870000000000001</v>
          </cell>
          <cell r="BK146">
            <v>1.9870000000000001</v>
          </cell>
        </row>
        <row r="147">
          <cell r="A147">
            <v>20100</v>
          </cell>
          <cell r="B147">
            <v>0</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6.5</v>
          </cell>
          <cell r="W147">
            <v>6.5</v>
          </cell>
          <cell r="X147">
            <v>1.1619999999999999</v>
          </cell>
          <cell r="Y147">
            <v>1.1619999999999999</v>
          </cell>
          <cell r="Z147">
            <v>1.466</v>
          </cell>
          <cell r="AA147">
            <v>1.466</v>
          </cell>
          <cell r="AB147">
            <v>0.56000000000000005</v>
          </cell>
          <cell r="AC147">
            <v>0.55900000000000005</v>
          </cell>
          <cell r="AD147">
            <v>0.28000000000000003</v>
          </cell>
          <cell r="AE147">
            <v>0.28000000000000003</v>
          </cell>
          <cell r="AF147">
            <v>0.36499999999999999</v>
          </cell>
          <cell r="AG147">
            <v>0.36499999999999999</v>
          </cell>
          <cell r="AH147">
            <v>0.55700000000000005</v>
          </cell>
          <cell r="AI147">
            <v>0.34599999999999997</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5.008</v>
          </cell>
          <cell r="AY147">
            <v>5.3369999999999997</v>
          </cell>
          <cell r="AZ147">
            <v>0</v>
          </cell>
          <cell r="BA147">
            <v>0</v>
          </cell>
          <cell r="BB147">
            <v>0</v>
          </cell>
          <cell r="BC147">
            <v>0</v>
          </cell>
          <cell r="BD147">
            <v>3.4340000000000002</v>
          </cell>
          <cell r="BE147">
            <v>3.9220000000000002</v>
          </cell>
          <cell r="BF147">
            <v>0</v>
          </cell>
          <cell r="BG147">
            <v>0</v>
          </cell>
          <cell r="BH147">
            <v>0</v>
          </cell>
          <cell r="BI147">
            <v>0</v>
          </cell>
          <cell r="BJ147">
            <v>1.9870000000000001</v>
          </cell>
          <cell r="BK147">
            <v>1.9870000000000001</v>
          </cell>
        </row>
        <row r="148">
          <cell r="A148">
            <v>20120</v>
          </cell>
          <cell r="B148">
            <v>0</v>
          </cell>
          <cell r="C148">
            <v>0</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20.8</v>
          </cell>
          <cell r="W148">
            <v>20.8</v>
          </cell>
          <cell r="X148">
            <v>2.7610000000000001</v>
          </cell>
          <cell r="Y148">
            <v>2.762</v>
          </cell>
          <cell r="Z148">
            <v>3.39</v>
          </cell>
          <cell r="AA148">
            <v>3.39</v>
          </cell>
          <cell r="AB148">
            <v>1.292</v>
          </cell>
          <cell r="AC148">
            <v>1.292</v>
          </cell>
          <cell r="AD148">
            <v>0.64500000000000002</v>
          </cell>
          <cell r="AE148">
            <v>0.64500000000000002</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5.5819999999999999</v>
          </cell>
          <cell r="AY148">
            <v>5.1420000000000003</v>
          </cell>
          <cell r="AZ148">
            <v>0</v>
          </cell>
          <cell r="BA148">
            <v>0</v>
          </cell>
          <cell r="BB148">
            <v>0</v>
          </cell>
          <cell r="BC148">
            <v>0</v>
          </cell>
          <cell r="BD148">
            <v>7.6219999999999999</v>
          </cell>
          <cell r="BE148">
            <v>8.1489999999999991</v>
          </cell>
          <cell r="BF148">
            <v>0</v>
          </cell>
          <cell r="BG148">
            <v>0</v>
          </cell>
          <cell r="BH148">
            <v>0</v>
          </cell>
          <cell r="BI148">
            <v>0</v>
          </cell>
          <cell r="BJ148">
            <v>1.9870000000000001</v>
          </cell>
          <cell r="BK148">
            <v>1.9870000000000001</v>
          </cell>
        </row>
        <row r="149">
          <cell r="A149">
            <v>20140</v>
          </cell>
          <cell r="B149">
            <v>0</v>
          </cell>
          <cell r="C149">
            <v>0</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6.5</v>
          </cell>
          <cell r="W149">
            <v>6.55</v>
          </cell>
          <cell r="X149">
            <v>1.1619999999999999</v>
          </cell>
          <cell r="Y149">
            <v>1.1719999999999999</v>
          </cell>
          <cell r="Z149">
            <v>1.466</v>
          </cell>
          <cell r="AA149">
            <v>1.478</v>
          </cell>
          <cell r="AB149">
            <v>0.56100000000000005</v>
          </cell>
          <cell r="AC149">
            <v>0.56599999999999995</v>
          </cell>
          <cell r="AD149">
            <v>0.28000000000000003</v>
          </cell>
          <cell r="AE149">
            <v>0.28199999999999997</v>
          </cell>
          <cell r="AF149">
            <v>0.375</v>
          </cell>
          <cell r="AG149">
            <v>0.38</v>
          </cell>
          <cell r="AH149">
            <v>0.153</v>
          </cell>
          <cell r="AI149">
            <v>0.13300000000000001</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3.742</v>
          </cell>
          <cell r="AY149">
            <v>3.8929999999999998</v>
          </cell>
          <cell r="AZ149">
            <v>0</v>
          </cell>
          <cell r="BA149">
            <v>0</v>
          </cell>
          <cell r="BB149">
            <v>0</v>
          </cell>
          <cell r="BC149">
            <v>0</v>
          </cell>
          <cell r="BD149">
            <v>3.0510000000000002</v>
          </cell>
          <cell r="BE149">
            <v>3.4649999999999999</v>
          </cell>
          <cell r="BF149">
            <v>0</v>
          </cell>
          <cell r="BG149">
            <v>0</v>
          </cell>
          <cell r="BH149">
            <v>0</v>
          </cell>
          <cell r="BI149">
            <v>0</v>
          </cell>
          <cell r="BJ149">
            <v>1.9870000000000001</v>
          </cell>
          <cell r="BK149">
            <v>1.9870000000000001</v>
          </cell>
        </row>
        <row r="150">
          <cell r="A150">
            <v>20160</v>
          </cell>
          <cell r="B150">
            <v>0</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6.5</v>
          </cell>
          <cell r="W150">
            <v>6.6</v>
          </cell>
          <cell r="X150">
            <v>1.1619999999999999</v>
          </cell>
          <cell r="Y150">
            <v>1.1819999999999999</v>
          </cell>
          <cell r="Z150">
            <v>1.466</v>
          </cell>
          <cell r="AA150">
            <v>1.4910000000000001</v>
          </cell>
          <cell r="AB150">
            <v>0.56000000000000005</v>
          </cell>
          <cell r="AC150">
            <v>0.57099999999999995</v>
          </cell>
          <cell r="AD150">
            <v>0.28000000000000003</v>
          </cell>
          <cell r="AE150">
            <v>0.28499999999999998</v>
          </cell>
          <cell r="AF150">
            <v>0.497</v>
          </cell>
          <cell r="AG150">
            <v>0.44</v>
          </cell>
          <cell r="AH150">
            <v>0</v>
          </cell>
          <cell r="AI150">
            <v>0.24</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3.9550000000000001</v>
          </cell>
          <cell r="AY150">
            <v>4.26</v>
          </cell>
          <cell r="AZ150">
            <v>0</v>
          </cell>
          <cell r="BA150">
            <v>0</v>
          </cell>
          <cell r="BB150">
            <v>0</v>
          </cell>
          <cell r="BC150">
            <v>0</v>
          </cell>
          <cell r="BD150">
            <v>3.109</v>
          </cell>
          <cell r="BE150">
            <v>3.637</v>
          </cell>
          <cell r="BF150">
            <v>0</v>
          </cell>
          <cell r="BG150">
            <v>0</v>
          </cell>
          <cell r="BH150">
            <v>0</v>
          </cell>
          <cell r="BI150">
            <v>0</v>
          </cell>
          <cell r="BJ150">
            <v>1.974</v>
          </cell>
          <cell r="BK150">
            <v>1.9870000000000001</v>
          </cell>
        </row>
        <row r="151">
          <cell r="A151">
            <v>20170</v>
          </cell>
          <cell r="B151">
            <v>0</v>
          </cell>
          <cell r="C151">
            <v>0</v>
          </cell>
          <cell r="D151">
            <v>0</v>
          </cell>
          <cell r="E151">
            <v>0</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row>
        <row r="152">
          <cell r="A152">
            <v>0</v>
          </cell>
          <cell r="B152">
            <v>0</v>
          </cell>
          <cell r="C152">
            <v>0</v>
          </cell>
          <cell r="D152">
            <v>0</v>
          </cell>
          <cell r="E152">
            <v>0</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sing Side drain (50)"/>
      <sheetName val="Raising Side drain (49)"/>
      <sheetName val="Raising Side drain (48)"/>
      <sheetName val="Raising Side drain (47)"/>
      <sheetName val="Raising Side drain (46)"/>
      <sheetName val="Raising Side drain (45)"/>
      <sheetName val="Raising Side drain (44)"/>
      <sheetName val="Raising Side drain (43)"/>
      <sheetName val="Raising Side drain (42)"/>
      <sheetName val="Raising Side drain (41)"/>
      <sheetName val="Raising Side drain (40)"/>
      <sheetName val="Raising Side drain (39)"/>
      <sheetName val="Raising Side drain (38)"/>
      <sheetName val="Raising Side drain (37)"/>
      <sheetName val="Raising Side drain (36)"/>
      <sheetName val="Raising Side drain (35)"/>
      <sheetName val="Raising Side drain (34)"/>
      <sheetName val="Raising Side drain (33)"/>
      <sheetName val="Raising Side drain (32)"/>
      <sheetName val="Raising Side drain (31)"/>
      <sheetName val="Raising Side drain (30)"/>
      <sheetName val="Raising Side drain (29)"/>
      <sheetName val="Raising Side drain (28)"/>
      <sheetName val="Raising Side drain (27)"/>
      <sheetName val="Raising Side drain (26)"/>
      <sheetName val="Raising Side drain (25)"/>
      <sheetName val="Raising Side drain (24)"/>
      <sheetName val="Raising Side drain (23)"/>
      <sheetName val="Raising Side drain (22)"/>
      <sheetName val="Raising Side drain (21)"/>
      <sheetName val="Raising Side drain (20)"/>
      <sheetName val="Side drain (18)"/>
      <sheetName val="Raising Side drain (19)"/>
      <sheetName val="Raising Side drain (18)"/>
      <sheetName val="Raising Side drain (17)"/>
      <sheetName val="Raising Side drain (16)"/>
      <sheetName val="Side drain (16)"/>
      <sheetName val="Side drain (17)"/>
      <sheetName val="Side drain (With 50)"/>
      <sheetName val="Side drain (15)"/>
      <sheetName val="Raising Side drain (15)"/>
      <sheetName val="Side drain (14)"/>
      <sheetName val="Expansion joint (2)"/>
      <sheetName val="Expansion joint"/>
      <sheetName val="Side drain (13)"/>
      <sheetName val="Side drain (12)"/>
      <sheetName val="Side drain (11)"/>
      <sheetName val="Side drain (10)"/>
      <sheetName val="Side drain (9)"/>
      <sheetName val="Side drain (8)"/>
      <sheetName val="Side drain (7)"/>
      <sheetName val="Side drain (6)"/>
      <sheetName val="Side drain (5)"/>
      <sheetName val="Side drain (4)"/>
      <sheetName val="Side drain (3)"/>
      <sheetName val="Side drain (2)"/>
      <sheetName val="TST 79lbs (1 to3) (2)"/>
      <sheetName val="1Mile"/>
      <sheetName val="Relaying"/>
      <sheetName val="10' span 28' formation"/>
      <sheetName val="4' span 28' formation "/>
      <sheetName val="Side drain"/>
      <sheetName val="2' span 28' formation"/>
      <sheetName val="Cemen Plaster 1-5&quot;"/>
      <sheetName val="Plain"/>
      <sheetName val="Fabrication 40"/>
      <sheetName val="Bed Plate"/>
      <sheetName val="RCC 1;2;4"/>
      <sheetName val="Pacca 1;4"/>
      <sheetName val="Flooring"/>
      <sheetName val="1;6;12"/>
      <sheetName val="Excavation"/>
      <sheetName val="TST 79lbs (1 to3)"/>
      <sheetName val="road edging"/>
      <sheetName val="S-Base.Base"/>
      <sheetName val="100Rft"/>
      <sheetName val="1.5Mile"/>
      <sheetName val="Regular.Exc"/>
      <sheetName val="Brick masonry"/>
      <sheetName val="abstract 1st Amend"/>
      <sheetName val="Comparative"/>
      <sheetName val="abstract Ammended"/>
      <sheetName val="abstract approaches 18-2-05"/>
      <sheetName val="abstract approaches (2)"/>
      <sheetName val="Sheet4"/>
      <sheetName val="Sheet1"/>
      <sheetName val="ABSTRACT FOR BRIDGE"/>
      <sheetName val="ABSTRACT FOR RETAINING WORK"/>
      <sheetName val="abstract approaches"/>
      <sheetName val="Raising Side drain (52)"/>
      <sheetName val="Raising Side drain (51)"/>
      <sheetName val="12CGO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UBEWELL"/>
      <sheetName val="PLUMBING"/>
      <sheetName val="#REF"/>
      <sheetName val="Brick Work"/>
    </sheetNames>
    <sheetDataSet>
      <sheetData sheetId="0"/>
      <sheetData sheetId="1"/>
      <sheetData sheetId="2"/>
      <sheetData sheetId="3"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 val="AREA-SUMMARY"/>
      <sheetName val="BILL-SUM"/>
      <sheetName val="CONS-SUM"/>
      <sheetName val="COT-SUM"/>
      <sheetName val="POL-SUM"/>
      <sheetName val="EQUIPMENT ANALYSIS"/>
      <sheetName val="INSU-SUM"/>
      <sheetName val="LAB-SUM"/>
      <sheetName val="MAN-SUM"/>
      <sheetName val="MAT-SUM"/>
      <sheetName val="OH-SUM"/>
      <sheetName val="SF-SUM"/>
      <sheetName val="SUB-CONT-SUM"/>
      <sheetName val="SUPV-SUM"/>
      <sheetName val="TOOL-SUM"/>
      <sheetName val="VEH-SUM"/>
      <sheetName val="GANT CHART-1"/>
    </sheetNames>
    <sheetDataSet>
      <sheetData sheetId="0">
        <row r="9">
          <cell r="BJ9">
            <v>0</v>
          </cell>
        </row>
      </sheetData>
      <sheetData sheetId="1"/>
      <sheetData sheetId="2">
        <row r="7">
          <cell r="B7" t="str">
            <v>Example Job 1</v>
          </cell>
        </row>
      </sheetData>
      <sheetData sheetId="3"/>
      <sheetData sheetId="4"/>
      <sheetData sheetId="5"/>
      <sheetData sheetId="6"/>
      <sheetData sheetId="7"/>
      <sheetData sheetId="8"/>
      <sheetData sheetId="9"/>
      <sheetData sheetId="10">
        <row r="1">
          <cell r="A1">
            <v>1</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 val="Area Detail"/>
      <sheetName val="Sheet4"/>
    </sheetNames>
    <sheetDataSet>
      <sheetData sheetId="0">
        <row r="9">
          <cell r="BJ9">
            <v>0</v>
          </cell>
          <cell r="BK9">
            <v>1</v>
          </cell>
          <cell r="BL9">
            <v>11</v>
          </cell>
          <cell r="BM9">
            <v>12</v>
          </cell>
          <cell r="BN9">
            <v>13</v>
          </cell>
          <cell r="BO9">
            <v>14</v>
          </cell>
          <cell r="BP9">
            <v>15</v>
          </cell>
          <cell r="BQ9">
            <v>21</v>
          </cell>
          <cell r="BR9">
            <v>22</v>
          </cell>
          <cell r="BS9">
            <v>23</v>
          </cell>
          <cell r="BT9">
            <v>24</v>
          </cell>
          <cell r="BU9">
            <v>25</v>
          </cell>
          <cell r="BV9">
            <v>26</v>
          </cell>
          <cell r="BW9">
            <v>27</v>
          </cell>
          <cell r="BX9">
            <v>28</v>
          </cell>
          <cell r="BY9">
            <v>29</v>
          </cell>
          <cell r="BZ9">
            <v>31</v>
          </cell>
          <cell r="CA9">
            <v>32</v>
          </cell>
          <cell r="CB9">
            <v>33</v>
          </cell>
          <cell r="CC9">
            <v>34</v>
          </cell>
          <cell r="CD9">
            <v>35</v>
          </cell>
          <cell r="CE9">
            <v>36</v>
          </cell>
          <cell r="CF9">
            <v>41</v>
          </cell>
          <cell r="CG9">
            <v>44</v>
          </cell>
          <cell r="CH9">
            <v>46</v>
          </cell>
          <cell r="CI9">
            <v>47</v>
          </cell>
          <cell r="CJ9">
            <v>51</v>
          </cell>
          <cell r="CK9">
            <v>56</v>
          </cell>
          <cell r="CL9">
            <v>63</v>
          </cell>
          <cell r="CM9">
            <v>64</v>
          </cell>
          <cell r="CN9">
            <v>67</v>
          </cell>
          <cell r="CO9">
            <v>75</v>
          </cell>
          <cell r="CP9">
            <v>77</v>
          </cell>
          <cell r="CQ9">
            <v>98</v>
          </cell>
          <cell r="CR9">
            <v>99</v>
          </cell>
        </row>
      </sheetData>
      <sheetData sheetId="1"/>
      <sheetData sheetId="2">
        <row r="7">
          <cell r="B7" t="str">
            <v>Example Job 1</v>
          </cell>
        </row>
      </sheetData>
      <sheetData sheetId="3"/>
      <sheetData sheetId="4"/>
      <sheetData sheetId="5"/>
      <sheetData sheetId="6"/>
      <sheetData sheetId="7"/>
      <sheetData sheetId="8"/>
      <sheetData sheetId="9"/>
      <sheetData sheetId="10">
        <row r="1">
          <cell r="A1">
            <v>1</v>
          </cell>
        </row>
      </sheetData>
      <sheetData sheetId="11" refreshError="1"/>
      <sheetData sheetId="12"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GANT CHART-1"/>
      <sheetName val="BOQs Compr"/>
    </sheetNames>
    <sheetDataSet>
      <sheetData sheetId="0" refreshError="1"/>
      <sheetData sheetId="1" refreshError="1"/>
      <sheetData sheetId="2"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al"/>
      <sheetName val="Tital - 2"/>
      <sheetName val="Summary"/>
      <sheetName val="Tital - 3"/>
      <sheetName val="101"/>
      <sheetName val="102a"/>
      <sheetName val="102b"/>
      <sheetName val="102c"/>
      <sheetName val="104"/>
      <sheetName val="106a"/>
      <sheetName val="107a"/>
      <sheetName val="107d"/>
      <sheetName val="107di"/>
      <sheetName val="107e"/>
      <sheetName val="107f"/>
      <sheetName val="108a"/>
      <sheetName val="108c"/>
      <sheetName val="108d"/>
      <sheetName val="108f"/>
      <sheetName val="109a"/>
      <sheetName val="SP-118"/>
      <sheetName val="201a"/>
      <sheetName val="201"/>
      <sheetName val="202"/>
      <sheetName val="203b"/>
      <sheetName val="206"/>
      <sheetName val="207a"/>
      <sheetName val="207b"/>
      <sheetName val="209a"/>
      <sheetName val="209b"/>
      <sheetName val="302a"/>
      <sheetName val="303a"/>
      <sheetName val="305a"/>
      <sheetName val="401a1(i)"/>
      <sheetName val="401a1(ii)"/>
      <sheetName val="401a1(iii)"/>
      <sheetName val="401a2(i)"/>
      <sheetName val="401a2(ii)"/>
      <sheetName val="401a2(iii)"/>
      <sheetName val="401a3(i)"/>
      <sheetName val="401a3(ii)"/>
      <sheetName val="401a3(iii)"/>
      <sheetName val="401b"/>
      <sheetName val="401b(ii)"/>
      <sheetName val="401d"/>
      <sheetName val="401gi(1)"/>
      <sheetName val="401gi(3)"/>
      <sheetName val="401giii(1)"/>
      <sheetName val="401giii(3)"/>
      <sheetName val="401f"/>
      <sheetName val="401g"/>
      <sheetName val="404a"/>
      <sheetName val="404b"/>
      <sheetName val="405a"/>
      <sheetName val="405b"/>
      <sheetName val="406a"/>
      <sheetName val="406a(i)"/>
      <sheetName val="406b"/>
      <sheetName val="406e"/>
      <sheetName val="406e (2)"/>
      <sheetName val="406d"/>
      <sheetName val="407d1(i)"/>
      <sheetName val="407d1(ii)"/>
      <sheetName val="407d3(i)"/>
      <sheetName val="407d3(ii)"/>
      <sheetName val="407j"/>
      <sheetName val="407f"/>
      <sheetName val="407m"/>
      <sheetName val="407n"/>
      <sheetName val="410a"/>
      <sheetName val="411g"/>
      <sheetName val="413c"/>
      <sheetName val="SP-414"/>
      <sheetName val="415c"/>
      <sheetName val="Sp-416"/>
      <sheetName val="SP-420"/>
      <sheetName val="501p"/>
      <sheetName val="501q"/>
      <sheetName val="501n"/>
      <sheetName val="501L"/>
      <sheetName val="509a"/>
      <sheetName val="509d"/>
      <sheetName val="510a"/>
      <sheetName val="510b"/>
      <sheetName val="510c"/>
      <sheetName val="SP-514a"/>
      <sheetName val="601-dii"/>
      <sheetName val="607a"/>
      <sheetName val="607b"/>
      <sheetName val="607ci"/>
      <sheetName val="607cii"/>
      <sheetName val="608i"/>
      <sheetName val="608j"/>
      <sheetName val="609c"/>
      <sheetName val="SP 614 (i)"/>
      <sheetName val="SP 614 (ii)"/>
      <sheetName val="Manhole Percast"/>
      <sheetName val="Manhole Cast in Situ"/>
      <sheetName val="Man Hole (Brick Work) 6 M Depth"/>
      <sheetName val="SP-613(Type-IA)"/>
      <sheetName val="SP-613(Type-IB)"/>
      <sheetName val="SP-613(Type-IC)"/>
      <sheetName val="SP-613(Type-II)"/>
      <sheetName val="SP-613(Type-IV)"/>
      <sheetName val="SP-613(Type-IV) (2)"/>
      <sheetName val="413b"/>
      <sheetName val="413d"/>
      <sheetName val="418a"/>
      <sheetName val="418b"/>
      <sheetName val="SP-419"/>
      <sheetName val="SP 617 (i)"/>
      <sheetName val="SP 617 (ii)"/>
      <sheetName val="SP 617 (iii)"/>
      <sheetName val="SP 618i"/>
      <sheetName val="SP 618ii"/>
      <sheetName val="901.2"/>
      <sheetName val="901.3"/>
      <sheetName val="SP-417c"/>
      <sheetName val="SP-417a"/>
      <sheetName val="Break Down-Reinforcement Earth"/>
      <sheetName val="801a"/>
      <sheetName val="801b"/>
      <sheetName val="802a"/>
      <sheetName val="802b"/>
      <sheetName val="803a"/>
      <sheetName val="803b"/>
      <sheetName val="804a"/>
      <sheetName val="804b"/>
      <sheetName val="804c"/>
      <sheetName val="804d"/>
      <sheetName val="805"/>
      <sheetName val="806a"/>
      <sheetName val="806b"/>
      <sheetName val="Transformer"/>
      <sheetName val="Code"/>
      <sheetName val="3rd Qtr"/>
      <sheetName val="Lead"/>
      <sheetName val="Summary Comp"/>
      <sheetName val="TUBEWELL"/>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ea Detail"/>
      <sheetName val="302,"/>
      <sheetName val="305,"/>
      <sheetName val="201,"/>
      <sheetName val="203,"/>
      <sheetName val="206,"/>
      <sheetName val="109a,"/>
      <sheetName val="Drain Excavation"/>
      <sheetName val="Drain Back Fill"/>
      <sheetName val="Copy"/>
      <sheetName val="Sheet1"/>
      <sheetName val="Sheet2"/>
      <sheetName val="Quarry"/>
      <sheetName val="Annex-E"/>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TAKEOFF-MANHOLE (2)"/>
      <sheetName val="INDEX"/>
      <sheetName val="Formation spd material"/>
      <sheetName val="Spd Drainage Layer 300mm"/>
      <sheetName val="0.15 fine filter"/>
      <sheetName val="Pre-Wire"/>
      <sheetName val="Steel Liner"/>
      <sheetName val="RCC pipe 9in"/>
      <sheetName val="RCC pipe 12in"/>
      <sheetName val="RCC pipe 18in"/>
      <sheetName val="RCC pipe 24in"/>
      <sheetName val="RCC pipe 60in"/>
      <sheetName val="RCC pipe 72in (2)"/>
      <sheetName val="Manhole 2dia 6deep"/>
      <sheetName val="TAKEOFF-MANHOLE"/>
      <sheetName val="Manhole Cover"/>
      <sheetName val="Steel Rungs"/>
      <sheetName val="Railing"/>
      <sheetName val="PVC Pipe 150 mm"/>
      <sheetName val="Facing Panels Abut"/>
      <sheetName val="rEINF eARTH"/>
      <sheetName val="Steel-60 (2)"/>
      <sheetName val="Agg sub base"/>
      <sheetName val="RCC pipe 72in"/>
      <sheetName val="Select fill"/>
      <sheetName val="Excavtion"/>
      <sheetName val="108c"/>
      <sheetName val="pcc1;1.5;3"/>
      <sheetName val="pcc1;1.5;3 (2)"/>
      <sheetName val="407a Concrete Pile"/>
      <sheetName val="407a Boring"/>
      <sheetName val="Lining"/>
      <sheetName val="Lining (EinC)"/>
      <sheetName val="Lining (NesPak)"/>
      <sheetName val="Lining (NesPak) (2)"/>
      <sheetName val="Lean2150psi"/>
      <sheetName val="Stone Pitching"/>
      <sheetName val="Stone Pitching (Nespak)"/>
      <sheetName val="Stone Pitching (Nespak) (2)"/>
      <sheetName val="wire mesh"/>
      <sheetName val="fencing"/>
      <sheetName val="5.7b Gabion"/>
      <sheetName val="Cat Eyes"/>
      <sheetName val="608i Road mark"/>
      <sheetName val="CI 150mm"/>
      <sheetName val="CI bend"/>
      <sheetName val="SP616(i) Paving  "/>
      <sheetName val="SP616(ii) Paving "/>
      <sheetName val="SP616(iv) Paving"/>
      <sheetName val="Exvn All Type"/>
      <sheetName val=" Nespak - 8Km"/>
      <sheetName val="Exvn All Type - 16KM"/>
      <sheetName val="Exvn All Type - 24KM"/>
      <sheetName val="Exvn All Type - 30KM"/>
      <sheetName val="Under water (2)"/>
      <sheetName val="SP417a"/>
      <sheetName val="Facing Panels Wall"/>
      <sheetName val="Drainage Layer"/>
      <sheetName val="Steel-60"/>
      <sheetName val="4000psi"/>
      <sheetName val="Brick"/>
      <sheetName val="106a(Earth)"/>
      <sheetName val="106a(Earth) (2)"/>
      <sheetName val="Coping"/>
      <sheetName val="Precast Class A3 for Panel"/>
      <sheetName val="Rcc Pipe 30&quot;"/>
      <sheetName val="Rcc Pipe 36&quot;"/>
      <sheetName val="Rcc Pipe 48&quot;"/>
      <sheetName val="Rcc Pipe 72&quot;"/>
      <sheetName val="Dumper Hrs 8-30km"/>
      <sheetName val=" FWO - 8Km"/>
      <sheetName val=" FWO - 16Km"/>
      <sheetName val=" FWO - 24Km"/>
      <sheetName val=" FWO - 30Km"/>
      <sheetName val=" Class D"/>
      <sheetName val="Manpower"/>
      <sheetName val="Material"/>
      <sheetName val="Equipment"/>
      <sheetName val="SUMMARY"/>
      <sheetName val="RAFWO"/>
      <sheetName val="RA DB"/>
      <sheetName val="Dumper Hrs 30km "/>
      <sheetName val="Quarry"/>
      <sheetName val="Bit"/>
      <sheetName val="Steel"/>
      <sheetName val="EqptSumm"/>
      <sheetName val="rates"/>
      <sheetName val="System"/>
      <sheetName val="Data"/>
      <sheetName val="REV06"/>
      <sheetName val="CSR2005"/>
      <sheetName val="Dist"/>
      <sheetName val="db"/>
      <sheetName val="Desc"/>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5 Mile"/>
      <sheetName val="ABSTRACT"/>
      <sheetName val="qtys"/>
      <sheetName val="Frunt "/>
      <sheetName val="Face"/>
      <sheetName val="Sheet2"/>
      <sheetName val="History-"/>
      <sheetName val="Lead Chart"/>
      <sheetName val="Analysis Steel"/>
      <sheetName val="S-base+base analy"/>
      <sheetName val="CHITS"/>
      <sheetName val="T.S.T Analysis"/>
      <sheetName val="4 ft (40' roadway)"/>
      <sheetName val="Pacca 1;4"/>
    </sheetNames>
    <sheetDataSet>
      <sheetData sheetId="0" refreshError="1"/>
      <sheetData sheetId="1" refreshError="1"/>
      <sheetData sheetId="2" refreshError="1"/>
      <sheetData sheetId="3"/>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UBEWELL"/>
      <sheetName val="PLUMBING"/>
      <sheetName val="#REF"/>
      <sheetName val="Brick Work"/>
    </sheetNames>
    <sheetDataSet>
      <sheetData sheetId="0"/>
      <sheetData sheetId="1"/>
      <sheetData sheetId="2" refreshError="1"/>
      <sheetData sheetId="3"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dwpc)"/>
      <sheetName val="PL(dwpc)"/>
      <sheetName val="fixedAssets "/>
      <sheetName val="COMPARISON"/>
      <sheetName val="cctrial"/>
      <sheetName val="SQL"/>
      <sheetName val="Roads_balances"/>
      <sheetName val="tb"/>
      <sheetName val="Options"/>
      <sheetName val="test"/>
      <sheetName val="#REF"/>
      <sheetName val="item#16"/>
      <sheetName val="SUMM"/>
      <sheetName val="Bitumen"/>
      <sheetName val="steel"/>
      <sheetName val="bargy"/>
      <sheetName val="Compr"/>
      <sheetName val="BOQs"/>
    </sheetNames>
    <sheetDataSet>
      <sheetData sheetId="0"/>
      <sheetData sheetId="1"/>
      <sheetData sheetId="2"/>
      <sheetData sheetId="3"/>
      <sheetData sheetId="4"/>
      <sheetData sheetId="5"/>
      <sheetData sheetId="6"/>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 val="AREA-SUMMARY"/>
      <sheetName val="BILL-SUM"/>
      <sheetName val="CONS-SUM"/>
      <sheetName val="COT-SUM"/>
      <sheetName val="POL-SUM"/>
      <sheetName val="EQUIPMENT ANALYSIS"/>
      <sheetName val="INSU-SUM"/>
      <sheetName val="LAB-SUM"/>
      <sheetName val="MAN-SUM"/>
      <sheetName val="MAT-SUM"/>
      <sheetName val="OH-SUM"/>
      <sheetName val="SF-SUM"/>
      <sheetName val="SUB-CONT-SUM"/>
      <sheetName val="SUPV-SUM"/>
      <sheetName val="TOOL-SUM"/>
      <sheetName val="VEH-SUM"/>
      <sheetName val="GANT CHART-1"/>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BUDGET-SUM REV-00"/>
      <sheetName val="MAN-SUM  REV-00 "/>
      <sheetName val="POL-SUM REV- 00"/>
      <sheetName val="EQPT-SUM REV-00"/>
      <sheetName val="&quot;BOQ WISE EQPT-QTY LOADING&quot;"/>
      <sheetName val="&quot;BOQ WISE MAN-QTY LOADING&quot;"/>
      <sheetName val="COVER PAGE"/>
      <sheetName val="SEPERATORS"/>
      <sheetName val="BUDGET_POINTS"/>
      <sheetName val="&quot;BOQ WISE SUMMARY"/>
      <sheetName val="MAT &amp; CONS ANALYSIS"/>
      <sheetName val="MANHOUR ANALYSIS"/>
      <sheetName val="MAT _RECONCILIATION"/>
      <sheetName val="COVER"/>
      <sheetName val="CONTENTS"/>
      <sheetName val="FORM -1"/>
      <sheetName val="FORM -2"/>
      <sheetName val="FORM -3"/>
      <sheetName val="FORM -4"/>
      <sheetName val="FORM -5"/>
      <sheetName val="FORM -6"/>
      <sheetName val="AREA-SUMMARY"/>
      <sheetName val="GRAPH"/>
      <sheetName val="BUDGET-LOADING"/>
      <sheetName val="BUDGET-SUM"/>
      <sheetName val="MAT-SUM"/>
      <sheetName val="MAT-QTY-LOD"/>
      <sheetName val="MAT-COST-LOD"/>
      <sheetName val="CONS-SUM"/>
      <sheetName val="CONS-QTY-LOD"/>
      <sheetName val="CONS-COST-LOD"/>
      <sheetName val="MAN-SUM"/>
      <sheetName val="MAN-QTY-LOD"/>
      <sheetName val="MAN-COST-LOD"/>
      <sheetName val="SUB-CONT-SUM"/>
      <sheetName val="SUB-QTY-LOD"/>
      <sheetName val="SUB-COST-LOD"/>
      <sheetName val="EQPT-SUM"/>
      <sheetName val="EQPT-QTY-LOD"/>
      <sheetName val="EQPT-COST-LOD"/>
      <sheetName val="EQUIPMENT ANALYSIS"/>
      <sheetName val="POL-SUM"/>
      <sheetName val="POL-QTY-LOD"/>
      <sheetName val="POL-COST-LOD"/>
      <sheetName val="COT-SUM"/>
      <sheetName val="COT-QTY-LOD"/>
      <sheetName val="COT-COST-LOD"/>
      <sheetName val="TOOL-SUM"/>
      <sheetName val="TOOL-QTY-LOD"/>
      <sheetName val="TOOL-COST-LOD"/>
      <sheetName val="SUPV-SUM"/>
      <sheetName val="SUPV-QTY-LOD"/>
      <sheetName val="SUPV-COST-LOD"/>
      <sheetName val="SF-SUM"/>
      <sheetName val="SF-QTY-LOD"/>
      <sheetName val="SF-COST-LOD"/>
      <sheetName val="FA-SUM"/>
      <sheetName val="FA-QTY-LOD"/>
      <sheetName val="FA-COST-LOD"/>
      <sheetName val="VEH-SUM"/>
      <sheetName val="VEH-QTY-LOD"/>
      <sheetName val="VEH-COST-LOD"/>
      <sheetName val="BILL-SUM"/>
      <sheetName val="BILL-QTY-LOD"/>
      <sheetName val="BILL-COST-LOD"/>
      <sheetName val="LAB-SUM"/>
      <sheetName val="LAB-QTY-LOD"/>
      <sheetName val="LAB-COST-LOD"/>
      <sheetName val="OH-SUM"/>
      <sheetName val="OH-QTY-LOD"/>
      <sheetName val="OH-COST-LOD"/>
      <sheetName val="ENG-EMPLYOER FACILITY"/>
      <sheetName val="ENG-QTY-LOD"/>
      <sheetName val="ENG-COST-LOD"/>
      <sheetName val="INSU-SUM"/>
      <sheetName val="SCHEDULE"/>
      <sheetName val="Database"/>
      <sheetName val="schedule nos"/>
      <sheetName val="SUM"/>
    </sheetNames>
    <sheetDataSet>
      <sheetData sheetId="0"/>
      <sheetData sheetId="1"/>
      <sheetData sheetId="2"/>
      <sheetData sheetId="3"/>
      <sheetData sheetId="4"/>
      <sheetData sheetId="5"/>
      <sheetData sheetId="6"/>
      <sheetData sheetId="7"/>
      <sheetData sheetId="8"/>
      <sheetData sheetId="9"/>
      <sheetData sheetId="10">
        <row r="36">
          <cell r="G36">
            <v>1618725600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21">
          <cell r="J21">
            <v>2825600</v>
          </cell>
        </row>
      </sheetData>
      <sheetData sheetId="46"/>
      <sheetData sheetId="47"/>
      <sheetData sheetId="48">
        <row r="79">
          <cell r="F79">
            <v>1160059.25</v>
          </cell>
        </row>
      </sheetData>
      <sheetData sheetId="49"/>
      <sheetData sheetId="50"/>
      <sheetData sheetId="51">
        <row r="48">
          <cell r="G48">
            <v>4019300</v>
          </cell>
        </row>
      </sheetData>
      <sheetData sheetId="52"/>
      <sheetData sheetId="53"/>
      <sheetData sheetId="54">
        <row r="29">
          <cell r="F29">
            <v>5489000</v>
          </cell>
        </row>
      </sheetData>
      <sheetData sheetId="55"/>
      <sheetData sheetId="56"/>
      <sheetData sheetId="57">
        <row r="54">
          <cell r="H54">
            <v>1692424</v>
          </cell>
        </row>
      </sheetData>
      <sheetData sheetId="58"/>
      <sheetData sheetId="59"/>
      <sheetData sheetId="60">
        <row r="16">
          <cell r="J16">
            <v>2334120</v>
          </cell>
        </row>
      </sheetData>
      <sheetData sheetId="61"/>
      <sheetData sheetId="62"/>
      <sheetData sheetId="63">
        <row r="28">
          <cell r="F28">
            <v>808000</v>
          </cell>
        </row>
      </sheetData>
      <sheetData sheetId="64"/>
      <sheetData sheetId="65"/>
      <sheetData sheetId="66">
        <row r="41">
          <cell r="E41">
            <v>1692200</v>
          </cell>
        </row>
      </sheetData>
      <sheetData sheetId="67"/>
      <sheetData sheetId="68"/>
      <sheetData sheetId="69">
        <row r="38">
          <cell r="E38">
            <v>40667312</v>
          </cell>
        </row>
      </sheetData>
      <sheetData sheetId="70"/>
      <sheetData sheetId="71"/>
      <sheetData sheetId="72"/>
      <sheetData sheetId="73"/>
      <sheetData sheetId="74"/>
      <sheetData sheetId="75">
        <row r="16">
          <cell r="E16">
            <v>4665070.5863999994</v>
          </cell>
        </row>
      </sheetData>
      <sheetData sheetId="76" refreshError="1"/>
      <sheetData sheetId="77" refreshError="1"/>
      <sheetData sheetId="78" refreshError="1"/>
      <sheetData sheetId="79"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Qs"/>
      <sheetName val="Ratelist"/>
      <sheetName val="Rawalpindi"/>
      <sheetName val="Work Sch"/>
      <sheetName val="Payment Sch"/>
      <sheetName val="Pipe State"/>
      <sheetName val="SCHEDULE"/>
      <sheetName val="Database"/>
      <sheetName val="schedule nos"/>
      <sheetName val="Area Detail"/>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al"/>
      <sheetName val="Tital - 2"/>
      <sheetName val="Summary"/>
      <sheetName val="Tital - 3"/>
      <sheetName val="101"/>
      <sheetName val="102a"/>
      <sheetName val="102b"/>
      <sheetName val="102c"/>
      <sheetName val="104"/>
      <sheetName val="106a"/>
      <sheetName val="107a"/>
      <sheetName val="107d"/>
      <sheetName val="107di"/>
      <sheetName val="107e"/>
      <sheetName val="107f"/>
      <sheetName val="108a"/>
      <sheetName val="108c"/>
      <sheetName val="108d"/>
      <sheetName val="108f"/>
      <sheetName val="109a"/>
      <sheetName val="SP-118"/>
      <sheetName val="201a"/>
      <sheetName val="201"/>
      <sheetName val="202"/>
      <sheetName val="203b"/>
      <sheetName val="206"/>
      <sheetName val="207a"/>
      <sheetName val="207b"/>
      <sheetName val="209a"/>
      <sheetName val="209b"/>
      <sheetName val="302a"/>
      <sheetName val="303a"/>
      <sheetName val="305a"/>
      <sheetName val="401a1(i)"/>
      <sheetName val="401a1(ii)"/>
      <sheetName val="401a1(iii)"/>
      <sheetName val="401a2(i)"/>
      <sheetName val="401a2(ii)"/>
      <sheetName val="401a2(iii)"/>
      <sheetName val="401a3(i)"/>
      <sheetName val="401a3(ii)"/>
      <sheetName val="401a3(iii)"/>
      <sheetName val="401b"/>
      <sheetName val="401b(ii)"/>
      <sheetName val="401d"/>
      <sheetName val="401gi(1)"/>
      <sheetName val="401gi(3)"/>
      <sheetName val="401giii(1)"/>
      <sheetName val="401giii(3)"/>
      <sheetName val="401f"/>
      <sheetName val="401g"/>
      <sheetName val="404a"/>
      <sheetName val="404b"/>
      <sheetName val="405a"/>
      <sheetName val="405b"/>
      <sheetName val="406a"/>
      <sheetName val="406a(i)"/>
      <sheetName val="406b"/>
      <sheetName val="406e"/>
      <sheetName val="406e (2)"/>
      <sheetName val="406d"/>
      <sheetName val="407d1(i)"/>
      <sheetName val="407d1(ii)"/>
      <sheetName val="407d3(i)"/>
      <sheetName val="407d3(ii)"/>
      <sheetName val="407j"/>
      <sheetName val="407f"/>
      <sheetName val="407m"/>
      <sheetName val="407n"/>
      <sheetName val="410a"/>
      <sheetName val="411g"/>
      <sheetName val="413c"/>
      <sheetName val="SP-414"/>
      <sheetName val="415c"/>
      <sheetName val="Sp-416"/>
      <sheetName val="SP-420"/>
      <sheetName val="501p"/>
      <sheetName val="501q"/>
      <sheetName val="501n"/>
      <sheetName val="501L"/>
      <sheetName val="509a"/>
      <sheetName val="509d"/>
      <sheetName val="510a"/>
      <sheetName val="510b"/>
      <sheetName val="510c"/>
      <sheetName val="SP-514a"/>
      <sheetName val="601-dii"/>
      <sheetName val="607a"/>
      <sheetName val="607b"/>
      <sheetName val="607ci"/>
      <sheetName val="607cii"/>
      <sheetName val="608i"/>
      <sheetName val="608j"/>
      <sheetName val="609c"/>
      <sheetName val="SP 614 (i)"/>
      <sheetName val="SP 614 (ii)"/>
      <sheetName val="Manhole Percast"/>
      <sheetName val="Manhole Cast in Situ"/>
      <sheetName val="Man Hole (Brick Work) 6 M Depth"/>
      <sheetName val="SP-613(Type-IA)"/>
      <sheetName val="SP-613(Type-IB)"/>
      <sheetName val="SP-613(Type-IC)"/>
      <sheetName val="SP-613(Type-II)"/>
      <sheetName val="SP-613(Type-IV)"/>
      <sheetName val="SP-613(Type-IV) (2)"/>
      <sheetName val="413b"/>
      <sheetName val="413d"/>
      <sheetName val="418a"/>
      <sheetName val="418b"/>
      <sheetName val="SP-419"/>
      <sheetName val="SP 617 (i)"/>
      <sheetName val="SP 617 (ii)"/>
      <sheetName val="SP 617 (iii)"/>
      <sheetName val="SP 618i"/>
      <sheetName val="SP 618ii"/>
      <sheetName val="901.2"/>
      <sheetName val="901.3"/>
      <sheetName val="SP-417c"/>
      <sheetName val="SP-417a"/>
      <sheetName val="Break Down-Reinforcement Earth"/>
      <sheetName val="801a"/>
      <sheetName val="801b"/>
      <sheetName val="802a"/>
      <sheetName val="802b"/>
      <sheetName val="803a"/>
      <sheetName val="803b"/>
      <sheetName val="804a"/>
      <sheetName val="804b"/>
      <sheetName val="804c"/>
      <sheetName val="804d"/>
      <sheetName val="805"/>
      <sheetName val="806a"/>
      <sheetName val="806b"/>
      <sheetName val="Transformer"/>
      <sheetName val="Code"/>
      <sheetName val="3rd Qtr"/>
      <sheetName val="Lead"/>
      <sheetName val="Summary Comp"/>
      <sheetName val="Area Detail"/>
      <sheetName val="GANT CHART-1"/>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List"/>
      <sheetName val="GRAND SUMMARY (Compr)"/>
      <sheetName val="General Abstract"/>
      <sheetName val="GRAND SUMMARY"/>
      <sheetName val="General Items"/>
      <sheetName val="Main Dam"/>
      <sheetName val="Spillway"/>
      <sheetName val="Sdl Embk"/>
      <sheetName val="Chowkidar Qtr"/>
      <sheetName val="Summ (1)"/>
      <sheetName val="01-MC"/>
      <sheetName val="Summ (2)"/>
      <sheetName val="02-AYS"/>
      <sheetName val="Summ (3)"/>
      <sheetName val="03-KMBR"/>
      <sheetName val="Summ (4)"/>
      <sheetName val="04-DLDR"/>
      <sheetName val="Summ (5)"/>
      <sheetName val="05-KHNPR"/>
      <sheetName val="Summ (6)"/>
      <sheetName val="06-KHTN"/>
      <sheetName val="Summ (7)"/>
      <sheetName val="07-RM"/>
      <sheetName val="Summ (8)"/>
      <sheetName val="08-BAGI"/>
      <sheetName val="Summ (9)"/>
      <sheetName val="09-MA"/>
      <sheetName val="Summ (10)"/>
      <sheetName val="10-ESC"/>
      <sheetName val="Main Dam (2)"/>
      <sheetName val="General Abstract (2)"/>
      <sheetName val="Main summary (B) (2)"/>
      <sheetName val="Summ B (2)"/>
      <sheetName val="Work Schedule"/>
      <sheetName val="Payment Schedule"/>
      <sheetName val="Code"/>
      <sheetName val="Area Detai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NO 2 (R1)"/>
      <sheetName val="Sheet1"/>
      <sheetName val="BILL NO 2"/>
      <sheetName val="Code"/>
      <sheetName val="TUBEWELL"/>
    </sheetNames>
    <sheetDataSet>
      <sheetData sheetId="0"/>
      <sheetData sheetId="1"/>
      <sheetData sheetId="2"/>
      <sheetData sheetId="3"/>
      <sheetData sheetId="4"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Analysis"/>
      <sheetName val="Manpower"/>
      <sheetName val="Equipment"/>
      <sheetName val="Material"/>
      <sheetName val="Instruments"/>
      <sheetName val="SUMMARY"/>
      <sheetName val="Sheet1"/>
      <sheetName val="RateList102"/>
      <sheetName val="RateList103"/>
      <sheetName val="RateList104"/>
      <sheetName val="RateList106"/>
      <sheetName val="Index"/>
      <sheetName val="Sheet Index"/>
      <sheetName val="Index102"/>
      <sheetName val="Index103"/>
      <sheetName val="Index104"/>
      <sheetName val="Index106"/>
      <sheetName val="PVC with strainer"/>
      <sheetName val="GROUT"/>
      <sheetName val="GROUT (2)"/>
      <sheetName val="ClayCore"/>
      <sheetName val="double Tee Roofing"/>
      <sheetName val="Rock Fmn"/>
      <sheetName val="exc1"/>
      <sheetName val="exc2"/>
      <sheetName val="exc3"/>
      <sheetName val="exc4"/>
      <sheetName val="exc5"/>
      <sheetName val="exc6"/>
      <sheetName val="exc7"/>
      <sheetName val="exc8"/>
      <sheetName val="exc9"/>
      <sheetName val="exc11"/>
      <sheetName val="exc12"/>
      <sheetName val="emb1"/>
      <sheetName val="emb2"/>
      <sheetName val="emb3"/>
      <sheetName val="emb4"/>
      <sheetName val="emb5"/>
      <sheetName val="emb6"/>
      <sheetName val="emb7"/>
      <sheetName val="emb8"/>
      <sheetName val="emb9a"/>
      <sheetName val="emb9b"/>
      <sheetName val="emb9.1"/>
      <sheetName val="emb10"/>
      <sheetName val="emb11"/>
      <sheetName val="emb12"/>
      <sheetName val="emb13"/>
      <sheetName val="emb14"/>
      <sheetName val="RA (1)"/>
      <sheetName val="RA (2)"/>
      <sheetName val="RA (2.1)"/>
      <sheetName val="RA (3)"/>
      <sheetName val="RA (4)"/>
      <sheetName val="RA (5)"/>
      <sheetName val="RA (8)"/>
      <sheetName val="RA (6)"/>
      <sheetName val="RA (7)"/>
      <sheetName val="RA (7-50)"/>
      <sheetName val="RA (7-75)"/>
      <sheetName val="RA (7-100)"/>
      <sheetName val="RA (9)"/>
      <sheetName val="RA (11)"/>
      <sheetName val="RA (12)"/>
      <sheetName val="RA (16)"/>
      <sheetName val="RA (23)"/>
      <sheetName val="RA (24)"/>
      <sheetName val="RA (25)"/>
      <sheetName val="RA (25b)"/>
      <sheetName val="RA (26)"/>
      <sheetName val="RA (27)"/>
      <sheetName val="RA (28)"/>
      <sheetName val="RA (29)"/>
      <sheetName val="RA (30)"/>
      <sheetName val="RA (31)"/>
      <sheetName val="RA (32)"/>
      <sheetName val="RA (33)"/>
      <sheetName val="RA (34)"/>
      <sheetName val="RA (35)"/>
      <sheetName val="RA (36)"/>
      <sheetName val="RA (37)"/>
      <sheetName val="RA (45)"/>
      <sheetName val="RA (46)"/>
      <sheetName val="RA (49)"/>
      <sheetName val="RA (50)"/>
      <sheetName val="RA (51)"/>
      <sheetName val="RA (51b)"/>
      <sheetName val="RA (56)"/>
      <sheetName val="RA (57)"/>
      <sheetName val="RA (58)"/>
      <sheetName val="RA (52)"/>
      <sheetName val="RA (53)"/>
      <sheetName val="RA (54)"/>
      <sheetName val="RA (38)"/>
      <sheetName val="RA (39)"/>
      <sheetName val="RA (40)"/>
      <sheetName val="RA(39)-Clac"/>
      <sheetName val="RA(40)-Clac"/>
      <sheetName val="NHA_CSRs"/>
      <sheetName val="RA_DB"/>
      <sheetName val="Sample"/>
      <sheetName val="Lists"/>
      <sheetName val="Carriage"/>
      <sheetName val="W1"/>
      <sheetName val="TUBEWELL"/>
    </sheetNames>
    <sheetDataSet>
      <sheetData sheetId="0" refreshError="1"/>
      <sheetData sheetId="1"/>
      <sheetData sheetId="2"/>
      <sheetData sheetId="3"/>
      <sheetData sheetId="4" refreshError="1"/>
      <sheetData sheetId="5" refreshError="1"/>
      <sheetData sheetId="6" refreshError="1"/>
      <sheetData sheetId="7"/>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 sheetId="104" refreshError="1"/>
      <sheetData sheetId="105"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al"/>
      <sheetName val="Tital - 2"/>
      <sheetName val="Summary"/>
      <sheetName val="Tital - 3"/>
      <sheetName val="101"/>
      <sheetName val="102a"/>
      <sheetName val="102b"/>
      <sheetName val="102c"/>
      <sheetName val="104"/>
      <sheetName val="106a"/>
      <sheetName val="107a"/>
      <sheetName val="107d"/>
      <sheetName val="107di"/>
      <sheetName val="107e"/>
      <sheetName val="107f"/>
      <sheetName val="108a"/>
      <sheetName val="108c"/>
      <sheetName val="108d"/>
      <sheetName val="108f"/>
      <sheetName val="109a"/>
      <sheetName val="SP-118"/>
      <sheetName val="201a"/>
      <sheetName val="201"/>
      <sheetName val="202"/>
      <sheetName val="203b"/>
      <sheetName val="206"/>
      <sheetName val="207a"/>
      <sheetName val="207b"/>
      <sheetName val="209a"/>
      <sheetName val="209b"/>
      <sheetName val="302a"/>
      <sheetName val="303a"/>
      <sheetName val="305a"/>
      <sheetName val="401a1(i)"/>
      <sheetName val="401a1(ii)"/>
      <sheetName val="401a1(iii)"/>
      <sheetName val="401a2(i)"/>
      <sheetName val="401a2(ii)"/>
      <sheetName val="401a2(iii)"/>
      <sheetName val="401a3(i)"/>
      <sheetName val="401a3(ii)"/>
      <sheetName val="401a3(iii)"/>
      <sheetName val="401b"/>
      <sheetName val="401b(ii)"/>
      <sheetName val="401d"/>
      <sheetName val="401gi(1)"/>
      <sheetName val="401gi(3)"/>
      <sheetName val="401giii(1)"/>
      <sheetName val="401giii(3)"/>
      <sheetName val="401f"/>
      <sheetName val="401g"/>
      <sheetName val="404a"/>
      <sheetName val="404b"/>
      <sheetName val="405a"/>
      <sheetName val="405b"/>
      <sheetName val="406a"/>
      <sheetName val="406a(i)"/>
      <sheetName val="406b"/>
      <sheetName val="406e"/>
      <sheetName val="406e (2)"/>
      <sheetName val="406d"/>
      <sheetName val="407d1(i)"/>
      <sheetName val="407d1(ii)"/>
      <sheetName val="407d3(i)"/>
      <sheetName val="407d3(ii)"/>
      <sheetName val="407j"/>
      <sheetName val="407f"/>
      <sheetName val="407m"/>
      <sheetName val="407n"/>
      <sheetName val="410a"/>
      <sheetName val="411g"/>
      <sheetName val="413c"/>
      <sheetName val="SP-414"/>
      <sheetName val="415c"/>
      <sheetName val="Sp-416"/>
      <sheetName val="SP-420"/>
      <sheetName val="501p"/>
      <sheetName val="501q"/>
      <sheetName val="501n"/>
      <sheetName val="501L"/>
      <sheetName val="509a"/>
      <sheetName val="509d"/>
      <sheetName val="510a"/>
      <sheetName val="510b"/>
      <sheetName val="510c"/>
      <sheetName val="SP-514a"/>
      <sheetName val="601-dii"/>
      <sheetName val="607a"/>
      <sheetName val="607b"/>
      <sheetName val="607ci"/>
      <sheetName val="607cii"/>
      <sheetName val="608i"/>
      <sheetName val="608j"/>
      <sheetName val="609c"/>
      <sheetName val="SP 614 (i)"/>
      <sheetName val="SP 614 (ii)"/>
      <sheetName val="Manhole Percast"/>
      <sheetName val="Manhole Cast in Situ"/>
      <sheetName val="Man Hole (Brick Work) 6 M Depth"/>
      <sheetName val="SP-613(Type-IA)"/>
      <sheetName val="SP-613(Type-IB)"/>
      <sheetName val="SP-613(Type-IC)"/>
      <sheetName val="SP-613(Type-II)"/>
      <sheetName val="SP-613(Type-IV)"/>
      <sheetName val="SP-613(Type-IV) (2)"/>
      <sheetName val="413b"/>
      <sheetName val="413d"/>
      <sheetName val="418a"/>
      <sheetName val="418b"/>
      <sheetName val="SP-419"/>
      <sheetName val="SP 617 (i)"/>
      <sheetName val="SP 617 (ii)"/>
      <sheetName val="SP 617 (iii)"/>
      <sheetName val="SP 618i"/>
      <sheetName val="SP 618ii"/>
      <sheetName val="901.2"/>
      <sheetName val="901.3"/>
      <sheetName val="SP-417c"/>
      <sheetName val="SP-417a"/>
      <sheetName val="Break Down-Reinforcement Earth"/>
      <sheetName val="801a"/>
      <sheetName val="801b"/>
      <sheetName val="802a"/>
      <sheetName val="802b"/>
      <sheetName val="803a"/>
      <sheetName val="803b"/>
      <sheetName val="804a"/>
      <sheetName val="804b"/>
      <sheetName val="804c"/>
      <sheetName val="804d"/>
      <sheetName val="805"/>
      <sheetName val="806a"/>
      <sheetName val="806b"/>
      <sheetName val="Transformer"/>
      <sheetName val="Code"/>
      <sheetName val="3rd Qtr"/>
      <sheetName val="Lead"/>
      <sheetName val="Summary Comp"/>
      <sheetName val="TUBEWELL"/>
      <sheetName val="Quarry"/>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refreshError="1"/>
      <sheetData sheetId="136" refreshError="1"/>
      <sheetData sheetId="137" refreshError="1"/>
      <sheetData sheetId="138" refreshError="1"/>
      <sheetData sheetId="139"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ckup"/>
      <sheetName val="Cover"/>
      <sheetName val="Grand"/>
      <sheetName val="BOQ"/>
      <sheetName val="Tree Cutting"/>
      <sheetName val="DL S.base "/>
      <sheetName val="S.base  "/>
      <sheetName val="Aggat. base  "/>
      <sheetName val="Prime Coat"/>
      <sheetName val="Wearing Course"/>
      <sheetName val="IPC State"/>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Rates"/>
      <sheetName val="Compr"/>
      <sheetName val="RA"/>
      <sheetName val="Compr TS vs FWO"/>
      <sheetName val="108c"/>
      <sheetName val="R.Exc"/>
      <sheetName val="Exc+Rem"/>
      <sheetName val="Cmpc"/>
      <sheetName val="Subbase"/>
      <sheetName val="WBM"/>
      <sheetName val="Scar"/>
      <sheetName val="Prime"/>
      <sheetName val="Tack"/>
      <sheetName val="Wearing 1.5, 2"/>
      <sheetName val="PCC 1-3-6"/>
      <sheetName val="PCC 1-2-4"/>
      <sheetName val="RCC 1-2-4"/>
      <sheetName val="PCC 1-6-12"/>
      <sheetName val="steel"/>
      <sheetName val="BB 1-3"/>
      <sheetName val="Plaster 1-3"/>
      <sheetName val="Sign Board"/>
      <sheetName val="Marking"/>
      <sheetName val="cat-i"/>
      <sheetName val="Manhole Cover"/>
      <sheetName val="Raising Manhole"/>
      <sheetName val="Gully Grating"/>
      <sheetName val="Footh Path cum drain 2.5Sp 5 de"/>
      <sheetName val="Footh Path cum drain 2.5sp 3de"/>
      <sheetName val="3 Wide &amp;3 span Cover Drian"/>
      <sheetName val="2.5ft span Cover Drian "/>
      <sheetName val="Foothpath 5ft wide"/>
      <sheetName val="Open Drain 2.5ft wide"/>
      <sheetName val="Open Drain 3ft wide"/>
      <sheetName val="Suppressed Drain"/>
      <sheetName val="Dry Brick Soiling"/>
      <sheetName val="PCC Laying Kerb Stone"/>
      <sheetName val="Sheet1"/>
      <sheetName val="Sheet1 (4)"/>
      <sheetName val="CSR"/>
      <sheetName val="SUMMARY"/>
      <sheetName val="Rate Analysis"/>
      <sheetName val="Manpower"/>
      <sheetName val="Equipment"/>
      <sheetName val="Material"/>
      <sheetName val="Bkup_Eqpt"/>
      <sheetName val="Bkup_Matrl"/>
      <sheetName val="NHA_CSRs"/>
      <sheetName val="RA_DB"/>
      <sheetName val="Carriage"/>
      <sheetName val="Lists"/>
      <sheetName val="Sheet1 (3)"/>
      <sheetName val="RA (4)"/>
      <sheetName val="Sheet2 (2)"/>
      <sheetName val="RA (2)"/>
      <sheetName val="MRS Carriage"/>
      <sheetName val="MES"/>
      <sheetName val="Compr (2)"/>
      <sheetName val="MRS Carriage (2)"/>
      <sheetName val="BOQs"/>
      <sheetName val="qty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 val="#REF"/>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D.B Analysis "/>
      <sheetName val="Sum"/>
      <sheetName val="14.01"/>
      <sheetName val="14.02"/>
      <sheetName val="14.03"/>
      <sheetName val="14.04"/>
      <sheetName val="14.05"/>
      <sheetName val="14.06"/>
      <sheetName val="14.07"/>
      <sheetName val="14.08"/>
      <sheetName val="14.09"/>
      <sheetName val="14.10"/>
      <sheetName val="14.11"/>
      <sheetName val="14.12"/>
      <sheetName val="Wiring Analysis"/>
      <sheetName val="D.B Analysis"/>
      <sheetName val="DG-SET"/>
      <sheetName val="CIVIL RATES"/>
      <sheetName val="CON-M-F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as.She.10  Marla"/>
      <sheetName val="Matl Sum"/>
      <sheetName val="B.O.Q"/>
      <sheetName val="Services"/>
      <sheetName val="Cost summ"/>
      <sheetName val="Rev Without ExtPh etc"/>
      <sheetName val="public health"/>
      <sheetName val="ELECTRIC"/>
      <sheetName val="M.Shee.Ext."/>
      <sheetName val="Ext.Boq139"/>
      <sheetName val="Boundary Wall"/>
      <sheetName val="M.Sheet 10 Marla"/>
      <sheetName val="New Coverd 10 marla"/>
      <sheetName val="Mat Sum ExT139 "/>
      <sheetName val="External boq  (2)"/>
      <sheetName val="MATave I&amp;II MODEL"/>
    </sheetNames>
    <sheetDataSet>
      <sheetData sheetId="0"/>
      <sheetData sheetId="1">
        <row r="6">
          <cell r="B6" t="str">
            <v>DESCRIPTION</v>
          </cell>
        </row>
      </sheetData>
      <sheetData sheetId="2">
        <row r="6">
          <cell r="B6" t="str">
            <v xml:space="preserve">D E S C R I P T I O N </v>
          </cell>
        </row>
        <row r="9">
          <cell r="B9" t="str">
            <v>Excavate  and  Earth  Work.</v>
          </cell>
        </row>
        <row r="10">
          <cell r="B10" t="str">
            <v>Excavation</v>
          </cell>
        </row>
        <row r="11">
          <cell r="B11" t="str">
            <v>kasoo Filling</v>
          </cell>
        </row>
        <row r="13">
          <cell r="B13" t="str">
            <v>TERMITE PROOFING</v>
          </cell>
        </row>
        <row r="14">
          <cell r="B14" t="str">
            <v>TERMITE PROOFING (TRENCHES)</v>
          </cell>
        </row>
        <row r="15">
          <cell r="B15" t="str">
            <v>HEPTACHLORE</v>
          </cell>
        </row>
        <row r="16">
          <cell r="B16" t="str">
            <v>TERMITE PROOFING (FLOORS)</v>
          </cell>
        </row>
        <row r="17">
          <cell r="B17" t="str">
            <v>HEPTACHLORE</v>
          </cell>
        </row>
        <row r="19">
          <cell r="B19" t="str">
            <v>Lean  Concrete (1:6:12) Ravi Sand &amp; B.Ballast</v>
          </cell>
        </row>
        <row r="20">
          <cell r="B20" t="str">
            <v>Lean  Concrete (1:6:12) Ravi Sand &amp; B.Ballast</v>
          </cell>
        </row>
        <row r="21">
          <cell r="B21" t="str">
            <v>CEMENT OPC</v>
          </cell>
        </row>
        <row r="22">
          <cell r="B22" t="str">
            <v>SAND  RAVI</v>
          </cell>
        </row>
        <row r="23">
          <cell r="B23" t="str">
            <v>BRICK BALLAST</v>
          </cell>
        </row>
        <row r="25">
          <cell r="B25" t="str">
            <v>Lean  Concrete (1:4:8) Ravi Sand &amp; B.Ballast</v>
          </cell>
        </row>
        <row r="26">
          <cell r="B26" t="str">
            <v>CEMENT OPC</v>
          </cell>
        </row>
        <row r="27">
          <cell r="B27" t="str">
            <v>SAND  RAVI</v>
          </cell>
        </row>
        <row r="28">
          <cell r="B28" t="str">
            <v>BRICK BALLAST</v>
          </cell>
        </row>
        <row r="30">
          <cell r="B30" t="str">
            <v>R.C.C (1:2:4) using chenab sand crush.</v>
          </cell>
        </row>
        <row r="31">
          <cell r="B31" t="str">
            <v>Footing</v>
          </cell>
        </row>
        <row r="32">
          <cell r="B32" t="str">
            <v>CEMENT OPC</v>
          </cell>
        </row>
        <row r="33">
          <cell r="B33" t="str">
            <v>SAND  CHENAB</v>
          </cell>
        </row>
        <row r="34">
          <cell r="B34" t="str">
            <v>AGGREGATE</v>
          </cell>
        </row>
        <row r="35">
          <cell r="B35" t="str">
            <v>Steel</v>
          </cell>
        </row>
        <row r="36">
          <cell r="B36" t="str">
            <v>Parapets.</v>
          </cell>
        </row>
        <row r="37">
          <cell r="B37" t="str">
            <v>CEMENT OPC</v>
          </cell>
        </row>
        <row r="38">
          <cell r="B38" t="str">
            <v>SAND  CHENAB</v>
          </cell>
        </row>
        <row r="39">
          <cell r="B39" t="str">
            <v>AGGREGATE</v>
          </cell>
        </row>
        <row r="40">
          <cell r="B40" t="str">
            <v>Steel</v>
          </cell>
        </row>
        <row r="41">
          <cell r="B41" t="str">
            <v>Stairs.</v>
          </cell>
        </row>
        <row r="42">
          <cell r="B42" t="str">
            <v>CEMENT OPC</v>
          </cell>
        </row>
        <row r="43">
          <cell r="B43" t="str">
            <v>SAND  CHENAB</v>
          </cell>
        </row>
        <row r="44">
          <cell r="B44" t="str">
            <v>AGGREGATE</v>
          </cell>
        </row>
        <row r="45">
          <cell r="B45" t="str">
            <v>Steel</v>
          </cell>
        </row>
        <row r="46">
          <cell r="B46" t="str">
            <v>Lintels.</v>
          </cell>
        </row>
        <row r="47">
          <cell r="B47" t="str">
            <v>CEMENT OPC</v>
          </cell>
        </row>
        <row r="48">
          <cell r="B48" t="str">
            <v>SAND  CHENAB</v>
          </cell>
        </row>
        <row r="49">
          <cell r="B49" t="str">
            <v>AGGREGATE</v>
          </cell>
        </row>
        <row r="50">
          <cell r="B50" t="str">
            <v>Steel</v>
          </cell>
        </row>
        <row r="51">
          <cell r="B51" t="str">
            <v>Slabs.</v>
          </cell>
        </row>
        <row r="52">
          <cell r="B52" t="str">
            <v>CEMENT OPC</v>
          </cell>
        </row>
        <row r="53">
          <cell r="B53" t="str">
            <v>SAND  CHENAB</v>
          </cell>
        </row>
        <row r="54">
          <cell r="B54" t="str">
            <v>AGGREGATE</v>
          </cell>
        </row>
        <row r="55">
          <cell r="B55" t="str">
            <v>Steel</v>
          </cell>
        </row>
        <row r="56">
          <cell r="B56" t="str">
            <v>Shelves for Servant &amp;  Box</v>
          </cell>
        </row>
        <row r="57">
          <cell r="B57" t="str">
            <v>CEMENT OPC</v>
          </cell>
        </row>
        <row r="58">
          <cell r="B58" t="str">
            <v>SAND  CHENAB</v>
          </cell>
        </row>
        <row r="59">
          <cell r="B59" t="str">
            <v>AGGREGATE</v>
          </cell>
        </row>
        <row r="60">
          <cell r="B60" t="str">
            <v>Steel</v>
          </cell>
        </row>
        <row r="61">
          <cell r="B61" t="str">
            <v>Shelves for bath</v>
          </cell>
        </row>
        <row r="62">
          <cell r="B62" t="str">
            <v>CEMENT OPC</v>
          </cell>
        </row>
        <row r="63">
          <cell r="B63" t="str">
            <v>SAND  CHENAB</v>
          </cell>
        </row>
        <row r="64">
          <cell r="B64" t="str">
            <v>AGGREGATE</v>
          </cell>
        </row>
        <row r="65">
          <cell r="B65" t="str">
            <v>Steel</v>
          </cell>
        </row>
        <row r="66">
          <cell r="B66" t="str">
            <v xml:space="preserve">R.C.C (1:1.5:3) in column </v>
          </cell>
        </row>
        <row r="67">
          <cell r="B67" t="str">
            <v>CEMENT OPC</v>
          </cell>
        </row>
        <row r="68">
          <cell r="B68" t="str">
            <v>SAND  CHENAB</v>
          </cell>
        </row>
        <row r="69">
          <cell r="B69" t="str">
            <v>AGGREGATE</v>
          </cell>
        </row>
        <row r="70">
          <cell r="B70" t="str">
            <v>Steel</v>
          </cell>
        </row>
        <row r="71">
          <cell r="B71" t="str">
            <v>R.C.C (1:2:4) Window Cill</v>
          </cell>
        </row>
        <row r="72">
          <cell r="B72" t="str">
            <v>CEMENT OPC</v>
          </cell>
        </row>
        <row r="73">
          <cell r="B73" t="str">
            <v>SAND  CHENAB</v>
          </cell>
        </row>
        <row r="74">
          <cell r="B74" t="str">
            <v>AGGREGATE</v>
          </cell>
        </row>
        <row r="75">
          <cell r="B75" t="str">
            <v>Steel</v>
          </cell>
        </row>
        <row r="76">
          <cell r="B76" t="str">
            <v>Steel Reinforcement.</v>
          </cell>
        </row>
        <row r="77">
          <cell r="B77" t="str">
            <v>Hot roled Def. 60 Grade.</v>
          </cell>
        </row>
        <row r="78">
          <cell r="B78" t="str">
            <v>3/8" Dia.</v>
          </cell>
        </row>
        <row r="79">
          <cell r="B79" t="str">
            <v>1/2" Dia.</v>
          </cell>
        </row>
        <row r="80">
          <cell r="B80" t="str">
            <v>5/8" Dia.</v>
          </cell>
        </row>
        <row r="81">
          <cell r="B81" t="str">
            <v>3/4" Dia.</v>
          </cell>
        </row>
        <row r="82">
          <cell r="B82" t="str">
            <v>Hot roled Def. 40 Grade.</v>
          </cell>
        </row>
        <row r="83">
          <cell r="B83" t="str">
            <v>1/4" Dia.</v>
          </cell>
        </row>
        <row r="84">
          <cell r="B84" t="str">
            <v>BINDING  WIRE</v>
          </cell>
        </row>
        <row r="86">
          <cell r="B86" t="str">
            <v>Damp proof Course.</v>
          </cell>
        </row>
        <row r="87">
          <cell r="B87" t="str">
            <v>2" Horizontal D.P.C. (1:2:4)</v>
          </cell>
        </row>
        <row r="88">
          <cell r="B88" t="str">
            <v>CEMENT OPC</v>
          </cell>
        </row>
        <row r="89">
          <cell r="B89" t="str">
            <v>SAND  RAVI</v>
          </cell>
        </row>
        <row r="90">
          <cell r="B90" t="str">
            <v>AGGREGATE</v>
          </cell>
        </row>
        <row r="91">
          <cell r="B91" t="str">
            <v>BITUMEN</v>
          </cell>
        </row>
        <row r="92">
          <cell r="B92" t="str">
            <v>KEROSENE OIL</v>
          </cell>
        </row>
        <row r="93">
          <cell r="B93" t="str">
            <v>Polythene  Sheet</v>
          </cell>
        </row>
        <row r="94">
          <cell r="B94" t="str">
            <v>WASTE  WOOD</v>
          </cell>
        </row>
        <row r="96">
          <cell r="B96" t="str">
            <v>VERTICAL D.P.C</v>
          </cell>
        </row>
        <row r="97">
          <cell r="B97" t="str">
            <v>CEMENT OPC</v>
          </cell>
        </row>
        <row r="98">
          <cell r="B98" t="str">
            <v>SAND  RAVI</v>
          </cell>
        </row>
        <row r="99">
          <cell r="B99" t="str">
            <v>BITUMEN</v>
          </cell>
        </row>
        <row r="100">
          <cell r="B100" t="str">
            <v>KEROSENE OIL</v>
          </cell>
        </row>
        <row r="101">
          <cell r="B101" t="str">
            <v>WASTE  WOOD</v>
          </cell>
        </row>
        <row r="104">
          <cell r="B104" t="str">
            <v>BRICK WORK  IN SUB STRUCTURE</v>
          </cell>
        </row>
        <row r="105">
          <cell r="B105" t="str">
            <v>13 1/2" thick (1:6)</v>
          </cell>
        </row>
        <row r="106">
          <cell r="B106" t="str">
            <v>CEMENT OPC</v>
          </cell>
        </row>
        <row r="107">
          <cell r="B107" t="str">
            <v>SAND  RAVI</v>
          </cell>
        </row>
        <row r="108">
          <cell r="B108" t="str">
            <v>BRICKS  IST  CLASS</v>
          </cell>
        </row>
        <row r="110">
          <cell r="B110" t="str">
            <v>BRICK  WORK IN SUPER  STRUCTURE</v>
          </cell>
        </row>
        <row r="111">
          <cell r="B111" t="str">
            <v>9" &amp; 13 1/2" thick (1:6) (G.F)</v>
          </cell>
        </row>
        <row r="112">
          <cell r="B112" t="str">
            <v>CEMENT OPC</v>
          </cell>
        </row>
        <row r="113">
          <cell r="B113" t="str">
            <v>SAND  RAVI</v>
          </cell>
        </row>
        <row r="114">
          <cell r="B114" t="str">
            <v>BRICKS  IST  CLASS</v>
          </cell>
        </row>
        <row r="116">
          <cell r="B116" t="str">
            <v>4.5" thick (1:4) (G.F)</v>
          </cell>
        </row>
        <row r="117">
          <cell r="B117" t="str">
            <v>CEMENT OPC</v>
          </cell>
        </row>
        <row r="118">
          <cell r="B118" t="str">
            <v>SAND  RAVI</v>
          </cell>
        </row>
        <row r="119">
          <cell r="B119" t="str">
            <v>BRICKS IST CLASS</v>
          </cell>
        </row>
        <row r="121">
          <cell r="B121" t="str">
            <v>Internal Plastering (G.F)</v>
          </cell>
        </row>
        <row r="122">
          <cell r="B122" t="str">
            <v>On brick walls (1:4)</v>
          </cell>
        </row>
        <row r="123">
          <cell r="B123" t="str">
            <v>CEMENT OPC</v>
          </cell>
        </row>
        <row r="124">
          <cell r="B124" t="str">
            <v>SAND  CHENAB</v>
          </cell>
        </row>
        <row r="126">
          <cell r="B126" t="str">
            <v>Soffits (1:3)</v>
          </cell>
        </row>
        <row r="127">
          <cell r="B127" t="str">
            <v>CEMENT OPC</v>
          </cell>
        </row>
        <row r="128">
          <cell r="B128" t="str">
            <v>SAND  CHENAB</v>
          </cell>
        </row>
        <row r="130">
          <cell r="B130" t="str">
            <v>BRICK  WORK IN SUPER  STRUCTURE</v>
          </cell>
        </row>
        <row r="131">
          <cell r="B131" t="str">
            <v>9"&amp;13 1/2" thick (1:6) (F.F.)</v>
          </cell>
        </row>
        <row r="132">
          <cell r="B132" t="str">
            <v>CEMENT OPC</v>
          </cell>
        </row>
        <row r="133">
          <cell r="B133" t="str">
            <v>SAND  RAVI</v>
          </cell>
        </row>
        <row r="134">
          <cell r="B134" t="str">
            <v>BRICKS  IST  CLASS</v>
          </cell>
        </row>
        <row r="136">
          <cell r="B136" t="str">
            <v>4.5 thick (1:4) in parapt</v>
          </cell>
        </row>
        <row r="137">
          <cell r="B137" t="str">
            <v>CEMENT OPC</v>
          </cell>
        </row>
        <row r="138">
          <cell r="B138" t="str">
            <v>SAND  RAVI</v>
          </cell>
        </row>
        <row r="139">
          <cell r="B139" t="str">
            <v>BRICKS  IST  CLASS</v>
          </cell>
        </row>
        <row r="141">
          <cell r="B141" t="str">
            <v>4.5" thick (1:4) (F.F.)</v>
          </cell>
        </row>
        <row r="142">
          <cell r="B142" t="str">
            <v>CEMENT OPC</v>
          </cell>
        </row>
        <row r="143">
          <cell r="B143" t="str">
            <v>SAND  RAVI</v>
          </cell>
        </row>
        <row r="144">
          <cell r="B144" t="str">
            <v>BRICKS  IST  CLASS</v>
          </cell>
        </row>
        <row r="146">
          <cell r="B146" t="str">
            <v>Internal Plastering (F.F)</v>
          </cell>
        </row>
        <row r="147">
          <cell r="B147" t="str">
            <v>On brick walls (1:4)</v>
          </cell>
        </row>
        <row r="148">
          <cell r="B148" t="str">
            <v>CEMENT OPC</v>
          </cell>
        </row>
        <row r="149">
          <cell r="B149" t="str">
            <v>SAND  RAVI</v>
          </cell>
        </row>
        <row r="151">
          <cell r="B151" t="str">
            <v>Soffits (1:3)</v>
          </cell>
        </row>
        <row r="152">
          <cell r="B152" t="str">
            <v>CEMENT OPC</v>
          </cell>
        </row>
        <row r="153">
          <cell r="B153" t="str">
            <v>SAND  RAVI</v>
          </cell>
        </row>
        <row r="155">
          <cell r="B155" t="str">
            <v>External Plastering</v>
          </cell>
        </row>
        <row r="156">
          <cell r="B156" t="str">
            <v>Facade  (1:4)</v>
          </cell>
        </row>
        <row r="157">
          <cell r="B157" t="str">
            <v>CEMENT OPC</v>
          </cell>
        </row>
        <row r="158">
          <cell r="B158" t="str">
            <v>SAND  RAVI</v>
          </cell>
        </row>
        <row r="160">
          <cell r="B160" t="str">
            <v>Parapet Plaster  (1:4)</v>
          </cell>
        </row>
        <row r="161">
          <cell r="B161" t="str">
            <v>CEMENT OPC</v>
          </cell>
        </row>
        <row r="162">
          <cell r="B162" t="str">
            <v>SAND  RAVI</v>
          </cell>
        </row>
        <row r="164">
          <cell r="B164" t="str">
            <v xml:space="preserve"> Flooring</v>
          </cell>
        </row>
        <row r="165">
          <cell r="B165" t="str">
            <v>4" SAND Fill under floor G.F20% Compaction Margin</v>
          </cell>
        </row>
        <row r="166">
          <cell r="B166" t="str">
            <v>SAND  RAVI</v>
          </cell>
        </row>
        <row r="167">
          <cell r="B167" t="str">
            <v>B.Ballast 4" Thick Under floor  G.F</v>
          </cell>
        </row>
        <row r="168">
          <cell r="B168" t="str">
            <v>BRICK BALLAST</v>
          </cell>
        </row>
        <row r="170">
          <cell r="B170" t="str">
            <v>Ballast 4" Thick under floor F.F+20% Compaction</v>
          </cell>
        </row>
        <row r="171">
          <cell r="B171" t="str">
            <v>BRICK BALLAST</v>
          </cell>
        </row>
        <row r="173">
          <cell r="B173" t="str">
            <v>2" CONCRETE (1:2:4) :G.F+F.F+Terrace</v>
          </cell>
        </row>
        <row r="174">
          <cell r="B174" t="str">
            <v>PCC Katcha</v>
          </cell>
        </row>
        <row r="175">
          <cell r="B175" t="str">
            <v>CEMENT OPC</v>
          </cell>
        </row>
        <row r="176">
          <cell r="B176" t="str">
            <v>SAND  CHENAB</v>
          </cell>
        </row>
        <row r="177">
          <cell r="B177" t="str">
            <v>AGGREGATE</v>
          </cell>
        </row>
        <row r="179">
          <cell r="B179" t="str">
            <v>Chaina verona marble on Stair tread</v>
          </cell>
        </row>
        <row r="180">
          <cell r="B180" t="str">
            <v>china verona marble for tread</v>
          </cell>
        </row>
        <row r="181">
          <cell r="B181" t="str">
            <v>CEMENT OPC</v>
          </cell>
        </row>
        <row r="182">
          <cell r="B182" t="str">
            <v>SAND  RAVI</v>
          </cell>
        </row>
        <row r="183">
          <cell r="B183" t="str">
            <v>WHITE  CEMENT</v>
          </cell>
        </row>
        <row r="184">
          <cell r="B184" t="str">
            <v>COLOUR  PIGMENT</v>
          </cell>
        </row>
        <row r="186">
          <cell r="B186" t="str">
            <v>Chaina verona marble on Stair riser</v>
          </cell>
        </row>
        <row r="187">
          <cell r="B187" t="str">
            <v>china verona marble for riser</v>
          </cell>
        </row>
        <row r="188">
          <cell r="B188" t="str">
            <v>CEMENT OPC</v>
          </cell>
        </row>
        <row r="189">
          <cell r="B189" t="str">
            <v>SAND  RAVI</v>
          </cell>
        </row>
        <row r="190">
          <cell r="B190" t="str">
            <v>WHITE  CEMENT</v>
          </cell>
        </row>
        <row r="191">
          <cell r="B191" t="str">
            <v>COLOUR  PIGMENT</v>
          </cell>
        </row>
        <row r="193">
          <cell r="B193" t="str">
            <v xml:space="preserve">1/2" Terr.Floor in 50:50 white grey cement </v>
          </cell>
        </row>
        <row r="194">
          <cell r="B194" t="str">
            <v>Internal side</v>
          </cell>
        </row>
        <row r="195">
          <cell r="B195" t="str">
            <v xml:space="preserve">5MM GLASS STRIP </v>
          </cell>
        </row>
        <row r="196">
          <cell r="B196" t="str">
            <v>WHITE  CEMENT</v>
          </cell>
        </row>
        <row r="197">
          <cell r="B197" t="str">
            <v>CEMENT OPC</v>
          </cell>
        </row>
        <row r="198">
          <cell r="B198" t="str">
            <v>MARBLE  POWDER</v>
          </cell>
        </row>
        <row r="199">
          <cell r="B199" t="str">
            <v>CHIPS</v>
          </cell>
        </row>
        <row r="200">
          <cell r="B200" t="str">
            <v>POLISH  WAX  KIWI</v>
          </cell>
        </row>
        <row r="201">
          <cell r="B201" t="str">
            <v>Brush</v>
          </cell>
        </row>
        <row r="202">
          <cell r="B202" t="str">
            <v>WASTE  CLOTH</v>
          </cell>
        </row>
        <row r="204">
          <cell r="B204" t="str">
            <v>Pavere Area</v>
          </cell>
        </row>
        <row r="216">
          <cell r="B216" t="str">
            <v xml:space="preserve">1/2''Terr.Floor in 50:50 white grey cement </v>
          </cell>
        </row>
        <row r="217">
          <cell r="B217" t="str">
            <v>Terrace</v>
          </cell>
        </row>
        <row r="218">
          <cell r="B218" t="str">
            <v>Marble Strip</v>
          </cell>
        </row>
        <row r="219">
          <cell r="B219" t="str">
            <v>WHITE  CEMENT</v>
          </cell>
        </row>
        <row r="220">
          <cell r="B220" t="str">
            <v>CEMENT OPC</v>
          </cell>
        </row>
        <row r="221">
          <cell r="B221" t="str">
            <v>MARBLE  POWDER</v>
          </cell>
        </row>
        <row r="222">
          <cell r="B222" t="str">
            <v>CHIPS</v>
          </cell>
        </row>
        <row r="223">
          <cell r="B223" t="str">
            <v>POLISH  WAX  KIWI</v>
          </cell>
        </row>
        <row r="224">
          <cell r="B224" t="str">
            <v>Brush</v>
          </cell>
        </row>
        <row r="225">
          <cell r="B225" t="str">
            <v>WASTE  CLOTH</v>
          </cell>
        </row>
        <row r="226">
          <cell r="B226" t="str">
            <v>Polythene  Sheet</v>
          </cell>
        </row>
        <row r="228">
          <cell r="B228" t="str">
            <v xml:space="preserve">1/2" Terr.Dado in 50:50 white &amp; grey cement </v>
          </cell>
        </row>
        <row r="229">
          <cell r="B229" t="str">
            <v>WHITE  CEMENT</v>
          </cell>
        </row>
        <row r="230">
          <cell r="B230" t="str">
            <v>CEMENT OPC</v>
          </cell>
        </row>
        <row r="231">
          <cell r="B231" t="str">
            <v>MARBLE  POWDER</v>
          </cell>
        </row>
        <row r="232">
          <cell r="B232" t="str">
            <v>CHIPS</v>
          </cell>
        </row>
        <row r="233">
          <cell r="B233" t="str">
            <v>POLISH  WAX  KIWI</v>
          </cell>
        </row>
        <row r="234">
          <cell r="B234" t="str">
            <v>Brush</v>
          </cell>
        </row>
        <row r="235">
          <cell r="B235" t="str">
            <v>WASTE  CLOTH</v>
          </cell>
        </row>
        <row r="237">
          <cell r="B237" t="str">
            <v>Wash Aggrgate floor</v>
          </cell>
        </row>
        <row r="238">
          <cell r="B238" t="str">
            <v>CEMENT OPC</v>
          </cell>
        </row>
        <row r="239">
          <cell r="B239" t="str">
            <v>AGGREGATE</v>
          </cell>
        </row>
        <row r="241">
          <cell r="B241" t="str">
            <v>Granitto Floor Tiles in  Kitchen with  (1:4) ratio</v>
          </cell>
        </row>
        <row r="242">
          <cell r="B242" t="str">
            <v xml:space="preserve">Granitto Tiles </v>
          </cell>
        </row>
        <row r="243">
          <cell r="B243" t="str">
            <v>MORTAR FOR  TILES   IN  (1:4)  RATIO</v>
          </cell>
        </row>
        <row r="244">
          <cell r="B244" t="str">
            <v>CEMENT OPC</v>
          </cell>
        </row>
        <row r="245">
          <cell r="B245" t="str">
            <v>SAND  RAVI</v>
          </cell>
        </row>
        <row r="246">
          <cell r="B246" t="str">
            <v>COLOUR  PIGMENT</v>
          </cell>
        </row>
        <row r="247">
          <cell r="B247" t="str">
            <v>WHITE  CEMENT</v>
          </cell>
        </row>
        <row r="248">
          <cell r="B248" t="str">
            <v>CEMENT  FOR  TILES (Buttering).</v>
          </cell>
        </row>
        <row r="249">
          <cell r="B249" t="str">
            <v>CEMENT OPC</v>
          </cell>
        </row>
        <row r="251">
          <cell r="B251" t="str">
            <v xml:space="preserve">Ceramic Floor Tiles in  Bath  3/4"(1:4) </v>
          </cell>
        </row>
        <row r="252">
          <cell r="B252" t="str">
            <v xml:space="preserve">EMCO  MAT </v>
          </cell>
        </row>
        <row r="253">
          <cell r="B253" t="str">
            <v>MORTAR FOR  TILES   IN  (1:4)  RATIO</v>
          </cell>
        </row>
        <row r="254">
          <cell r="B254" t="str">
            <v>CEMENT OPC</v>
          </cell>
        </row>
        <row r="255">
          <cell r="B255" t="str">
            <v>SAND  RAVI</v>
          </cell>
        </row>
        <row r="256">
          <cell r="B256" t="str">
            <v>COLOUR  PIGMENT</v>
          </cell>
        </row>
        <row r="257">
          <cell r="B257" t="str">
            <v>WHITE  CEMENT</v>
          </cell>
        </row>
        <row r="258">
          <cell r="B258" t="str">
            <v>CEMENT  FOR  TILES (Buttering).</v>
          </cell>
        </row>
        <row r="259">
          <cell r="B259" t="str">
            <v>CEMENT OPC</v>
          </cell>
        </row>
        <row r="261">
          <cell r="B261" t="str">
            <v>Ceramic  Wall Tiles Kitchen i/c 20mm (1:4) back plaster +Buttering</v>
          </cell>
        </row>
        <row r="262">
          <cell r="B262" t="str">
            <v xml:space="preserve">EMCO  GLAZED </v>
          </cell>
        </row>
        <row r="263">
          <cell r="B263" t="str">
            <v>CERAMIC TILES  (1:4)</v>
          </cell>
        </row>
        <row r="264">
          <cell r="B264" t="str">
            <v>CEMENT OPC</v>
          </cell>
        </row>
        <row r="265">
          <cell r="B265" t="str">
            <v>SAND  RAVI</v>
          </cell>
        </row>
        <row r="266">
          <cell r="B266" t="str">
            <v>COLOUR  PIGMENT</v>
          </cell>
        </row>
        <row r="267">
          <cell r="B267" t="str">
            <v>WHITE  CEMENT</v>
          </cell>
        </row>
        <row r="268">
          <cell r="B268" t="str">
            <v>CEMENT  FOR  TILES (Buttering).</v>
          </cell>
        </row>
        <row r="269">
          <cell r="B269" t="str">
            <v>CEMENT OPC</v>
          </cell>
        </row>
        <row r="271">
          <cell r="B271" t="str">
            <v>Ceramic  Wall Tiles i/c 20mm (1:4) back plaster +Buttering</v>
          </cell>
        </row>
        <row r="272">
          <cell r="B272" t="str">
            <v xml:space="preserve">EMCO  GLAZED </v>
          </cell>
        </row>
        <row r="273">
          <cell r="B273" t="str">
            <v>CERAMIC TILES  (1:4)</v>
          </cell>
        </row>
        <row r="274">
          <cell r="B274" t="str">
            <v>CEMENT OPC</v>
          </cell>
        </row>
        <row r="275">
          <cell r="B275" t="str">
            <v>SAND  RAVI</v>
          </cell>
        </row>
        <row r="276">
          <cell r="B276" t="str">
            <v>COLOUR  PIGMENT</v>
          </cell>
        </row>
        <row r="277">
          <cell r="B277" t="str">
            <v>WHITE  CEMENT</v>
          </cell>
        </row>
        <row r="278">
          <cell r="B278" t="str">
            <v>CEMENT  FOR  TILES (Buttering).</v>
          </cell>
        </row>
        <row r="279">
          <cell r="B279" t="str">
            <v>CEMENT OPC</v>
          </cell>
        </row>
        <row r="281">
          <cell r="B281" t="str">
            <v>Jet Black marble on floor i/c 3/4''(1:4)</v>
          </cell>
        </row>
        <row r="282">
          <cell r="B282" t="str">
            <v xml:space="preserve">Jetblack marble </v>
          </cell>
        </row>
        <row r="283">
          <cell r="B283" t="str">
            <v>CEMENT OPC</v>
          </cell>
        </row>
        <row r="284">
          <cell r="B284" t="str">
            <v>SAND  RAVI</v>
          </cell>
        </row>
        <row r="285">
          <cell r="B285" t="str">
            <v>WHITE  CEMENT</v>
          </cell>
        </row>
        <row r="286">
          <cell r="B286" t="str">
            <v>COLOUR  PIGMENT</v>
          </cell>
        </row>
        <row r="288">
          <cell r="B288" t="str">
            <v>Chaina verona marble on floor i/c 3/4''(1:4)</v>
          </cell>
        </row>
        <row r="289">
          <cell r="B289" t="str">
            <v>Chaina verona marble on floor</v>
          </cell>
        </row>
        <row r="290">
          <cell r="B290" t="str">
            <v>CEMENT OPC</v>
          </cell>
        </row>
        <row r="291">
          <cell r="B291" t="str">
            <v>SAND  RAVI</v>
          </cell>
        </row>
        <row r="292">
          <cell r="B292" t="str">
            <v>WHITE  CEMENT</v>
          </cell>
        </row>
        <row r="293">
          <cell r="B293" t="str">
            <v>COLOUR  PIGMENT</v>
          </cell>
        </row>
        <row r="295">
          <cell r="B295" t="str">
            <v>Chaina verona marble on window sill i/c 3/4''(1:4)</v>
          </cell>
        </row>
        <row r="296">
          <cell r="B296" t="str">
            <v>Chaina verona marble on cill</v>
          </cell>
        </row>
        <row r="297">
          <cell r="B297" t="str">
            <v>CEMENT OPC</v>
          </cell>
        </row>
        <row r="298">
          <cell r="B298" t="str">
            <v>SAND  RAVI</v>
          </cell>
        </row>
        <row r="299">
          <cell r="B299" t="str">
            <v>WHITE  CEMENT</v>
          </cell>
        </row>
        <row r="300">
          <cell r="B300" t="str">
            <v>COLOUR  PIGMENT</v>
          </cell>
        </row>
        <row r="302">
          <cell r="B302" t="str">
            <v>Granite marble on Kitchen counter slab i/cmortar (1:4) ratio</v>
          </cell>
        </row>
        <row r="303">
          <cell r="B303" t="str">
            <v xml:space="preserve">Chaina verona marble on kitchen counter </v>
          </cell>
        </row>
        <row r="304">
          <cell r="B304" t="str">
            <v>CEMENT OPC</v>
          </cell>
        </row>
        <row r="305">
          <cell r="B305" t="str">
            <v>SAND  RAVI</v>
          </cell>
        </row>
        <row r="306">
          <cell r="B306" t="str">
            <v>WHITE  CEMENT</v>
          </cell>
        </row>
        <row r="307">
          <cell r="B307" t="str">
            <v>COLOUR  PIGMENT</v>
          </cell>
        </row>
        <row r="309">
          <cell r="B309" t="str">
            <v>Chaina verona marble on Vanity slab top i/c mortar (1:4) ratio</v>
          </cell>
        </row>
        <row r="310">
          <cell r="B310" t="str">
            <v xml:space="preserve">Chaina verona marble on shelves </v>
          </cell>
        </row>
        <row r="311">
          <cell r="B311" t="str">
            <v>CEMENT OPC</v>
          </cell>
        </row>
        <row r="312">
          <cell r="B312" t="str">
            <v>SAND  RAVI</v>
          </cell>
        </row>
        <row r="313">
          <cell r="B313" t="str">
            <v>WHITE  CEMENT</v>
          </cell>
        </row>
        <row r="314">
          <cell r="B314" t="str">
            <v>COLOUR  PIGMENT</v>
          </cell>
        </row>
        <row r="316">
          <cell r="B316" t="str">
            <v>Chaina verona marble on Vanity front Side i/c mortar (1:4) ratio</v>
          </cell>
        </row>
        <row r="317">
          <cell r="B317" t="str">
            <v xml:space="preserve">Chaina verona marble on shelves </v>
          </cell>
        </row>
        <row r="318">
          <cell r="B318" t="str">
            <v>CEMENT OPC</v>
          </cell>
        </row>
        <row r="319">
          <cell r="B319" t="str">
            <v>SAND  RAVI</v>
          </cell>
        </row>
        <row r="320">
          <cell r="B320" t="str">
            <v>WHITE  CEMENT</v>
          </cell>
        </row>
        <row r="321">
          <cell r="B321" t="str">
            <v>COLOUR  PIGMENT</v>
          </cell>
        </row>
        <row r="323">
          <cell r="B323" t="str">
            <v>Super white marble on Vanity slab top i/c mortar (1:4)</v>
          </cell>
        </row>
        <row r="324">
          <cell r="B324" t="str">
            <v xml:space="preserve">Chaina virona marble on shelves </v>
          </cell>
        </row>
        <row r="325">
          <cell r="B325" t="str">
            <v>CEMENT OPC</v>
          </cell>
        </row>
        <row r="326">
          <cell r="B326" t="str">
            <v>SAND  RAVI</v>
          </cell>
        </row>
        <row r="327">
          <cell r="B327" t="str">
            <v>WHITE  CEMENT</v>
          </cell>
        </row>
        <row r="328">
          <cell r="B328" t="str">
            <v>COLOUR  PIGMENT</v>
          </cell>
        </row>
        <row r="330">
          <cell r="B330" t="str">
            <v xml:space="preserve">Super white marble on Vanity front side i/c  mortar (1:4)ratio </v>
          </cell>
        </row>
        <row r="331">
          <cell r="B331" t="str">
            <v xml:space="preserve">Chaina virona marble on shelves </v>
          </cell>
        </row>
        <row r="332">
          <cell r="B332" t="str">
            <v>CEMENT OPC</v>
          </cell>
        </row>
        <row r="333">
          <cell r="B333" t="str">
            <v>SAND  RAVI</v>
          </cell>
        </row>
        <row r="334">
          <cell r="B334" t="str">
            <v>WHITE  CEMENT</v>
          </cell>
        </row>
        <row r="335">
          <cell r="B335" t="str">
            <v>COLOUR  PIGMENT</v>
          </cell>
        </row>
        <row r="337">
          <cell r="B337" t="str">
            <v>Terrazzo Skirting 4"x12"x3/8" i/c 3/4''(1:4)</v>
          </cell>
        </row>
        <row r="338">
          <cell r="B338" t="str">
            <v>Terrace Skirting 4"x12"x3/8"</v>
          </cell>
        </row>
        <row r="339">
          <cell r="B339" t="str">
            <v>Terrace Skirting 4"x12"x3/8"</v>
          </cell>
        </row>
        <row r="340">
          <cell r="B340" t="str">
            <v>WHITE  CEMENT</v>
          </cell>
        </row>
        <row r="341">
          <cell r="B341" t="str">
            <v>CEMENT OPC</v>
          </cell>
        </row>
        <row r="342">
          <cell r="B342" t="str">
            <v>MARBLE  POWDER</v>
          </cell>
        </row>
        <row r="343">
          <cell r="B343" t="str">
            <v>CHIPS</v>
          </cell>
        </row>
        <row r="344">
          <cell r="B344" t="str">
            <v>POLISH  WAX  KIWI</v>
          </cell>
        </row>
        <row r="345">
          <cell r="B345" t="str">
            <v>Brush</v>
          </cell>
        </row>
        <row r="346">
          <cell r="B346" t="str">
            <v>WASTE  CLOTH</v>
          </cell>
        </row>
        <row r="348">
          <cell r="B348" t="str">
            <v>Ceramic tile skirting 4"x12"x3/8" i/c 3/4''(1:4)</v>
          </cell>
        </row>
        <row r="349">
          <cell r="B349" t="str">
            <v xml:space="preserve">EMCO  GLAZED </v>
          </cell>
        </row>
        <row r="350">
          <cell r="B350" t="str">
            <v>MORTAR FOR  TILES   IN  (1:4)  RATIO</v>
          </cell>
        </row>
        <row r="351">
          <cell r="B351" t="str">
            <v>CEMENT OPC</v>
          </cell>
        </row>
        <row r="352">
          <cell r="B352" t="str">
            <v>SAND  RAVI</v>
          </cell>
        </row>
        <row r="353">
          <cell r="B353" t="str">
            <v>COLOUR  PIGMENT</v>
          </cell>
        </row>
        <row r="354">
          <cell r="B354" t="str">
            <v>WHITE  CEMENT</v>
          </cell>
        </row>
        <row r="355">
          <cell r="B355" t="str">
            <v>CEMENT  FOR  TILES (Buttering).</v>
          </cell>
        </row>
        <row r="356">
          <cell r="B356" t="str">
            <v>CEMENT OPC</v>
          </cell>
        </row>
        <row r="358">
          <cell r="B358" t="str">
            <v>Choklate marble skirting 4''x12''x3/8'' i/c 3/4''(1:4)</v>
          </cell>
        </row>
        <row r="359">
          <cell r="B359" t="str">
            <v>Choklate marble (inside)</v>
          </cell>
        </row>
        <row r="360">
          <cell r="B360" t="str">
            <v>Choklate marble skirting</v>
          </cell>
        </row>
        <row r="361">
          <cell r="B361" t="str">
            <v>CEMENT OPC</v>
          </cell>
        </row>
        <row r="362">
          <cell r="B362" t="str">
            <v>SAND  RAVI</v>
          </cell>
        </row>
        <row r="363">
          <cell r="B363" t="str">
            <v>WHITE  CEMENT</v>
          </cell>
        </row>
        <row r="364">
          <cell r="B364" t="str">
            <v>COLOUR  PIGMENT</v>
          </cell>
        </row>
        <row r="366">
          <cell r="B366" t="str">
            <v>Choklate marble skirting 4''x12''x3/8'' i/c 3/4''(1:4)</v>
          </cell>
        </row>
        <row r="367">
          <cell r="B367" t="str">
            <v>Choklate marble (inside)</v>
          </cell>
        </row>
        <row r="368">
          <cell r="B368" t="str">
            <v>Choklate marble skirting</v>
          </cell>
        </row>
        <row r="369">
          <cell r="B369" t="str">
            <v>CEMENT OPC</v>
          </cell>
        </row>
        <row r="370">
          <cell r="B370" t="str">
            <v>SAND  RAVI</v>
          </cell>
        </row>
        <row r="371">
          <cell r="B371" t="str">
            <v>WHITE  CEMENT</v>
          </cell>
        </row>
        <row r="372">
          <cell r="B372" t="str">
            <v>COLOUR  PIGMENT</v>
          </cell>
        </row>
        <row r="373">
          <cell r="B373" t="str">
            <v>Chaina virona marble Skirting 4''x12''x3/8'' i/c 3/4''(1:4)</v>
          </cell>
        </row>
        <row r="374">
          <cell r="B374" t="str">
            <v xml:space="preserve">Chaina virona marble </v>
          </cell>
        </row>
        <row r="375">
          <cell r="B375" t="str">
            <v>Chaina virona marble Skirting</v>
          </cell>
        </row>
        <row r="376">
          <cell r="B376" t="str">
            <v>CEMENT OPC</v>
          </cell>
        </row>
        <row r="377">
          <cell r="B377" t="str">
            <v>SAND  RAVI</v>
          </cell>
        </row>
        <row r="378">
          <cell r="B378" t="str">
            <v>WHITE  CEMENT</v>
          </cell>
        </row>
        <row r="379">
          <cell r="B379" t="str">
            <v>COLOUR  PIGMENT</v>
          </cell>
        </row>
        <row r="381">
          <cell r="B381" t="str">
            <v>Wooden Texture tile floor  over 3/4''(1:4) mortor</v>
          </cell>
        </row>
        <row r="382">
          <cell r="B382" t="str">
            <v>Wooden Texture tile</v>
          </cell>
        </row>
        <row r="383">
          <cell r="B383" t="str">
            <v>Marble Strip</v>
          </cell>
        </row>
        <row r="384">
          <cell r="B384" t="str">
            <v>CEMENT OPC</v>
          </cell>
        </row>
        <row r="385">
          <cell r="B385" t="str">
            <v>MARBLE  POWDER</v>
          </cell>
        </row>
        <row r="386">
          <cell r="B386" t="str">
            <v>CHIPS</v>
          </cell>
        </row>
        <row r="387">
          <cell r="B387" t="str">
            <v>POLISH  WAX  KIWI</v>
          </cell>
        </row>
        <row r="388">
          <cell r="B388" t="str">
            <v>Brush</v>
          </cell>
        </row>
        <row r="389">
          <cell r="B389" t="str">
            <v>WASTE  CLOTH</v>
          </cell>
        </row>
        <row r="390">
          <cell r="B390" t="str">
            <v xml:space="preserve">Wooden Texture tile skirting  </v>
          </cell>
        </row>
        <row r="391">
          <cell r="B391" t="str">
            <v>Wooden Texture tile</v>
          </cell>
        </row>
        <row r="392">
          <cell r="B392" t="str">
            <v>Terrace Skirting 4"x12"x3/8"</v>
          </cell>
        </row>
        <row r="393">
          <cell r="B393" t="str">
            <v>CEMENT OPC</v>
          </cell>
        </row>
        <row r="394">
          <cell r="B394" t="str">
            <v>MARBLE  POWDER</v>
          </cell>
        </row>
        <row r="395">
          <cell r="B395" t="str">
            <v>CHIPS</v>
          </cell>
        </row>
        <row r="396">
          <cell r="B396" t="str">
            <v>POLISH  WAX  KIWI</v>
          </cell>
        </row>
        <row r="397">
          <cell r="B397" t="str">
            <v>Brush</v>
          </cell>
        </row>
        <row r="398">
          <cell r="B398" t="str">
            <v>WASTE  CLOTH</v>
          </cell>
        </row>
        <row r="400">
          <cell r="B400" t="str">
            <v>Wooden Doors and Wardrobes i/c ironmongry</v>
          </cell>
        </row>
        <row r="401">
          <cell r="B401" t="str">
            <v>Panelled Door with Deodar wooden frame&amp; Deodar ply for pannel</v>
          </cell>
        </row>
        <row r="402">
          <cell r="B402" t="str">
            <v xml:space="preserve">D1 </v>
          </cell>
        </row>
        <row r="404">
          <cell r="B404" t="str">
            <v>Panelled Door with Pertal wooden frame&amp; Commercial ply for pannel</v>
          </cell>
        </row>
        <row r="405">
          <cell r="B405" t="str">
            <v>D-2</v>
          </cell>
        </row>
        <row r="407">
          <cell r="B407" t="str">
            <v>Panelled Door with Pertal wooden frame&amp; Commercial ply for pannel</v>
          </cell>
        </row>
        <row r="408">
          <cell r="B408" t="str">
            <v xml:space="preserve">D-3 </v>
          </cell>
        </row>
        <row r="410">
          <cell r="B410" t="str">
            <v>Panelled Door with Pertal wooden frame&amp; Commercial ply for pannel</v>
          </cell>
        </row>
        <row r="411">
          <cell r="B411" t="str">
            <v>Kitchen Screen door</v>
          </cell>
        </row>
        <row r="413">
          <cell r="B413" t="str">
            <v>Flush Door with Pertal wooden frame and 3/4'' M.D.F sheet Com.ply</v>
          </cell>
        </row>
        <row r="414">
          <cell r="B414" t="str">
            <v>Servant quarter</v>
          </cell>
        </row>
        <row r="416">
          <cell r="B416" t="str">
            <v>Flush Doorwith Pertal wooden frame and 3/4'' M.D.F sheet Com.ply</v>
          </cell>
        </row>
        <row r="417">
          <cell r="B417" t="str">
            <v>Servant quarter toilet</v>
          </cell>
        </row>
        <row r="419">
          <cell r="B419" t="str">
            <v xml:space="preserve">Panelled Door Folding with Pertal wooden frame com.ply &amp;5mm </v>
          </cell>
        </row>
        <row r="420">
          <cell r="B420" t="str">
            <v xml:space="preserve">Local plain glass </v>
          </cell>
        </row>
        <row r="421">
          <cell r="B421" t="str">
            <v>F.D-1</v>
          </cell>
        </row>
        <row r="423">
          <cell r="B423" t="str">
            <v>Wardrobes</v>
          </cell>
        </row>
        <row r="426">
          <cell r="B426" t="str">
            <v>Kitchen Cabinet Base units</v>
          </cell>
        </row>
        <row r="430">
          <cell r="B430" t="str">
            <v>Kitchen Cabinet Wall units</v>
          </cell>
        </row>
        <row r="433">
          <cell r="B433" t="str">
            <v>Break fast table</v>
          </cell>
        </row>
        <row r="437">
          <cell r="B437" t="str">
            <v>Wooden hood</v>
          </cell>
        </row>
        <row r="439">
          <cell r="B439" t="str">
            <v>Top projection with moulding</v>
          </cell>
        </row>
        <row r="441">
          <cell r="B441" t="str">
            <v>Stair Railing and balustrades</v>
          </cell>
        </row>
        <row r="442">
          <cell r="B442" t="str">
            <v>Stair handrail and balustrades</v>
          </cell>
        </row>
        <row r="444">
          <cell r="B444" t="str">
            <v>Wooden gola on top of tile</v>
          </cell>
        </row>
        <row r="446">
          <cell r="B446" t="str">
            <v xml:space="preserve">Aluminium Windows </v>
          </cell>
        </row>
        <row r="449">
          <cell r="B449" t="str">
            <v>Glass work</v>
          </cell>
        </row>
        <row r="450">
          <cell r="B450" t="str">
            <v xml:space="preserve"> 5mm thick plain glass</v>
          </cell>
        </row>
        <row r="451">
          <cell r="B451" t="str">
            <v>Looking glass on vanities</v>
          </cell>
        </row>
        <row r="453">
          <cell r="B453" t="str">
            <v xml:space="preserve">Steel window box section </v>
          </cell>
        </row>
        <row r="456">
          <cell r="B456" t="str">
            <v>Steel Works</v>
          </cell>
        </row>
        <row r="457">
          <cell r="B457" t="str">
            <v>Steel Main Gate</v>
          </cell>
        </row>
        <row r="458">
          <cell r="B458" t="str">
            <v>Balcony railing on terrace</v>
          </cell>
        </row>
        <row r="459">
          <cell r="B459" t="str">
            <v>Balcony railing on window</v>
          </cell>
        </row>
        <row r="461">
          <cell r="B461" t="str">
            <v>Painting and Polishing</v>
          </cell>
        </row>
        <row r="462">
          <cell r="B462" t="str">
            <v>Vinyl Emulsion</v>
          </cell>
        </row>
        <row r="463">
          <cell r="B463" t="str">
            <v>Enamel paint steel</v>
          </cell>
        </row>
        <row r="464">
          <cell r="B464" t="str">
            <v>RWP</v>
          </cell>
        </row>
        <row r="465">
          <cell r="B465" t="str">
            <v>Enamel Paint  doors</v>
          </cell>
        </row>
        <row r="466">
          <cell r="B466" t="str">
            <v>Spirit polish I/c stair rail</v>
          </cell>
        </row>
        <row r="467">
          <cell r="B467" t="str">
            <v>Sand tax</v>
          </cell>
        </row>
        <row r="468">
          <cell r="B468" t="str">
            <v>Rool on</v>
          </cell>
        </row>
        <row r="469">
          <cell r="B469" t="str">
            <v xml:space="preserve">Weather shield paint </v>
          </cell>
        </row>
        <row r="470">
          <cell r="B470" t="str">
            <v>Roof  Water  proofing</v>
          </cell>
        </row>
        <row r="471">
          <cell r="B471" t="str">
            <v>Roof Waterproofing</v>
          </cell>
        </row>
        <row r="472">
          <cell r="B472" t="str">
            <v>BITUMEN</v>
          </cell>
        </row>
        <row r="473">
          <cell r="B473" t="str">
            <v>KEROSEN  OIL</v>
          </cell>
        </row>
        <row r="474">
          <cell r="B474" t="str">
            <v>POLYTHENE  SHEET</v>
          </cell>
        </row>
        <row r="475">
          <cell r="B475" t="str">
            <v>MUD</v>
          </cell>
        </row>
        <row r="476">
          <cell r="B476" t="str">
            <v>CHOPED HAY</v>
          </cell>
        </row>
        <row r="477">
          <cell r="B477" t="str">
            <v>WASTE  WOOD</v>
          </cell>
        </row>
        <row r="478">
          <cell r="B478" t="str">
            <v>BRICK  TILE</v>
          </cell>
        </row>
        <row r="479">
          <cell r="B479" t="str">
            <v>(1:4) GROUTING :3/8"THICK.</v>
          </cell>
        </row>
        <row r="480">
          <cell r="B480" t="str">
            <v>CEMENT OPC</v>
          </cell>
        </row>
        <row r="481">
          <cell r="B481" t="str">
            <v>SAND  RAVI</v>
          </cell>
        </row>
        <row r="482">
          <cell r="B482" t="str">
            <v>Roof  Water  proofing (Khaprail )</v>
          </cell>
        </row>
        <row r="483">
          <cell r="B483" t="str">
            <v>Roof Waterproofing</v>
          </cell>
        </row>
        <row r="484">
          <cell r="B484" t="str">
            <v>BITUMEN</v>
          </cell>
        </row>
        <row r="485">
          <cell r="B485" t="str">
            <v>KEROSEN  OIL</v>
          </cell>
        </row>
        <row r="486">
          <cell r="B486" t="str">
            <v>POLYTHENE  SHEET</v>
          </cell>
        </row>
        <row r="487">
          <cell r="B487" t="str">
            <v>MUD</v>
          </cell>
        </row>
        <row r="488">
          <cell r="B488" t="str">
            <v>CHOPED HAY</v>
          </cell>
        </row>
        <row r="489">
          <cell r="B489" t="str">
            <v>WASTE  WOOD</v>
          </cell>
        </row>
        <row r="490">
          <cell r="B490" t="str">
            <v>Khaprail</v>
          </cell>
        </row>
        <row r="491">
          <cell r="B491" t="str">
            <v>(1:4) GROUTING :3/8"THICK.</v>
          </cell>
        </row>
        <row r="492">
          <cell r="B492" t="str">
            <v>CEMENT OPC</v>
          </cell>
        </row>
        <row r="493">
          <cell r="B493" t="str">
            <v>SAND  RAVI</v>
          </cell>
        </row>
        <row r="495">
          <cell r="B495" t="str">
            <v>A.C Pipe</v>
          </cell>
        </row>
        <row r="496">
          <cell r="B496" t="str">
            <v>A.C  pipe  4" dia</v>
          </cell>
        </row>
        <row r="498">
          <cell r="B498" t="str">
            <v>Over Head water tank 300 gallons</v>
          </cell>
        </row>
        <row r="501">
          <cell r="B501" t="str">
            <v xml:space="preserve">9" &amp; 13 1/2" thick (1:6) </v>
          </cell>
        </row>
        <row r="502">
          <cell r="B502" t="str">
            <v>CEMENT OPC</v>
          </cell>
        </row>
        <row r="503">
          <cell r="B503" t="str">
            <v>SAND  RAVI</v>
          </cell>
        </row>
        <row r="504">
          <cell r="B504" t="str">
            <v>BRICKS  IST  CLASS</v>
          </cell>
        </row>
        <row r="506">
          <cell r="B506" t="str">
            <v xml:space="preserve">4.5" thick (1:4) </v>
          </cell>
        </row>
        <row r="507">
          <cell r="B507" t="str">
            <v>CEMENT OPC</v>
          </cell>
        </row>
        <row r="508">
          <cell r="B508" t="str">
            <v>SAND  RAVI</v>
          </cell>
        </row>
        <row r="509">
          <cell r="B509" t="str">
            <v>BRICKS IST CLASS</v>
          </cell>
        </row>
        <row r="511">
          <cell r="B511" t="str">
            <v>Cement paster</v>
          </cell>
        </row>
        <row r="512">
          <cell r="B512" t="str">
            <v>On brick walls (1:4)</v>
          </cell>
        </row>
        <row r="513">
          <cell r="B513" t="str">
            <v>CEMENT OPC</v>
          </cell>
        </row>
        <row r="514">
          <cell r="B514" t="str">
            <v>SAND  RAVI</v>
          </cell>
        </row>
        <row r="516">
          <cell r="B516" t="str">
            <v>R.C.C (1:2:4)</v>
          </cell>
        </row>
        <row r="517">
          <cell r="B517" t="str">
            <v>CEMENT OPC</v>
          </cell>
        </row>
        <row r="518">
          <cell r="B518" t="str">
            <v>SAND  CHENAB</v>
          </cell>
        </row>
        <row r="519">
          <cell r="B519" t="str">
            <v>AGGREGATE</v>
          </cell>
        </row>
        <row r="521">
          <cell r="B521" t="str">
            <v>Water stopper</v>
          </cell>
        </row>
        <row r="523">
          <cell r="B523" t="str">
            <v>C.I man hole cover</v>
          </cell>
        </row>
        <row r="525">
          <cell r="B525" t="str">
            <v>1/2''thick terrazzo dado</v>
          </cell>
        </row>
        <row r="526">
          <cell r="B526" t="str">
            <v xml:space="preserve">1/2" Terr.Dado in 50:50 white &amp; grey cement </v>
          </cell>
        </row>
        <row r="527">
          <cell r="B527" t="str">
            <v>WHITE  CEMENT</v>
          </cell>
        </row>
        <row r="528">
          <cell r="B528" t="str">
            <v>CEMENT OPC</v>
          </cell>
        </row>
        <row r="529">
          <cell r="B529" t="str">
            <v>MARBLE  POWDER</v>
          </cell>
        </row>
        <row r="530">
          <cell r="B530" t="str">
            <v>CHIPS</v>
          </cell>
        </row>
        <row r="534">
          <cell r="B534" t="str">
            <v>Steel reinforcement Grade 60</v>
          </cell>
        </row>
        <row r="553">
          <cell r="B553" t="str">
            <v>AGGREGATE</v>
          </cell>
        </row>
        <row r="554">
          <cell r="B554" t="str">
            <v>AGGREGATE</v>
          </cell>
        </row>
        <row r="555">
          <cell r="B555" t="str">
            <v>AGGREGATE</v>
          </cell>
        </row>
        <row r="556">
          <cell r="B556" t="str">
            <v>AGGREGATE</v>
          </cell>
        </row>
        <row r="557">
          <cell r="B557" t="str">
            <v>AGGREGATE</v>
          </cell>
        </row>
        <row r="558">
          <cell r="B558" t="str">
            <v>AGGREGATE</v>
          </cell>
        </row>
        <row r="559">
          <cell r="B559" t="str">
            <v>AGGREGATE</v>
          </cell>
        </row>
        <row r="560">
          <cell r="B560" t="str">
            <v>AGGREGATE</v>
          </cell>
        </row>
        <row r="561">
          <cell r="B561" t="str">
            <v>AGGREGATE</v>
          </cell>
        </row>
        <row r="562">
          <cell r="B562" t="str">
            <v>AGGREGATE</v>
          </cell>
        </row>
        <row r="563">
          <cell r="B563" t="str">
            <v>AGGREGATE</v>
          </cell>
        </row>
        <row r="564">
          <cell r="B564" t="str">
            <v>AGGREGATE</v>
          </cell>
        </row>
        <row r="565">
          <cell r="B565" t="str">
            <v>AGGREGATE</v>
          </cell>
        </row>
        <row r="566">
          <cell r="B566" t="str">
            <v>AGGREGATE</v>
          </cell>
        </row>
      </sheetData>
      <sheetData sheetId="3">
        <row r="6">
          <cell r="B6" t="str">
            <v>DESCRIPTION</v>
          </cell>
        </row>
      </sheetData>
      <sheetData sheetId="4"/>
      <sheetData sheetId="5"/>
      <sheetData sheetId="6"/>
      <sheetData sheetId="7"/>
      <sheetData sheetId="8"/>
      <sheetData sheetId="9">
        <row r="116">
          <cell r="D116">
            <v>2.2365538461538459</v>
          </cell>
        </row>
      </sheetData>
      <sheetData sheetId="10"/>
      <sheetData sheetId="11"/>
      <sheetData sheetId="12"/>
      <sheetData sheetId="13"/>
      <sheetData sheetId="14"/>
      <sheetData sheetId="15">
        <row r="6">
          <cell r="C6" t="str">
            <v xml:space="preserve">D E S C R I P T I O N </v>
          </cell>
        </row>
        <row r="7">
          <cell r="C7" t="str">
            <v>Construction Model as Ave. I&amp;II</v>
          </cell>
        </row>
        <row r="8">
          <cell r="C8" t="str">
            <v>CIVIL: COVERED AREA</v>
          </cell>
        </row>
        <row r="10">
          <cell r="C10" t="str">
            <v>Excavate  and  Earth  Work.</v>
          </cell>
        </row>
        <row r="11">
          <cell r="C11" t="str">
            <v>Excavation</v>
          </cell>
        </row>
        <row r="12">
          <cell r="C12" t="str">
            <v>kasoo Filling 3115x1.30</v>
          </cell>
        </row>
        <row r="13">
          <cell r="C13" t="str">
            <v>Sweat  earth  fill</v>
          </cell>
        </row>
        <row r="14">
          <cell r="C14" t="str">
            <v>Back filling</v>
          </cell>
        </row>
        <row r="15">
          <cell r="C15" t="str">
            <v>Grass(Dhaka)</v>
          </cell>
        </row>
        <row r="17">
          <cell r="C17" t="str">
            <v>TERMITE PROOFING</v>
          </cell>
        </row>
        <row r="18">
          <cell r="C18" t="str">
            <v>TERMITE PROOFING (TRENCHES)</v>
          </cell>
        </row>
        <row r="19">
          <cell r="C19" t="str">
            <v>HEPTACHLORE</v>
          </cell>
        </row>
        <row r="20">
          <cell r="C20" t="str">
            <v>TERMITE PROOFING (FLOORS)</v>
          </cell>
        </row>
        <row r="21">
          <cell r="C21" t="str">
            <v>HEPTACHLORE</v>
          </cell>
        </row>
        <row r="23">
          <cell r="C23" t="str">
            <v>Lean  Concrete (1:6:12) Ravi Sand &amp; B.Ballast</v>
          </cell>
        </row>
        <row r="24">
          <cell r="C24" t="str">
            <v>Lean  Concrete (1:6:12) Ravi Sand &amp; B.Ballast</v>
          </cell>
        </row>
        <row r="25">
          <cell r="C25" t="str">
            <v>CEMENT</v>
          </cell>
        </row>
        <row r="26">
          <cell r="C26" t="str">
            <v>SAND RAVI</v>
          </cell>
        </row>
        <row r="27">
          <cell r="C27" t="str">
            <v>BRICK BALLAST</v>
          </cell>
        </row>
        <row r="29">
          <cell r="C29" t="str">
            <v>R.C.C (1:2:4) using chenab sand crush G.F</v>
          </cell>
        </row>
        <row r="31">
          <cell r="C31" t="str">
            <v>Parapets.</v>
          </cell>
        </row>
        <row r="32">
          <cell r="C32" t="str">
            <v>CEMENT</v>
          </cell>
        </row>
        <row r="33">
          <cell r="C33" t="str">
            <v>SAND CHENAB</v>
          </cell>
        </row>
        <row r="34">
          <cell r="C34" t="str">
            <v>AGGREGATE</v>
          </cell>
        </row>
        <row r="36">
          <cell r="C36" t="str">
            <v>Stairs.</v>
          </cell>
        </row>
        <row r="37">
          <cell r="C37" t="str">
            <v>CEMENT</v>
          </cell>
        </row>
        <row r="38">
          <cell r="C38" t="str">
            <v>SAND CHENAB</v>
          </cell>
        </row>
        <row r="39">
          <cell r="C39" t="str">
            <v>AGGREGATE</v>
          </cell>
        </row>
        <row r="41">
          <cell r="C41" t="str">
            <v>Lintels.</v>
          </cell>
        </row>
        <row r="42">
          <cell r="C42" t="str">
            <v>CEMENT</v>
          </cell>
        </row>
        <row r="43">
          <cell r="C43" t="str">
            <v>SAND CHENAB</v>
          </cell>
        </row>
        <row r="44">
          <cell r="C44" t="str">
            <v>AGGREGATE</v>
          </cell>
        </row>
        <row r="46">
          <cell r="C46" t="str">
            <v>Slabs.</v>
          </cell>
        </row>
        <row r="47">
          <cell r="C47" t="str">
            <v>CEMENT</v>
          </cell>
        </row>
        <row r="48">
          <cell r="C48" t="str">
            <v>SAND CHENAB</v>
          </cell>
        </row>
        <row r="49">
          <cell r="C49" t="str">
            <v>AGGREGATE</v>
          </cell>
        </row>
        <row r="51">
          <cell r="C51" t="str">
            <v>Steel Reinforcement.</v>
          </cell>
        </row>
        <row r="52">
          <cell r="C52" t="str">
            <v>Hot roled Def. 60 Grade.</v>
          </cell>
        </row>
        <row r="53">
          <cell r="C53" t="str">
            <v>3/8" Dia.</v>
          </cell>
        </row>
        <row r="54">
          <cell r="C54" t="str">
            <v>1/2" Dia.</v>
          </cell>
        </row>
        <row r="55">
          <cell r="C55" t="str">
            <v>5/8" Dia.</v>
          </cell>
        </row>
        <row r="56">
          <cell r="C56" t="str">
            <v>3/4" Dia.</v>
          </cell>
        </row>
        <row r="57">
          <cell r="C57" t="str">
            <v>Hot roled Def. 40 Grade.</v>
          </cell>
        </row>
        <row r="58">
          <cell r="C58" t="str">
            <v>1/4" Dia.</v>
          </cell>
        </row>
        <row r="59">
          <cell r="C59" t="str">
            <v>Binding Wire</v>
          </cell>
        </row>
        <row r="61">
          <cell r="C61" t="str">
            <v>Formwork.</v>
          </cell>
        </row>
        <row r="62">
          <cell r="C62" t="str">
            <v>Parapets.</v>
          </cell>
        </row>
        <row r="63">
          <cell r="C63" t="str">
            <v>Stairs.</v>
          </cell>
        </row>
        <row r="64">
          <cell r="C64" t="str">
            <v>Lintels.</v>
          </cell>
        </row>
        <row r="65">
          <cell r="C65" t="str">
            <v>Slabs.</v>
          </cell>
        </row>
        <row r="67">
          <cell r="C67" t="str">
            <v>Damp proof Course.</v>
          </cell>
        </row>
        <row r="68">
          <cell r="C68" t="str">
            <v>1.5" Horizontal D.P.C. (1:2:4)</v>
          </cell>
        </row>
        <row r="69">
          <cell r="C69" t="str">
            <v>CEMENT</v>
          </cell>
        </row>
        <row r="70">
          <cell r="C70" t="str">
            <v>SAND RAVI</v>
          </cell>
        </row>
        <row r="71">
          <cell r="C71" t="str">
            <v>AGGREGATE</v>
          </cell>
        </row>
        <row r="72">
          <cell r="C72" t="str">
            <v>BITUMEN 10/20 GRADE</v>
          </cell>
        </row>
        <row r="73">
          <cell r="C73" t="str">
            <v>KEROSENE OIL</v>
          </cell>
        </row>
        <row r="75">
          <cell r="C75" t="str">
            <v>VERTICAL D.P.C</v>
          </cell>
        </row>
        <row r="76">
          <cell r="C76" t="str">
            <v>CEMENT</v>
          </cell>
        </row>
        <row r="77">
          <cell r="C77" t="str">
            <v>SAND RAVI</v>
          </cell>
        </row>
        <row r="78">
          <cell r="C78" t="str">
            <v>BITUMEN 10/20 GRADE</v>
          </cell>
        </row>
        <row r="79">
          <cell r="C79" t="str">
            <v>KEROSENE OIL</v>
          </cell>
        </row>
        <row r="81">
          <cell r="C81" t="str">
            <v>BRICK WORK  IN SUB STRUCTURE</v>
          </cell>
        </row>
        <row r="82">
          <cell r="C82" t="str">
            <v>13 1/2" thick (1:4)</v>
          </cell>
        </row>
        <row r="83">
          <cell r="C83" t="str">
            <v>CEMENT</v>
          </cell>
        </row>
        <row r="84">
          <cell r="C84" t="str">
            <v>SAND RAVI</v>
          </cell>
        </row>
        <row r="85">
          <cell r="C85" t="str">
            <v>BRICKS IST CLASS</v>
          </cell>
        </row>
        <row r="87">
          <cell r="C87" t="str">
            <v>BRICK  WORK IN SUPER  STRUCTURE</v>
          </cell>
        </row>
        <row r="88">
          <cell r="C88" t="str">
            <v>13 1/2" thick (1:4) (G.F)</v>
          </cell>
        </row>
        <row r="89">
          <cell r="C89" t="str">
            <v>CEMENT</v>
          </cell>
        </row>
        <row r="90">
          <cell r="C90" t="str">
            <v>SAND RAVI</v>
          </cell>
        </row>
        <row r="91">
          <cell r="C91" t="str">
            <v>BRICKS IST CLASS</v>
          </cell>
        </row>
        <row r="93">
          <cell r="C93" t="str">
            <v>9" thick (1:4) (G.F)</v>
          </cell>
        </row>
        <row r="94">
          <cell r="C94" t="str">
            <v>CEMENT</v>
          </cell>
        </row>
        <row r="95">
          <cell r="C95" t="str">
            <v>SAND RAVI</v>
          </cell>
        </row>
        <row r="96">
          <cell r="C96" t="str">
            <v>BRICKS IST CLASS</v>
          </cell>
        </row>
        <row r="98">
          <cell r="C98" t="str">
            <v>4.5" thick (1:4) (G.F)</v>
          </cell>
        </row>
        <row r="100">
          <cell r="C100" t="str">
            <v>CEMENT</v>
          </cell>
        </row>
        <row r="101">
          <cell r="C101" t="str">
            <v>SAND RAVI</v>
          </cell>
        </row>
        <row r="102">
          <cell r="C102" t="str">
            <v>BRICKS IST CLASS</v>
          </cell>
        </row>
        <row r="104">
          <cell r="C104" t="str">
            <v>Internal Plastering (G.F)</v>
          </cell>
        </row>
        <row r="105">
          <cell r="C105" t="str">
            <v>On brick walls (1:4)</v>
          </cell>
        </row>
        <row r="106">
          <cell r="C106" t="str">
            <v>CEMENT</v>
          </cell>
        </row>
        <row r="107">
          <cell r="C107" t="str">
            <v>SAND CHENAB</v>
          </cell>
        </row>
        <row r="109">
          <cell r="C109" t="str">
            <v>Soffits (1:3)</v>
          </cell>
        </row>
        <row r="110">
          <cell r="C110" t="str">
            <v>CEMENT</v>
          </cell>
        </row>
        <row r="111">
          <cell r="C111" t="str">
            <v>SAND CHENAB</v>
          </cell>
        </row>
        <row r="113">
          <cell r="C113" t="str">
            <v>BRICK  WORK IN SUPER  STRUCTURE</v>
          </cell>
        </row>
        <row r="114">
          <cell r="C114" t="str">
            <v>13 1/2" thick (1:4) (F.F.)</v>
          </cell>
        </row>
        <row r="115">
          <cell r="C115" t="str">
            <v>CEMENT</v>
          </cell>
        </row>
        <row r="116">
          <cell r="C116" t="str">
            <v>SAND RAVI</v>
          </cell>
        </row>
        <row r="117">
          <cell r="C117" t="str">
            <v>BRICKS IST CLASS</v>
          </cell>
        </row>
        <row r="119">
          <cell r="C119" t="str">
            <v>9" thick (1:4) (F.F.)+(Parapet 24 cft)</v>
          </cell>
        </row>
        <row r="120">
          <cell r="C120" t="str">
            <v>CEMENT</v>
          </cell>
        </row>
        <row r="121">
          <cell r="C121" t="str">
            <v>SAND RAVI</v>
          </cell>
        </row>
        <row r="122">
          <cell r="C122" t="str">
            <v>BRICKS IST CLASS</v>
          </cell>
        </row>
        <row r="124">
          <cell r="C124" t="str">
            <v>4.5" thick (1:4) (F.F.)</v>
          </cell>
        </row>
        <row r="126">
          <cell r="C126" t="str">
            <v>CEMENT</v>
          </cell>
        </row>
        <row r="127">
          <cell r="C127" t="str">
            <v>SAND RAVI</v>
          </cell>
        </row>
        <row r="128">
          <cell r="C128" t="str">
            <v>BRICKS IST CLASS</v>
          </cell>
        </row>
        <row r="130">
          <cell r="C130" t="str">
            <v>Internal Plastering (F.F)</v>
          </cell>
        </row>
        <row r="131">
          <cell r="C131" t="str">
            <v>On brick walls (1:4)</v>
          </cell>
        </row>
        <row r="132">
          <cell r="C132" t="str">
            <v>CEMENT</v>
          </cell>
        </row>
        <row r="133">
          <cell r="C133" t="str">
            <v>SAND CHENAB</v>
          </cell>
        </row>
        <row r="135">
          <cell r="C135" t="str">
            <v>Soffits (1:3)</v>
          </cell>
        </row>
        <row r="136">
          <cell r="C136" t="str">
            <v>CEMENT</v>
          </cell>
        </row>
        <row r="137">
          <cell r="C137" t="str">
            <v>SAND CHENAB</v>
          </cell>
        </row>
        <row r="139">
          <cell r="C139" t="str">
            <v>External Plastering</v>
          </cell>
        </row>
        <row r="140">
          <cell r="C140" t="str">
            <v>Facade  (1:4)</v>
          </cell>
        </row>
        <row r="141">
          <cell r="C141" t="str">
            <v>CEMENT</v>
          </cell>
        </row>
        <row r="142">
          <cell r="C142" t="str">
            <v>SAND CHENAB</v>
          </cell>
        </row>
        <row r="144">
          <cell r="C144" t="str">
            <v>Rear &amp; Side Plaster  (1:4)</v>
          </cell>
        </row>
        <row r="145">
          <cell r="C145" t="str">
            <v>CEMENT</v>
          </cell>
        </row>
        <row r="146">
          <cell r="C146" t="str">
            <v>SAND CHENAB</v>
          </cell>
        </row>
        <row r="148">
          <cell r="C148" t="str">
            <v>Steel Reinforcement.</v>
          </cell>
        </row>
        <row r="149">
          <cell r="C149" t="str">
            <v>Hot roled Def. 60 Grade.</v>
          </cell>
        </row>
        <row r="150">
          <cell r="C150" t="str">
            <v>3/8" Dia.</v>
          </cell>
        </row>
        <row r="151">
          <cell r="C151" t="str">
            <v>1/2" Dia.</v>
          </cell>
        </row>
        <row r="152">
          <cell r="C152" t="str">
            <v>5/8" Dia.</v>
          </cell>
        </row>
        <row r="153">
          <cell r="C153" t="str">
            <v>3/4" Dia.</v>
          </cell>
        </row>
        <row r="154">
          <cell r="C154" t="str">
            <v>Hot roled Def. 40 Grade.</v>
          </cell>
        </row>
        <row r="155">
          <cell r="C155" t="str">
            <v>1/4" Dia.</v>
          </cell>
        </row>
        <row r="156">
          <cell r="C156" t="str">
            <v>Binding Wire</v>
          </cell>
        </row>
        <row r="158">
          <cell r="C158" t="str">
            <v>Formwork. F.F</v>
          </cell>
        </row>
        <row r="159">
          <cell r="C159" t="str">
            <v xml:space="preserve"> Parapets.</v>
          </cell>
        </row>
        <row r="160">
          <cell r="C160" t="str">
            <v>Lintels.</v>
          </cell>
        </row>
        <row r="161">
          <cell r="C161" t="str">
            <v>Slabs.</v>
          </cell>
        </row>
        <row r="162">
          <cell r="C162" t="str">
            <v>Pergola</v>
          </cell>
        </row>
        <row r="164">
          <cell r="C164" t="str">
            <v>R.C.C (1:2:4) using chenab sand crush.F.F</v>
          </cell>
        </row>
        <row r="166">
          <cell r="C166" t="str">
            <v>Parapets.</v>
          </cell>
        </row>
        <row r="167">
          <cell r="C167" t="str">
            <v>CEMENT</v>
          </cell>
        </row>
        <row r="168">
          <cell r="C168" t="str">
            <v>SAND CHENAB</v>
          </cell>
        </row>
        <row r="169">
          <cell r="C169" t="str">
            <v>AGGREGATE</v>
          </cell>
        </row>
        <row r="171">
          <cell r="C171" t="str">
            <v>Shelf in Box room 3" thick (10sft)</v>
          </cell>
        </row>
        <row r="172">
          <cell r="C172" t="str">
            <v>CEMENT</v>
          </cell>
        </row>
        <row r="173">
          <cell r="C173" t="str">
            <v>SAND CHENAB</v>
          </cell>
        </row>
        <row r="174">
          <cell r="C174" t="str">
            <v>AGGREGATE</v>
          </cell>
        </row>
        <row r="176">
          <cell r="C176" t="str">
            <v>Lintels.</v>
          </cell>
        </row>
        <row r="177">
          <cell r="C177" t="str">
            <v>CEMENT</v>
          </cell>
        </row>
        <row r="178">
          <cell r="C178" t="str">
            <v>SAND CHENAB</v>
          </cell>
        </row>
        <row r="179">
          <cell r="C179" t="str">
            <v>AGGREGATE</v>
          </cell>
        </row>
        <row r="181">
          <cell r="C181" t="str">
            <v>Slabs.</v>
          </cell>
        </row>
        <row r="182">
          <cell r="C182" t="str">
            <v>CEMENT</v>
          </cell>
        </row>
        <row r="183">
          <cell r="C183" t="str">
            <v>SAND CHENAB</v>
          </cell>
        </row>
        <row r="184">
          <cell r="C184" t="str">
            <v>AGGREGATE</v>
          </cell>
        </row>
        <row r="186">
          <cell r="C186" t="str">
            <v>Pergola</v>
          </cell>
        </row>
        <row r="187">
          <cell r="C187" t="str">
            <v>CEMENT</v>
          </cell>
        </row>
        <row r="188">
          <cell r="C188" t="str">
            <v>SAND CHENAB</v>
          </cell>
        </row>
        <row r="189">
          <cell r="C189" t="str">
            <v>AGGREGATE</v>
          </cell>
        </row>
        <row r="192">
          <cell r="C192" t="str">
            <v xml:space="preserve"> Flooring  G.F</v>
          </cell>
        </row>
        <row r="193">
          <cell r="C193" t="str">
            <v>SAND  RAVI   4" SAND FILL UNDER FLOOR</v>
          </cell>
        </row>
        <row r="195">
          <cell r="C195" t="str">
            <v>BRICK  BALLAST 4" THICK  UNDER FLOOR</v>
          </cell>
        </row>
        <row r="197">
          <cell r="C197" t="str">
            <v>2" CONCRETE (1:2:4) :</v>
          </cell>
        </row>
        <row r="198">
          <cell r="C198" t="str">
            <v xml:space="preserve"> G.F</v>
          </cell>
        </row>
        <row r="199">
          <cell r="C199" t="str">
            <v>2" CONCRETE (1:2:4) :</v>
          </cell>
        </row>
        <row r="200">
          <cell r="C200" t="str">
            <v>CEMENT</v>
          </cell>
        </row>
        <row r="201">
          <cell r="C201" t="str">
            <v>SAND CHENAB</v>
          </cell>
        </row>
        <row r="202">
          <cell r="C202" t="str">
            <v>AGGREGATE</v>
          </cell>
        </row>
        <row r="204">
          <cell r="C204" t="str">
            <v>Terrazzo Stair treads</v>
          </cell>
        </row>
        <row r="205">
          <cell r="C205" t="str">
            <v>Cement</v>
          </cell>
        </row>
        <row r="206">
          <cell r="C206" t="str">
            <v>Marble Powder</v>
          </cell>
        </row>
        <row r="207">
          <cell r="C207" t="str">
            <v>Chip</v>
          </cell>
        </row>
        <row r="208">
          <cell r="C208" t="str">
            <v>Polish</v>
          </cell>
        </row>
        <row r="209">
          <cell r="C209" t="str">
            <v>Brush</v>
          </cell>
        </row>
        <row r="210">
          <cell r="C210" t="str">
            <v>Waste Cloth</v>
          </cell>
        </row>
        <row r="212">
          <cell r="C212" t="str">
            <v xml:space="preserve"> Terrazzo Stair Riser</v>
          </cell>
        </row>
        <row r="213">
          <cell r="C213" t="str">
            <v>Cement</v>
          </cell>
        </row>
        <row r="214">
          <cell r="C214" t="str">
            <v>Marble Powder</v>
          </cell>
        </row>
        <row r="215">
          <cell r="C215" t="str">
            <v>Chip</v>
          </cell>
        </row>
        <row r="216">
          <cell r="C216" t="str">
            <v>Polish</v>
          </cell>
        </row>
        <row r="217">
          <cell r="C217" t="str">
            <v>Brush</v>
          </cell>
        </row>
        <row r="218">
          <cell r="C218" t="str">
            <v>Waste Cloth</v>
          </cell>
        </row>
        <row r="220">
          <cell r="C220" t="str">
            <v xml:space="preserve">Terrazzo Flooring </v>
          </cell>
        </row>
        <row r="221">
          <cell r="C221" t="str">
            <v>P.C.C FOR Terrazzo Floor  cement 2" (1:2:4)</v>
          </cell>
        </row>
        <row r="222">
          <cell r="C222" t="str">
            <v xml:space="preserve"> GF &amp; FF.</v>
          </cell>
        </row>
        <row r="223">
          <cell r="C223" t="str">
            <v>2" CONCRETE (1:2:4) :</v>
          </cell>
        </row>
        <row r="224">
          <cell r="C224" t="str">
            <v>CEMENT</v>
          </cell>
        </row>
        <row r="225">
          <cell r="C225" t="str">
            <v>SAND CHENAB</v>
          </cell>
        </row>
        <row r="226">
          <cell r="C226" t="str">
            <v>AGGREGATE</v>
          </cell>
        </row>
        <row r="228">
          <cell r="C228" t="str">
            <v>15mm Terrazzo Floor in grey cement  G.F</v>
          </cell>
        </row>
        <row r="229">
          <cell r="C229" t="str">
            <v>Marble Patti</v>
          </cell>
        </row>
        <row r="230">
          <cell r="C230" t="str">
            <v>Cement</v>
          </cell>
        </row>
        <row r="231">
          <cell r="C231" t="str">
            <v>Marble Power</v>
          </cell>
        </row>
        <row r="232">
          <cell r="C232" t="str">
            <v>Chip</v>
          </cell>
        </row>
        <row r="233">
          <cell r="C233" t="str">
            <v>Polish</v>
          </cell>
        </row>
        <row r="234">
          <cell r="C234" t="str">
            <v>Brush</v>
          </cell>
        </row>
        <row r="235">
          <cell r="C235" t="str">
            <v>Waste Cloth</v>
          </cell>
        </row>
        <row r="237">
          <cell r="C237" t="str">
            <v>15mm Terr.Floor in 60:40 white grey cement g.f</v>
          </cell>
        </row>
        <row r="238">
          <cell r="C238" t="str">
            <v>Marble Patti</v>
          </cell>
        </row>
        <row r="239">
          <cell r="C239" t="str">
            <v>White Cement  60%</v>
          </cell>
        </row>
        <row r="240">
          <cell r="C240" t="str">
            <v>Cement  40%</v>
          </cell>
        </row>
        <row r="241">
          <cell r="C241" t="str">
            <v>Marble Power</v>
          </cell>
        </row>
        <row r="242">
          <cell r="C242" t="str">
            <v>Chip</v>
          </cell>
        </row>
        <row r="243">
          <cell r="C243" t="str">
            <v>Polish</v>
          </cell>
        </row>
        <row r="244">
          <cell r="C244" t="str">
            <v>Brush</v>
          </cell>
        </row>
        <row r="245">
          <cell r="C245" t="str">
            <v>Waste Cloth</v>
          </cell>
        </row>
        <row r="247">
          <cell r="C247" t="str">
            <v>15mm Terrazzo Floor in grey cement in terrace</v>
          </cell>
        </row>
        <row r="248">
          <cell r="C248" t="str">
            <v>Marble Patti</v>
          </cell>
        </row>
        <row r="249">
          <cell r="C249" t="str">
            <v>Cement</v>
          </cell>
        </row>
        <row r="250">
          <cell r="C250" t="str">
            <v>Marble Powedr</v>
          </cell>
        </row>
        <row r="251">
          <cell r="C251" t="str">
            <v>Chips</v>
          </cell>
        </row>
        <row r="252">
          <cell r="C252" t="str">
            <v>Polish</v>
          </cell>
        </row>
        <row r="253">
          <cell r="C253" t="str">
            <v>Brush</v>
          </cell>
        </row>
        <row r="254">
          <cell r="C254" t="str">
            <v>Waste Cloth</v>
          </cell>
        </row>
        <row r="255">
          <cell r="C255" t="str">
            <v>2" CONCRETE (1:2:4) :</v>
          </cell>
        </row>
        <row r="256">
          <cell r="C256" t="str">
            <v>CEMENT</v>
          </cell>
        </row>
        <row r="257">
          <cell r="C257" t="str">
            <v>SAND CHENAB</v>
          </cell>
        </row>
        <row r="258">
          <cell r="C258" t="str">
            <v>AGGREGATE</v>
          </cell>
        </row>
        <row r="260">
          <cell r="C260" t="str">
            <v>Ceramic Floor Tiles in  Kitchen  3/4"(1:4) 2"(1:2:4)</v>
          </cell>
        </row>
        <row r="261">
          <cell r="C261" t="str">
            <v>Emco  Mat  Tiles GF</v>
          </cell>
        </row>
        <row r="262">
          <cell r="C262" t="str">
            <v>BRICK BALLAST</v>
          </cell>
        </row>
        <row r="263">
          <cell r="C263" t="str">
            <v>2" CONCRETE (1:2:4) :</v>
          </cell>
        </row>
        <row r="264">
          <cell r="C264" t="str">
            <v>CEMENT</v>
          </cell>
        </row>
        <row r="265">
          <cell r="C265" t="str">
            <v>SAND RAVI</v>
          </cell>
        </row>
        <row r="266">
          <cell r="C266" t="str">
            <v>AGGREGATE</v>
          </cell>
        </row>
        <row r="267">
          <cell r="C267" t="str">
            <v>MORTAR FOR  TILES   IN  (1:4)  RATIO</v>
          </cell>
        </row>
        <row r="268">
          <cell r="C268" t="str">
            <v>CEMENT</v>
          </cell>
        </row>
        <row r="269">
          <cell r="C269" t="str">
            <v>SAND RAVI</v>
          </cell>
        </row>
        <row r="270">
          <cell r="C270" t="str">
            <v>COLOUR PIGMENT</v>
          </cell>
        </row>
        <row r="271">
          <cell r="C271" t="str">
            <v>WHITE CEMENT</v>
          </cell>
        </row>
        <row r="272">
          <cell r="C272" t="str">
            <v>CEMENT  FOR  TILES (Buttering).</v>
          </cell>
        </row>
        <row r="273">
          <cell r="C273" t="str">
            <v>CEMENT</v>
          </cell>
        </row>
        <row r="275">
          <cell r="C275" t="str">
            <v>Ceramic Floor Tiles in  Bath  3/4"(1:4) 2"(1:2:4)</v>
          </cell>
        </row>
        <row r="276">
          <cell r="C276" t="str">
            <v>Emco  Mat  Tiles GF&amp;FF.</v>
          </cell>
        </row>
        <row r="277">
          <cell r="C277" t="str">
            <v>BRICK BALLAST</v>
          </cell>
        </row>
        <row r="278">
          <cell r="C278" t="str">
            <v>2" CONCRETE (1:2:4) :</v>
          </cell>
        </row>
        <row r="279">
          <cell r="C279" t="str">
            <v>CEMENT</v>
          </cell>
        </row>
        <row r="280">
          <cell r="C280" t="str">
            <v>SAND RAVI</v>
          </cell>
        </row>
        <row r="281">
          <cell r="C281" t="str">
            <v>AGGREGATE</v>
          </cell>
        </row>
        <row r="282">
          <cell r="C282" t="str">
            <v>MORTAR FOR  TILES   IN  (1:4)  RATIO</v>
          </cell>
        </row>
        <row r="283">
          <cell r="C283" t="str">
            <v>CEMENT</v>
          </cell>
        </row>
        <row r="284">
          <cell r="C284" t="str">
            <v>SAND RAVI</v>
          </cell>
        </row>
        <row r="285">
          <cell r="C285" t="str">
            <v>COLOUR PIGMENT</v>
          </cell>
        </row>
        <row r="286">
          <cell r="C286" t="str">
            <v>WHITE CEMENT</v>
          </cell>
        </row>
        <row r="287">
          <cell r="C287" t="str">
            <v>CEMENT  FOR  TILES (Buttering).</v>
          </cell>
        </row>
        <row r="288">
          <cell r="C288" t="str">
            <v>CEMENT</v>
          </cell>
        </row>
        <row r="290">
          <cell r="C290" t="str">
            <v>Ceramic  Wall Tiles i/c 20mm (1:4) back plaster +Buttering</v>
          </cell>
        </row>
        <row r="291">
          <cell r="C291" t="str">
            <v>Emco Glazed  Wall Tiles Kitchen.</v>
          </cell>
        </row>
        <row r="292">
          <cell r="C292" t="str">
            <v>CERAMIC TILES  (1:4)</v>
          </cell>
        </row>
        <row r="293">
          <cell r="C293" t="str">
            <v>CEMENT</v>
          </cell>
        </row>
        <row r="294">
          <cell r="C294" t="str">
            <v>SAND RAVI</v>
          </cell>
        </row>
        <row r="295">
          <cell r="C295" t="str">
            <v>COLOUR PIGMENT</v>
          </cell>
        </row>
        <row r="296">
          <cell r="C296" t="str">
            <v>WHITE CEMENT</v>
          </cell>
        </row>
        <row r="297">
          <cell r="C297" t="str">
            <v>CEMENT  FOR  TILES (Buttering).</v>
          </cell>
        </row>
        <row r="298">
          <cell r="C298" t="str">
            <v>CEMENT</v>
          </cell>
        </row>
        <row r="300">
          <cell r="C300" t="str">
            <v>Ceramic  Wall Tiles i/c 20mm (1:4) back plaster +Buttering</v>
          </cell>
        </row>
        <row r="301">
          <cell r="C301" t="str">
            <v>Emco Glazed  Wall Tiles Bath. G.f</v>
          </cell>
        </row>
        <row r="302">
          <cell r="C302" t="str">
            <v>CERAMIC TILES  (1:4)</v>
          </cell>
        </row>
        <row r="303">
          <cell r="C303" t="str">
            <v>CEMENT</v>
          </cell>
        </row>
        <row r="304">
          <cell r="C304" t="str">
            <v>SAND RAVI</v>
          </cell>
        </row>
        <row r="305">
          <cell r="C305" t="str">
            <v>COLOUR PIGMENT</v>
          </cell>
        </row>
        <row r="306">
          <cell r="C306" t="str">
            <v>WHITE CEMENT</v>
          </cell>
        </row>
        <row r="307">
          <cell r="C307" t="str">
            <v>CEMENT  FOR  TILES (Buttering).</v>
          </cell>
        </row>
        <row r="308">
          <cell r="C308" t="str">
            <v>CEMENT</v>
          </cell>
        </row>
        <row r="311">
          <cell r="C311" t="str">
            <v xml:space="preserve">G.Floor Skirting </v>
          </cell>
        </row>
        <row r="312">
          <cell r="C312" t="str">
            <v xml:space="preserve">15mm Terr.Floor in 60:40 white grey cement </v>
          </cell>
        </row>
        <row r="313">
          <cell r="C313" t="str">
            <v>Marble Patti</v>
          </cell>
        </row>
        <row r="314">
          <cell r="C314" t="str">
            <v>White Cement  60%</v>
          </cell>
        </row>
        <row r="315">
          <cell r="C315" t="str">
            <v>Cement  40%</v>
          </cell>
        </row>
        <row r="316">
          <cell r="C316" t="str">
            <v>Marble Power</v>
          </cell>
        </row>
        <row r="317">
          <cell r="C317" t="str">
            <v>Chips</v>
          </cell>
        </row>
        <row r="318">
          <cell r="C318" t="str">
            <v>Polish</v>
          </cell>
        </row>
        <row r="319">
          <cell r="C319" t="str">
            <v>Brush</v>
          </cell>
        </row>
        <row r="320">
          <cell r="C320" t="str">
            <v>Waste Cloth</v>
          </cell>
        </row>
        <row r="322">
          <cell r="C322" t="str">
            <v>WASH CONCRETE FLOOR</v>
          </cell>
        </row>
        <row r="324">
          <cell r="C324" t="str">
            <v>CEMENT</v>
          </cell>
        </row>
        <row r="325">
          <cell r="C325" t="str">
            <v>SAND CHENAB</v>
          </cell>
        </row>
        <row r="326">
          <cell r="C326" t="str">
            <v>AGGREGATE</v>
          </cell>
        </row>
        <row r="328">
          <cell r="C328" t="str">
            <v>F.F</v>
          </cell>
        </row>
        <row r="329">
          <cell r="C329" t="str">
            <v xml:space="preserve">15mm Terrazzo Floor in 100% grey cement </v>
          </cell>
        </row>
        <row r="330">
          <cell r="C330" t="str">
            <v>Marble Patti</v>
          </cell>
        </row>
        <row r="331">
          <cell r="C331" t="str">
            <v>Cement</v>
          </cell>
        </row>
        <row r="332">
          <cell r="C332" t="str">
            <v>Marble Power</v>
          </cell>
        </row>
        <row r="333">
          <cell r="C333" t="str">
            <v>Chips</v>
          </cell>
        </row>
        <row r="334">
          <cell r="C334" t="str">
            <v>Polish</v>
          </cell>
        </row>
        <row r="335">
          <cell r="C335" t="str">
            <v>Brush</v>
          </cell>
        </row>
        <row r="336">
          <cell r="C336" t="str">
            <v>Waste Cloth</v>
          </cell>
        </row>
        <row r="338">
          <cell r="C338" t="str">
            <v xml:space="preserve">15mm Terr.Floor in 60:40 white grey cement </v>
          </cell>
        </row>
        <row r="339">
          <cell r="C339" t="str">
            <v>Marble Patti</v>
          </cell>
        </row>
        <row r="340">
          <cell r="C340" t="str">
            <v>White Cement  60%</v>
          </cell>
        </row>
        <row r="341">
          <cell r="C341" t="str">
            <v>Cement  40%</v>
          </cell>
        </row>
        <row r="342">
          <cell r="C342" t="str">
            <v>Marble Power</v>
          </cell>
        </row>
        <row r="343">
          <cell r="C343" t="str">
            <v>Chips</v>
          </cell>
        </row>
        <row r="344">
          <cell r="C344" t="str">
            <v>Polish</v>
          </cell>
        </row>
        <row r="345">
          <cell r="C345" t="str">
            <v>Brush</v>
          </cell>
        </row>
        <row r="346">
          <cell r="C346" t="str">
            <v>Waste Cloth</v>
          </cell>
        </row>
        <row r="348">
          <cell r="C348" t="str">
            <v>Ceramic Floor Tiles in  Bath  3/4"(1:4) 2"(1:2:4)</v>
          </cell>
        </row>
        <row r="349">
          <cell r="C349" t="str">
            <v>Emco  Mat  Tiles FF.</v>
          </cell>
        </row>
        <row r="350">
          <cell r="C350" t="str">
            <v>BRICK BALLAST</v>
          </cell>
        </row>
        <row r="351">
          <cell r="C351" t="str">
            <v>2" CONCRETE (1:2:4) :</v>
          </cell>
        </row>
        <row r="352">
          <cell r="C352" t="str">
            <v>CEMENT</v>
          </cell>
        </row>
        <row r="353">
          <cell r="C353" t="str">
            <v>SAND RAVI</v>
          </cell>
        </row>
        <row r="354">
          <cell r="C354" t="str">
            <v>AGGREGATE</v>
          </cell>
        </row>
        <row r="355">
          <cell r="C355" t="str">
            <v>MORTAR FOR  TILES   IN  (1:4)  RATIO</v>
          </cell>
        </row>
        <row r="356">
          <cell r="C356" t="str">
            <v>CEMENT</v>
          </cell>
        </row>
        <row r="357">
          <cell r="C357" t="str">
            <v>SAND RAVI</v>
          </cell>
        </row>
        <row r="358">
          <cell r="C358" t="str">
            <v>COLOUR PIGMENT</v>
          </cell>
        </row>
        <row r="359">
          <cell r="C359" t="str">
            <v>WHITE CEMENT</v>
          </cell>
        </row>
        <row r="360">
          <cell r="C360" t="str">
            <v>CEMENT  FOR  TILES (Buttering).</v>
          </cell>
        </row>
        <row r="361">
          <cell r="C361" t="str">
            <v>CEMENT</v>
          </cell>
        </row>
        <row r="363">
          <cell r="C363" t="str">
            <v>Ceramic  Wall Tiles i/c 20mm (1:4) back plaster +Buttering</v>
          </cell>
        </row>
        <row r="364">
          <cell r="C364" t="str">
            <v>Emco Glazed  Wall Tiles Bath.</v>
          </cell>
        </row>
        <row r="365">
          <cell r="C365" t="str">
            <v>CERAMIC TILES  (1:4)</v>
          </cell>
        </row>
        <row r="366">
          <cell r="C366" t="str">
            <v>CEMENT</v>
          </cell>
        </row>
        <row r="367">
          <cell r="C367" t="str">
            <v>SAND RAVI</v>
          </cell>
        </row>
        <row r="368">
          <cell r="C368" t="str">
            <v>COLOUR PIGMENT</v>
          </cell>
        </row>
        <row r="369">
          <cell r="C369" t="str">
            <v>WHITE CEMENT</v>
          </cell>
        </row>
        <row r="370">
          <cell r="C370" t="str">
            <v>CEMENT  FOR  TILES (Buttering).</v>
          </cell>
        </row>
        <row r="371">
          <cell r="C371" t="str">
            <v>CEMENT</v>
          </cell>
        </row>
        <row r="373">
          <cell r="C373" t="str">
            <v>Skirting 4"</v>
          </cell>
        </row>
        <row r="374">
          <cell r="C374" t="str">
            <v>Floor Skirting 4"x12"x3/8"</v>
          </cell>
        </row>
        <row r="375">
          <cell r="C375" t="str">
            <v xml:space="preserve">15mm Terrazzo Skirting in 60:40 ratio </v>
          </cell>
        </row>
        <row r="376">
          <cell r="C376" t="str">
            <v>Marble Patti</v>
          </cell>
        </row>
        <row r="377">
          <cell r="C377" t="str">
            <v>Cement 40%</v>
          </cell>
        </row>
        <row r="378">
          <cell r="C378" t="str">
            <v>White Cement 60%</v>
          </cell>
        </row>
        <row r="379">
          <cell r="C379" t="str">
            <v>Marble Power</v>
          </cell>
        </row>
        <row r="380">
          <cell r="C380" t="str">
            <v>Chips</v>
          </cell>
        </row>
        <row r="381">
          <cell r="C381" t="str">
            <v>Polish</v>
          </cell>
        </row>
        <row r="382">
          <cell r="C382" t="str">
            <v>Brush</v>
          </cell>
        </row>
        <row r="383">
          <cell r="C383" t="str">
            <v>Waste Cloth</v>
          </cell>
        </row>
        <row r="385">
          <cell r="C385" t="str">
            <v>Skirting 4"</v>
          </cell>
        </row>
        <row r="386">
          <cell r="C386" t="str">
            <v>Terrace Skirting 4"</v>
          </cell>
        </row>
        <row r="387">
          <cell r="C387" t="str">
            <v xml:space="preserve">15mm Terrazzo Skirting in grey cement </v>
          </cell>
        </row>
        <row r="388">
          <cell r="C388" t="str">
            <v>Marble Patti</v>
          </cell>
        </row>
        <row r="389">
          <cell r="C389" t="str">
            <v>Cement</v>
          </cell>
        </row>
        <row r="390">
          <cell r="C390" t="str">
            <v>Marble Power</v>
          </cell>
        </row>
        <row r="391">
          <cell r="C391" t="str">
            <v>Chips</v>
          </cell>
        </row>
        <row r="392">
          <cell r="C392" t="str">
            <v>Polish</v>
          </cell>
        </row>
        <row r="393">
          <cell r="C393" t="str">
            <v>Brush</v>
          </cell>
        </row>
        <row r="394">
          <cell r="C394" t="str">
            <v>Waste Cloth</v>
          </cell>
        </row>
        <row r="396">
          <cell r="C396" t="str">
            <v>Facade Rendering</v>
          </cell>
        </row>
        <row r="397">
          <cell r="C397" t="str">
            <v>Facade I/c front boundary wall</v>
          </cell>
        </row>
        <row r="398">
          <cell r="C398" t="str">
            <v>Roll on I/c rear boundary wall</v>
          </cell>
        </row>
        <row r="400">
          <cell r="C400" t="str">
            <v>Wooden Doors and Wardrobes i/c ironmongry</v>
          </cell>
        </row>
        <row r="401">
          <cell r="C401" t="str">
            <v>Panelled deodar main door.</v>
          </cell>
        </row>
        <row r="402">
          <cell r="C402" t="str">
            <v>DW1 (3'-6"x6'-9")</v>
          </cell>
        </row>
        <row r="404">
          <cell r="C404" t="str">
            <v>Deodar ply panelled doors.</v>
          </cell>
        </row>
        <row r="405">
          <cell r="C405" t="str">
            <v>D1 (3'-3"x6'-9")   3 NO.</v>
          </cell>
        </row>
        <row r="406">
          <cell r="C406" t="str">
            <v>D2 (3'-0"X6'-9")  2 NO.</v>
          </cell>
        </row>
        <row r="407">
          <cell r="C407" t="str">
            <v>D3 (2'-6"X6'-9")  4  NO.</v>
          </cell>
        </row>
        <row r="409">
          <cell r="C409" t="str">
            <v>Wardrobes</v>
          </cell>
        </row>
        <row r="411">
          <cell r="C411" t="str">
            <v>Kitchen Cabinets Base units</v>
          </cell>
        </row>
        <row r="412">
          <cell r="C412" t="str">
            <v>Kitchen Cabinets Wall units</v>
          </cell>
        </row>
        <row r="413">
          <cell r="C413" t="str">
            <v/>
          </cell>
        </row>
        <row r="414">
          <cell r="C414" t="str">
            <v>4" Hi Base (1:2:4)  (62 SFT)</v>
          </cell>
        </row>
        <row r="415">
          <cell r="C415" t="str">
            <v>CEMENT</v>
          </cell>
        </row>
        <row r="416">
          <cell r="C416" t="str">
            <v>SAND CHENAB</v>
          </cell>
        </row>
        <row r="417">
          <cell r="C417" t="str">
            <v>AGGREGATE</v>
          </cell>
        </row>
        <row r="420">
          <cell r="C420" t="str">
            <v>Marble Kitchen Counter Top</v>
          </cell>
        </row>
        <row r="421">
          <cell r="C421" t="str">
            <v>MORTAR FOR  Marble  IN  (1:4)  RATIO</v>
          </cell>
        </row>
        <row r="422">
          <cell r="C422" t="str">
            <v>CEMENT</v>
          </cell>
        </row>
        <row r="423">
          <cell r="C423" t="str">
            <v>SAND RAVI</v>
          </cell>
        </row>
        <row r="424">
          <cell r="C424" t="str">
            <v>COLOUR PIGMENT</v>
          </cell>
        </row>
        <row r="425">
          <cell r="C425" t="str">
            <v>WHITE CEMENT</v>
          </cell>
        </row>
        <row r="426">
          <cell r="C426" t="str">
            <v>CEMENT  FOR  Marble (Buttering).</v>
          </cell>
        </row>
        <row r="427">
          <cell r="C427" t="str">
            <v>CEMENT</v>
          </cell>
        </row>
        <row r="429">
          <cell r="C429" t="str">
            <v>Stair Railing and balustrades</v>
          </cell>
        </row>
        <row r="430">
          <cell r="C430" t="str">
            <v>Stair handrail and balustrades</v>
          </cell>
        </row>
        <row r="432">
          <cell r="C432" t="str">
            <v>Aluminium Windows i/c Glazing 5mm plain</v>
          </cell>
        </row>
        <row r="433">
          <cell r="C433" t="str">
            <v>G.F</v>
          </cell>
        </row>
        <row r="434">
          <cell r="C434" t="str">
            <v>F.F</v>
          </cell>
        </row>
        <row r="436">
          <cell r="C436" t="str">
            <v>Steel Works</v>
          </cell>
        </row>
        <row r="437">
          <cell r="C437" t="str">
            <v>Terrace railing</v>
          </cell>
        </row>
        <row r="439">
          <cell r="C439" t="str">
            <v>Painting and Polishing</v>
          </cell>
        </row>
        <row r="440">
          <cell r="C440" t="str">
            <v>Vinyl Emulsion</v>
          </cell>
        </row>
        <row r="441">
          <cell r="C441" t="str">
            <v>Enamel paint steel</v>
          </cell>
        </row>
        <row r="442">
          <cell r="C442" t="str">
            <v>RWP</v>
          </cell>
        </row>
        <row r="443">
          <cell r="C443" t="str">
            <v>Enamel Paint  doors</v>
          </cell>
        </row>
        <row r="444">
          <cell r="C444" t="str">
            <v>Spirit polish I/c stair rail</v>
          </cell>
        </row>
        <row r="446">
          <cell r="C446" t="str">
            <v>Roof  Water  proofing</v>
          </cell>
        </row>
        <row r="447">
          <cell r="C447" t="str">
            <v>Roof Waterproofing</v>
          </cell>
        </row>
        <row r="448">
          <cell r="C448" t="str">
            <v>Bitumen</v>
          </cell>
        </row>
        <row r="449">
          <cell r="C449" t="str">
            <v>KEROSENE OIL</v>
          </cell>
        </row>
        <row r="450">
          <cell r="C450" t="str">
            <v>POLYTHENE SHEET</v>
          </cell>
        </row>
        <row r="451">
          <cell r="C451" t="str">
            <v>MUD (3"-4")</v>
          </cell>
        </row>
        <row r="452">
          <cell r="C452" t="str">
            <v>CHOPED HAY</v>
          </cell>
        </row>
        <row r="453">
          <cell r="C453" t="str">
            <v>BRICK  TILES</v>
          </cell>
        </row>
        <row r="454">
          <cell r="C454" t="str">
            <v>(1:4) GROUTING :3/8"THICK.</v>
          </cell>
        </row>
        <row r="455">
          <cell r="C455" t="str">
            <v>CEMENT</v>
          </cell>
        </row>
        <row r="456">
          <cell r="C456" t="str">
            <v>SAND RAVI</v>
          </cell>
        </row>
        <row r="457">
          <cell r="C457" t="str">
            <v>WASTE WOOD</v>
          </cell>
        </row>
        <row r="459">
          <cell r="C459" t="str">
            <v>Terrace  Waterproofing</v>
          </cell>
        </row>
        <row r="460">
          <cell r="C460" t="str">
            <v>Bitumen</v>
          </cell>
        </row>
        <row r="461">
          <cell r="C461" t="str">
            <v>KEROSENE OIL</v>
          </cell>
        </row>
        <row r="462">
          <cell r="C462" t="str">
            <v>POLYTHENE SHEET</v>
          </cell>
        </row>
        <row r="463">
          <cell r="C463" t="str">
            <v>WASTE WOOD</v>
          </cell>
        </row>
        <row r="465">
          <cell r="C465" t="str">
            <v>A.C Pipe</v>
          </cell>
        </row>
        <row r="466">
          <cell r="C466" t="str">
            <v>A.C  pipe  4" dia</v>
          </cell>
        </row>
        <row r="467">
          <cell r="C467" t="str">
            <v>A.C socket 4" dia</v>
          </cell>
        </row>
        <row r="468">
          <cell r="C468" t="str">
            <v>A.C rubbing  ring 4" dia</v>
          </cell>
        </row>
        <row r="469">
          <cell r="C469" t="str">
            <v>Bend Plug 4"</v>
          </cell>
        </row>
        <row r="470">
          <cell r="C470" t="str">
            <v>Bend Plain 4"</v>
          </cell>
        </row>
        <row r="472">
          <cell r="C472" t="str">
            <v>Over Head water tank 300 gallons</v>
          </cell>
        </row>
        <row r="480">
          <cell r="C480" t="str">
            <v>AGGREGATE</v>
          </cell>
        </row>
        <row r="481">
          <cell r="C481" t="str">
            <v>AGGREGATE</v>
          </cell>
        </row>
        <row r="482">
          <cell r="C482" t="str">
            <v>AGGREGATE</v>
          </cell>
        </row>
        <row r="483">
          <cell r="C483" t="str">
            <v>AGGREGATE</v>
          </cell>
        </row>
        <row r="484">
          <cell r="C484" t="str">
            <v>AGGREGATE</v>
          </cell>
        </row>
        <row r="485">
          <cell r="C485" t="str">
            <v>AGGREGATE</v>
          </cell>
        </row>
        <row r="486">
          <cell r="C486" t="str">
            <v>AGGREGATE</v>
          </cell>
        </row>
        <row r="487">
          <cell r="C487" t="str">
            <v>AGGREGATE</v>
          </cell>
        </row>
        <row r="488">
          <cell r="C488" t="str">
            <v>AGGREGATE</v>
          </cell>
        </row>
        <row r="489">
          <cell r="C489" t="str">
            <v>AGGREGATE</v>
          </cell>
        </row>
        <row r="490">
          <cell r="C490" t="str">
            <v>AGGREGATE</v>
          </cell>
        </row>
        <row r="491">
          <cell r="C491" t="str">
            <v>AGGREGATE</v>
          </cell>
        </row>
        <row r="492">
          <cell r="C492" t="str">
            <v>AGGREGATE</v>
          </cell>
        </row>
        <row r="493">
          <cell r="C493" t="str">
            <v>AGGREGATE</v>
          </cell>
        </row>
        <row r="494">
          <cell r="C494" t="str">
            <v>AGGREGATE</v>
          </cell>
        </row>
        <row r="495">
          <cell r="C495" t="str">
            <v>AGGREGATE</v>
          </cell>
        </row>
        <row r="496">
          <cell r="C496" t="str">
            <v>AGGREGATE</v>
          </cell>
        </row>
        <row r="497">
          <cell r="C497" t="str">
            <v>AGGREGATE</v>
          </cell>
        </row>
        <row r="499">
          <cell r="C499" t="str">
            <v>Bitumen</v>
          </cell>
        </row>
        <row r="500">
          <cell r="C500" t="str">
            <v>Bitumen</v>
          </cell>
        </row>
        <row r="502">
          <cell r="C502" t="str">
            <v>BITUMEN 10/20 GRADE</v>
          </cell>
        </row>
        <row r="503">
          <cell r="C503" t="str">
            <v>BITUMEN 10/20 GRADE</v>
          </cell>
        </row>
        <row r="505">
          <cell r="C505" t="str">
            <v>BRICK  BALLAST 4" THICK  UNDER FLOOR</v>
          </cell>
        </row>
        <row r="507">
          <cell r="C507" t="str">
            <v>BRICK BALLAST</v>
          </cell>
        </row>
        <row r="508">
          <cell r="C508" t="str">
            <v>BRICK BALLAST</v>
          </cell>
        </row>
        <row r="509">
          <cell r="C509" t="str">
            <v>BRICK BALLAST</v>
          </cell>
        </row>
        <row r="510">
          <cell r="C510" t="str">
            <v>BRICK BALLAST</v>
          </cell>
        </row>
        <row r="512">
          <cell r="C512" t="str">
            <v>BRICK  TILES</v>
          </cell>
        </row>
        <row r="523">
          <cell r="C523" t="str">
            <v>Brush</v>
          </cell>
        </row>
        <row r="524">
          <cell r="C524" t="str">
            <v>Brush</v>
          </cell>
        </row>
        <row r="525">
          <cell r="C525" t="str">
            <v>Brush</v>
          </cell>
        </row>
        <row r="526">
          <cell r="C526" t="str">
            <v>Brush</v>
          </cell>
        </row>
        <row r="527">
          <cell r="C527" t="str">
            <v>Brush</v>
          </cell>
        </row>
        <row r="528">
          <cell r="C528" t="str">
            <v>Brush</v>
          </cell>
        </row>
        <row r="529">
          <cell r="C529" t="str">
            <v>Brush</v>
          </cell>
        </row>
        <row r="530">
          <cell r="C530" t="str">
            <v>Brush</v>
          </cell>
        </row>
        <row r="531">
          <cell r="C531" t="str">
            <v>Brush</v>
          </cell>
        </row>
        <row r="532">
          <cell r="C532" t="str">
            <v>Brush</v>
          </cell>
        </row>
        <row r="591">
          <cell r="C591" t="str">
            <v>Cement 40%</v>
          </cell>
        </row>
        <row r="595">
          <cell r="C595" t="str">
            <v>Chip</v>
          </cell>
        </row>
        <row r="596">
          <cell r="C596" t="str">
            <v>Chip</v>
          </cell>
        </row>
        <row r="597">
          <cell r="C597" t="str">
            <v>Chip</v>
          </cell>
        </row>
        <row r="598">
          <cell r="C598" t="str">
            <v>Chip</v>
          </cell>
        </row>
        <row r="600">
          <cell r="C600" t="str">
            <v>Chips</v>
          </cell>
        </row>
        <row r="601">
          <cell r="C601" t="str">
            <v>Chips</v>
          </cell>
        </row>
        <row r="602">
          <cell r="C602" t="str">
            <v>Chips</v>
          </cell>
        </row>
        <row r="603">
          <cell r="C603" t="str">
            <v>Chips</v>
          </cell>
        </row>
        <row r="604">
          <cell r="C604" t="str">
            <v>Chips</v>
          </cell>
        </row>
        <row r="605">
          <cell r="C605" t="str">
            <v>Chips</v>
          </cell>
        </row>
        <row r="609">
          <cell r="C609" t="str">
            <v>CHOPED HAY</v>
          </cell>
        </row>
        <row r="612">
          <cell r="C612" t="str">
            <v>COLOUR PIGMENT</v>
          </cell>
        </row>
        <row r="613">
          <cell r="C613" t="str">
            <v>COLOUR PIGMENT</v>
          </cell>
        </row>
        <row r="614">
          <cell r="C614" t="str">
            <v>COLOUR PIGMENT</v>
          </cell>
        </row>
        <row r="615">
          <cell r="C615" t="str">
            <v>COLOUR PIGMENT</v>
          </cell>
        </row>
        <row r="616">
          <cell r="C616" t="str">
            <v>COLOUR PIGMENT</v>
          </cell>
        </row>
        <row r="617">
          <cell r="C617" t="str">
            <v>COLOUR PIGMENT</v>
          </cell>
        </row>
        <row r="618">
          <cell r="C618" t="str">
            <v>COLOUR PIGMENT</v>
          </cell>
        </row>
        <row r="621">
          <cell r="C621" t="str">
            <v>D1 (3'-6"x6'-9")   1 NO.</v>
          </cell>
        </row>
        <row r="623">
          <cell r="C623" t="str">
            <v>D2 (3'-3"X6'-9")  7 NO.</v>
          </cell>
        </row>
        <row r="625">
          <cell r="C625" t="str">
            <v>D3 (2'-6"X6'-9")  5  NO.</v>
          </cell>
        </row>
        <row r="627">
          <cell r="C627" t="str">
            <v>DW1 (3'-6"x6'-9")</v>
          </cell>
        </row>
        <row r="629">
          <cell r="C629" t="str">
            <v>Emco  Mat  Tiles FF.</v>
          </cell>
        </row>
        <row r="631">
          <cell r="C631" t="str">
            <v>Emco  Mat  Tiles GF</v>
          </cell>
        </row>
        <row r="632">
          <cell r="C632" t="str">
            <v>Emco  Mat  Tiles GF&amp;FF.</v>
          </cell>
        </row>
        <row r="634">
          <cell r="C634" t="str">
            <v>Emco Glazed  Wall Tiles Bath F.F</v>
          </cell>
        </row>
        <row r="636">
          <cell r="C636" t="str">
            <v>Emco Glazed  Wall Tiles Bath. G.f</v>
          </cell>
        </row>
        <row r="638">
          <cell r="C638" t="str">
            <v>Emco Glazed  Wall Tiles Kitchen.</v>
          </cell>
        </row>
        <row r="639">
          <cell r="C639" t="str">
            <v>Enamel paint steel</v>
          </cell>
        </row>
        <row r="641">
          <cell r="C641" t="str">
            <v>Excavation</v>
          </cell>
        </row>
        <row r="642">
          <cell r="C642" t="str">
            <v>Floor Skirting 4"x12"x3/8" F.F</v>
          </cell>
        </row>
        <row r="643">
          <cell r="C643" t="str">
            <v xml:space="preserve">G.Floor Skirting </v>
          </cell>
        </row>
        <row r="645">
          <cell r="C645" t="str">
            <v xml:space="preserve"> GF &amp; FF.</v>
          </cell>
        </row>
        <row r="647">
          <cell r="C647" t="str">
            <v>Grass(Dhaka)</v>
          </cell>
        </row>
        <row r="649">
          <cell r="C649" t="str">
            <v>HEPTACHLORE</v>
          </cell>
        </row>
        <row r="650">
          <cell r="C650" t="str">
            <v>HEPTACHLORE</v>
          </cell>
        </row>
        <row r="653">
          <cell r="C653" t="str">
            <v>Hot roled Def. 60 Grade.</v>
          </cell>
        </row>
        <row r="654">
          <cell r="C654" t="str">
            <v>Hot roled Def. 60 Grade.</v>
          </cell>
        </row>
        <row r="656">
          <cell r="C656" t="str">
            <v>kasoo Filling</v>
          </cell>
        </row>
        <row r="664">
          <cell r="C664" t="str">
            <v>Marble Kitchen Counter Top</v>
          </cell>
        </row>
        <row r="665">
          <cell r="C665" t="str">
            <v>MARBLE PATTI</v>
          </cell>
        </row>
        <row r="666">
          <cell r="C666" t="str">
            <v>Marble Patti</v>
          </cell>
        </row>
        <row r="667">
          <cell r="C667" t="str">
            <v>Marble Patti</v>
          </cell>
        </row>
        <row r="668">
          <cell r="C668" t="str">
            <v>Marble Patti</v>
          </cell>
        </row>
        <row r="669">
          <cell r="C669" t="str">
            <v>Marble Patti</v>
          </cell>
        </row>
        <row r="670">
          <cell r="C670" t="str">
            <v>Marble Patti</v>
          </cell>
        </row>
        <row r="671">
          <cell r="C671" t="str">
            <v>Marble Patti</v>
          </cell>
        </row>
        <row r="672">
          <cell r="C672" t="str">
            <v>Marble Patti</v>
          </cell>
        </row>
        <row r="673">
          <cell r="C673" t="str">
            <v>Marble Patti</v>
          </cell>
        </row>
        <row r="676">
          <cell r="C676" t="str">
            <v>Marble Powder</v>
          </cell>
        </row>
        <row r="677">
          <cell r="C677" t="str">
            <v>Marble Powder</v>
          </cell>
        </row>
        <row r="678">
          <cell r="C678" t="str">
            <v>Marble Powedr</v>
          </cell>
        </row>
        <row r="679">
          <cell r="C679" t="str">
            <v>Marble Power</v>
          </cell>
        </row>
        <row r="680">
          <cell r="C680" t="str">
            <v>Marble Power</v>
          </cell>
        </row>
        <row r="681">
          <cell r="C681" t="str">
            <v>Marble Power</v>
          </cell>
        </row>
        <row r="682">
          <cell r="C682" t="str">
            <v>Marble Power</v>
          </cell>
        </row>
        <row r="683">
          <cell r="C683" t="str">
            <v>Marble Power</v>
          </cell>
        </row>
        <row r="684">
          <cell r="C684" t="str">
            <v>Marble Power</v>
          </cell>
        </row>
        <row r="685">
          <cell r="C685" t="str">
            <v>Marble Power</v>
          </cell>
        </row>
        <row r="686">
          <cell r="C686" t="str">
            <v xml:space="preserve">MARBLE POWDER </v>
          </cell>
        </row>
        <row r="687">
          <cell r="C687" t="str">
            <v>MUD (3"-4")</v>
          </cell>
        </row>
        <row r="688">
          <cell r="C688" t="str">
            <v>Over Head water tank 300 gallons</v>
          </cell>
        </row>
        <row r="690">
          <cell r="C690" t="str">
            <v>Polish</v>
          </cell>
        </row>
        <row r="691">
          <cell r="C691" t="str">
            <v>Polish</v>
          </cell>
        </row>
        <row r="692">
          <cell r="C692" t="str">
            <v>Polish</v>
          </cell>
        </row>
        <row r="693">
          <cell r="C693" t="str">
            <v>Polish</v>
          </cell>
        </row>
        <row r="694">
          <cell r="C694" t="str">
            <v>Polish</v>
          </cell>
        </row>
        <row r="695">
          <cell r="C695" t="str">
            <v>Polish</v>
          </cell>
        </row>
        <row r="696">
          <cell r="C696" t="str">
            <v>Polish</v>
          </cell>
        </row>
        <row r="697">
          <cell r="C697" t="str">
            <v>Polish</v>
          </cell>
        </row>
        <row r="698">
          <cell r="C698" t="str">
            <v>Polish</v>
          </cell>
        </row>
        <row r="699">
          <cell r="C699" t="str">
            <v>Polish</v>
          </cell>
        </row>
        <row r="701">
          <cell r="C701" t="str">
            <v>POLYTHENE SHEET</v>
          </cell>
        </row>
        <row r="702">
          <cell r="C702" t="str">
            <v>POLYTHENE SHEET</v>
          </cell>
        </row>
        <row r="704">
          <cell r="C704" t="str">
            <v>Roll on I/c rear boundary wall</v>
          </cell>
        </row>
        <row r="706">
          <cell r="C706" t="str">
            <v>RWP</v>
          </cell>
        </row>
        <row r="731">
          <cell r="C731" t="str">
            <v>SAND CHENAB</v>
          </cell>
        </row>
        <row r="732">
          <cell r="C732" t="str">
            <v>Sweat  earth  fill</v>
          </cell>
        </row>
        <row r="733">
          <cell r="C733" t="str">
            <v>Terrace railing</v>
          </cell>
        </row>
        <row r="735">
          <cell r="C735" t="str">
            <v>Terrace Skirting 4"x12"x3/8"</v>
          </cell>
        </row>
        <row r="736">
          <cell r="C736" t="str">
            <v xml:space="preserve"> Terrazzo Stair Riser</v>
          </cell>
        </row>
        <row r="737">
          <cell r="C737" t="str">
            <v>Terrazzo Stair treads</v>
          </cell>
        </row>
        <row r="738">
          <cell r="C738" t="str">
            <v>Wardrobes</v>
          </cell>
        </row>
        <row r="740">
          <cell r="C740" t="str">
            <v>Waste Cloth</v>
          </cell>
        </row>
        <row r="741">
          <cell r="C741" t="str">
            <v>Waste Cloth</v>
          </cell>
        </row>
        <row r="742">
          <cell r="C742" t="str">
            <v>Waste Cloth</v>
          </cell>
        </row>
        <row r="743">
          <cell r="C743" t="str">
            <v>Waste Cloth</v>
          </cell>
        </row>
        <row r="744">
          <cell r="C744" t="str">
            <v>Waste Cloth</v>
          </cell>
        </row>
        <row r="745">
          <cell r="C745" t="str">
            <v>Waste Cloth</v>
          </cell>
        </row>
        <row r="746">
          <cell r="C746" t="str">
            <v>Waste Cloth</v>
          </cell>
        </row>
        <row r="747">
          <cell r="C747" t="str">
            <v>Waste Cloth</v>
          </cell>
        </row>
        <row r="748">
          <cell r="C748" t="str">
            <v>Waste Cloth</v>
          </cell>
        </row>
        <row r="749">
          <cell r="C749" t="str">
            <v>Waste Cloth</v>
          </cell>
        </row>
        <row r="752">
          <cell r="C752" t="str">
            <v>WASTE WOOD</v>
          </cell>
        </row>
        <row r="753">
          <cell r="C753" t="str">
            <v>WASTE WOOD</v>
          </cell>
        </row>
        <row r="756">
          <cell r="C756" t="str">
            <v>WHITE CEMENT</v>
          </cell>
        </row>
        <row r="757">
          <cell r="C757" t="str">
            <v>WHITE CEMENT</v>
          </cell>
        </row>
        <row r="758">
          <cell r="C758" t="str">
            <v>WHITE CEMENT</v>
          </cell>
        </row>
        <row r="759">
          <cell r="C759" t="str">
            <v>WHITE CEMENT</v>
          </cell>
        </row>
        <row r="760">
          <cell r="C760" t="str">
            <v>WHITE CEMENT</v>
          </cell>
        </row>
        <row r="761">
          <cell r="C761" t="str">
            <v>WHITE CEMENT</v>
          </cell>
        </row>
        <row r="762">
          <cell r="C762" t="str">
            <v>WHITE CEMENT</v>
          </cell>
        </row>
        <row r="763">
          <cell r="C763" t="str">
            <v>White Cement  60%</v>
          </cell>
        </row>
        <row r="764">
          <cell r="C764" t="str">
            <v>White Cement  60%</v>
          </cell>
        </row>
        <row r="765">
          <cell r="C765" t="str">
            <v>White Cement  60%</v>
          </cell>
        </row>
        <row r="766">
          <cell r="C766" t="str">
            <v>White Cement 60%</v>
          </cell>
        </row>
        <row r="767">
          <cell r="C767" t="str">
            <v>White Cement 60%</v>
          </cell>
        </row>
        <row r="768">
          <cell r="C768" t="str">
            <v>Waste Cloth</v>
          </cell>
        </row>
        <row r="769">
          <cell r="C769" t="str">
            <v>Waste Cloth</v>
          </cell>
        </row>
        <row r="770">
          <cell r="C770" t="str">
            <v>Waste Cloth</v>
          </cell>
        </row>
        <row r="771">
          <cell r="C771" t="str">
            <v>Waste Cloth</v>
          </cell>
        </row>
        <row r="772">
          <cell r="C772" t="str">
            <v>Waste Cloth</v>
          </cell>
        </row>
        <row r="773">
          <cell r="C773" t="str">
            <v>Waste Cloth</v>
          </cell>
        </row>
        <row r="774">
          <cell r="C774" t="str">
            <v>Waste Cloth</v>
          </cell>
        </row>
        <row r="775">
          <cell r="C775" t="str">
            <v>Waste Cloth</v>
          </cell>
        </row>
        <row r="776">
          <cell r="C776" t="str">
            <v>Waste Cloth</v>
          </cell>
        </row>
        <row r="777">
          <cell r="C777" t="str">
            <v>Waste Cloth</v>
          </cell>
        </row>
        <row r="852">
          <cell r="C852" t="str">
            <v>Bitumen</v>
          </cell>
        </row>
        <row r="853">
          <cell r="C853" t="str">
            <v>Bitumen</v>
          </cell>
        </row>
        <row r="854">
          <cell r="C854" t="str">
            <v>Bitumen</v>
          </cell>
        </row>
        <row r="855">
          <cell r="C855" t="str">
            <v>Bitumen</v>
          </cell>
        </row>
        <row r="898">
          <cell r="C898" t="str">
            <v>Bitumen</v>
          </cell>
        </row>
        <row r="899">
          <cell r="C899" t="str">
            <v>Bitumen</v>
          </cell>
        </row>
        <row r="900">
          <cell r="C900" t="str">
            <v>Bitumen</v>
          </cell>
        </row>
        <row r="901">
          <cell r="C901" t="str">
            <v>Bitumen</v>
          </cell>
        </row>
        <row r="906">
          <cell r="C906" t="str">
            <v/>
          </cell>
        </row>
      </sheetData>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A"/>
      <sheetName val="11B "/>
      <sheetName val="12A"/>
      <sheetName val="12B"/>
      <sheetName val="13"/>
      <sheetName val="14"/>
    </sheetNames>
    <sheetDataSet>
      <sheetData sheetId="0" refreshError="1"/>
      <sheetData sheetId="1"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B2" t="str">
            <v>[To be filled in by the Tenderer and submitted as the Lump Sum Price for his Tender]</v>
          </cell>
        </row>
        <row r="4">
          <cell r="B4" t="str">
            <v xml:space="preserve">Preamble: </v>
          </cell>
        </row>
        <row r="6">
          <cell r="B6" t="str">
            <v>( i )</v>
          </cell>
          <cell r="C6" t="str">
            <v>The tenderer is instructed to detail the below cost centres into the components of supply and services with the respective duties, levies and taxes applicable thereon in the illustrative format attached herein. All taxes and levies, other than those set o</v>
          </cell>
        </row>
        <row r="8">
          <cell r="B8" t="str">
            <v>( ii)</v>
          </cell>
          <cell r="C8" t="str">
            <v>Value of Software, Clearing &amp; Forwarding services and Inland transportation etc. (as applicable, if any) shall be specifically mentioned in respective Cost Centres from Cost Centres 2 – 12 with resultant impact in the payment schedule.</v>
          </cell>
        </row>
        <row r="10">
          <cell r="B10" t="str">
            <v>( iii )</v>
          </cell>
          <cell r="C10" t="str">
            <v xml:space="preserve">Value of engineering services (including design, procurement, supervision and project management etc.) shall be specifically mentioned as consolidated line item in respective Cost Centres with resultant impact in the payment schedule. </v>
          </cell>
        </row>
        <row r="13">
          <cell r="B13" t="str">
            <v>Cost Centre 1 - Preliminaries &amp; General Requirements</v>
          </cell>
        </row>
        <row r="15">
          <cell r="B15" t="str">
            <v>SL. NO</v>
          </cell>
          <cell r="C15" t="str">
            <v>ITEM DESCRIPTION</v>
          </cell>
          <cell r="D15" t="str">
            <v>QTY</v>
          </cell>
          <cell r="E15" t="str">
            <v>UNIT</v>
          </cell>
          <cell r="F15" t="str">
            <v>UNIT RATE</v>
          </cell>
          <cell r="G15" t="str">
            <v>APPORTIONED AMOUNT IN RUPEES</v>
          </cell>
          <cell r="H15" t="str">
            <v>COST BREAKDOWN</v>
          </cell>
        </row>
        <row r="16">
          <cell r="H16" t="str">
            <v>CIF Price</v>
          </cell>
          <cell r="I16" t="str">
            <v>Custom Duty</v>
          </cell>
          <cell r="J16" t="str">
            <v>CVD</v>
          </cell>
          <cell r="K16" t="str">
            <v>Ex-Factory Price</v>
          </cell>
          <cell r="L16" t="str">
            <v>Value of Service</v>
          </cell>
          <cell r="M16" t="str">
            <v>Excise Duty</v>
          </cell>
          <cell r="N16" t="str">
            <v>Sales Tax</v>
          </cell>
          <cell r="O16" t="str">
            <v>AP Entry Tax</v>
          </cell>
          <cell r="P16" t="str">
            <v>Service Tax</v>
          </cell>
          <cell r="Q16" t="str">
            <v>Works Conract Tax</v>
          </cell>
          <cell r="R16" t="str">
            <v>Other taxes &amp; levies*</v>
          </cell>
          <cell r="S16" t="str">
            <v>Construction Services</v>
          </cell>
          <cell r="T16" t="str">
            <v>Installation, testing &amp; commissioning</v>
          </cell>
        </row>
        <row r="17">
          <cell r="B17" t="str">
            <v>1.1</v>
          </cell>
          <cell r="C17" t="str">
            <v>Site overhead and running costs</v>
          </cell>
          <cell r="D17">
            <v>1</v>
          </cell>
          <cell r="E17" t="str">
            <v>sum</v>
          </cell>
          <cell r="G17">
            <v>1211660292.6199999</v>
          </cell>
        </row>
        <row r="18">
          <cell r="B18" t="str">
            <v>1.2</v>
          </cell>
          <cell r="C18" t="str">
            <v>Head office overheads</v>
          </cell>
          <cell r="D18">
            <v>1</v>
          </cell>
          <cell r="E18" t="str">
            <v>sum</v>
          </cell>
          <cell r="G18">
            <v>1061039.92</v>
          </cell>
        </row>
        <row r="19">
          <cell r="B19" t="str">
            <v>1.3</v>
          </cell>
          <cell r="C19" t="str">
            <v>Finance charges</v>
          </cell>
          <cell r="D19">
            <v>1</v>
          </cell>
          <cell r="E19" t="str">
            <v>sum</v>
          </cell>
          <cell r="G19">
            <v>148815727.03999999</v>
          </cell>
        </row>
        <row r="20">
          <cell r="B20" t="str">
            <v>1.4</v>
          </cell>
          <cell r="C20" t="str">
            <v>Provision of Contractor’s insurance for the works and consumables during manufacture and in transit.</v>
          </cell>
          <cell r="D20">
            <v>1</v>
          </cell>
          <cell r="E20" t="str">
            <v>sum</v>
          </cell>
          <cell r="G20">
            <v>0</v>
          </cell>
        </row>
        <row r="21">
          <cell r="B21" t="str">
            <v>1.5</v>
          </cell>
          <cell r="C21" t="str">
            <v>Provision of insurance for contractor’s Equipment</v>
          </cell>
          <cell r="D21">
            <v>1</v>
          </cell>
          <cell r="E21" t="str">
            <v>sum</v>
          </cell>
          <cell r="G21">
            <v>23443212.800000001</v>
          </cell>
        </row>
        <row r="22">
          <cell r="B22" t="str">
            <v>1.6</v>
          </cell>
          <cell r="C22" t="str">
            <v>Provision of Professional indemnity insurance in respect of Contractor’s design obligations</v>
          </cell>
          <cell r="D22">
            <v>1</v>
          </cell>
          <cell r="E22" t="str">
            <v>sum</v>
          </cell>
          <cell r="G22">
            <v>14492167.91</v>
          </cell>
        </row>
        <row r="23">
          <cell r="B23" t="str">
            <v>1.7</v>
          </cell>
          <cell r="C23" t="str">
            <v xml:space="preserve">Provision of Contractor’s insurance in respect of claims for death of or bodily injury arising out of and in the course of employee’s employment </v>
          </cell>
          <cell r="D23">
            <v>1</v>
          </cell>
          <cell r="E23" t="str">
            <v>sum</v>
          </cell>
          <cell r="G23">
            <v>34832043.420000002</v>
          </cell>
        </row>
        <row r="24">
          <cell r="B24" t="str">
            <v>1.8</v>
          </cell>
          <cell r="C24" t="str">
            <v xml:space="preserve">Provision of Performance Guarantee </v>
          </cell>
          <cell r="D24">
            <v>1</v>
          </cell>
          <cell r="E24" t="str">
            <v>sum</v>
          </cell>
          <cell r="G24">
            <v>131344565.37</v>
          </cell>
        </row>
        <row r="25">
          <cell r="B25" t="str">
            <v>1.9</v>
          </cell>
          <cell r="C25" t="str">
            <v>Provisions of Parent Company Guarantee</v>
          </cell>
          <cell r="D25">
            <v>1</v>
          </cell>
          <cell r="E25" t="str">
            <v>sum</v>
          </cell>
          <cell r="F25" t="str">
            <v>Included</v>
          </cell>
        </row>
        <row r="26">
          <cell r="B26" t="str">
            <v>1.10</v>
          </cell>
          <cell r="C26" t="str">
            <v>Establishment and removal of security fences and gates</v>
          </cell>
          <cell r="D26">
            <v>1</v>
          </cell>
          <cell r="E26" t="str">
            <v>sum</v>
          </cell>
          <cell r="G26">
            <v>2578585.7999999998</v>
          </cell>
        </row>
        <row r="27">
          <cell r="B27" t="str">
            <v>1.11</v>
          </cell>
          <cell r="C27" t="str">
            <v>Maintenance of security fences and gate</v>
          </cell>
          <cell r="D27">
            <v>33</v>
          </cell>
          <cell r="E27" t="str">
            <v>mos.</v>
          </cell>
          <cell r="F27">
            <v>17190.57</v>
          </cell>
          <cell r="G27">
            <v>567288.81000000006</v>
          </cell>
        </row>
        <row r="28">
          <cell r="B28" t="str">
            <v>1.12</v>
          </cell>
          <cell r="C28" t="str">
            <v>Establishment and removal of all site access routes within the site</v>
          </cell>
          <cell r="D28">
            <v>7500</v>
          </cell>
          <cell r="E28" t="str">
            <v>L.S.</v>
          </cell>
          <cell r="F28">
            <v>773.58</v>
          </cell>
          <cell r="G28">
            <v>5801850</v>
          </cell>
        </row>
        <row r="29">
          <cell r="B29" t="str">
            <v>1.13</v>
          </cell>
          <cell r="C29" t="str">
            <v>Maintenance of all Site access routes within the Site</v>
          </cell>
          <cell r="D29">
            <v>33</v>
          </cell>
          <cell r="E29" t="str">
            <v>mos.</v>
          </cell>
          <cell r="F29">
            <v>34381.14</v>
          </cell>
          <cell r="G29">
            <v>1134577.6200000001</v>
          </cell>
        </row>
        <row r="30">
          <cell r="B30" t="str">
            <v>1.14</v>
          </cell>
          <cell r="C30" t="str">
            <v>Establishment of Project Signboards</v>
          </cell>
          <cell r="D30">
            <v>20</v>
          </cell>
          <cell r="E30" t="str">
            <v>nos.</v>
          </cell>
          <cell r="F30">
            <v>13752.46</v>
          </cell>
          <cell r="G30">
            <v>275049.2</v>
          </cell>
        </row>
        <row r="31">
          <cell r="B31" t="str">
            <v>1.15</v>
          </cell>
          <cell r="C31" t="str">
            <v>Maintenance of Project Signboards</v>
          </cell>
          <cell r="D31">
            <v>20</v>
          </cell>
          <cell r="E31" t="str">
            <v>nos.</v>
          </cell>
          <cell r="F31">
            <v>3438.11</v>
          </cell>
          <cell r="G31">
            <v>68762.2</v>
          </cell>
        </row>
        <row r="32">
          <cell r="B32" t="str">
            <v>1.16</v>
          </cell>
          <cell r="C32" t="str">
            <v>Establishment of Contractor’s office</v>
          </cell>
          <cell r="D32">
            <v>1000</v>
          </cell>
          <cell r="E32" t="str">
            <v>m2</v>
          </cell>
          <cell r="F32" t="str">
            <v>Included</v>
          </cell>
        </row>
        <row r="33">
          <cell r="B33" t="str">
            <v>1.17</v>
          </cell>
          <cell r="C33" t="str">
            <v xml:space="preserve">Provision of office fittings, fixtures, electrical appliances and electrical meter for the Contractor’s provided by the Employer </v>
          </cell>
          <cell r="D33">
            <v>1</v>
          </cell>
          <cell r="E33" t="str">
            <v>item</v>
          </cell>
          <cell r="F33">
            <v>0</v>
          </cell>
          <cell r="G33">
            <v>33624758.829999998</v>
          </cell>
        </row>
        <row r="34">
          <cell r="B34" t="str">
            <v>1.18</v>
          </cell>
          <cell r="C34" t="str">
            <v>Provision of Contractor’s insurance for office fittings, fixtures and appliances for the Contractor’s office provided by the Employer.</v>
          </cell>
          <cell r="D34">
            <v>1</v>
          </cell>
          <cell r="E34" t="str">
            <v>sum</v>
          </cell>
          <cell r="F34">
            <v>0</v>
          </cell>
          <cell r="G34">
            <v>0</v>
          </cell>
        </row>
        <row r="35">
          <cell r="B35" t="str">
            <v>1.19</v>
          </cell>
          <cell r="C35" t="str">
            <v>Cleaning and maintenance of office and facilities for the Contractor’s Office Provided by the Employer</v>
          </cell>
          <cell r="D35">
            <v>1</v>
          </cell>
          <cell r="E35" t="str">
            <v>item</v>
          </cell>
          <cell r="F35">
            <v>0</v>
          </cell>
          <cell r="G35">
            <v>24496565.100000001</v>
          </cell>
        </row>
        <row r="36">
          <cell r="B36" t="str">
            <v>1.20</v>
          </cell>
          <cell r="C36" t="str">
            <v xml:space="preserve">Establishment and removal from the site of Contractor’s additional site office, amenities, storage areas and site workshops. </v>
          </cell>
          <cell r="D36">
            <v>1</v>
          </cell>
          <cell r="E36" t="str">
            <v>sum</v>
          </cell>
          <cell r="F36">
            <v>0</v>
          </cell>
          <cell r="G36">
            <v>165809011.44</v>
          </cell>
        </row>
        <row r="37">
          <cell r="B37" t="str">
            <v>1.21</v>
          </cell>
          <cell r="C37" t="str">
            <v>Maintenance during all phases of Contractor’s site offices, amenities, storage areas and site workshops</v>
          </cell>
          <cell r="D37">
            <v>1</v>
          </cell>
          <cell r="E37" t="str">
            <v>sum</v>
          </cell>
          <cell r="F37">
            <v>0</v>
          </cell>
          <cell r="G37">
            <v>31748120.82</v>
          </cell>
        </row>
        <row r="38">
          <cell r="B38" t="str">
            <v>1.22</v>
          </cell>
          <cell r="C38" t="str">
            <v>Establishment and removal from the site of temporary electricity supply and distribution system including supply and installation of meters</v>
          </cell>
          <cell r="D38">
            <v>1</v>
          </cell>
          <cell r="E38" t="str">
            <v>sum</v>
          </cell>
          <cell r="F38">
            <v>0</v>
          </cell>
          <cell r="G38">
            <v>17190572</v>
          </cell>
        </row>
        <row r="39">
          <cell r="B39" t="str">
            <v>1.23</v>
          </cell>
          <cell r="C39" t="str">
            <v>Maintenance during all phases of a temporary electricity supply and distribution system.</v>
          </cell>
          <cell r="D39">
            <v>1</v>
          </cell>
          <cell r="E39" t="str">
            <v>sum</v>
          </cell>
          <cell r="F39">
            <v>0</v>
          </cell>
          <cell r="G39">
            <v>94376240.280000001</v>
          </cell>
        </row>
        <row r="40">
          <cell r="B40" t="str">
            <v>1.24</v>
          </cell>
          <cell r="C40" t="str">
            <v>Establishment and removal from the Site of a temporary water supply and distribution system including supply and distribution system including supply and installation of water meters.</v>
          </cell>
          <cell r="D40">
            <v>1</v>
          </cell>
          <cell r="E40" t="str">
            <v>sum</v>
          </cell>
          <cell r="F40">
            <v>0</v>
          </cell>
          <cell r="G40">
            <v>50795991.439999998</v>
          </cell>
        </row>
        <row r="41">
          <cell r="B41" t="str">
            <v>1.25</v>
          </cell>
          <cell r="C41" t="str">
            <v>Maintenance during all phases of a temporary water supply and distribution system</v>
          </cell>
          <cell r="D41">
            <v>1</v>
          </cell>
          <cell r="E41" t="str">
            <v>sum</v>
          </cell>
          <cell r="F41">
            <v>0</v>
          </cell>
          <cell r="G41">
            <v>18875248.059999999</v>
          </cell>
        </row>
        <row r="42">
          <cell r="B42" t="str">
            <v>1.26</v>
          </cell>
          <cell r="C42" t="str">
            <v xml:space="preserve">Establishment and removal of a temporary sewerage and sewage disposal system </v>
          </cell>
          <cell r="D42">
            <v>1</v>
          </cell>
          <cell r="E42" t="str">
            <v>sum</v>
          </cell>
          <cell r="F42">
            <v>0</v>
          </cell>
          <cell r="G42">
            <v>0</v>
          </cell>
        </row>
        <row r="43">
          <cell r="B43" t="str">
            <v>1.27</v>
          </cell>
          <cell r="C43" t="str">
            <v>Maintenance during all phases of sewerage and sewage disposal system including disposal of sewage sludge form the site</v>
          </cell>
          <cell r="E43" t="str">
            <v>mo.</v>
          </cell>
          <cell r="F43">
            <v>0</v>
          </cell>
          <cell r="G43">
            <v>0</v>
          </cell>
        </row>
        <row r="44">
          <cell r="B44" t="str">
            <v>1.28</v>
          </cell>
          <cell r="C44" t="str">
            <v>Establishment and removal of temporary fire fighting and rescue facilities</v>
          </cell>
          <cell r="D44">
            <v>1</v>
          </cell>
          <cell r="E44" t="str">
            <v>sum</v>
          </cell>
          <cell r="F44">
            <v>0</v>
          </cell>
          <cell r="G44">
            <v>4297643</v>
          </cell>
        </row>
        <row r="45">
          <cell r="B45" t="str">
            <v>1.29</v>
          </cell>
          <cell r="C45" t="str">
            <v xml:space="preserve">Maintenance during all phases of temporary fire fighting and rescue facilities. </v>
          </cell>
          <cell r="D45">
            <v>1</v>
          </cell>
          <cell r="E45" t="str">
            <v>sum</v>
          </cell>
          <cell r="F45">
            <v>0</v>
          </cell>
          <cell r="G45">
            <v>5879175.6200000001</v>
          </cell>
        </row>
        <row r="46">
          <cell r="B46" t="str">
            <v>1.30</v>
          </cell>
          <cell r="C46" t="str">
            <v>Provision of site telephone, fax and communication facilities</v>
          </cell>
          <cell r="D46">
            <v>1</v>
          </cell>
          <cell r="E46" t="str">
            <v>sum</v>
          </cell>
          <cell r="F46">
            <v>0</v>
          </cell>
          <cell r="G46">
            <v>4684430.87</v>
          </cell>
        </row>
        <row r="47">
          <cell r="B47" t="str">
            <v>1.31</v>
          </cell>
          <cell r="C47" t="str">
            <v>Maintenance of site telephone, fax and communication facilities</v>
          </cell>
          <cell r="D47">
            <v>1</v>
          </cell>
          <cell r="E47" t="str">
            <v>sum</v>
          </cell>
          <cell r="F47">
            <v>0</v>
          </cell>
          <cell r="G47">
            <v>14684208.949999999</v>
          </cell>
        </row>
        <row r="48">
          <cell r="B48" t="str">
            <v>1.32</v>
          </cell>
          <cell r="C48" t="str">
            <v>Provision of the Works programme, and any other programmes required under the Contract, including regular revisions / updates and required</v>
          </cell>
          <cell r="D48">
            <v>1</v>
          </cell>
          <cell r="E48" t="str">
            <v>sum</v>
          </cell>
          <cell r="F48" t="str">
            <v>Included</v>
          </cell>
        </row>
        <row r="49">
          <cell r="B49" t="str">
            <v>1.33</v>
          </cell>
          <cell r="C49" t="str">
            <v>Comply with the requirements for Sub Contract Management Plan.</v>
          </cell>
          <cell r="D49">
            <v>1</v>
          </cell>
          <cell r="E49" t="str">
            <v>sum</v>
          </cell>
          <cell r="F49" t="str">
            <v>Included</v>
          </cell>
        </row>
        <row r="50">
          <cell r="B50" t="str">
            <v>1.34</v>
          </cell>
          <cell r="C50" t="str">
            <v xml:space="preserve">Provision of Tenant Design Manual </v>
          </cell>
          <cell r="D50">
            <v>1</v>
          </cell>
          <cell r="E50" t="str">
            <v>sum</v>
          </cell>
          <cell r="F50" t="str">
            <v>Included</v>
          </cell>
        </row>
        <row r="51">
          <cell r="B51" t="str">
            <v>1.35</v>
          </cell>
          <cell r="C51" t="str">
            <v>Provision of quality Assurance Plan</v>
          </cell>
          <cell r="D51">
            <v>1</v>
          </cell>
          <cell r="E51" t="str">
            <v>sum</v>
          </cell>
          <cell r="F51" t="str">
            <v>Included</v>
          </cell>
        </row>
        <row r="52">
          <cell r="B52" t="str">
            <v>1.36</v>
          </cell>
          <cell r="C52" t="str">
            <v>Provision of Contractor’s Environmental Management Plan</v>
          </cell>
          <cell r="D52">
            <v>1</v>
          </cell>
          <cell r="E52" t="str">
            <v>sum</v>
          </cell>
          <cell r="F52" t="str">
            <v>Included</v>
          </cell>
        </row>
        <row r="53">
          <cell r="B53" t="str">
            <v>1.37</v>
          </cell>
          <cell r="C53" t="str">
            <v>Comply with the requirements of Environment Management Plan</v>
          </cell>
          <cell r="D53">
            <v>33</v>
          </cell>
          <cell r="E53" t="str">
            <v>mos.</v>
          </cell>
          <cell r="F53">
            <v>343811.44</v>
          </cell>
          <cell r="G53">
            <v>11345777.52</v>
          </cell>
        </row>
        <row r="54">
          <cell r="B54" t="str">
            <v>1.38</v>
          </cell>
          <cell r="C54" t="str">
            <v>Provision of Safety Management Plan</v>
          </cell>
          <cell r="D54">
            <v>1</v>
          </cell>
          <cell r="E54" t="str">
            <v>sum</v>
          </cell>
          <cell r="F54" t="str">
            <v>Included</v>
          </cell>
        </row>
        <row r="55">
          <cell r="B55" t="str">
            <v>1.39</v>
          </cell>
          <cell r="C55" t="str">
            <v>Comply with the requirements for safety</v>
          </cell>
          <cell r="D55">
            <v>33</v>
          </cell>
          <cell r="E55" t="str">
            <v>mos.</v>
          </cell>
          <cell r="F55">
            <v>171905.72</v>
          </cell>
          <cell r="G55">
            <v>5672888.7599999998</v>
          </cell>
        </row>
        <row r="56">
          <cell r="B56" t="str">
            <v>1.39</v>
          </cell>
          <cell r="C56" t="str">
            <v>Provision of System Integrated Plan</v>
          </cell>
          <cell r="E56" t="str">
            <v>sum</v>
          </cell>
          <cell r="F56">
            <v>0</v>
          </cell>
          <cell r="G56">
            <v>0</v>
          </cell>
        </row>
        <row r="57">
          <cell r="B57" t="str">
            <v>1.40</v>
          </cell>
          <cell r="C57" t="str">
            <v xml:space="preserve">Provision of Testing Plans </v>
          </cell>
          <cell r="E57" t="str">
            <v>mo.</v>
          </cell>
          <cell r="F57">
            <v>0</v>
          </cell>
          <cell r="G57">
            <v>0</v>
          </cell>
        </row>
        <row r="58">
          <cell r="B58" t="str">
            <v>1.41</v>
          </cell>
          <cell r="C58" t="str">
            <v>Provision of Acceptance Test Procedure</v>
          </cell>
          <cell r="E58" t="str">
            <v>mo.</v>
          </cell>
          <cell r="F58">
            <v>0</v>
          </cell>
          <cell r="G58">
            <v>0</v>
          </cell>
        </row>
        <row r="59">
          <cell r="B59" t="str">
            <v>1.42</v>
          </cell>
          <cell r="C59" t="str">
            <v>Provision of Commissioning Procedure</v>
          </cell>
          <cell r="E59" t="str">
            <v>mo.</v>
          </cell>
          <cell r="F59">
            <v>0</v>
          </cell>
          <cell r="G59">
            <v>0</v>
          </cell>
        </row>
        <row r="60">
          <cell r="B60" t="str">
            <v>1.43</v>
          </cell>
          <cell r="C60" t="str">
            <v>Provision of As-Built Drawings</v>
          </cell>
          <cell r="D60">
            <v>1</v>
          </cell>
          <cell r="E60" t="str">
            <v>sum</v>
          </cell>
          <cell r="F60">
            <v>578749.82999999996</v>
          </cell>
          <cell r="G60">
            <v>578749.82999999996</v>
          </cell>
        </row>
        <row r="61">
          <cell r="B61" t="str">
            <v>1.44</v>
          </cell>
          <cell r="C61" t="str">
            <v>Provision of photographs of progress of site works</v>
          </cell>
          <cell r="D61">
            <v>660</v>
          </cell>
          <cell r="E61" t="str">
            <v>nos.</v>
          </cell>
          <cell r="F61">
            <v>151.46</v>
          </cell>
          <cell r="G61">
            <v>99963.6</v>
          </cell>
        </row>
        <row r="62">
          <cell r="B62" t="str">
            <v>1.45</v>
          </cell>
          <cell r="C62" t="str">
            <v>Provision of O &amp; M Manuals</v>
          </cell>
          <cell r="D62">
            <v>1</v>
          </cell>
          <cell r="E62" t="str">
            <v>sum</v>
          </cell>
          <cell r="F62">
            <v>289374.06</v>
          </cell>
          <cell r="G62">
            <v>289374.06</v>
          </cell>
        </row>
        <row r="63">
          <cell r="B63" t="str">
            <v>1.46</v>
          </cell>
          <cell r="C63" t="str">
            <v>Training</v>
          </cell>
          <cell r="E63" t="str">
            <v>no.</v>
          </cell>
          <cell r="F63">
            <v>0</v>
          </cell>
          <cell r="G63">
            <v>0</v>
          </cell>
        </row>
        <row r="64">
          <cell r="B64" t="str">
            <v>1.47</v>
          </cell>
          <cell r="C64" t="str">
            <v>All other “preliminaries and General Requirements” necessary to complete the Works which are not specifically itemized elsewhere in this part of the Pricing Breakdown all work priced against this item shall be separately itemized below:</v>
          </cell>
        </row>
        <row r="65">
          <cell r="B65" t="str">
            <v>ca,</v>
          </cell>
          <cell r="C65" t="str">
            <v>Animation</v>
          </cell>
          <cell r="D65">
            <v>1</v>
          </cell>
          <cell r="E65" t="str">
            <v>sum</v>
          </cell>
          <cell r="G65">
            <v>2578585.7999999998</v>
          </cell>
        </row>
        <row r="66">
          <cell r="B66" t="str">
            <v>b.</v>
          </cell>
          <cell r="C66" t="str">
            <v>Prototype / Mock-up / Testing (other than curtain wall) such as roofing finishing as well as others items</v>
          </cell>
          <cell r="D66">
            <v>1</v>
          </cell>
          <cell r="E66" t="str">
            <v>sum</v>
          </cell>
          <cell r="G66">
            <v>2578585.7999999998</v>
          </cell>
        </row>
        <row r="67">
          <cell r="B67" t="str">
            <v>c.</v>
          </cell>
          <cell r="C67" t="str">
            <v>Wind tunnel test / Prototype / Mock-up / Testing for curtain wall</v>
          </cell>
          <cell r="D67">
            <v>1</v>
          </cell>
          <cell r="E67" t="str">
            <v>sum</v>
          </cell>
          <cell r="G67">
            <v>8595286</v>
          </cell>
        </row>
        <row r="68">
          <cell r="A68" t="str">
            <v>1</v>
          </cell>
          <cell r="B68" t="str">
            <v>TOTAL APPORTIONED AMOUNT FOR  COST CENTRE 2A (inclusive of all taxes and duties except tax payable under Section 5 and 6 of the APGST)</v>
          </cell>
          <cell r="G68">
            <v>2074276340.4899991</v>
          </cell>
        </row>
        <row r="69">
          <cell r="B69" t="str">
            <v>Value of applicable Segniorage charges</v>
          </cell>
        </row>
        <row r="72">
          <cell r="B72" t="str">
            <v>Note for Tenderers: Any items of work not specifically mentioned above shall be allocated to the most appropriate item of work and indicated separately (1.1 to 1.43)</v>
          </cell>
        </row>
        <row r="75">
          <cell r="G75">
            <v>2074276340.4899991</v>
          </cell>
        </row>
      </sheetData>
      <sheetData sheetId="2"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3">
          <cell r="B3" t="str">
            <v>Cost Centre 2A– Excavation and Substructure – PTB</v>
          </cell>
        </row>
        <row r="5">
          <cell r="B5" t="str">
            <v>SL. NO</v>
          </cell>
          <cell r="C5" t="str">
            <v>ITEM DESCRIPTION</v>
          </cell>
          <cell r="D5" t="str">
            <v>QTY</v>
          </cell>
          <cell r="E5" t="str">
            <v>UNIT</v>
          </cell>
          <cell r="F5" t="str">
            <v>UNIT RATE</v>
          </cell>
          <cell r="G5" t="str">
            <v>APPORTIONED AMOUNT IN RUPEES</v>
          </cell>
          <cell r="H5" t="str">
            <v>COST BREAKDOWN</v>
          </cell>
        </row>
        <row r="6">
          <cell r="H6" t="str">
            <v>CIF Price</v>
          </cell>
          <cell r="I6" t="str">
            <v>Custom Duty</v>
          </cell>
          <cell r="J6" t="str">
            <v>CVD</v>
          </cell>
          <cell r="K6" t="str">
            <v>Ex-Factory Price</v>
          </cell>
          <cell r="L6" t="str">
            <v>Total Value of Services</v>
          </cell>
          <cell r="M6" t="str">
            <v>Excise Duty</v>
          </cell>
          <cell r="N6" t="str">
            <v>Sales Tax</v>
          </cell>
          <cell r="P6" t="str">
            <v>AP Entry Tax</v>
          </cell>
          <cell r="Q6" t="str">
            <v>Service Tax</v>
          </cell>
          <cell r="R6" t="str">
            <v>Works Conract Tax</v>
          </cell>
          <cell r="S6" t="str">
            <v>Other taxes &amp; levies*</v>
          </cell>
          <cell r="T6" t="str">
            <v>Construction Services</v>
          </cell>
          <cell r="U6" t="str">
            <v>Installation, testing &amp; commissioning</v>
          </cell>
        </row>
        <row r="7">
          <cell r="N7" t="str">
            <v>AP General Sales Tax</v>
          </cell>
          <cell r="O7" t="str">
            <v>Central Sales tax</v>
          </cell>
        </row>
        <row r="8">
          <cell r="B8" t="str">
            <v>2A.1</v>
          </cell>
          <cell r="C8" t="str">
            <v>Excavation and backfilling</v>
          </cell>
        </row>
        <row r="9">
          <cell r="C9" t="str">
            <v>Excavation</v>
          </cell>
          <cell r="D9">
            <v>36683</v>
          </cell>
          <cell r="E9" t="str">
            <v>m3</v>
          </cell>
          <cell r="F9">
            <v>578.04</v>
          </cell>
          <cell r="G9">
            <v>21204241.32</v>
          </cell>
          <cell r="H9">
            <v>0</v>
          </cell>
          <cell r="I9">
            <v>0</v>
          </cell>
          <cell r="J9">
            <v>0</v>
          </cell>
          <cell r="K9">
            <v>0</v>
          </cell>
          <cell r="L9">
            <v>0</v>
          </cell>
          <cell r="M9">
            <v>0</v>
          </cell>
          <cell r="N9">
            <v>0</v>
          </cell>
          <cell r="O9">
            <v>0</v>
          </cell>
          <cell r="P9">
            <v>0</v>
          </cell>
          <cell r="Q9">
            <v>0</v>
          </cell>
          <cell r="R9">
            <v>0</v>
          </cell>
          <cell r="S9">
            <v>0</v>
          </cell>
          <cell r="T9">
            <v>21204241.32</v>
          </cell>
          <cell r="U9">
            <v>0</v>
          </cell>
          <cell r="V9">
            <v>21204241.32</v>
          </cell>
        </row>
        <row r="10">
          <cell r="C10" t="str">
            <v>Backfilling</v>
          </cell>
          <cell r="D10">
            <v>15160</v>
          </cell>
          <cell r="E10" t="str">
            <v>m3</v>
          </cell>
          <cell r="F10">
            <v>75.150000000000006</v>
          </cell>
          <cell r="G10">
            <v>1139274</v>
          </cell>
          <cell r="H10">
            <v>0</v>
          </cell>
          <cell r="I10">
            <v>0</v>
          </cell>
          <cell r="J10">
            <v>0</v>
          </cell>
          <cell r="K10">
            <v>0</v>
          </cell>
          <cell r="L10">
            <v>0</v>
          </cell>
          <cell r="M10">
            <v>0</v>
          </cell>
          <cell r="N10">
            <v>0</v>
          </cell>
          <cell r="O10">
            <v>0</v>
          </cell>
          <cell r="P10">
            <v>0</v>
          </cell>
          <cell r="Q10">
            <v>0</v>
          </cell>
          <cell r="R10">
            <v>0</v>
          </cell>
          <cell r="S10">
            <v>0</v>
          </cell>
          <cell r="T10">
            <v>1139201.2320000001</v>
          </cell>
          <cell r="U10">
            <v>0</v>
          </cell>
          <cell r="V10">
            <v>1139201.2320000001</v>
          </cell>
        </row>
        <row r="11">
          <cell r="B11" t="str">
            <v>2A.2</v>
          </cell>
          <cell r="C11" t="str">
            <v>Anti-termite treatment</v>
          </cell>
          <cell r="D11">
            <v>33444</v>
          </cell>
          <cell r="E11" t="str">
            <v>m2</v>
          </cell>
          <cell r="F11">
            <v>156.97999999999999</v>
          </cell>
          <cell r="G11">
            <v>5250039.12</v>
          </cell>
          <cell r="H11">
            <v>0</v>
          </cell>
          <cell r="I11">
            <v>0</v>
          </cell>
          <cell r="J11">
            <v>0</v>
          </cell>
          <cell r="K11">
            <v>4318289.28</v>
          </cell>
          <cell r="L11">
            <v>0</v>
          </cell>
          <cell r="M11">
            <v>0</v>
          </cell>
          <cell r="N11">
            <v>0</v>
          </cell>
          <cell r="O11">
            <v>0</v>
          </cell>
          <cell r="P11">
            <v>0</v>
          </cell>
          <cell r="Q11">
            <v>0</v>
          </cell>
          <cell r="R11">
            <v>345476.52</v>
          </cell>
          <cell r="S11">
            <v>125950.1</v>
          </cell>
          <cell r="T11">
            <v>805782.30703839997</v>
          </cell>
          <cell r="U11">
            <v>0</v>
          </cell>
          <cell r="V11">
            <v>5250021.6870384011</v>
          </cell>
        </row>
        <row r="12">
          <cell r="B12" t="str">
            <v>2A.3</v>
          </cell>
          <cell r="C12" t="str">
            <v>Footings concrete(C40)</v>
          </cell>
          <cell r="D12">
            <v>609</v>
          </cell>
          <cell r="E12" t="str">
            <v>m3</v>
          </cell>
          <cell r="F12">
            <v>3416.51</v>
          </cell>
          <cell r="G12">
            <v>2080654.59</v>
          </cell>
          <cell r="H12">
            <v>0</v>
          </cell>
          <cell r="I12">
            <v>0</v>
          </cell>
          <cell r="J12">
            <v>0</v>
          </cell>
          <cell r="K12">
            <v>1304269.28</v>
          </cell>
          <cell r="L12">
            <v>0</v>
          </cell>
          <cell r="M12">
            <v>76125</v>
          </cell>
          <cell r="N12">
            <v>180892.84268160001</v>
          </cell>
          <cell r="O12">
            <v>0</v>
          </cell>
          <cell r="P12">
            <v>0</v>
          </cell>
          <cell r="Q12">
            <v>0</v>
          </cell>
          <cell r="R12">
            <v>104339.97</v>
          </cell>
          <cell r="S12">
            <v>0</v>
          </cell>
          <cell r="T12">
            <v>700262.56128880009</v>
          </cell>
          <cell r="U12">
            <v>0</v>
          </cell>
          <cell r="V12">
            <v>2080656.8412888001</v>
          </cell>
        </row>
        <row r="13">
          <cell r="C13" t="str">
            <v>Footing blinding layer concrete</v>
          </cell>
          <cell r="D13">
            <v>10</v>
          </cell>
          <cell r="E13" t="str">
            <v>m3</v>
          </cell>
          <cell r="F13">
            <v>2875.83</v>
          </cell>
          <cell r="G13">
            <v>28758.3</v>
          </cell>
          <cell r="H13">
            <v>0</v>
          </cell>
          <cell r="I13">
            <v>0</v>
          </cell>
          <cell r="J13">
            <v>0</v>
          </cell>
          <cell r="K13">
            <v>17252.830000000002</v>
          </cell>
          <cell r="L13">
            <v>0</v>
          </cell>
          <cell r="M13">
            <v>937.5</v>
          </cell>
          <cell r="N13">
            <v>2430.325824</v>
          </cell>
          <cell r="O13">
            <v>0</v>
          </cell>
          <cell r="P13">
            <v>0</v>
          </cell>
          <cell r="Q13">
            <v>0</v>
          </cell>
          <cell r="R13">
            <v>1380.2</v>
          </cell>
          <cell r="S13">
            <v>0</v>
          </cell>
          <cell r="T13">
            <v>10567.946134400001</v>
          </cell>
          <cell r="U13">
            <v>0</v>
          </cell>
          <cell r="V13">
            <v>28758.276134400003</v>
          </cell>
        </row>
        <row r="14">
          <cell r="C14" t="str">
            <v>Footing formwork</v>
          </cell>
          <cell r="D14">
            <v>519</v>
          </cell>
          <cell r="E14" t="str">
            <v>m2</v>
          </cell>
          <cell r="F14">
            <v>419.2</v>
          </cell>
          <cell r="G14">
            <v>217564.79999999999</v>
          </cell>
          <cell r="H14">
            <v>0</v>
          </cell>
          <cell r="I14">
            <v>0</v>
          </cell>
          <cell r="J14">
            <v>0</v>
          </cell>
          <cell r="K14">
            <v>97990.19</v>
          </cell>
          <cell r="L14">
            <v>0</v>
          </cell>
          <cell r="M14">
            <v>15678.43</v>
          </cell>
          <cell r="N14">
            <v>14417.7262569461</v>
          </cell>
          <cell r="O14">
            <v>0</v>
          </cell>
          <cell r="P14">
            <v>0</v>
          </cell>
          <cell r="Q14">
            <v>0</v>
          </cell>
          <cell r="R14">
            <v>7836.9</v>
          </cell>
          <cell r="S14">
            <v>0</v>
          </cell>
          <cell r="T14">
            <v>103897.427832</v>
          </cell>
          <cell r="U14">
            <v>0</v>
          </cell>
          <cell r="V14">
            <v>217566.04783199998</v>
          </cell>
        </row>
        <row r="15">
          <cell r="B15" t="str">
            <v>2A.4</v>
          </cell>
          <cell r="C15" t="str">
            <v>PCC for raft</v>
          </cell>
          <cell r="T15">
            <v>0</v>
          </cell>
          <cell r="V15">
            <v>0</v>
          </cell>
        </row>
        <row r="16">
          <cell r="B16" t="str">
            <v>2A.5</v>
          </cell>
          <cell r="C16" t="str">
            <v>Raft concrete(C40)</v>
          </cell>
          <cell r="D16">
            <v>36075</v>
          </cell>
          <cell r="E16" t="str">
            <v>m3</v>
          </cell>
          <cell r="F16">
            <v>3416.51</v>
          </cell>
          <cell r="G16">
            <v>123250598.25</v>
          </cell>
          <cell r="H16">
            <v>0</v>
          </cell>
          <cell r="I16">
            <v>0</v>
          </cell>
          <cell r="J16">
            <v>0</v>
          </cell>
          <cell r="K16">
            <v>77260286.379999995</v>
          </cell>
          <cell r="L16">
            <v>0</v>
          </cell>
          <cell r="M16">
            <v>4509375</v>
          </cell>
          <cell r="N16">
            <v>10715450.410080001</v>
          </cell>
          <cell r="O16">
            <v>0</v>
          </cell>
          <cell r="P16">
            <v>0</v>
          </cell>
          <cell r="Q16">
            <v>0</v>
          </cell>
          <cell r="R16">
            <v>6180729.75</v>
          </cell>
          <cell r="S16">
            <v>0</v>
          </cell>
          <cell r="T16">
            <v>41481070.735956796</v>
          </cell>
          <cell r="U16">
            <v>0</v>
          </cell>
          <cell r="V16">
            <v>123250732.1159568</v>
          </cell>
        </row>
        <row r="17">
          <cell r="C17" t="str">
            <v>Raft blinding layer concrete</v>
          </cell>
          <cell r="D17">
            <v>1390</v>
          </cell>
          <cell r="E17" t="str">
            <v>m3</v>
          </cell>
          <cell r="F17">
            <v>2875.83</v>
          </cell>
          <cell r="G17">
            <v>3997403.7</v>
          </cell>
          <cell r="H17">
            <v>0</v>
          </cell>
          <cell r="I17">
            <v>0</v>
          </cell>
          <cell r="J17">
            <v>0</v>
          </cell>
          <cell r="K17">
            <v>2398143.15</v>
          </cell>
          <cell r="L17">
            <v>0</v>
          </cell>
          <cell r="M17">
            <v>130312.5</v>
          </cell>
          <cell r="N17">
            <v>337815.289536</v>
          </cell>
          <cell r="O17">
            <v>0</v>
          </cell>
          <cell r="P17">
            <v>0</v>
          </cell>
          <cell r="Q17">
            <v>0</v>
          </cell>
          <cell r="R17">
            <v>191847.8</v>
          </cell>
          <cell r="S17">
            <v>0</v>
          </cell>
          <cell r="T17">
            <v>1468944.3396144002</v>
          </cell>
          <cell r="U17">
            <v>0</v>
          </cell>
          <cell r="V17">
            <v>3997399.9896143992</v>
          </cell>
        </row>
        <row r="18">
          <cell r="C18" t="str">
            <v>Raft formwork</v>
          </cell>
          <cell r="D18">
            <v>14119</v>
          </cell>
          <cell r="E18" t="str">
            <v>m2</v>
          </cell>
          <cell r="F18">
            <v>419.2</v>
          </cell>
          <cell r="G18">
            <v>5918684.7999999998</v>
          </cell>
          <cell r="H18">
            <v>0</v>
          </cell>
          <cell r="I18">
            <v>0</v>
          </cell>
          <cell r="J18">
            <v>0</v>
          </cell>
          <cell r="K18">
            <v>2665748.4300000002</v>
          </cell>
          <cell r="L18">
            <v>0</v>
          </cell>
          <cell r="M18">
            <v>426519.75</v>
          </cell>
          <cell r="N18">
            <v>392223.26979156397</v>
          </cell>
          <cell r="O18">
            <v>0</v>
          </cell>
          <cell r="P18">
            <v>0</v>
          </cell>
          <cell r="Q18">
            <v>0</v>
          </cell>
          <cell r="R18">
            <v>213196.9</v>
          </cell>
          <cell r="S18">
            <v>0</v>
          </cell>
          <cell r="T18">
            <v>2826450.3757560002</v>
          </cell>
          <cell r="U18">
            <v>0</v>
          </cell>
          <cell r="V18">
            <v>5918718.5557559999</v>
          </cell>
        </row>
        <row r="19">
          <cell r="C19" t="str">
            <v>Ditto(diagonal)</v>
          </cell>
          <cell r="T19">
            <v>0</v>
          </cell>
          <cell r="V19">
            <v>0</v>
          </cell>
        </row>
        <row r="20">
          <cell r="B20" t="str">
            <v>2A.6</v>
          </cell>
          <cell r="C20" t="str">
            <v>Columns concrete (C40)</v>
          </cell>
          <cell r="D20">
            <v>2123</v>
          </cell>
          <cell r="E20" t="str">
            <v>m3</v>
          </cell>
          <cell r="F20">
            <v>3416.51</v>
          </cell>
          <cell r="G20">
            <v>7253250.7300000004</v>
          </cell>
          <cell r="H20">
            <v>0</v>
          </cell>
          <cell r="I20">
            <v>0</v>
          </cell>
          <cell r="J20">
            <v>0</v>
          </cell>
          <cell r="K20">
            <v>4546738.41</v>
          </cell>
          <cell r="L20">
            <v>0</v>
          </cell>
          <cell r="M20">
            <v>265375</v>
          </cell>
          <cell r="N20">
            <v>630600.17243519996</v>
          </cell>
          <cell r="O20">
            <v>0</v>
          </cell>
          <cell r="P20">
            <v>0</v>
          </cell>
          <cell r="Q20">
            <v>0</v>
          </cell>
          <cell r="R20">
            <v>363733.59</v>
          </cell>
          <cell r="S20">
            <v>0</v>
          </cell>
          <cell r="T20">
            <v>2441145.2037583999</v>
          </cell>
          <cell r="U20">
            <v>0</v>
          </cell>
          <cell r="V20">
            <v>7253258.6137584001</v>
          </cell>
        </row>
        <row r="21">
          <cell r="C21" t="str">
            <v>Columns formwork</v>
          </cell>
          <cell r="D21">
            <v>8505</v>
          </cell>
          <cell r="E21" t="str">
            <v>m2</v>
          </cell>
          <cell r="F21">
            <v>419.2</v>
          </cell>
          <cell r="G21">
            <v>3565296</v>
          </cell>
          <cell r="H21">
            <v>0</v>
          </cell>
          <cell r="I21">
            <v>0</v>
          </cell>
          <cell r="J21">
            <v>0</v>
          </cell>
          <cell r="K21">
            <v>1605792.93</v>
          </cell>
          <cell r="L21">
            <v>0</v>
          </cell>
          <cell r="M21">
            <v>256926.87</v>
          </cell>
          <cell r="N21">
            <v>236267.36380602399</v>
          </cell>
          <cell r="O21">
            <v>0</v>
          </cell>
          <cell r="P21">
            <v>0</v>
          </cell>
          <cell r="Q21">
            <v>0</v>
          </cell>
          <cell r="R21">
            <v>128425.5</v>
          </cell>
          <cell r="S21">
            <v>0</v>
          </cell>
          <cell r="T21">
            <v>1702596.5266199999</v>
          </cell>
          <cell r="U21">
            <v>0</v>
          </cell>
          <cell r="V21">
            <v>3565316.3266199995</v>
          </cell>
        </row>
        <row r="22">
          <cell r="B22" t="str">
            <v>2A.7</v>
          </cell>
          <cell r="C22" t="str">
            <v>Beams concrete</v>
          </cell>
          <cell r="T22">
            <v>0</v>
          </cell>
          <cell r="V22">
            <v>0</v>
          </cell>
        </row>
        <row r="23">
          <cell r="C23" t="str">
            <v>C30</v>
          </cell>
          <cell r="D23">
            <v>2123</v>
          </cell>
          <cell r="E23" t="str">
            <v>m3</v>
          </cell>
          <cell r="F23">
            <v>3107.54</v>
          </cell>
          <cell r="G23">
            <v>6597307.4199999999</v>
          </cell>
          <cell r="H23">
            <v>0</v>
          </cell>
          <cell r="I23">
            <v>0</v>
          </cell>
          <cell r="J23">
            <v>0</v>
          </cell>
          <cell r="K23">
            <v>4029470.65</v>
          </cell>
          <cell r="L23">
            <v>0</v>
          </cell>
          <cell r="M23">
            <v>238837.5</v>
          </cell>
          <cell r="N23">
            <v>584743.37243520003</v>
          </cell>
          <cell r="O23">
            <v>0</v>
          </cell>
          <cell r="P23">
            <v>0</v>
          </cell>
          <cell r="Q23">
            <v>0</v>
          </cell>
          <cell r="R23">
            <v>322356.32</v>
          </cell>
          <cell r="S23">
            <v>0</v>
          </cell>
          <cell r="T23">
            <v>2329000.2209792002</v>
          </cell>
          <cell r="U23">
            <v>0</v>
          </cell>
          <cell r="V23">
            <v>6597308.3709792001</v>
          </cell>
        </row>
        <row r="24">
          <cell r="C24" t="str">
            <v>C40</v>
          </cell>
          <cell r="D24">
            <v>0</v>
          </cell>
          <cell r="E24" t="str">
            <v>m3</v>
          </cell>
          <cell r="T24">
            <v>0</v>
          </cell>
          <cell r="V24">
            <v>0</v>
          </cell>
        </row>
        <row r="25">
          <cell r="C25" t="str">
            <v>Beams formwork</v>
          </cell>
          <cell r="D25">
            <v>11916</v>
          </cell>
          <cell r="E25" t="str">
            <v>m2</v>
          </cell>
          <cell r="F25">
            <v>598.49</v>
          </cell>
          <cell r="G25">
            <v>7131606.8399999999</v>
          </cell>
          <cell r="H25">
            <v>0</v>
          </cell>
          <cell r="I25">
            <v>0</v>
          </cell>
          <cell r="J25">
            <v>0</v>
          </cell>
          <cell r="K25">
            <v>2365457.2200000002</v>
          </cell>
          <cell r="L25">
            <v>0</v>
          </cell>
          <cell r="M25">
            <v>378473.16</v>
          </cell>
          <cell r="N25">
            <v>305640.53948187502</v>
          </cell>
          <cell r="O25">
            <v>0</v>
          </cell>
          <cell r="P25">
            <v>0</v>
          </cell>
          <cell r="Q25">
            <v>0</v>
          </cell>
          <cell r="R25">
            <v>189226.08</v>
          </cell>
          <cell r="S25">
            <v>0</v>
          </cell>
          <cell r="T25">
            <v>4387691.6811864004</v>
          </cell>
          <cell r="U25">
            <v>0</v>
          </cell>
          <cell r="V25">
            <v>7131622.0611864012</v>
          </cell>
        </row>
        <row r="26">
          <cell r="B26" t="str">
            <v>2A.8</v>
          </cell>
          <cell r="C26" t="str">
            <v>Slab concrete (Access ramp and -0.00m slab)</v>
          </cell>
          <cell r="T26">
            <v>0</v>
          </cell>
          <cell r="V26">
            <v>0</v>
          </cell>
        </row>
        <row r="27">
          <cell r="C27" t="str">
            <v>C30</v>
          </cell>
          <cell r="D27">
            <v>1215</v>
          </cell>
          <cell r="E27" t="str">
            <v>m3</v>
          </cell>
          <cell r="F27">
            <v>3107.54</v>
          </cell>
          <cell r="G27">
            <v>3775661.1</v>
          </cell>
          <cell r="H27">
            <v>0</v>
          </cell>
          <cell r="I27">
            <v>0</v>
          </cell>
          <cell r="J27">
            <v>0</v>
          </cell>
          <cell r="K27">
            <v>2306079.5299999998</v>
          </cell>
          <cell r="L27">
            <v>0</v>
          </cell>
          <cell r="M27">
            <v>136687.5</v>
          </cell>
          <cell r="N27">
            <v>334650.58761599998</v>
          </cell>
          <cell r="O27">
            <v>0</v>
          </cell>
          <cell r="P27">
            <v>0</v>
          </cell>
          <cell r="Q27">
            <v>0</v>
          </cell>
          <cell r="R27">
            <v>184485.6</v>
          </cell>
          <cell r="S27">
            <v>0</v>
          </cell>
          <cell r="T27">
            <v>1332894.6190624</v>
          </cell>
          <cell r="U27">
            <v>0</v>
          </cell>
          <cell r="V27">
            <v>3775661.6490623998</v>
          </cell>
        </row>
        <row r="28">
          <cell r="C28" t="str">
            <v>C40</v>
          </cell>
          <cell r="D28">
            <v>0</v>
          </cell>
          <cell r="E28" t="str">
            <v>m3</v>
          </cell>
          <cell r="T28">
            <v>0</v>
          </cell>
          <cell r="V28">
            <v>0</v>
          </cell>
        </row>
        <row r="29">
          <cell r="C29" t="str">
            <v>Slab blinding layer concrete</v>
          </cell>
          <cell r="D29">
            <v>729</v>
          </cell>
          <cell r="E29" t="str">
            <v>m3</v>
          </cell>
          <cell r="F29">
            <v>2875.83</v>
          </cell>
          <cell r="G29">
            <v>2096480.07</v>
          </cell>
          <cell r="H29">
            <v>0</v>
          </cell>
          <cell r="I29">
            <v>0</v>
          </cell>
          <cell r="J29">
            <v>0</v>
          </cell>
          <cell r="K29">
            <v>1257731.19</v>
          </cell>
          <cell r="L29">
            <v>0</v>
          </cell>
          <cell r="M29">
            <v>68343.75</v>
          </cell>
          <cell r="N29">
            <v>177170.75256960001</v>
          </cell>
          <cell r="O29">
            <v>0</v>
          </cell>
          <cell r="P29">
            <v>0</v>
          </cell>
          <cell r="Q29">
            <v>0</v>
          </cell>
          <cell r="R29">
            <v>100616.58</v>
          </cell>
          <cell r="S29">
            <v>0</v>
          </cell>
          <cell r="T29">
            <v>770403.17979119997</v>
          </cell>
          <cell r="U29">
            <v>0</v>
          </cell>
          <cell r="V29">
            <v>2096478.1197911999</v>
          </cell>
        </row>
        <row r="30">
          <cell r="C30" t="str">
            <v>Slab formwork</v>
          </cell>
          <cell r="D30">
            <v>11513</v>
          </cell>
          <cell r="E30" t="str">
            <v>m2</v>
          </cell>
          <cell r="F30">
            <v>526.94000000000005</v>
          </cell>
          <cell r="G30">
            <v>6066660.2199999997</v>
          </cell>
          <cell r="H30">
            <v>0</v>
          </cell>
          <cell r="I30">
            <v>0</v>
          </cell>
          <cell r="J30">
            <v>0</v>
          </cell>
          <cell r="K30">
            <v>1031165.86</v>
          </cell>
          <cell r="L30">
            <v>0</v>
          </cell>
          <cell r="M30">
            <v>164986.54</v>
          </cell>
          <cell r="N30">
            <v>163260.734444064</v>
          </cell>
          <cell r="O30">
            <v>0</v>
          </cell>
          <cell r="P30">
            <v>0</v>
          </cell>
          <cell r="Q30">
            <v>0</v>
          </cell>
          <cell r="R30">
            <v>82548.210000000006</v>
          </cell>
          <cell r="S30">
            <v>0</v>
          </cell>
          <cell r="T30">
            <v>4870533.5401648004</v>
          </cell>
          <cell r="U30">
            <v>0</v>
          </cell>
          <cell r="V30">
            <v>6066685.9401648007</v>
          </cell>
        </row>
        <row r="31">
          <cell r="B31" t="str">
            <v>2A.9</v>
          </cell>
          <cell r="C31" t="str">
            <v>Retaining walls concrete(C40)</v>
          </cell>
          <cell r="D31">
            <v>7530</v>
          </cell>
          <cell r="E31" t="str">
            <v>m3</v>
          </cell>
          <cell r="F31">
            <v>3416.51</v>
          </cell>
          <cell r="G31">
            <v>25726320.300000001</v>
          </cell>
          <cell r="H31">
            <v>0</v>
          </cell>
          <cell r="I31">
            <v>0</v>
          </cell>
          <cell r="J31">
            <v>0</v>
          </cell>
          <cell r="K31">
            <v>16126679.32</v>
          </cell>
          <cell r="L31">
            <v>0</v>
          </cell>
          <cell r="M31">
            <v>941250</v>
          </cell>
          <cell r="N31">
            <v>2236655.3454720001</v>
          </cell>
          <cell r="O31">
            <v>0</v>
          </cell>
          <cell r="P31">
            <v>0</v>
          </cell>
          <cell r="Q31">
            <v>0</v>
          </cell>
          <cell r="R31">
            <v>1290114.8999999999</v>
          </cell>
          <cell r="S31">
            <v>0</v>
          </cell>
          <cell r="T31">
            <v>8658418.9209199995</v>
          </cell>
          <cell r="U31">
            <v>0</v>
          </cell>
          <cell r="V31">
            <v>25726348.24092</v>
          </cell>
        </row>
        <row r="32">
          <cell r="C32" t="str">
            <v>Retaining walls formwork</v>
          </cell>
          <cell r="D32">
            <v>24786</v>
          </cell>
          <cell r="E32" t="str">
            <v>m2</v>
          </cell>
          <cell r="F32">
            <v>441.33</v>
          </cell>
          <cell r="G32">
            <v>10938805.380000001</v>
          </cell>
          <cell r="H32">
            <v>0</v>
          </cell>
          <cell r="I32">
            <v>0</v>
          </cell>
          <cell r="J32">
            <v>0</v>
          </cell>
          <cell r="K32">
            <v>4334378.03</v>
          </cell>
          <cell r="L32">
            <v>0</v>
          </cell>
          <cell r="M32">
            <v>626055.5</v>
          </cell>
          <cell r="N32">
            <v>575763.61726285703</v>
          </cell>
          <cell r="O32">
            <v>0</v>
          </cell>
          <cell r="P32">
            <v>0</v>
          </cell>
          <cell r="Q32">
            <v>0</v>
          </cell>
          <cell r="R32">
            <v>346756.14</v>
          </cell>
          <cell r="S32">
            <v>0</v>
          </cell>
          <cell r="T32">
            <v>5978406.6208544001</v>
          </cell>
          <cell r="U32">
            <v>0</v>
          </cell>
          <cell r="V32">
            <v>10938840.150854399</v>
          </cell>
        </row>
        <row r="33">
          <cell r="B33" t="str">
            <v>2A.10</v>
          </cell>
          <cell r="C33" t="str">
            <v>Service shafts concrete</v>
          </cell>
          <cell r="T33">
            <v>0</v>
          </cell>
          <cell r="V33">
            <v>0</v>
          </cell>
        </row>
        <row r="34">
          <cell r="B34" t="str">
            <v>2A.11</v>
          </cell>
          <cell r="C34" t="str">
            <v>Concrete for water tanks</v>
          </cell>
          <cell r="T34">
            <v>0</v>
          </cell>
          <cell r="V34">
            <v>0</v>
          </cell>
        </row>
        <row r="35">
          <cell r="B35" t="str">
            <v>2A.12</v>
          </cell>
          <cell r="C35" t="str">
            <v>Concrete for miscellaneous works (Catchpit &amp;Channel &amp;Tunnel)</v>
          </cell>
          <cell r="T35">
            <v>0</v>
          </cell>
          <cell r="V35">
            <v>0</v>
          </cell>
        </row>
        <row r="36">
          <cell r="C36" t="str">
            <v>a) Utility Trench</v>
          </cell>
          <cell r="D36">
            <v>261</v>
          </cell>
          <cell r="E36" t="str">
            <v>m3</v>
          </cell>
          <cell r="F36">
            <v>3416.51</v>
          </cell>
          <cell r="G36">
            <v>891709.11</v>
          </cell>
          <cell r="H36">
            <v>0</v>
          </cell>
          <cell r="I36">
            <v>0</v>
          </cell>
          <cell r="J36">
            <v>0</v>
          </cell>
          <cell r="K36">
            <v>558972.55000000005</v>
          </cell>
          <cell r="L36">
            <v>0</v>
          </cell>
          <cell r="M36">
            <v>32625</v>
          </cell>
          <cell r="N36">
            <v>77525.504006400006</v>
          </cell>
          <cell r="O36">
            <v>0</v>
          </cell>
          <cell r="P36">
            <v>0</v>
          </cell>
          <cell r="Q36">
            <v>0</v>
          </cell>
          <cell r="R36">
            <v>44717.13</v>
          </cell>
          <cell r="S36">
            <v>0</v>
          </cell>
          <cell r="T36">
            <v>300112.52648960002</v>
          </cell>
          <cell r="U36">
            <v>0</v>
          </cell>
          <cell r="V36">
            <v>891710.0764896</v>
          </cell>
        </row>
        <row r="37">
          <cell r="C37" t="str">
            <v>b) Catch Pit</v>
          </cell>
          <cell r="D37">
            <v>2</v>
          </cell>
          <cell r="E37" t="str">
            <v>m3</v>
          </cell>
          <cell r="F37">
            <v>3416.51</v>
          </cell>
          <cell r="G37">
            <v>6833.02</v>
          </cell>
          <cell r="H37">
            <v>0</v>
          </cell>
          <cell r="I37">
            <v>0</v>
          </cell>
          <cell r="J37">
            <v>0</v>
          </cell>
          <cell r="K37">
            <v>4283.3100000000004</v>
          </cell>
          <cell r="L37">
            <v>0</v>
          </cell>
          <cell r="M37">
            <v>250</v>
          </cell>
          <cell r="N37">
            <v>594.06516480000005</v>
          </cell>
          <cell r="O37">
            <v>0</v>
          </cell>
          <cell r="P37">
            <v>0</v>
          </cell>
          <cell r="Q37">
            <v>0</v>
          </cell>
          <cell r="R37">
            <v>342.66</v>
          </cell>
          <cell r="S37">
            <v>0</v>
          </cell>
          <cell r="T37">
            <v>2299.7124008000001</v>
          </cell>
          <cell r="U37">
            <v>0</v>
          </cell>
          <cell r="V37">
            <v>6833.0224008000005</v>
          </cell>
        </row>
        <row r="38">
          <cell r="C38" t="str">
            <v>c) Retaining wall outside the building</v>
          </cell>
          <cell r="D38">
            <v>2280</v>
          </cell>
          <cell r="E38" t="str">
            <v>m3</v>
          </cell>
          <cell r="F38">
            <v>3416.51</v>
          </cell>
          <cell r="G38">
            <v>7789642.7999999998</v>
          </cell>
          <cell r="H38">
            <v>0</v>
          </cell>
          <cell r="I38">
            <v>0</v>
          </cell>
          <cell r="J38">
            <v>0</v>
          </cell>
          <cell r="K38">
            <v>4882978.5999999996</v>
          </cell>
          <cell r="L38">
            <v>0</v>
          </cell>
          <cell r="M38">
            <v>285000</v>
          </cell>
          <cell r="N38">
            <v>677234.28787200002</v>
          </cell>
          <cell r="O38">
            <v>0</v>
          </cell>
          <cell r="P38">
            <v>0</v>
          </cell>
          <cell r="Q38">
            <v>0</v>
          </cell>
          <cell r="R38">
            <v>390632.4</v>
          </cell>
          <cell r="S38">
            <v>0</v>
          </cell>
          <cell r="T38">
            <v>2621672.6595080001</v>
          </cell>
          <cell r="U38">
            <v>0</v>
          </cell>
          <cell r="V38">
            <v>7789651.2595079988</v>
          </cell>
        </row>
        <row r="39">
          <cell r="C39" t="str">
            <v>d) Raft concrete outside the building</v>
          </cell>
          <cell r="D39">
            <v>7460</v>
          </cell>
          <cell r="E39" t="str">
            <v>m3</v>
          </cell>
          <cell r="F39">
            <v>3416.51</v>
          </cell>
          <cell r="G39">
            <v>25487164.600000001</v>
          </cell>
          <cell r="H39">
            <v>0</v>
          </cell>
          <cell r="I39">
            <v>0</v>
          </cell>
          <cell r="J39">
            <v>0</v>
          </cell>
          <cell r="K39">
            <v>15976763.310000001</v>
          </cell>
          <cell r="L39">
            <v>0</v>
          </cell>
          <cell r="M39">
            <v>932500</v>
          </cell>
          <cell r="N39">
            <v>2215863.064704</v>
          </cell>
          <cell r="O39">
            <v>0</v>
          </cell>
          <cell r="P39">
            <v>0</v>
          </cell>
          <cell r="Q39">
            <v>0</v>
          </cell>
          <cell r="R39">
            <v>1278121.8</v>
          </cell>
          <cell r="S39">
            <v>0</v>
          </cell>
          <cell r="T39">
            <v>8577928.9734800011</v>
          </cell>
          <cell r="U39">
            <v>0</v>
          </cell>
          <cell r="V39">
            <v>25487192.283480003</v>
          </cell>
        </row>
        <row r="40">
          <cell r="C40" t="str">
            <v>Formwork for miscellaneous works (Catchpit &amp;Channel &amp;Tunnel)</v>
          </cell>
          <cell r="T40">
            <v>0</v>
          </cell>
          <cell r="V40">
            <v>0</v>
          </cell>
        </row>
        <row r="41">
          <cell r="C41" t="str">
            <v>a) Utility Trench</v>
          </cell>
          <cell r="D41">
            <v>1055</v>
          </cell>
          <cell r="E41" t="str">
            <v>m2</v>
          </cell>
          <cell r="F41">
            <v>441.33</v>
          </cell>
          <cell r="G41">
            <v>465603.15</v>
          </cell>
          <cell r="H41">
            <v>0</v>
          </cell>
          <cell r="I41">
            <v>0</v>
          </cell>
          <cell r="J41">
            <v>0</v>
          </cell>
          <cell r="K41">
            <v>184489.99</v>
          </cell>
          <cell r="L41">
            <v>0</v>
          </cell>
          <cell r="M41">
            <v>26647.65</v>
          </cell>
          <cell r="N41">
            <v>24507.004607936498</v>
          </cell>
          <cell r="O41">
            <v>0</v>
          </cell>
          <cell r="P41">
            <v>0</v>
          </cell>
          <cell r="Q41">
            <v>0</v>
          </cell>
          <cell r="R41">
            <v>14759.45</v>
          </cell>
          <cell r="S41">
            <v>0</v>
          </cell>
          <cell r="T41">
            <v>254467.00190480001</v>
          </cell>
          <cell r="U41">
            <v>0</v>
          </cell>
          <cell r="V41">
            <v>465604.64190480002</v>
          </cell>
        </row>
        <row r="42">
          <cell r="C42" t="str">
            <v>b) Catch Pit</v>
          </cell>
          <cell r="D42">
            <v>17</v>
          </cell>
          <cell r="E42" t="str">
            <v>m2</v>
          </cell>
          <cell r="F42">
            <v>441.33</v>
          </cell>
          <cell r="G42">
            <v>7502.61</v>
          </cell>
          <cell r="H42">
            <v>0</v>
          </cell>
          <cell r="I42">
            <v>0</v>
          </cell>
          <cell r="J42">
            <v>0</v>
          </cell>
          <cell r="K42">
            <v>2972.82</v>
          </cell>
          <cell r="L42">
            <v>0</v>
          </cell>
          <cell r="M42">
            <v>429.39</v>
          </cell>
          <cell r="N42">
            <v>394.89960031746</v>
          </cell>
          <cell r="O42">
            <v>0</v>
          </cell>
          <cell r="P42">
            <v>0</v>
          </cell>
          <cell r="Q42">
            <v>0</v>
          </cell>
          <cell r="R42">
            <v>237.83</v>
          </cell>
          <cell r="S42">
            <v>0</v>
          </cell>
          <cell r="T42">
            <v>4100.4139367999996</v>
          </cell>
          <cell r="U42">
            <v>0</v>
          </cell>
          <cell r="V42">
            <v>7502.6239367999997</v>
          </cell>
        </row>
        <row r="43">
          <cell r="C43" t="str">
            <v>c) Retaining wall outside the building</v>
          </cell>
          <cell r="D43">
            <v>5942</v>
          </cell>
          <cell r="E43" t="str">
            <v>m2</v>
          </cell>
          <cell r="F43">
            <v>441.33</v>
          </cell>
          <cell r="G43">
            <v>2622382.86</v>
          </cell>
          <cell r="H43">
            <v>0</v>
          </cell>
          <cell r="I43">
            <v>0</v>
          </cell>
          <cell r="J43">
            <v>0</v>
          </cell>
          <cell r="K43">
            <v>1039089.58</v>
          </cell>
          <cell r="L43">
            <v>0</v>
          </cell>
          <cell r="M43">
            <v>150085.6</v>
          </cell>
          <cell r="N43">
            <v>138029.02500507899</v>
          </cell>
          <cell r="O43">
            <v>0</v>
          </cell>
          <cell r="P43">
            <v>0</v>
          </cell>
          <cell r="Q43">
            <v>0</v>
          </cell>
          <cell r="R43">
            <v>83128.58</v>
          </cell>
          <cell r="S43">
            <v>0</v>
          </cell>
          <cell r="T43">
            <v>1433216.0093608</v>
          </cell>
          <cell r="U43">
            <v>0</v>
          </cell>
          <cell r="V43">
            <v>2622391.1893608002</v>
          </cell>
        </row>
        <row r="44">
          <cell r="C44" t="str">
            <v>d) Raft concrete outside the building</v>
          </cell>
          <cell r="D44">
            <v>2778</v>
          </cell>
          <cell r="E44" t="str">
            <v>m2</v>
          </cell>
          <cell r="F44">
            <v>419.2</v>
          </cell>
          <cell r="G44">
            <v>1164537.6000000001</v>
          </cell>
          <cell r="H44">
            <v>0</v>
          </cell>
          <cell r="I44">
            <v>0</v>
          </cell>
          <cell r="J44">
            <v>0</v>
          </cell>
          <cell r="K44">
            <v>524502.38</v>
          </cell>
          <cell r="L44">
            <v>0</v>
          </cell>
          <cell r="M44">
            <v>83920.38</v>
          </cell>
          <cell r="N44">
            <v>77172.338230821304</v>
          </cell>
          <cell r="O44">
            <v>0</v>
          </cell>
          <cell r="P44">
            <v>0</v>
          </cell>
          <cell r="Q44">
            <v>0</v>
          </cell>
          <cell r="R44">
            <v>41947.8</v>
          </cell>
          <cell r="S44">
            <v>0</v>
          </cell>
          <cell r="T44">
            <v>556121.47971999994</v>
          </cell>
          <cell r="U44">
            <v>0</v>
          </cell>
          <cell r="V44">
            <v>1164544.23972</v>
          </cell>
        </row>
        <row r="45">
          <cell r="C45" t="str">
            <v>Blinding layer</v>
          </cell>
          <cell r="T45">
            <v>0</v>
          </cell>
          <cell r="V45">
            <v>0</v>
          </cell>
        </row>
        <row r="46">
          <cell r="C46" t="str">
            <v>a) Utility Trench</v>
          </cell>
          <cell r="D46">
            <v>15</v>
          </cell>
          <cell r="E46" t="str">
            <v>m3</v>
          </cell>
          <cell r="F46">
            <v>2875.83</v>
          </cell>
          <cell r="G46">
            <v>43137.45</v>
          </cell>
          <cell r="H46">
            <v>0</v>
          </cell>
          <cell r="I46">
            <v>0</v>
          </cell>
          <cell r="J46">
            <v>0</v>
          </cell>
          <cell r="K46">
            <v>25879.24</v>
          </cell>
          <cell r="L46">
            <v>0</v>
          </cell>
          <cell r="M46">
            <v>1406.25</v>
          </cell>
          <cell r="N46">
            <v>3645.4887359999998</v>
          </cell>
          <cell r="O46">
            <v>0</v>
          </cell>
          <cell r="P46">
            <v>0</v>
          </cell>
          <cell r="Q46">
            <v>0</v>
          </cell>
          <cell r="R46">
            <v>2070.3000000000002</v>
          </cell>
          <cell r="S46">
            <v>0</v>
          </cell>
          <cell r="T46">
            <v>15851.912640800001</v>
          </cell>
          <cell r="U46">
            <v>0</v>
          </cell>
          <cell r="V46">
            <v>43137.402640799999</v>
          </cell>
        </row>
        <row r="47">
          <cell r="C47" t="str">
            <v>PreCast Concrete cover</v>
          </cell>
          <cell r="T47">
            <v>0</v>
          </cell>
          <cell r="V47">
            <v>0</v>
          </cell>
        </row>
        <row r="48">
          <cell r="C48" t="str">
            <v>a) Utility Trench</v>
          </cell>
          <cell r="D48">
            <v>3</v>
          </cell>
          <cell r="E48" t="str">
            <v>m3</v>
          </cell>
          <cell r="F48">
            <v>11595.32</v>
          </cell>
          <cell r="G48">
            <v>34785.96</v>
          </cell>
          <cell r="H48">
            <v>0</v>
          </cell>
          <cell r="I48">
            <v>0</v>
          </cell>
          <cell r="J48">
            <v>0</v>
          </cell>
          <cell r="K48">
            <v>18491.580000000002</v>
          </cell>
          <cell r="L48">
            <v>732.6</v>
          </cell>
          <cell r="M48">
            <v>2262.42</v>
          </cell>
          <cell r="N48">
            <v>1068.6420339437</v>
          </cell>
          <cell r="O48">
            <v>499.32</v>
          </cell>
          <cell r="P48">
            <v>1615.86</v>
          </cell>
          <cell r="Q48">
            <v>0</v>
          </cell>
          <cell r="R48">
            <v>1481.04</v>
          </cell>
          <cell r="S48">
            <v>0</v>
          </cell>
          <cell r="T48">
            <v>11916.7932072</v>
          </cell>
          <cell r="U48">
            <v>0</v>
          </cell>
          <cell r="V48">
            <v>34785.973207199997</v>
          </cell>
        </row>
        <row r="49">
          <cell r="C49" t="str">
            <v>b) Catch Pit</v>
          </cell>
          <cell r="D49">
            <v>1</v>
          </cell>
          <cell r="E49" t="str">
            <v>m3</v>
          </cell>
          <cell r="F49">
            <v>11595.32</v>
          </cell>
          <cell r="G49">
            <v>11595.32</v>
          </cell>
          <cell r="H49">
            <v>0</v>
          </cell>
          <cell r="I49">
            <v>0</v>
          </cell>
          <cell r="J49">
            <v>0</v>
          </cell>
          <cell r="K49">
            <v>6163.86</v>
          </cell>
          <cell r="L49">
            <v>244.2</v>
          </cell>
          <cell r="M49">
            <v>754.14</v>
          </cell>
          <cell r="N49">
            <v>356.21401131456599</v>
          </cell>
          <cell r="O49">
            <v>166.44</v>
          </cell>
          <cell r="P49">
            <v>538.62</v>
          </cell>
          <cell r="Q49">
            <v>0</v>
          </cell>
          <cell r="R49">
            <v>493.68</v>
          </cell>
          <cell r="S49">
            <v>0</v>
          </cell>
          <cell r="T49">
            <v>3972.2605487999999</v>
          </cell>
          <cell r="U49">
            <v>0</v>
          </cell>
          <cell r="V49">
            <v>11595.320548799999</v>
          </cell>
        </row>
        <row r="50">
          <cell r="C50" t="str">
            <v>Reinforcement for Miscellaneous Works</v>
          </cell>
          <cell r="E50" t="str">
            <v>kg</v>
          </cell>
          <cell r="G50" t="str">
            <v>Included</v>
          </cell>
          <cell r="T50">
            <v>0</v>
          </cell>
          <cell r="V50">
            <v>0</v>
          </cell>
        </row>
        <row r="51">
          <cell r="B51" t="str">
            <v>2A.13</v>
          </cell>
          <cell r="C51" t="str">
            <v>Reinforcement steel</v>
          </cell>
          <cell r="D51">
            <v>10732106</v>
          </cell>
          <cell r="E51" t="str">
            <v>kg</v>
          </cell>
          <cell r="F51">
            <v>36.08</v>
          </cell>
          <cell r="G51">
            <v>387214384.48000002</v>
          </cell>
          <cell r="H51">
            <v>0</v>
          </cell>
          <cell r="I51">
            <v>0</v>
          </cell>
          <cell r="J51">
            <v>0</v>
          </cell>
          <cell r="K51">
            <v>250639060.94</v>
          </cell>
          <cell r="L51">
            <v>21634001.199999999</v>
          </cell>
          <cell r="M51">
            <v>39775993.729999997</v>
          </cell>
          <cell r="N51">
            <v>0</v>
          </cell>
          <cell r="O51">
            <v>11535038.18</v>
          </cell>
          <cell r="P51">
            <v>0</v>
          </cell>
          <cell r="Q51">
            <v>0</v>
          </cell>
          <cell r="R51">
            <v>19887996.859999999</v>
          </cell>
          <cell r="S51">
            <v>0</v>
          </cell>
          <cell r="T51">
            <v>85298379.132645607</v>
          </cell>
          <cell r="U51">
            <v>0</v>
          </cell>
          <cell r="V51">
            <v>387248471.98264563</v>
          </cell>
        </row>
        <row r="52">
          <cell r="B52" t="str">
            <v>2A.14</v>
          </cell>
          <cell r="C52" t="str">
            <v>Water proofing for basement &amp; water tanks</v>
          </cell>
          <cell r="T52">
            <v>0</v>
          </cell>
          <cell r="V52">
            <v>0</v>
          </cell>
        </row>
        <row r="53">
          <cell r="C53" t="str">
            <v>a) Membrane Type</v>
          </cell>
          <cell r="D53">
            <v>15115</v>
          </cell>
          <cell r="E53" t="str">
            <v>m2</v>
          </cell>
          <cell r="F53">
            <v>2411</v>
          </cell>
          <cell r="G53">
            <v>36442265</v>
          </cell>
          <cell r="H53">
            <v>0</v>
          </cell>
          <cell r="I53">
            <v>0</v>
          </cell>
          <cell r="J53">
            <v>0</v>
          </cell>
          <cell r="K53">
            <v>29927700</v>
          </cell>
          <cell r="L53">
            <v>0</v>
          </cell>
          <cell r="M53">
            <v>0</v>
          </cell>
          <cell r="N53">
            <v>0</v>
          </cell>
          <cell r="O53">
            <v>0</v>
          </cell>
          <cell r="P53">
            <v>0</v>
          </cell>
          <cell r="Q53">
            <v>0</v>
          </cell>
          <cell r="R53">
            <v>2394216</v>
          </cell>
          <cell r="S53">
            <v>952245</v>
          </cell>
          <cell r="T53">
            <v>5562393.1566000003</v>
          </cell>
          <cell r="U53">
            <v>0</v>
          </cell>
          <cell r="V53">
            <v>36442338.156599998</v>
          </cell>
        </row>
        <row r="54">
          <cell r="C54" t="str">
            <v>b) Box Type</v>
          </cell>
          <cell r="D54">
            <v>40782</v>
          </cell>
          <cell r="E54" t="str">
            <v>m2</v>
          </cell>
          <cell r="F54">
            <v>678.08</v>
          </cell>
          <cell r="G54">
            <v>27653458.559999999</v>
          </cell>
          <cell r="H54">
            <v>0</v>
          </cell>
          <cell r="I54">
            <v>0</v>
          </cell>
          <cell r="J54">
            <v>0</v>
          </cell>
          <cell r="K54">
            <v>22654401</v>
          </cell>
          <cell r="L54">
            <v>0</v>
          </cell>
          <cell r="M54">
            <v>0</v>
          </cell>
          <cell r="N54">
            <v>0</v>
          </cell>
          <cell r="O54">
            <v>0</v>
          </cell>
          <cell r="P54">
            <v>0</v>
          </cell>
          <cell r="Q54">
            <v>0</v>
          </cell>
          <cell r="R54">
            <v>1812352.08</v>
          </cell>
          <cell r="S54">
            <v>720821.85</v>
          </cell>
          <cell r="T54">
            <v>4278409.9772663992</v>
          </cell>
          <cell r="U54">
            <v>0</v>
          </cell>
          <cell r="V54">
            <v>27653632.827266403</v>
          </cell>
        </row>
        <row r="55">
          <cell r="C55" t="str">
            <v>c) Brick Bat Coba Type</v>
          </cell>
          <cell r="D55">
            <v>180</v>
          </cell>
          <cell r="E55" t="str">
            <v>m3</v>
          </cell>
          <cell r="F55">
            <v>548.28</v>
          </cell>
          <cell r="G55">
            <v>98690.4</v>
          </cell>
          <cell r="H55">
            <v>0</v>
          </cell>
          <cell r="I55">
            <v>0</v>
          </cell>
          <cell r="J55">
            <v>0</v>
          </cell>
          <cell r="K55">
            <v>80784</v>
          </cell>
          <cell r="L55">
            <v>0</v>
          </cell>
          <cell r="M55">
            <v>0</v>
          </cell>
          <cell r="N55">
            <v>0</v>
          </cell>
          <cell r="O55">
            <v>0</v>
          </cell>
          <cell r="P55">
            <v>0</v>
          </cell>
          <cell r="Q55">
            <v>0</v>
          </cell>
          <cell r="R55">
            <v>6462</v>
          </cell>
          <cell r="S55">
            <v>2570.4</v>
          </cell>
          <cell r="T55">
            <v>15336.450144</v>
          </cell>
          <cell r="U55">
            <v>0</v>
          </cell>
          <cell r="V55">
            <v>98690.850143999996</v>
          </cell>
        </row>
        <row r="56">
          <cell r="B56" t="str">
            <v>2A.15</v>
          </cell>
          <cell r="C56" t="str">
            <v>Software</v>
          </cell>
          <cell r="G56" t="str">
            <v>N.A.</v>
          </cell>
          <cell r="V56">
            <v>0</v>
          </cell>
        </row>
        <row r="57">
          <cell r="B57" t="str">
            <v>2A.16</v>
          </cell>
          <cell r="C57" t="str">
            <v>Clearing and Forwarding Services</v>
          </cell>
          <cell r="D57">
            <v>1</v>
          </cell>
          <cell r="E57" t="str">
            <v>L.S.</v>
          </cell>
          <cell r="G57">
            <v>0</v>
          </cell>
          <cell r="Q57">
            <v>0</v>
          </cell>
          <cell r="V57">
            <v>0</v>
          </cell>
        </row>
        <row r="58">
          <cell r="B58" t="str">
            <v>2A.17</v>
          </cell>
          <cell r="C58" t="str">
            <v>Inland Transportation</v>
          </cell>
          <cell r="D58">
            <v>1</v>
          </cell>
          <cell r="E58" t="str">
            <v>L.S.</v>
          </cell>
          <cell r="G58">
            <v>22186669.940000001</v>
          </cell>
          <cell r="L58">
            <v>21634978</v>
          </cell>
          <cell r="Q58">
            <v>551691.93999999994</v>
          </cell>
          <cell r="V58">
            <v>22186669.940000001</v>
          </cell>
        </row>
        <row r="59">
          <cell r="B59" t="str">
            <v>2A.18</v>
          </cell>
          <cell r="C59" t="str">
            <v>Value of engineering services</v>
          </cell>
          <cell r="D59">
            <v>1</v>
          </cell>
          <cell r="E59" t="str">
            <v>L.S.</v>
          </cell>
          <cell r="G59">
            <v>0</v>
          </cell>
          <cell r="Q59">
            <v>0</v>
          </cell>
          <cell r="V59">
            <v>0</v>
          </cell>
        </row>
        <row r="60">
          <cell r="B60" t="str">
            <v>2A.19</v>
          </cell>
          <cell r="C60" t="str">
            <v>Spare Parts comprising:</v>
          </cell>
          <cell r="G60" t="str">
            <v>N.A.</v>
          </cell>
        </row>
        <row r="61">
          <cell r="C61" t="str">
            <v>(i) Replacement Parts</v>
          </cell>
        </row>
        <row r="62">
          <cell r="C62" t="str">
            <v>(ii) Commissioning Parts</v>
          </cell>
        </row>
        <row r="63">
          <cell r="C63" t="str">
            <v>(iii) Critical Spare Parts</v>
          </cell>
        </row>
        <row r="64">
          <cell r="C64" t="str">
            <v>(provide separate list with quantity and unit prices for spares for each item 2A. 1 to 2A. 18)</v>
          </cell>
        </row>
        <row r="65">
          <cell r="A65" t="str">
            <v>2A</v>
          </cell>
          <cell r="B65" t="str">
            <v>TOTAL APPORTIONED AMOUNT FOR  COST CENTRE 2A (inclusive of all taxes and duties except tax payable under Section 5 and 6 of the APGST)</v>
          </cell>
          <cell r="G65">
            <v>748358969.80000007</v>
          </cell>
          <cell r="H65">
            <v>0</v>
          </cell>
          <cell r="I65">
            <v>0</v>
          </cell>
          <cell r="J65">
            <v>0</v>
          </cell>
          <cell r="K65">
            <v>452192005.84000003</v>
          </cell>
          <cell r="L65">
            <v>21634978</v>
          </cell>
          <cell r="M65">
            <v>49527758.560000002</v>
          </cell>
          <cell r="N65">
            <v>20104372.883665551</v>
          </cell>
          <cell r="O65">
            <v>11535703.939999999</v>
          </cell>
          <cell r="P65">
            <v>2154.48</v>
          </cell>
          <cell r="Q65">
            <v>551691.93999999994</v>
          </cell>
          <cell r="R65">
            <v>36012030.57</v>
          </cell>
          <cell r="S65">
            <v>1801587.35</v>
          </cell>
          <cell r="T65">
            <v>211147687.21881118</v>
          </cell>
          <cell r="U65">
            <v>0</v>
          </cell>
          <cell r="V65">
            <v>748393567.32881129</v>
          </cell>
        </row>
        <row r="66">
          <cell r="B66" t="str">
            <v>Value of applicable Segniorage charges</v>
          </cell>
          <cell r="G66">
            <v>3355079.94</v>
          </cell>
          <cell r="V66">
            <v>748393567.32881129</v>
          </cell>
        </row>
        <row r="67">
          <cell r="V67">
            <v>-34597.528811216354</v>
          </cell>
        </row>
        <row r="69">
          <cell r="B69" t="str">
            <v>Note for Tenderers: Any items of work not specifically mentioned above shall be allocated to the most appropriate item of work and indicated separately (2A.1 to 2A.19)</v>
          </cell>
        </row>
        <row r="70">
          <cell r="G70">
            <v>748358969.80000007</v>
          </cell>
        </row>
        <row r="71">
          <cell r="G71">
            <v>0</v>
          </cell>
        </row>
      </sheetData>
      <sheetData sheetId="3"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4">
          <cell r="B4" t="str">
            <v>Cost Centre 2B– Superstructure - PTB</v>
          </cell>
        </row>
        <row r="6">
          <cell r="B6" t="str">
            <v>SL. NO</v>
          </cell>
          <cell r="C6" t="str">
            <v>ITEM DESCRIPTION</v>
          </cell>
          <cell r="D6" t="str">
            <v>QTY</v>
          </cell>
          <cell r="E6" t="str">
            <v>UNIT</v>
          </cell>
          <cell r="F6" t="str">
            <v>UNIT RATE</v>
          </cell>
          <cell r="G6" t="str">
            <v>APPORTIONED AMOUNT IN RUPEES</v>
          </cell>
          <cell r="H6" t="str">
            <v>COST BREAKDOWN</v>
          </cell>
        </row>
        <row r="7">
          <cell r="H7" t="str">
            <v>CIF Price</v>
          </cell>
          <cell r="I7" t="str">
            <v>Custom Duty</v>
          </cell>
          <cell r="J7" t="str">
            <v>CVD</v>
          </cell>
          <cell r="K7" t="str">
            <v>Ex-Factory Price</v>
          </cell>
          <cell r="L7" t="str">
            <v>Total Value of Services</v>
          </cell>
          <cell r="M7" t="str">
            <v>Excise Duty</v>
          </cell>
          <cell r="N7" t="str">
            <v>Sales Tax</v>
          </cell>
          <cell r="P7" t="str">
            <v>AP Entry Tax</v>
          </cell>
          <cell r="Q7" t="str">
            <v>Service Tax</v>
          </cell>
          <cell r="R7" t="str">
            <v>Works Conract Tax</v>
          </cell>
          <cell r="S7" t="str">
            <v>Other taxes &amp; levies*</v>
          </cell>
          <cell r="T7" t="str">
            <v>Construction Services</v>
          </cell>
          <cell r="U7" t="str">
            <v>Installation, testing &amp; commissioning</v>
          </cell>
        </row>
        <row r="8">
          <cell r="N8" t="str">
            <v>AP General Sales Tax</v>
          </cell>
          <cell r="O8" t="str">
            <v>Central Sales tax</v>
          </cell>
        </row>
        <row r="9">
          <cell r="B9" t="str">
            <v>2B.1</v>
          </cell>
          <cell r="C9" t="str">
            <v>PCC in airport village</v>
          </cell>
        </row>
        <row r="10">
          <cell r="B10" t="str">
            <v>2B.2</v>
          </cell>
          <cell r="C10" t="str">
            <v>Columns concrete(C40)</v>
          </cell>
          <cell r="D10">
            <v>2923</v>
          </cell>
          <cell r="E10" t="str">
            <v>m3</v>
          </cell>
          <cell r="F10">
            <v>3416.51</v>
          </cell>
          <cell r="G10">
            <v>9986458.7300000004</v>
          </cell>
          <cell r="H10">
            <v>0</v>
          </cell>
          <cell r="I10">
            <v>0</v>
          </cell>
          <cell r="J10">
            <v>0</v>
          </cell>
          <cell r="K10">
            <v>6260064.2300000004</v>
          </cell>
          <cell r="L10">
            <v>0</v>
          </cell>
          <cell r="M10">
            <v>365375</v>
          </cell>
          <cell r="N10">
            <v>868226.23835520004</v>
          </cell>
          <cell r="O10">
            <v>0</v>
          </cell>
          <cell r="P10">
            <v>0</v>
          </cell>
          <cell r="Q10">
            <v>0</v>
          </cell>
          <cell r="R10">
            <v>500797.59</v>
          </cell>
          <cell r="S10">
            <v>0</v>
          </cell>
          <cell r="T10">
            <v>3361030.3440968003</v>
          </cell>
          <cell r="U10">
            <v>0</v>
          </cell>
          <cell r="V10">
            <v>9986469.5740967989</v>
          </cell>
        </row>
        <row r="11">
          <cell r="C11" t="str">
            <v>Columns formwork (Curved)</v>
          </cell>
          <cell r="D11">
            <v>11901</v>
          </cell>
          <cell r="E11" t="str">
            <v>m2</v>
          </cell>
          <cell r="F11">
            <v>419.2</v>
          </cell>
          <cell r="G11">
            <v>4988899.2</v>
          </cell>
          <cell r="H11">
            <v>0</v>
          </cell>
          <cell r="I11">
            <v>0</v>
          </cell>
          <cell r="J11">
            <v>0</v>
          </cell>
          <cell r="K11">
            <v>2246977.27</v>
          </cell>
          <cell r="L11">
            <v>0</v>
          </cell>
          <cell r="M11">
            <v>359516.36</v>
          </cell>
          <cell r="N11">
            <v>330607.63041216898</v>
          </cell>
          <cell r="O11">
            <v>0</v>
          </cell>
          <cell r="P11">
            <v>0</v>
          </cell>
          <cell r="Q11">
            <v>0</v>
          </cell>
          <cell r="R11">
            <v>179705.1</v>
          </cell>
          <cell r="S11">
            <v>0</v>
          </cell>
          <cell r="T11">
            <v>2382434.0133768003</v>
          </cell>
          <cell r="U11">
            <v>0</v>
          </cell>
          <cell r="V11">
            <v>4988927.6433768012</v>
          </cell>
        </row>
        <row r="12">
          <cell r="B12" t="str">
            <v>2B.3</v>
          </cell>
          <cell r="C12" t="str">
            <v>Beams concrete</v>
          </cell>
          <cell r="T12">
            <v>0</v>
          </cell>
          <cell r="V12">
            <v>0</v>
          </cell>
        </row>
        <row r="13">
          <cell r="C13" t="str">
            <v>C30</v>
          </cell>
          <cell r="D13">
            <v>5120</v>
          </cell>
          <cell r="E13" t="str">
            <v>m3</v>
          </cell>
          <cell r="F13">
            <v>3107.54</v>
          </cell>
          <cell r="G13">
            <v>15910604.800000001</v>
          </cell>
          <cell r="H13">
            <v>0</v>
          </cell>
          <cell r="I13">
            <v>0</v>
          </cell>
          <cell r="J13">
            <v>0</v>
          </cell>
          <cell r="K13">
            <v>9717800.1600000001</v>
          </cell>
          <cell r="L13">
            <v>0</v>
          </cell>
          <cell r="M13">
            <v>576000</v>
          </cell>
          <cell r="N13">
            <v>1410214.821888</v>
          </cell>
          <cell r="O13">
            <v>0</v>
          </cell>
          <cell r="P13">
            <v>0</v>
          </cell>
          <cell r="Q13">
            <v>0</v>
          </cell>
          <cell r="R13">
            <v>777420.80000000005</v>
          </cell>
          <cell r="S13">
            <v>0</v>
          </cell>
          <cell r="T13">
            <v>5616806.9330016002</v>
          </cell>
          <cell r="U13">
            <v>0</v>
          </cell>
          <cell r="V13">
            <v>15910607.0930016</v>
          </cell>
        </row>
        <row r="14">
          <cell r="C14" t="str">
            <v>C40</v>
          </cell>
          <cell r="D14">
            <v>12802</v>
          </cell>
          <cell r="E14" t="str">
            <v>m3</v>
          </cell>
          <cell r="F14">
            <v>3416.51</v>
          </cell>
          <cell r="G14">
            <v>43738161.020000003</v>
          </cell>
          <cell r="H14">
            <v>0</v>
          </cell>
          <cell r="I14">
            <v>0</v>
          </cell>
          <cell r="J14">
            <v>0</v>
          </cell>
          <cell r="K14">
            <v>27417496.5</v>
          </cell>
          <cell r="L14">
            <v>0</v>
          </cell>
          <cell r="M14">
            <v>1600250</v>
          </cell>
          <cell r="N14">
            <v>3802611.1198848002</v>
          </cell>
          <cell r="O14">
            <v>0</v>
          </cell>
          <cell r="P14">
            <v>0</v>
          </cell>
          <cell r="Q14">
            <v>0</v>
          </cell>
          <cell r="R14">
            <v>2193366.66</v>
          </cell>
          <cell r="S14">
            <v>0</v>
          </cell>
          <cell r="T14">
            <v>14720462.026544802</v>
          </cell>
          <cell r="U14">
            <v>0</v>
          </cell>
          <cell r="V14">
            <v>43738208.526544809</v>
          </cell>
        </row>
        <row r="15">
          <cell r="C15" t="str">
            <v>Beams formwork</v>
          </cell>
          <cell r="D15">
            <v>91665</v>
          </cell>
          <cell r="E15" t="str">
            <v>m2</v>
          </cell>
          <cell r="F15">
            <v>598.49</v>
          </cell>
          <cell r="G15">
            <v>54860585.850000001</v>
          </cell>
          <cell r="H15">
            <v>0</v>
          </cell>
          <cell r="I15">
            <v>0</v>
          </cell>
          <cell r="J15">
            <v>0</v>
          </cell>
          <cell r="K15">
            <v>18196511.940000001</v>
          </cell>
          <cell r="L15">
            <v>0</v>
          </cell>
          <cell r="M15">
            <v>2911441.91</v>
          </cell>
          <cell r="N15">
            <v>2351169.8599870801</v>
          </cell>
          <cell r="O15">
            <v>0</v>
          </cell>
          <cell r="P15">
            <v>0</v>
          </cell>
          <cell r="Q15">
            <v>0</v>
          </cell>
          <cell r="R15">
            <v>1455640.2</v>
          </cell>
          <cell r="S15">
            <v>0</v>
          </cell>
          <cell r="T15">
            <v>33752749.037233599</v>
          </cell>
          <cell r="U15">
            <v>0</v>
          </cell>
          <cell r="V15">
            <v>54860702.8872336</v>
          </cell>
        </row>
        <row r="16">
          <cell r="B16" t="str">
            <v>2B.4</v>
          </cell>
          <cell r="C16" t="str">
            <v>Slab concrete</v>
          </cell>
          <cell r="T16">
            <v>0</v>
          </cell>
          <cell r="V16">
            <v>0</v>
          </cell>
        </row>
        <row r="17">
          <cell r="C17" t="str">
            <v>C30</v>
          </cell>
          <cell r="D17">
            <v>3078</v>
          </cell>
          <cell r="E17" t="str">
            <v>m3</v>
          </cell>
          <cell r="F17">
            <v>3107.54</v>
          </cell>
          <cell r="G17">
            <v>9565008.1199999992</v>
          </cell>
          <cell r="H17">
            <v>0</v>
          </cell>
          <cell r="I17">
            <v>0</v>
          </cell>
          <cell r="J17">
            <v>0</v>
          </cell>
          <cell r="K17">
            <v>5842068.1399999997</v>
          </cell>
          <cell r="L17">
            <v>0</v>
          </cell>
          <cell r="M17">
            <v>346275</v>
          </cell>
          <cell r="N17">
            <v>847781.48862720001</v>
          </cell>
          <cell r="O17">
            <v>0</v>
          </cell>
          <cell r="P17">
            <v>0</v>
          </cell>
          <cell r="Q17">
            <v>0</v>
          </cell>
          <cell r="R17">
            <v>467363.52</v>
          </cell>
          <cell r="S17">
            <v>0</v>
          </cell>
          <cell r="T17">
            <v>3376666.3486072002</v>
          </cell>
          <cell r="U17">
            <v>0</v>
          </cell>
          <cell r="V17">
            <v>9565009.4886072017</v>
          </cell>
        </row>
        <row r="18">
          <cell r="C18" t="str">
            <v>C40</v>
          </cell>
          <cell r="D18">
            <v>6286</v>
          </cell>
          <cell r="E18" t="str">
            <v>m3</v>
          </cell>
          <cell r="F18">
            <v>3416.51</v>
          </cell>
          <cell r="G18">
            <v>21476181.859999999</v>
          </cell>
          <cell r="H18">
            <v>0</v>
          </cell>
          <cell r="I18">
            <v>0</v>
          </cell>
          <cell r="J18">
            <v>0</v>
          </cell>
          <cell r="K18">
            <v>13462457.66</v>
          </cell>
          <cell r="L18">
            <v>0</v>
          </cell>
          <cell r="M18">
            <v>785750</v>
          </cell>
          <cell r="N18">
            <v>1867146.8129664001</v>
          </cell>
          <cell r="O18">
            <v>0</v>
          </cell>
          <cell r="P18">
            <v>0</v>
          </cell>
          <cell r="Q18">
            <v>0</v>
          </cell>
          <cell r="R18">
            <v>1076980.3799999999</v>
          </cell>
          <cell r="S18">
            <v>0</v>
          </cell>
          <cell r="T18">
            <v>7227997.5262064002</v>
          </cell>
          <cell r="U18">
            <v>0</v>
          </cell>
          <cell r="V18">
            <v>21476205.186206404</v>
          </cell>
        </row>
        <row r="19">
          <cell r="C19" t="str">
            <v>Slab formwork</v>
          </cell>
          <cell r="D19">
            <v>72239</v>
          </cell>
          <cell r="E19" t="str">
            <v>m2</v>
          </cell>
          <cell r="F19">
            <v>526.94000000000005</v>
          </cell>
          <cell r="G19">
            <v>38065618.659999996</v>
          </cell>
          <cell r="H19">
            <v>0</v>
          </cell>
          <cell r="I19">
            <v>0</v>
          </cell>
          <cell r="J19">
            <v>0</v>
          </cell>
          <cell r="K19">
            <v>6470111.21</v>
          </cell>
          <cell r="L19">
            <v>0</v>
          </cell>
          <cell r="M19">
            <v>1035217.79</v>
          </cell>
          <cell r="N19">
            <v>1024389.14231779</v>
          </cell>
          <cell r="O19">
            <v>0</v>
          </cell>
          <cell r="P19">
            <v>0</v>
          </cell>
          <cell r="Q19">
            <v>0</v>
          </cell>
          <cell r="R19">
            <v>517953.63</v>
          </cell>
          <cell r="S19">
            <v>0</v>
          </cell>
          <cell r="T19">
            <v>30560451.0169832</v>
          </cell>
          <cell r="U19">
            <v>0</v>
          </cell>
          <cell r="V19">
            <v>38065780.016983204</v>
          </cell>
        </row>
        <row r="20">
          <cell r="B20" t="str">
            <v>2B.5</v>
          </cell>
          <cell r="C20" t="str">
            <v>Service shafts concrete</v>
          </cell>
          <cell r="T20">
            <v>0</v>
          </cell>
          <cell r="V20">
            <v>0</v>
          </cell>
        </row>
        <row r="21">
          <cell r="C21" t="str">
            <v>Walls concrete (C40)</v>
          </cell>
          <cell r="D21">
            <v>1905</v>
          </cell>
          <cell r="E21" t="str">
            <v>m3</v>
          </cell>
          <cell r="F21">
            <v>3416.51</v>
          </cell>
          <cell r="G21">
            <v>6508451.5499999998</v>
          </cell>
          <cell r="H21">
            <v>0</v>
          </cell>
          <cell r="I21">
            <v>0</v>
          </cell>
          <cell r="J21">
            <v>0</v>
          </cell>
          <cell r="K21">
            <v>4079857.12</v>
          </cell>
          <cell r="L21">
            <v>0</v>
          </cell>
          <cell r="M21">
            <v>238125</v>
          </cell>
          <cell r="N21">
            <v>565847.069472</v>
          </cell>
          <cell r="O21">
            <v>0</v>
          </cell>
          <cell r="P21">
            <v>0</v>
          </cell>
          <cell r="Q21">
            <v>0</v>
          </cell>
          <cell r="R21">
            <v>326383.65000000002</v>
          </cell>
          <cell r="S21">
            <v>0</v>
          </cell>
          <cell r="T21">
            <v>2190476.4971528002</v>
          </cell>
          <cell r="U21">
            <v>0</v>
          </cell>
          <cell r="V21">
            <v>6508458.6171528008</v>
          </cell>
        </row>
        <row r="22">
          <cell r="C22" t="str">
            <v>Walls formwork</v>
          </cell>
          <cell r="D22">
            <v>13200</v>
          </cell>
          <cell r="E22" t="str">
            <v>m2</v>
          </cell>
          <cell r="F22">
            <v>441.33</v>
          </cell>
          <cell r="G22">
            <v>5825556</v>
          </cell>
          <cell r="H22">
            <v>0</v>
          </cell>
          <cell r="I22">
            <v>0</v>
          </cell>
          <cell r="J22">
            <v>0</v>
          </cell>
          <cell r="K22">
            <v>2308310.7400000002</v>
          </cell>
          <cell r="L22">
            <v>0</v>
          </cell>
          <cell r="M22">
            <v>333411.3</v>
          </cell>
          <cell r="N22">
            <v>306627.924952381</v>
          </cell>
          <cell r="O22">
            <v>0</v>
          </cell>
          <cell r="P22">
            <v>0</v>
          </cell>
          <cell r="Q22">
            <v>0</v>
          </cell>
          <cell r="R22">
            <v>184668</v>
          </cell>
          <cell r="S22">
            <v>0</v>
          </cell>
          <cell r="T22">
            <v>3183852.4680871996</v>
          </cell>
          <cell r="U22">
            <v>0</v>
          </cell>
          <cell r="V22">
            <v>5825574.5080871992</v>
          </cell>
        </row>
        <row r="23">
          <cell r="B23" t="str">
            <v>2B.6</v>
          </cell>
          <cell r="C23" t="str">
            <v>Reinforcement steel</v>
          </cell>
          <cell r="D23">
            <v>6202527</v>
          </cell>
          <cell r="E23" t="str">
            <v>kg</v>
          </cell>
          <cell r="F23">
            <v>36.08</v>
          </cell>
          <cell r="G23">
            <v>223787174.16</v>
          </cell>
          <cell r="H23">
            <v>0</v>
          </cell>
          <cell r="I23">
            <v>0</v>
          </cell>
          <cell r="J23">
            <v>0</v>
          </cell>
          <cell r="K23">
            <v>144854657.86000001</v>
          </cell>
          <cell r="L23">
            <v>12503182.189999999</v>
          </cell>
          <cell r="M23">
            <v>22988188.440000001</v>
          </cell>
          <cell r="N23">
            <v>0</v>
          </cell>
          <cell r="O23">
            <v>6666574.6500000004</v>
          </cell>
          <cell r="P23">
            <v>0</v>
          </cell>
          <cell r="Q23">
            <v>0</v>
          </cell>
          <cell r="R23">
            <v>11494094.220000001</v>
          </cell>
          <cell r="S23">
            <v>0</v>
          </cell>
          <cell r="T23">
            <v>49297453.788408801</v>
          </cell>
          <cell r="U23">
            <v>0</v>
          </cell>
          <cell r="V23">
            <v>223806874.73840883</v>
          </cell>
        </row>
        <row r="24">
          <cell r="B24" t="str">
            <v>2B.7</v>
          </cell>
          <cell r="C24" t="str">
            <v>Software</v>
          </cell>
          <cell r="G24" t="str">
            <v>N.A.</v>
          </cell>
          <cell r="V24">
            <v>0</v>
          </cell>
        </row>
        <row r="25">
          <cell r="B25" t="str">
            <v>2B.8</v>
          </cell>
          <cell r="C25" t="str">
            <v>Clearing and Forwarding Services</v>
          </cell>
          <cell r="D25">
            <v>1</v>
          </cell>
          <cell r="E25" t="str">
            <v>L.S.</v>
          </cell>
          <cell r="G25">
            <v>0</v>
          </cell>
          <cell r="Q25">
            <v>0</v>
          </cell>
          <cell r="V25">
            <v>0</v>
          </cell>
        </row>
        <row r="26">
          <cell r="B26" t="str">
            <v>2B.9</v>
          </cell>
          <cell r="C26" t="str">
            <v>Inland Transportation</v>
          </cell>
          <cell r="D26">
            <v>1</v>
          </cell>
          <cell r="E26" t="str">
            <v>L.S.</v>
          </cell>
          <cell r="G26">
            <v>12822013.34</v>
          </cell>
          <cell r="L26">
            <v>12503182.189999999</v>
          </cell>
          <cell r="Q26">
            <v>318831.15000000002</v>
          </cell>
          <cell r="V26">
            <v>12822013.34</v>
          </cell>
        </row>
        <row r="27">
          <cell r="B27" t="str">
            <v>2B.10</v>
          </cell>
          <cell r="C27" t="str">
            <v>Value of engineering services</v>
          </cell>
          <cell r="D27">
            <v>1</v>
          </cell>
          <cell r="E27" t="str">
            <v>L.S.</v>
          </cell>
          <cell r="G27">
            <v>0</v>
          </cell>
          <cell r="Q27">
            <v>0</v>
          </cell>
          <cell r="V27">
            <v>0</v>
          </cell>
        </row>
        <row r="28">
          <cell r="B28" t="str">
            <v>2B.11</v>
          </cell>
          <cell r="C28" t="str">
            <v>Spare Parts comprising:</v>
          </cell>
          <cell r="G28" t="str">
            <v>N.A.</v>
          </cell>
        </row>
        <row r="29">
          <cell r="C29" t="str">
            <v>(i) Replacement Parts</v>
          </cell>
          <cell r="V29">
            <v>0</v>
          </cell>
        </row>
        <row r="30">
          <cell r="C30" t="str">
            <v>(ii) Commissioning Parts</v>
          </cell>
        </row>
        <row r="31">
          <cell r="C31" t="str">
            <v>(iii) Critical Spare Parts</v>
          </cell>
          <cell r="V31">
            <v>0</v>
          </cell>
        </row>
        <row r="32">
          <cell r="C32" t="str">
            <v>(provide separate list with quantity and unit prices for spares for each item 2B. 1 to 2B. 10)</v>
          </cell>
        </row>
        <row r="33">
          <cell r="A33" t="str">
            <v>2B</v>
          </cell>
          <cell r="B33" t="str">
            <v>TOTAL APPORTIONED AMOUNT FOR  COST CENTRE 2B (inclusive of all taxes and duties except tax payable under Section 5 or 6 and 5F of the APGST)</v>
          </cell>
          <cell r="G33">
            <v>447534713.28999996</v>
          </cell>
          <cell r="H33">
            <v>0</v>
          </cell>
          <cell r="I33">
            <v>0</v>
          </cell>
          <cell r="J33">
            <v>0</v>
          </cell>
          <cell r="K33">
            <v>240856312.82999998</v>
          </cell>
          <cell r="L33">
            <v>12503182.189999999</v>
          </cell>
          <cell r="M33">
            <v>31539550.800000001</v>
          </cell>
          <cell r="N33">
            <v>13374622.10886302</v>
          </cell>
          <cell r="O33">
            <v>6666574.6500000004</v>
          </cell>
          <cell r="P33">
            <v>0</v>
          </cell>
          <cell r="Q33">
            <v>318831.15000000002</v>
          </cell>
          <cell r="R33">
            <v>19174373.75</v>
          </cell>
          <cell r="S33">
            <v>0</v>
          </cell>
          <cell r="T33">
            <v>155670379.99969921</v>
          </cell>
          <cell r="U33">
            <v>0</v>
          </cell>
          <cell r="V33">
            <v>447554831.61969912</v>
          </cell>
        </row>
        <row r="34">
          <cell r="B34" t="str">
            <v>Value of applicable Segniorage charges</v>
          </cell>
          <cell r="G34">
            <v>1742826.78</v>
          </cell>
          <cell r="V34">
            <v>447554831.61969924</v>
          </cell>
        </row>
        <row r="35">
          <cell r="V35">
            <v>0</v>
          </cell>
        </row>
        <row r="36">
          <cell r="V36">
            <v>-20118.329699158669</v>
          </cell>
        </row>
        <row r="37">
          <cell r="B37" t="str">
            <v>Note for Tenderers: Any items of work not specifically mentioned above shall be allocated to the most appropriate item of work and indicated separately (2B.1 to 2B.11)</v>
          </cell>
        </row>
        <row r="38">
          <cell r="G38">
            <v>447534713.28999996</v>
          </cell>
        </row>
        <row r="39">
          <cell r="G39">
            <v>0</v>
          </cell>
        </row>
      </sheetData>
      <sheetData sheetId="4"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4">
          <cell r="B4" t="str">
            <v>Cost Centre 2C – Roof structure - PTB</v>
          </cell>
        </row>
        <row r="6">
          <cell r="B6" t="str">
            <v>SL. NO</v>
          </cell>
          <cell r="C6" t="str">
            <v>ITEM DESCRIPTION</v>
          </cell>
          <cell r="D6" t="str">
            <v>QTY</v>
          </cell>
          <cell r="E6" t="str">
            <v>UNIT</v>
          </cell>
          <cell r="F6" t="str">
            <v>UNIT RATE</v>
          </cell>
          <cell r="G6" t="str">
            <v>APPORTIONED AMOUNT IN RUPEES</v>
          </cell>
          <cell r="H6" t="str">
            <v>COST BREAKDOWN</v>
          </cell>
        </row>
        <row r="7">
          <cell r="H7" t="str">
            <v>CIF Price</v>
          </cell>
          <cell r="I7" t="str">
            <v>Custom Duty</v>
          </cell>
          <cell r="J7" t="str">
            <v>CVD</v>
          </cell>
          <cell r="K7" t="str">
            <v>Ex-Factory Price</v>
          </cell>
          <cell r="L7" t="str">
            <v>Total Value of Services</v>
          </cell>
          <cell r="M7" t="str">
            <v>Excise Duty</v>
          </cell>
          <cell r="N7" t="str">
            <v>Sales Tax</v>
          </cell>
          <cell r="P7" t="str">
            <v>AP Entry Tax</v>
          </cell>
          <cell r="Q7" t="str">
            <v>Service Tax</v>
          </cell>
          <cell r="R7" t="str">
            <v>Works Conract Tax</v>
          </cell>
          <cell r="S7" t="str">
            <v>Other taxes &amp; levies*</v>
          </cell>
          <cell r="T7" t="str">
            <v>Construction Services</v>
          </cell>
          <cell r="U7" t="str">
            <v>Installation, testing &amp; commissioning</v>
          </cell>
        </row>
        <row r="8">
          <cell r="N8" t="str">
            <v>AP General Sales Tax</v>
          </cell>
          <cell r="O8" t="str">
            <v>Central Sales tax</v>
          </cell>
        </row>
        <row r="9">
          <cell r="B9" t="str">
            <v>2C.1</v>
          </cell>
          <cell r="C9" t="str">
            <v>Roofing membrane (on plan area)</v>
          </cell>
          <cell r="D9">
            <v>34985</v>
          </cell>
          <cell r="E9" t="str">
            <v>m2</v>
          </cell>
          <cell r="F9">
            <v>5685.58</v>
          </cell>
          <cell r="G9">
            <v>198910016.30000001</v>
          </cell>
          <cell r="H9">
            <v>0</v>
          </cell>
          <cell r="I9">
            <v>0</v>
          </cell>
          <cell r="J9">
            <v>0</v>
          </cell>
          <cell r="K9">
            <v>136598932.5</v>
          </cell>
          <cell r="L9">
            <v>822934.66</v>
          </cell>
          <cell r="M9">
            <v>0</v>
          </cell>
          <cell r="N9">
            <v>0</v>
          </cell>
          <cell r="O9">
            <v>5463957.2999999998</v>
          </cell>
          <cell r="P9">
            <v>17047546.780000001</v>
          </cell>
          <cell r="Q9">
            <v>4597920.07</v>
          </cell>
          <cell r="R9">
            <v>5463957.2999999998</v>
          </cell>
          <cell r="S9">
            <v>0</v>
          </cell>
          <cell r="T9">
            <v>35201664.322698399</v>
          </cell>
          <cell r="U9">
            <v>0</v>
          </cell>
          <cell r="V9">
            <v>198910020.97269842</v>
          </cell>
        </row>
        <row r="10">
          <cell r="B10" t="str">
            <v>2C.2</v>
          </cell>
          <cell r="C10" t="str">
            <v>Thermal insulation for roofing (ditto)</v>
          </cell>
          <cell r="D10">
            <v>34985</v>
          </cell>
          <cell r="E10" t="str">
            <v>m2</v>
          </cell>
          <cell r="F10" t="str">
            <v>Included in SL. No. 2C.1</v>
          </cell>
          <cell r="T10">
            <v>0</v>
          </cell>
          <cell r="V10">
            <v>0</v>
          </cell>
        </row>
        <row r="11">
          <cell r="B11" t="str">
            <v>2C.3</v>
          </cell>
          <cell r="C11" t="str">
            <v>Metallic sheet roofing (ditto)</v>
          </cell>
          <cell r="D11">
            <v>34985</v>
          </cell>
          <cell r="E11" t="str">
            <v>m2</v>
          </cell>
          <cell r="F11" t="str">
            <v>Included in SL. No. 2C.1</v>
          </cell>
          <cell r="T11">
            <v>0</v>
          </cell>
          <cell r="V11">
            <v>0</v>
          </cell>
        </row>
        <row r="12">
          <cell r="C12" t="str">
            <v xml:space="preserve">Metal curved cladding for cnopy projection with silicon joint </v>
          </cell>
          <cell r="D12">
            <v>9600</v>
          </cell>
          <cell r="E12" t="str">
            <v>m2</v>
          </cell>
          <cell r="F12">
            <v>9878.42</v>
          </cell>
          <cell r="G12">
            <v>94832832</v>
          </cell>
          <cell r="H12">
            <v>0</v>
          </cell>
          <cell r="I12">
            <v>0</v>
          </cell>
          <cell r="J12">
            <v>0</v>
          </cell>
          <cell r="K12">
            <v>65294400</v>
          </cell>
          <cell r="L12">
            <v>552072</v>
          </cell>
          <cell r="M12">
            <v>0</v>
          </cell>
          <cell r="N12">
            <v>0</v>
          </cell>
          <cell r="O12">
            <v>5876928</v>
          </cell>
          <cell r="P12">
            <v>3917952</v>
          </cell>
          <cell r="Q12">
            <v>0</v>
          </cell>
          <cell r="R12">
            <v>5223552</v>
          </cell>
          <cell r="S12">
            <v>0</v>
          </cell>
          <cell r="T12">
            <v>19743561.009023998</v>
          </cell>
          <cell r="U12">
            <v>0</v>
          </cell>
          <cell r="V12">
            <v>94832841.009023994</v>
          </cell>
        </row>
        <row r="13">
          <cell r="B13" t="str">
            <v>2C.4</v>
          </cell>
          <cell r="C13" t="str">
            <v>Structural steel for roof support (roof 1 to roof 4)</v>
          </cell>
          <cell r="D13">
            <v>2071220</v>
          </cell>
          <cell r="E13" t="str">
            <v>kg</v>
          </cell>
          <cell r="F13">
            <v>214.86</v>
          </cell>
          <cell r="G13">
            <v>445022329.19999999</v>
          </cell>
          <cell r="H13">
            <v>0</v>
          </cell>
          <cell r="I13">
            <v>0</v>
          </cell>
          <cell r="J13">
            <v>0</v>
          </cell>
          <cell r="K13">
            <v>48073016.200000003</v>
          </cell>
          <cell r="L13">
            <v>5364459.8</v>
          </cell>
          <cell r="M13">
            <v>7684226.2000000002</v>
          </cell>
          <cell r="N13">
            <v>0</v>
          </cell>
          <cell r="O13">
            <v>2236917.6</v>
          </cell>
          <cell r="P13">
            <v>0</v>
          </cell>
          <cell r="Q13">
            <v>0</v>
          </cell>
          <cell r="R13">
            <v>3852469.2</v>
          </cell>
          <cell r="S13">
            <v>0</v>
          </cell>
          <cell r="T13">
            <v>387027494.39276803</v>
          </cell>
          <cell r="U13">
            <v>0</v>
          </cell>
          <cell r="V13">
            <v>445021654.39276803</v>
          </cell>
        </row>
        <row r="14">
          <cell r="B14" t="str">
            <v>2C.5</v>
          </cell>
          <cell r="C14" t="str">
            <v>Acoustic insulation for inside surfaces (on plan area)</v>
          </cell>
          <cell r="D14">
            <v>34985</v>
          </cell>
          <cell r="E14" t="str">
            <v>m2</v>
          </cell>
          <cell r="F14">
            <v>1880.58</v>
          </cell>
          <cell r="G14">
            <v>65792091.299999997</v>
          </cell>
          <cell r="H14">
            <v>0</v>
          </cell>
          <cell r="I14">
            <v>0</v>
          </cell>
          <cell r="J14">
            <v>0</v>
          </cell>
          <cell r="K14">
            <v>42874117.5</v>
          </cell>
          <cell r="L14">
            <v>3997211.18</v>
          </cell>
          <cell r="M14">
            <v>6945607.04</v>
          </cell>
          <cell r="N14">
            <v>0</v>
          </cell>
          <cell r="O14">
            <v>1992788.98</v>
          </cell>
          <cell r="P14">
            <v>2072500.54</v>
          </cell>
          <cell r="Q14">
            <v>1500594.11</v>
          </cell>
          <cell r="R14">
            <v>1714964.7</v>
          </cell>
          <cell r="S14">
            <v>0</v>
          </cell>
          <cell r="T14">
            <v>10406369.688662399</v>
          </cell>
          <cell r="U14">
            <v>0</v>
          </cell>
          <cell r="V14">
            <v>65791977.858662382</v>
          </cell>
        </row>
        <row r="15">
          <cell r="B15" t="str">
            <v>2C.6</v>
          </cell>
          <cell r="C15" t="str">
            <v>False ceiling (on plan area)</v>
          </cell>
          <cell r="D15">
            <v>21360</v>
          </cell>
          <cell r="E15" t="str">
            <v>m2</v>
          </cell>
          <cell r="F15">
            <v>4830.07</v>
          </cell>
          <cell r="G15">
            <v>103170295.2</v>
          </cell>
          <cell r="H15">
            <v>0</v>
          </cell>
          <cell r="I15">
            <v>0</v>
          </cell>
          <cell r="J15">
            <v>0</v>
          </cell>
          <cell r="K15">
            <v>76997460</v>
          </cell>
          <cell r="L15">
            <v>886947.3</v>
          </cell>
          <cell r="M15">
            <v>0</v>
          </cell>
          <cell r="N15">
            <v>0</v>
          </cell>
          <cell r="O15">
            <v>4882255.2</v>
          </cell>
          <cell r="P15">
            <v>3254836.8</v>
          </cell>
          <cell r="Q15">
            <v>0</v>
          </cell>
          <cell r="R15">
            <v>6159796.7999999998</v>
          </cell>
          <cell r="S15">
            <v>0</v>
          </cell>
          <cell r="T15">
            <v>18035808.326212801</v>
          </cell>
          <cell r="U15">
            <v>0</v>
          </cell>
          <cell r="V15">
            <v>103170360.32621279</v>
          </cell>
        </row>
        <row r="16">
          <cell r="B16" t="str">
            <v>2C.7</v>
          </cell>
          <cell r="C16" t="str">
            <v>Skylights (on plan area : 48m2 ; surface area : 130m2)</v>
          </cell>
          <cell r="D16">
            <v>16</v>
          </cell>
          <cell r="E16" t="str">
            <v>No.</v>
          </cell>
          <cell r="F16">
            <v>638485.41</v>
          </cell>
          <cell r="G16">
            <v>10215766.560000001</v>
          </cell>
          <cell r="H16">
            <v>0</v>
          </cell>
          <cell r="I16">
            <v>0</v>
          </cell>
          <cell r="J16">
            <v>0</v>
          </cell>
          <cell r="K16">
            <v>6481280</v>
          </cell>
          <cell r="L16">
            <v>70572.800000000003</v>
          </cell>
          <cell r="M16">
            <v>1049967.3600000001</v>
          </cell>
          <cell r="N16">
            <v>0</v>
          </cell>
          <cell r="O16">
            <v>301249.89</v>
          </cell>
          <cell r="P16">
            <v>313299.89</v>
          </cell>
          <cell r="Q16">
            <v>226844.79999999999</v>
          </cell>
          <cell r="R16">
            <v>259251.20000000001</v>
          </cell>
          <cell r="S16">
            <v>0</v>
          </cell>
          <cell r="T16">
            <v>1843124.6684655999</v>
          </cell>
          <cell r="U16">
            <v>0</v>
          </cell>
          <cell r="V16">
            <v>10215766.608465599</v>
          </cell>
        </row>
        <row r="17">
          <cell r="B17" t="str">
            <v>2C.8</v>
          </cell>
          <cell r="C17" t="str">
            <v>Structural steel for skylights support</v>
          </cell>
          <cell r="D17">
            <v>43200</v>
          </cell>
          <cell r="E17" t="str">
            <v>kg</v>
          </cell>
          <cell r="F17">
            <v>66.2</v>
          </cell>
          <cell r="G17">
            <v>2859840</v>
          </cell>
          <cell r="H17">
            <v>0</v>
          </cell>
          <cell r="I17">
            <v>0</v>
          </cell>
          <cell r="J17">
            <v>0</v>
          </cell>
          <cell r="K17">
            <v>1002672</v>
          </cell>
          <cell r="L17">
            <v>111888</v>
          </cell>
          <cell r="M17">
            <v>160272</v>
          </cell>
          <cell r="N17">
            <v>0</v>
          </cell>
          <cell r="O17">
            <v>46656</v>
          </cell>
          <cell r="P17">
            <v>0</v>
          </cell>
          <cell r="Q17">
            <v>0</v>
          </cell>
          <cell r="R17">
            <v>80352</v>
          </cell>
          <cell r="S17">
            <v>0</v>
          </cell>
          <cell r="T17">
            <v>1650116.4825599999</v>
          </cell>
          <cell r="U17">
            <v>0</v>
          </cell>
          <cell r="V17">
            <v>2859716.4825599999</v>
          </cell>
        </row>
        <row r="18">
          <cell r="B18" t="str">
            <v>2C.9</v>
          </cell>
          <cell r="C18" t="str">
            <v>Tensile fabric roof in airport village (on plan area)</v>
          </cell>
          <cell r="D18">
            <v>6728</v>
          </cell>
          <cell r="E18" t="str">
            <v>m2</v>
          </cell>
          <cell r="F18">
            <v>12065.83</v>
          </cell>
          <cell r="G18">
            <v>81178904.239999995</v>
          </cell>
          <cell r="H18">
            <v>48318980.75</v>
          </cell>
          <cell r="I18">
            <v>9760434.1099999994</v>
          </cell>
          <cell r="J18">
            <v>9370016.75</v>
          </cell>
          <cell r="K18">
            <v>0</v>
          </cell>
          <cell r="L18">
            <v>966379.62</v>
          </cell>
          <cell r="M18">
            <v>0</v>
          </cell>
          <cell r="N18">
            <v>0</v>
          </cell>
          <cell r="O18">
            <v>0</v>
          </cell>
          <cell r="P18">
            <v>0</v>
          </cell>
          <cell r="Q18">
            <v>154387.20000000001</v>
          </cell>
          <cell r="R18">
            <v>0</v>
          </cell>
          <cell r="S18">
            <v>0</v>
          </cell>
          <cell r="T18">
            <v>12061468.572245598</v>
          </cell>
          <cell r="U18">
            <v>1513600</v>
          </cell>
          <cell r="V18">
            <v>81178887.3822456</v>
          </cell>
        </row>
        <row r="19">
          <cell r="B19" t="str">
            <v>2C.10</v>
          </cell>
          <cell r="C19" t="str">
            <v>Stainless Steel for tensile roof support</v>
          </cell>
          <cell r="D19">
            <v>185421</v>
          </cell>
          <cell r="E19" t="str">
            <v>kg</v>
          </cell>
          <cell r="F19">
            <v>615.17999999999995</v>
          </cell>
          <cell r="G19">
            <v>114067290.78</v>
          </cell>
          <cell r="H19">
            <v>0</v>
          </cell>
          <cell r="I19">
            <v>0</v>
          </cell>
          <cell r="J19">
            <v>0</v>
          </cell>
          <cell r="K19">
            <v>63043140</v>
          </cell>
          <cell r="L19">
            <v>498782.49</v>
          </cell>
          <cell r="M19">
            <v>10086902.4</v>
          </cell>
          <cell r="N19">
            <v>0</v>
          </cell>
          <cell r="O19">
            <v>2925943.38</v>
          </cell>
          <cell r="P19">
            <v>0</v>
          </cell>
          <cell r="Q19">
            <v>0</v>
          </cell>
          <cell r="R19">
            <v>5043451.2</v>
          </cell>
          <cell r="S19">
            <v>0</v>
          </cell>
          <cell r="T19">
            <v>38012204.3660184</v>
          </cell>
          <cell r="U19">
            <v>0</v>
          </cell>
          <cell r="V19">
            <v>114068190.1460184</v>
          </cell>
        </row>
        <row r="20">
          <cell r="B20" t="str">
            <v>2C.11</v>
          </cell>
          <cell r="C20" t="str">
            <v>Software</v>
          </cell>
          <cell r="G20" t="str">
            <v>N.A.</v>
          </cell>
          <cell r="V20">
            <v>0</v>
          </cell>
        </row>
        <row r="21">
          <cell r="B21" t="str">
            <v>2C.12</v>
          </cell>
          <cell r="C21" t="str">
            <v>Clearing and Forwarding Services</v>
          </cell>
          <cell r="D21">
            <v>1</v>
          </cell>
          <cell r="E21" t="str">
            <v>L.S.</v>
          </cell>
          <cell r="G21">
            <v>1064950.3400000001</v>
          </cell>
          <cell r="L21">
            <v>966379.62</v>
          </cell>
          <cell r="Q21">
            <v>98570.72</v>
          </cell>
          <cell r="V21">
            <v>1064950.3400000001</v>
          </cell>
        </row>
        <row r="22">
          <cell r="B22" t="str">
            <v>2C.13</v>
          </cell>
          <cell r="C22" t="str">
            <v>Inland Transportation</v>
          </cell>
          <cell r="D22">
            <v>1</v>
          </cell>
          <cell r="E22" t="str">
            <v>L.S.</v>
          </cell>
          <cell r="G22">
            <v>12618642.370000003</v>
          </cell>
          <cell r="L22">
            <v>12304868.230000002</v>
          </cell>
          <cell r="Q22">
            <v>313774.14</v>
          </cell>
          <cell r="V22">
            <v>12618642.370000003</v>
          </cell>
        </row>
        <row r="23">
          <cell r="B23" t="str">
            <v>2C.14</v>
          </cell>
          <cell r="C23" t="str">
            <v>Value of engineering services</v>
          </cell>
          <cell r="D23">
            <v>1</v>
          </cell>
          <cell r="E23" t="str">
            <v>L.S.</v>
          </cell>
          <cell r="G23">
            <v>0</v>
          </cell>
          <cell r="Q23">
            <v>0</v>
          </cell>
          <cell r="V23">
            <v>0</v>
          </cell>
        </row>
        <row r="24">
          <cell r="B24" t="str">
            <v>2C.15</v>
          </cell>
          <cell r="C24" t="str">
            <v>Spare Parts comprising:</v>
          </cell>
          <cell r="G24" t="str">
            <v>N.A.</v>
          </cell>
          <cell r="V24">
            <v>0</v>
          </cell>
        </row>
        <row r="25">
          <cell r="C25" t="str">
            <v>(i) Replacement Parts</v>
          </cell>
        </row>
        <row r="26">
          <cell r="C26" t="str">
            <v>(ii) Commissioning Parts</v>
          </cell>
        </row>
        <row r="27">
          <cell r="C27" t="str">
            <v>(iii) Critical Spare Parts</v>
          </cell>
        </row>
        <row r="28">
          <cell r="C28" t="str">
            <v>(provide separate list with quantity and unit prices for spares for each item 2C. 1 to 2C. 10)</v>
          </cell>
        </row>
        <row r="29">
          <cell r="A29" t="str">
            <v>2C</v>
          </cell>
          <cell r="B29" t="str">
            <v>TOTAL APPORTIONED AMOUNT FOR  COST CENTRE 2C (inclusive of all taxes and duties except tax payable under Section 5 or 6 and 5F of the APGST)</v>
          </cell>
          <cell r="G29">
            <v>1129732958.2899997</v>
          </cell>
          <cell r="H29">
            <v>48318980.75</v>
          </cell>
          <cell r="I29">
            <v>9760434.1099999994</v>
          </cell>
          <cell r="J29">
            <v>9370016.75</v>
          </cell>
          <cell r="K29">
            <v>440365018.19999999</v>
          </cell>
          <cell r="L29">
            <v>13271247.850000001</v>
          </cell>
          <cell r="M29">
            <v>25926975</v>
          </cell>
          <cell r="N29">
            <v>0</v>
          </cell>
          <cell r="O29">
            <v>23726696.350000001</v>
          </cell>
          <cell r="P29">
            <v>26606136.010000002</v>
          </cell>
          <cell r="Q29">
            <v>6892091.04</v>
          </cell>
          <cell r="R29">
            <v>27797794.399999999</v>
          </cell>
          <cell r="S29">
            <v>0</v>
          </cell>
          <cell r="T29">
            <v>523981811.82865524</v>
          </cell>
          <cell r="U29">
            <v>1513600</v>
          </cell>
          <cell r="V29">
            <v>1129733007.8886552</v>
          </cell>
        </row>
        <row r="30">
          <cell r="B30" t="str">
            <v>Value of applicable Segniorage charges</v>
          </cell>
          <cell r="G30">
            <v>0</v>
          </cell>
          <cell r="V30">
            <v>1129733007.8886552</v>
          </cell>
        </row>
        <row r="31">
          <cell r="V31">
            <v>0</v>
          </cell>
        </row>
        <row r="32">
          <cell r="B32" t="str">
            <v>Note for Tenderers: Any items of work not specifically mentioned above shall be allocated to the most appropriate item of work and indicated separately (2C.1 to 2C.15)</v>
          </cell>
          <cell r="V32">
            <v>-49.598655462265015</v>
          </cell>
        </row>
        <row r="33">
          <cell r="G33">
            <v>1129732958.2899997</v>
          </cell>
        </row>
        <row r="34">
          <cell r="G34">
            <v>0</v>
          </cell>
        </row>
      </sheetData>
      <sheetData sheetId="5"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4">
          <cell r="B4" t="str">
            <v>Cost Centre 2 D– External Envelope - PTB</v>
          </cell>
        </row>
        <row r="6">
          <cell r="B6" t="str">
            <v>SL. NO</v>
          </cell>
          <cell r="C6" t="str">
            <v>ITEM DESCRIPTION</v>
          </cell>
          <cell r="D6" t="str">
            <v>QTY</v>
          </cell>
          <cell r="E6" t="str">
            <v>UNIT</v>
          </cell>
          <cell r="F6" t="str">
            <v>UNIT RATE</v>
          </cell>
          <cell r="G6" t="str">
            <v>APPORTIONED AMOUNT IN RUPEES</v>
          </cell>
          <cell r="H6" t="str">
            <v>COST BREAKDOWN</v>
          </cell>
        </row>
        <row r="7">
          <cell r="H7" t="str">
            <v>CIF Price</v>
          </cell>
          <cell r="I7" t="str">
            <v>Custom Duty</v>
          </cell>
          <cell r="J7" t="str">
            <v>CVD</v>
          </cell>
          <cell r="K7" t="str">
            <v>Ex-Factory Price</v>
          </cell>
          <cell r="L7" t="str">
            <v>Total Value of Services</v>
          </cell>
          <cell r="M7" t="str">
            <v>Excise Duty</v>
          </cell>
          <cell r="N7" t="str">
            <v>Sales Tax</v>
          </cell>
          <cell r="P7" t="str">
            <v>AP Entry Tax</v>
          </cell>
          <cell r="Q7" t="str">
            <v>Service Tax</v>
          </cell>
          <cell r="R7" t="str">
            <v>Works Conract Tax</v>
          </cell>
          <cell r="S7" t="str">
            <v>Other taxes &amp; levies*</v>
          </cell>
          <cell r="T7" t="str">
            <v>Construction Services</v>
          </cell>
          <cell r="U7" t="str">
            <v>Installation, testing &amp; commissioning</v>
          </cell>
        </row>
        <row r="8">
          <cell r="N8" t="str">
            <v>AP General Sales Tax</v>
          </cell>
          <cell r="O8" t="str">
            <v>Central Sales tax</v>
          </cell>
        </row>
        <row r="9">
          <cell r="B9" t="str">
            <v>2D.1</v>
          </cell>
          <cell r="C9" t="str">
            <v>Glazing glass</v>
          </cell>
        </row>
        <row r="10">
          <cell r="C10" t="str">
            <v>Main glazing system with mild steel structural mullions, 3000x1000 panels horizontal</v>
          </cell>
          <cell r="D10">
            <v>12177</v>
          </cell>
          <cell r="E10" t="str">
            <v>m2</v>
          </cell>
          <cell r="F10">
            <v>15781.68</v>
          </cell>
          <cell r="G10">
            <v>192173517.36000001</v>
          </cell>
          <cell r="H10">
            <v>161977236.30000001</v>
          </cell>
          <cell r="I10">
            <v>0</v>
          </cell>
          <cell r="J10">
            <v>0</v>
          </cell>
          <cell r="K10">
            <v>0</v>
          </cell>
          <cell r="L10">
            <v>0</v>
          </cell>
          <cell r="M10">
            <v>0</v>
          </cell>
          <cell r="N10">
            <v>0</v>
          </cell>
          <cell r="O10">
            <v>0</v>
          </cell>
          <cell r="P10">
            <v>0</v>
          </cell>
          <cell r="Q10">
            <v>4251295.13</v>
          </cell>
          <cell r="R10">
            <v>0</v>
          </cell>
          <cell r="S10">
            <v>0</v>
          </cell>
          <cell r="T10">
            <v>25944949.185594402</v>
          </cell>
          <cell r="U10">
            <v>0</v>
          </cell>
          <cell r="V10">
            <v>192173480.61559442</v>
          </cell>
        </row>
        <row r="11">
          <cell r="C11" t="str">
            <v>Ditto, 5000x1500 panels vertical</v>
          </cell>
          <cell r="D11">
            <v>612</v>
          </cell>
          <cell r="E11" t="str">
            <v>m2</v>
          </cell>
          <cell r="F11">
            <v>15594.03</v>
          </cell>
          <cell r="G11">
            <v>9543546.3599999994</v>
          </cell>
          <cell r="H11">
            <v>5365748.12</v>
          </cell>
          <cell r="I11">
            <v>1083881.1200000001</v>
          </cell>
          <cell r="J11">
            <v>1040525.88</v>
          </cell>
          <cell r="K11">
            <v>0</v>
          </cell>
          <cell r="L11">
            <v>0</v>
          </cell>
          <cell r="M11">
            <v>0</v>
          </cell>
          <cell r="N11">
            <v>0</v>
          </cell>
          <cell r="O11">
            <v>0</v>
          </cell>
          <cell r="P11">
            <v>0</v>
          </cell>
          <cell r="Q11">
            <v>70801.899999999994</v>
          </cell>
          <cell r="R11">
            <v>0</v>
          </cell>
          <cell r="S11">
            <v>0</v>
          </cell>
          <cell r="T11">
            <v>1288454.9638248</v>
          </cell>
          <cell r="U11">
            <v>694136.29</v>
          </cell>
          <cell r="V11">
            <v>9543548.2738247998</v>
          </cell>
        </row>
        <row r="12">
          <cell r="C12" t="str">
            <v>Fixed glazing</v>
          </cell>
          <cell r="D12">
            <v>529</v>
          </cell>
          <cell r="E12" t="str">
            <v>m2</v>
          </cell>
          <cell r="F12">
            <v>20024.849999999999</v>
          </cell>
          <cell r="G12">
            <v>10593145.65</v>
          </cell>
          <cell r="H12">
            <v>6090456.1399999997</v>
          </cell>
          <cell r="I12">
            <v>1230272.1399999999</v>
          </cell>
          <cell r="J12">
            <v>1181061.25</v>
          </cell>
          <cell r="K12">
            <v>0</v>
          </cell>
          <cell r="L12">
            <v>0</v>
          </cell>
          <cell r="M12">
            <v>0</v>
          </cell>
          <cell r="N12">
            <v>0</v>
          </cell>
          <cell r="O12">
            <v>0</v>
          </cell>
          <cell r="P12">
            <v>0</v>
          </cell>
          <cell r="Q12">
            <v>61199.68</v>
          </cell>
          <cell r="R12">
            <v>0</v>
          </cell>
          <cell r="S12">
            <v>0</v>
          </cell>
          <cell r="T12">
            <v>1430158.8704879999</v>
          </cell>
          <cell r="U12">
            <v>599996.89</v>
          </cell>
          <cell r="V12">
            <v>10593144.970487999</v>
          </cell>
        </row>
        <row r="13">
          <cell r="C13" t="str">
            <v>Skylight with glazed panels and motorised metal louvers with painted gypsum board cladding to secondary beam</v>
          </cell>
          <cell r="D13">
            <v>1525</v>
          </cell>
          <cell r="E13" t="str">
            <v>m2</v>
          </cell>
          <cell r="F13">
            <v>25783.119999999999</v>
          </cell>
          <cell r="G13">
            <v>39319258</v>
          </cell>
          <cell r="H13">
            <v>22999168.32</v>
          </cell>
          <cell r="I13">
            <v>4645832</v>
          </cell>
          <cell r="J13">
            <v>4459998.72</v>
          </cell>
          <cell r="K13">
            <v>0</v>
          </cell>
          <cell r="L13">
            <v>0</v>
          </cell>
          <cell r="M13">
            <v>0</v>
          </cell>
          <cell r="N13">
            <v>0</v>
          </cell>
          <cell r="O13">
            <v>0</v>
          </cell>
          <cell r="P13">
            <v>0</v>
          </cell>
          <cell r="Q13">
            <v>176403.17</v>
          </cell>
          <cell r="R13">
            <v>0</v>
          </cell>
          <cell r="S13">
            <v>0</v>
          </cell>
          <cell r="T13">
            <v>5308412.6922824001</v>
          </cell>
          <cell r="U13">
            <v>1729442.82</v>
          </cell>
          <cell r="V13">
            <v>39319257.722282402</v>
          </cell>
        </row>
        <row r="14">
          <cell r="C14" t="str">
            <v>Trussed bridge with glazing (not including steel structure)</v>
          </cell>
          <cell r="D14">
            <v>1792</v>
          </cell>
          <cell r="E14" t="str">
            <v>m2</v>
          </cell>
          <cell r="F14">
            <v>13090.13</v>
          </cell>
          <cell r="G14">
            <v>23457512.960000001</v>
          </cell>
          <cell r="H14">
            <v>12931076.59</v>
          </cell>
          <cell r="I14">
            <v>2612077.4700000002</v>
          </cell>
          <cell r="J14">
            <v>2507594.37</v>
          </cell>
          <cell r="K14">
            <v>0</v>
          </cell>
          <cell r="L14">
            <v>0</v>
          </cell>
          <cell r="M14">
            <v>0</v>
          </cell>
          <cell r="N14">
            <v>0</v>
          </cell>
          <cell r="O14">
            <v>0</v>
          </cell>
          <cell r="P14">
            <v>0</v>
          </cell>
          <cell r="Q14">
            <v>207315.37</v>
          </cell>
          <cell r="R14">
            <v>0</v>
          </cell>
          <cell r="S14">
            <v>0</v>
          </cell>
          <cell r="T14">
            <v>3166951.7644743999</v>
          </cell>
          <cell r="U14">
            <v>2032503.63</v>
          </cell>
          <cell r="V14">
            <v>23457519.194474399</v>
          </cell>
        </row>
        <row r="15">
          <cell r="B15" t="str">
            <v>2D.2</v>
          </cell>
          <cell r="C15" t="str">
            <v>Structural steel for glazing and aluminum panels support supports</v>
          </cell>
          <cell r="D15">
            <v>750</v>
          </cell>
          <cell r="E15" t="str">
            <v>T</v>
          </cell>
          <cell r="F15">
            <v>135300.79999999999</v>
          </cell>
          <cell r="G15">
            <v>101475600</v>
          </cell>
          <cell r="H15">
            <v>56408634.700000003</v>
          </cell>
          <cell r="I15">
            <v>11394544.210000001</v>
          </cell>
          <cell r="J15">
            <v>10938762.439999999</v>
          </cell>
          <cell r="K15">
            <v>0</v>
          </cell>
          <cell r="L15">
            <v>0</v>
          </cell>
          <cell r="M15">
            <v>0</v>
          </cell>
          <cell r="N15">
            <v>0</v>
          </cell>
          <cell r="O15">
            <v>0</v>
          </cell>
          <cell r="P15">
            <v>0</v>
          </cell>
          <cell r="Q15">
            <v>836145</v>
          </cell>
          <cell r="R15">
            <v>0</v>
          </cell>
          <cell r="S15">
            <v>0</v>
          </cell>
          <cell r="T15">
            <v>13700013.517507998</v>
          </cell>
          <cell r="U15">
            <v>8197500</v>
          </cell>
          <cell r="V15">
            <v>101475599.86750799</v>
          </cell>
        </row>
        <row r="16">
          <cell r="B16" t="str">
            <v>2D.3</v>
          </cell>
          <cell r="C16" t="str">
            <v>Epoxy treated paint for structural supports</v>
          </cell>
          <cell r="E16" t="str">
            <v>T</v>
          </cell>
          <cell r="G16" t="str">
            <v>Included</v>
          </cell>
          <cell r="T16">
            <v>0</v>
          </cell>
          <cell r="V16">
            <v>0</v>
          </cell>
        </row>
        <row r="17">
          <cell r="B17" t="str">
            <v>2D.4</v>
          </cell>
          <cell r="C17" t="str">
            <v>Sun-breakers / Ventilators for façade</v>
          </cell>
          <cell r="T17">
            <v>0</v>
          </cell>
          <cell r="V17">
            <v>0</v>
          </cell>
        </row>
        <row r="18">
          <cell r="C18" t="str">
            <v>Metal louvers 500 wide @500c/c</v>
          </cell>
          <cell r="D18">
            <v>2561</v>
          </cell>
          <cell r="E18" t="str">
            <v>m2</v>
          </cell>
          <cell r="F18">
            <v>11740.97</v>
          </cell>
          <cell r="G18">
            <v>30068624.170000002</v>
          </cell>
          <cell r="H18">
            <v>16339142.07</v>
          </cell>
          <cell r="I18">
            <v>3300506.7</v>
          </cell>
          <cell r="J18">
            <v>3168486.43</v>
          </cell>
          <cell r="K18">
            <v>0</v>
          </cell>
          <cell r="L18">
            <v>0</v>
          </cell>
          <cell r="M18">
            <v>0</v>
          </cell>
          <cell r="N18">
            <v>0</v>
          </cell>
          <cell r="O18">
            <v>0</v>
          </cell>
          <cell r="P18">
            <v>0</v>
          </cell>
          <cell r="Q18">
            <v>296280.5</v>
          </cell>
          <cell r="R18">
            <v>0</v>
          </cell>
          <cell r="S18">
            <v>0</v>
          </cell>
          <cell r="T18">
            <v>4059504.4688023999</v>
          </cell>
          <cell r="U18">
            <v>2904710.83</v>
          </cell>
          <cell r="V18">
            <v>30068630.998802401</v>
          </cell>
        </row>
        <row r="19">
          <cell r="C19" t="str">
            <v>Louvres for air intake/shaft</v>
          </cell>
          <cell r="D19">
            <v>778</v>
          </cell>
          <cell r="E19" t="str">
            <v>m2</v>
          </cell>
          <cell r="F19">
            <v>28255.93</v>
          </cell>
          <cell r="G19">
            <v>21983113.539999999</v>
          </cell>
          <cell r="H19">
            <v>12925380.800000001</v>
          </cell>
          <cell r="I19">
            <v>2610926.92</v>
          </cell>
          <cell r="J19">
            <v>2506489.84</v>
          </cell>
          <cell r="K19">
            <v>0</v>
          </cell>
          <cell r="L19">
            <v>0</v>
          </cell>
          <cell r="M19">
            <v>0</v>
          </cell>
          <cell r="N19">
            <v>0</v>
          </cell>
          <cell r="O19">
            <v>0</v>
          </cell>
          <cell r="P19">
            <v>0</v>
          </cell>
          <cell r="Q19">
            <v>90006.34</v>
          </cell>
          <cell r="R19">
            <v>0</v>
          </cell>
          <cell r="S19">
            <v>0</v>
          </cell>
          <cell r="T19">
            <v>2967895.3783983998</v>
          </cell>
          <cell r="U19">
            <v>882415.08</v>
          </cell>
          <cell r="V19">
            <v>21983114.3583984</v>
          </cell>
        </row>
        <row r="20">
          <cell r="C20" t="str">
            <v>Fixed metal louvre</v>
          </cell>
          <cell r="D20">
            <v>864</v>
          </cell>
          <cell r="E20" t="str">
            <v>m2</v>
          </cell>
          <cell r="F20">
            <v>12424.09</v>
          </cell>
          <cell r="G20">
            <v>10734413.76</v>
          </cell>
          <cell r="H20">
            <v>5878039.8399999999</v>
          </cell>
          <cell r="I20">
            <v>1187364.05</v>
          </cell>
          <cell r="J20">
            <v>1139869.49</v>
          </cell>
          <cell r="K20">
            <v>0</v>
          </cell>
          <cell r="L20">
            <v>0</v>
          </cell>
          <cell r="M20">
            <v>0</v>
          </cell>
          <cell r="N20">
            <v>0</v>
          </cell>
          <cell r="O20">
            <v>0</v>
          </cell>
          <cell r="P20">
            <v>0</v>
          </cell>
          <cell r="Q20">
            <v>99955.63</v>
          </cell>
          <cell r="R20">
            <v>0</v>
          </cell>
          <cell r="S20">
            <v>0</v>
          </cell>
          <cell r="T20">
            <v>1449231.8496095999</v>
          </cell>
          <cell r="U20">
            <v>979957.11</v>
          </cell>
          <cell r="V20">
            <v>10734417.9696096</v>
          </cell>
        </row>
        <row r="21">
          <cell r="B21" t="str">
            <v>2D.5</v>
          </cell>
          <cell r="C21" t="str">
            <v>External composite cladding with insulation &amp; structural supports</v>
          </cell>
          <cell r="T21">
            <v>0</v>
          </cell>
          <cell r="V21">
            <v>0</v>
          </cell>
        </row>
        <row r="22">
          <cell r="C22" t="str">
            <v>Perforated metal cladding on structural support system</v>
          </cell>
          <cell r="D22">
            <v>3521</v>
          </cell>
          <cell r="E22" t="str">
            <v>m2</v>
          </cell>
          <cell r="F22">
            <v>17429.689999999999</v>
          </cell>
          <cell r="G22">
            <v>61369938.490000002</v>
          </cell>
          <cell r="H22">
            <v>34875647.18</v>
          </cell>
          <cell r="I22">
            <v>7044880.7300000004</v>
          </cell>
          <cell r="J22">
            <v>6763085.5</v>
          </cell>
          <cell r="K22">
            <v>0</v>
          </cell>
          <cell r="L22">
            <v>0</v>
          </cell>
          <cell r="M22">
            <v>0</v>
          </cell>
          <cell r="N22">
            <v>0</v>
          </cell>
          <cell r="O22">
            <v>0</v>
          </cell>
          <cell r="P22">
            <v>0</v>
          </cell>
          <cell r="Q22">
            <v>407342.31</v>
          </cell>
          <cell r="R22">
            <v>0</v>
          </cell>
          <cell r="S22">
            <v>0</v>
          </cell>
          <cell r="T22">
            <v>8285429.9743023999</v>
          </cell>
          <cell r="U22">
            <v>3993552.06</v>
          </cell>
          <cell r="V22">
            <v>61369937.754302397</v>
          </cell>
        </row>
        <row r="23">
          <cell r="C23" t="str">
            <v>Metal panel cladding on structural support system</v>
          </cell>
          <cell r="D23">
            <v>165</v>
          </cell>
          <cell r="E23" t="str">
            <v>m2</v>
          </cell>
          <cell r="F23">
            <v>17429.689999999999</v>
          </cell>
          <cell r="G23">
            <v>2875898.85</v>
          </cell>
          <cell r="H23">
            <v>1634331.66</v>
          </cell>
          <cell r="I23">
            <v>330135</v>
          </cell>
          <cell r="J23">
            <v>316929.59999999998</v>
          </cell>
          <cell r="K23">
            <v>0</v>
          </cell>
          <cell r="L23">
            <v>0</v>
          </cell>
          <cell r="M23">
            <v>0</v>
          </cell>
          <cell r="N23">
            <v>0</v>
          </cell>
          <cell r="O23">
            <v>0</v>
          </cell>
          <cell r="P23">
            <v>0</v>
          </cell>
          <cell r="Q23">
            <v>19088.75</v>
          </cell>
          <cell r="R23">
            <v>0</v>
          </cell>
          <cell r="S23">
            <v>0</v>
          </cell>
          <cell r="T23">
            <v>388269.22796799999</v>
          </cell>
          <cell r="U23">
            <v>187144.59</v>
          </cell>
          <cell r="V23">
            <v>2875898.8279679995</v>
          </cell>
        </row>
        <row r="24">
          <cell r="C24" t="str">
            <v>Metal cladding 3000x1000 panels horizontal</v>
          </cell>
          <cell r="D24">
            <v>5401</v>
          </cell>
          <cell r="E24" t="str">
            <v>m2</v>
          </cell>
          <cell r="F24">
            <v>16518.64</v>
          </cell>
          <cell r="G24">
            <v>89217174.640000001</v>
          </cell>
          <cell r="H24">
            <v>50448048.979999997</v>
          </cell>
          <cell r="I24">
            <v>10190505.890000001</v>
          </cell>
          <cell r="J24">
            <v>9782885.6600000001</v>
          </cell>
          <cell r="K24">
            <v>0</v>
          </cell>
          <cell r="L24">
            <v>0</v>
          </cell>
          <cell r="M24">
            <v>0</v>
          </cell>
          <cell r="N24">
            <v>0</v>
          </cell>
          <cell r="O24">
            <v>0</v>
          </cell>
          <cell r="P24">
            <v>0</v>
          </cell>
          <cell r="Q24">
            <v>624838.35</v>
          </cell>
          <cell r="R24">
            <v>0</v>
          </cell>
          <cell r="S24">
            <v>0</v>
          </cell>
          <cell r="T24">
            <v>12045028.394721599</v>
          </cell>
          <cell r="U24">
            <v>6125866.1399999997</v>
          </cell>
          <cell r="V24">
            <v>89217173.414721593</v>
          </cell>
        </row>
        <row r="25">
          <cell r="B25" t="str">
            <v>2D.6</v>
          </cell>
          <cell r="C25" t="str">
            <v>Glass cleaning system</v>
          </cell>
          <cell r="D25">
            <v>1</v>
          </cell>
          <cell r="E25" t="str">
            <v>lot</v>
          </cell>
          <cell r="F25">
            <v>44162256</v>
          </cell>
          <cell r="G25">
            <v>44162256</v>
          </cell>
          <cell r="H25">
            <v>38200000</v>
          </cell>
          <cell r="I25" t="str">
            <v>included</v>
          </cell>
          <cell r="J25" t="str">
            <v>included</v>
          </cell>
          <cell r="K25">
            <v>0</v>
          </cell>
          <cell r="L25">
            <v>0</v>
          </cell>
          <cell r="M25">
            <v>0</v>
          </cell>
          <cell r="N25">
            <v>0</v>
          </cell>
          <cell r="O25">
            <v>0</v>
          </cell>
          <cell r="P25">
            <v>0</v>
          </cell>
          <cell r="Q25" t="str">
            <v>included</v>
          </cell>
          <cell r="R25">
            <v>0</v>
          </cell>
          <cell r="S25">
            <v>0</v>
          </cell>
          <cell r="T25">
            <v>5962256</v>
          </cell>
          <cell r="U25" t="str">
            <v>included</v>
          </cell>
          <cell r="V25">
            <v>44162256</v>
          </cell>
        </row>
        <row r="26">
          <cell r="C26" t="str">
            <v>Includes aluminum tracks; brackets; 1# ariel platform; 18 sets fall arrest systems; 3#s two man craddle; 1# single man craddle; 8#s powered roller; 10#s manual rollers; 2#stravelling gantry</v>
          </cell>
          <cell r="T26">
            <v>0</v>
          </cell>
        </row>
        <row r="27">
          <cell r="B27" t="str">
            <v>2D.7</v>
          </cell>
          <cell r="C27" t="str">
            <v>Software</v>
          </cell>
          <cell r="F27" t="str">
            <v>N.A.</v>
          </cell>
        </row>
        <row r="28">
          <cell r="B28" t="str">
            <v>2C.12</v>
          </cell>
          <cell r="C28" t="str">
            <v>Clearing and Forwarding Services</v>
          </cell>
          <cell r="D28">
            <v>1</v>
          </cell>
          <cell r="E28" t="str">
            <v>L.S.</v>
          </cell>
          <cell r="G28">
            <v>0</v>
          </cell>
          <cell r="Q28">
            <v>0</v>
          </cell>
          <cell r="V28">
            <v>0</v>
          </cell>
        </row>
        <row r="29">
          <cell r="B29" t="str">
            <v>2C.13</v>
          </cell>
          <cell r="C29" t="str">
            <v>Inland Transportation</v>
          </cell>
          <cell r="D29">
            <v>1</v>
          </cell>
          <cell r="E29" t="str">
            <v>L.S.</v>
          </cell>
          <cell r="G29">
            <v>0</v>
          </cell>
          <cell r="Q29">
            <v>0</v>
          </cell>
          <cell r="V29">
            <v>0</v>
          </cell>
        </row>
        <row r="30">
          <cell r="B30" t="str">
            <v>2C.14</v>
          </cell>
          <cell r="C30" t="str">
            <v>Value of engineering services</v>
          </cell>
          <cell r="D30">
            <v>1</v>
          </cell>
          <cell r="E30" t="str">
            <v>L.S.</v>
          </cell>
          <cell r="G30">
            <v>0</v>
          </cell>
          <cell r="Q30">
            <v>0</v>
          </cell>
          <cell r="V30">
            <v>0</v>
          </cell>
        </row>
        <row r="31">
          <cell r="B31" t="str">
            <v>2D.11</v>
          </cell>
          <cell r="C31" t="str">
            <v>Spare Parts comprising:</v>
          </cell>
          <cell r="F31" t="str">
            <v>N.A.</v>
          </cell>
        </row>
        <row r="32">
          <cell r="C32" t="str">
            <v>(i) Replacement Parts</v>
          </cell>
        </row>
        <row r="33">
          <cell r="C33" t="str">
            <v>(ii) Commissioning Parts</v>
          </cell>
        </row>
        <row r="34">
          <cell r="C34" t="str">
            <v>(iii) Critical Spare Parts</v>
          </cell>
        </row>
        <row r="35">
          <cell r="C35" t="str">
            <v>(provide separate list with quantity and unit prices for spares for each item 2D. 1 to 2D. 10)</v>
          </cell>
        </row>
        <row r="36">
          <cell r="A36" t="str">
            <v>2D</v>
          </cell>
          <cell r="B36" t="str">
            <v>TOTAL APPORTIONED AMOUNT FOR  COST CENTRE 2D (inclusive of all taxes and duties except tax payable under Section 5 or 6 and 5F of the APGST)</v>
          </cell>
          <cell r="G36">
            <v>636973999.78000009</v>
          </cell>
          <cell r="H36">
            <v>426072910.70000005</v>
          </cell>
          <cell r="I36">
            <v>45630926.230000004</v>
          </cell>
          <cell r="J36">
            <v>43805689.179999992</v>
          </cell>
          <cell r="K36">
            <v>0</v>
          </cell>
          <cell r="L36">
            <v>0</v>
          </cell>
          <cell r="M36">
            <v>0</v>
          </cell>
          <cell r="N36">
            <v>0</v>
          </cell>
          <cell r="O36">
            <v>0</v>
          </cell>
          <cell r="P36">
            <v>0</v>
          </cell>
          <cell r="Q36">
            <v>7140672.129999999</v>
          </cell>
          <cell r="R36">
            <v>0</v>
          </cell>
          <cell r="S36">
            <v>0</v>
          </cell>
          <cell r="T36">
            <v>85996556.287974402</v>
          </cell>
          <cell r="U36">
            <v>28327225.439999998</v>
          </cell>
          <cell r="V36">
            <v>636973979.96797442</v>
          </cell>
        </row>
        <row r="37">
          <cell r="B37" t="str">
            <v>Value of applicable Segniorage charges</v>
          </cell>
          <cell r="G37">
            <v>0</v>
          </cell>
          <cell r="V37">
            <v>636973979.96797442</v>
          </cell>
        </row>
        <row r="38">
          <cell r="V38">
            <v>19.812025666236877</v>
          </cell>
        </row>
        <row r="39">
          <cell r="B39" t="str">
            <v>Note for Tenderers: Any items of work not specifically mentioned above shall be allocated to the most appropriate item of work and indicated separately (2D.1 to 2D.11)</v>
          </cell>
        </row>
        <row r="40">
          <cell r="G40">
            <v>636973999.78000009</v>
          </cell>
        </row>
        <row r="41">
          <cell r="G41">
            <v>0</v>
          </cell>
          <cell r="I41">
            <v>89436615.409999996</v>
          </cell>
        </row>
      </sheetData>
      <sheetData sheetId="6"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4">
          <cell r="B4" t="str">
            <v>Cost Centre 2 E– Excavation and Substructure – ATC Complex</v>
          </cell>
        </row>
        <row r="6">
          <cell r="B6" t="str">
            <v>SL. NO</v>
          </cell>
          <cell r="C6" t="str">
            <v>ITEM DESCRIPTION</v>
          </cell>
          <cell r="D6" t="str">
            <v>QTY</v>
          </cell>
          <cell r="E6" t="str">
            <v>UNIT</v>
          </cell>
          <cell r="F6" t="str">
            <v>UNIT RATE</v>
          </cell>
          <cell r="G6" t="str">
            <v>APPORTIONED AMOUNT IN RUPEES</v>
          </cell>
          <cell r="H6" t="str">
            <v>COST BREAKDOWN</v>
          </cell>
        </row>
        <row r="7">
          <cell r="H7" t="str">
            <v>CIF Price</v>
          </cell>
          <cell r="I7" t="str">
            <v>Custom Duty</v>
          </cell>
          <cell r="J7" t="str">
            <v>CVD</v>
          </cell>
          <cell r="K7" t="str">
            <v>Ex-Factory Price</v>
          </cell>
          <cell r="L7" t="str">
            <v>Total Value of Services</v>
          </cell>
          <cell r="M7" t="str">
            <v>Excise Duty</v>
          </cell>
          <cell r="N7" t="str">
            <v>Sales Tax</v>
          </cell>
          <cell r="P7" t="str">
            <v>AP Entry Tax</v>
          </cell>
          <cell r="Q7" t="str">
            <v>Service Tax</v>
          </cell>
          <cell r="R7" t="str">
            <v>Works Conract Tax</v>
          </cell>
          <cell r="S7" t="str">
            <v>Other taxes &amp; levies*</v>
          </cell>
          <cell r="T7" t="str">
            <v>Construction Services</v>
          </cell>
          <cell r="U7" t="str">
            <v>Installation, testing &amp; commissioning</v>
          </cell>
        </row>
        <row r="8">
          <cell r="N8" t="str">
            <v>AP General Sales Tax</v>
          </cell>
          <cell r="O8" t="str">
            <v>Central Sales tax</v>
          </cell>
        </row>
        <row r="9">
          <cell r="B9" t="str">
            <v>2E.1</v>
          </cell>
          <cell r="C9" t="str">
            <v>Excavation for ATC Complex</v>
          </cell>
          <cell r="D9">
            <v>2198</v>
          </cell>
          <cell r="E9" t="str">
            <v>m3</v>
          </cell>
          <cell r="F9">
            <v>724.86</v>
          </cell>
          <cell r="G9">
            <v>1593242.28</v>
          </cell>
          <cell r="H9">
            <v>0</v>
          </cell>
          <cell r="I9">
            <v>0</v>
          </cell>
          <cell r="J9">
            <v>0</v>
          </cell>
          <cell r="K9">
            <v>0</v>
          </cell>
          <cell r="L9">
            <v>0</v>
          </cell>
          <cell r="M9">
            <v>0</v>
          </cell>
          <cell r="N9">
            <v>0</v>
          </cell>
          <cell r="O9">
            <v>0</v>
          </cell>
          <cell r="P9">
            <v>0</v>
          </cell>
          <cell r="Q9">
            <v>0</v>
          </cell>
          <cell r="R9">
            <v>0</v>
          </cell>
          <cell r="S9">
            <v>0</v>
          </cell>
          <cell r="T9">
            <v>1593247.0276800001</v>
          </cell>
          <cell r="U9">
            <v>0</v>
          </cell>
          <cell r="V9">
            <v>1593247.0276800001</v>
          </cell>
        </row>
        <row r="10">
          <cell r="C10" t="str">
            <v>Backfilling</v>
          </cell>
          <cell r="D10">
            <v>880</v>
          </cell>
          <cell r="E10" t="str">
            <v>m3</v>
          </cell>
          <cell r="F10">
            <v>75.150000000000006</v>
          </cell>
          <cell r="G10">
            <v>66132</v>
          </cell>
          <cell r="H10">
            <v>0</v>
          </cell>
          <cell r="I10">
            <v>0</v>
          </cell>
          <cell r="J10">
            <v>0</v>
          </cell>
          <cell r="K10">
            <v>0</v>
          </cell>
          <cell r="L10">
            <v>0</v>
          </cell>
          <cell r="M10">
            <v>0</v>
          </cell>
          <cell r="N10">
            <v>0</v>
          </cell>
          <cell r="O10">
            <v>0</v>
          </cell>
          <cell r="P10">
            <v>0</v>
          </cell>
          <cell r="Q10">
            <v>0</v>
          </cell>
          <cell r="R10">
            <v>0</v>
          </cell>
          <cell r="S10">
            <v>0</v>
          </cell>
          <cell r="T10">
            <v>66127.775999999998</v>
          </cell>
          <cell r="U10">
            <v>0</v>
          </cell>
          <cell r="V10">
            <v>66127.775999999998</v>
          </cell>
        </row>
        <row r="11">
          <cell r="B11" t="str">
            <v>2E.2</v>
          </cell>
          <cell r="C11" t="str">
            <v>Anti-termite treatment for ATC Complex</v>
          </cell>
          <cell r="D11">
            <v>1659</v>
          </cell>
          <cell r="E11" t="str">
            <v>m2</v>
          </cell>
          <cell r="F11">
            <v>156.97999999999999</v>
          </cell>
          <cell r="G11">
            <v>260429.82</v>
          </cell>
          <cell r="H11">
            <v>0</v>
          </cell>
          <cell r="I11">
            <v>0</v>
          </cell>
          <cell r="J11">
            <v>0</v>
          </cell>
          <cell r="K11">
            <v>214210.08</v>
          </cell>
          <cell r="L11">
            <v>0</v>
          </cell>
          <cell r="M11">
            <v>0</v>
          </cell>
          <cell r="N11">
            <v>0</v>
          </cell>
          <cell r="O11">
            <v>0</v>
          </cell>
          <cell r="P11">
            <v>0</v>
          </cell>
          <cell r="Q11">
            <v>0</v>
          </cell>
          <cell r="R11">
            <v>17137.47</v>
          </cell>
          <cell r="S11">
            <v>6247.79</v>
          </cell>
          <cell r="T11">
            <v>39971.080837599999</v>
          </cell>
          <cell r="U11">
            <v>0</v>
          </cell>
          <cell r="V11">
            <v>260428.95083760002</v>
          </cell>
        </row>
        <row r="12">
          <cell r="B12" t="str">
            <v>2E.3</v>
          </cell>
          <cell r="C12" t="str">
            <v>Concrete for ATC tower foundation (C40)</v>
          </cell>
          <cell r="D12">
            <v>972</v>
          </cell>
          <cell r="E12" t="str">
            <v>m3</v>
          </cell>
          <cell r="F12">
            <v>3416.51</v>
          </cell>
          <cell r="G12">
            <v>3320847.72</v>
          </cell>
          <cell r="H12">
            <v>0</v>
          </cell>
          <cell r="I12">
            <v>0</v>
          </cell>
          <cell r="J12">
            <v>0</v>
          </cell>
          <cell r="K12">
            <v>2081690.88</v>
          </cell>
          <cell r="L12">
            <v>0</v>
          </cell>
          <cell r="M12">
            <v>121500</v>
          </cell>
          <cell r="N12">
            <v>288715.67009279999</v>
          </cell>
          <cell r="O12">
            <v>0</v>
          </cell>
          <cell r="P12">
            <v>0</v>
          </cell>
          <cell r="Q12">
            <v>0</v>
          </cell>
          <cell r="R12">
            <v>166532.76</v>
          </cell>
          <cell r="S12">
            <v>0</v>
          </cell>
          <cell r="T12">
            <v>1117660.4461176</v>
          </cell>
          <cell r="U12">
            <v>0</v>
          </cell>
          <cell r="V12">
            <v>3320851.3261176003</v>
          </cell>
        </row>
        <row r="13">
          <cell r="C13" t="str">
            <v>Concrete for ATC tower foundation  blinding layer</v>
          </cell>
          <cell r="D13">
            <v>25</v>
          </cell>
          <cell r="E13" t="str">
            <v>m3</v>
          </cell>
          <cell r="F13">
            <v>2875.83</v>
          </cell>
          <cell r="G13">
            <v>71895.75</v>
          </cell>
          <cell r="H13">
            <v>0</v>
          </cell>
          <cell r="I13">
            <v>0</v>
          </cell>
          <cell r="J13">
            <v>0</v>
          </cell>
          <cell r="K13">
            <v>43132.07</v>
          </cell>
          <cell r="L13">
            <v>0</v>
          </cell>
          <cell r="M13">
            <v>2343.75</v>
          </cell>
          <cell r="N13">
            <v>6075.8145599999998</v>
          </cell>
          <cell r="O13">
            <v>0</v>
          </cell>
          <cell r="P13">
            <v>0</v>
          </cell>
          <cell r="Q13">
            <v>0</v>
          </cell>
          <cell r="R13">
            <v>3450.5</v>
          </cell>
          <cell r="S13">
            <v>0</v>
          </cell>
          <cell r="T13">
            <v>26419.858775199998</v>
          </cell>
          <cell r="U13">
            <v>0</v>
          </cell>
          <cell r="V13">
            <v>71895.678775199995</v>
          </cell>
        </row>
        <row r="14">
          <cell r="C14" t="str">
            <v>Formwork for ATC tower foundation</v>
          </cell>
          <cell r="D14">
            <v>216</v>
          </cell>
          <cell r="E14" t="str">
            <v>m2</v>
          </cell>
          <cell r="F14">
            <v>419.2</v>
          </cell>
          <cell r="G14">
            <v>90547.199999999997</v>
          </cell>
          <cell r="H14">
            <v>0</v>
          </cell>
          <cell r="I14">
            <v>0</v>
          </cell>
          <cell r="J14">
            <v>0</v>
          </cell>
          <cell r="K14">
            <v>40782.04</v>
          </cell>
          <cell r="L14">
            <v>0</v>
          </cell>
          <cell r="M14">
            <v>6525.13</v>
          </cell>
          <cell r="N14">
            <v>6000.4409855498197</v>
          </cell>
          <cell r="O14">
            <v>0</v>
          </cell>
          <cell r="P14">
            <v>0</v>
          </cell>
          <cell r="Q14">
            <v>0</v>
          </cell>
          <cell r="R14">
            <v>3261.6</v>
          </cell>
          <cell r="S14">
            <v>0</v>
          </cell>
          <cell r="T14">
            <v>43240.541643999997</v>
          </cell>
          <cell r="U14">
            <v>0</v>
          </cell>
          <cell r="V14">
            <v>90547.711643999995</v>
          </cell>
        </row>
        <row r="15">
          <cell r="B15" t="str">
            <v>2E.4</v>
          </cell>
          <cell r="C15" t="str">
            <v>Concrete for Technical block foundation(C40)</v>
          </cell>
          <cell r="D15">
            <v>93</v>
          </cell>
          <cell r="E15" t="str">
            <v>m3</v>
          </cell>
          <cell r="F15">
            <v>3416.51</v>
          </cell>
          <cell r="G15">
            <v>317735.43</v>
          </cell>
          <cell r="H15">
            <v>0</v>
          </cell>
          <cell r="I15">
            <v>0</v>
          </cell>
          <cell r="J15">
            <v>0</v>
          </cell>
          <cell r="K15">
            <v>199174.13</v>
          </cell>
          <cell r="L15">
            <v>0</v>
          </cell>
          <cell r="M15">
            <v>11625</v>
          </cell>
          <cell r="N15">
            <v>27624.030163200001</v>
          </cell>
          <cell r="O15">
            <v>0</v>
          </cell>
          <cell r="P15">
            <v>0</v>
          </cell>
          <cell r="Q15">
            <v>0</v>
          </cell>
          <cell r="R15">
            <v>15933.69</v>
          </cell>
          <cell r="S15">
            <v>0</v>
          </cell>
          <cell r="T15">
            <v>106936.64863359999</v>
          </cell>
          <cell r="U15">
            <v>0</v>
          </cell>
          <cell r="V15">
            <v>317735.77863359998</v>
          </cell>
        </row>
        <row r="16">
          <cell r="C16" t="str">
            <v>Concrete for Technical block foundation blinding layer</v>
          </cell>
          <cell r="D16">
            <v>15</v>
          </cell>
          <cell r="E16" t="str">
            <v>m3</v>
          </cell>
          <cell r="F16">
            <v>2875.83</v>
          </cell>
          <cell r="G16">
            <v>43137.45</v>
          </cell>
          <cell r="H16">
            <v>0</v>
          </cell>
          <cell r="I16">
            <v>0</v>
          </cell>
          <cell r="J16">
            <v>0</v>
          </cell>
          <cell r="K16">
            <v>25879.24</v>
          </cell>
          <cell r="L16">
            <v>0</v>
          </cell>
          <cell r="M16">
            <v>1406.25</v>
          </cell>
          <cell r="N16">
            <v>3645.4887359999998</v>
          </cell>
          <cell r="O16">
            <v>0</v>
          </cell>
          <cell r="P16">
            <v>0</v>
          </cell>
          <cell r="Q16">
            <v>0</v>
          </cell>
          <cell r="R16">
            <v>2070.3000000000002</v>
          </cell>
          <cell r="S16">
            <v>0</v>
          </cell>
          <cell r="T16">
            <v>15851.912640800001</v>
          </cell>
          <cell r="U16">
            <v>0</v>
          </cell>
          <cell r="V16">
            <v>43137.402640799999</v>
          </cell>
        </row>
        <row r="17">
          <cell r="C17" t="str">
            <v>Formwork for Technical block foundation</v>
          </cell>
          <cell r="D17">
            <v>182</v>
          </cell>
          <cell r="E17" t="str">
            <v>m2</v>
          </cell>
          <cell r="F17">
            <v>419.2</v>
          </cell>
          <cell r="G17">
            <v>76294.399999999994</v>
          </cell>
          <cell r="H17">
            <v>0</v>
          </cell>
          <cell r="I17">
            <v>0</v>
          </cell>
          <cell r="J17">
            <v>0</v>
          </cell>
          <cell r="K17">
            <v>34362.65</v>
          </cell>
          <cell r="L17">
            <v>0</v>
          </cell>
          <cell r="M17">
            <v>5498.02</v>
          </cell>
          <cell r="N17">
            <v>5055.9271267132699</v>
          </cell>
          <cell r="O17">
            <v>0</v>
          </cell>
          <cell r="P17">
            <v>0</v>
          </cell>
          <cell r="Q17">
            <v>0</v>
          </cell>
          <cell r="R17">
            <v>2748.2</v>
          </cell>
          <cell r="S17">
            <v>0</v>
          </cell>
          <cell r="T17">
            <v>36434.1590736</v>
          </cell>
          <cell r="U17">
            <v>0</v>
          </cell>
          <cell r="V17">
            <v>76294.829073599991</v>
          </cell>
        </row>
        <row r="18">
          <cell r="C18" t="str">
            <v>Reinforcement Steel</v>
          </cell>
          <cell r="D18">
            <v>118056</v>
          </cell>
          <cell r="E18" t="str">
            <v>kg</v>
          </cell>
          <cell r="F18">
            <v>36.08</v>
          </cell>
          <cell r="G18">
            <v>4259460.4800000004</v>
          </cell>
          <cell r="H18">
            <v>0</v>
          </cell>
          <cell r="I18">
            <v>0</v>
          </cell>
          <cell r="J18">
            <v>0</v>
          </cell>
          <cell r="K18">
            <v>2757095.86</v>
          </cell>
          <cell r="L18">
            <v>237979.73</v>
          </cell>
          <cell r="M18">
            <v>437546.43</v>
          </cell>
          <cell r="N18">
            <v>0</v>
          </cell>
          <cell r="O18">
            <v>126888.47</v>
          </cell>
          <cell r="P18">
            <v>0</v>
          </cell>
          <cell r="Q18">
            <v>0</v>
          </cell>
          <cell r="R18">
            <v>218773.22</v>
          </cell>
          <cell r="S18">
            <v>0</v>
          </cell>
          <cell r="T18">
            <v>938304.69602160004</v>
          </cell>
          <cell r="U18">
            <v>0</v>
          </cell>
          <cell r="V18">
            <v>4259835.4560216004</v>
          </cell>
        </row>
        <row r="19">
          <cell r="B19" t="str">
            <v>2E.5</v>
          </cell>
          <cell r="C19" t="str">
            <v>Software</v>
          </cell>
          <cell r="G19" t="str">
            <v>N.A.</v>
          </cell>
          <cell r="V19">
            <v>0</v>
          </cell>
        </row>
        <row r="20">
          <cell r="B20" t="str">
            <v>2E.6</v>
          </cell>
          <cell r="C20" t="str">
            <v>Clearing and Forwarding Services</v>
          </cell>
          <cell r="D20">
            <v>1</v>
          </cell>
          <cell r="E20" t="str">
            <v>L.S.</v>
          </cell>
          <cell r="G20">
            <v>0</v>
          </cell>
          <cell r="Q20">
            <v>0</v>
          </cell>
          <cell r="V20">
            <v>0</v>
          </cell>
        </row>
        <row r="21">
          <cell r="B21" t="str">
            <v>2E.7</v>
          </cell>
          <cell r="C21" t="str">
            <v>Inland Transportation</v>
          </cell>
          <cell r="D21">
            <v>1</v>
          </cell>
          <cell r="E21" t="str">
            <v>L.S.</v>
          </cell>
          <cell r="G21">
            <v>244048.21000000002</v>
          </cell>
          <cell r="L21">
            <v>237979.73</v>
          </cell>
          <cell r="Q21">
            <v>6068.48</v>
          </cell>
          <cell r="V21">
            <v>244048.21000000002</v>
          </cell>
        </row>
        <row r="22">
          <cell r="B22" t="str">
            <v>2E.8</v>
          </cell>
          <cell r="C22" t="str">
            <v>Value of  engineering services</v>
          </cell>
          <cell r="D22">
            <v>1</v>
          </cell>
          <cell r="E22" t="str">
            <v>L.S.</v>
          </cell>
          <cell r="G22">
            <v>0</v>
          </cell>
          <cell r="Q22">
            <v>0</v>
          </cell>
          <cell r="V22">
            <v>0</v>
          </cell>
        </row>
        <row r="23">
          <cell r="B23" t="str">
            <v>2.H.11</v>
          </cell>
          <cell r="C23" t="str">
            <v>Spare Parts comprising:</v>
          </cell>
          <cell r="G23" t="str">
            <v>N.A.</v>
          </cell>
          <cell r="H23">
            <v>0</v>
          </cell>
          <cell r="I23">
            <v>0</v>
          </cell>
          <cell r="J23">
            <v>0</v>
          </cell>
          <cell r="K23">
            <v>0</v>
          </cell>
          <cell r="M23">
            <v>0</v>
          </cell>
          <cell r="N23">
            <v>0</v>
          </cell>
          <cell r="P23">
            <v>0</v>
          </cell>
          <cell r="Q23">
            <v>0</v>
          </cell>
          <cell r="R23">
            <v>0</v>
          </cell>
          <cell r="S23">
            <v>0</v>
          </cell>
          <cell r="T23">
            <v>0</v>
          </cell>
          <cell r="U23">
            <v>0</v>
          </cell>
        </row>
        <row r="24">
          <cell r="C24" t="str">
            <v>(i) Replacement Parts</v>
          </cell>
        </row>
        <row r="25">
          <cell r="C25" t="str">
            <v>(ii) Commissioning Parts</v>
          </cell>
        </row>
        <row r="26">
          <cell r="C26" t="str">
            <v>(iii) Critical Spare Parts</v>
          </cell>
        </row>
        <row r="27">
          <cell r="C27" t="str">
            <v>(provide separate list with quantity and unit prices for spares for each item 2H. 1 to 2H. 10)</v>
          </cell>
          <cell r="V27">
            <v>0</v>
          </cell>
        </row>
        <row r="28">
          <cell r="A28" t="str">
            <v>2E</v>
          </cell>
          <cell r="B28" t="str">
            <v>TOTAL APPORTIONED AMOUNT FOR  COST CENTRE 2H (inclusive of all taxes and duties except tax payable under Section 5 or 6 and 5F of the APGST)</v>
          </cell>
          <cell r="G28">
            <v>10343770.740000002</v>
          </cell>
          <cell r="H28">
            <v>0</v>
          </cell>
          <cell r="I28">
            <v>0</v>
          </cell>
          <cell r="J28">
            <v>0</v>
          </cell>
          <cell r="K28">
            <v>5396326.9499999993</v>
          </cell>
          <cell r="L28">
            <v>475959.46</v>
          </cell>
          <cell r="M28">
            <v>586444.57999999996</v>
          </cell>
          <cell r="N28">
            <v>337117.37166426313</v>
          </cell>
          <cell r="O28">
            <v>126888.47</v>
          </cell>
          <cell r="P28">
            <v>0</v>
          </cell>
          <cell r="Q28">
            <v>6068.48</v>
          </cell>
          <cell r="R28">
            <v>429907.74</v>
          </cell>
          <cell r="S28">
            <v>6247.79</v>
          </cell>
          <cell r="T28">
            <v>3984194.1474240003</v>
          </cell>
          <cell r="U28">
            <v>0</v>
          </cell>
          <cell r="V28">
            <v>10582129.877424</v>
          </cell>
        </row>
        <row r="29">
          <cell r="B29" t="str">
            <v>Value of applicable Segniorage charges</v>
          </cell>
          <cell r="G29">
            <v>59968.35</v>
          </cell>
          <cell r="V29">
            <v>10344150.147424001</v>
          </cell>
        </row>
        <row r="30">
          <cell r="V30">
            <v>-238359.13742399774</v>
          </cell>
        </row>
        <row r="31">
          <cell r="B31" t="str">
            <v>Note for Tenderers: Any items of work not specifically mentioned above shall be allocated to the most appropriate item of work and indicated separately (2H.1 to 2H.11)</v>
          </cell>
        </row>
        <row r="32">
          <cell r="G32">
            <v>10343770.740000002</v>
          </cell>
        </row>
        <row r="33">
          <cell r="G33">
            <v>0</v>
          </cell>
        </row>
      </sheetData>
      <sheetData sheetId="7"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4">
          <cell r="B4" t="str">
            <v>Cost Centre 2 F– Superstructure – ATC Complex</v>
          </cell>
        </row>
        <row r="6">
          <cell r="B6" t="str">
            <v>SL. NO</v>
          </cell>
          <cell r="C6" t="str">
            <v>ITEM DESCRIPTION</v>
          </cell>
          <cell r="D6" t="str">
            <v>QTY</v>
          </cell>
          <cell r="E6" t="str">
            <v>UNIT</v>
          </cell>
          <cell r="F6" t="str">
            <v>UNIT RATE</v>
          </cell>
          <cell r="G6" t="str">
            <v>APPORTIONED AMOUNT IN RUPEES</v>
          </cell>
          <cell r="H6" t="str">
            <v>COST BREAKDOWN</v>
          </cell>
        </row>
        <row r="7">
          <cell r="H7" t="str">
            <v>CIF Price</v>
          </cell>
          <cell r="I7" t="str">
            <v>Custom Duty</v>
          </cell>
          <cell r="J7" t="str">
            <v>CVD</v>
          </cell>
          <cell r="K7" t="str">
            <v>Ex-Factory Price</v>
          </cell>
          <cell r="L7" t="str">
            <v>Total Value of Services</v>
          </cell>
          <cell r="M7" t="str">
            <v>Excise Duty</v>
          </cell>
          <cell r="N7" t="str">
            <v>Sales Tax</v>
          </cell>
          <cell r="P7" t="str">
            <v>AP Entry Tax</v>
          </cell>
          <cell r="Q7" t="str">
            <v>Service Tax</v>
          </cell>
          <cell r="R7" t="str">
            <v>Works Conract Tax</v>
          </cell>
          <cell r="S7" t="str">
            <v>Other taxes &amp; levies*</v>
          </cell>
          <cell r="T7" t="str">
            <v>Construction Services</v>
          </cell>
          <cell r="U7" t="str">
            <v>Installation, testing &amp; commissioning</v>
          </cell>
        </row>
        <row r="8">
          <cell r="N8" t="str">
            <v>AP General Sales Tax</v>
          </cell>
          <cell r="O8" t="str">
            <v>Central Sales tax</v>
          </cell>
        </row>
        <row r="9">
          <cell r="B9" t="str">
            <v>2F.1</v>
          </cell>
          <cell r="C9" t="str">
            <v>Concrete for ATC technical block(C30)</v>
          </cell>
          <cell r="D9">
            <v>136</v>
          </cell>
          <cell r="E9" t="str">
            <v>m3</v>
          </cell>
          <cell r="F9">
            <v>3107.54</v>
          </cell>
          <cell r="G9">
            <v>422625.44</v>
          </cell>
          <cell r="H9">
            <v>0</v>
          </cell>
          <cell r="I9">
            <v>0</v>
          </cell>
          <cell r="J9">
            <v>0</v>
          </cell>
          <cell r="K9">
            <v>258129.07</v>
          </cell>
          <cell r="L9">
            <v>0</v>
          </cell>
          <cell r="M9">
            <v>15300</v>
          </cell>
          <cell r="N9">
            <v>37458.831206399998</v>
          </cell>
          <cell r="O9">
            <v>0</v>
          </cell>
          <cell r="P9">
            <v>0</v>
          </cell>
          <cell r="Q9">
            <v>0</v>
          </cell>
          <cell r="R9">
            <v>20650.240000000002</v>
          </cell>
          <cell r="S9">
            <v>0</v>
          </cell>
          <cell r="T9">
            <v>149196.43661600002</v>
          </cell>
          <cell r="U9">
            <v>0</v>
          </cell>
          <cell r="V9">
            <v>422625.50661600003</v>
          </cell>
        </row>
        <row r="10">
          <cell r="C10" t="str">
            <v>Formwork for ATC technical block beam</v>
          </cell>
          <cell r="D10">
            <v>2894</v>
          </cell>
          <cell r="E10" t="str">
            <v>m2</v>
          </cell>
          <cell r="F10">
            <v>598.49</v>
          </cell>
          <cell r="G10">
            <v>1732030.06</v>
          </cell>
          <cell r="H10">
            <v>0</v>
          </cell>
          <cell r="I10">
            <v>0</v>
          </cell>
          <cell r="J10">
            <v>0</v>
          </cell>
          <cell r="K10">
            <v>574490.87</v>
          </cell>
          <cell r="L10">
            <v>0</v>
          </cell>
          <cell r="M10">
            <v>91918.54</v>
          </cell>
          <cell r="N10">
            <v>74229.919541838506</v>
          </cell>
          <cell r="O10">
            <v>0</v>
          </cell>
          <cell r="P10">
            <v>0</v>
          </cell>
          <cell r="Q10">
            <v>0</v>
          </cell>
          <cell r="R10">
            <v>45956.72</v>
          </cell>
          <cell r="S10">
            <v>0</v>
          </cell>
          <cell r="T10">
            <v>1065624.3511536</v>
          </cell>
          <cell r="U10">
            <v>0</v>
          </cell>
          <cell r="V10">
            <v>1732033.7611535999</v>
          </cell>
        </row>
        <row r="11">
          <cell r="C11" t="str">
            <v>Formwork for ATC technical block slab</v>
          </cell>
          <cell r="D11">
            <v>689</v>
          </cell>
          <cell r="E11" t="str">
            <v>m2</v>
          </cell>
          <cell r="F11">
            <v>526.94000000000005</v>
          </cell>
          <cell r="G11">
            <v>363061.66</v>
          </cell>
          <cell r="H11">
            <v>0</v>
          </cell>
          <cell r="I11">
            <v>0</v>
          </cell>
          <cell r="J11">
            <v>0</v>
          </cell>
          <cell r="K11">
            <v>61710.53</v>
          </cell>
          <cell r="L11">
            <v>0</v>
          </cell>
          <cell r="M11">
            <v>9873.68</v>
          </cell>
          <cell r="N11">
            <v>9770.4026780126896</v>
          </cell>
          <cell r="O11">
            <v>0</v>
          </cell>
          <cell r="P11">
            <v>0</v>
          </cell>
          <cell r="Q11">
            <v>0</v>
          </cell>
          <cell r="R11">
            <v>4940.13</v>
          </cell>
          <cell r="S11">
            <v>0</v>
          </cell>
          <cell r="T11">
            <v>291478.99142239999</v>
          </cell>
          <cell r="U11">
            <v>0</v>
          </cell>
          <cell r="V11">
            <v>363063.20142240002</v>
          </cell>
        </row>
        <row r="12">
          <cell r="B12" t="str">
            <v>2F.2</v>
          </cell>
          <cell r="C12" t="str">
            <v>Concrete for ATC tower columns, beams &amp; slab</v>
          </cell>
          <cell r="T12">
            <v>0</v>
          </cell>
          <cell r="V12">
            <v>0</v>
          </cell>
        </row>
        <row r="13">
          <cell r="C13" t="str">
            <v>Concrete for ATC tower beams (C40)</v>
          </cell>
          <cell r="D13">
            <v>284</v>
          </cell>
          <cell r="E13" t="str">
            <v>m3</v>
          </cell>
          <cell r="F13">
            <v>3416.51</v>
          </cell>
          <cell r="G13">
            <v>970288.84</v>
          </cell>
          <cell r="H13">
            <v>0</v>
          </cell>
          <cell r="I13">
            <v>0</v>
          </cell>
          <cell r="J13">
            <v>0</v>
          </cell>
          <cell r="K13">
            <v>608230.67000000004</v>
          </cell>
          <cell r="L13">
            <v>0</v>
          </cell>
          <cell r="M13">
            <v>35500</v>
          </cell>
          <cell r="N13">
            <v>84357.253401599999</v>
          </cell>
          <cell r="O13">
            <v>0</v>
          </cell>
          <cell r="P13">
            <v>0</v>
          </cell>
          <cell r="Q13">
            <v>0</v>
          </cell>
          <cell r="R13">
            <v>48657.72</v>
          </cell>
          <cell r="S13">
            <v>0</v>
          </cell>
          <cell r="T13">
            <v>326559.22768319998</v>
          </cell>
          <cell r="U13">
            <v>0</v>
          </cell>
          <cell r="V13">
            <v>970289.89768319996</v>
          </cell>
        </row>
        <row r="14">
          <cell r="C14" t="str">
            <v>Formwork for ATC tower beams</v>
          </cell>
          <cell r="D14">
            <v>594</v>
          </cell>
          <cell r="E14" t="str">
            <v>m2</v>
          </cell>
          <cell r="F14">
            <v>598.49</v>
          </cell>
          <cell r="G14">
            <v>355503.06</v>
          </cell>
          <cell r="H14">
            <v>0</v>
          </cell>
          <cell r="I14">
            <v>0</v>
          </cell>
          <cell r="J14">
            <v>0</v>
          </cell>
          <cell r="K14">
            <v>117915.54</v>
          </cell>
          <cell r="L14">
            <v>0</v>
          </cell>
          <cell r="M14">
            <v>18866.490000000002</v>
          </cell>
          <cell r="N14">
            <v>15235.857708310999</v>
          </cell>
          <cell r="O14">
            <v>0</v>
          </cell>
          <cell r="P14">
            <v>0</v>
          </cell>
          <cell r="Q14">
            <v>0</v>
          </cell>
          <cell r="R14">
            <v>9432.7199999999993</v>
          </cell>
          <cell r="S14">
            <v>0</v>
          </cell>
          <cell r="T14">
            <v>218721.7955184</v>
          </cell>
          <cell r="U14">
            <v>0</v>
          </cell>
          <cell r="V14">
            <v>355503.8255184</v>
          </cell>
        </row>
        <row r="15">
          <cell r="C15" t="str">
            <v>Formwork for ATC tower beams (Circular)</v>
          </cell>
          <cell r="D15">
            <v>540</v>
          </cell>
          <cell r="E15" t="str">
            <v>m2</v>
          </cell>
          <cell r="F15">
            <v>598.49</v>
          </cell>
          <cell r="G15">
            <v>323184.59999999998</v>
          </cell>
          <cell r="H15">
            <v>0</v>
          </cell>
          <cell r="I15">
            <v>0</v>
          </cell>
          <cell r="J15">
            <v>0</v>
          </cell>
          <cell r="K15">
            <v>107195.95</v>
          </cell>
          <cell r="L15">
            <v>0</v>
          </cell>
          <cell r="M15">
            <v>17151.349999999999</v>
          </cell>
          <cell r="N15">
            <v>13850.7797348282</v>
          </cell>
          <cell r="O15">
            <v>0</v>
          </cell>
          <cell r="P15">
            <v>0</v>
          </cell>
          <cell r="Q15">
            <v>0</v>
          </cell>
          <cell r="R15">
            <v>8575.2000000000007</v>
          </cell>
          <cell r="S15">
            <v>0</v>
          </cell>
          <cell r="T15">
            <v>198837.9969768</v>
          </cell>
          <cell r="U15">
            <v>0</v>
          </cell>
          <cell r="V15">
            <v>323185.29697679996</v>
          </cell>
        </row>
        <row r="16">
          <cell r="C16" t="str">
            <v>Concrete for ATC tower slab(C40)</v>
          </cell>
          <cell r="T16">
            <v>0</v>
          </cell>
          <cell r="V16">
            <v>0</v>
          </cell>
        </row>
        <row r="17">
          <cell r="C17" t="str">
            <v>h=125mm</v>
          </cell>
          <cell r="D17">
            <v>10</v>
          </cell>
          <cell r="E17" t="str">
            <v>m3</v>
          </cell>
          <cell r="F17">
            <v>3416.51</v>
          </cell>
          <cell r="G17">
            <v>34165.1</v>
          </cell>
          <cell r="H17">
            <v>0</v>
          </cell>
          <cell r="I17">
            <v>0</v>
          </cell>
          <cell r="J17">
            <v>0</v>
          </cell>
          <cell r="K17">
            <v>21416.57</v>
          </cell>
          <cell r="L17">
            <v>0</v>
          </cell>
          <cell r="M17">
            <v>1250</v>
          </cell>
          <cell r="N17">
            <v>2970.325824</v>
          </cell>
          <cell r="O17">
            <v>0</v>
          </cell>
          <cell r="P17">
            <v>0</v>
          </cell>
          <cell r="Q17">
            <v>0</v>
          </cell>
          <cell r="R17">
            <v>1713.3</v>
          </cell>
          <cell r="S17">
            <v>0</v>
          </cell>
          <cell r="T17">
            <v>11498.5651256</v>
          </cell>
          <cell r="U17">
            <v>0</v>
          </cell>
          <cell r="V17">
            <v>34165.135125599998</v>
          </cell>
        </row>
        <row r="18">
          <cell r="C18" t="str">
            <v>h=150mm</v>
          </cell>
          <cell r="D18">
            <v>87</v>
          </cell>
          <cell r="E18" t="str">
            <v>m3</v>
          </cell>
          <cell r="F18">
            <v>3416.51</v>
          </cell>
          <cell r="G18">
            <v>297236.37</v>
          </cell>
          <cell r="H18">
            <v>0</v>
          </cell>
          <cell r="I18">
            <v>0</v>
          </cell>
          <cell r="J18">
            <v>0</v>
          </cell>
          <cell r="K18">
            <v>186324.18</v>
          </cell>
          <cell r="L18">
            <v>0</v>
          </cell>
          <cell r="M18">
            <v>10875</v>
          </cell>
          <cell r="N18">
            <v>25841.834668799998</v>
          </cell>
          <cell r="O18">
            <v>0</v>
          </cell>
          <cell r="P18">
            <v>0</v>
          </cell>
          <cell r="Q18">
            <v>0</v>
          </cell>
          <cell r="R18">
            <v>14905.71</v>
          </cell>
          <cell r="S18">
            <v>0</v>
          </cell>
          <cell r="T18">
            <v>100037.5083096</v>
          </cell>
          <cell r="U18">
            <v>0</v>
          </cell>
          <cell r="V18">
            <v>297236.68830959994</v>
          </cell>
        </row>
        <row r="19">
          <cell r="C19" t="str">
            <v>h=200mm</v>
          </cell>
          <cell r="D19">
            <v>73</v>
          </cell>
          <cell r="E19" t="str">
            <v>m3</v>
          </cell>
          <cell r="F19">
            <v>3416.51</v>
          </cell>
          <cell r="G19">
            <v>249405.23</v>
          </cell>
          <cell r="H19">
            <v>0</v>
          </cell>
          <cell r="I19">
            <v>0</v>
          </cell>
          <cell r="J19">
            <v>0</v>
          </cell>
          <cell r="K19">
            <v>156340.98000000001</v>
          </cell>
          <cell r="L19">
            <v>0</v>
          </cell>
          <cell r="M19">
            <v>9125</v>
          </cell>
          <cell r="N19">
            <v>21683.378515199998</v>
          </cell>
          <cell r="O19">
            <v>0</v>
          </cell>
          <cell r="P19">
            <v>0</v>
          </cell>
          <cell r="Q19">
            <v>0</v>
          </cell>
          <cell r="R19">
            <v>12507.09</v>
          </cell>
          <cell r="S19">
            <v>0</v>
          </cell>
          <cell r="T19">
            <v>83939.516821600002</v>
          </cell>
          <cell r="U19">
            <v>0</v>
          </cell>
          <cell r="V19">
            <v>249405.49682159998</v>
          </cell>
        </row>
        <row r="20">
          <cell r="C20" t="str">
            <v>Formwork for ATC tower slab(h=125mm)</v>
          </cell>
          <cell r="T20">
            <v>0</v>
          </cell>
          <cell r="V20">
            <v>0</v>
          </cell>
        </row>
        <row r="21">
          <cell r="C21" t="str">
            <v>h=125mm</v>
          </cell>
          <cell r="D21">
            <v>78</v>
          </cell>
          <cell r="E21" t="str">
            <v>m2</v>
          </cell>
          <cell r="F21">
            <v>526.94000000000005</v>
          </cell>
          <cell r="G21">
            <v>41101.32</v>
          </cell>
          <cell r="H21">
            <v>0</v>
          </cell>
          <cell r="I21">
            <v>0</v>
          </cell>
          <cell r="J21">
            <v>0</v>
          </cell>
          <cell r="K21">
            <v>6986.1</v>
          </cell>
          <cell r="L21">
            <v>0</v>
          </cell>
          <cell r="M21">
            <v>1117.78</v>
          </cell>
          <cell r="N21">
            <v>1106.0833220391701</v>
          </cell>
          <cell r="O21">
            <v>0</v>
          </cell>
          <cell r="P21">
            <v>0</v>
          </cell>
          <cell r="Q21">
            <v>0</v>
          </cell>
          <cell r="R21">
            <v>559.26</v>
          </cell>
          <cell r="S21">
            <v>0</v>
          </cell>
          <cell r="T21">
            <v>32997.619517600004</v>
          </cell>
          <cell r="U21">
            <v>0</v>
          </cell>
          <cell r="V21">
            <v>41101.499517600001</v>
          </cell>
        </row>
        <row r="22">
          <cell r="C22" t="str">
            <v>h=150mm</v>
          </cell>
          <cell r="D22">
            <v>578</v>
          </cell>
          <cell r="E22" t="str">
            <v>m2</v>
          </cell>
          <cell r="F22">
            <v>526.94000000000005</v>
          </cell>
          <cell r="G22">
            <v>304571.32</v>
          </cell>
          <cell r="H22">
            <v>0</v>
          </cell>
          <cell r="I22">
            <v>0</v>
          </cell>
          <cell r="J22">
            <v>0</v>
          </cell>
          <cell r="K22">
            <v>51768.77</v>
          </cell>
          <cell r="L22">
            <v>0</v>
          </cell>
          <cell r="M22">
            <v>8283</v>
          </cell>
          <cell r="N22">
            <v>8196.3610274184794</v>
          </cell>
          <cell r="O22">
            <v>0</v>
          </cell>
          <cell r="P22">
            <v>0</v>
          </cell>
          <cell r="Q22">
            <v>0</v>
          </cell>
          <cell r="R22">
            <v>4144.26</v>
          </cell>
          <cell r="S22">
            <v>0</v>
          </cell>
          <cell r="T22">
            <v>244520.83551039998</v>
          </cell>
          <cell r="U22">
            <v>0</v>
          </cell>
          <cell r="V22">
            <v>304572.60551039997</v>
          </cell>
        </row>
        <row r="23">
          <cell r="C23" t="str">
            <v>h=200mm</v>
          </cell>
          <cell r="D23">
            <v>363</v>
          </cell>
          <cell r="E23" t="str">
            <v>m2</v>
          </cell>
          <cell r="F23">
            <v>526.94000000000005</v>
          </cell>
          <cell r="G23">
            <v>191279.22</v>
          </cell>
          <cell r="H23">
            <v>0</v>
          </cell>
          <cell r="I23">
            <v>0</v>
          </cell>
          <cell r="J23">
            <v>0</v>
          </cell>
          <cell r="K23">
            <v>32512.22</v>
          </cell>
          <cell r="L23">
            <v>0</v>
          </cell>
          <cell r="M23">
            <v>5201.96</v>
          </cell>
          <cell r="N23">
            <v>5147.5416141053802</v>
          </cell>
          <cell r="O23">
            <v>0</v>
          </cell>
          <cell r="P23">
            <v>0</v>
          </cell>
          <cell r="Q23">
            <v>0</v>
          </cell>
          <cell r="R23">
            <v>2602.71</v>
          </cell>
          <cell r="S23">
            <v>0</v>
          </cell>
          <cell r="T23">
            <v>153565.85721679998</v>
          </cell>
          <cell r="U23">
            <v>0</v>
          </cell>
          <cell r="V23">
            <v>191280.0372168</v>
          </cell>
        </row>
        <row r="24">
          <cell r="C24" t="str">
            <v>Concrete for ATC bridge beams (C40)</v>
          </cell>
          <cell r="D24">
            <v>77</v>
          </cell>
          <cell r="E24" t="str">
            <v>m3</v>
          </cell>
          <cell r="F24">
            <v>3416.51</v>
          </cell>
          <cell r="G24">
            <v>263071.27</v>
          </cell>
          <cell r="H24">
            <v>0</v>
          </cell>
          <cell r="I24">
            <v>0</v>
          </cell>
          <cell r="J24">
            <v>0</v>
          </cell>
          <cell r="K24">
            <v>164907.60999999999</v>
          </cell>
          <cell r="L24">
            <v>0</v>
          </cell>
          <cell r="M24">
            <v>9625</v>
          </cell>
          <cell r="N24">
            <v>22871.508844799999</v>
          </cell>
          <cell r="O24">
            <v>0</v>
          </cell>
          <cell r="P24">
            <v>0</v>
          </cell>
          <cell r="Q24">
            <v>0</v>
          </cell>
          <cell r="R24">
            <v>13192.41</v>
          </cell>
          <cell r="S24">
            <v>0</v>
          </cell>
          <cell r="T24">
            <v>88538.943184000003</v>
          </cell>
          <cell r="U24">
            <v>0</v>
          </cell>
          <cell r="V24">
            <v>263071.55318400002</v>
          </cell>
        </row>
        <row r="25">
          <cell r="C25" t="str">
            <v>Formwork for ATC bridge beams</v>
          </cell>
          <cell r="D25">
            <v>312</v>
          </cell>
          <cell r="E25" t="str">
            <v>m2</v>
          </cell>
          <cell r="F25">
            <v>598.49</v>
          </cell>
          <cell r="G25">
            <v>186728.88</v>
          </cell>
          <cell r="H25">
            <v>0</v>
          </cell>
          <cell r="I25">
            <v>0</v>
          </cell>
          <cell r="J25">
            <v>0</v>
          </cell>
          <cell r="K25">
            <v>61935.44</v>
          </cell>
          <cell r="L25">
            <v>0</v>
          </cell>
          <cell r="M25">
            <v>9909.67</v>
          </cell>
          <cell r="N25">
            <v>8002.6727356785104</v>
          </cell>
          <cell r="O25">
            <v>0</v>
          </cell>
          <cell r="P25">
            <v>0</v>
          </cell>
          <cell r="Q25">
            <v>0</v>
          </cell>
          <cell r="R25">
            <v>4954.5600000000004</v>
          </cell>
          <cell r="S25">
            <v>0</v>
          </cell>
          <cell r="T25">
            <v>114884.16858719999</v>
          </cell>
          <cell r="U25">
            <v>0</v>
          </cell>
          <cell r="V25">
            <v>186729.27858720001</v>
          </cell>
        </row>
        <row r="26">
          <cell r="C26" t="str">
            <v>Concrete for ATC bridge slab (C40)</v>
          </cell>
          <cell r="D26">
            <v>53</v>
          </cell>
          <cell r="E26" t="str">
            <v>m3</v>
          </cell>
          <cell r="F26">
            <v>3416.51</v>
          </cell>
          <cell r="G26">
            <v>181075.03</v>
          </cell>
          <cell r="H26">
            <v>0</v>
          </cell>
          <cell r="I26">
            <v>0</v>
          </cell>
          <cell r="J26">
            <v>0</v>
          </cell>
          <cell r="K26">
            <v>113507.84</v>
          </cell>
          <cell r="L26">
            <v>0</v>
          </cell>
          <cell r="M26">
            <v>6625</v>
          </cell>
          <cell r="N26">
            <v>15742.726867199999</v>
          </cell>
          <cell r="O26">
            <v>0</v>
          </cell>
          <cell r="P26">
            <v>0</v>
          </cell>
          <cell r="Q26">
            <v>0</v>
          </cell>
          <cell r="R26">
            <v>9080.49</v>
          </cell>
          <cell r="S26">
            <v>0</v>
          </cell>
          <cell r="T26">
            <v>60942.386570400005</v>
          </cell>
          <cell r="U26">
            <v>0</v>
          </cell>
          <cell r="V26">
            <v>181075.2265704</v>
          </cell>
        </row>
        <row r="27">
          <cell r="C27" t="str">
            <v>Formwork for ATC bridge slab</v>
          </cell>
          <cell r="D27">
            <v>266</v>
          </cell>
          <cell r="E27" t="str">
            <v>m2</v>
          </cell>
          <cell r="F27">
            <v>526.94000000000005</v>
          </cell>
          <cell r="G27">
            <v>140166.04</v>
          </cell>
          <cell r="H27">
            <v>0</v>
          </cell>
          <cell r="I27">
            <v>0</v>
          </cell>
          <cell r="J27">
            <v>0</v>
          </cell>
          <cell r="K27">
            <v>23824.38</v>
          </cell>
          <cell r="L27">
            <v>0</v>
          </cell>
          <cell r="M27">
            <v>3811.9</v>
          </cell>
          <cell r="N27">
            <v>3772.02773926179</v>
          </cell>
          <cell r="O27">
            <v>0</v>
          </cell>
          <cell r="P27">
            <v>0</v>
          </cell>
          <cell r="Q27">
            <v>0</v>
          </cell>
          <cell r="R27">
            <v>1907.22</v>
          </cell>
          <cell r="S27">
            <v>0</v>
          </cell>
          <cell r="T27">
            <v>112530.3505616</v>
          </cell>
          <cell r="U27">
            <v>0</v>
          </cell>
          <cell r="V27">
            <v>140166.6305616</v>
          </cell>
        </row>
        <row r="28">
          <cell r="B28" t="str">
            <v>2F.3</v>
          </cell>
          <cell r="C28" t="str">
            <v>Concrete for ATC tower wall (shaft)(C40)</v>
          </cell>
          <cell r="D28">
            <v>1053</v>
          </cell>
          <cell r="E28" t="str">
            <v>m3</v>
          </cell>
          <cell r="F28">
            <v>3416.51</v>
          </cell>
          <cell r="G28">
            <v>3597585.03</v>
          </cell>
          <cell r="H28">
            <v>0</v>
          </cell>
          <cell r="I28">
            <v>0</v>
          </cell>
          <cell r="J28">
            <v>0</v>
          </cell>
          <cell r="K28">
            <v>2255165.12</v>
          </cell>
          <cell r="L28">
            <v>0</v>
          </cell>
          <cell r="M28">
            <v>131625</v>
          </cell>
          <cell r="N28">
            <v>312775.30926720001</v>
          </cell>
          <cell r="O28">
            <v>0</v>
          </cell>
          <cell r="P28">
            <v>0</v>
          </cell>
          <cell r="Q28">
            <v>0</v>
          </cell>
          <cell r="R28">
            <v>180410.49</v>
          </cell>
          <cell r="S28">
            <v>0</v>
          </cell>
          <cell r="T28">
            <v>1210798.8272247999</v>
          </cell>
          <cell r="U28">
            <v>0</v>
          </cell>
          <cell r="V28">
            <v>3597588.9472247995</v>
          </cell>
        </row>
        <row r="29">
          <cell r="C29" t="str">
            <v>Formwork for ATC tower wall</v>
          </cell>
          <cell r="D29">
            <v>1783</v>
          </cell>
          <cell r="E29" t="str">
            <v>m2</v>
          </cell>
          <cell r="F29">
            <v>694.47</v>
          </cell>
          <cell r="G29">
            <v>1238240.01</v>
          </cell>
          <cell r="H29">
            <v>0</v>
          </cell>
          <cell r="I29">
            <v>0</v>
          </cell>
          <cell r="J29">
            <v>0</v>
          </cell>
          <cell r="K29">
            <v>41009</v>
          </cell>
          <cell r="L29">
            <v>9143.59</v>
          </cell>
          <cell r="M29">
            <v>133056.04</v>
          </cell>
          <cell r="N29">
            <v>144698.44451116299</v>
          </cell>
          <cell r="O29">
            <v>0</v>
          </cell>
          <cell r="P29">
            <v>0</v>
          </cell>
          <cell r="Q29">
            <v>21823.919999999998</v>
          </cell>
          <cell r="R29">
            <v>3280.72</v>
          </cell>
          <cell r="S29">
            <v>0</v>
          </cell>
          <cell r="T29">
            <v>1042355.3103552</v>
          </cell>
          <cell r="U29">
            <v>0</v>
          </cell>
          <cell r="V29">
            <v>1238244.2703551999</v>
          </cell>
        </row>
        <row r="30">
          <cell r="C30" t="str">
            <v>Formwork for ATC tower wall</v>
          </cell>
          <cell r="D30">
            <v>4067</v>
          </cell>
          <cell r="E30" t="str">
            <v>m2</v>
          </cell>
          <cell r="F30">
            <v>694.47</v>
          </cell>
          <cell r="G30">
            <v>2824409.49</v>
          </cell>
          <cell r="H30">
            <v>0</v>
          </cell>
          <cell r="I30">
            <v>0</v>
          </cell>
          <cell r="J30">
            <v>0</v>
          </cell>
          <cell r="K30">
            <v>93541</v>
          </cell>
          <cell r="L30">
            <v>20856.41</v>
          </cell>
          <cell r="M30">
            <v>303499.11</v>
          </cell>
          <cell r="N30">
            <v>330055.28537683701</v>
          </cell>
          <cell r="O30">
            <v>0</v>
          </cell>
          <cell r="P30">
            <v>0</v>
          </cell>
          <cell r="Q30">
            <v>49780.08</v>
          </cell>
          <cell r="R30">
            <v>7483.28</v>
          </cell>
          <cell r="S30">
            <v>0</v>
          </cell>
          <cell r="T30">
            <v>2377599.0198511998</v>
          </cell>
          <cell r="U30">
            <v>0</v>
          </cell>
          <cell r="V30">
            <v>2824419.2098511998</v>
          </cell>
        </row>
        <row r="31">
          <cell r="B31" t="str">
            <v>2F.4</v>
          </cell>
          <cell r="C31" t="str">
            <v>Reinforcement steel for ATC tower and technical block</v>
          </cell>
          <cell r="D31">
            <v>267745</v>
          </cell>
          <cell r="E31" t="str">
            <v>kg</v>
          </cell>
          <cell r="F31">
            <v>36.08</v>
          </cell>
          <cell r="G31">
            <v>9660239.5999999996</v>
          </cell>
          <cell r="H31">
            <v>0</v>
          </cell>
          <cell r="I31">
            <v>0</v>
          </cell>
          <cell r="J31">
            <v>0</v>
          </cell>
          <cell r="K31">
            <v>6252953.0899999999</v>
          </cell>
          <cell r="L31">
            <v>539725.91</v>
          </cell>
          <cell r="M31">
            <v>992333.05</v>
          </cell>
          <cell r="N31">
            <v>0</v>
          </cell>
          <cell r="O31">
            <v>287776.58</v>
          </cell>
          <cell r="P31">
            <v>0</v>
          </cell>
          <cell r="Q31">
            <v>0</v>
          </cell>
          <cell r="R31">
            <v>496166.52</v>
          </cell>
          <cell r="S31">
            <v>0</v>
          </cell>
          <cell r="T31">
            <v>2128027.2941584</v>
          </cell>
          <cell r="U31">
            <v>0</v>
          </cell>
          <cell r="V31">
            <v>9661090.0141584016</v>
          </cell>
        </row>
        <row r="32">
          <cell r="B32" t="str">
            <v>2F.5</v>
          </cell>
          <cell r="C32" t="str">
            <v>Software</v>
          </cell>
          <cell r="G32" t="str">
            <v>N.A.</v>
          </cell>
          <cell r="H32">
            <v>0</v>
          </cell>
          <cell r="I32">
            <v>0</v>
          </cell>
          <cell r="J32">
            <v>0</v>
          </cell>
          <cell r="K32">
            <v>0</v>
          </cell>
          <cell r="M32">
            <v>0</v>
          </cell>
          <cell r="N32">
            <v>0</v>
          </cell>
          <cell r="P32">
            <v>0</v>
          </cell>
          <cell r="Q32">
            <v>0</v>
          </cell>
          <cell r="R32">
            <v>0</v>
          </cell>
          <cell r="S32">
            <v>0</v>
          </cell>
          <cell r="T32">
            <v>0</v>
          </cell>
          <cell r="U32">
            <v>0</v>
          </cell>
          <cell r="V32">
            <v>0</v>
          </cell>
        </row>
        <row r="33">
          <cell r="B33" t="str">
            <v>2F.6</v>
          </cell>
          <cell r="C33" t="str">
            <v>Clearing and Forwarding Services</v>
          </cell>
          <cell r="D33">
            <v>1</v>
          </cell>
          <cell r="E33" t="str">
            <v>L.S.</v>
          </cell>
          <cell r="G33">
            <v>0</v>
          </cell>
          <cell r="Q33">
            <v>0</v>
          </cell>
          <cell r="V33">
            <v>0</v>
          </cell>
        </row>
        <row r="34">
          <cell r="B34" t="str">
            <v>2F.7</v>
          </cell>
          <cell r="C34" t="str">
            <v>Inland Transportation</v>
          </cell>
          <cell r="D34">
            <v>1</v>
          </cell>
          <cell r="E34" t="str">
            <v>L.S.</v>
          </cell>
          <cell r="G34">
            <v>584253.92000000004</v>
          </cell>
          <cell r="L34">
            <v>569725.91</v>
          </cell>
          <cell r="Q34">
            <v>14528.01</v>
          </cell>
          <cell r="V34">
            <v>584253.92000000004</v>
          </cell>
        </row>
        <row r="35">
          <cell r="B35" t="str">
            <v>2F.8</v>
          </cell>
          <cell r="C35" t="str">
            <v>Value of   engineering services</v>
          </cell>
          <cell r="D35">
            <v>1</v>
          </cell>
          <cell r="E35" t="str">
            <v>L.S.</v>
          </cell>
          <cell r="G35">
            <v>0</v>
          </cell>
          <cell r="Q35">
            <v>0</v>
          </cell>
          <cell r="V35">
            <v>0</v>
          </cell>
        </row>
        <row r="36">
          <cell r="B36" t="str">
            <v>2F.9</v>
          </cell>
          <cell r="C36" t="str">
            <v>Spare Parts comprising:</v>
          </cell>
          <cell r="G36" t="str">
            <v>N.A.</v>
          </cell>
          <cell r="H36">
            <v>0</v>
          </cell>
          <cell r="I36">
            <v>0</v>
          </cell>
          <cell r="J36">
            <v>0</v>
          </cell>
          <cell r="K36">
            <v>0</v>
          </cell>
          <cell r="M36">
            <v>0</v>
          </cell>
          <cell r="N36">
            <v>0</v>
          </cell>
          <cell r="P36">
            <v>0</v>
          </cell>
          <cell r="Q36">
            <v>0</v>
          </cell>
          <cell r="R36">
            <v>0</v>
          </cell>
          <cell r="S36">
            <v>0</v>
          </cell>
          <cell r="T36">
            <v>0</v>
          </cell>
          <cell r="U36">
            <v>0</v>
          </cell>
          <cell r="V36">
            <v>0</v>
          </cell>
        </row>
        <row r="37">
          <cell r="C37" t="str">
            <v>(i) Replacement Parts</v>
          </cell>
        </row>
        <row r="38">
          <cell r="C38" t="str">
            <v>(ii) Commissioning Parts</v>
          </cell>
        </row>
        <row r="39">
          <cell r="C39" t="str">
            <v>(iii) Critical Spare Parts</v>
          </cell>
        </row>
        <row r="40">
          <cell r="C40" t="str">
            <v>(provide separate list with quantity and unit prices for spares for each item 2F. 1 to 2F. 8)</v>
          </cell>
        </row>
        <row r="41">
          <cell r="A41" t="str">
            <v>2F</v>
          </cell>
          <cell r="B41" t="str">
            <v>TOTAL APPORTIONED AMOUNT FOR  COST CENTRE 2F (inclusive of all taxes and duties except tax payable under Section 5 or 6 and 5F of the APGST)</v>
          </cell>
          <cell r="G41">
            <v>23960221.490000002</v>
          </cell>
          <cell r="H41">
            <v>0</v>
          </cell>
          <cell r="I41">
            <v>0</v>
          </cell>
          <cell r="J41">
            <v>0</v>
          </cell>
          <cell r="K41">
            <v>11189864.93</v>
          </cell>
          <cell r="L41">
            <v>569725.91</v>
          </cell>
          <cell r="M41">
            <v>1814947.57</v>
          </cell>
          <cell r="N41">
            <v>1137766.5445846936</v>
          </cell>
          <cell r="O41">
            <v>287776.58</v>
          </cell>
          <cell r="P41">
            <v>0</v>
          </cell>
          <cell r="Q41">
            <v>86132.01</v>
          </cell>
          <cell r="R41">
            <v>891120.75</v>
          </cell>
          <cell r="S41">
            <v>0</v>
          </cell>
          <cell r="T41">
            <v>10012655.002364799</v>
          </cell>
          <cell r="U41">
            <v>0</v>
          </cell>
          <cell r="V41">
            <v>23961102.002364796</v>
          </cell>
        </row>
        <row r="42">
          <cell r="B42" t="str">
            <v>Value of applicable Segniorage charges</v>
          </cell>
          <cell r="G42">
            <v>96220.71</v>
          </cell>
          <cell r="V42">
            <v>47922204.004729599</v>
          </cell>
        </row>
        <row r="43">
          <cell r="V43">
            <v>-880.51236479356885</v>
          </cell>
        </row>
        <row r="44">
          <cell r="B44" t="str">
            <v>Note for Tenderers: Any items of work not specifically mentioned above shall be allocated to the most appropriate item of work and indicated separately (2F.1 to 2F.9)</v>
          </cell>
        </row>
        <row r="45">
          <cell r="G45">
            <v>23960221.490000002</v>
          </cell>
        </row>
        <row r="46">
          <cell r="G46">
            <v>0</v>
          </cell>
        </row>
      </sheetData>
      <sheetData sheetId="8"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4">
          <cell r="B4" t="str">
            <v>Cost Centre 2 G– Roof structure – ATC Complex</v>
          </cell>
        </row>
        <row r="6">
          <cell r="B6" t="str">
            <v>SL. NO</v>
          </cell>
          <cell r="C6" t="str">
            <v>ITEM DESCRIPTION</v>
          </cell>
          <cell r="D6" t="str">
            <v>QTY</v>
          </cell>
          <cell r="E6" t="str">
            <v>UNIT</v>
          </cell>
          <cell r="F6" t="str">
            <v>UNIT RATE</v>
          </cell>
          <cell r="G6" t="str">
            <v>APPORTIONED AMOUNT IN RUPEES</v>
          </cell>
          <cell r="H6" t="str">
            <v>COST BREAKDOWN</v>
          </cell>
        </row>
        <row r="7">
          <cell r="H7" t="str">
            <v>CIF Price</v>
          </cell>
          <cell r="I7" t="str">
            <v>Custom Duty</v>
          </cell>
          <cell r="J7" t="str">
            <v>CVD</v>
          </cell>
          <cell r="K7" t="str">
            <v>Ex-Factory Price</v>
          </cell>
          <cell r="L7" t="str">
            <v>Total Value of Services</v>
          </cell>
          <cell r="M7" t="str">
            <v>Excise Duty</v>
          </cell>
          <cell r="N7" t="str">
            <v>Sales Tax</v>
          </cell>
          <cell r="P7" t="str">
            <v>AP Entry Tax</v>
          </cell>
          <cell r="Q7" t="str">
            <v>Service Tax</v>
          </cell>
          <cell r="R7" t="str">
            <v>Works Conract Tax</v>
          </cell>
          <cell r="S7" t="str">
            <v>Other taxes &amp; levies*</v>
          </cell>
          <cell r="T7" t="str">
            <v>Construction Services</v>
          </cell>
          <cell r="U7" t="str">
            <v>Installation, testing &amp; commissioning</v>
          </cell>
        </row>
        <row r="8">
          <cell r="N8" t="str">
            <v>AP General Sales Tax</v>
          </cell>
          <cell r="O8" t="str">
            <v>Central Sales tax</v>
          </cell>
        </row>
        <row r="9">
          <cell r="B9" t="str">
            <v>2G.1</v>
          </cell>
          <cell r="C9" t="str">
            <v>Roofing for ATC technical block (on plan area)</v>
          </cell>
          <cell r="D9">
            <v>1451</v>
          </cell>
          <cell r="E9" t="str">
            <v>m2</v>
          </cell>
          <cell r="F9">
            <v>6903.27</v>
          </cell>
          <cell r="G9">
            <v>10016644.77</v>
          </cell>
          <cell r="H9">
            <v>0</v>
          </cell>
          <cell r="I9">
            <v>0</v>
          </cell>
          <cell r="J9">
            <v>0</v>
          </cell>
          <cell r="K9">
            <v>7167940</v>
          </cell>
          <cell r="L9">
            <v>18101.23</v>
          </cell>
          <cell r="M9">
            <v>0</v>
          </cell>
          <cell r="N9">
            <v>0</v>
          </cell>
          <cell r="O9">
            <v>286717.59999999998</v>
          </cell>
          <cell r="P9">
            <v>894558.91</v>
          </cell>
          <cell r="Q9">
            <v>241272.86</v>
          </cell>
          <cell r="R9">
            <v>286717.59999999998</v>
          </cell>
          <cell r="S9">
            <v>0</v>
          </cell>
          <cell r="T9">
            <v>1426158.389248</v>
          </cell>
          <cell r="U9">
            <v>0</v>
          </cell>
          <cell r="V9">
            <v>10016647.759248</v>
          </cell>
        </row>
        <row r="10">
          <cell r="C10" t="str">
            <v>Structural steel for roof support (Scheme 1)</v>
          </cell>
          <cell r="D10">
            <v>110300</v>
          </cell>
          <cell r="E10" t="str">
            <v>kg</v>
          </cell>
          <cell r="F10">
            <v>66.2</v>
          </cell>
          <cell r="G10">
            <v>7301860</v>
          </cell>
          <cell r="H10">
            <v>0</v>
          </cell>
          <cell r="I10">
            <v>0</v>
          </cell>
          <cell r="J10">
            <v>0</v>
          </cell>
          <cell r="K10">
            <v>2560063</v>
          </cell>
          <cell r="L10">
            <v>285677</v>
          </cell>
          <cell r="M10">
            <v>409213</v>
          </cell>
          <cell r="N10">
            <v>0</v>
          </cell>
          <cell r="O10">
            <v>119124</v>
          </cell>
          <cell r="P10">
            <v>0</v>
          </cell>
          <cell r="Q10">
            <v>0</v>
          </cell>
          <cell r="R10">
            <v>205158</v>
          </cell>
          <cell r="S10">
            <v>0</v>
          </cell>
          <cell r="T10">
            <v>4213144.6302399999</v>
          </cell>
          <cell r="U10">
            <v>0</v>
          </cell>
          <cell r="V10">
            <v>7301544.6302399999</v>
          </cell>
        </row>
        <row r="11">
          <cell r="C11" t="str">
            <v>Ditto (Scheme 2)</v>
          </cell>
          <cell r="D11">
            <v>68094</v>
          </cell>
          <cell r="E11" t="str">
            <v>kg</v>
          </cell>
          <cell r="F11">
            <v>66.2</v>
          </cell>
          <cell r="G11">
            <v>4507822.8</v>
          </cell>
          <cell r="H11">
            <v>0</v>
          </cell>
          <cell r="I11">
            <v>0</v>
          </cell>
          <cell r="J11">
            <v>0</v>
          </cell>
          <cell r="K11">
            <v>1580461.74</v>
          </cell>
          <cell r="L11">
            <v>176363.46</v>
          </cell>
          <cell r="M11">
            <v>252628.74</v>
          </cell>
          <cell r="N11">
            <v>0</v>
          </cell>
          <cell r="O11">
            <v>73541.52</v>
          </cell>
          <cell r="P11">
            <v>0</v>
          </cell>
          <cell r="Q11">
            <v>0</v>
          </cell>
          <cell r="R11">
            <v>126654.84</v>
          </cell>
          <cell r="S11">
            <v>0</v>
          </cell>
          <cell r="T11">
            <v>2600996.1056351997</v>
          </cell>
          <cell r="U11">
            <v>0</v>
          </cell>
          <cell r="V11">
            <v>4507628.1056351997</v>
          </cell>
        </row>
        <row r="12">
          <cell r="B12" t="str">
            <v>2G.2</v>
          </cell>
          <cell r="C12" t="str">
            <v>Skylights with supports in ATC technical block</v>
          </cell>
          <cell r="D12">
            <v>193</v>
          </cell>
          <cell r="E12" t="str">
            <v>m2</v>
          </cell>
          <cell r="F12">
            <v>25770.720000000001</v>
          </cell>
          <cell r="G12">
            <v>4973748.96</v>
          </cell>
          <cell r="H12">
            <v>2566900</v>
          </cell>
          <cell r="I12">
            <v>777770.7</v>
          </cell>
          <cell r="J12">
            <v>539254.35</v>
          </cell>
          <cell r="K12">
            <v>0</v>
          </cell>
          <cell r="L12">
            <v>0</v>
          </cell>
          <cell r="M12">
            <v>0</v>
          </cell>
          <cell r="N12">
            <v>0</v>
          </cell>
          <cell r="O12">
            <v>0</v>
          </cell>
          <cell r="P12">
            <v>0</v>
          </cell>
          <cell r="Q12">
            <v>38719.980000000003</v>
          </cell>
          <cell r="R12">
            <v>0</v>
          </cell>
          <cell r="S12">
            <v>0</v>
          </cell>
          <cell r="T12">
            <v>691737.22517280001</v>
          </cell>
          <cell r="U12">
            <v>359366</v>
          </cell>
          <cell r="V12">
            <v>4973748.2551728003</v>
          </cell>
        </row>
        <row r="13">
          <cell r="C13" t="str">
            <v>Structural steel for roof support (no matter Scheme 1 or 2)</v>
          </cell>
          <cell r="D13">
            <v>1820</v>
          </cell>
          <cell r="E13" t="str">
            <v>kg</v>
          </cell>
          <cell r="F13">
            <v>66.2</v>
          </cell>
          <cell r="G13">
            <v>120484</v>
          </cell>
          <cell r="H13">
            <v>0</v>
          </cell>
          <cell r="I13">
            <v>0</v>
          </cell>
          <cell r="J13">
            <v>0</v>
          </cell>
          <cell r="K13">
            <v>42242.2</v>
          </cell>
          <cell r="L13">
            <v>4713.8</v>
          </cell>
          <cell r="M13">
            <v>6752.2</v>
          </cell>
          <cell r="N13">
            <v>0</v>
          </cell>
          <cell r="O13">
            <v>1965.6</v>
          </cell>
          <cell r="P13">
            <v>0</v>
          </cell>
          <cell r="Q13">
            <v>0</v>
          </cell>
          <cell r="R13">
            <v>3385.2</v>
          </cell>
          <cell r="S13">
            <v>0</v>
          </cell>
          <cell r="T13">
            <v>69518.796256000001</v>
          </cell>
          <cell r="U13">
            <v>0</v>
          </cell>
          <cell r="V13">
            <v>120478.796256</v>
          </cell>
        </row>
        <row r="14">
          <cell r="C14" t="str">
            <v>Additional Items</v>
          </cell>
          <cell r="T14">
            <v>0</v>
          </cell>
          <cell r="V14">
            <v>0</v>
          </cell>
        </row>
        <row r="15">
          <cell r="C15" t="str">
            <v>Technical building</v>
          </cell>
          <cell r="T15">
            <v>0</v>
          </cell>
          <cell r="V15">
            <v>0</v>
          </cell>
        </row>
        <row r="16">
          <cell r="B16" t="str">
            <v>1.</v>
          </cell>
          <cell r="C16" t="str">
            <v>Gutter (Dwg no. 2004)</v>
          </cell>
          <cell r="D16">
            <v>58</v>
          </cell>
          <cell r="E16" t="str">
            <v>m</v>
          </cell>
          <cell r="F16">
            <v>6903.27</v>
          </cell>
          <cell r="G16">
            <v>400389.66</v>
          </cell>
          <cell r="H16">
            <v>0</v>
          </cell>
          <cell r="I16">
            <v>0</v>
          </cell>
          <cell r="J16">
            <v>0</v>
          </cell>
          <cell r="K16">
            <v>286520</v>
          </cell>
          <cell r="L16">
            <v>723.55</v>
          </cell>
          <cell r="M16">
            <v>0</v>
          </cell>
          <cell r="N16">
            <v>0</v>
          </cell>
          <cell r="O16">
            <v>11460.8</v>
          </cell>
          <cell r="P16">
            <v>35757.699999999997</v>
          </cell>
          <cell r="Q16">
            <v>9644.26</v>
          </cell>
          <cell r="R16">
            <v>11460.8</v>
          </cell>
          <cell r="S16">
            <v>0</v>
          </cell>
          <cell r="T16">
            <v>57007.016037599991</v>
          </cell>
          <cell r="U16">
            <v>0</v>
          </cell>
          <cell r="V16">
            <v>400389.77603760001</v>
          </cell>
        </row>
        <row r="17">
          <cell r="B17" t="str">
            <v>2.</v>
          </cell>
          <cell r="C17" t="str">
            <v>SS clad plate grider (Ditto)</v>
          </cell>
          <cell r="D17">
            <v>78</v>
          </cell>
          <cell r="E17" t="str">
            <v>m</v>
          </cell>
          <cell r="F17">
            <v>6903.27</v>
          </cell>
          <cell r="G17">
            <v>538455.06000000006</v>
          </cell>
          <cell r="H17">
            <v>0</v>
          </cell>
          <cell r="I17">
            <v>0</v>
          </cell>
          <cell r="J17">
            <v>0</v>
          </cell>
          <cell r="K17">
            <v>385320</v>
          </cell>
          <cell r="L17">
            <v>973.05</v>
          </cell>
          <cell r="M17">
            <v>0</v>
          </cell>
          <cell r="N17">
            <v>0</v>
          </cell>
          <cell r="O17">
            <v>15412.8</v>
          </cell>
          <cell r="P17">
            <v>48087.94</v>
          </cell>
          <cell r="Q17">
            <v>12969.87</v>
          </cell>
          <cell r="R17">
            <v>15412.8</v>
          </cell>
          <cell r="S17">
            <v>0</v>
          </cell>
          <cell r="T17">
            <v>76664.609638399997</v>
          </cell>
          <cell r="U17">
            <v>0</v>
          </cell>
          <cell r="V17">
            <v>538455.2196383999</v>
          </cell>
        </row>
        <row r="18">
          <cell r="C18" t="str">
            <v>Control Tower</v>
          </cell>
          <cell r="G18">
            <v>0</v>
          </cell>
          <cell r="T18">
            <v>0</v>
          </cell>
          <cell r="V18">
            <v>0</v>
          </cell>
        </row>
        <row r="19">
          <cell r="B19" t="str">
            <v>1.</v>
          </cell>
          <cell r="C19" t="str">
            <v>Light weight structural steel trussed roof (Control Tower)</v>
          </cell>
          <cell r="D19">
            <v>437</v>
          </cell>
          <cell r="E19" t="str">
            <v>kg</v>
          </cell>
          <cell r="F19">
            <v>615.17999999999995</v>
          </cell>
          <cell r="G19">
            <v>268833.65999999997</v>
          </cell>
          <cell r="H19">
            <v>0</v>
          </cell>
          <cell r="I19">
            <v>0</v>
          </cell>
          <cell r="J19">
            <v>0</v>
          </cell>
          <cell r="K19">
            <v>148580</v>
          </cell>
          <cell r="L19">
            <v>1175.53</v>
          </cell>
          <cell r="M19">
            <v>23772.799999999999</v>
          </cell>
          <cell r="N19">
            <v>0</v>
          </cell>
          <cell r="O19">
            <v>6895.86</v>
          </cell>
          <cell r="P19">
            <v>0</v>
          </cell>
          <cell r="Q19">
            <v>0</v>
          </cell>
          <cell r="R19">
            <v>11886.4</v>
          </cell>
          <cell r="S19">
            <v>0</v>
          </cell>
          <cell r="T19">
            <v>89587.119624799991</v>
          </cell>
          <cell r="U19">
            <v>0</v>
          </cell>
          <cell r="V19">
            <v>268835.77962479991</v>
          </cell>
        </row>
        <row r="20">
          <cell r="C20" t="str">
            <v>Structural steel for above roof support (Option 1)</v>
          </cell>
          <cell r="D20">
            <v>60180</v>
          </cell>
          <cell r="E20" t="str">
            <v>kg</v>
          </cell>
          <cell r="F20">
            <v>66.2</v>
          </cell>
          <cell r="G20">
            <v>3983916</v>
          </cell>
          <cell r="H20">
            <v>0</v>
          </cell>
          <cell r="I20">
            <v>0</v>
          </cell>
          <cell r="J20">
            <v>0</v>
          </cell>
          <cell r="K20">
            <v>1396777.8</v>
          </cell>
          <cell r="L20">
            <v>155866.20000000001</v>
          </cell>
          <cell r="M20">
            <v>223267.8</v>
          </cell>
          <cell r="N20">
            <v>0</v>
          </cell>
          <cell r="O20">
            <v>64994.400000000001</v>
          </cell>
          <cell r="P20">
            <v>0</v>
          </cell>
          <cell r="Q20">
            <v>0</v>
          </cell>
          <cell r="R20">
            <v>111934.8</v>
          </cell>
          <cell r="S20">
            <v>0</v>
          </cell>
          <cell r="T20">
            <v>2298703.933344</v>
          </cell>
          <cell r="U20">
            <v>0</v>
          </cell>
          <cell r="V20">
            <v>3983743.933344</v>
          </cell>
        </row>
        <row r="21">
          <cell r="B21" t="str">
            <v>2G.3</v>
          </cell>
          <cell r="C21" t="str">
            <v>Software</v>
          </cell>
          <cell r="F21">
            <v>0</v>
          </cell>
          <cell r="G21" t="str">
            <v>N.A.</v>
          </cell>
          <cell r="H21">
            <v>0</v>
          </cell>
          <cell r="I21">
            <v>0</v>
          </cell>
          <cell r="J21">
            <v>0</v>
          </cell>
          <cell r="K21">
            <v>0</v>
          </cell>
          <cell r="M21">
            <v>0</v>
          </cell>
          <cell r="N21">
            <v>0</v>
          </cell>
          <cell r="P21">
            <v>0</v>
          </cell>
          <cell r="Q21">
            <v>0</v>
          </cell>
          <cell r="R21">
            <v>0</v>
          </cell>
          <cell r="S21">
            <v>0</v>
          </cell>
          <cell r="T21">
            <v>0</v>
          </cell>
          <cell r="U21">
            <v>0</v>
          </cell>
          <cell r="V21">
            <v>0</v>
          </cell>
        </row>
        <row r="22">
          <cell r="B22" t="str">
            <v>2G.4</v>
          </cell>
          <cell r="C22" t="str">
            <v>Clearing and Forwarding Services</v>
          </cell>
          <cell r="D22">
            <v>1</v>
          </cell>
          <cell r="E22" t="str">
            <v>L.S.</v>
          </cell>
          <cell r="G22">
            <v>0</v>
          </cell>
          <cell r="Q22">
            <v>0</v>
          </cell>
          <cell r="V22">
            <v>0</v>
          </cell>
        </row>
        <row r="23">
          <cell r="B23" t="str">
            <v>2G.5</v>
          </cell>
          <cell r="C23" t="str">
            <v>Inland Transportation</v>
          </cell>
          <cell r="D23">
            <v>1</v>
          </cell>
          <cell r="E23" t="str">
            <v>L.S.</v>
          </cell>
          <cell r="G23">
            <v>660005.46</v>
          </cell>
          <cell r="L23">
            <v>643593.81999999995</v>
          </cell>
          <cell r="Q23">
            <v>16411.64</v>
          </cell>
          <cell r="V23">
            <v>660005.46</v>
          </cell>
        </row>
        <row r="24">
          <cell r="B24" t="str">
            <v>2G.6</v>
          </cell>
          <cell r="C24" t="str">
            <v>Value of   engineering services</v>
          </cell>
          <cell r="D24">
            <v>1</v>
          </cell>
          <cell r="E24" t="str">
            <v>L.S.</v>
          </cell>
          <cell r="G24">
            <v>0</v>
          </cell>
          <cell r="Q24">
            <v>0</v>
          </cell>
          <cell r="V24">
            <v>0</v>
          </cell>
        </row>
        <row r="25">
          <cell r="B25" t="str">
            <v>2G.7</v>
          </cell>
          <cell r="C25" t="str">
            <v>Spare Parts comprising:</v>
          </cell>
          <cell r="F25">
            <v>0</v>
          </cell>
          <cell r="G25" t="str">
            <v>N.A.</v>
          </cell>
          <cell r="H25">
            <v>0</v>
          </cell>
          <cell r="I25">
            <v>0</v>
          </cell>
          <cell r="J25">
            <v>0</v>
          </cell>
          <cell r="K25">
            <v>0</v>
          </cell>
          <cell r="M25">
            <v>0</v>
          </cell>
          <cell r="N25">
            <v>0</v>
          </cell>
          <cell r="P25">
            <v>0</v>
          </cell>
          <cell r="Q25">
            <v>0</v>
          </cell>
          <cell r="R25">
            <v>0</v>
          </cell>
          <cell r="S25">
            <v>0</v>
          </cell>
          <cell r="T25">
            <v>0</v>
          </cell>
          <cell r="U25">
            <v>0</v>
          </cell>
          <cell r="V25">
            <v>0</v>
          </cell>
        </row>
        <row r="26">
          <cell r="C26" t="str">
            <v>(i) Replacement Parts</v>
          </cell>
        </row>
        <row r="27">
          <cell r="C27" t="str">
            <v>(ii) Commissioning Parts</v>
          </cell>
        </row>
        <row r="28">
          <cell r="C28" t="str">
            <v>(iii) Critical Spare Parts</v>
          </cell>
        </row>
        <row r="29">
          <cell r="C29" t="str">
            <v>(provide separate list with quantity and unit prices for spares for each item 2G. 1 to 2G. 6)</v>
          </cell>
        </row>
        <row r="30">
          <cell r="A30" t="str">
            <v>2G</v>
          </cell>
          <cell r="B30" t="str">
            <v>TOTAL APPORTIONED AMOUNT FOR  COST CENTRE 2G (inclusive of all taxes and duties except tax payable under Section 5 or 6 and 5F of the APGST)</v>
          </cell>
          <cell r="G30">
            <v>32772160.370000001</v>
          </cell>
          <cell r="H30">
            <v>2566900</v>
          </cell>
          <cell r="I30">
            <v>777770.7</v>
          </cell>
          <cell r="J30">
            <v>539254.35</v>
          </cell>
          <cell r="K30">
            <v>13567904.74</v>
          </cell>
          <cell r="L30">
            <v>643593.81999999995</v>
          </cell>
          <cell r="M30">
            <v>915634.54</v>
          </cell>
          <cell r="N30">
            <v>0</v>
          </cell>
          <cell r="O30">
            <v>580112.57999999996</v>
          </cell>
          <cell r="P30">
            <v>978404.55</v>
          </cell>
          <cell r="Q30">
            <v>319018.61</v>
          </cell>
          <cell r="R30">
            <v>772610.44000000006</v>
          </cell>
          <cell r="S30">
            <v>0</v>
          </cell>
          <cell r="T30">
            <v>11523517.825196799</v>
          </cell>
          <cell r="U30">
            <v>359366</v>
          </cell>
          <cell r="V30">
            <v>32771477.715196796</v>
          </cell>
        </row>
        <row r="31">
          <cell r="B31" t="str">
            <v>Value of applicable Segniorage charges</v>
          </cell>
          <cell r="G31">
            <v>0</v>
          </cell>
          <cell r="V31">
            <v>32771477.715196799</v>
          </cell>
        </row>
        <row r="32">
          <cell r="V32">
            <v>682.6548032052815</v>
          </cell>
        </row>
        <row r="33">
          <cell r="B33" t="str">
            <v>Note for Tenderers: Any items of work not specifically mentioned above shall be allocated to the most appropriate item of work and indicated separately (2G.1 to 2G.7)</v>
          </cell>
        </row>
        <row r="34">
          <cell r="G34">
            <v>32772160.370000001</v>
          </cell>
        </row>
        <row r="35">
          <cell r="G35">
            <v>0</v>
          </cell>
        </row>
      </sheetData>
      <sheetData sheetId="9"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4">
          <cell r="B4" t="str">
            <v>Cost Centre 2 H– External Envelope – ATC Complex</v>
          </cell>
        </row>
        <row r="6">
          <cell r="B6" t="str">
            <v>SL. NO</v>
          </cell>
          <cell r="C6" t="str">
            <v>ITEM DESCRIPTION</v>
          </cell>
          <cell r="D6" t="str">
            <v>QTY</v>
          </cell>
          <cell r="E6" t="str">
            <v>UNIT</v>
          </cell>
          <cell r="F6" t="str">
            <v>UNIT RATE</v>
          </cell>
          <cell r="G6" t="str">
            <v>APPORTIONED AMOUNT IN RUPEES</v>
          </cell>
          <cell r="H6" t="str">
            <v>COST BREAKDOWN</v>
          </cell>
        </row>
        <row r="7">
          <cell r="H7" t="str">
            <v>CIF Price</v>
          </cell>
          <cell r="I7" t="str">
            <v>Custom Duty</v>
          </cell>
          <cell r="J7" t="str">
            <v>CVD</v>
          </cell>
          <cell r="K7" t="str">
            <v>Ex-Factory Price</v>
          </cell>
          <cell r="L7" t="str">
            <v>Total Value of Services</v>
          </cell>
          <cell r="M7" t="str">
            <v>Excise Duty</v>
          </cell>
          <cell r="N7" t="str">
            <v>Sales Tax</v>
          </cell>
          <cell r="P7" t="str">
            <v>AP Entry Tax</v>
          </cell>
          <cell r="Q7" t="str">
            <v>Service Tax</v>
          </cell>
          <cell r="R7" t="str">
            <v>Works Conract Tax</v>
          </cell>
          <cell r="S7" t="str">
            <v>Other taxes &amp; levies*</v>
          </cell>
          <cell r="T7" t="str">
            <v>Construction Services</v>
          </cell>
          <cell r="U7" t="str">
            <v>Installation, testing &amp; commissioning</v>
          </cell>
        </row>
        <row r="8">
          <cell r="N8" t="str">
            <v>AP General Sales Tax</v>
          </cell>
          <cell r="O8" t="str">
            <v>Central Sales tax</v>
          </cell>
        </row>
        <row r="9">
          <cell r="B9" t="str">
            <v>2H.1</v>
          </cell>
          <cell r="C9" t="str">
            <v>Fully unitised vision panel glazing including supporting system (steel structure measure separately in 2D.2)</v>
          </cell>
          <cell r="D9">
            <v>102</v>
          </cell>
          <cell r="E9" t="str">
            <v>m2</v>
          </cell>
          <cell r="F9">
            <v>20694.189999999999</v>
          </cell>
          <cell r="G9">
            <v>2110807.38</v>
          </cell>
          <cell r="H9">
            <v>1216647.25</v>
          </cell>
          <cell r="I9">
            <v>245762.74</v>
          </cell>
          <cell r="J9">
            <v>235932.23</v>
          </cell>
          <cell r="K9">
            <v>0</v>
          </cell>
          <cell r="L9">
            <v>0</v>
          </cell>
          <cell r="M9">
            <v>0</v>
          </cell>
          <cell r="N9">
            <v>0</v>
          </cell>
          <cell r="O9">
            <v>0</v>
          </cell>
          <cell r="P9">
            <v>0</v>
          </cell>
          <cell r="Q9">
            <v>11800.32</v>
          </cell>
          <cell r="R9">
            <v>0</v>
          </cell>
          <cell r="S9">
            <v>0</v>
          </cell>
          <cell r="T9">
            <v>284975.8460736</v>
          </cell>
          <cell r="U9">
            <v>115689.38</v>
          </cell>
          <cell r="V9">
            <v>2110807.7660735999</v>
          </cell>
        </row>
        <row r="10">
          <cell r="B10" t="str">
            <v>2H.2</v>
          </cell>
          <cell r="C10" t="str">
            <v xml:space="preserve">Fully unitised spandrel panel including supporting system (steel structure support measure separately in 2D.2) </v>
          </cell>
          <cell r="D10">
            <v>512</v>
          </cell>
          <cell r="E10" t="str">
            <v>m2</v>
          </cell>
          <cell r="F10">
            <v>15923.47</v>
          </cell>
          <cell r="G10">
            <v>8152816.6399999997</v>
          </cell>
          <cell r="H10">
            <v>4593510.66</v>
          </cell>
          <cell r="I10">
            <v>927889.15</v>
          </cell>
          <cell r="J10">
            <v>890773.59</v>
          </cell>
          <cell r="K10">
            <v>0</v>
          </cell>
          <cell r="L10">
            <v>0</v>
          </cell>
          <cell r="M10">
            <v>0</v>
          </cell>
          <cell r="N10">
            <v>0</v>
          </cell>
          <cell r="O10">
            <v>0</v>
          </cell>
          <cell r="P10">
            <v>0</v>
          </cell>
          <cell r="Q10">
            <v>59232.959999999999</v>
          </cell>
          <cell r="R10">
            <v>0</v>
          </cell>
          <cell r="S10">
            <v>0</v>
          </cell>
          <cell r="T10">
            <v>1100695.1518144</v>
          </cell>
          <cell r="U10">
            <v>580715.31999999995</v>
          </cell>
          <cell r="V10">
            <v>8152816.8318144009</v>
          </cell>
        </row>
        <row r="11">
          <cell r="B11" t="str">
            <v>2H.3</v>
          </cell>
          <cell r="C11" t="str">
            <v>Louvered panels for ATC tower &amp; technical block</v>
          </cell>
          <cell r="D11">
            <v>284</v>
          </cell>
          <cell r="E11" t="str">
            <v>m2</v>
          </cell>
          <cell r="F11">
            <v>24022.62</v>
          </cell>
          <cell r="G11">
            <v>6822424.0800000001</v>
          </cell>
          <cell r="H11">
            <v>3973273.6000000001</v>
          </cell>
          <cell r="I11">
            <v>802601.27</v>
          </cell>
          <cell r="J11">
            <v>770497.22</v>
          </cell>
          <cell r="K11">
            <v>0</v>
          </cell>
          <cell r="L11">
            <v>0</v>
          </cell>
          <cell r="M11">
            <v>0</v>
          </cell>
          <cell r="N11">
            <v>0</v>
          </cell>
          <cell r="O11">
            <v>0</v>
          </cell>
          <cell r="P11">
            <v>0</v>
          </cell>
          <cell r="Q11">
            <v>32855.78</v>
          </cell>
          <cell r="R11">
            <v>0</v>
          </cell>
          <cell r="S11">
            <v>0</v>
          </cell>
          <cell r="T11">
            <v>921081.67787200003</v>
          </cell>
          <cell r="U11">
            <v>322115.53000000003</v>
          </cell>
          <cell r="V11">
            <v>6822425.0778720006</v>
          </cell>
        </row>
        <row r="12">
          <cell r="B12" t="str">
            <v>2H.4</v>
          </cell>
          <cell r="C12" t="str">
            <v>Openable windows &amp; doors in glazing</v>
          </cell>
          <cell r="T12">
            <v>0</v>
          </cell>
          <cell r="V12">
            <v>0</v>
          </cell>
        </row>
        <row r="13">
          <cell r="C13" t="str">
            <v>Openable windows</v>
          </cell>
          <cell r="D13">
            <v>28.5</v>
          </cell>
          <cell r="E13" t="str">
            <v>m2</v>
          </cell>
          <cell r="F13">
            <v>22262.36</v>
          </cell>
          <cell r="G13">
            <v>634477.26</v>
          </cell>
          <cell r="H13">
            <v>367639.65</v>
          </cell>
          <cell r="I13">
            <v>74263.210000000006</v>
          </cell>
          <cell r="J13">
            <v>71292.679999999993</v>
          </cell>
          <cell r="K13">
            <v>0</v>
          </cell>
          <cell r="L13">
            <v>0</v>
          </cell>
          <cell r="M13">
            <v>0</v>
          </cell>
          <cell r="N13">
            <v>0</v>
          </cell>
          <cell r="O13">
            <v>0</v>
          </cell>
          <cell r="P13">
            <v>0</v>
          </cell>
          <cell r="Q13">
            <v>3297.15</v>
          </cell>
          <cell r="R13">
            <v>0</v>
          </cell>
          <cell r="S13">
            <v>0</v>
          </cell>
          <cell r="T13">
            <v>85659.460372800007</v>
          </cell>
          <cell r="U13">
            <v>32324.97</v>
          </cell>
          <cell r="V13">
            <v>634477.12037280004</v>
          </cell>
        </row>
        <row r="14">
          <cell r="B14" t="str">
            <v>2H.5</v>
          </cell>
          <cell r="C14" t="str">
            <v>Aluminium curtain wall including supporting system (steel structure support measure separately in 2D.2)</v>
          </cell>
          <cell r="T14">
            <v>0</v>
          </cell>
          <cell r="V14">
            <v>0</v>
          </cell>
        </row>
        <row r="15">
          <cell r="C15" t="str">
            <v>Technical building</v>
          </cell>
          <cell r="D15">
            <v>1241</v>
          </cell>
          <cell r="E15" t="str">
            <v>m2</v>
          </cell>
          <cell r="F15">
            <v>17186.66</v>
          </cell>
          <cell r="G15">
            <v>21328645.059999999</v>
          </cell>
          <cell r="H15">
            <v>12105268.25</v>
          </cell>
          <cell r="I15">
            <v>2445264.19</v>
          </cell>
          <cell r="J15">
            <v>2347453.62</v>
          </cell>
          <cell r="K15">
            <v>0</v>
          </cell>
          <cell r="L15">
            <v>0</v>
          </cell>
          <cell r="M15">
            <v>0</v>
          </cell>
          <cell r="N15">
            <v>0</v>
          </cell>
          <cell r="O15">
            <v>0</v>
          </cell>
          <cell r="P15">
            <v>0</v>
          </cell>
          <cell r="Q15">
            <v>143570.51999999999</v>
          </cell>
          <cell r="R15">
            <v>0</v>
          </cell>
          <cell r="S15">
            <v>0</v>
          </cell>
          <cell r="T15">
            <v>2879537.1996168001</v>
          </cell>
          <cell r="U15">
            <v>1407554.13</v>
          </cell>
          <cell r="V15">
            <v>21328647.909616798</v>
          </cell>
        </row>
        <row r="16">
          <cell r="C16" t="str">
            <v>Control Tower</v>
          </cell>
          <cell r="D16">
            <v>227</v>
          </cell>
          <cell r="E16" t="str">
            <v>m2</v>
          </cell>
          <cell r="F16">
            <v>17186.66</v>
          </cell>
          <cell r="G16">
            <v>3901371.82</v>
          </cell>
          <cell r="H16">
            <v>2214259.38</v>
          </cell>
          <cell r="I16">
            <v>447280.39</v>
          </cell>
          <cell r="J16">
            <v>429389.18</v>
          </cell>
          <cell r="K16">
            <v>0</v>
          </cell>
          <cell r="L16">
            <v>0</v>
          </cell>
          <cell r="M16">
            <v>0</v>
          </cell>
          <cell r="N16">
            <v>0</v>
          </cell>
          <cell r="O16">
            <v>0</v>
          </cell>
          <cell r="P16">
            <v>0</v>
          </cell>
          <cell r="Q16">
            <v>26261.49</v>
          </cell>
          <cell r="R16">
            <v>0</v>
          </cell>
          <cell r="S16">
            <v>0</v>
          </cell>
          <cell r="T16">
            <v>526716.31160160003</v>
          </cell>
          <cell r="U16">
            <v>257465.58</v>
          </cell>
          <cell r="V16">
            <v>3901372.3316016006</v>
          </cell>
        </row>
        <row r="17">
          <cell r="B17" t="str">
            <v>2H.6</v>
          </cell>
          <cell r="C17" t="str">
            <v>Glass cleaning system for ATC tower &amp; technical block</v>
          </cell>
          <cell r="T17">
            <v>0</v>
          </cell>
          <cell r="V17">
            <v>0</v>
          </cell>
        </row>
        <row r="18">
          <cell r="C18" t="str">
            <v>Additional Items</v>
          </cell>
          <cell r="T18">
            <v>0</v>
          </cell>
          <cell r="V18">
            <v>0</v>
          </cell>
        </row>
        <row r="19">
          <cell r="C19" t="str">
            <v>Technical building</v>
          </cell>
          <cell r="T19">
            <v>0</v>
          </cell>
          <cell r="V19">
            <v>0</v>
          </cell>
        </row>
        <row r="20">
          <cell r="B20" t="str">
            <v>1.</v>
          </cell>
          <cell r="C20" t="str">
            <v>Structural plate rafter (in 9 no.) (Dwg no. 2001 &amp; 2002 - Grid A/1-11)</v>
          </cell>
          <cell r="D20">
            <v>134</v>
          </cell>
          <cell r="E20" t="str">
            <v>m</v>
          </cell>
          <cell r="F20">
            <v>3309.86</v>
          </cell>
          <cell r="G20">
            <v>443521.24</v>
          </cell>
          <cell r="H20">
            <v>0</v>
          </cell>
          <cell r="I20">
            <v>0</v>
          </cell>
          <cell r="J20">
            <v>0</v>
          </cell>
          <cell r="K20">
            <v>155507</v>
          </cell>
          <cell r="L20">
            <v>17353</v>
          </cell>
          <cell r="M20">
            <v>24857</v>
          </cell>
          <cell r="N20">
            <v>0</v>
          </cell>
          <cell r="O20">
            <v>7236</v>
          </cell>
          <cell r="P20">
            <v>0</v>
          </cell>
          <cell r="Q20">
            <v>0</v>
          </cell>
          <cell r="R20">
            <v>12440.56</v>
          </cell>
          <cell r="S20">
            <v>0</v>
          </cell>
          <cell r="T20">
            <v>255920.84336</v>
          </cell>
          <cell r="U20">
            <v>0</v>
          </cell>
          <cell r="V20">
            <v>443520.84336</v>
          </cell>
        </row>
        <row r="21">
          <cell r="B21" t="str">
            <v>2.</v>
          </cell>
          <cell r="C21" t="str">
            <v>Precoated profiled metal cladding system with ventilation on slits/baffles and filters (Dwg no. 2001 &amp; 2002)</v>
          </cell>
          <cell r="D21">
            <v>433</v>
          </cell>
          <cell r="E21" t="str">
            <v>m2</v>
          </cell>
          <cell r="F21">
            <v>17302.169999999998</v>
          </cell>
          <cell r="G21">
            <v>7491839.6100000003</v>
          </cell>
          <cell r="H21">
            <v>4254667.24</v>
          </cell>
          <cell r="I21">
            <v>859442.78</v>
          </cell>
          <cell r="J21">
            <v>825065.07</v>
          </cell>
          <cell r="K21">
            <v>0</v>
          </cell>
          <cell r="L21">
            <v>0</v>
          </cell>
          <cell r="M21">
            <v>0</v>
          </cell>
          <cell r="N21">
            <v>0</v>
          </cell>
          <cell r="O21">
            <v>0</v>
          </cell>
          <cell r="P21">
            <v>0</v>
          </cell>
          <cell r="Q21">
            <v>50093.5</v>
          </cell>
          <cell r="R21">
            <v>0</v>
          </cell>
          <cell r="S21">
            <v>0</v>
          </cell>
          <cell r="T21">
            <v>1011457.9211079999</v>
          </cell>
          <cell r="U21">
            <v>491112.76</v>
          </cell>
          <cell r="V21">
            <v>7491839.2711080005</v>
          </cell>
        </row>
        <row r="22">
          <cell r="B22" t="str">
            <v>3.</v>
          </cell>
          <cell r="C22" t="str">
            <v>Precoated perforated plain metal sheet cladding (Dwg no. 4001- North elevation)</v>
          </cell>
          <cell r="D22">
            <v>255</v>
          </cell>
          <cell r="E22" t="str">
            <v>m2</v>
          </cell>
          <cell r="F22">
            <v>14431.58</v>
          </cell>
          <cell r="G22">
            <v>3680052.9</v>
          </cell>
          <cell r="H22">
            <v>2052045.99</v>
          </cell>
          <cell r="I22">
            <v>414513.29</v>
          </cell>
          <cell r="J22">
            <v>397932.76</v>
          </cell>
          <cell r="K22">
            <v>0</v>
          </cell>
          <cell r="L22">
            <v>0</v>
          </cell>
          <cell r="M22">
            <v>0</v>
          </cell>
          <cell r="N22">
            <v>0</v>
          </cell>
          <cell r="O22">
            <v>0</v>
          </cell>
          <cell r="P22">
            <v>0</v>
          </cell>
          <cell r="Q22">
            <v>29500.79</v>
          </cell>
          <cell r="R22">
            <v>0</v>
          </cell>
          <cell r="S22">
            <v>0</v>
          </cell>
          <cell r="T22">
            <v>496836.39698239998</v>
          </cell>
          <cell r="U22">
            <v>289223.45</v>
          </cell>
          <cell r="V22">
            <v>3680052.6769824</v>
          </cell>
        </row>
        <row r="23">
          <cell r="B23" t="str">
            <v>4.</v>
          </cell>
          <cell r="C23" t="str">
            <v>Precoated perforated metal cladding (Dwg no. 2001&amp; 2002 - Grid G/3-4 &amp; 8-9)</v>
          </cell>
          <cell r="D23">
            <v>108</v>
          </cell>
          <cell r="E23" t="str">
            <v>m2</v>
          </cell>
          <cell r="F23">
            <v>14431.58</v>
          </cell>
          <cell r="G23">
            <v>1558610.64</v>
          </cell>
          <cell r="H23">
            <v>869101.83</v>
          </cell>
          <cell r="I23">
            <v>175558.57</v>
          </cell>
          <cell r="J23">
            <v>168536.23</v>
          </cell>
          <cell r="K23">
            <v>0</v>
          </cell>
          <cell r="L23">
            <v>0</v>
          </cell>
          <cell r="M23">
            <v>0</v>
          </cell>
          <cell r="N23">
            <v>0</v>
          </cell>
          <cell r="O23">
            <v>0</v>
          </cell>
          <cell r="P23">
            <v>0</v>
          </cell>
          <cell r="Q23">
            <v>12494.45</v>
          </cell>
          <cell r="R23">
            <v>0</v>
          </cell>
          <cell r="S23">
            <v>0</v>
          </cell>
          <cell r="T23">
            <v>210424.8271776</v>
          </cell>
          <cell r="U23">
            <v>122494.64</v>
          </cell>
          <cell r="V23">
            <v>1558610.5471775997</v>
          </cell>
        </row>
        <row r="24">
          <cell r="B24" t="str">
            <v>5.</v>
          </cell>
          <cell r="C24" t="str">
            <v>SS matt brushed finished cladding with light cut outs in underside (Dwg no. 2002 - Grid A/4-8)</v>
          </cell>
          <cell r="D24">
            <v>33</v>
          </cell>
          <cell r="E24" t="str">
            <v>m2</v>
          </cell>
          <cell r="F24">
            <v>14286.02</v>
          </cell>
          <cell r="G24">
            <v>471438.66</v>
          </cell>
          <cell r="H24">
            <v>262582.32</v>
          </cell>
          <cell r="I24">
            <v>53041.63</v>
          </cell>
          <cell r="J24">
            <v>50919.96</v>
          </cell>
          <cell r="K24">
            <v>0</v>
          </cell>
          <cell r="L24">
            <v>0</v>
          </cell>
          <cell r="M24">
            <v>0</v>
          </cell>
          <cell r="N24">
            <v>0</v>
          </cell>
          <cell r="O24">
            <v>0</v>
          </cell>
          <cell r="P24">
            <v>0</v>
          </cell>
          <cell r="Q24">
            <v>3817.75</v>
          </cell>
          <cell r="R24">
            <v>0</v>
          </cell>
          <cell r="S24">
            <v>0</v>
          </cell>
          <cell r="T24">
            <v>63647.953726400003</v>
          </cell>
          <cell r="U24">
            <v>37428.92</v>
          </cell>
          <cell r="V24">
            <v>471438.5337264</v>
          </cell>
        </row>
        <row r="25">
          <cell r="B25" t="str">
            <v>6.</v>
          </cell>
          <cell r="C25" t="str">
            <v>Dry stone cladding (Dry stone cladding)</v>
          </cell>
          <cell r="D25">
            <v>339</v>
          </cell>
          <cell r="E25" t="str">
            <v>m2</v>
          </cell>
          <cell r="F25">
            <v>10821.44</v>
          </cell>
          <cell r="G25">
            <v>3668468.16</v>
          </cell>
          <cell r="H25">
            <v>1969653.58</v>
          </cell>
          <cell r="I25">
            <v>397870.02</v>
          </cell>
          <cell r="J25">
            <v>381955.22</v>
          </cell>
          <cell r="K25">
            <v>0</v>
          </cell>
          <cell r="L25">
            <v>0</v>
          </cell>
          <cell r="M25">
            <v>0</v>
          </cell>
          <cell r="N25">
            <v>0</v>
          </cell>
          <cell r="O25">
            <v>0</v>
          </cell>
          <cell r="P25">
            <v>0</v>
          </cell>
          <cell r="Q25">
            <v>39218.699999999997</v>
          </cell>
          <cell r="R25">
            <v>0</v>
          </cell>
          <cell r="S25">
            <v>0</v>
          </cell>
          <cell r="T25">
            <v>495272.21004640003</v>
          </cell>
          <cell r="U25">
            <v>384497.06</v>
          </cell>
          <cell r="V25">
            <v>3668466.7900464004</v>
          </cell>
        </row>
        <row r="26">
          <cell r="B26" t="str">
            <v>7.</v>
          </cell>
          <cell r="C26" t="str">
            <v>Precoated folded/corrugated metal cladding with ventilation slits (Dwg no. 3001 - Grid D-F)</v>
          </cell>
          <cell r="D26">
            <v>152</v>
          </cell>
          <cell r="E26" t="str">
            <v>m2</v>
          </cell>
          <cell r="F26">
            <v>17302.169999999998</v>
          </cell>
          <cell r="G26">
            <v>2629929.84</v>
          </cell>
          <cell r="H26">
            <v>1493555.24</v>
          </cell>
          <cell r="I26">
            <v>301698.15999999997</v>
          </cell>
          <cell r="J26">
            <v>289630.23</v>
          </cell>
          <cell r="K26">
            <v>0</v>
          </cell>
          <cell r="L26">
            <v>0</v>
          </cell>
          <cell r="M26">
            <v>0</v>
          </cell>
          <cell r="N26">
            <v>0</v>
          </cell>
          <cell r="O26">
            <v>0</v>
          </cell>
          <cell r="P26">
            <v>0</v>
          </cell>
          <cell r="Q26">
            <v>17584.79</v>
          </cell>
          <cell r="R26">
            <v>0</v>
          </cell>
          <cell r="S26">
            <v>0</v>
          </cell>
          <cell r="T26">
            <v>355061.44114239997</v>
          </cell>
          <cell r="U26">
            <v>172399.86</v>
          </cell>
          <cell r="V26">
            <v>2629929.7211423996</v>
          </cell>
        </row>
        <row r="27">
          <cell r="B27" t="str">
            <v>8.</v>
          </cell>
          <cell r="C27" t="str">
            <v>Glazing and sunshade to connecting bridge (Dwg no. 4002 - Grid F-H)</v>
          </cell>
          <cell r="D27">
            <v>161</v>
          </cell>
          <cell r="E27" t="str">
            <v>m2</v>
          </cell>
          <cell r="F27">
            <v>13090.13</v>
          </cell>
          <cell r="G27">
            <v>2107510.9300000002</v>
          </cell>
          <cell r="H27">
            <v>1161776.4099999999</v>
          </cell>
          <cell r="I27">
            <v>234678.83</v>
          </cell>
          <cell r="J27">
            <v>225291.68</v>
          </cell>
          <cell r="K27">
            <v>0</v>
          </cell>
          <cell r="L27">
            <v>0</v>
          </cell>
          <cell r="M27">
            <v>0</v>
          </cell>
          <cell r="N27">
            <v>0</v>
          </cell>
          <cell r="O27">
            <v>0</v>
          </cell>
          <cell r="P27">
            <v>0</v>
          </cell>
          <cell r="Q27">
            <v>18625.990000000002</v>
          </cell>
          <cell r="R27">
            <v>0</v>
          </cell>
          <cell r="S27">
            <v>0</v>
          </cell>
          <cell r="T27">
            <v>284530.8214128</v>
          </cell>
          <cell r="U27">
            <v>182607.75</v>
          </cell>
          <cell r="V27">
            <v>2107511.4814128</v>
          </cell>
        </row>
        <row r="28">
          <cell r="B28" t="str">
            <v>9.</v>
          </cell>
          <cell r="C28" t="str">
            <v>Metal cladding with recessed lights to bottom of connecting bridge (Dwg no. 3001 - Grid F-H)</v>
          </cell>
          <cell r="D28">
            <v>104</v>
          </cell>
          <cell r="E28" t="str">
            <v>m2</v>
          </cell>
          <cell r="F28">
            <v>12646.62</v>
          </cell>
          <cell r="G28">
            <v>1315248.48</v>
          </cell>
          <cell r="H28">
            <v>721882.46</v>
          </cell>
          <cell r="I28">
            <v>145820.26</v>
          </cell>
          <cell r="J28">
            <v>139987.45000000001</v>
          </cell>
          <cell r="K28">
            <v>0</v>
          </cell>
          <cell r="L28">
            <v>0</v>
          </cell>
          <cell r="M28">
            <v>0</v>
          </cell>
          <cell r="N28">
            <v>0</v>
          </cell>
          <cell r="O28">
            <v>0</v>
          </cell>
          <cell r="P28">
            <v>0</v>
          </cell>
          <cell r="Q28">
            <v>12031.7</v>
          </cell>
          <cell r="R28">
            <v>0</v>
          </cell>
          <cell r="S28">
            <v>0</v>
          </cell>
          <cell r="T28">
            <v>177569.04289359998</v>
          </cell>
          <cell r="U28">
            <v>117957.8</v>
          </cell>
          <cell r="V28">
            <v>1315248.7128935999</v>
          </cell>
        </row>
        <row r="29">
          <cell r="C29" t="str">
            <v>Control Tower</v>
          </cell>
          <cell r="T29">
            <v>0</v>
          </cell>
          <cell r="V29">
            <v>0</v>
          </cell>
        </row>
        <row r="30">
          <cell r="B30" t="str">
            <v>1.</v>
          </cell>
          <cell r="C30" t="str">
            <v>Metal connector with stainless steel cladding (Dwg no. 2002)</v>
          </cell>
          <cell r="D30">
            <v>256</v>
          </cell>
          <cell r="E30" t="str">
            <v>m2</v>
          </cell>
          <cell r="F30">
            <v>25967.33</v>
          </cell>
          <cell r="G30">
            <v>6647636.4800000004</v>
          </cell>
          <cell r="H30">
            <v>3660814.41</v>
          </cell>
          <cell r="I30">
            <v>739484.51</v>
          </cell>
          <cell r="J30">
            <v>709905.13</v>
          </cell>
          <cell r="K30">
            <v>0</v>
          </cell>
          <cell r="L30">
            <v>0</v>
          </cell>
          <cell r="M30">
            <v>0</v>
          </cell>
          <cell r="N30">
            <v>0</v>
          </cell>
          <cell r="O30">
            <v>0</v>
          </cell>
          <cell r="P30">
            <v>0</v>
          </cell>
          <cell r="Q30">
            <v>59232.959999999999</v>
          </cell>
          <cell r="R30">
            <v>0</v>
          </cell>
          <cell r="S30">
            <v>0</v>
          </cell>
          <cell r="T30">
            <v>897483.77566639998</v>
          </cell>
          <cell r="U30">
            <v>580715.31999999995</v>
          </cell>
          <cell r="V30">
            <v>6647636.1056663999</v>
          </cell>
        </row>
        <row r="31">
          <cell r="B31" t="str">
            <v>2.</v>
          </cell>
          <cell r="C31" t="str">
            <v>Steel frame with glazing to enclose metal staircase (Dwg no. 4001 - North elevation  Grid 5-7)</v>
          </cell>
          <cell r="D31">
            <v>304</v>
          </cell>
          <cell r="E31" t="str">
            <v>m2</v>
          </cell>
          <cell r="F31">
            <v>17053.189999999999</v>
          </cell>
          <cell r="G31">
            <v>5184169.76</v>
          </cell>
          <cell r="H31">
            <v>2940208.83</v>
          </cell>
          <cell r="I31">
            <v>593922.18000000005</v>
          </cell>
          <cell r="J31">
            <v>570165.30000000005</v>
          </cell>
          <cell r="K31">
            <v>0</v>
          </cell>
          <cell r="L31">
            <v>0</v>
          </cell>
          <cell r="M31">
            <v>0</v>
          </cell>
          <cell r="N31">
            <v>0</v>
          </cell>
          <cell r="O31">
            <v>0</v>
          </cell>
          <cell r="P31">
            <v>0</v>
          </cell>
          <cell r="Q31">
            <v>35169.57</v>
          </cell>
          <cell r="R31">
            <v>0</v>
          </cell>
          <cell r="S31">
            <v>0</v>
          </cell>
          <cell r="T31">
            <v>699904.17484799994</v>
          </cell>
          <cell r="U31">
            <v>344799.72</v>
          </cell>
          <cell r="V31">
            <v>5184169.7748480001</v>
          </cell>
        </row>
        <row r="32">
          <cell r="B32" t="str">
            <v>3.</v>
          </cell>
          <cell r="C32" t="str">
            <v>Stainless steel cladding (Dwg no. 4001 - South elevation)</v>
          </cell>
          <cell r="D32">
            <v>68</v>
          </cell>
          <cell r="E32" t="str">
            <v>m</v>
          </cell>
          <cell r="F32">
            <v>25244.84</v>
          </cell>
          <cell r="G32">
            <v>1716649.12</v>
          </cell>
          <cell r="H32">
            <v>972403.83</v>
          </cell>
          <cell r="I32">
            <v>196425.57</v>
          </cell>
          <cell r="J32">
            <v>188568.55</v>
          </cell>
          <cell r="K32">
            <v>0</v>
          </cell>
          <cell r="L32">
            <v>0</v>
          </cell>
          <cell r="M32">
            <v>0</v>
          </cell>
          <cell r="N32">
            <v>0</v>
          </cell>
          <cell r="O32">
            <v>0</v>
          </cell>
          <cell r="P32">
            <v>0</v>
          </cell>
          <cell r="Q32">
            <v>11800.32</v>
          </cell>
          <cell r="R32">
            <v>0</v>
          </cell>
          <cell r="S32">
            <v>0</v>
          </cell>
          <cell r="T32">
            <v>231761.26441199999</v>
          </cell>
          <cell r="U32">
            <v>115689.38</v>
          </cell>
          <cell r="V32">
            <v>1716648.9144120002</v>
          </cell>
        </row>
        <row r="33">
          <cell r="B33" t="str">
            <v>4.</v>
          </cell>
          <cell r="C33" t="str">
            <v>Structural pointed system (Dwg no. 4002)</v>
          </cell>
          <cell r="D33">
            <v>955</v>
          </cell>
          <cell r="E33" t="str">
            <v>m2</v>
          </cell>
          <cell r="F33">
            <v>19107.740000000002</v>
          </cell>
          <cell r="G33">
            <v>18247891.699999999</v>
          </cell>
          <cell r="H33">
            <v>10452336.039999999</v>
          </cell>
          <cell r="I33">
            <v>2111371.88</v>
          </cell>
          <cell r="J33">
            <v>2026917</v>
          </cell>
          <cell r="K33">
            <v>0</v>
          </cell>
          <cell r="L33">
            <v>0</v>
          </cell>
          <cell r="M33">
            <v>0</v>
          </cell>
          <cell r="N33">
            <v>0</v>
          </cell>
          <cell r="O33">
            <v>0</v>
          </cell>
          <cell r="P33">
            <v>0</v>
          </cell>
          <cell r="Q33">
            <v>110483.36</v>
          </cell>
          <cell r="R33">
            <v>0</v>
          </cell>
          <cell r="S33">
            <v>0</v>
          </cell>
          <cell r="T33">
            <v>2463610.1820368003</v>
          </cell>
          <cell r="U33">
            <v>1083170.18</v>
          </cell>
          <cell r="V33">
            <v>18247888.642036796</v>
          </cell>
        </row>
        <row r="34">
          <cell r="B34" t="str">
            <v>5.</v>
          </cell>
          <cell r="C34" t="str">
            <v>Fire rated glass on levels</v>
          </cell>
          <cell r="D34">
            <v>426</v>
          </cell>
          <cell r="E34" t="str">
            <v>m2</v>
          </cell>
          <cell r="F34">
            <v>25148.93</v>
          </cell>
          <cell r="G34">
            <v>10713444.18</v>
          </cell>
          <cell r="H34">
            <v>6257225.1100000003</v>
          </cell>
          <cell r="I34">
            <v>1263959.47</v>
          </cell>
          <cell r="J34">
            <v>1213401.0900000001</v>
          </cell>
          <cell r="K34">
            <v>0</v>
          </cell>
          <cell r="L34">
            <v>0</v>
          </cell>
          <cell r="M34">
            <v>0</v>
          </cell>
          <cell r="N34">
            <v>0</v>
          </cell>
          <cell r="O34">
            <v>0</v>
          </cell>
          <cell r="P34">
            <v>0</v>
          </cell>
          <cell r="Q34">
            <v>49283.68</v>
          </cell>
          <cell r="R34">
            <v>0</v>
          </cell>
          <cell r="S34">
            <v>0</v>
          </cell>
          <cell r="T34">
            <v>1446400.016812</v>
          </cell>
          <cell r="U34">
            <v>483173.3</v>
          </cell>
          <cell r="V34">
            <v>10713442.666812001</v>
          </cell>
        </row>
        <row r="35">
          <cell r="B35" t="str">
            <v>6.</v>
          </cell>
          <cell r="C35" t="str">
            <v>1500mm wide service gallery with metal grating floor and metal handrail, brackets and pipes or cables (Dwg no. 4001- North elevation)</v>
          </cell>
          <cell r="D35">
            <v>66</v>
          </cell>
          <cell r="E35" t="str">
            <v>m</v>
          </cell>
          <cell r="F35">
            <v>17565.59</v>
          </cell>
          <cell r="G35">
            <v>1159328.94</v>
          </cell>
          <cell r="H35">
            <v>659290.5</v>
          </cell>
          <cell r="I35">
            <v>133176.68</v>
          </cell>
          <cell r="J35">
            <v>127849.61</v>
          </cell>
          <cell r="K35">
            <v>0</v>
          </cell>
          <cell r="L35">
            <v>0</v>
          </cell>
          <cell r="M35">
            <v>0</v>
          </cell>
          <cell r="N35">
            <v>0</v>
          </cell>
          <cell r="O35">
            <v>0</v>
          </cell>
          <cell r="P35">
            <v>0</v>
          </cell>
          <cell r="Q35">
            <v>7635.5</v>
          </cell>
          <cell r="R35">
            <v>0</v>
          </cell>
          <cell r="S35">
            <v>0</v>
          </cell>
          <cell r="T35">
            <v>156518.60352959999</v>
          </cell>
          <cell r="U35">
            <v>74857.83</v>
          </cell>
          <cell r="V35">
            <v>1159328.7235296001</v>
          </cell>
        </row>
        <row r="36">
          <cell r="B36" t="str">
            <v>7.</v>
          </cell>
          <cell r="C36" t="str">
            <v>Edge trim(2m in girth) in plain metal cladding (Dwg no. 4001- North elevation)</v>
          </cell>
          <cell r="D36">
            <v>82</v>
          </cell>
          <cell r="E36" t="str">
            <v>m</v>
          </cell>
          <cell r="F36">
            <v>49044.69</v>
          </cell>
          <cell r="G36">
            <v>4021664.58</v>
          </cell>
          <cell r="H36">
            <v>2345209.23</v>
          </cell>
          <cell r="I36">
            <v>473732.26</v>
          </cell>
          <cell r="J36">
            <v>454782.97</v>
          </cell>
          <cell r="K36">
            <v>0</v>
          </cell>
          <cell r="L36">
            <v>0</v>
          </cell>
          <cell r="M36">
            <v>0</v>
          </cell>
          <cell r="N36">
            <v>0</v>
          </cell>
          <cell r="O36">
            <v>0</v>
          </cell>
          <cell r="P36">
            <v>0</v>
          </cell>
          <cell r="Q36">
            <v>18973.060000000001</v>
          </cell>
          <cell r="R36">
            <v>0</v>
          </cell>
          <cell r="S36">
            <v>0</v>
          </cell>
          <cell r="T36">
            <v>542956.72903199994</v>
          </cell>
          <cell r="U36">
            <v>186010.38</v>
          </cell>
          <cell r="V36">
            <v>4021664.629032</v>
          </cell>
        </row>
        <row r="37">
          <cell r="B37" t="str">
            <v>8.</v>
          </cell>
          <cell r="C37" t="str">
            <v>Edge trim(400mm height) (Dwg no. 4001- North elevation)</v>
          </cell>
          <cell r="D37">
            <v>82</v>
          </cell>
          <cell r="E37" t="str">
            <v>m</v>
          </cell>
          <cell r="F37">
            <v>9808.94</v>
          </cell>
          <cell r="G37">
            <v>804333.08</v>
          </cell>
          <cell r="H37">
            <v>469041.85</v>
          </cell>
          <cell r="I37">
            <v>94746.45</v>
          </cell>
          <cell r="J37">
            <v>90956.6</v>
          </cell>
          <cell r="K37">
            <v>0</v>
          </cell>
          <cell r="L37">
            <v>0</v>
          </cell>
          <cell r="M37">
            <v>0</v>
          </cell>
          <cell r="N37">
            <v>0</v>
          </cell>
          <cell r="O37">
            <v>0</v>
          </cell>
          <cell r="P37">
            <v>0</v>
          </cell>
          <cell r="Q37">
            <v>3794.61</v>
          </cell>
          <cell r="R37">
            <v>0</v>
          </cell>
          <cell r="S37">
            <v>0</v>
          </cell>
          <cell r="T37">
            <v>108591.3473672</v>
          </cell>
          <cell r="U37">
            <v>37202.080000000002</v>
          </cell>
          <cell r="V37">
            <v>804332.9373671998</v>
          </cell>
        </row>
        <row r="38">
          <cell r="B38" t="str">
            <v>9.</v>
          </cell>
          <cell r="C38" t="str">
            <v>Perforated plain metal sheet cladding (Dwg no. 3001 &amp; 4001)</v>
          </cell>
          <cell r="D38">
            <v>174</v>
          </cell>
          <cell r="E38" t="str">
            <v>m2</v>
          </cell>
          <cell r="F38">
            <v>14431.58</v>
          </cell>
          <cell r="G38">
            <v>2511094.92</v>
          </cell>
          <cell r="H38">
            <v>1400219.62</v>
          </cell>
          <cell r="I38">
            <v>282844.36</v>
          </cell>
          <cell r="J38">
            <v>271530.59000000003</v>
          </cell>
          <cell r="K38">
            <v>0</v>
          </cell>
          <cell r="L38">
            <v>0</v>
          </cell>
          <cell r="M38">
            <v>0</v>
          </cell>
          <cell r="N38">
            <v>0</v>
          </cell>
          <cell r="O38">
            <v>0</v>
          </cell>
          <cell r="P38">
            <v>0</v>
          </cell>
          <cell r="Q38">
            <v>20129.95</v>
          </cell>
          <cell r="R38">
            <v>0</v>
          </cell>
          <cell r="S38">
            <v>0</v>
          </cell>
          <cell r="T38">
            <v>339017.77659920003</v>
          </cell>
          <cell r="U38">
            <v>197352.47</v>
          </cell>
          <cell r="V38">
            <v>2511094.7665992002</v>
          </cell>
        </row>
        <row r="39">
          <cell r="B39" t="str">
            <v>2H.7</v>
          </cell>
          <cell r="C39" t="str">
            <v>Software</v>
          </cell>
          <cell r="G39" t="str">
            <v>N.A.</v>
          </cell>
          <cell r="H39">
            <v>0</v>
          </cell>
          <cell r="I39">
            <v>0</v>
          </cell>
          <cell r="J39">
            <v>0</v>
          </cell>
          <cell r="K39">
            <v>0</v>
          </cell>
          <cell r="M39">
            <v>0</v>
          </cell>
          <cell r="N39">
            <v>0</v>
          </cell>
          <cell r="P39">
            <v>0</v>
          </cell>
          <cell r="Q39">
            <v>0</v>
          </cell>
          <cell r="R39">
            <v>0</v>
          </cell>
          <cell r="S39">
            <v>0</v>
          </cell>
          <cell r="T39">
            <v>0</v>
          </cell>
          <cell r="U39">
            <v>0</v>
          </cell>
          <cell r="V39">
            <v>0</v>
          </cell>
        </row>
        <row r="40">
          <cell r="B40" t="str">
            <v>2H.8</v>
          </cell>
          <cell r="C40" t="str">
            <v>Clearing and Forwarding Services</v>
          </cell>
          <cell r="D40">
            <v>1</v>
          </cell>
          <cell r="E40" t="str">
            <v>L.S.</v>
          </cell>
          <cell r="G40">
            <v>0</v>
          </cell>
          <cell r="Q40">
            <v>0</v>
          </cell>
          <cell r="V40">
            <v>0</v>
          </cell>
        </row>
        <row r="41">
          <cell r="B41" t="str">
            <v>2H.9</v>
          </cell>
          <cell r="C41" t="str">
            <v>Inland Transportation</v>
          </cell>
          <cell r="D41">
            <v>1</v>
          </cell>
          <cell r="E41" t="str">
            <v>L.S.</v>
          </cell>
          <cell r="G41">
            <v>17795.5</v>
          </cell>
          <cell r="L41">
            <v>17353</v>
          </cell>
          <cell r="Q41">
            <v>442.5</v>
          </cell>
          <cell r="V41">
            <v>17795.5</v>
          </cell>
        </row>
        <row r="42">
          <cell r="B42" t="str">
            <v>2H.10</v>
          </cell>
          <cell r="C42" t="str">
            <v>Value of  engineering services</v>
          </cell>
          <cell r="D42">
            <v>1</v>
          </cell>
          <cell r="E42" t="str">
            <v>L.S.</v>
          </cell>
          <cell r="G42">
            <v>0</v>
          </cell>
          <cell r="Q42">
            <v>0</v>
          </cell>
          <cell r="V42">
            <v>0</v>
          </cell>
        </row>
        <row r="43">
          <cell r="B43" t="str">
            <v>2.H.11</v>
          </cell>
          <cell r="C43" t="str">
            <v>Spare Parts comprising:</v>
          </cell>
          <cell r="G43" t="str">
            <v>N.A.</v>
          </cell>
          <cell r="H43">
            <v>0</v>
          </cell>
          <cell r="I43">
            <v>0</v>
          </cell>
          <cell r="J43">
            <v>0</v>
          </cell>
          <cell r="K43">
            <v>0</v>
          </cell>
          <cell r="M43">
            <v>0</v>
          </cell>
          <cell r="N43">
            <v>0</v>
          </cell>
          <cell r="P43">
            <v>0</v>
          </cell>
          <cell r="Q43">
            <v>0</v>
          </cell>
          <cell r="R43">
            <v>0</v>
          </cell>
          <cell r="S43">
            <v>0</v>
          </cell>
          <cell r="T43">
            <v>0</v>
          </cell>
          <cell r="U43">
            <v>0</v>
          </cell>
          <cell r="V43">
            <v>0</v>
          </cell>
        </row>
        <row r="44">
          <cell r="C44" t="str">
            <v>(i) Replacement Parts</v>
          </cell>
        </row>
        <row r="45">
          <cell r="C45" t="str">
            <v>(ii) Commissioning Parts</v>
          </cell>
        </row>
        <row r="46">
          <cell r="C46" t="str">
            <v>(iii) Critical Spare Parts</v>
          </cell>
        </row>
        <row r="47">
          <cell r="C47" t="str">
            <v>(provide separate list with quantity and unit prices for spares for each item 2H. 1 to 2H. 10)</v>
          </cell>
        </row>
        <row r="48">
          <cell r="A48" t="str">
            <v>2H</v>
          </cell>
          <cell r="B48" t="str">
            <v>TOTAL APPORTIONED AMOUNT FOR  COST CENTRE 2H (inclusive of all taxes and duties except tax payable under Section 5 or 6 and 5F of the APGST)</v>
          </cell>
          <cell r="G48">
            <v>117341170.96000002</v>
          </cell>
          <cell r="H48">
            <v>66412613.279999986</v>
          </cell>
          <cell r="I48">
            <v>13415347.849999998</v>
          </cell>
          <cell r="J48">
            <v>12878733.960000001</v>
          </cell>
          <cell r="K48">
            <v>155507</v>
          </cell>
          <cell r="L48">
            <v>17353</v>
          </cell>
          <cell r="M48">
            <v>24857</v>
          </cell>
          <cell r="N48">
            <v>0</v>
          </cell>
          <cell r="O48">
            <v>7236</v>
          </cell>
          <cell r="P48">
            <v>0</v>
          </cell>
          <cell r="Q48">
            <v>777331.39999999991</v>
          </cell>
          <cell r="R48">
            <v>12440.56</v>
          </cell>
          <cell r="S48">
            <v>0</v>
          </cell>
          <cell r="T48">
            <v>16035630.975504002</v>
          </cell>
          <cell r="U48">
            <v>7616557.8099999996</v>
          </cell>
          <cell r="V48">
            <v>117341168.27550398</v>
          </cell>
        </row>
        <row r="49">
          <cell r="B49" t="str">
            <v>Value of applicable Segniorage charges</v>
          </cell>
          <cell r="G49">
            <v>0</v>
          </cell>
          <cell r="V49">
            <v>117341168.27550401</v>
          </cell>
        </row>
        <row r="50">
          <cell r="V50">
            <v>2.6844960451126099</v>
          </cell>
        </row>
        <row r="51">
          <cell r="B51" t="str">
            <v>Note for Tenderers: Any items of work not specifically mentioned above shall be allocated to the most appropriate item of work and indicated separately (2H.1 to 2H.11)</v>
          </cell>
        </row>
        <row r="52">
          <cell r="G52">
            <v>117341170.96000002</v>
          </cell>
        </row>
        <row r="53">
          <cell r="G53">
            <v>0</v>
          </cell>
        </row>
      </sheetData>
      <sheetData sheetId="10"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4">
          <cell r="B4" t="str">
            <v>Cost Centre 3A – Passenger Terminal Building Finishing works</v>
          </cell>
        </row>
        <row r="6">
          <cell r="B6" t="str">
            <v>SL. NO</v>
          </cell>
          <cell r="C6" t="str">
            <v>ITEM DESCRIPTION</v>
          </cell>
          <cell r="D6" t="str">
            <v>QTY</v>
          </cell>
          <cell r="E6" t="str">
            <v>UNIT</v>
          </cell>
          <cell r="F6" t="str">
            <v>UNIT RATE</v>
          </cell>
          <cell r="G6" t="str">
            <v>APPORTIONED AMOUNT IN RUPEES</v>
          </cell>
          <cell r="H6" t="str">
            <v>COST BREAKDOWN</v>
          </cell>
        </row>
        <row r="7">
          <cell r="H7" t="str">
            <v>CIF Price</v>
          </cell>
          <cell r="I7" t="str">
            <v>Custom Duty</v>
          </cell>
          <cell r="J7" t="str">
            <v>CVD</v>
          </cell>
          <cell r="K7" t="str">
            <v>Ex-Factory Price</v>
          </cell>
          <cell r="L7" t="str">
            <v>Total Value of Services</v>
          </cell>
          <cell r="M7" t="str">
            <v>Excise Duty</v>
          </cell>
          <cell r="N7" t="str">
            <v>Sales Tax</v>
          </cell>
          <cell r="P7" t="str">
            <v>AP Entry Tax</v>
          </cell>
          <cell r="Q7" t="str">
            <v>Service Tax</v>
          </cell>
          <cell r="R7" t="str">
            <v>Works Conract Tax</v>
          </cell>
          <cell r="S7" t="str">
            <v>Other taxes &amp; levies*</v>
          </cell>
          <cell r="T7" t="str">
            <v>Construction Services</v>
          </cell>
          <cell r="U7" t="str">
            <v>Installation, testing &amp; commissioning</v>
          </cell>
        </row>
        <row r="8">
          <cell r="N8" t="str">
            <v>AP General Sales Tax</v>
          </cell>
          <cell r="O8" t="str">
            <v>Central Sales tax</v>
          </cell>
        </row>
        <row r="9">
          <cell r="B9" t="str">
            <v>3A.1</v>
          </cell>
          <cell r="C9" t="str">
            <v>Masonry &amp; Plastering</v>
          </cell>
          <cell r="T9">
            <v>0</v>
          </cell>
        </row>
        <row r="10">
          <cell r="B10" t="str">
            <v>3A.1.1</v>
          </cell>
          <cell r="C10" t="str">
            <v>Brick / Block Masonry</v>
          </cell>
          <cell r="T10">
            <v>0</v>
          </cell>
        </row>
        <row r="11">
          <cell r="B11" t="str">
            <v>a</v>
          </cell>
          <cell r="C11" t="str">
            <v>120 mm</v>
          </cell>
          <cell r="D11">
            <v>8072</v>
          </cell>
          <cell r="E11" t="str">
            <v>m2</v>
          </cell>
          <cell r="F11">
            <v>306.93</v>
          </cell>
          <cell r="G11">
            <v>2477538.96</v>
          </cell>
          <cell r="H11">
            <v>0</v>
          </cell>
          <cell r="I11">
            <v>0</v>
          </cell>
          <cell r="J11">
            <v>0</v>
          </cell>
          <cell r="K11">
            <v>1712186.63</v>
          </cell>
          <cell r="L11">
            <v>0</v>
          </cell>
          <cell r="M11">
            <v>0</v>
          </cell>
          <cell r="N11">
            <v>0</v>
          </cell>
          <cell r="O11">
            <v>76124.740000000005</v>
          </cell>
          <cell r="P11">
            <v>0</v>
          </cell>
          <cell r="Q11">
            <v>0</v>
          </cell>
          <cell r="R11">
            <v>136981.84</v>
          </cell>
          <cell r="S11">
            <v>0</v>
          </cell>
          <cell r="T11">
            <v>689227.59</v>
          </cell>
          <cell r="U11">
            <v>0</v>
          </cell>
          <cell r="V11">
            <v>2477538.96</v>
          </cell>
        </row>
        <row r="12">
          <cell r="B12" t="str">
            <v>b</v>
          </cell>
          <cell r="C12" t="str">
            <v>240 mm</v>
          </cell>
          <cell r="D12">
            <v>28828</v>
          </cell>
          <cell r="E12" t="str">
            <v>m2</v>
          </cell>
          <cell r="F12">
            <v>516.45000000000005</v>
          </cell>
          <cell r="G12">
            <v>14888220.6</v>
          </cell>
          <cell r="H12">
            <v>0</v>
          </cell>
          <cell r="I12">
            <v>0</v>
          </cell>
          <cell r="J12">
            <v>0</v>
          </cell>
          <cell r="K12">
            <v>10073448.76</v>
          </cell>
          <cell r="L12">
            <v>0</v>
          </cell>
          <cell r="M12">
            <v>0</v>
          </cell>
          <cell r="N12">
            <v>0</v>
          </cell>
          <cell r="O12">
            <v>316298.96999999997</v>
          </cell>
          <cell r="P12">
            <v>0</v>
          </cell>
          <cell r="Q12">
            <v>0</v>
          </cell>
          <cell r="R12">
            <v>805742.6</v>
          </cell>
          <cell r="S12">
            <v>0</v>
          </cell>
          <cell r="T12">
            <v>4498472.87</v>
          </cell>
          <cell r="U12">
            <v>0</v>
          </cell>
          <cell r="V12">
            <v>14888220.6</v>
          </cell>
        </row>
        <row r="13">
          <cell r="B13" t="str">
            <v>3A.1.2</v>
          </cell>
          <cell r="C13" t="str">
            <v xml:space="preserve">Plastering </v>
          </cell>
          <cell r="T13">
            <v>0</v>
          </cell>
          <cell r="V13">
            <v>0</v>
          </cell>
        </row>
        <row r="14">
          <cell r="B14" t="str">
            <v>3A.2</v>
          </cell>
          <cell r="C14" t="str">
            <v>Doors</v>
          </cell>
          <cell r="T14">
            <v>0</v>
          </cell>
          <cell r="V14">
            <v>0</v>
          </cell>
        </row>
        <row r="15">
          <cell r="B15" t="str">
            <v>a</v>
          </cell>
          <cell r="C15" t="str">
            <v>750x2100m W.C. cubicle door with aluminium frame (D1)</v>
          </cell>
          <cell r="D15">
            <v>176</v>
          </cell>
          <cell r="E15" t="str">
            <v>No.</v>
          </cell>
          <cell r="F15">
            <v>12987.89</v>
          </cell>
          <cell r="G15">
            <v>2285868.64</v>
          </cell>
          <cell r="H15">
            <v>0</v>
          </cell>
          <cell r="I15">
            <v>0</v>
          </cell>
          <cell r="J15">
            <v>0</v>
          </cell>
          <cell r="K15">
            <v>1419739.2</v>
          </cell>
          <cell r="L15">
            <v>37590.699999999997</v>
          </cell>
          <cell r="M15">
            <v>229997.75</v>
          </cell>
          <cell r="N15">
            <v>212960.88</v>
          </cell>
          <cell r="O15">
            <v>0</v>
          </cell>
          <cell r="P15">
            <v>0</v>
          </cell>
          <cell r="Q15">
            <v>27282.55</v>
          </cell>
          <cell r="R15">
            <v>21398.080000000002</v>
          </cell>
          <cell r="S15">
            <v>0</v>
          </cell>
          <cell r="T15">
            <v>608849.14</v>
          </cell>
          <cell r="U15">
            <v>0</v>
          </cell>
          <cell r="V15">
            <v>2285868.6399999997</v>
          </cell>
        </row>
        <row r="16">
          <cell r="B16" t="str">
            <v>b</v>
          </cell>
          <cell r="C16" t="str">
            <v>900x2100m Factory made solid core lamintated flush shutter door with Pressed Steel Frame (D2)</v>
          </cell>
          <cell r="D16">
            <v>9</v>
          </cell>
          <cell r="E16" t="str">
            <v>No.</v>
          </cell>
          <cell r="F16">
            <v>11501.81</v>
          </cell>
          <cell r="G16">
            <v>103516.29</v>
          </cell>
          <cell r="H16">
            <v>0</v>
          </cell>
          <cell r="I16">
            <v>0</v>
          </cell>
          <cell r="J16">
            <v>0</v>
          </cell>
          <cell r="K16">
            <v>61949.43</v>
          </cell>
          <cell r="L16">
            <v>2180.85</v>
          </cell>
          <cell r="M16">
            <v>10035.81</v>
          </cell>
          <cell r="N16">
            <v>9292.4145000000008</v>
          </cell>
          <cell r="O16">
            <v>0</v>
          </cell>
          <cell r="P16">
            <v>0</v>
          </cell>
          <cell r="Q16">
            <v>1490.56</v>
          </cell>
          <cell r="R16">
            <v>1169.06</v>
          </cell>
          <cell r="S16">
            <v>0</v>
          </cell>
          <cell r="T16">
            <v>30040.49</v>
          </cell>
          <cell r="U16">
            <v>0</v>
          </cell>
          <cell r="V16">
            <v>103516.29</v>
          </cell>
        </row>
        <row r="17">
          <cell r="B17" t="str">
            <v>c</v>
          </cell>
          <cell r="C17" t="str">
            <v>1000x2100 -DO- (D3)</v>
          </cell>
          <cell r="D17">
            <v>26</v>
          </cell>
          <cell r="E17" t="str">
            <v>No.</v>
          </cell>
          <cell r="F17">
            <v>34101.17</v>
          </cell>
          <cell r="G17">
            <v>886630.42</v>
          </cell>
          <cell r="H17">
            <v>0</v>
          </cell>
          <cell r="I17">
            <v>0</v>
          </cell>
          <cell r="J17">
            <v>0</v>
          </cell>
          <cell r="K17">
            <v>584079.6</v>
          </cell>
          <cell r="L17">
            <v>14932.4</v>
          </cell>
          <cell r="M17">
            <v>94620.9</v>
          </cell>
          <cell r="N17">
            <v>87611.94</v>
          </cell>
          <cell r="O17">
            <v>0</v>
          </cell>
          <cell r="P17">
            <v>0</v>
          </cell>
          <cell r="Q17">
            <v>6990.67</v>
          </cell>
          <cell r="R17">
            <v>5482.88</v>
          </cell>
          <cell r="S17">
            <v>0</v>
          </cell>
          <cell r="T17">
            <v>200939.25</v>
          </cell>
          <cell r="U17">
            <v>0</v>
          </cell>
          <cell r="V17">
            <v>886630.42</v>
          </cell>
        </row>
        <row r="18">
          <cell r="B18" t="str">
            <v>d</v>
          </cell>
          <cell r="C18" t="str">
            <v>1000x2250 -DO-(D4)</v>
          </cell>
          <cell r="D18">
            <v>43</v>
          </cell>
          <cell r="E18" t="str">
            <v>No.</v>
          </cell>
          <cell r="F18">
            <v>24838.720000000001</v>
          </cell>
          <cell r="G18">
            <v>1068064.96</v>
          </cell>
          <cell r="H18">
            <v>0</v>
          </cell>
          <cell r="I18">
            <v>0</v>
          </cell>
          <cell r="J18">
            <v>0</v>
          </cell>
          <cell r="K18">
            <v>710547.05</v>
          </cell>
          <cell r="L18">
            <v>14195.24</v>
          </cell>
          <cell r="M18">
            <v>115108.62</v>
          </cell>
          <cell r="N18">
            <v>106582.0575</v>
          </cell>
          <cell r="O18">
            <v>0</v>
          </cell>
          <cell r="P18">
            <v>0</v>
          </cell>
          <cell r="Q18">
            <v>7642.61</v>
          </cell>
          <cell r="R18">
            <v>5994.2</v>
          </cell>
          <cell r="S18">
            <v>0</v>
          </cell>
          <cell r="T18">
            <v>234766.68</v>
          </cell>
          <cell r="U18">
            <v>0</v>
          </cell>
          <cell r="V18">
            <v>1068064.9600000002</v>
          </cell>
        </row>
        <row r="19">
          <cell r="B19" t="str">
            <v>e</v>
          </cell>
          <cell r="C19" t="str">
            <v>1500x2100 -DO-(D5)</v>
          </cell>
          <cell r="D19">
            <v>43</v>
          </cell>
          <cell r="E19" t="str">
            <v>No.</v>
          </cell>
          <cell r="F19">
            <v>35441.53</v>
          </cell>
          <cell r="G19">
            <v>1523985.79</v>
          </cell>
          <cell r="H19">
            <v>0</v>
          </cell>
          <cell r="I19">
            <v>0</v>
          </cell>
          <cell r="J19">
            <v>0</v>
          </cell>
          <cell r="K19">
            <v>980361.3</v>
          </cell>
          <cell r="L19">
            <v>34700.81</v>
          </cell>
          <cell r="M19">
            <v>158818.53</v>
          </cell>
          <cell r="N19">
            <v>147054.19500000001</v>
          </cell>
          <cell r="O19">
            <v>0</v>
          </cell>
          <cell r="P19">
            <v>0</v>
          </cell>
          <cell r="Q19">
            <v>14600.99</v>
          </cell>
          <cell r="R19">
            <v>11451.76</v>
          </cell>
          <cell r="S19">
            <v>0</v>
          </cell>
          <cell r="T19">
            <v>370204.97</v>
          </cell>
          <cell r="U19">
            <v>0</v>
          </cell>
          <cell r="V19">
            <v>1523985.79</v>
          </cell>
        </row>
        <row r="20">
          <cell r="B20" t="str">
            <v>f</v>
          </cell>
          <cell r="C20" t="str">
            <v>Steel door with fire rating (2hrs) fo suitable size as per requirement(D6)</v>
          </cell>
          <cell r="D20">
            <v>23</v>
          </cell>
          <cell r="E20" t="str">
            <v>No.</v>
          </cell>
          <cell r="F20">
            <v>54308.77</v>
          </cell>
          <cell r="G20">
            <v>1249101.71</v>
          </cell>
          <cell r="H20">
            <v>0</v>
          </cell>
          <cell r="I20">
            <v>0</v>
          </cell>
          <cell r="J20">
            <v>0</v>
          </cell>
          <cell r="K20">
            <v>869302.25</v>
          </cell>
          <cell r="L20">
            <v>12316.01</v>
          </cell>
          <cell r="M20">
            <v>140826.96</v>
          </cell>
          <cell r="N20">
            <v>130395.33749999999</v>
          </cell>
          <cell r="O20">
            <v>0</v>
          </cell>
          <cell r="P20">
            <v>0</v>
          </cell>
          <cell r="Q20">
            <v>4784.67</v>
          </cell>
          <cell r="R20">
            <v>3752.68</v>
          </cell>
          <cell r="S20">
            <v>0</v>
          </cell>
          <cell r="T20">
            <v>234187.83</v>
          </cell>
          <cell r="U20">
            <v>0</v>
          </cell>
          <cell r="V20">
            <v>1249101.71</v>
          </cell>
        </row>
        <row r="21">
          <cell r="B21" t="str">
            <v>g</v>
          </cell>
          <cell r="C21" t="str">
            <v>1000x2100 Aluminium Glazed door(D7)</v>
          </cell>
          <cell r="D21">
            <v>15</v>
          </cell>
          <cell r="E21" t="str">
            <v>No.</v>
          </cell>
          <cell r="F21">
            <v>27536.44</v>
          </cell>
          <cell r="G21">
            <v>413046.6</v>
          </cell>
          <cell r="H21">
            <v>0</v>
          </cell>
          <cell r="I21">
            <v>0</v>
          </cell>
          <cell r="J21">
            <v>0</v>
          </cell>
          <cell r="K21">
            <v>278145</v>
          </cell>
          <cell r="L21">
            <v>4855.7299999999996</v>
          </cell>
          <cell r="M21">
            <v>45059.49</v>
          </cell>
          <cell r="N21">
            <v>41721.75</v>
          </cell>
          <cell r="O21">
            <v>0</v>
          </cell>
          <cell r="P21">
            <v>0</v>
          </cell>
          <cell r="Q21">
            <v>2590.29</v>
          </cell>
          <cell r="R21">
            <v>2031.6</v>
          </cell>
          <cell r="S21">
            <v>0</v>
          </cell>
          <cell r="T21">
            <v>87251.82</v>
          </cell>
          <cell r="U21">
            <v>0</v>
          </cell>
          <cell r="V21">
            <v>413046.6</v>
          </cell>
        </row>
        <row r="22">
          <cell r="B22" t="str">
            <v>h</v>
          </cell>
          <cell r="C22" t="str">
            <v>1000x2250 -DO-(D8)</v>
          </cell>
          <cell r="D22">
            <v>43</v>
          </cell>
          <cell r="E22" t="str">
            <v>No.</v>
          </cell>
          <cell r="F22">
            <v>61736.17</v>
          </cell>
          <cell r="G22">
            <v>2654655.31</v>
          </cell>
          <cell r="H22">
            <v>0</v>
          </cell>
          <cell r="I22">
            <v>0</v>
          </cell>
          <cell r="J22">
            <v>0</v>
          </cell>
          <cell r="K22">
            <v>1890366</v>
          </cell>
          <cell r="L22">
            <v>28801.83</v>
          </cell>
          <cell r="M22">
            <v>306239.28999999998</v>
          </cell>
          <cell r="N22">
            <v>283554.90000000002</v>
          </cell>
          <cell r="O22">
            <v>0</v>
          </cell>
          <cell r="P22">
            <v>0</v>
          </cell>
          <cell r="Q22">
            <v>5482.5</v>
          </cell>
          <cell r="R22">
            <v>4300</v>
          </cell>
          <cell r="S22">
            <v>0</v>
          </cell>
          <cell r="T22">
            <v>452567.52</v>
          </cell>
          <cell r="U22">
            <v>0</v>
          </cell>
          <cell r="V22">
            <v>2654655.31</v>
          </cell>
        </row>
        <row r="23">
          <cell r="B23" t="str">
            <v>I</v>
          </cell>
          <cell r="C23" t="str">
            <v>1500x2100 Aluminium  glazed door(D9)</v>
          </cell>
          <cell r="D23">
            <v>21</v>
          </cell>
          <cell r="E23" t="str">
            <v>No.</v>
          </cell>
          <cell r="F23">
            <v>78726.06</v>
          </cell>
          <cell r="G23">
            <v>1653247.26</v>
          </cell>
          <cell r="H23">
            <v>0</v>
          </cell>
          <cell r="I23">
            <v>0</v>
          </cell>
          <cell r="J23">
            <v>0</v>
          </cell>
          <cell r="K23">
            <v>1184568</v>
          </cell>
          <cell r="L23">
            <v>19152.84</v>
          </cell>
          <cell r="M23">
            <v>191900.02</v>
          </cell>
          <cell r="N23">
            <v>177685.2</v>
          </cell>
          <cell r="O23">
            <v>0</v>
          </cell>
          <cell r="P23">
            <v>0</v>
          </cell>
          <cell r="Q23">
            <v>2100</v>
          </cell>
          <cell r="R23">
            <v>2100</v>
          </cell>
          <cell r="S23">
            <v>0</v>
          </cell>
          <cell r="T23">
            <v>274679.24</v>
          </cell>
          <cell r="U23">
            <v>0</v>
          </cell>
          <cell r="V23">
            <v>1653247.26</v>
          </cell>
        </row>
        <row r="24">
          <cell r="B24" t="str">
            <v>j</v>
          </cell>
          <cell r="C24" t="str">
            <v>1500x2100 Aluminium partly glazed shutter door(D9A)</v>
          </cell>
          <cell r="T24">
            <v>0</v>
          </cell>
          <cell r="V24">
            <v>0</v>
          </cell>
        </row>
        <row r="25">
          <cell r="B25" t="str">
            <v>k</v>
          </cell>
          <cell r="C25" t="str">
            <v>1500x2250 Aluminium glazed door(D10)</v>
          </cell>
          <cell r="D25">
            <v>34</v>
          </cell>
          <cell r="E25" t="str">
            <v>No.</v>
          </cell>
          <cell r="F25">
            <v>81297.56</v>
          </cell>
          <cell r="G25">
            <v>2764117.04</v>
          </cell>
          <cell r="H25">
            <v>0</v>
          </cell>
          <cell r="I25">
            <v>0</v>
          </cell>
          <cell r="J25">
            <v>0</v>
          </cell>
          <cell r="K25">
            <v>1981010</v>
          </cell>
          <cell r="L25">
            <v>32855.050000000003</v>
          </cell>
          <cell r="M25">
            <v>320923.62</v>
          </cell>
          <cell r="N25">
            <v>297151.5</v>
          </cell>
          <cell r="O25">
            <v>0</v>
          </cell>
          <cell r="P25">
            <v>0</v>
          </cell>
          <cell r="Q25">
            <v>4335</v>
          </cell>
          <cell r="R25">
            <v>3400</v>
          </cell>
          <cell r="S25">
            <v>0</v>
          </cell>
          <cell r="T25">
            <v>457848.42</v>
          </cell>
          <cell r="U25">
            <v>0</v>
          </cell>
          <cell r="V25">
            <v>2764117.04</v>
          </cell>
        </row>
        <row r="26">
          <cell r="B26" t="str">
            <v>l</v>
          </cell>
          <cell r="C26" t="str">
            <v>1800x2100 ditto(D11)</v>
          </cell>
          <cell r="D26">
            <v>16</v>
          </cell>
          <cell r="E26" t="str">
            <v>No.</v>
          </cell>
          <cell r="F26">
            <v>69098.19</v>
          </cell>
          <cell r="G26">
            <v>1105571.04</v>
          </cell>
          <cell r="H26">
            <v>0</v>
          </cell>
          <cell r="I26">
            <v>0</v>
          </cell>
          <cell r="J26">
            <v>0</v>
          </cell>
          <cell r="K26">
            <v>789520</v>
          </cell>
          <cell r="L26">
            <v>9995.6</v>
          </cell>
          <cell r="M26">
            <v>127902.24</v>
          </cell>
          <cell r="N26">
            <v>118428</v>
          </cell>
          <cell r="O26">
            <v>0</v>
          </cell>
          <cell r="P26">
            <v>0</v>
          </cell>
          <cell r="Q26">
            <v>2040</v>
          </cell>
          <cell r="R26">
            <v>1600</v>
          </cell>
          <cell r="S26">
            <v>0</v>
          </cell>
          <cell r="T26">
            <v>186108.79999999999</v>
          </cell>
          <cell r="U26">
            <v>0</v>
          </cell>
          <cell r="V26">
            <v>1105571.0399999998</v>
          </cell>
        </row>
        <row r="27">
          <cell r="B27" t="str">
            <v>m</v>
          </cell>
          <cell r="C27" t="str">
            <v>1800x2250 ditto(D12)</v>
          </cell>
          <cell r="D27">
            <v>37</v>
          </cell>
          <cell r="E27" t="str">
            <v>No.</v>
          </cell>
          <cell r="F27">
            <v>71450.539999999994</v>
          </cell>
          <cell r="G27">
            <v>2643669.98</v>
          </cell>
          <cell r="H27">
            <v>0</v>
          </cell>
          <cell r="I27">
            <v>0</v>
          </cell>
          <cell r="J27">
            <v>0</v>
          </cell>
          <cell r="K27">
            <v>1889405</v>
          </cell>
          <cell r="L27">
            <v>24432.03</v>
          </cell>
          <cell r="M27">
            <v>306083.61</v>
          </cell>
          <cell r="N27">
            <v>283410.75</v>
          </cell>
          <cell r="O27">
            <v>0</v>
          </cell>
          <cell r="P27">
            <v>0</v>
          </cell>
          <cell r="Q27">
            <v>4717.5</v>
          </cell>
          <cell r="R27">
            <v>3700</v>
          </cell>
          <cell r="S27">
            <v>0</v>
          </cell>
          <cell r="T27">
            <v>443463.87</v>
          </cell>
          <cell r="U27">
            <v>0</v>
          </cell>
          <cell r="V27">
            <v>2643669.9800000004</v>
          </cell>
        </row>
        <row r="28">
          <cell r="B28" t="str">
            <v>n</v>
          </cell>
          <cell r="C28" t="str">
            <v>Aluminium panel door with prelaminated inserts(D13)</v>
          </cell>
          <cell r="D28">
            <v>5</v>
          </cell>
          <cell r="E28" t="str">
            <v>No.</v>
          </cell>
          <cell r="F28">
            <v>46099.91</v>
          </cell>
          <cell r="G28">
            <v>230499.55</v>
          </cell>
          <cell r="H28">
            <v>0</v>
          </cell>
          <cell r="I28">
            <v>0</v>
          </cell>
          <cell r="J28">
            <v>0</v>
          </cell>
          <cell r="K28">
            <v>162645</v>
          </cell>
          <cell r="L28">
            <v>3063.23</v>
          </cell>
          <cell r="M28">
            <v>26348.49</v>
          </cell>
          <cell r="N28">
            <v>24396.75</v>
          </cell>
          <cell r="O28">
            <v>0</v>
          </cell>
          <cell r="P28">
            <v>0</v>
          </cell>
          <cell r="Q28">
            <v>637.5</v>
          </cell>
          <cell r="R28">
            <v>500</v>
          </cell>
          <cell r="S28">
            <v>0</v>
          </cell>
          <cell r="T28">
            <v>40868.559999999998</v>
          </cell>
          <cell r="U28">
            <v>0</v>
          </cell>
          <cell r="V28">
            <v>230499.55</v>
          </cell>
        </row>
        <row r="29">
          <cell r="B29" t="str">
            <v>o</v>
          </cell>
          <cell r="C29" t="str">
            <v>6mm wide aluminium glazed partition with automatic sliding door of 3mx2.4m(D14)</v>
          </cell>
          <cell r="D29">
            <v>8</v>
          </cell>
          <cell r="E29" t="str">
            <v>No.</v>
          </cell>
          <cell r="F29">
            <v>52355.51</v>
          </cell>
          <cell r="G29">
            <v>418844.08</v>
          </cell>
          <cell r="H29">
            <v>0</v>
          </cell>
          <cell r="I29">
            <v>0</v>
          </cell>
          <cell r="J29">
            <v>0</v>
          </cell>
          <cell r="K29">
            <v>296824</v>
          </cell>
          <cell r="L29">
            <v>7244.12</v>
          </cell>
          <cell r="M29">
            <v>48085.49</v>
          </cell>
          <cell r="N29">
            <v>44523.6</v>
          </cell>
          <cell r="O29">
            <v>0</v>
          </cell>
          <cell r="P29">
            <v>0</v>
          </cell>
          <cell r="Q29">
            <v>1020</v>
          </cell>
          <cell r="R29">
            <v>800</v>
          </cell>
          <cell r="S29">
            <v>0</v>
          </cell>
          <cell r="T29">
            <v>72914.59</v>
          </cell>
          <cell r="U29">
            <v>0</v>
          </cell>
          <cell r="V29">
            <v>418844.07999999996</v>
          </cell>
        </row>
        <row r="30">
          <cell r="B30" t="str">
            <v>p</v>
          </cell>
          <cell r="C30" t="str">
            <v>2000x2250 aluminium sliding door(D15)</v>
          </cell>
          <cell r="D30">
            <v>12</v>
          </cell>
          <cell r="E30" t="str">
            <v>No.</v>
          </cell>
          <cell r="F30">
            <v>37876.28</v>
          </cell>
          <cell r="G30">
            <v>454515.36</v>
          </cell>
          <cell r="H30">
            <v>0</v>
          </cell>
          <cell r="I30">
            <v>0</v>
          </cell>
          <cell r="J30">
            <v>0</v>
          </cell>
          <cell r="K30">
            <v>318192</v>
          </cell>
          <cell r="L30">
            <v>6990.96</v>
          </cell>
          <cell r="M30">
            <v>51547.1</v>
          </cell>
          <cell r="N30">
            <v>47728.800000000003</v>
          </cell>
          <cell r="O30">
            <v>0</v>
          </cell>
          <cell r="P30">
            <v>0</v>
          </cell>
          <cell r="Q30">
            <v>1530</v>
          </cell>
          <cell r="R30">
            <v>1200</v>
          </cell>
          <cell r="S30">
            <v>0</v>
          </cell>
          <cell r="T30">
            <v>83246.259999999995</v>
          </cell>
          <cell r="U30">
            <v>0</v>
          </cell>
          <cell r="V30">
            <v>454515.36</v>
          </cell>
        </row>
        <row r="31">
          <cell r="B31" t="str">
            <v>q</v>
          </cell>
          <cell r="C31" t="str">
            <v>3000x2250 ditto(D16)</v>
          </cell>
          <cell r="D31">
            <v>6</v>
          </cell>
          <cell r="E31" t="str">
            <v>No.</v>
          </cell>
          <cell r="F31">
            <v>50473.63</v>
          </cell>
          <cell r="G31">
            <v>302841.78000000003</v>
          </cell>
          <cell r="H31">
            <v>0</v>
          </cell>
          <cell r="I31">
            <v>0</v>
          </cell>
          <cell r="J31">
            <v>0</v>
          </cell>
          <cell r="K31">
            <v>214362</v>
          </cell>
          <cell r="L31">
            <v>5121.8100000000004</v>
          </cell>
          <cell r="M31">
            <v>34726.639999999999</v>
          </cell>
          <cell r="N31">
            <v>32154.3</v>
          </cell>
          <cell r="O31">
            <v>0</v>
          </cell>
          <cell r="P31">
            <v>0</v>
          </cell>
          <cell r="Q31">
            <v>765</v>
          </cell>
          <cell r="R31">
            <v>600</v>
          </cell>
          <cell r="S31">
            <v>0</v>
          </cell>
          <cell r="T31">
            <v>52988.14</v>
          </cell>
          <cell r="U31">
            <v>0</v>
          </cell>
          <cell r="V31">
            <v>302841.78000000003</v>
          </cell>
        </row>
        <row r="32">
          <cell r="B32" t="str">
            <v>r</v>
          </cell>
          <cell r="C32" t="str">
            <v>1200x2100 fire related(2hrs)steel door with vision panel and panic hardware(D17)</v>
          </cell>
          <cell r="D32">
            <v>5</v>
          </cell>
          <cell r="E32" t="str">
            <v>No.</v>
          </cell>
          <cell r="F32">
            <v>40818.239999999998</v>
          </cell>
          <cell r="G32">
            <v>204091.2</v>
          </cell>
          <cell r="H32">
            <v>0</v>
          </cell>
          <cell r="I32">
            <v>0</v>
          </cell>
          <cell r="J32">
            <v>0</v>
          </cell>
          <cell r="K32">
            <v>144500</v>
          </cell>
          <cell r="L32">
            <v>1982.5</v>
          </cell>
          <cell r="M32">
            <v>23409</v>
          </cell>
          <cell r="N32">
            <v>21675</v>
          </cell>
          <cell r="O32">
            <v>0</v>
          </cell>
          <cell r="P32">
            <v>0</v>
          </cell>
          <cell r="Q32">
            <v>510</v>
          </cell>
          <cell r="R32">
            <v>400</v>
          </cell>
          <cell r="S32">
            <v>0</v>
          </cell>
          <cell r="T32">
            <v>35672.199999999997</v>
          </cell>
          <cell r="U32">
            <v>0</v>
          </cell>
          <cell r="V32">
            <v>204091.2</v>
          </cell>
        </row>
        <row r="33">
          <cell r="B33" t="str">
            <v>s</v>
          </cell>
          <cell r="C33" t="str">
            <v>MS rolling shutter, partly grilled of suitable size as per the requirment(RS)</v>
          </cell>
          <cell r="T33">
            <v>0</v>
          </cell>
          <cell r="V33">
            <v>0</v>
          </cell>
        </row>
        <row r="34">
          <cell r="C34" t="str">
            <v>3500 x 3000 (D18 a)</v>
          </cell>
          <cell r="D34">
            <v>9</v>
          </cell>
          <cell r="E34" t="str">
            <v>No.</v>
          </cell>
          <cell r="F34">
            <v>8473.49</v>
          </cell>
          <cell r="G34">
            <v>76261.41</v>
          </cell>
          <cell r="H34">
            <v>0</v>
          </cell>
          <cell r="I34">
            <v>0</v>
          </cell>
          <cell r="J34">
            <v>0</v>
          </cell>
          <cell r="K34">
            <v>47250</v>
          </cell>
          <cell r="L34">
            <v>9686.25</v>
          </cell>
          <cell r="M34">
            <v>7654.5</v>
          </cell>
          <cell r="N34">
            <v>7087.5</v>
          </cell>
          <cell r="O34">
            <v>0</v>
          </cell>
          <cell r="P34">
            <v>0</v>
          </cell>
          <cell r="Q34">
            <v>918</v>
          </cell>
          <cell r="R34">
            <v>720</v>
          </cell>
          <cell r="S34">
            <v>0</v>
          </cell>
          <cell r="T34">
            <v>20438.91</v>
          </cell>
          <cell r="U34">
            <v>0</v>
          </cell>
          <cell r="V34">
            <v>76261.41</v>
          </cell>
        </row>
        <row r="35">
          <cell r="C35" t="str">
            <v>4000 x 3000 (D18 b)</v>
          </cell>
          <cell r="D35">
            <v>5</v>
          </cell>
          <cell r="E35" t="str">
            <v>No.</v>
          </cell>
          <cell r="F35">
            <v>9499.2199999999993</v>
          </cell>
          <cell r="G35">
            <v>47496.1</v>
          </cell>
          <cell r="H35">
            <v>0</v>
          </cell>
          <cell r="I35">
            <v>0</v>
          </cell>
          <cell r="J35">
            <v>0</v>
          </cell>
          <cell r="K35">
            <v>30000</v>
          </cell>
          <cell r="L35">
            <v>6150</v>
          </cell>
          <cell r="M35">
            <v>4860</v>
          </cell>
          <cell r="N35">
            <v>4500</v>
          </cell>
          <cell r="O35">
            <v>0</v>
          </cell>
          <cell r="P35">
            <v>0</v>
          </cell>
          <cell r="Q35">
            <v>510</v>
          </cell>
          <cell r="R35">
            <v>400</v>
          </cell>
          <cell r="S35">
            <v>0</v>
          </cell>
          <cell r="T35">
            <v>12126.1</v>
          </cell>
          <cell r="U35">
            <v>0</v>
          </cell>
          <cell r="V35">
            <v>47496.1</v>
          </cell>
        </row>
        <row r="36">
          <cell r="C36" t="str">
            <v>4000 x 6000 (D18 c)</v>
          </cell>
          <cell r="D36">
            <v>1</v>
          </cell>
          <cell r="E36" t="str">
            <v>No.</v>
          </cell>
          <cell r="F36">
            <v>18342.080000000002</v>
          </cell>
          <cell r="G36">
            <v>18342.080000000002</v>
          </cell>
          <cell r="H36">
            <v>0</v>
          </cell>
          <cell r="I36">
            <v>0</v>
          </cell>
          <cell r="J36">
            <v>0</v>
          </cell>
          <cell r="K36">
            <v>12000</v>
          </cell>
          <cell r="L36">
            <v>2460</v>
          </cell>
          <cell r="M36">
            <v>1944</v>
          </cell>
          <cell r="N36">
            <v>1800</v>
          </cell>
          <cell r="O36">
            <v>0</v>
          </cell>
          <cell r="P36">
            <v>0</v>
          </cell>
          <cell r="Q36">
            <v>153</v>
          </cell>
          <cell r="R36">
            <v>120</v>
          </cell>
          <cell r="S36">
            <v>0</v>
          </cell>
          <cell r="T36">
            <v>4245.08</v>
          </cell>
          <cell r="U36">
            <v>0</v>
          </cell>
          <cell r="V36">
            <v>18342.080000000002</v>
          </cell>
        </row>
        <row r="37">
          <cell r="C37" t="str">
            <v>5000 x 6000 (D18 d)</v>
          </cell>
          <cell r="D37">
            <v>3</v>
          </cell>
          <cell r="E37" t="str">
            <v>No.</v>
          </cell>
          <cell r="F37">
            <v>22445</v>
          </cell>
          <cell r="G37">
            <v>67335</v>
          </cell>
          <cell r="H37">
            <v>0</v>
          </cell>
          <cell r="I37">
            <v>0</v>
          </cell>
          <cell r="J37">
            <v>0</v>
          </cell>
          <cell r="K37">
            <v>45000</v>
          </cell>
          <cell r="L37">
            <v>9225</v>
          </cell>
          <cell r="M37">
            <v>7290</v>
          </cell>
          <cell r="N37">
            <v>6750</v>
          </cell>
          <cell r="O37">
            <v>0</v>
          </cell>
          <cell r="P37">
            <v>0</v>
          </cell>
          <cell r="Q37">
            <v>459</v>
          </cell>
          <cell r="R37">
            <v>360</v>
          </cell>
          <cell r="S37">
            <v>0</v>
          </cell>
          <cell r="T37">
            <v>14586</v>
          </cell>
          <cell r="U37">
            <v>0</v>
          </cell>
          <cell r="V37">
            <v>67335</v>
          </cell>
        </row>
        <row r="38">
          <cell r="B38" t="str">
            <v>3A.2.1</v>
          </cell>
          <cell r="C38" t="str">
            <v>Aluminium glazed doors</v>
          </cell>
          <cell r="T38">
            <v>0</v>
          </cell>
          <cell r="V38">
            <v>0</v>
          </cell>
        </row>
        <row r="39">
          <cell r="B39" t="str">
            <v>3A.2.2</v>
          </cell>
          <cell r="C39" t="str">
            <v>FRP/PVC doors for toilets</v>
          </cell>
          <cell r="T39">
            <v>0</v>
          </cell>
          <cell r="V39">
            <v>0</v>
          </cell>
        </row>
        <row r="40">
          <cell r="B40" t="str">
            <v>3A.2.3</v>
          </cell>
          <cell r="C40" t="str">
            <v>Fire doors with panic bars</v>
          </cell>
          <cell r="T40">
            <v>0</v>
          </cell>
          <cell r="V40">
            <v>0</v>
          </cell>
        </row>
        <row r="41">
          <cell r="B41" t="str">
            <v>3A.3</v>
          </cell>
          <cell r="C41" t="str">
            <v>Flooring &amp; Cladding</v>
          </cell>
          <cell r="T41">
            <v>0</v>
          </cell>
          <cell r="V41">
            <v>0</v>
          </cell>
        </row>
        <row r="42">
          <cell r="C42" t="str">
            <v>IPS (201)</v>
          </cell>
          <cell r="D42">
            <v>20704</v>
          </cell>
          <cell r="E42" t="str">
            <v>m2</v>
          </cell>
          <cell r="F42">
            <v>197.24</v>
          </cell>
          <cell r="G42">
            <v>4083656.96</v>
          </cell>
          <cell r="H42">
            <v>0</v>
          </cell>
          <cell r="I42">
            <v>0</v>
          </cell>
          <cell r="J42">
            <v>0</v>
          </cell>
          <cell r="K42">
            <v>1510874.4</v>
          </cell>
          <cell r="L42">
            <v>0</v>
          </cell>
          <cell r="M42">
            <v>0</v>
          </cell>
          <cell r="N42">
            <v>8633.5679999999993</v>
          </cell>
          <cell r="O42">
            <v>0</v>
          </cell>
          <cell r="P42">
            <v>0</v>
          </cell>
          <cell r="Q42">
            <v>0</v>
          </cell>
          <cell r="R42">
            <v>0</v>
          </cell>
          <cell r="S42">
            <v>0</v>
          </cell>
          <cell r="T42">
            <v>2572782.56</v>
          </cell>
          <cell r="U42">
            <v>0</v>
          </cell>
          <cell r="V42">
            <v>4083656.96</v>
          </cell>
        </row>
        <row r="43">
          <cell r="C43" t="str">
            <v>Terrazzo Tile (202)</v>
          </cell>
          <cell r="D43">
            <v>6791</v>
          </cell>
          <cell r="E43" t="str">
            <v>m2</v>
          </cell>
          <cell r="F43">
            <v>761.17</v>
          </cell>
          <cell r="G43">
            <v>5169105.47</v>
          </cell>
          <cell r="H43">
            <v>0</v>
          </cell>
          <cell r="I43">
            <v>0</v>
          </cell>
          <cell r="J43">
            <v>0</v>
          </cell>
          <cell r="K43">
            <v>2084565.36</v>
          </cell>
          <cell r="L43">
            <v>0</v>
          </cell>
          <cell r="M43">
            <v>0</v>
          </cell>
          <cell r="N43">
            <v>184139.32320000001</v>
          </cell>
          <cell r="O43">
            <v>0</v>
          </cell>
          <cell r="P43">
            <v>0</v>
          </cell>
          <cell r="Q43">
            <v>0</v>
          </cell>
          <cell r="R43">
            <v>0</v>
          </cell>
          <cell r="S43">
            <v>0</v>
          </cell>
          <cell r="T43">
            <v>3084540.11</v>
          </cell>
          <cell r="U43">
            <v>0</v>
          </cell>
          <cell r="V43">
            <v>5169105.47</v>
          </cell>
        </row>
        <row r="44">
          <cell r="C44" t="str">
            <v>Anti-static PVC flooring (205)</v>
          </cell>
          <cell r="D44">
            <v>151</v>
          </cell>
          <cell r="E44" t="str">
            <v>m2</v>
          </cell>
          <cell r="F44">
            <v>1186.51</v>
          </cell>
          <cell r="G44">
            <v>179163.01</v>
          </cell>
          <cell r="H44">
            <v>0</v>
          </cell>
          <cell r="I44">
            <v>0</v>
          </cell>
          <cell r="J44">
            <v>0</v>
          </cell>
          <cell r="K44">
            <v>139711.51</v>
          </cell>
          <cell r="L44">
            <v>0</v>
          </cell>
          <cell r="M44">
            <v>0</v>
          </cell>
          <cell r="N44">
            <v>14622.84</v>
          </cell>
          <cell r="O44">
            <v>0</v>
          </cell>
          <cell r="P44">
            <v>0</v>
          </cell>
          <cell r="Q44">
            <v>0</v>
          </cell>
          <cell r="R44">
            <v>0</v>
          </cell>
          <cell r="S44">
            <v>0</v>
          </cell>
          <cell r="T44">
            <v>39451.5</v>
          </cell>
          <cell r="U44">
            <v>0</v>
          </cell>
          <cell r="V44">
            <v>179163.01</v>
          </cell>
        </row>
        <row r="45">
          <cell r="C45" t="str">
            <v>Silk finished granite (203)</v>
          </cell>
          <cell r="D45">
            <v>34357</v>
          </cell>
          <cell r="E45" t="str">
            <v>m2</v>
          </cell>
          <cell r="F45">
            <v>2436.15</v>
          </cell>
          <cell r="G45">
            <v>83698805.549999997</v>
          </cell>
          <cell r="H45">
            <v>0</v>
          </cell>
          <cell r="I45">
            <v>0</v>
          </cell>
          <cell r="J45">
            <v>0</v>
          </cell>
          <cell r="K45">
            <v>64889378.759999998</v>
          </cell>
          <cell r="L45">
            <v>0</v>
          </cell>
          <cell r="M45">
            <v>0</v>
          </cell>
          <cell r="N45">
            <v>7452775.4112</v>
          </cell>
          <cell r="O45">
            <v>0</v>
          </cell>
          <cell r="P45">
            <v>0</v>
          </cell>
          <cell r="Q45">
            <v>0</v>
          </cell>
          <cell r="R45">
            <v>0</v>
          </cell>
          <cell r="S45">
            <v>0</v>
          </cell>
          <cell r="T45">
            <v>18809426.789999999</v>
          </cell>
          <cell r="U45">
            <v>0</v>
          </cell>
          <cell r="V45">
            <v>83698805.549999997</v>
          </cell>
        </row>
        <row r="46">
          <cell r="C46" t="str">
            <v>Epoxy coated (208)</v>
          </cell>
          <cell r="D46">
            <v>2304</v>
          </cell>
          <cell r="E46" t="str">
            <v>m2</v>
          </cell>
          <cell r="F46">
            <v>2095.89</v>
          </cell>
          <cell r="G46">
            <v>4828930.5599999996</v>
          </cell>
          <cell r="H46">
            <v>0</v>
          </cell>
          <cell r="I46">
            <v>0</v>
          </cell>
          <cell r="J46">
            <v>0</v>
          </cell>
          <cell r="K46">
            <v>3939750.95</v>
          </cell>
          <cell r="L46">
            <v>0</v>
          </cell>
          <cell r="M46">
            <v>0</v>
          </cell>
          <cell r="N46">
            <v>1263.3996902399999</v>
          </cell>
          <cell r="O46">
            <v>0</v>
          </cell>
          <cell r="P46">
            <v>0</v>
          </cell>
          <cell r="Q46">
            <v>0</v>
          </cell>
          <cell r="R46">
            <v>0</v>
          </cell>
          <cell r="S46">
            <v>0</v>
          </cell>
          <cell r="T46">
            <v>889179.61</v>
          </cell>
          <cell r="U46">
            <v>0</v>
          </cell>
          <cell r="V46">
            <v>4828930.5600000005</v>
          </cell>
        </row>
        <row r="47">
          <cell r="C47" t="str">
            <v>PVDF Coated metal cladding (103)</v>
          </cell>
          <cell r="D47">
            <v>8778</v>
          </cell>
          <cell r="E47" t="str">
            <v>m2</v>
          </cell>
          <cell r="F47">
            <v>9999.11</v>
          </cell>
          <cell r="G47">
            <v>87772187.579999998</v>
          </cell>
          <cell r="H47">
            <v>0</v>
          </cell>
          <cell r="I47">
            <v>0</v>
          </cell>
          <cell r="J47">
            <v>0</v>
          </cell>
          <cell r="K47">
            <v>60454086</v>
          </cell>
          <cell r="L47">
            <v>508553.43</v>
          </cell>
          <cell r="M47">
            <v>0</v>
          </cell>
          <cell r="N47">
            <v>0</v>
          </cell>
          <cell r="O47">
            <v>5463778.3200000003</v>
          </cell>
          <cell r="P47">
            <v>3642518.88</v>
          </cell>
          <cell r="Q47">
            <v>0</v>
          </cell>
          <cell r="R47">
            <v>0</v>
          </cell>
          <cell r="S47">
            <v>0</v>
          </cell>
          <cell r="T47">
            <v>18211804.379999999</v>
          </cell>
          <cell r="U47">
            <v>0</v>
          </cell>
          <cell r="V47">
            <v>87772187.579999983</v>
          </cell>
        </row>
        <row r="48">
          <cell r="B48" t="str">
            <v>3A.3.1</v>
          </cell>
          <cell r="C48" t="str">
            <v>Access raised flooring (209)</v>
          </cell>
          <cell r="D48">
            <v>439</v>
          </cell>
          <cell r="E48" t="str">
            <v>m2</v>
          </cell>
          <cell r="F48">
            <v>6809.24</v>
          </cell>
          <cell r="G48">
            <v>2989256.36</v>
          </cell>
          <cell r="H48">
            <v>0</v>
          </cell>
          <cell r="I48">
            <v>0</v>
          </cell>
          <cell r="J48">
            <v>0</v>
          </cell>
          <cell r="K48">
            <v>1748204.13</v>
          </cell>
          <cell r="L48">
            <v>0</v>
          </cell>
          <cell r="M48">
            <v>0</v>
          </cell>
          <cell r="N48">
            <v>208312.524</v>
          </cell>
          <cell r="O48">
            <v>0</v>
          </cell>
          <cell r="P48">
            <v>0</v>
          </cell>
          <cell r="Q48">
            <v>0</v>
          </cell>
          <cell r="R48">
            <v>0</v>
          </cell>
          <cell r="S48">
            <v>0</v>
          </cell>
          <cell r="T48">
            <v>1241052.23</v>
          </cell>
          <cell r="U48">
            <v>0</v>
          </cell>
          <cell r="V48">
            <v>2989256.3599999994</v>
          </cell>
        </row>
        <row r="49">
          <cell r="B49" t="str">
            <v>3A.3.2</v>
          </cell>
          <cell r="C49" t="str">
            <v>IPS flooring epoxy coated</v>
          </cell>
          <cell r="T49">
            <v>0</v>
          </cell>
          <cell r="V49">
            <v>0</v>
          </cell>
        </row>
        <row r="50">
          <cell r="B50" t="str">
            <v>3A.3.3</v>
          </cell>
          <cell r="C50" t="str">
            <v>Kota stone flooring (207)</v>
          </cell>
          <cell r="D50">
            <v>11842</v>
          </cell>
          <cell r="E50" t="str">
            <v>m2</v>
          </cell>
          <cell r="F50">
            <v>475.65</v>
          </cell>
          <cell r="G50">
            <v>5632647.2999999998</v>
          </cell>
          <cell r="H50">
            <v>0</v>
          </cell>
          <cell r="I50">
            <v>0</v>
          </cell>
          <cell r="J50">
            <v>0</v>
          </cell>
          <cell r="K50">
            <v>3902602.15</v>
          </cell>
          <cell r="L50">
            <v>0</v>
          </cell>
          <cell r="M50">
            <v>0</v>
          </cell>
          <cell r="N50">
            <v>353208.01824</v>
          </cell>
          <cell r="O50">
            <v>0</v>
          </cell>
          <cell r="P50">
            <v>0</v>
          </cell>
          <cell r="Q50">
            <v>0</v>
          </cell>
          <cell r="R50">
            <v>0</v>
          </cell>
          <cell r="S50">
            <v>0</v>
          </cell>
          <cell r="T50">
            <v>1730045.15</v>
          </cell>
          <cell r="U50">
            <v>0</v>
          </cell>
          <cell r="V50">
            <v>5632647.2999999998</v>
          </cell>
        </row>
        <row r="51">
          <cell r="B51" t="str">
            <v>3A.3.4</v>
          </cell>
          <cell r="C51" t="str">
            <v>Ceramic tile flooring (206)</v>
          </cell>
          <cell r="D51">
            <v>1226</v>
          </cell>
          <cell r="E51" t="str">
            <v>m2</v>
          </cell>
          <cell r="F51">
            <v>642.9</v>
          </cell>
          <cell r="G51">
            <v>788195.4</v>
          </cell>
          <cell r="H51">
            <v>0</v>
          </cell>
          <cell r="I51">
            <v>0</v>
          </cell>
          <cell r="J51">
            <v>0</v>
          </cell>
          <cell r="K51">
            <v>584103.18000000005</v>
          </cell>
          <cell r="L51">
            <v>0</v>
          </cell>
          <cell r="M51">
            <v>0</v>
          </cell>
          <cell r="N51">
            <v>58175.661599999898</v>
          </cell>
          <cell r="O51">
            <v>0</v>
          </cell>
          <cell r="P51">
            <v>0</v>
          </cell>
          <cell r="Q51">
            <v>0</v>
          </cell>
          <cell r="R51">
            <v>0</v>
          </cell>
          <cell r="S51">
            <v>0</v>
          </cell>
          <cell r="T51">
            <v>204092.22</v>
          </cell>
          <cell r="U51">
            <v>0</v>
          </cell>
          <cell r="V51">
            <v>788195.4</v>
          </cell>
        </row>
        <row r="52">
          <cell r="B52" t="str">
            <v>3A.3.5</v>
          </cell>
          <cell r="C52" t="str">
            <v>Granite flooring (204)</v>
          </cell>
          <cell r="D52">
            <v>6709</v>
          </cell>
          <cell r="E52" t="str">
            <v>m2</v>
          </cell>
          <cell r="F52">
            <v>2621.93</v>
          </cell>
          <cell r="G52">
            <v>17590528.370000001</v>
          </cell>
          <cell r="H52">
            <v>0</v>
          </cell>
          <cell r="I52">
            <v>0</v>
          </cell>
          <cell r="J52">
            <v>0</v>
          </cell>
          <cell r="K52">
            <v>13808128.35</v>
          </cell>
          <cell r="L52">
            <v>0</v>
          </cell>
          <cell r="M52">
            <v>0</v>
          </cell>
          <cell r="N52">
            <v>1591763.922</v>
          </cell>
          <cell r="O52">
            <v>0</v>
          </cell>
          <cell r="P52">
            <v>0</v>
          </cell>
          <cell r="Q52">
            <v>0</v>
          </cell>
          <cell r="R52">
            <v>0</v>
          </cell>
          <cell r="S52">
            <v>0</v>
          </cell>
          <cell r="T52">
            <v>3782400.02</v>
          </cell>
          <cell r="U52">
            <v>0</v>
          </cell>
          <cell r="V52">
            <v>17590528.370000001</v>
          </cell>
        </row>
        <row r="53">
          <cell r="B53" t="str">
            <v>3A.3.6</v>
          </cell>
          <cell r="C53" t="str">
            <v>Flame cut granite flooring for airport village (204a)</v>
          </cell>
          <cell r="D53">
            <v>3926</v>
          </cell>
          <cell r="E53" t="str">
            <v>m2</v>
          </cell>
          <cell r="F53">
            <v>2621.93</v>
          </cell>
          <cell r="G53">
            <v>10293697.18</v>
          </cell>
          <cell r="H53">
            <v>0</v>
          </cell>
          <cell r="I53">
            <v>0</v>
          </cell>
          <cell r="J53">
            <v>0</v>
          </cell>
          <cell r="K53">
            <v>8080296.9000000004</v>
          </cell>
          <cell r="L53">
            <v>0</v>
          </cell>
          <cell r="M53">
            <v>0</v>
          </cell>
          <cell r="N53">
            <v>931474.90800000005</v>
          </cell>
          <cell r="O53">
            <v>0</v>
          </cell>
          <cell r="P53">
            <v>0</v>
          </cell>
          <cell r="Q53">
            <v>0</v>
          </cell>
          <cell r="R53">
            <v>0</v>
          </cell>
          <cell r="S53">
            <v>0</v>
          </cell>
          <cell r="T53">
            <v>2213400.2799999998</v>
          </cell>
          <cell r="U53">
            <v>0</v>
          </cell>
          <cell r="V53">
            <v>10293697.18</v>
          </cell>
        </row>
        <row r="54">
          <cell r="B54" t="str">
            <v>3A.3.7</v>
          </cell>
          <cell r="C54" t="str">
            <v>Wooden flooring (210)</v>
          </cell>
          <cell r="D54">
            <v>8370</v>
          </cell>
          <cell r="E54" t="str">
            <v>m2</v>
          </cell>
          <cell r="F54">
            <v>6342.05</v>
          </cell>
          <cell r="G54">
            <v>53082958.5</v>
          </cell>
          <cell r="H54">
            <v>0</v>
          </cell>
          <cell r="I54">
            <v>0</v>
          </cell>
          <cell r="J54">
            <v>0</v>
          </cell>
          <cell r="K54">
            <v>34222266.329999998</v>
          </cell>
          <cell r="L54">
            <v>0</v>
          </cell>
          <cell r="M54">
            <v>0</v>
          </cell>
          <cell r="N54">
            <v>4028437.4759999998</v>
          </cell>
          <cell r="O54">
            <v>0</v>
          </cell>
          <cell r="P54">
            <v>0</v>
          </cell>
          <cell r="Q54">
            <v>0</v>
          </cell>
          <cell r="R54">
            <v>0</v>
          </cell>
          <cell r="S54">
            <v>0</v>
          </cell>
          <cell r="T54">
            <v>18860692.170000002</v>
          </cell>
          <cell r="U54">
            <v>0</v>
          </cell>
          <cell r="V54">
            <v>53082958.5</v>
          </cell>
        </row>
        <row r="55">
          <cell r="B55" t="str">
            <v>3A.3.8</v>
          </cell>
          <cell r="C55" t="str">
            <v>Semi-finished with cement concrete flooring</v>
          </cell>
          <cell r="D55">
            <v>4274</v>
          </cell>
          <cell r="E55" t="str">
            <v>m2</v>
          </cell>
          <cell r="F55">
            <v>197.24</v>
          </cell>
          <cell r="G55">
            <v>843003.76</v>
          </cell>
          <cell r="H55">
            <v>0</v>
          </cell>
          <cell r="I55">
            <v>0</v>
          </cell>
          <cell r="J55">
            <v>0</v>
          </cell>
          <cell r="K55">
            <v>311895.15000000002</v>
          </cell>
          <cell r="L55">
            <v>0</v>
          </cell>
          <cell r="M55">
            <v>0</v>
          </cell>
          <cell r="N55">
            <v>1782.258</v>
          </cell>
          <cell r="O55">
            <v>0</v>
          </cell>
          <cell r="P55">
            <v>0</v>
          </cell>
          <cell r="Q55">
            <v>0</v>
          </cell>
          <cell r="R55">
            <v>0</v>
          </cell>
          <cell r="S55">
            <v>0</v>
          </cell>
          <cell r="T55">
            <v>531108.61</v>
          </cell>
          <cell r="U55">
            <v>0</v>
          </cell>
          <cell r="V55">
            <v>843003.75999999989</v>
          </cell>
        </row>
        <row r="56">
          <cell r="C56" t="str">
            <v xml:space="preserve">Cement Concrete Flooring </v>
          </cell>
          <cell r="D56">
            <v>4510</v>
          </cell>
          <cell r="E56" t="str">
            <v>m2</v>
          </cell>
          <cell r="F56">
            <v>197.24</v>
          </cell>
          <cell r="G56">
            <v>889552.4</v>
          </cell>
          <cell r="H56">
            <v>0</v>
          </cell>
          <cell r="I56">
            <v>0</v>
          </cell>
          <cell r="J56">
            <v>0</v>
          </cell>
          <cell r="K56">
            <v>329117.25</v>
          </cell>
          <cell r="L56">
            <v>0</v>
          </cell>
          <cell r="M56">
            <v>0</v>
          </cell>
          <cell r="N56">
            <v>1880.67</v>
          </cell>
          <cell r="O56">
            <v>0</v>
          </cell>
          <cell r="P56">
            <v>0</v>
          </cell>
          <cell r="Q56">
            <v>0</v>
          </cell>
          <cell r="R56">
            <v>0</v>
          </cell>
          <cell r="S56">
            <v>0</v>
          </cell>
          <cell r="T56">
            <v>560435.15</v>
          </cell>
          <cell r="U56">
            <v>0</v>
          </cell>
          <cell r="V56">
            <v>889552.4</v>
          </cell>
        </row>
        <row r="57">
          <cell r="B57" t="str">
            <v>3A.3.9</v>
          </cell>
          <cell r="C57" t="str">
            <v>Ceramic tile cladding in toilets (106)</v>
          </cell>
          <cell r="D57">
            <v>5083</v>
          </cell>
          <cell r="E57" t="str">
            <v>m2</v>
          </cell>
          <cell r="F57">
            <v>642.9</v>
          </cell>
          <cell r="G57">
            <v>3267860.7</v>
          </cell>
          <cell r="H57">
            <v>0</v>
          </cell>
          <cell r="I57">
            <v>0</v>
          </cell>
          <cell r="J57">
            <v>0</v>
          </cell>
          <cell r="K57">
            <v>2421693.69</v>
          </cell>
          <cell r="L57">
            <v>0</v>
          </cell>
          <cell r="M57">
            <v>0</v>
          </cell>
          <cell r="N57">
            <v>241196.4828</v>
          </cell>
          <cell r="O57">
            <v>0</v>
          </cell>
          <cell r="P57">
            <v>0</v>
          </cell>
          <cell r="Q57">
            <v>0</v>
          </cell>
          <cell r="R57">
            <v>0</v>
          </cell>
          <cell r="S57">
            <v>0</v>
          </cell>
          <cell r="T57">
            <v>846167.01</v>
          </cell>
          <cell r="U57">
            <v>0</v>
          </cell>
          <cell r="V57">
            <v>3267860.6999999997</v>
          </cell>
        </row>
        <row r="58">
          <cell r="B58" t="str">
            <v>3A.3.10</v>
          </cell>
          <cell r="C58" t="str">
            <v>Aluminium cladding for service shafts as drawing 5023</v>
          </cell>
          <cell r="T58">
            <v>0</v>
          </cell>
          <cell r="V58">
            <v>0</v>
          </cell>
        </row>
        <row r="59">
          <cell r="B59" t="str">
            <v>a</v>
          </cell>
          <cell r="C59" t="str">
            <v>Technical shaft</v>
          </cell>
          <cell r="T59">
            <v>0</v>
          </cell>
          <cell r="V59">
            <v>0</v>
          </cell>
        </row>
        <row r="60">
          <cell r="B60" t="str">
            <v>i</v>
          </cell>
          <cell r="C60" t="str">
            <v xml:space="preserve">Aluminium cladding </v>
          </cell>
          <cell r="D60">
            <v>1680</v>
          </cell>
          <cell r="E60" t="str">
            <v>m2</v>
          </cell>
          <cell r="F60">
            <v>7860.01</v>
          </cell>
          <cell r="G60">
            <v>13204816.800000001</v>
          </cell>
          <cell r="H60">
            <v>0</v>
          </cell>
          <cell r="I60">
            <v>0</v>
          </cell>
          <cell r="J60">
            <v>0</v>
          </cell>
          <cell r="K60">
            <v>8473920</v>
          </cell>
          <cell r="L60">
            <v>81849.600000000006</v>
          </cell>
          <cell r="M60">
            <v>0</v>
          </cell>
          <cell r="N60">
            <v>0</v>
          </cell>
          <cell r="O60">
            <v>674150.40000000002</v>
          </cell>
          <cell r="P60">
            <v>449433.59999999998</v>
          </cell>
          <cell r="Q60">
            <v>0</v>
          </cell>
          <cell r="R60">
            <v>0</v>
          </cell>
          <cell r="S60">
            <v>0</v>
          </cell>
          <cell r="T60">
            <v>3607312.8</v>
          </cell>
          <cell r="U60">
            <v>0</v>
          </cell>
          <cell r="V60">
            <v>13204816.799999999</v>
          </cell>
        </row>
        <row r="61">
          <cell r="B61" t="str">
            <v>ii</v>
          </cell>
          <cell r="C61" t="str">
            <v>Aluminium cladding with opening for jet diffuser</v>
          </cell>
          <cell r="D61">
            <v>1020</v>
          </cell>
          <cell r="E61" t="str">
            <v>m2</v>
          </cell>
          <cell r="F61">
            <v>7860.01</v>
          </cell>
          <cell r="G61">
            <v>8017210.2000000002</v>
          </cell>
          <cell r="H61">
            <v>0</v>
          </cell>
          <cell r="I61">
            <v>0</v>
          </cell>
          <cell r="J61">
            <v>0</v>
          </cell>
          <cell r="K61">
            <v>5144880</v>
          </cell>
          <cell r="L61">
            <v>49694.400000000001</v>
          </cell>
          <cell r="M61">
            <v>0</v>
          </cell>
          <cell r="N61">
            <v>0</v>
          </cell>
          <cell r="O61">
            <v>409305.59999999998</v>
          </cell>
          <cell r="P61">
            <v>272870.40000000002</v>
          </cell>
          <cell r="Q61">
            <v>0</v>
          </cell>
          <cell r="R61">
            <v>0</v>
          </cell>
          <cell r="S61">
            <v>0</v>
          </cell>
          <cell r="T61">
            <v>2190154.2000000002</v>
          </cell>
          <cell r="U61">
            <v>0</v>
          </cell>
          <cell r="V61">
            <v>8017210.2000000002</v>
          </cell>
        </row>
        <row r="62">
          <cell r="B62" t="str">
            <v>iii</v>
          </cell>
          <cell r="C62" t="str">
            <v>return air louvres</v>
          </cell>
          <cell r="D62">
            <v>312</v>
          </cell>
          <cell r="E62" t="str">
            <v>m2</v>
          </cell>
          <cell r="F62">
            <v>11613.39</v>
          </cell>
          <cell r="G62">
            <v>3623377.68</v>
          </cell>
          <cell r="H62">
            <v>0</v>
          </cell>
          <cell r="I62">
            <v>0</v>
          </cell>
          <cell r="J62">
            <v>0</v>
          </cell>
          <cell r="K62">
            <v>2531100</v>
          </cell>
          <cell r="L62">
            <v>19987.5</v>
          </cell>
          <cell r="M62">
            <v>0</v>
          </cell>
          <cell r="N62">
            <v>0</v>
          </cell>
          <cell r="O62">
            <v>240084</v>
          </cell>
          <cell r="P62">
            <v>160056</v>
          </cell>
          <cell r="Q62">
            <v>0</v>
          </cell>
          <cell r="R62">
            <v>0</v>
          </cell>
          <cell r="S62">
            <v>0</v>
          </cell>
          <cell r="T62">
            <v>692137.68</v>
          </cell>
          <cell r="U62">
            <v>0</v>
          </cell>
          <cell r="V62">
            <v>3623377.68</v>
          </cell>
        </row>
        <row r="63">
          <cell r="B63" t="str">
            <v>b</v>
          </cell>
          <cell r="C63" t="str">
            <v>Mushroom (A.C. duct)</v>
          </cell>
          <cell r="T63">
            <v>0</v>
          </cell>
          <cell r="V63">
            <v>0</v>
          </cell>
        </row>
        <row r="64">
          <cell r="B64" t="str">
            <v>I</v>
          </cell>
          <cell r="C64" t="str">
            <v xml:space="preserve">Aluminium cladding </v>
          </cell>
          <cell r="D64">
            <v>461</v>
          </cell>
          <cell r="E64" t="str">
            <v>m2</v>
          </cell>
          <cell r="F64">
            <v>7860.01</v>
          </cell>
          <cell r="G64">
            <v>3623464.61</v>
          </cell>
          <cell r="H64">
            <v>0</v>
          </cell>
          <cell r="I64">
            <v>0</v>
          </cell>
          <cell r="J64">
            <v>0</v>
          </cell>
          <cell r="K64">
            <v>2325284</v>
          </cell>
          <cell r="L64">
            <v>22459.919999999998</v>
          </cell>
          <cell r="M64">
            <v>0</v>
          </cell>
          <cell r="N64">
            <v>0</v>
          </cell>
          <cell r="O64">
            <v>184990.07999999999</v>
          </cell>
          <cell r="P64">
            <v>123326.72</v>
          </cell>
          <cell r="Q64">
            <v>0</v>
          </cell>
          <cell r="R64">
            <v>0</v>
          </cell>
          <cell r="S64">
            <v>0</v>
          </cell>
          <cell r="T64">
            <v>989863.81</v>
          </cell>
          <cell r="U64">
            <v>0</v>
          </cell>
          <cell r="V64">
            <v>3623464.6100000003</v>
          </cell>
        </row>
        <row r="65">
          <cell r="B65" t="str">
            <v>ii</v>
          </cell>
          <cell r="C65" t="str">
            <v>Aluminium cladding with opening for jet diffuser</v>
          </cell>
          <cell r="D65">
            <v>294</v>
          </cell>
          <cell r="E65" t="str">
            <v>m2</v>
          </cell>
          <cell r="F65">
            <v>7860.01</v>
          </cell>
          <cell r="G65">
            <v>2310842.94</v>
          </cell>
          <cell r="H65">
            <v>0</v>
          </cell>
          <cell r="I65">
            <v>0</v>
          </cell>
          <cell r="J65">
            <v>0</v>
          </cell>
          <cell r="K65">
            <v>1482936</v>
          </cell>
          <cell r="L65">
            <v>14323.68</v>
          </cell>
          <cell r="M65">
            <v>0</v>
          </cell>
          <cell r="N65">
            <v>0</v>
          </cell>
          <cell r="O65">
            <v>117976.32000000001</v>
          </cell>
          <cell r="P65">
            <v>78650.880000000005</v>
          </cell>
          <cell r="Q65">
            <v>0</v>
          </cell>
          <cell r="R65">
            <v>0</v>
          </cell>
          <cell r="S65">
            <v>0</v>
          </cell>
          <cell r="T65">
            <v>631279.74</v>
          </cell>
          <cell r="U65">
            <v>0</v>
          </cell>
          <cell r="V65">
            <v>2310842.94</v>
          </cell>
        </row>
        <row r="66">
          <cell r="B66" t="str">
            <v>iii</v>
          </cell>
          <cell r="C66" t="str">
            <v>return air louvres</v>
          </cell>
          <cell r="D66">
            <v>127</v>
          </cell>
          <cell r="E66" t="str">
            <v>m2</v>
          </cell>
          <cell r="F66">
            <v>11613.39</v>
          </cell>
          <cell r="G66">
            <v>1474900.53</v>
          </cell>
          <cell r="H66">
            <v>0</v>
          </cell>
          <cell r="I66">
            <v>0</v>
          </cell>
          <cell r="J66">
            <v>0</v>
          </cell>
          <cell r="K66">
            <v>1030287.5</v>
          </cell>
          <cell r="L66">
            <v>8135.94</v>
          </cell>
          <cell r="M66">
            <v>0</v>
          </cell>
          <cell r="N66">
            <v>0</v>
          </cell>
          <cell r="O66">
            <v>97726.5</v>
          </cell>
          <cell r="P66">
            <v>65151</v>
          </cell>
          <cell r="Q66">
            <v>0</v>
          </cell>
          <cell r="R66">
            <v>0</v>
          </cell>
          <cell r="S66">
            <v>0</v>
          </cell>
          <cell r="T66">
            <v>281735.53000000003</v>
          </cell>
          <cell r="U66">
            <v>0</v>
          </cell>
          <cell r="V66">
            <v>1474900.53</v>
          </cell>
        </row>
        <row r="67">
          <cell r="B67" t="str">
            <v>3A.3.11</v>
          </cell>
          <cell r="C67" t="str">
            <v>Stainless steel cladding for column caps</v>
          </cell>
          <cell r="D67">
            <v>1705</v>
          </cell>
          <cell r="E67" t="str">
            <v>m2</v>
          </cell>
          <cell r="F67">
            <v>5075.71</v>
          </cell>
          <cell r="G67">
            <v>8654085.5500000007</v>
          </cell>
          <cell r="H67">
            <v>0</v>
          </cell>
          <cell r="I67">
            <v>0</v>
          </cell>
          <cell r="J67">
            <v>0</v>
          </cell>
          <cell r="K67">
            <v>5789753.75</v>
          </cell>
          <cell r="L67">
            <v>69016.27</v>
          </cell>
          <cell r="M67">
            <v>0</v>
          </cell>
          <cell r="N67">
            <v>0</v>
          </cell>
          <cell r="O67">
            <v>115650.15</v>
          </cell>
          <cell r="P67">
            <v>231300.3</v>
          </cell>
          <cell r="Q67">
            <v>0</v>
          </cell>
          <cell r="R67">
            <v>405926.40000000002</v>
          </cell>
          <cell r="S67">
            <v>0</v>
          </cell>
          <cell r="T67">
            <v>2517381.35</v>
          </cell>
          <cell r="U67">
            <v>0</v>
          </cell>
          <cell r="V67">
            <v>8654085.5500000007</v>
          </cell>
        </row>
        <row r="68">
          <cell r="B68" t="str">
            <v>3A.3.12</v>
          </cell>
          <cell r="C68" t="str">
            <v>Wooden louvers for offices</v>
          </cell>
          <cell r="T68">
            <v>0</v>
          </cell>
          <cell r="V68">
            <v>0</v>
          </cell>
        </row>
        <row r="69">
          <cell r="B69" t="str">
            <v>a</v>
          </cell>
          <cell r="C69" t="str">
            <v>50 x 125 Hardwood slats at 250 mm c/c</v>
          </cell>
          <cell r="D69">
            <v>1401</v>
          </cell>
          <cell r="E69" t="str">
            <v>m2</v>
          </cell>
          <cell r="F69">
            <v>6342.05</v>
          </cell>
          <cell r="G69">
            <v>8885212.0500000007</v>
          </cell>
          <cell r="H69">
            <v>0</v>
          </cell>
          <cell r="I69">
            <v>0</v>
          </cell>
          <cell r="J69">
            <v>0</v>
          </cell>
          <cell r="K69">
            <v>5728243.1500000004</v>
          </cell>
          <cell r="L69">
            <v>0</v>
          </cell>
          <cell r="M69">
            <v>0</v>
          </cell>
          <cell r="N69">
            <v>674294.0148</v>
          </cell>
          <cell r="O69">
            <v>0</v>
          </cell>
          <cell r="P69">
            <v>0</v>
          </cell>
          <cell r="Q69">
            <v>0</v>
          </cell>
          <cell r="R69">
            <v>0</v>
          </cell>
          <cell r="S69">
            <v>0</v>
          </cell>
          <cell r="T69">
            <v>3156968.9</v>
          </cell>
          <cell r="U69">
            <v>0</v>
          </cell>
          <cell r="V69">
            <v>8885212.0500000007</v>
          </cell>
        </row>
        <row r="70">
          <cell r="B70" t="str">
            <v>3A.4</v>
          </cell>
          <cell r="C70" t="str">
            <v>Internal Partitions</v>
          </cell>
          <cell r="T70">
            <v>0</v>
          </cell>
          <cell r="V70">
            <v>0</v>
          </cell>
        </row>
        <row r="71">
          <cell r="B71" t="str">
            <v>a</v>
          </cell>
          <cell r="C71" t="str">
            <v xml:space="preserve">Glazing Facade including aluminium profile support glazing </v>
          </cell>
          <cell r="D71">
            <v>1881</v>
          </cell>
          <cell r="E71" t="str">
            <v>m2</v>
          </cell>
          <cell r="F71">
            <v>17011.28</v>
          </cell>
          <cell r="G71">
            <v>31998217.68</v>
          </cell>
          <cell r="H71">
            <v>0</v>
          </cell>
          <cell r="I71">
            <v>0</v>
          </cell>
          <cell r="J71">
            <v>0</v>
          </cell>
          <cell r="K71">
            <v>22383900</v>
          </cell>
          <cell r="L71">
            <v>397361.25</v>
          </cell>
          <cell r="M71">
            <v>0</v>
          </cell>
          <cell r="N71">
            <v>0</v>
          </cell>
          <cell r="O71">
            <v>2465991</v>
          </cell>
          <cell r="P71">
            <v>1643994</v>
          </cell>
          <cell r="Q71">
            <v>719247.38</v>
          </cell>
          <cell r="R71">
            <v>0</v>
          </cell>
          <cell r="S71">
            <v>0</v>
          </cell>
          <cell r="T71">
            <v>4785085.3</v>
          </cell>
          <cell r="U71">
            <v>0</v>
          </cell>
          <cell r="V71">
            <v>31998217.68</v>
          </cell>
        </row>
        <row r="72">
          <cell r="B72" t="str">
            <v>b</v>
          </cell>
          <cell r="C72" t="str">
            <v>Toughened glass railing 1100mm high as drawing 5020 section AA(R2)</v>
          </cell>
          <cell r="D72">
            <v>136</v>
          </cell>
          <cell r="E72" t="str">
            <v>m</v>
          </cell>
          <cell r="F72">
            <v>20375.79</v>
          </cell>
          <cell r="G72">
            <v>2771107.44</v>
          </cell>
          <cell r="H72">
            <v>0</v>
          </cell>
          <cell r="I72">
            <v>0</v>
          </cell>
          <cell r="J72">
            <v>0</v>
          </cell>
          <cell r="K72">
            <v>1845101.57</v>
          </cell>
          <cell r="L72">
            <v>32323.02</v>
          </cell>
          <cell r="M72">
            <v>298906.45</v>
          </cell>
          <cell r="N72">
            <v>85760.321128533295</v>
          </cell>
          <cell r="O72">
            <v>0</v>
          </cell>
          <cell r="P72">
            <v>0</v>
          </cell>
          <cell r="Q72">
            <v>62106.12</v>
          </cell>
          <cell r="R72">
            <v>0</v>
          </cell>
          <cell r="S72">
            <v>0</v>
          </cell>
          <cell r="T72">
            <v>564993.30000000005</v>
          </cell>
          <cell r="U72">
            <v>0</v>
          </cell>
          <cell r="V72">
            <v>2771107.44</v>
          </cell>
        </row>
        <row r="73">
          <cell r="B73" t="str">
            <v>c</v>
          </cell>
          <cell r="C73" t="str">
            <v>Toughened glass railing 1300mm high as drawing 5020 section BB (R3)</v>
          </cell>
          <cell r="D73">
            <v>116</v>
          </cell>
          <cell r="E73" t="str">
            <v>m</v>
          </cell>
          <cell r="F73">
            <v>22642.560000000001</v>
          </cell>
          <cell r="G73">
            <v>2626536.96</v>
          </cell>
          <cell r="H73">
            <v>0</v>
          </cell>
          <cell r="I73">
            <v>0</v>
          </cell>
          <cell r="J73">
            <v>0</v>
          </cell>
          <cell r="K73">
            <v>1771628.17</v>
          </cell>
          <cell r="L73">
            <v>29548.28</v>
          </cell>
          <cell r="M73">
            <v>287003.76</v>
          </cell>
          <cell r="N73">
            <v>82345.277496533396</v>
          </cell>
          <cell r="O73">
            <v>0</v>
          </cell>
          <cell r="P73">
            <v>0</v>
          </cell>
          <cell r="Q73">
            <v>59633</v>
          </cell>
          <cell r="R73">
            <v>0</v>
          </cell>
          <cell r="S73">
            <v>0</v>
          </cell>
          <cell r="T73">
            <v>508272.03</v>
          </cell>
          <cell r="U73">
            <v>0</v>
          </cell>
          <cell r="V73">
            <v>2626536.9600000004</v>
          </cell>
        </row>
        <row r="74">
          <cell r="B74" t="str">
            <v>d</v>
          </cell>
          <cell r="C74" t="str">
            <v>Toughened glass railing 1100mm high as drawing 5021A section AA(R4a)</v>
          </cell>
          <cell r="D74">
            <v>48</v>
          </cell>
          <cell r="E74" t="str">
            <v>m</v>
          </cell>
          <cell r="F74">
            <v>20618.759999999998</v>
          </cell>
          <cell r="G74">
            <v>989700.48</v>
          </cell>
          <cell r="H74">
            <v>0</v>
          </cell>
          <cell r="I74">
            <v>0</v>
          </cell>
          <cell r="J74">
            <v>0</v>
          </cell>
          <cell r="K74">
            <v>651212.31999999995</v>
          </cell>
          <cell r="L74">
            <v>11408.12</v>
          </cell>
          <cell r="M74">
            <v>105496.4</v>
          </cell>
          <cell r="N74">
            <v>30268.348633599999</v>
          </cell>
          <cell r="O74">
            <v>0</v>
          </cell>
          <cell r="P74">
            <v>0</v>
          </cell>
          <cell r="Q74">
            <v>21919.81</v>
          </cell>
          <cell r="R74">
            <v>0</v>
          </cell>
          <cell r="S74">
            <v>0</v>
          </cell>
          <cell r="T74">
            <v>211071.95</v>
          </cell>
          <cell r="U74">
            <v>0</v>
          </cell>
          <cell r="V74">
            <v>989700.48</v>
          </cell>
        </row>
        <row r="75">
          <cell r="B75" t="str">
            <v>e</v>
          </cell>
          <cell r="C75" t="str">
            <v>Toughened glass railing 1100mm high as drawing 5021A section BB (R4b)</v>
          </cell>
          <cell r="D75">
            <v>166</v>
          </cell>
          <cell r="E75" t="str">
            <v>m</v>
          </cell>
          <cell r="F75">
            <v>19731.28</v>
          </cell>
          <cell r="G75">
            <v>3275392.48</v>
          </cell>
          <cell r="H75">
            <v>0</v>
          </cell>
          <cell r="I75">
            <v>0</v>
          </cell>
          <cell r="J75">
            <v>0</v>
          </cell>
          <cell r="K75">
            <v>2107952.66</v>
          </cell>
          <cell r="L75">
            <v>38011.53</v>
          </cell>
          <cell r="M75">
            <v>341488.33</v>
          </cell>
          <cell r="N75">
            <v>97977.639636799999</v>
          </cell>
          <cell r="O75">
            <v>0</v>
          </cell>
          <cell r="P75">
            <v>0</v>
          </cell>
          <cell r="Q75">
            <v>70953.69</v>
          </cell>
          <cell r="R75">
            <v>0</v>
          </cell>
          <cell r="S75">
            <v>0</v>
          </cell>
          <cell r="T75">
            <v>754997.8</v>
          </cell>
          <cell r="U75">
            <v>0</v>
          </cell>
          <cell r="V75">
            <v>3275392.4800000004</v>
          </cell>
        </row>
        <row r="76">
          <cell r="B76" t="str">
            <v>f</v>
          </cell>
          <cell r="C76" t="str">
            <v>Toughened glass railing 1100mm high as drawing 5021B section CC (R4c)</v>
          </cell>
          <cell r="D76">
            <v>160</v>
          </cell>
          <cell r="E76" t="str">
            <v>m</v>
          </cell>
          <cell r="F76">
            <v>20044.189999999999</v>
          </cell>
          <cell r="G76">
            <v>3207070.4</v>
          </cell>
          <cell r="H76">
            <v>0</v>
          </cell>
          <cell r="I76">
            <v>0</v>
          </cell>
          <cell r="J76">
            <v>0</v>
          </cell>
          <cell r="K76">
            <v>2031761.6</v>
          </cell>
          <cell r="L76">
            <v>36637.620000000003</v>
          </cell>
          <cell r="M76">
            <v>329145.38</v>
          </cell>
          <cell r="N76">
            <v>94436.279167999994</v>
          </cell>
          <cell r="O76">
            <v>0</v>
          </cell>
          <cell r="P76">
            <v>0</v>
          </cell>
          <cell r="Q76">
            <v>68389.100000000006</v>
          </cell>
          <cell r="R76">
            <v>0</v>
          </cell>
          <cell r="S76">
            <v>0</v>
          </cell>
          <cell r="T76">
            <v>777774.32</v>
          </cell>
          <cell r="U76">
            <v>0</v>
          </cell>
          <cell r="V76">
            <v>3207070.4</v>
          </cell>
        </row>
        <row r="77">
          <cell r="B77" t="str">
            <v>g</v>
          </cell>
          <cell r="C77" t="str">
            <v>Toughened glass railing 1100mm high as drawing 5021B section DD(R4d)</v>
          </cell>
          <cell r="D77">
            <v>153</v>
          </cell>
          <cell r="E77" t="str">
            <v>m</v>
          </cell>
          <cell r="F77">
            <v>20044.189999999999</v>
          </cell>
          <cell r="G77">
            <v>3066761.07</v>
          </cell>
          <cell r="H77">
            <v>0</v>
          </cell>
          <cell r="I77">
            <v>0</v>
          </cell>
          <cell r="J77">
            <v>0</v>
          </cell>
          <cell r="K77">
            <v>1942872.03</v>
          </cell>
          <cell r="L77">
            <v>35034.720000000001</v>
          </cell>
          <cell r="M77">
            <v>314745.27</v>
          </cell>
          <cell r="N77">
            <v>90304.691954399997</v>
          </cell>
          <cell r="O77">
            <v>0</v>
          </cell>
          <cell r="P77">
            <v>0</v>
          </cell>
          <cell r="Q77">
            <v>65397.07</v>
          </cell>
          <cell r="R77">
            <v>0</v>
          </cell>
          <cell r="S77">
            <v>0</v>
          </cell>
          <cell r="T77">
            <v>743746.7</v>
          </cell>
          <cell r="U77">
            <v>0</v>
          </cell>
          <cell r="V77">
            <v>3066761.0699999994</v>
          </cell>
        </row>
        <row r="78">
          <cell r="B78" t="str">
            <v>h</v>
          </cell>
          <cell r="C78" t="str">
            <v>Toughened glass railing 1100mm high as drawing 5020 section DD(R5)</v>
          </cell>
          <cell r="D78">
            <v>39</v>
          </cell>
          <cell r="E78" t="str">
            <v>m</v>
          </cell>
          <cell r="F78">
            <v>12374.54</v>
          </cell>
          <cell r="G78">
            <v>482607.06</v>
          </cell>
          <cell r="H78">
            <v>0</v>
          </cell>
          <cell r="I78">
            <v>0</v>
          </cell>
          <cell r="J78">
            <v>0</v>
          </cell>
          <cell r="K78">
            <v>310929.19</v>
          </cell>
          <cell r="L78">
            <v>7087.29</v>
          </cell>
          <cell r="M78">
            <v>50370.53</v>
          </cell>
          <cell r="N78">
            <v>14451.9887512</v>
          </cell>
          <cell r="O78">
            <v>0</v>
          </cell>
          <cell r="P78">
            <v>0</v>
          </cell>
          <cell r="Q78">
            <v>10465.879999999999</v>
          </cell>
          <cell r="R78">
            <v>0</v>
          </cell>
          <cell r="S78">
            <v>0</v>
          </cell>
          <cell r="T78">
            <v>110841.46</v>
          </cell>
          <cell r="U78">
            <v>0</v>
          </cell>
          <cell r="V78">
            <v>482607.06000000006</v>
          </cell>
        </row>
        <row r="79">
          <cell r="B79" t="str">
            <v>I</v>
          </cell>
          <cell r="C79" t="str">
            <v xml:space="preserve">1100mm High metal railing </v>
          </cell>
          <cell r="D79">
            <v>222</v>
          </cell>
          <cell r="E79" t="str">
            <v>m</v>
          </cell>
          <cell r="F79">
            <v>12374.54</v>
          </cell>
          <cell r="G79">
            <v>2747147.88</v>
          </cell>
          <cell r="H79">
            <v>0</v>
          </cell>
          <cell r="I79">
            <v>0</v>
          </cell>
          <cell r="J79">
            <v>0</v>
          </cell>
          <cell r="K79">
            <v>1769904.62</v>
          </cell>
          <cell r="L79">
            <v>40343.050000000003</v>
          </cell>
          <cell r="M79">
            <v>286724.55</v>
          </cell>
          <cell r="N79">
            <v>82265.166737599997</v>
          </cell>
          <cell r="O79">
            <v>0</v>
          </cell>
          <cell r="P79">
            <v>0</v>
          </cell>
          <cell r="Q79">
            <v>59574.99</v>
          </cell>
          <cell r="R79">
            <v>0</v>
          </cell>
          <cell r="S79">
            <v>0</v>
          </cell>
          <cell r="T79">
            <v>630943.72</v>
          </cell>
          <cell r="U79">
            <v>0</v>
          </cell>
          <cell r="V79">
            <v>2747147.88</v>
          </cell>
        </row>
        <row r="80">
          <cell r="B80" t="str">
            <v>j</v>
          </cell>
          <cell r="C80" t="str">
            <v>Drywall</v>
          </cell>
          <cell r="D80">
            <v>99</v>
          </cell>
          <cell r="E80" t="str">
            <v>m2</v>
          </cell>
          <cell r="F80">
            <v>12374.54</v>
          </cell>
          <cell r="G80">
            <v>1225079.46</v>
          </cell>
          <cell r="H80">
            <v>0</v>
          </cell>
          <cell r="I80">
            <v>0</v>
          </cell>
          <cell r="J80">
            <v>0</v>
          </cell>
          <cell r="K80">
            <v>789281.79</v>
          </cell>
          <cell r="L80">
            <v>17990.82</v>
          </cell>
          <cell r="M80">
            <v>127863.65</v>
          </cell>
          <cell r="N80">
            <v>36685.817599200003</v>
          </cell>
          <cell r="O80">
            <v>0</v>
          </cell>
          <cell r="P80">
            <v>0</v>
          </cell>
          <cell r="Q80">
            <v>26567.23</v>
          </cell>
          <cell r="R80">
            <v>0</v>
          </cell>
          <cell r="S80">
            <v>0</v>
          </cell>
          <cell r="T80">
            <v>281366.78999999998</v>
          </cell>
          <cell r="U80">
            <v>0</v>
          </cell>
          <cell r="V80">
            <v>1225079.46</v>
          </cell>
        </row>
        <row r="81">
          <cell r="B81" t="str">
            <v>3A.4.1</v>
          </cell>
          <cell r="C81" t="str">
            <v>Glass partitions with aluminium framework as drawing 9371 (GP3)</v>
          </cell>
          <cell r="D81">
            <v>5818</v>
          </cell>
          <cell r="E81" t="str">
            <v>m2</v>
          </cell>
          <cell r="F81">
            <v>5248.17</v>
          </cell>
          <cell r="G81">
            <v>30533853.059999999</v>
          </cell>
          <cell r="H81">
            <v>0</v>
          </cell>
          <cell r="I81">
            <v>0</v>
          </cell>
          <cell r="J81">
            <v>0</v>
          </cell>
          <cell r="K81">
            <v>21555690</v>
          </cell>
          <cell r="L81">
            <v>808992.9</v>
          </cell>
          <cell r="M81">
            <v>0</v>
          </cell>
          <cell r="N81">
            <v>0</v>
          </cell>
          <cell r="O81">
            <v>2586682.7999999998</v>
          </cell>
          <cell r="P81">
            <v>1724455.2</v>
          </cell>
          <cell r="Q81">
            <v>0</v>
          </cell>
          <cell r="R81">
            <v>0</v>
          </cell>
          <cell r="S81">
            <v>0</v>
          </cell>
          <cell r="T81">
            <v>4667025.0599999996</v>
          </cell>
          <cell r="U81">
            <v>0</v>
          </cell>
          <cell r="V81">
            <v>30533853.059999999</v>
          </cell>
        </row>
        <row r="82">
          <cell r="B82" t="str">
            <v>3A.4.2</v>
          </cell>
          <cell r="C82" t="str">
            <v>Glass partitions as drawing 9371 (GP2)</v>
          </cell>
          <cell r="D82">
            <v>1886</v>
          </cell>
          <cell r="E82" t="str">
            <v>m2</v>
          </cell>
          <cell r="F82">
            <v>6857.37</v>
          </cell>
          <cell r="G82">
            <v>12932999.82</v>
          </cell>
          <cell r="H82">
            <v>0</v>
          </cell>
          <cell r="I82">
            <v>0</v>
          </cell>
          <cell r="J82">
            <v>0</v>
          </cell>
          <cell r="K82">
            <v>9137670</v>
          </cell>
          <cell r="L82">
            <v>283748.7</v>
          </cell>
          <cell r="M82">
            <v>0</v>
          </cell>
          <cell r="N82">
            <v>0</v>
          </cell>
          <cell r="O82">
            <v>1096520.3999999999</v>
          </cell>
          <cell r="P82">
            <v>731013.6</v>
          </cell>
          <cell r="Q82">
            <v>0</v>
          </cell>
          <cell r="R82">
            <v>0</v>
          </cell>
          <cell r="S82">
            <v>0</v>
          </cell>
          <cell r="T82">
            <v>1967795.82</v>
          </cell>
          <cell r="U82">
            <v>0</v>
          </cell>
          <cell r="V82">
            <v>12932999.82</v>
          </cell>
        </row>
        <row r="83">
          <cell r="B83" t="str">
            <v>3A.4.3</v>
          </cell>
          <cell r="C83" t="str">
            <v>Glass partitions with railing As drawing 9371 (GP1)</v>
          </cell>
          <cell r="D83">
            <v>3315</v>
          </cell>
          <cell r="E83" t="str">
            <v>m2</v>
          </cell>
          <cell r="F83">
            <v>8566.16</v>
          </cell>
          <cell r="G83">
            <v>28396820.399999999</v>
          </cell>
          <cell r="H83">
            <v>0</v>
          </cell>
          <cell r="I83">
            <v>0</v>
          </cell>
          <cell r="J83">
            <v>0</v>
          </cell>
          <cell r="K83">
            <v>17453323.98</v>
          </cell>
          <cell r="L83">
            <v>512663.24</v>
          </cell>
          <cell r="M83">
            <v>2827438.49</v>
          </cell>
          <cell r="N83">
            <v>811230.49874533305</v>
          </cell>
          <cell r="O83">
            <v>0</v>
          </cell>
          <cell r="P83">
            <v>0</v>
          </cell>
          <cell r="Q83">
            <v>587478.89</v>
          </cell>
          <cell r="R83">
            <v>0</v>
          </cell>
          <cell r="S83">
            <v>0</v>
          </cell>
          <cell r="T83">
            <v>7528579.04</v>
          </cell>
          <cell r="U83">
            <v>0</v>
          </cell>
          <cell r="V83">
            <v>28396820.400000002</v>
          </cell>
        </row>
        <row r="84">
          <cell r="B84" t="str">
            <v>3A.4.4</v>
          </cell>
          <cell r="C84" t="str">
            <v>Stainless steel brackets for glass partitions (included in above)</v>
          </cell>
          <cell r="T84">
            <v>0</v>
          </cell>
          <cell r="V84">
            <v>0</v>
          </cell>
        </row>
        <row r="85">
          <cell r="B85" t="str">
            <v>3A.5</v>
          </cell>
          <cell r="C85" t="str">
            <v>Staircases</v>
          </cell>
          <cell r="T85">
            <v>0</v>
          </cell>
          <cell r="V85">
            <v>0</v>
          </cell>
        </row>
        <row r="86">
          <cell r="C86" t="str">
            <v>Structural Staircase with grey granite tread, stainless steel handrail</v>
          </cell>
          <cell r="D86">
            <v>4</v>
          </cell>
          <cell r="E86" t="str">
            <v>nos.</v>
          </cell>
          <cell r="F86">
            <v>734352.89</v>
          </cell>
          <cell r="G86">
            <v>2937411.56</v>
          </cell>
          <cell r="H86">
            <v>0</v>
          </cell>
          <cell r="I86">
            <v>0</v>
          </cell>
          <cell r="J86">
            <v>0</v>
          </cell>
          <cell r="K86">
            <v>1906800</v>
          </cell>
          <cell r="L86">
            <v>49068</v>
          </cell>
          <cell r="M86">
            <v>311189.76000000001</v>
          </cell>
          <cell r="N86">
            <v>228816</v>
          </cell>
          <cell r="O86">
            <v>0</v>
          </cell>
          <cell r="P86">
            <v>0</v>
          </cell>
          <cell r="Q86">
            <v>26174.67</v>
          </cell>
          <cell r="R86">
            <v>76272</v>
          </cell>
          <cell r="S86">
            <v>0</v>
          </cell>
          <cell r="T86">
            <v>693247.13</v>
          </cell>
          <cell r="U86">
            <v>0</v>
          </cell>
          <cell r="V86">
            <v>2937411.5599999996</v>
          </cell>
        </row>
        <row r="87">
          <cell r="C87" t="str">
            <v>Structural Staircase with steel structure, glass banisters, wooden handrail, reddish wooden tread</v>
          </cell>
          <cell r="D87">
            <v>22</v>
          </cell>
          <cell r="E87" t="str">
            <v>nos.</v>
          </cell>
          <cell r="F87">
            <v>761547.44</v>
          </cell>
          <cell r="G87">
            <v>16754043.68</v>
          </cell>
          <cell r="H87">
            <v>0</v>
          </cell>
          <cell r="I87">
            <v>0</v>
          </cell>
          <cell r="J87">
            <v>0</v>
          </cell>
          <cell r="K87">
            <v>10781100</v>
          </cell>
          <cell r="L87">
            <v>272811</v>
          </cell>
          <cell r="M87">
            <v>1759475.52</v>
          </cell>
          <cell r="N87">
            <v>1293732</v>
          </cell>
          <cell r="O87">
            <v>0</v>
          </cell>
          <cell r="P87">
            <v>0</v>
          </cell>
          <cell r="Q87">
            <v>159668.68</v>
          </cell>
          <cell r="R87">
            <v>431244</v>
          </cell>
          <cell r="S87">
            <v>0</v>
          </cell>
          <cell r="T87">
            <v>4053799.48</v>
          </cell>
          <cell r="U87">
            <v>0</v>
          </cell>
          <cell r="V87">
            <v>16754043.68</v>
          </cell>
        </row>
        <row r="88">
          <cell r="C88" t="str">
            <v>Non-structural staircase with perforated metal sheet railing, stainless steel handrail, light color granite tread</v>
          </cell>
          <cell r="D88">
            <v>7</v>
          </cell>
          <cell r="E88" t="str">
            <v>nos.</v>
          </cell>
          <cell r="F88">
            <v>1042187.75</v>
          </cell>
          <cell r="G88">
            <v>7295314.25</v>
          </cell>
          <cell r="H88">
            <v>0</v>
          </cell>
          <cell r="I88">
            <v>0</v>
          </cell>
          <cell r="J88">
            <v>0</v>
          </cell>
          <cell r="K88">
            <v>5080260</v>
          </cell>
          <cell r="L88">
            <v>50802.6</v>
          </cell>
          <cell r="M88">
            <v>829098.43</v>
          </cell>
          <cell r="N88">
            <v>609631.19999999995</v>
          </cell>
          <cell r="O88">
            <v>0</v>
          </cell>
          <cell r="P88">
            <v>0</v>
          </cell>
          <cell r="Q88">
            <v>27241.67</v>
          </cell>
          <cell r="R88">
            <v>203210.4</v>
          </cell>
          <cell r="S88">
            <v>0</v>
          </cell>
          <cell r="T88">
            <v>1358714.15</v>
          </cell>
          <cell r="U88">
            <v>0</v>
          </cell>
          <cell r="V88">
            <v>7295314.2499999991</v>
          </cell>
        </row>
        <row r="89">
          <cell r="B89" t="str">
            <v>3A.5.1</v>
          </cell>
          <cell r="C89" t="str">
            <v>Structural steel for supports</v>
          </cell>
          <cell r="T89">
            <v>0</v>
          </cell>
          <cell r="V89">
            <v>0</v>
          </cell>
        </row>
        <row r="90">
          <cell r="B90" t="str">
            <v>3A.5.2</v>
          </cell>
          <cell r="C90" t="str">
            <v>Glass for railing (included in above)</v>
          </cell>
          <cell r="T90">
            <v>0</v>
          </cell>
          <cell r="V90">
            <v>0</v>
          </cell>
        </row>
        <row r="91">
          <cell r="B91" t="str">
            <v>3A.5.3</v>
          </cell>
          <cell r="C91" t="str">
            <v>Timber for handrails &amp; treads (included in above)</v>
          </cell>
          <cell r="T91">
            <v>0</v>
          </cell>
          <cell r="V91">
            <v>0</v>
          </cell>
        </row>
        <row r="92">
          <cell r="B92" t="str">
            <v>3A.5.4</v>
          </cell>
          <cell r="C92" t="str">
            <v>Stainless steel brackets (included in above)</v>
          </cell>
          <cell r="T92">
            <v>0</v>
          </cell>
          <cell r="V92">
            <v>0</v>
          </cell>
        </row>
        <row r="93">
          <cell r="B93" t="str">
            <v>3A.6</v>
          </cell>
          <cell r="C93" t="str">
            <v>False ceiling</v>
          </cell>
          <cell r="T93">
            <v>0</v>
          </cell>
          <cell r="V93">
            <v>0</v>
          </cell>
        </row>
        <row r="94">
          <cell r="C94" t="str">
            <v>Mineral Fibre Tiles in Metal Frame and Semi Recessed (302)</v>
          </cell>
          <cell r="D94">
            <v>3894</v>
          </cell>
          <cell r="E94" t="str">
            <v>m2</v>
          </cell>
          <cell r="F94">
            <v>2073.46</v>
          </cell>
          <cell r="G94">
            <v>8074053.2400000002</v>
          </cell>
          <cell r="H94">
            <v>0</v>
          </cell>
          <cell r="I94">
            <v>0</v>
          </cell>
          <cell r="J94">
            <v>0</v>
          </cell>
          <cell r="K94">
            <v>5899410</v>
          </cell>
          <cell r="L94">
            <v>418215.6</v>
          </cell>
          <cell r="M94">
            <v>340647.12</v>
          </cell>
          <cell r="N94">
            <v>0</v>
          </cell>
          <cell r="O94">
            <v>97736.28</v>
          </cell>
          <cell r="P94">
            <v>101645.74</v>
          </cell>
          <cell r="Q94">
            <v>73596.600000000006</v>
          </cell>
          <cell r="R94">
            <v>84110.399999999994</v>
          </cell>
          <cell r="S94">
            <v>0</v>
          </cell>
          <cell r="T94">
            <v>1561017.5</v>
          </cell>
          <cell r="U94">
            <v>0</v>
          </cell>
          <cell r="V94">
            <v>8074053.2400000002</v>
          </cell>
        </row>
        <row r="95">
          <cell r="C95" t="str">
            <v>Water Resistant Fibre tile in metal Frame and Semi Recessed (303)</v>
          </cell>
          <cell r="D95">
            <v>1262</v>
          </cell>
          <cell r="E95" t="str">
            <v>m2</v>
          </cell>
          <cell r="F95">
            <v>928.95</v>
          </cell>
          <cell r="G95">
            <v>1172334.8999999999</v>
          </cell>
          <cell r="H95">
            <v>0</v>
          </cell>
          <cell r="I95">
            <v>0</v>
          </cell>
          <cell r="J95">
            <v>0</v>
          </cell>
          <cell r="K95">
            <v>769820</v>
          </cell>
          <cell r="L95">
            <v>136422.20000000001</v>
          </cell>
          <cell r="M95">
            <v>0</v>
          </cell>
          <cell r="N95">
            <v>0</v>
          </cell>
          <cell r="O95">
            <v>30792.799999999999</v>
          </cell>
          <cell r="P95">
            <v>32024.51</v>
          </cell>
          <cell r="Q95">
            <v>26943.7</v>
          </cell>
          <cell r="R95">
            <v>0</v>
          </cell>
          <cell r="S95">
            <v>0</v>
          </cell>
          <cell r="T95">
            <v>312753.89</v>
          </cell>
          <cell r="U95">
            <v>0</v>
          </cell>
          <cell r="V95">
            <v>1172334.9000000001</v>
          </cell>
        </row>
        <row r="96">
          <cell r="C96" t="str">
            <v>Perforated Metal Ceiling with acoustic fabric backing and snap on grids(304)</v>
          </cell>
          <cell r="D96">
            <v>33034</v>
          </cell>
          <cell r="E96" t="str">
            <v>m2</v>
          </cell>
          <cell r="F96">
            <v>4667.7299999999996</v>
          </cell>
          <cell r="G96">
            <v>154193792.81999999</v>
          </cell>
          <cell r="H96">
            <v>0</v>
          </cell>
          <cell r="I96">
            <v>0</v>
          </cell>
          <cell r="J96">
            <v>0</v>
          </cell>
          <cell r="K96">
            <v>115313435.5</v>
          </cell>
          <cell r="L96">
            <v>1352866.18</v>
          </cell>
          <cell r="M96">
            <v>0</v>
          </cell>
          <cell r="N96">
            <v>0</v>
          </cell>
          <cell r="O96">
            <v>7098676.2599999998</v>
          </cell>
          <cell r="P96">
            <v>4732450.84</v>
          </cell>
          <cell r="Q96">
            <v>0</v>
          </cell>
          <cell r="R96">
            <v>0</v>
          </cell>
          <cell r="S96">
            <v>0</v>
          </cell>
          <cell r="T96">
            <v>27049230.219999999</v>
          </cell>
          <cell r="U96">
            <v>0</v>
          </cell>
          <cell r="V96">
            <v>154193792.81999999</v>
          </cell>
        </row>
        <row r="97">
          <cell r="B97" t="str">
            <v>3A.6.1</v>
          </cell>
          <cell r="C97" t="str">
            <v>Gypsum board false ceiling</v>
          </cell>
          <cell r="G97">
            <v>0</v>
          </cell>
          <cell r="T97">
            <v>0</v>
          </cell>
          <cell r="V97">
            <v>0</v>
          </cell>
        </row>
        <row r="98">
          <cell r="B98" t="str">
            <v>3A.6.2</v>
          </cell>
          <cell r="C98" t="str">
            <v>Metallic false ceiling (301)</v>
          </cell>
          <cell r="D98">
            <v>4062</v>
          </cell>
          <cell r="E98" t="str">
            <v>m2</v>
          </cell>
          <cell r="F98">
            <v>4351.16</v>
          </cell>
          <cell r="G98">
            <v>17674411.920000002</v>
          </cell>
          <cell r="H98">
            <v>0</v>
          </cell>
          <cell r="I98">
            <v>0</v>
          </cell>
          <cell r="J98">
            <v>0</v>
          </cell>
          <cell r="K98">
            <v>13253290.5</v>
          </cell>
          <cell r="L98">
            <v>161723.45000000001</v>
          </cell>
          <cell r="M98">
            <v>0</v>
          </cell>
          <cell r="N98">
            <v>0</v>
          </cell>
          <cell r="O98">
            <v>761746.86</v>
          </cell>
          <cell r="P98">
            <v>507831.24</v>
          </cell>
          <cell r="Q98">
            <v>0</v>
          </cell>
          <cell r="R98">
            <v>0</v>
          </cell>
          <cell r="S98">
            <v>0</v>
          </cell>
          <cell r="T98">
            <v>3151543.32</v>
          </cell>
          <cell r="U98">
            <v>0</v>
          </cell>
          <cell r="V98">
            <v>17674411.919999998</v>
          </cell>
        </row>
        <row r="99">
          <cell r="B99" t="str">
            <v>3A.7</v>
          </cell>
          <cell r="C99" t="str">
            <v>Acoustic insulation for ceiling</v>
          </cell>
          <cell r="G99">
            <v>0</v>
          </cell>
          <cell r="T99">
            <v>0</v>
          </cell>
          <cell r="V99">
            <v>0</v>
          </cell>
        </row>
        <row r="100">
          <cell r="B100" t="str">
            <v>3A.8</v>
          </cell>
          <cell r="C100" t="str">
            <v>Painting</v>
          </cell>
          <cell r="G100">
            <v>0</v>
          </cell>
          <cell r="T100">
            <v>0</v>
          </cell>
          <cell r="V100">
            <v>0</v>
          </cell>
        </row>
        <row r="101">
          <cell r="B101" t="str">
            <v>3A.8.1</v>
          </cell>
          <cell r="C101" t="str">
            <v>Oil bound distemper painting(101)</v>
          </cell>
          <cell r="D101">
            <v>39212</v>
          </cell>
          <cell r="E101" t="str">
            <v>m2</v>
          </cell>
          <cell r="F101">
            <v>93.78</v>
          </cell>
          <cell r="G101">
            <v>3677301.36</v>
          </cell>
          <cell r="H101">
            <v>0</v>
          </cell>
          <cell r="I101">
            <v>0</v>
          </cell>
          <cell r="J101">
            <v>0</v>
          </cell>
          <cell r="K101">
            <v>1323640.27</v>
          </cell>
          <cell r="L101">
            <v>0</v>
          </cell>
          <cell r="M101">
            <v>1323640.27</v>
          </cell>
          <cell r="N101">
            <v>414596.31839999999</v>
          </cell>
          <cell r="O101">
            <v>0</v>
          </cell>
          <cell r="P101">
            <v>0</v>
          </cell>
          <cell r="Q101">
            <v>0</v>
          </cell>
          <cell r="R101">
            <v>105891.22</v>
          </cell>
          <cell r="S101">
            <v>0</v>
          </cell>
          <cell r="T101">
            <v>1030020.82</v>
          </cell>
          <cell r="U101">
            <v>0</v>
          </cell>
          <cell r="V101">
            <v>3677301.36</v>
          </cell>
        </row>
        <row r="102">
          <cell r="B102" t="str">
            <v>3A.8.2</v>
          </cell>
          <cell r="C102" t="str">
            <v>Plastic emulsion painting (102)</v>
          </cell>
          <cell r="D102">
            <v>10675</v>
          </cell>
          <cell r="E102" t="str">
            <v>m2</v>
          </cell>
          <cell r="F102">
            <v>109.32</v>
          </cell>
          <cell r="G102">
            <v>1166991</v>
          </cell>
          <cell r="H102">
            <v>0</v>
          </cell>
          <cell r="I102">
            <v>0</v>
          </cell>
          <cell r="J102">
            <v>0</v>
          </cell>
          <cell r="K102">
            <v>432081.3</v>
          </cell>
          <cell r="L102">
            <v>0</v>
          </cell>
          <cell r="M102">
            <v>432081.3</v>
          </cell>
          <cell r="N102">
            <v>134389.71</v>
          </cell>
          <cell r="O102">
            <v>0</v>
          </cell>
          <cell r="P102">
            <v>0</v>
          </cell>
          <cell r="Q102">
            <v>0</v>
          </cell>
          <cell r="R102">
            <v>34566.5</v>
          </cell>
          <cell r="S102">
            <v>0</v>
          </cell>
          <cell r="T102">
            <v>302828.40000000002</v>
          </cell>
          <cell r="U102">
            <v>0</v>
          </cell>
          <cell r="V102">
            <v>1166991</v>
          </cell>
        </row>
        <row r="103">
          <cell r="C103" t="str">
            <v>Additional Items</v>
          </cell>
          <cell r="G103">
            <v>0</v>
          </cell>
          <cell r="T103">
            <v>0</v>
          </cell>
          <cell r="V103">
            <v>0</v>
          </cell>
        </row>
        <row r="104">
          <cell r="C104" t="str">
            <v>Counter top in toilet</v>
          </cell>
          <cell r="D104">
            <v>133</v>
          </cell>
          <cell r="E104" t="str">
            <v>m</v>
          </cell>
          <cell r="F104">
            <v>2621.93</v>
          </cell>
          <cell r="G104">
            <v>348716.69</v>
          </cell>
          <cell r="H104">
            <v>0</v>
          </cell>
          <cell r="I104">
            <v>0</v>
          </cell>
          <cell r="J104">
            <v>0</v>
          </cell>
          <cell r="K104">
            <v>273733.95</v>
          </cell>
          <cell r="L104">
            <v>0</v>
          </cell>
          <cell r="M104">
            <v>0</v>
          </cell>
          <cell r="N104">
            <v>31555.313999999998</v>
          </cell>
          <cell r="O104">
            <v>0</v>
          </cell>
          <cell r="P104">
            <v>0</v>
          </cell>
          <cell r="Q104">
            <v>0</v>
          </cell>
          <cell r="R104">
            <v>0</v>
          </cell>
          <cell r="S104">
            <v>0</v>
          </cell>
          <cell r="T104">
            <v>74982.740000000005</v>
          </cell>
          <cell r="U104">
            <v>0</v>
          </cell>
          <cell r="V104">
            <v>348716.69</v>
          </cell>
        </row>
        <row r="105">
          <cell r="C105" t="str">
            <v>Urinal Partition</v>
          </cell>
          <cell r="D105">
            <v>90</v>
          </cell>
          <cell r="E105" t="str">
            <v>No.</v>
          </cell>
          <cell r="F105">
            <v>3932.9</v>
          </cell>
          <cell r="G105">
            <v>353961</v>
          </cell>
          <cell r="H105">
            <v>0</v>
          </cell>
          <cell r="I105">
            <v>0</v>
          </cell>
          <cell r="J105">
            <v>0</v>
          </cell>
          <cell r="K105">
            <v>277850.25</v>
          </cell>
          <cell r="L105">
            <v>0</v>
          </cell>
          <cell r="M105">
            <v>0</v>
          </cell>
          <cell r="N105">
            <v>32029.83</v>
          </cell>
          <cell r="O105">
            <v>0</v>
          </cell>
          <cell r="P105">
            <v>0</v>
          </cell>
          <cell r="Q105">
            <v>0</v>
          </cell>
          <cell r="R105">
            <v>0</v>
          </cell>
          <cell r="S105">
            <v>0</v>
          </cell>
          <cell r="T105">
            <v>76110.75</v>
          </cell>
          <cell r="U105">
            <v>0</v>
          </cell>
          <cell r="V105">
            <v>353961</v>
          </cell>
        </row>
        <row r="106">
          <cell r="C106" t="str">
            <v>Glass construction hoistway housing glass construction car - passenger elevator</v>
          </cell>
          <cell r="D106">
            <v>742</v>
          </cell>
          <cell r="E106" t="str">
            <v>m2</v>
          </cell>
          <cell r="F106">
            <v>17011.28</v>
          </cell>
          <cell r="G106">
            <v>12622369.76</v>
          </cell>
          <cell r="H106">
            <v>0</v>
          </cell>
          <cell r="I106">
            <v>0</v>
          </cell>
          <cell r="J106">
            <v>0</v>
          </cell>
          <cell r="K106">
            <v>8829800</v>
          </cell>
          <cell r="L106">
            <v>156747.5</v>
          </cell>
          <cell r="M106">
            <v>0</v>
          </cell>
          <cell r="N106">
            <v>0</v>
          </cell>
          <cell r="O106">
            <v>972762</v>
          </cell>
          <cell r="P106">
            <v>648508</v>
          </cell>
          <cell r="Q106">
            <v>283722.25</v>
          </cell>
          <cell r="R106">
            <v>0</v>
          </cell>
          <cell r="S106">
            <v>0</v>
          </cell>
          <cell r="T106">
            <v>1887577.51</v>
          </cell>
          <cell r="U106">
            <v>0</v>
          </cell>
          <cell r="V106">
            <v>12622369.76</v>
          </cell>
        </row>
        <row r="107">
          <cell r="C107" t="str">
            <v>Steel Maintenance catwalk</v>
          </cell>
          <cell r="D107">
            <v>1</v>
          </cell>
          <cell r="E107" t="str">
            <v>lot</v>
          </cell>
          <cell r="F107">
            <v>17341200</v>
          </cell>
          <cell r="G107">
            <v>17341200</v>
          </cell>
          <cell r="H107">
            <v>0</v>
          </cell>
          <cell r="I107">
            <v>0</v>
          </cell>
          <cell r="J107">
            <v>0</v>
          </cell>
          <cell r="K107">
            <v>15000000</v>
          </cell>
          <cell r="L107">
            <v>0</v>
          </cell>
          <cell r="M107">
            <v>0</v>
          </cell>
          <cell r="N107">
            <v>0</v>
          </cell>
          <cell r="O107">
            <v>0</v>
          </cell>
          <cell r="P107">
            <v>0</v>
          </cell>
          <cell r="Q107">
            <v>0</v>
          </cell>
          <cell r="R107">
            <v>0</v>
          </cell>
          <cell r="S107">
            <v>0</v>
          </cell>
          <cell r="T107">
            <v>2341200</v>
          </cell>
          <cell r="U107">
            <v>0</v>
          </cell>
          <cell r="V107">
            <v>17341200</v>
          </cell>
        </row>
        <row r="108">
          <cell r="C108" t="str">
            <v>Automatic metal doors</v>
          </cell>
          <cell r="D108">
            <v>1</v>
          </cell>
          <cell r="E108" t="str">
            <v>lot</v>
          </cell>
          <cell r="F108">
            <v>4624320</v>
          </cell>
          <cell r="G108">
            <v>4624320</v>
          </cell>
          <cell r="H108">
            <v>0</v>
          </cell>
          <cell r="I108">
            <v>0</v>
          </cell>
          <cell r="J108">
            <v>0</v>
          </cell>
          <cell r="K108">
            <v>4000000</v>
          </cell>
          <cell r="L108">
            <v>0</v>
          </cell>
          <cell r="M108">
            <v>0</v>
          </cell>
          <cell r="N108">
            <v>0</v>
          </cell>
          <cell r="O108">
            <v>0</v>
          </cell>
          <cell r="P108">
            <v>0</v>
          </cell>
          <cell r="Q108">
            <v>0</v>
          </cell>
          <cell r="R108">
            <v>0</v>
          </cell>
          <cell r="S108">
            <v>0</v>
          </cell>
          <cell r="T108">
            <v>624320</v>
          </cell>
          <cell r="U108">
            <v>0</v>
          </cell>
          <cell r="V108">
            <v>4624320</v>
          </cell>
        </row>
        <row r="109">
          <cell r="B109" t="str">
            <v>3A.9</v>
          </cell>
          <cell r="C109" t="str">
            <v>Software</v>
          </cell>
          <cell r="G109" t="str">
            <v>N.A.</v>
          </cell>
          <cell r="H109">
            <v>0</v>
          </cell>
          <cell r="I109">
            <v>0</v>
          </cell>
          <cell r="J109">
            <v>0</v>
          </cell>
          <cell r="K109">
            <v>0</v>
          </cell>
          <cell r="M109">
            <v>0</v>
          </cell>
          <cell r="N109">
            <v>0</v>
          </cell>
          <cell r="P109">
            <v>0</v>
          </cell>
          <cell r="Q109">
            <v>0</v>
          </cell>
          <cell r="R109">
            <v>0</v>
          </cell>
          <cell r="S109">
            <v>0</v>
          </cell>
          <cell r="T109">
            <v>0</v>
          </cell>
          <cell r="U109">
            <v>0</v>
          </cell>
          <cell r="V109">
            <v>0</v>
          </cell>
        </row>
        <row r="110">
          <cell r="B110" t="str">
            <v>3A.10</v>
          </cell>
          <cell r="C110" t="str">
            <v>Clearing and Forwarding Services</v>
          </cell>
          <cell r="D110">
            <v>1</v>
          </cell>
          <cell r="E110" t="str">
            <v>L.S.</v>
          </cell>
          <cell r="G110">
            <v>0</v>
          </cell>
          <cell r="H110">
            <v>0</v>
          </cell>
          <cell r="I110">
            <v>0</v>
          </cell>
          <cell r="J110">
            <v>0</v>
          </cell>
          <cell r="K110">
            <v>0</v>
          </cell>
          <cell r="L110">
            <v>0</v>
          </cell>
          <cell r="M110">
            <v>0</v>
          </cell>
          <cell r="N110">
            <v>0</v>
          </cell>
          <cell r="Q110">
            <v>0</v>
          </cell>
          <cell r="V110">
            <v>0</v>
          </cell>
        </row>
        <row r="111">
          <cell r="B111" t="str">
            <v>3A.11</v>
          </cell>
          <cell r="C111" t="str">
            <v>Inland Transportation</v>
          </cell>
          <cell r="D111">
            <v>1</v>
          </cell>
          <cell r="E111" t="str">
            <v>L.S.</v>
          </cell>
          <cell r="G111">
            <v>6062510.6700000009</v>
          </cell>
          <cell r="L111">
            <v>5911760.7700000005</v>
          </cell>
          <cell r="Q111">
            <v>150749.9</v>
          </cell>
          <cell r="V111">
            <v>6062510.6700000009</v>
          </cell>
        </row>
        <row r="112">
          <cell r="B112" t="str">
            <v>3A.12</v>
          </cell>
          <cell r="C112" t="str">
            <v>Value of   engineering services</v>
          </cell>
          <cell r="D112">
            <v>1</v>
          </cell>
          <cell r="E112" t="str">
            <v>L.S.</v>
          </cell>
          <cell r="G112">
            <v>0</v>
          </cell>
          <cell r="Q112">
            <v>0</v>
          </cell>
          <cell r="V112">
            <v>0</v>
          </cell>
        </row>
        <row r="113">
          <cell r="B113" t="str">
            <v>3A.13</v>
          </cell>
          <cell r="C113" t="str">
            <v>Spare Parts comprising:</v>
          </cell>
          <cell r="G113" t="str">
            <v>N.A.</v>
          </cell>
          <cell r="H113">
            <v>0</v>
          </cell>
          <cell r="I113">
            <v>0</v>
          </cell>
          <cell r="J113">
            <v>0</v>
          </cell>
          <cell r="K113">
            <v>0</v>
          </cell>
          <cell r="M113">
            <v>0</v>
          </cell>
          <cell r="N113">
            <v>0</v>
          </cell>
          <cell r="P113">
            <v>0</v>
          </cell>
          <cell r="Q113">
            <v>0</v>
          </cell>
          <cell r="R113">
            <v>0</v>
          </cell>
          <cell r="S113">
            <v>0</v>
          </cell>
          <cell r="T113">
            <v>0</v>
          </cell>
          <cell r="U113">
            <v>0</v>
          </cell>
          <cell r="V113">
            <v>0</v>
          </cell>
        </row>
        <row r="114">
          <cell r="C114" t="str">
            <v>(i) Replacement Parts</v>
          </cell>
        </row>
        <row r="115">
          <cell r="C115" t="str">
            <v>(ii) Commissioning Parts</v>
          </cell>
        </row>
        <row r="116">
          <cell r="C116" t="str">
            <v>(iii) Critical Spare Parts</v>
          </cell>
        </row>
        <row r="117">
          <cell r="C117" t="str">
            <v>(provide separate list with quantity and unit prices for spares for each item 3A. 1 to 3A. 12)</v>
          </cell>
        </row>
        <row r="118">
          <cell r="A118" t="str">
            <v>3A</v>
          </cell>
          <cell r="B118" t="str">
            <v>TOTAL APPORTIONED AMOUNT FOR  COST CENTRE 3A (inclusive of all taxes and duties except tax payable under Section 5 or 6 and 5F of the APGST)</v>
          </cell>
          <cell r="G118">
            <v>746992947.65999985</v>
          </cell>
          <cell r="H118">
            <v>0</v>
          </cell>
          <cell r="I118">
            <v>0</v>
          </cell>
          <cell r="J118">
            <v>0</v>
          </cell>
          <cell r="K118">
            <v>523520929.43000007</v>
          </cell>
          <cell r="L118">
            <v>5911760.7700000005</v>
          </cell>
          <cell r="M118">
            <v>12218697.27</v>
          </cell>
          <cell r="N118">
            <v>22008901.754281435</v>
          </cell>
          <cell r="O118">
            <v>22806993.480000004</v>
          </cell>
          <cell r="P118">
            <v>15145230.909999998</v>
          </cell>
          <cell r="Q118">
            <v>2590390.4699999997</v>
          </cell>
          <cell r="R118">
            <v>2355425.62</v>
          </cell>
          <cell r="S118">
            <v>0</v>
          </cell>
          <cell r="T118">
            <v>164798945.33000001</v>
          </cell>
          <cell r="U118">
            <v>0</v>
          </cell>
          <cell r="V118">
            <v>746992947.66000009</v>
          </cell>
        </row>
        <row r="119">
          <cell r="B119" t="str">
            <v>Value of applicable Segniorage charges</v>
          </cell>
          <cell r="G119">
            <v>259986.8</v>
          </cell>
          <cell r="V119">
            <v>746992947.65999985</v>
          </cell>
        </row>
        <row r="120">
          <cell r="V120">
            <v>0</v>
          </cell>
        </row>
        <row r="121">
          <cell r="B121" t="str">
            <v>Note for Tenderers: Any items of work not specifically mentioned above shall be allocated to the most appropriate item of work and indicated separately (3A.1 to 3A.13)</v>
          </cell>
        </row>
        <row r="122">
          <cell r="G122">
            <v>746992947.65999985</v>
          </cell>
          <cell r="L122">
            <v>5911760.7700000005</v>
          </cell>
        </row>
        <row r="123">
          <cell r="G123">
            <v>0</v>
          </cell>
        </row>
      </sheetData>
      <sheetData sheetId="11"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4">
          <cell r="B4" t="str">
            <v>Cost Centre 3B – ATC complex Finishing works</v>
          </cell>
        </row>
        <row r="6">
          <cell r="B6" t="str">
            <v>SL. NO</v>
          </cell>
          <cell r="C6" t="str">
            <v>ITEM DESCRIPTION</v>
          </cell>
          <cell r="D6" t="str">
            <v>QTY</v>
          </cell>
          <cell r="E6" t="str">
            <v>UNIT</v>
          </cell>
          <cell r="F6" t="str">
            <v>UNIT RATE</v>
          </cell>
          <cell r="G6" t="str">
            <v>APPORTIONED AMOUNT IN RUPEES</v>
          </cell>
          <cell r="H6" t="str">
            <v>COST BREAKDOWN</v>
          </cell>
        </row>
        <row r="7">
          <cell r="H7" t="str">
            <v>CIF Price</v>
          </cell>
          <cell r="I7" t="str">
            <v>Custom Duty</v>
          </cell>
          <cell r="J7" t="str">
            <v>CVD</v>
          </cell>
          <cell r="K7" t="str">
            <v>Ex-Factory Price</v>
          </cell>
          <cell r="L7" t="str">
            <v>Total Value of Services</v>
          </cell>
          <cell r="M7" t="str">
            <v>Excise Duty</v>
          </cell>
          <cell r="N7" t="str">
            <v>Sales Tax</v>
          </cell>
          <cell r="P7" t="str">
            <v>AP Entry Tax</v>
          </cell>
          <cell r="Q7" t="str">
            <v>Service Tax</v>
          </cell>
          <cell r="R7" t="str">
            <v>Works Conract Tax</v>
          </cell>
          <cell r="S7" t="str">
            <v>Other taxes &amp; levies*</v>
          </cell>
          <cell r="T7" t="str">
            <v>Construction Services</v>
          </cell>
          <cell r="U7" t="str">
            <v>Installation, testing &amp; commissioning</v>
          </cell>
        </row>
        <row r="8">
          <cell r="N8" t="str">
            <v>AP General Sales Tax</v>
          </cell>
          <cell r="O8" t="str">
            <v>Central Sales tax</v>
          </cell>
        </row>
        <row r="9">
          <cell r="B9" t="str">
            <v>3B.1</v>
          </cell>
          <cell r="C9" t="str">
            <v>Masonry &amp; Plastering</v>
          </cell>
          <cell r="T9">
            <v>0</v>
          </cell>
        </row>
        <row r="10">
          <cell r="B10" t="str">
            <v>3B.1.1</v>
          </cell>
          <cell r="C10" t="str">
            <v>Brick / Block Masonry for outside walls (230 mm Thick)</v>
          </cell>
          <cell r="D10">
            <v>158</v>
          </cell>
          <cell r="E10" t="str">
            <v>m2</v>
          </cell>
          <cell r="F10">
            <v>516.45000000000005</v>
          </cell>
          <cell r="G10">
            <v>81599.100000000006</v>
          </cell>
          <cell r="H10">
            <v>0</v>
          </cell>
          <cell r="I10">
            <v>0</v>
          </cell>
          <cell r="J10">
            <v>0</v>
          </cell>
          <cell r="K10">
            <v>55210.38</v>
          </cell>
          <cell r="L10">
            <v>0</v>
          </cell>
          <cell r="M10">
            <v>0</v>
          </cell>
          <cell r="N10">
            <v>0</v>
          </cell>
          <cell r="O10">
            <v>1733.57</v>
          </cell>
          <cell r="P10">
            <v>0</v>
          </cell>
          <cell r="Q10">
            <v>0</v>
          </cell>
          <cell r="R10">
            <v>4416.1000000000004</v>
          </cell>
          <cell r="S10">
            <v>0</v>
          </cell>
          <cell r="T10">
            <v>24655.15</v>
          </cell>
          <cell r="U10">
            <v>0</v>
          </cell>
          <cell r="V10">
            <v>81599.099999999991</v>
          </cell>
        </row>
        <row r="11">
          <cell r="B11" t="str">
            <v>3B.1.2</v>
          </cell>
          <cell r="C11" t="str">
            <v>Brick / Block Masonry for inside walls (150 mm Thick)</v>
          </cell>
          <cell r="D11">
            <v>1063</v>
          </cell>
          <cell r="E11" t="str">
            <v>m2</v>
          </cell>
          <cell r="F11">
            <v>354.15</v>
          </cell>
          <cell r="G11">
            <v>376461.45</v>
          </cell>
          <cell r="H11">
            <v>0</v>
          </cell>
          <cell r="I11">
            <v>0</v>
          </cell>
          <cell r="J11">
            <v>0</v>
          </cell>
          <cell r="K11">
            <v>260166.35</v>
          </cell>
          <cell r="L11">
            <v>0</v>
          </cell>
          <cell r="M11">
            <v>0</v>
          </cell>
          <cell r="N11">
            <v>0</v>
          </cell>
          <cell r="O11">
            <v>11567.14</v>
          </cell>
          <cell r="P11">
            <v>0</v>
          </cell>
          <cell r="Q11">
            <v>0</v>
          </cell>
          <cell r="R11">
            <v>20813.54</v>
          </cell>
          <cell r="S11">
            <v>0</v>
          </cell>
          <cell r="T11">
            <v>104727.96</v>
          </cell>
          <cell r="U11">
            <v>0</v>
          </cell>
          <cell r="V11">
            <v>376461.45</v>
          </cell>
        </row>
        <row r="12">
          <cell r="B12" t="str">
            <v>3B.1.3</v>
          </cell>
          <cell r="C12" t="str">
            <v>Walls plastering</v>
          </cell>
          <cell r="T12">
            <v>0</v>
          </cell>
          <cell r="V12">
            <v>0</v>
          </cell>
        </row>
        <row r="13">
          <cell r="B13" t="str">
            <v>a</v>
          </cell>
          <cell r="C13" t="str">
            <v>Oil bound distemper (code no. 101)</v>
          </cell>
          <cell r="D13">
            <v>323</v>
          </cell>
          <cell r="E13" t="str">
            <v>m2</v>
          </cell>
          <cell r="F13">
            <v>93.78</v>
          </cell>
          <cell r="G13">
            <v>30290.94</v>
          </cell>
          <cell r="H13">
            <v>0</v>
          </cell>
          <cell r="I13">
            <v>0</v>
          </cell>
          <cell r="J13">
            <v>0</v>
          </cell>
          <cell r="K13">
            <v>10903.19</v>
          </cell>
          <cell r="L13">
            <v>0</v>
          </cell>
          <cell r="M13">
            <v>10903.19</v>
          </cell>
          <cell r="N13">
            <v>3415.1435999999999</v>
          </cell>
          <cell r="O13">
            <v>0</v>
          </cell>
          <cell r="P13">
            <v>0</v>
          </cell>
          <cell r="Q13">
            <v>0</v>
          </cell>
          <cell r="R13">
            <v>872.26</v>
          </cell>
          <cell r="S13">
            <v>0</v>
          </cell>
          <cell r="T13">
            <v>8484.56</v>
          </cell>
          <cell r="U13">
            <v>0</v>
          </cell>
          <cell r="V13">
            <v>30290.940000000002</v>
          </cell>
        </row>
        <row r="14">
          <cell r="B14" t="str">
            <v>b</v>
          </cell>
          <cell r="C14" t="str">
            <v>Ceramic tile (code no. 502)</v>
          </cell>
          <cell r="D14">
            <v>389</v>
          </cell>
          <cell r="E14" t="str">
            <v>m2</v>
          </cell>
          <cell r="F14">
            <v>642.9</v>
          </cell>
          <cell r="G14">
            <v>250088.1</v>
          </cell>
          <cell r="H14">
            <v>0</v>
          </cell>
          <cell r="I14">
            <v>0</v>
          </cell>
          <cell r="J14">
            <v>0</v>
          </cell>
          <cell r="K14">
            <v>185331.27</v>
          </cell>
          <cell r="L14">
            <v>0</v>
          </cell>
          <cell r="M14">
            <v>0</v>
          </cell>
          <cell r="N14">
            <v>18458.672399999999</v>
          </cell>
          <cell r="O14">
            <v>0</v>
          </cell>
          <cell r="P14">
            <v>0</v>
          </cell>
          <cell r="Q14">
            <v>0</v>
          </cell>
          <cell r="R14">
            <v>0</v>
          </cell>
          <cell r="S14">
            <v>0</v>
          </cell>
          <cell r="T14">
            <v>64756.83</v>
          </cell>
          <cell r="U14">
            <v>0</v>
          </cell>
          <cell r="V14">
            <v>250088.1</v>
          </cell>
        </row>
        <row r="15">
          <cell r="B15" t="str">
            <v>c</v>
          </cell>
          <cell r="C15" t="str">
            <v>Rubberized carpet baseglued on wall of required height to match partition wall (code no. 410)</v>
          </cell>
          <cell r="D15">
            <v>123</v>
          </cell>
          <cell r="E15" t="str">
            <v>m2</v>
          </cell>
          <cell r="F15">
            <v>3362.1</v>
          </cell>
          <cell r="G15">
            <v>413538.3</v>
          </cell>
          <cell r="H15">
            <v>0</v>
          </cell>
          <cell r="I15">
            <v>0</v>
          </cell>
          <cell r="J15">
            <v>0</v>
          </cell>
          <cell r="K15">
            <v>287511.49</v>
          </cell>
          <cell r="L15">
            <v>0</v>
          </cell>
          <cell r="M15">
            <v>0</v>
          </cell>
          <cell r="N15">
            <v>33351.695999999902</v>
          </cell>
          <cell r="O15">
            <v>0</v>
          </cell>
          <cell r="P15">
            <v>0</v>
          </cell>
          <cell r="Q15">
            <v>0</v>
          </cell>
          <cell r="R15">
            <v>0</v>
          </cell>
          <cell r="S15">
            <v>0</v>
          </cell>
          <cell r="T15">
            <v>126026.81</v>
          </cell>
          <cell r="U15">
            <v>0</v>
          </cell>
          <cell r="V15">
            <v>413538.3</v>
          </cell>
        </row>
        <row r="16">
          <cell r="B16" t="str">
            <v>3B.1.4</v>
          </cell>
          <cell r="C16" t="str">
            <v>Ceiling plastering</v>
          </cell>
          <cell r="T16">
            <v>0</v>
          </cell>
          <cell r="V16">
            <v>0</v>
          </cell>
        </row>
        <row r="17">
          <cell r="B17" t="str">
            <v>3B.1.5</v>
          </cell>
          <cell r="C17" t="str">
            <v>External sand faced plaster</v>
          </cell>
          <cell r="T17">
            <v>0</v>
          </cell>
          <cell r="V17">
            <v>0</v>
          </cell>
        </row>
        <row r="18">
          <cell r="B18" t="str">
            <v>3B.1.6</v>
          </cell>
          <cell r="C18" t="str">
            <v>G.I. Chicken wire mesh</v>
          </cell>
          <cell r="T18">
            <v>0</v>
          </cell>
          <cell r="V18">
            <v>0</v>
          </cell>
        </row>
        <row r="19">
          <cell r="B19" t="str">
            <v>3B.2</v>
          </cell>
          <cell r="C19" t="str">
            <v>Painting</v>
          </cell>
          <cell r="T19">
            <v>0</v>
          </cell>
          <cell r="V19">
            <v>0</v>
          </cell>
        </row>
        <row r="20">
          <cell r="B20" t="str">
            <v>3B.2.1</v>
          </cell>
          <cell r="C20" t="str">
            <v>Plastic emulsion painting (102)</v>
          </cell>
          <cell r="D20">
            <v>1439</v>
          </cell>
          <cell r="E20" t="str">
            <v>m2</v>
          </cell>
          <cell r="F20">
            <v>109.32</v>
          </cell>
          <cell r="G20">
            <v>157311.48000000001</v>
          </cell>
          <cell r="H20">
            <v>0</v>
          </cell>
          <cell r="I20">
            <v>0</v>
          </cell>
          <cell r="J20">
            <v>0</v>
          </cell>
          <cell r="K20">
            <v>58244.959999999999</v>
          </cell>
          <cell r="L20">
            <v>0</v>
          </cell>
          <cell r="M20">
            <v>58244.959999999999</v>
          </cell>
          <cell r="N20">
            <v>18115.858800000002</v>
          </cell>
          <cell r="O20">
            <v>0</v>
          </cell>
          <cell r="P20">
            <v>0</v>
          </cell>
          <cell r="Q20">
            <v>0</v>
          </cell>
          <cell r="R20">
            <v>4659.6000000000004</v>
          </cell>
          <cell r="S20">
            <v>0</v>
          </cell>
          <cell r="T20">
            <v>40821.56</v>
          </cell>
          <cell r="U20">
            <v>0</v>
          </cell>
          <cell r="V20">
            <v>157311.48000000001</v>
          </cell>
        </row>
        <row r="21">
          <cell r="B21" t="str">
            <v>3B.2.2</v>
          </cell>
          <cell r="C21" t="str">
            <v>Synthetic plaster for external surfaces</v>
          </cell>
          <cell r="T21">
            <v>0</v>
          </cell>
          <cell r="V21">
            <v>0</v>
          </cell>
        </row>
        <row r="22">
          <cell r="B22" t="str">
            <v>3B.2.3</v>
          </cell>
          <cell r="C22" t="str">
            <v>Synthetic enamel paint</v>
          </cell>
          <cell r="T22">
            <v>0</v>
          </cell>
          <cell r="V22">
            <v>0</v>
          </cell>
        </row>
        <row r="23">
          <cell r="B23" t="str">
            <v>3B.3</v>
          </cell>
          <cell r="C23" t="str">
            <v>Flooring</v>
          </cell>
          <cell r="T23">
            <v>0</v>
          </cell>
          <cell r="V23">
            <v>0</v>
          </cell>
        </row>
        <row r="24">
          <cell r="B24" t="str">
            <v>a</v>
          </cell>
          <cell r="C24" t="str">
            <v>Indian patent stone (code no. 201)</v>
          </cell>
          <cell r="D24">
            <v>110</v>
          </cell>
          <cell r="E24" t="str">
            <v>m2</v>
          </cell>
          <cell r="F24">
            <v>197.24</v>
          </cell>
          <cell r="G24">
            <v>21696.400000000001</v>
          </cell>
          <cell r="H24">
            <v>0</v>
          </cell>
          <cell r="I24">
            <v>0</v>
          </cell>
          <cell r="J24">
            <v>0</v>
          </cell>
          <cell r="K24">
            <v>8027.25</v>
          </cell>
          <cell r="L24">
            <v>0</v>
          </cell>
          <cell r="M24">
            <v>0</v>
          </cell>
          <cell r="N24">
            <v>45.87</v>
          </cell>
          <cell r="O24">
            <v>0</v>
          </cell>
          <cell r="P24">
            <v>0</v>
          </cell>
          <cell r="Q24">
            <v>0</v>
          </cell>
          <cell r="R24">
            <v>0</v>
          </cell>
          <cell r="S24">
            <v>0</v>
          </cell>
          <cell r="T24">
            <v>13669.15</v>
          </cell>
          <cell r="U24">
            <v>0</v>
          </cell>
          <cell r="V24">
            <v>21696.400000000001</v>
          </cell>
        </row>
        <row r="25">
          <cell r="B25" t="str">
            <v>b</v>
          </cell>
          <cell r="C25" t="str">
            <v>Polished marble/granite (code no. 401)</v>
          </cell>
          <cell r="D25">
            <v>279</v>
          </cell>
          <cell r="E25" t="str">
            <v>m2</v>
          </cell>
          <cell r="F25">
            <v>2621.93</v>
          </cell>
          <cell r="G25">
            <v>731518.47</v>
          </cell>
          <cell r="H25">
            <v>0</v>
          </cell>
          <cell r="I25">
            <v>0</v>
          </cell>
          <cell r="J25">
            <v>0</v>
          </cell>
          <cell r="K25">
            <v>574223.85</v>
          </cell>
          <cell r="L25">
            <v>0</v>
          </cell>
          <cell r="M25">
            <v>0</v>
          </cell>
          <cell r="N25">
            <v>66194.982000000004</v>
          </cell>
          <cell r="O25">
            <v>0</v>
          </cell>
          <cell r="P25">
            <v>0</v>
          </cell>
          <cell r="Q25">
            <v>0</v>
          </cell>
          <cell r="R25">
            <v>0</v>
          </cell>
          <cell r="S25">
            <v>0</v>
          </cell>
          <cell r="T25">
            <v>157294.62</v>
          </cell>
          <cell r="U25">
            <v>0</v>
          </cell>
          <cell r="V25">
            <v>731518.47</v>
          </cell>
        </row>
        <row r="26">
          <cell r="B26" t="str">
            <v>c</v>
          </cell>
          <cell r="C26" t="str">
            <v>Raised access flooring system with  600x600 carpet tiles (code no. 211) and 600x600 carpet tiles glued on base floor (code no. 212)</v>
          </cell>
          <cell r="D26">
            <v>22</v>
          </cell>
          <cell r="E26" t="str">
            <v>m2</v>
          </cell>
          <cell r="F26">
            <v>10171.34</v>
          </cell>
          <cell r="G26">
            <v>223769.48</v>
          </cell>
          <cell r="H26">
            <v>0</v>
          </cell>
          <cell r="I26">
            <v>0</v>
          </cell>
          <cell r="J26">
            <v>0</v>
          </cell>
          <cell r="K26">
            <v>139034.14000000001</v>
          </cell>
          <cell r="L26">
            <v>0</v>
          </cell>
          <cell r="M26">
            <v>0</v>
          </cell>
          <cell r="N26">
            <v>16404.695999999902</v>
          </cell>
          <cell r="O26">
            <v>0</v>
          </cell>
          <cell r="P26">
            <v>0</v>
          </cell>
          <cell r="Q26">
            <v>0</v>
          </cell>
          <cell r="R26">
            <v>0</v>
          </cell>
          <cell r="S26">
            <v>0</v>
          </cell>
          <cell r="T26">
            <v>84735.34</v>
          </cell>
          <cell r="U26">
            <v>0</v>
          </cell>
          <cell r="V26">
            <v>223769.48</v>
          </cell>
        </row>
        <row r="27">
          <cell r="B27" t="str">
            <v>d</v>
          </cell>
          <cell r="C27" t="str">
            <v>600x600 carpet tiles glued on base floor (code no. 212)</v>
          </cell>
          <cell r="D27">
            <v>637</v>
          </cell>
          <cell r="E27" t="str">
            <v>m2</v>
          </cell>
          <cell r="F27">
            <v>3362.1</v>
          </cell>
          <cell r="G27">
            <v>2141657.7000000002</v>
          </cell>
          <cell r="H27">
            <v>0</v>
          </cell>
          <cell r="I27">
            <v>0</v>
          </cell>
          <cell r="J27">
            <v>0</v>
          </cell>
          <cell r="K27">
            <v>1488982.25</v>
          </cell>
          <cell r="L27">
            <v>0</v>
          </cell>
          <cell r="M27">
            <v>0</v>
          </cell>
          <cell r="N27">
            <v>172723.82399999999</v>
          </cell>
          <cell r="O27">
            <v>0</v>
          </cell>
          <cell r="P27">
            <v>0</v>
          </cell>
          <cell r="Q27">
            <v>0</v>
          </cell>
          <cell r="R27">
            <v>0</v>
          </cell>
          <cell r="S27">
            <v>0</v>
          </cell>
          <cell r="T27">
            <v>652675.44999999995</v>
          </cell>
          <cell r="U27">
            <v>0</v>
          </cell>
          <cell r="V27">
            <v>2141657.7000000002</v>
          </cell>
        </row>
        <row r="28">
          <cell r="B28" t="str">
            <v>e</v>
          </cell>
          <cell r="C28" t="str">
            <v>Unknown</v>
          </cell>
          <cell r="E28" t="str">
            <v>m2</v>
          </cell>
          <cell r="T28">
            <v>0</v>
          </cell>
          <cell r="V28">
            <v>0</v>
          </cell>
        </row>
        <row r="29">
          <cell r="B29" t="str">
            <v>f</v>
          </cell>
          <cell r="C29" t="str">
            <v>Vitrified tiles (skirting to toilets) (code no. 409)</v>
          </cell>
          <cell r="D29">
            <v>39</v>
          </cell>
          <cell r="E29" t="str">
            <v>m</v>
          </cell>
          <cell r="F29">
            <v>1166.56</v>
          </cell>
          <cell r="G29">
            <v>45495.839999999997</v>
          </cell>
          <cell r="H29">
            <v>0</v>
          </cell>
          <cell r="I29">
            <v>0</v>
          </cell>
          <cell r="J29">
            <v>0</v>
          </cell>
          <cell r="K29">
            <v>34002.54</v>
          </cell>
          <cell r="L29">
            <v>0</v>
          </cell>
          <cell r="M29">
            <v>0</v>
          </cell>
          <cell r="N29">
            <v>3701.2248</v>
          </cell>
          <cell r="O29">
            <v>0</v>
          </cell>
          <cell r="P29">
            <v>0</v>
          </cell>
          <cell r="Q29">
            <v>0</v>
          </cell>
          <cell r="R29">
            <v>0</v>
          </cell>
          <cell r="S29">
            <v>0</v>
          </cell>
          <cell r="T29">
            <v>11493.3</v>
          </cell>
          <cell r="U29">
            <v>0</v>
          </cell>
          <cell r="V29">
            <v>45495.840000000011</v>
          </cell>
        </row>
        <row r="30">
          <cell r="B30" t="str">
            <v>g</v>
          </cell>
          <cell r="C30" t="str">
            <v>Cement based skirting</v>
          </cell>
          <cell r="D30">
            <v>93</v>
          </cell>
          <cell r="E30" t="str">
            <v>m</v>
          </cell>
          <cell r="F30">
            <v>197.24</v>
          </cell>
          <cell r="G30">
            <v>18343.32</v>
          </cell>
          <cell r="H30">
            <v>0</v>
          </cell>
          <cell r="I30">
            <v>0</v>
          </cell>
          <cell r="J30">
            <v>0</v>
          </cell>
          <cell r="K30">
            <v>6786.68</v>
          </cell>
          <cell r="L30">
            <v>0</v>
          </cell>
          <cell r="M30">
            <v>0</v>
          </cell>
          <cell r="N30">
            <v>38.780999999999999</v>
          </cell>
          <cell r="O30">
            <v>0</v>
          </cell>
          <cell r="P30">
            <v>0</v>
          </cell>
          <cell r="Q30">
            <v>0</v>
          </cell>
          <cell r="R30">
            <v>0</v>
          </cell>
          <cell r="S30">
            <v>0</v>
          </cell>
          <cell r="T30">
            <v>11556.64</v>
          </cell>
          <cell r="U30">
            <v>0</v>
          </cell>
          <cell r="V30">
            <v>18343.32</v>
          </cell>
        </row>
        <row r="31">
          <cell r="B31" t="str">
            <v>3B.3.1</v>
          </cell>
          <cell r="C31" t="str">
            <v>IPS Flooring</v>
          </cell>
          <cell r="T31">
            <v>0</v>
          </cell>
          <cell r="V31">
            <v>0</v>
          </cell>
        </row>
        <row r="32">
          <cell r="B32" t="str">
            <v>3B.3.2</v>
          </cell>
          <cell r="C32" t="str">
            <v>Cement concrete flooring 50mm thick (214)</v>
          </cell>
          <cell r="D32">
            <v>73</v>
          </cell>
          <cell r="E32" t="str">
            <v>m2</v>
          </cell>
          <cell r="F32">
            <v>394.49</v>
          </cell>
          <cell r="G32">
            <v>28797.77</v>
          </cell>
          <cell r="H32">
            <v>0</v>
          </cell>
          <cell r="I32">
            <v>0</v>
          </cell>
          <cell r="J32">
            <v>0</v>
          </cell>
          <cell r="K32">
            <v>10654.35</v>
          </cell>
          <cell r="L32">
            <v>0</v>
          </cell>
          <cell r="M32">
            <v>0</v>
          </cell>
          <cell r="N32">
            <v>60.881999999999998</v>
          </cell>
          <cell r="O32">
            <v>0</v>
          </cell>
          <cell r="P32">
            <v>0</v>
          </cell>
          <cell r="Q32">
            <v>0</v>
          </cell>
          <cell r="R32">
            <v>0</v>
          </cell>
          <cell r="S32">
            <v>0</v>
          </cell>
          <cell r="T32">
            <v>18143.419999999998</v>
          </cell>
          <cell r="U32">
            <v>0</v>
          </cell>
          <cell r="V32">
            <v>28797.769999999997</v>
          </cell>
        </row>
        <row r="33">
          <cell r="B33" t="str">
            <v>3B.3.3</v>
          </cell>
          <cell r="C33" t="str">
            <v>Granite flooring (203)</v>
          </cell>
          <cell r="D33">
            <v>388</v>
          </cell>
          <cell r="E33" t="str">
            <v>m2</v>
          </cell>
          <cell r="F33">
            <v>2621.93</v>
          </cell>
          <cell r="G33">
            <v>1017308.84</v>
          </cell>
          <cell r="H33">
            <v>0</v>
          </cell>
          <cell r="I33">
            <v>0</v>
          </cell>
          <cell r="J33">
            <v>0</v>
          </cell>
          <cell r="K33">
            <v>798562.2</v>
          </cell>
          <cell r="L33">
            <v>0</v>
          </cell>
          <cell r="M33">
            <v>0</v>
          </cell>
          <cell r="N33">
            <v>92056.104000000007</v>
          </cell>
          <cell r="O33">
            <v>0</v>
          </cell>
          <cell r="P33">
            <v>0</v>
          </cell>
          <cell r="Q33">
            <v>0</v>
          </cell>
          <cell r="R33">
            <v>0</v>
          </cell>
          <cell r="S33">
            <v>0</v>
          </cell>
          <cell r="T33">
            <v>218746.64</v>
          </cell>
          <cell r="U33">
            <v>0</v>
          </cell>
          <cell r="V33">
            <v>1017308.8400000001</v>
          </cell>
        </row>
        <row r="34">
          <cell r="B34" t="str">
            <v>3B.3.4</v>
          </cell>
          <cell r="C34" t="str">
            <v>Flamed granite flooring (204)</v>
          </cell>
          <cell r="D34">
            <v>415</v>
          </cell>
          <cell r="E34" t="str">
            <v>m2</v>
          </cell>
          <cell r="F34">
            <v>2621.93</v>
          </cell>
          <cell r="G34">
            <v>1088100.95</v>
          </cell>
          <cell r="H34">
            <v>0</v>
          </cell>
          <cell r="I34">
            <v>0</v>
          </cell>
          <cell r="J34">
            <v>0</v>
          </cell>
          <cell r="K34">
            <v>854132.25</v>
          </cell>
          <cell r="L34">
            <v>0</v>
          </cell>
          <cell r="M34">
            <v>0</v>
          </cell>
          <cell r="N34">
            <v>98462.07</v>
          </cell>
          <cell r="O34">
            <v>0</v>
          </cell>
          <cell r="P34">
            <v>0</v>
          </cell>
          <cell r="Q34">
            <v>0</v>
          </cell>
          <cell r="R34">
            <v>0</v>
          </cell>
          <cell r="S34">
            <v>0</v>
          </cell>
          <cell r="T34">
            <v>233968.7</v>
          </cell>
          <cell r="U34">
            <v>0</v>
          </cell>
          <cell r="V34">
            <v>1088100.95</v>
          </cell>
        </row>
        <row r="35">
          <cell r="B35" t="str">
            <v>3B.3.5</v>
          </cell>
          <cell r="C35" t="str">
            <v>Anti skid ceramic tile flooring</v>
          </cell>
          <cell r="T35">
            <v>0</v>
          </cell>
          <cell r="V35">
            <v>0</v>
          </cell>
        </row>
        <row r="36">
          <cell r="B36" t="str">
            <v>3B.3.6</v>
          </cell>
          <cell r="C36" t="str">
            <v>Granite treads &amp; risers (206)</v>
          </cell>
          <cell r="D36">
            <v>209</v>
          </cell>
          <cell r="E36" t="str">
            <v>m2</v>
          </cell>
          <cell r="F36">
            <v>2621.93</v>
          </cell>
          <cell r="G36">
            <v>547983.37</v>
          </cell>
          <cell r="H36">
            <v>0</v>
          </cell>
          <cell r="I36">
            <v>0</v>
          </cell>
          <cell r="J36">
            <v>0</v>
          </cell>
          <cell r="K36">
            <v>430153.35</v>
          </cell>
          <cell r="L36">
            <v>0</v>
          </cell>
          <cell r="M36">
            <v>0</v>
          </cell>
          <cell r="N36">
            <v>49586.921999999999</v>
          </cell>
          <cell r="O36">
            <v>0</v>
          </cell>
          <cell r="P36">
            <v>0</v>
          </cell>
          <cell r="Q36">
            <v>0</v>
          </cell>
          <cell r="R36">
            <v>0</v>
          </cell>
          <cell r="S36">
            <v>0</v>
          </cell>
          <cell r="T36">
            <v>117830.02</v>
          </cell>
          <cell r="U36">
            <v>0</v>
          </cell>
          <cell r="V36">
            <v>547983.37</v>
          </cell>
        </row>
        <row r="37">
          <cell r="B37" t="str">
            <v>3B.3.7</v>
          </cell>
          <cell r="C37" t="str">
            <v>Bisazza Flooring</v>
          </cell>
          <cell r="T37">
            <v>0</v>
          </cell>
          <cell r="V37">
            <v>0</v>
          </cell>
        </row>
        <row r="38">
          <cell r="B38" t="str">
            <v>3B.3.8</v>
          </cell>
          <cell r="C38" t="str">
            <v>Access raised flooring (209 &amp; 211)</v>
          </cell>
          <cell r="D38">
            <v>774</v>
          </cell>
          <cell r="E38" t="str">
            <v>m2</v>
          </cell>
          <cell r="F38">
            <v>6809.24</v>
          </cell>
          <cell r="G38">
            <v>5270351.76</v>
          </cell>
          <cell r="H38">
            <v>0</v>
          </cell>
          <cell r="I38">
            <v>0</v>
          </cell>
          <cell r="J38">
            <v>0</v>
          </cell>
          <cell r="K38">
            <v>3082255.12</v>
          </cell>
          <cell r="L38">
            <v>0</v>
          </cell>
          <cell r="M38">
            <v>0</v>
          </cell>
          <cell r="N38">
            <v>367275.38400000002</v>
          </cell>
          <cell r="O38">
            <v>0</v>
          </cell>
          <cell r="P38">
            <v>0</v>
          </cell>
          <cell r="Q38">
            <v>0</v>
          </cell>
          <cell r="R38">
            <v>0</v>
          </cell>
          <cell r="S38">
            <v>0</v>
          </cell>
          <cell r="T38">
            <v>2188096.64</v>
          </cell>
          <cell r="U38">
            <v>0</v>
          </cell>
          <cell r="V38">
            <v>5270351.7600000007</v>
          </cell>
        </row>
        <row r="39">
          <cell r="B39" t="str">
            <v>3B.3.9</v>
          </cell>
          <cell r="C39" t="str">
            <v>IPS flooring with epoxy coated (208)</v>
          </cell>
          <cell r="D39">
            <v>21</v>
          </cell>
          <cell r="E39" t="str">
            <v>m2</v>
          </cell>
          <cell r="F39">
            <v>2095.89</v>
          </cell>
          <cell r="G39">
            <v>44013.69</v>
          </cell>
          <cell r="H39">
            <v>0</v>
          </cell>
          <cell r="I39">
            <v>0</v>
          </cell>
          <cell r="J39">
            <v>0</v>
          </cell>
          <cell r="K39">
            <v>35909.19</v>
          </cell>
          <cell r="L39">
            <v>0</v>
          </cell>
          <cell r="M39">
            <v>0</v>
          </cell>
          <cell r="N39">
            <v>11.515361759999999</v>
          </cell>
          <cell r="O39">
            <v>0</v>
          </cell>
          <cell r="P39">
            <v>0</v>
          </cell>
          <cell r="Q39">
            <v>0</v>
          </cell>
          <cell r="R39">
            <v>0</v>
          </cell>
          <cell r="S39">
            <v>0</v>
          </cell>
          <cell r="T39">
            <v>8104.5</v>
          </cell>
          <cell r="U39">
            <v>0</v>
          </cell>
          <cell r="V39">
            <v>44013.69</v>
          </cell>
        </row>
        <row r="40">
          <cell r="B40" t="str">
            <v>3B.3.10</v>
          </cell>
          <cell r="C40" t="str">
            <v>PVC sheet flooring (213)</v>
          </cell>
          <cell r="D40">
            <v>190</v>
          </cell>
          <cell r="E40" t="str">
            <v>m2</v>
          </cell>
          <cell r="F40">
            <v>1186.51</v>
          </cell>
          <cell r="G40">
            <v>225436.9</v>
          </cell>
          <cell r="H40">
            <v>0</v>
          </cell>
          <cell r="I40">
            <v>0</v>
          </cell>
          <cell r="J40">
            <v>0</v>
          </cell>
          <cell r="K40">
            <v>175795.93</v>
          </cell>
          <cell r="L40">
            <v>0</v>
          </cell>
          <cell r="M40">
            <v>0</v>
          </cell>
          <cell r="N40">
            <v>18399.599999999999</v>
          </cell>
          <cell r="O40">
            <v>0</v>
          </cell>
          <cell r="P40">
            <v>0</v>
          </cell>
          <cell r="Q40">
            <v>0</v>
          </cell>
          <cell r="R40">
            <v>0</v>
          </cell>
          <cell r="S40">
            <v>0</v>
          </cell>
          <cell r="T40">
            <v>49640.97</v>
          </cell>
          <cell r="U40">
            <v>0</v>
          </cell>
          <cell r="V40">
            <v>225436.9</v>
          </cell>
        </row>
        <row r="41">
          <cell r="B41" t="str">
            <v>3B.4</v>
          </cell>
          <cell r="C41" t="str">
            <v>Doors &amp; Windows</v>
          </cell>
          <cell r="T41">
            <v>0</v>
          </cell>
          <cell r="V41">
            <v>0</v>
          </cell>
        </row>
        <row r="42">
          <cell r="B42" t="str">
            <v>a</v>
          </cell>
          <cell r="C42" t="str">
            <v>Single solid core door with aluminium frame and laminated finish (SR no. D1)</v>
          </cell>
          <cell r="D42">
            <v>8</v>
          </cell>
          <cell r="E42" t="str">
            <v>No.</v>
          </cell>
          <cell r="F42">
            <v>12987.89</v>
          </cell>
          <cell r="G42">
            <v>103903.12</v>
          </cell>
          <cell r="H42">
            <v>0</v>
          </cell>
          <cell r="I42">
            <v>0</v>
          </cell>
          <cell r="J42">
            <v>0</v>
          </cell>
          <cell r="K42">
            <v>64533.599999999999</v>
          </cell>
          <cell r="L42">
            <v>1708.67</v>
          </cell>
          <cell r="M42">
            <v>10454.44</v>
          </cell>
          <cell r="N42">
            <v>9680.0400000000009</v>
          </cell>
          <cell r="O42">
            <v>0</v>
          </cell>
          <cell r="P42">
            <v>0</v>
          </cell>
          <cell r="Q42">
            <v>1240.1199999999999</v>
          </cell>
          <cell r="R42">
            <v>972.64</v>
          </cell>
          <cell r="S42">
            <v>0</v>
          </cell>
          <cell r="T42">
            <v>27674.959999999999</v>
          </cell>
          <cell r="U42">
            <v>0</v>
          </cell>
          <cell r="V42">
            <v>103903.12000000001</v>
          </cell>
        </row>
        <row r="43">
          <cell r="B43" t="str">
            <v>b</v>
          </cell>
          <cell r="C43" t="str">
            <v>Single acoustically insulated door with aluminium frame and wood veneer polycoated finish (SR no. D2)</v>
          </cell>
          <cell r="D43">
            <v>47</v>
          </cell>
          <cell r="E43" t="str">
            <v>No.</v>
          </cell>
          <cell r="F43">
            <v>11501.81</v>
          </cell>
          <cell r="G43">
            <v>540585.06999999995</v>
          </cell>
          <cell r="H43">
            <v>0</v>
          </cell>
          <cell r="I43">
            <v>0</v>
          </cell>
          <cell r="J43">
            <v>0</v>
          </cell>
          <cell r="K43">
            <v>323513.69</v>
          </cell>
          <cell r="L43">
            <v>11388.87</v>
          </cell>
          <cell r="M43">
            <v>52409.22</v>
          </cell>
          <cell r="N43">
            <v>48527.053500000002</v>
          </cell>
          <cell r="O43">
            <v>0</v>
          </cell>
          <cell r="P43">
            <v>0</v>
          </cell>
          <cell r="Q43">
            <v>7784.02</v>
          </cell>
          <cell r="R43">
            <v>6105.11</v>
          </cell>
          <cell r="S43">
            <v>0</v>
          </cell>
          <cell r="T43">
            <v>156878.14000000001</v>
          </cell>
          <cell r="U43">
            <v>0</v>
          </cell>
          <cell r="V43">
            <v>540585.06999999995</v>
          </cell>
        </row>
        <row r="44">
          <cell r="B44" t="str">
            <v>c</v>
          </cell>
          <cell r="C44" t="str">
            <v>Single solid core door with metal frame, laminated inner finish and wood vebeer polycoated outer finish (SR no. D3)</v>
          </cell>
          <cell r="D44">
            <v>2</v>
          </cell>
          <cell r="E44" t="str">
            <v>No.</v>
          </cell>
          <cell r="F44">
            <v>34101.17</v>
          </cell>
          <cell r="G44">
            <v>68202.34</v>
          </cell>
          <cell r="H44">
            <v>0</v>
          </cell>
          <cell r="I44">
            <v>0</v>
          </cell>
          <cell r="J44">
            <v>0</v>
          </cell>
          <cell r="K44">
            <v>44929.2</v>
          </cell>
          <cell r="L44">
            <v>1148.6500000000001</v>
          </cell>
          <cell r="M44">
            <v>7278.53</v>
          </cell>
          <cell r="N44">
            <v>6739.38</v>
          </cell>
          <cell r="O44">
            <v>0</v>
          </cell>
          <cell r="P44">
            <v>0</v>
          </cell>
          <cell r="Q44">
            <v>537.74</v>
          </cell>
          <cell r="R44">
            <v>421.76</v>
          </cell>
          <cell r="S44">
            <v>0</v>
          </cell>
          <cell r="T44">
            <v>15456.87</v>
          </cell>
          <cell r="U44">
            <v>0</v>
          </cell>
          <cell r="V44">
            <v>68202.34</v>
          </cell>
        </row>
        <row r="45">
          <cell r="B45" t="str">
            <v>d</v>
          </cell>
          <cell r="C45" t="str">
            <v>Double acoustically insulated fire rated door with metal frame and decorative laminate finish (SR no. D4)</v>
          </cell>
          <cell r="D45">
            <v>4</v>
          </cell>
          <cell r="E45" t="str">
            <v>No.</v>
          </cell>
          <cell r="F45">
            <v>54308.77</v>
          </cell>
          <cell r="G45">
            <v>217235.08</v>
          </cell>
          <cell r="H45">
            <v>0</v>
          </cell>
          <cell r="I45">
            <v>0</v>
          </cell>
          <cell r="J45">
            <v>0</v>
          </cell>
          <cell r="K45">
            <v>151183</v>
          </cell>
          <cell r="L45">
            <v>2141.92</v>
          </cell>
          <cell r="M45">
            <v>24491.65</v>
          </cell>
          <cell r="N45">
            <v>22677.45</v>
          </cell>
          <cell r="O45">
            <v>0</v>
          </cell>
          <cell r="P45">
            <v>0</v>
          </cell>
          <cell r="Q45">
            <v>832.12</v>
          </cell>
          <cell r="R45">
            <v>652.64</v>
          </cell>
          <cell r="S45">
            <v>0</v>
          </cell>
          <cell r="T45">
            <v>40728.31</v>
          </cell>
          <cell r="U45">
            <v>0</v>
          </cell>
          <cell r="V45">
            <v>217235.08</v>
          </cell>
        </row>
        <row r="46">
          <cell r="B46" t="str">
            <v>e</v>
          </cell>
          <cell r="C46" t="str">
            <v>Prefabricated steel fire rated double door with metal frame, decorative wood veneer inner finish (SR no. D6)</v>
          </cell>
          <cell r="D46">
            <v>4</v>
          </cell>
          <cell r="E46" t="str">
            <v>No.</v>
          </cell>
          <cell r="F46">
            <v>54308.77</v>
          </cell>
          <cell r="G46">
            <v>217235.08</v>
          </cell>
          <cell r="H46">
            <v>0</v>
          </cell>
          <cell r="I46">
            <v>0</v>
          </cell>
          <cell r="J46">
            <v>0</v>
          </cell>
          <cell r="K46">
            <v>151183</v>
          </cell>
          <cell r="L46">
            <v>2141.92</v>
          </cell>
          <cell r="M46">
            <v>24491.65</v>
          </cell>
          <cell r="N46">
            <v>22677.45</v>
          </cell>
          <cell r="O46">
            <v>0</v>
          </cell>
          <cell r="P46">
            <v>0</v>
          </cell>
          <cell r="Q46">
            <v>832.12</v>
          </cell>
          <cell r="R46">
            <v>652.64</v>
          </cell>
          <cell r="S46">
            <v>0</v>
          </cell>
          <cell r="T46">
            <v>40728.31</v>
          </cell>
          <cell r="U46">
            <v>0</v>
          </cell>
          <cell r="V46">
            <v>217235.08</v>
          </cell>
        </row>
        <row r="47">
          <cell r="B47" t="str">
            <v>f</v>
          </cell>
          <cell r="C47" t="str">
            <v>Single solid core door with metal frame and high pressure laminate finish (SR no. D8)</v>
          </cell>
          <cell r="D47">
            <v>3</v>
          </cell>
          <cell r="E47" t="str">
            <v>No.</v>
          </cell>
          <cell r="F47">
            <v>10708.21</v>
          </cell>
          <cell r="G47">
            <v>32124.63</v>
          </cell>
          <cell r="H47">
            <v>0</v>
          </cell>
          <cell r="I47">
            <v>0</v>
          </cell>
          <cell r="J47">
            <v>0</v>
          </cell>
          <cell r="K47">
            <v>20652</v>
          </cell>
          <cell r="L47">
            <v>670.26</v>
          </cell>
          <cell r="M47">
            <v>3345.62</v>
          </cell>
          <cell r="N47">
            <v>3097.8</v>
          </cell>
          <cell r="O47">
            <v>0</v>
          </cell>
          <cell r="P47">
            <v>0</v>
          </cell>
          <cell r="Q47">
            <v>306</v>
          </cell>
          <cell r="R47">
            <v>240</v>
          </cell>
          <cell r="S47">
            <v>0</v>
          </cell>
          <cell r="T47">
            <v>7821.01</v>
          </cell>
          <cell r="U47">
            <v>0</v>
          </cell>
          <cell r="V47">
            <v>32124.629999999994</v>
          </cell>
        </row>
        <row r="48">
          <cell r="B48" t="str">
            <v>g</v>
          </cell>
          <cell r="C48" t="str">
            <v>500x 1500 mm Oval anodized aluminium window, acoustically insulated and double glazed (SR no. W1)</v>
          </cell>
          <cell r="D48">
            <v>38</v>
          </cell>
          <cell r="E48" t="str">
            <v>No.</v>
          </cell>
          <cell r="F48">
            <v>6104.31</v>
          </cell>
          <cell r="G48">
            <v>231963.78</v>
          </cell>
          <cell r="H48">
            <v>0</v>
          </cell>
          <cell r="I48">
            <v>0</v>
          </cell>
          <cell r="J48">
            <v>0</v>
          </cell>
          <cell r="K48">
            <v>144071.26</v>
          </cell>
          <cell r="L48">
            <v>3814.6</v>
          </cell>
          <cell r="M48">
            <v>23339.54</v>
          </cell>
          <cell r="N48">
            <v>21610.689299999998</v>
          </cell>
          <cell r="O48">
            <v>0</v>
          </cell>
          <cell r="P48">
            <v>0</v>
          </cell>
          <cell r="Q48">
            <v>2768.56</v>
          </cell>
          <cell r="R48">
            <v>2171.42</v>
          </cell>
          <cell r="S48">
            <v>0</v>
          </cell>
          <cell r="T48">
            <v>61784.42</v>
          </cell>
          <cell r="U48">
            <v>0</v>
          </cell>
          <cell r="V48">
            <v>231963.78</v>
          </cell>
        </row>
        <row r="49">
          <cell r="B49" t="str">
            <v>3B.4.1</v>
          </cell>
          <cell r="C49" t="str">
            <v>Fully glazed aluminium doors</v>
          </cell>
          <cell r="T49">
            <v>0</v>
          </cell>
          <cell r="V49">
            <v>0</v>
          </cell>
        </row>
        <row r="50">
          <cell r="B50" t="str">
            <v>a</v>
          </cell>
          <cell r="C50" t="str">
            <v>D5 (double)</v>
          </cell>
          <cell r="D50">
            <v>8</v>
          </cell>
          <cell r="E50" t="str">
            <v>No.</v>
          </cell>
          <cell r="F50">
            <v>84134.85</v>
          </cell>
          <cell r="G50">
            <v>673078.8</v>
          </cell>
          <cell r="H50">
            <v>0</v>
          </cell>
          <cell r="I50">
            <v>0</v>
          </cell>
          <cell r="J50">
            <v>0</v>
          </cell>
          <cell r="K50">
            <v>466116.8</v>
          </cell>
          <cell r="L50">
            <v>8270.58</v>
          </cell>
          <cell r="M50">
            <v>75510.92</v>
          </cell>
          <cell r="N50">
            <v>69917.52</v>
          </cell>
          <cell r="O50">
            <v>0</v>
          </cell>
          <cell r="P50">
            <v>0</v>
          </cell>
          <cell r="Q50">
            <v>2837.64</v>
          </cell>
          <cell r="R50">
            <v>2225.6</v>
          </cell>
          <cell r="S50">
            <v>0</v>
          </cell>
          <cell r="T50">
            <v>128613.44</v>
          </cell>
          <cell r="U50">
            <v>0</v>
          </cell>
          <cell r="V50">
            <v>673078.8</v>
          </cell>
        </row>
        <row r="51">
          <cell r="B51" t="str">
            <v>b</v>
          </cell>
          <cell r="C51" t="str">
            <v>D7 (single)</v>
          </cell>
          <cell r="D51">
            <v>1</v>
          </cell>
          <cell r="E51" t="str">
            <v>No.</v>
          </cell>
          <cell r="F51">
            <v>27536.45</v>
          </cell>
          <cell r="G51">
            <v>27536.45</v>
          </cell>
          <cell r="H51">
            <v>0</v>
          </cell>
          <cell r="I51">
            <v>0</v>
          </cell>
          <cell r="J51">
            <v>0</v>
          </cell>
          <cell r="K51">
            <v>18543</v>
          </cell>
          <cell r="L51">
            <v>323.72000000000003</v>
          </cell>
          <cell r="M51">
            <v>3003.97</v>
          </cell>
          <cell r="N51">
            <v>2781.45</v>
          </cell>
          <cell r="O51">
            <v>0</v>
          </cell>
          <cell r="P51">
            <v>0</v>
          </cell>
          <cell r="Q51">
            <v>172.69</v>
          </cell>
          <cell r="R51">
            <v>135.44</v>
          </cell>
          <cell r="S51">
            <v>0</v>
          </cell>
          <cell r="T51">
            <v>5816.79</v>
          </cell>
          <cell r="U51">
            <v>0</v>
          </cell>
          <cell r="V51">
            <v>27536.45</v>
          </cell>
        </row>
        <row r="52">
          <cell r="B52" t="str">
            <v>3B.4.2</v>
          </cell>
          <cell r="C52" t="str">
            <v>Doors with timber shutters</v>
          </cell>
          <cell r="T52">
            <v>0</v>
          </cell>
          <cell r="V52">
            <v>0</v>
          </cell>
        </row>
        <row r="53">
          <cell r="B53" t="str">
            <v>3B.4.3</v>
          </cell>
          <cell r="C53" t="str">
            <v>Aluminium sliding windows</v>
          </cell>
          <cell r="T53">
            <v>0</v>
          </cell>
          <cell r="V53">
            <v>0</v>
          </cell>
        </row>
        <row r="54">
          <cell r="B54" t="str">
            <v>3B.5</v>
          </cell>
          <cell r="C54" t="str">
            <v>Panelling &amp; False ceiling</v>
          </cell>
          <cell r="T54">
            <v>0</v>
          </cell>
          <cell r="V54">
            <v>0</v>
          </cell>
        </row>
        <row r="55">
          <cell r="B55" t="str">
            <v>a</v>
          </cell>
          <cell r="C55" t="str">
            <v>False ceiling</v>
          </cell>
          <cell r="T55">
            <v>0</v>
          </cell>
          <cell r="V55">
            <v>0</v>
          </cell>
        </row>
        <row r="56">
          <cell r="B56" t="str">
            <v>I</v>
          </cell>
          <cell r="C56" t="str">
            <v>Mineral fibre tiles in metal frame and semi recessed with required acoustic rating (code no. 302)</v>
          </cell>
          <cell r="D56">
            <v>228</v>
          </cell>
          <cell r="E56" t="str">
            <v>m2</v>
          </cell>
          <cell r="F56">
            <v>2073.46</v>
          </cell>
          <cell r="G56">
            <v>472748.88</v>
          </cell>
          <cell r="H56">
            <v>0</v>
          </cell>
          <cell r="I56">
            <v>0</v>
          </cell>
          <cell r="J56">
            <v>0</v>
          </cell>
          <cell r="K56">
            <v>345420</v>
          </cell>
          <cell r="L56">
            <v>24487.200000000001</v>
          </cell>
          <cell r="M56">
            <v>19945.439999999999</v>
          </cell>
          <cell r="N56">
            <v>0</v>
          </cell>
          <cell r="O56">
            <v>5722.62</v>
          </cell>
          <cell r="P56">
            <v>5951.52</v>
          </cell>
          <cell r="Q56">
            <v>4309.2</v>
          </cell>
          <cell r="R56">
            <v>4924.8</v>
          </cell>
          <cell r="S56">
            <v>0</v>
          </cell>
          <cell r="T56">
            <v>91400.1</v>
          </cell>
          <cell r="U56">
            <v>0</v>
          </cell>
          <cell r="V56">
            <v>472748.88</v>
          </cell>
        </row>
        <row r="57">
          <cell r="B57" t="str">
            <v>II.</v>
          </cell>
          <cell r="C57" t="str">
            <v>Water resistant rockwool fibre tiles in metal frames and semi recessed (code no. 302)</v>
          </cell>
          <cell r="D57">
            <v>77</v>
          </cell>
          <cell r="E57" t="str">
            <v>m2</v>
          </cell>
          <cell r="F57">
            <v>1880.58</v>
          </cell>
          <cell r="G57">
            <v>144804.66</v>
          </cell>
          <cell r="H57">
            <v>0</v>
          </cell>
          <cell r="I57">
            <v>0</v>
          </cell>
          <cell r="J57">
            <v>0</v>
          </cell>
          <cell r="K57">
            <v>94363.5</v>
          </cell>
          <cell r="L57">
            <v>8797.64</v>
          </cell>
          <cell r="M57">
            <v>15286.89</v>
          </cell>
          <cell r="N57">
            <v>0</v>
          </cell>
          <cell r="O57">
            <v>4386.0200000000004</v>
          </cell>
          <cell r="P57">
            <v>4561.46</v>
          </cell>
          <cell r="Q57">
            <v>3302.72</v>
          </cell>
          <cell r="R57">
            <v>3774.54</v>
          </cell>
          <cell r="S57">
            <v>0</v>
          </cell>
          <cell r="T57">
            <v>22904.07</v>
          </cell>
          <cell r="U57">
            <v>0</v>
          </cell>
          <cell r="V57">
            <v>144804.66</v>
          </cell>
        </row>
        <row r="58">
          <cell r="B58" t="str">
            <v>iii</v>
          </cell>
          <cell r="C58" t="str">
            <v>Plain gypsum board ceiling (code no. 306)</v>
          </cell>
          <cell r="D58">
            <v>18</v>
          </cell>
          <cell r="E58" t="str">
            <v>m2</v>
          </cell>
          <cell r="F58">
            <v>946.28</v>
          </cell>
          <cell r="G58">
            <v>17033.04</v>
          </cell>
          <cell r="H58">
            <v>0</v>
          </cell>
          <cell r="I58">
            <v>0</v>
          </cell>
          <cell r="J58">
            <v>0</v>
          </cell>
          <cell r="K58">
            <v>9720</v>
          </cell>
          <cell r="L58">
            <v>1933.2</v>
          </cell>
          <cell r="M58">
            <v>1574.64</v>
          </cell>
          <cell r="N58">
            <v>0</v>
          </cell>
          <cell r="O58">
            <v>451.79</v>
          </cell>
          <cell r="P58">
            <v>469.86</v>
          </cell>
          <cell r="Q58">
            <v>340.2</v>
          </cell>
          <cell r="R58">
            <v>388.8</v>
          </cell>
          <cell r="S58">
            <v>0</v>
          </cell>
          <cell r="T58">
            <v>4476.55</v>
          </cell>
          <cell r="U58">
            <v>0</v>
          </cell>
          <cell r="V58">
            <v>17033.04</v>
          </cell>
        </row>
        <row r="59">
          <cell r="B59" t="str">
            <v>iv</v>
          </cell>
          <cell r="C59" t="str">
            <v>Fixed metal framed fabricated louvres</v>
          </cell>
          <cell r="D59">
            <v>200</v>
          </cell>
          <cell r="E59" t="str">
            <v>m2</v>
          </cell>
          <cell r="F59">
            <v>11613.39</v>
          </cell>
          <cell r="G59">
            <v>2322678</v>
          </cell>
          <cell r="H59">
            <v>0</v>
          </cell>
          <cell r="I59">
            <v>0</v>
          </cell>
          <cell r="J59">
            <v>0</v>
          </cell>
          <cell r="K59">
            <v>1622500</v>
          </cell>
          <cell r="L59">
            <v>12812.5</v>
          </cell>
          <cell r="M59">
            <v>0</v>
          </cell>
          <cell r="N59">
            <v>0</v>
          </cell>
          <cell r="O59">
            <v>153900</v>
          </cell>
          <cell r="P59">
            <v>102600</v>
          </cell>
          <cell r="Q59">
            <v>0</v>
          </cell>
          <cell r="R59">
            <v>0</v>
          </cell>
          <cell r="S59">
            <v>0</v>
          </cell>
          <cell r="T59">
            <v>443678</v>
          </cell>
          <cell r="U59">
            <v>0</v>
          </cell>
          <cell r="V59">
            <v>2322678</v>
          </cell>
        </row>
        <row r="60">
          <cell r="B60" t="str">
            <v>v</v>
          </cell>
          <cell r="C60" t="str">
            <v>covered with clear polycarbonate sheet for skylight</v>
          </cell>
          <cell r="D60">
            <v>193</v>
          </cell>
          <cell r="E60" t="str">
            <v>m2</v>
          </cell>
          <cell r="F60">
            <v>4911.43</v>
          </cell>
          <cell r="G60">
            <v>947905.99</v>
          </cell>
          <cell r="H60">
            <v>0</v>
          </cell>
          <cell r="I60">
            <v>0</v>
          </cell>
          <cell r="J60">
            <v>0</v>
          </cell>
          <cell r="K60">
            <v>601388</v>
          </cell>
          <cell r="L60">
            <v>25699.88</v>
          </cell>
          <cell r="M60">
            <v>97424.86</v>
          </cell>
          <cell r="N60">
            <v>0</v>
          </cell>
          <cell r="O60">
            <v>27952.51</v>
          </cell>
          <cell r="P60">
            <v>29070.61</v>
          </cell>
          <cell r="Q60">
            <v>21048.58</v>
          </cell>
          <cell r="R60">
            <v>24055.52</v>
          </cell>
          <cell r="S60">
            <v>0</v>
          </cell>
          <cell r="T60">
            <v>171021.43</v>
          </cell>
          <cell r="U60">
            <v>0</v>
          </cell>
          <cell r="V60">
            <v>947905.98999999987</v>
          </cell>
        </row>
        <row r="61">
          <cell r="B61" t="str">
            <v>vi</v>
          </cell>
          <cell r="C61" t="str">
            <v>Suspended ceiling for connecting bridge</v>
          </cell>
          <cell r="D61">
            <v>48</v>
          </cell>
          <cell r="E61" t="str">
            <v>m2</v>
          </cell>
          <cell r="F61">
            <v>928.95</v>
          </cell>
          <cell r="G61">
            <v>44589.599999999999</v>
          </cell>
          <cell r="H61">
            <v>0</v>
          </cell>
          <cell r="I61">
            <v>0</v>
          </cell>
          <cell r="J61">
            <v>0</v>
          </cell>
          <cell r="K61">
            <v>29280</v>
          </cell>
          <cell r="L61">
            <v>5188.8</v>
          </cell>
          <cell r="M61">
            <v>0</v>
          </cell>
          <cell r="N61">
            <v>0</v>
          </cell>
          <cell r="O61">
            <v>1171.2</v>
          </cell>
          <cell r="P61">
            <v>1218.05</v>
          </cell>
          <cell r="Q61">
            <v>1024.8</v>
          </cell>
          <cell r="R61">
            <v>0</v>
          </cell>
          <cell r="S61">
            <v>0</v>
          </cell>
          <cell r="T61">
            <v>11895.55</v>
          </cell>
          <cell r="U61">
            <v>0</v>
          </cell>
          <cell r="V61">
            <v>44589.600000000006</v>
          </cell>
        </row>
        <row r="62">
          <cell r="B62" t="str">
            <v>vii</v>
          </cell>
          <cell r="C62" t="str">
            <v xml:space="preserve">Suspended ceiling in gypsum sheets and GI frame with recessed edge light and room light (Main control room of control tower) </v>
          </cell>
          <cell r="D62">
            <v>401</v>
          </cell>
          <cell r="E62" t="str">
            <v>m2</v>
          </cell>
          <cell r="F62">
            <v>946.28</v>
          </cell>
          <cell r="G62">
            <v>379458.28</v>
          </cell>
          <cell r="H62">
            <v>0</v>
          </cell>
          <cell r="I62">
            <v>0</v>
          </cell>
          <cell r="J62">
            <v>0</v>
          </cell>
          <cell r="K62">
            <v>216540</v>
          </cell>
          <cell r="L62">
            <v>43067.4</v>
          </cell>
          <cell r="M62">
            <v>35079.480000000003</v>
          </cell>
          <cell r="N62">
            <v>0</v>
          </cell>
          <cell r="O62">
            <v>10064.780000000001</v>
          </cell>
          <cell r="P62">
            <v>10467.370000000001</v>
          </cell>
          <cell r="Q62">
            <v>7578.9</v>
          </cell>
          <cell r="R62">
            <v>8661.6</v>
          </cell>
          <cell r="S62">
            <v>0</v>
          </cell>
          <cell r="T62">
            <v>99727.75</v>
          </cell>
          <cell r="U62">
            <v>0</v>
          </cell>
          <cell r="V62">
            <v>379458.28</v>
          </cell>
        </row>
        <row r="63">
          <cell r="B63" t="str">
            <v>b</v>
          </cell>
          <cell r="C63" t="str">
            <v>Panelling</v>
          </cell>
          <cell r="T63">
            <v>0</v>
          </cell>
          <cell r="V63">
            <v>0</v>
          </cell>
        </row>
        <row r="64">
          <cell r="B64" t="str">
            <v>I</v>
          </cell>
          <cell r="C64" t="str">
            <v>Full height furniture system partition wall wth skirting/wire/cable management system, part glazed and part paneled (code no. 114)</v>
          </cell>
          <cell r="D64">
            <v>1491</v>
          </cell>
          <cell r="E64" t="str">
            <v>m2</v>
          </cell>
          <cell r="F64">
            <v>8981.19</v>
          </cell>
          <cell r="G64">
            <v>13390954.289999999</v>
          </cell>
          <cell r="H64">
            <v>0</v>
          </cell>
          <cell r="I64">
            <v>0</v>
          </cell>
          <cell r="J64">
            <v>0</v>
          </cell>
          <cell r="K64">
            <v>8724586.5</v>
          </cell>
          <cell r="L64">
            <v>78661.429999999993</v>
          </cell>
          <cell r="M64">
            <v>0</v>
          </cell>
          <cell r="N64">
            <v>0</v>
          </cell>
          <cell r="O64">
            <v>742786.38</v>
          </cell>
          <cell r="P64">
            <v>495190.92</v>
          </cell>
          <cell r="Q64">
            <v>0</v>
          </cell>
          <cell r="R64">
            <v>0</v>
          </cell>
          <cell r="S64">
            <v>0</v>
          </cell>
          <cell r="T64">
            <v>3428390.49</v>
          </cell>
          <cell r="U64">
            <v>0</v>
          </cell>
          <cell r="V64">
            <v>13390954.290000001</v>
          </cell>
        </row>
        <row r="65">
          <cell r="B65" t="str">
            <v>ii</v>
          </cell>
          <cell r="C65" t="str">
            <v>Furniture system panelling (code no. 115)</v>
          </cell>
          <cell r="D65">
            <v>902</v>
          </cell>
          <cell r="E65" t="str">
            <v>m2</v>
          </cell>
          <cell r="F65">
            <v>8981.19</v>
          </cell>
          <cell r="G65">
            <v>8101033.3799999999</v>
          </cell>
          <cell r="H65">
            <v>0</v>
          </cell>
          <cell r="I65">
            <v>0</v>
          </cell>
          <cell r="J65">
            <v>0</v>
          </cell>
          <cell r="K65">
            <v>5278053</v>
          </cell>
          <cell r="L65">
            <v>47587.27</v>
          </cell>
          <cell r="M65">
            <v>0</v>
          </cell>
          <cell r="N65">
            <v>0</v>
          </cell>
          <cell r="O65">
            <v>449358.36</v>
          </cell>
          <cell r="P65">
            <v>299572.24</v>
          </cell>
          <cell r="Q65">
            <v>0</v>
          </cell>
          <cell r="R65">
            <v>0</v>
          </cell>
          <cell r="S65">
            <v>0</v>
          </cell>
          <cell r="T65">
            <v>2074049.78</v>
          </cell>
          <cell r="U65">
            <v>0</v>
          </cell>
          <cell r="V65">
            <v>8101033.3800000008</v>
          </cell>
        </row>
        <row r="66">
          <cell r="B66" t="str">
            <v>iii</v>
          </cell>
          <cell r="C66" t="str">
            <v>Framed gypsum board partition with acoustical insulation and finished with plastic emulsion (code no. 116)</v>
          </cell>
          <cell r="D66">
            <v>23</v>
          </cell>
          <cell r="E66" t="str">
            <v>m2</v>
          </cell>
          <cell r="F66">
            <v>8981.19</v>
          </cell>
          <cell r="G66">
            <v>206567.37</v>
          </cell>
          <cell r="H66">
            <v>0</v>
          </cell>
          <cell r="I66">
            <v>0</v>
          </cell>
          <cell r="J66">
            <v>0</v>
          </cell>
          <cell r="K66">
            <v>134584.5</v>
          </cell>
          <cell r="L66">
            <v>1213.42</v>
          </cell>
          <cell r="M66">
            <v>0</v>
          </cell>
          <cell r="N66">
            <v>0</v>
          </cell>
          <cell r="O66">
            <v>11458.14</v>
          </cell>
          <cell r="P66">
            <v>7638.76</v>
          </cell>
          <cell r="Q66">
            <v>0</v>
          </cell>
          <cell r="R66">
            <v>0</v>
          </cell>
          <cell r="S66">
            <v>0</v>
          </cell>
          <cell r="T66">
            <v>52885.97</v>
          </cell>
          <cell r="U66">
            <v>0</v>
          </cell>
          <cell r="V66">
            <v>206567.37</v>
          </cell>
        </row>
        <row r="67">
          <cell r="B67" t="str">
            <v>iv</v>
          </cell>
          <cell r="C67" t="str">
            <v>Full height internal partition system with acoustical insulation (G/F of Technial building, ASBS room)</v>
          </cell>
          <cell r="D67">
            <v>54</v>
          </cell>
          <cell r="E67" t="str">
            <v>m2</v>
          </cell>
          <cell r="F67">
            <v>8981.19</v>
          </cell>
          <cell r="G67">
            <v>484984.26</v>
          </cell>
          <cell r="H67">
            <v>0</v>
          </cell>
          <cell r="I67">
            <v>0</v>
          </cell>
          <cell r="J67">
            <v>0</v>
          </cell>
          <cell r="K67">
            <v>315981</v>
          </cell>
          <cell r="L67">
            <v>2848.91</v>
          </cell>
          <cell r="M67">
            <v>0</v>
          </cell>
          <cell r="N67">
            <v>0</v>
          </cell>
          <cell r="O67">
            <v>26901.72</v>
          </cell>
          <cell r="P67">
            <v>17934.48</v>
          </cell>
          <cell r="Q67">
            <v>0</v>
          </cell>
          <cell r="R67">
            <v>0</v>
          </cell>
          <cell r="S67">
            <v>0</v>
          </cell>
          <cell r="T67">
            <v>124167.06</v>
          </cell>
          <cell r="U67">
            <v>0</v>
          </cell>
          <cell r="V67">
            <v>484984.26</v>
          </cell>
        </row>
        <row r="68">
          <cell r="B68" t="str">
            <v>3B.5.1</v>
          </cell>
          <cell r="C68" t="str">
            <v>Metallic false ceiling (301 &amp; 304)</v>
          </cell>
          <cell r="D68">
            <v>1212</v>
          </cell>
          <cell r="E68" t="str">
            <v>m2</v>
          </cell>
          <cell r="F68">
            <v>4737.04</v>
          </cell>
          <cell r="G68">
            <v>5741292.4800000004</v>
          </cell>
          <cell r="H68">
            <v>0</v>
          </cell>
          <cell r="I68">
            <v>0</v>
          </cell>
          <cell r="J68">
            <v>0</v>
          </cell>
          <cell r="K68">
            <v>3430566</v>
          </cell>
          <cell r="L68">
            <v>45634.83</v>
          </cell>
          <cell r="M68">
            <v>0</v>
          </cell>
          <cell r="N68">
            <v>0</v>
          </cell>
          <cell r="O68">
            <v>54806.64</v>
          </cell>
          <cell r="P68">
            <v>109613.28</v>
          </cell>
          <cell r="Q68">
            <v>0</v>
          </cell>
          <cell r="R68">
            <v>251902.07999999999</v>
          </cell>
          <cell r="S68">
            <v>0</v>
          </cell>
          <cell r="T68">
            <v>2146306.56</v>
          </cell>
          <cell r="U68">
            <v>0</v>
          </cell>
          <cell r="V68">
            <v>5741292.4800000004</v>
          </cell>
        </row>
        <row r="69">
          <cell r="B69" t="str">
            <v>3B.5.2</v>
          </cell>
          <cell r="C69" t="str">
            <v>Reflective metal false ceiling (305)</v>
          </cell>
          <cell r="D69">
            <v>47</v>
          </cell>
          <cell r="E69" t="str">
            <v>m2</v>
          </cell>
          <cell r="F69">
            <v>3151.57</v>
          </cell>
          <cell r="G69">
            <v>148123.79</v>
          </cell>
          <cell r="H69">
            <v>0</v>
          </cell>
          <cell r="I69">
            <v>0</v>
          </cell>
          <cell r="J69">
            <v>0</v>
          </cell>
          <cell r="K69">
            <v>108100</v>
          </cell>
          <cell r="L69">
            <v>5875</v>
          </cell>
          <cell r="M69">
            <v>0</v>
          </cell>
          <cell r="N69">
            <v>0</v>
          </cell>
          <cell r="O69">
            <v>4324</v>
          </cell>
          <cell r="P69">
            <v>4496.96</v>
          </cell>
          <cell r="Q69">
            <v>3783.5</v>
          </cell>
          <cell r="R69">
            <v>0</v>
          </cell>
          <cell r="S69">
            <v>0</v>
          </cell>
          <cell r="T69">
            <v>27419.33</v>
          </cell>
          <cell r="U69">
            <v>0</v>
          </cell>
          <cell r="V69">
            <v>148123.79</v>
          </cell>
        </row>
        <row r="70">
          <cell r="B70" t="str">
            <v>3B.5.3</v>
          </cell>
          <cell r="C70" t="str">
            <v>Plain metallic profiled false ceiling</v>
          </cell>
          <cell r="T70">
            <v>0</v>
          </cell>
          <cell r="V70">
            <v>0</v>
          </cell>
        </row>
        <row r="71">
          <cell r="B71" t="str">
            <v>3B.5.4</v>
          </cell>
          <cell r="C71" t="str">
            <v>Acoustic wooden partition</v>
          </cell>
          <cell r="D71">
            <v>47</v>
          </cell>
          <cell r="E71" t="str">
            <v>m2</v>
          </cell>
          <cell r="F71">
            <v>3151.57</v>
          </cell>
          <cell r="G71">
            <v>148123.79</v>
          </cell>
          <cell r="H71">
            <v>0</v>
          </cell>
          <cell r="I71">
            <v>0</v>
          </cell>
          <cell r="J71">
            <v>0</v>
          </cell>
          <cell r="K71">
            <v>108100</v>
          </cell>
          <cell r="L71">
            <v>5875</v>
          </cell>
          <cell r="M71">
            <v>0</v>
          </cell>
          <cell r="N71">
            <v>0</v>
          </cell>
          <cell r="O71">
            <v>4324</v>
          </cell>
          <cell r="P71">
            <v>4496.96</v>
          </cell>
          <cell r="Q71">
            <v>3783.5</v>
          </cell>
          <cell r="R71">
            <v>0</v>
          </cell>
          <cell r="S71">
            <v>0</v>
          </cell>
          <cell r="T71">
            <v>27419.33</v>
          </cell>
          <cell r="U71">
            <v>0</v>
          </cell>
          <cell r="V71">
            <v>148123.79</v>
          </cell>
        </row>
        <row r="72">
          <cell r="B72" t="str">
            <v>3B.5.5</v>
          </cell>
          <cell r="C72" t="str">
            <v>Wooden panelling</v>
          </cell>
          <cell r="T72">
            <v>0</v>
          </cell>
          <cell r="V72">
            <v>0</v>
          </cell>
        </row>
        <row r="73">
          <cell r="B73" t="str">
            <v>3B.5.6</v>
          </cell>
          <cell r="C73" t="str">
            <v>Glass partition with aluminium frame work</v>
          </cell>
          <cell r="T73">
            <v>0</v>
          </cell>
          <cell r="V73">
            <v>0</v>
          </cell>
        </row>
        <row r="74">
          <cell r="B74" t="str">
            <v>3B.6</v>
          </cell>
          <cell r="C74" t="str">
            <v>Water proofing</v>
          </cell>
          <cell r="T74">
            <v>0</v>
          </cell>
          <cell r="V74">
            <v>0</v>
          </cell>
        </row>
        <row r="75">
          <cell r="B75" t="str">
            <v>3B.6.1</v>
          </cell>
          <cell r="C75" t="str">
            <v>Cement based water proofing treatment</v>
          </cell>
          <cell r="M75">
            <v>0</v>
          </cell>
          <cell r="T75">
            <v>0</v>
          </cell>
          <cell r="V75">
            <v>0</v>
          </cell>
        </row>
        <row r="76">
          <cell r="B76" t="str">
            <v>3B.6.2</v>
          </cell>
          <cell r="C76" t="str">
            <v>Acrylic based polymer modified cementitious water proofing in toilets</v>
          </cell>
          <cell r="T76">
            <v>0</v>
          </cell>
          <cell r="V76">
            <v>0</v>
          </cell>
        </row>
        <row r="77">
          <cell r="B77" t="str">
            <v>3B.6.3</v>
          </cell>
          <cell r="C77" t="str">
            <v>Box type water proofing</v>
          </cell>
          <cell r="T77">
            <v>0</v>
          </cell>
          <cell r="V77">
            <v>0</v>
          </cell>
        </row>
        <row r="78">
          <cell r="B78" t="str">
            <v>3B.6.4</v>
          </cell>
          <cell r="C78" t="str">
            <v>Impregnated water proofing treatment to vertical surfaces</v>
          </cell>
          <cell r="T78">
            <v>0</v>
          </cell>
          <cell r="V78">
            <v>0</v>
          </cell>
        </row>
        <row r="79">
          <cell r="B79" t="str">
            <v>3B.6.5</v>
          </cell>
          <cell r="C79" t="str">
            <v>Brick bat filling in toilets</v>
          </cell>
          <cell r="T79">
            <v>0</v>
          </cell>
          <cell r="V79">
            <v>0</v>
          </cell>
        </row>
        <row r="80">
          <cell r="C80" t="str">
            <v>Additional Items</v>
          </cell>
          <cell r="T80">
            <v>0</v>
          </cell>
          <cell r="V80">
            <v>0</v>
          </cell>
        </row>
        <row r="81">
          <cell r="B81" t="str">
            <v>a</v>
          </cell>
          <cell r="C81" t="str">
            <v>Counter top in toilets (Tech Bldg)</v>
          </cell>
          <cell r="D81">
            <v>10</v>
          </cell>
          <cell r="E81" t="str">
            <v>m</v>
          </cell>
          <cell r="F81">
            <v>2621.93</v>
          </cell>
          <cell r="G81">
            <v>26219.3</v>
          </cell>
          <cell r="H81">
            <v>0</v>
          </cell>
          <cell r="I81">
            <v>0</v>
          </cell>
          <cell r="J81">
            <v>0</v>
          </cell>
          <cell r="K81">
            <v>20581.5</v>
          </cell>
          <cell r="L81">
            <v>0</v>
          </cell>
          <cell r="M81">
            <v>0</v>
          </cell>
          <cell r="N81">
            <v>2372.58</v>
          </cell>
          <cell r="O81">
            <v>0</v>
          </cell>
          <cell r="P81">
            <v>0</v>
          </cell>
          <cell r="Q81">
            <v>0</v>
          </cell>
          <cell r="R81">
            <v>0</v>
          </cell>
          <cell r="S81">
            <v>0</v>
          </cell>
          <cell r="T81">
            <v>5637.8</v>
          </cell>
          <cell r="U81">
            <v>0</v>
          </cell>
          <cell r="V81">
            <v>26219.300000000003</v>
          </cell>
        </row>
        <row r="82">
          <cell r="B82" t="str">
            <v>b</v>
          </cell>
          <cell r="C82" t="str">
            <v>Landscaped court yard</v>
          </cell>
          <cell r="D82">
            <v>176</v>
          </cell>
          <cell r="E82" t="str">
            <v>m2</v>
          </cell>
          <cell r="F82">
            <v>2621.93</v>
          </cell>
          <cell r="G82">
            <v>461459.68</v>
          </cell>
          <cell r="H82">
            <v>0</v>
          </cell>
          <cell r="I82">
            <v>0</v>
          </cell>
          <cell r="J82">
            <v>0</v>
          </cell>
          <cell r="K82">
            <v>362234.4</v>
          </cell>
          <cell r="L82">
            <v>0</v>
          </cell>
          <cell r="M82">
            <v>0</v>
          </cell>
          <cell r="N82">
            <v>41757.408000000003</v>
          </cell>
          <cell r="O82">
            <v>0</v>
          </cell>
          <cell r="P82">
            <v>0</v>
          </cell>
          <cell r="Q82">
            <v>0</v>
          </cell>
          <cell r="R82">
            <v>0</v>
          </cell>
          <cell r="S82">
            <v>0</v>
          </cell>
          <cell r="T82">
            <v>99225.279999999999</v>
          </cell>
          <cell r="U82">
            <v>0</v>
          </cell>
          <cell r="V82">
            <v>461459.68</v>
          </cell>
        </row>
        <row r="83">
          <cell r="B83" t="str">
            <v>c</v>
          </cell>
          <cell r="C83" t="str">
            <v>Roller blind/shade screen</v>
          </cell>
          <cell r="D83">
            <v>377</v>
          </cell>
          <cell r="E83" t="str">
            <v>m2</v>
          </cell>
          <cell r="F83">
            <v>3151.57</v>
          </cell>
          <cell r="G83">
            <v>1188141.8899999999</v>
          </cell>
          <cell r="H83">
            <v>0</v>
          </cell>
          <cell r="I83">
            <v>0</v>
          </cell>
          <cell r="J83">
            <v>0</v>
          </cell>
          <cell r="K83">
            <v>867100</v>
          </cell>
          <cell r="L83">
            <v>47125</v>
          </cell>
          <cell r="M83">
            <v>0</v>
          </cell>
          <cell r="N83">
            <v>0</v>
          </cell>
          <cell r="O83">
            <v>34684</v>
          </cell>
          <cell r="P83">
            <v>36071.360000000001</v>
          </cell>
          <cell r="Q83">
            <v>30348.5</v>
          </cell>
          <cell r="R83">
            <v>0</v>
          </cell>
          <cell r="S83">
            <v>0</v>
          </cell>
          <cell r="T83">
            <v>219938.03</v>
          </cell>
          <cell r="U83">
            <v>0</v>
          </cell>
          <cell r="V83">
            <v>1188141.8899999999</v>
          </cell>
        </row>
        <row r="84">
          <cell r="B84" t="str">
            <v>d</v>
          </cell>
          <cell r="C84" t="str">
            <v>Metal staircase with wooden treads (tread width of 1.5m)</v>
          </cell>
          <cell r="D84">
            <v>12</v>
          </cell>
          <cell r="E84" t="str">
            <v>m</v>
          </cell>
          <cell r="F84">
            <v>17011.28</v>
          </cell>
          <cell r="G84">
            <v>204135.36</v>
          </cell>
          <cell r="H84">
            <v>0</v>
          </cell>
          <cell r="I84">
            <v>0</v>
          </cell>
          <cell r="J84">
            <v>0</v>
          </cell>
          <cell r="K84">
            <v>142800</v>
          </cell>
          <cell r="L84">
            <v>2535</v>
          </cell>
          <cell r="M84">
            <v>0</v>
          </cell>
          <cell r="N84">
            <v>0</v>
          </cell>
          <cell r="O84">
            <v>15732</v>
          </cell>
          <cell r="P84">
            <v>10488</v>
          </cell>
          <cell r="Q84">
            <v>4588.5</v>
          </cell>
          <cell r="R84">
            <v>0</v>
          </cell>
          <cell r="S84">
            <v>0</v>
          </cell>
          <cell r="T84">
            <v>30526.86</v>
          </cell>
          <cell r="U84">
            <v>0</v>
          </cell>
          <cell r="V84">
            <v>204135.36</v>
          </cell>
        </row>
        <row r="85">
          <cell r="B85" t="str">
            <v>e</v>
          </cell>
          <cell r="C85" t="str">
            <v>Structural steel fire staircase (tread width of 1.5m)</v>
          </cell>
          <cell r="D85">
            <v>24</v>
          </cell>
          <cell r="E85" t="str">
            <v>m</v>
          </cell>
          <cell r="F85">
            <v>17011.28</v>
          </cell>
          <cell r="G85">
            <v>408270.72</v>
          </cell>
          <cell r="H85">
            <v>0</v>
          </cell>
          <cell r="I85">
            <v>0</v>
          </cell>
          <cell r="J85">
            <v>0</v>
          </cell>
          <cell r="K85">
            <v>285600</v>
          </cell>
          <cell r="L85">
            <v>5070</v>
          </cell>
          <cell r="M85">
            <v>0</v>
          </cell>
          <cell r="N85">
            <v>0</v>
          </cell>
          <cell r="O85">
            <v>31464</v>
          </cell>
          <cell r="P85">
            <v>20976</v>
          </cell>
          <cell r="Q85">
            <v>9177</v>
          </cell>
          <cell r="R85">
            <v>0</v>
          </cell>
          <cell r="S85">
            <v>0</v>
          </cell>
          <cell r="T85">
            <v>61053.72</v>
          </cell>
          <cell r="U85">
            <v>0</v>
          </cell>
          <cell r="V85">
            <v>408270.72</v>
          </cell>
        </row>
        <row r="86">
          <cell r="B86" t="str">
            <v>f</v>
          </cell>
          <cell r="C86" t="str">
            <v>Typical staircase of control tower bldg (tread width of 1.25m)</v>
          </cell>
          <cell r="D86">
            <v>239</v>
          </cell>
          <cell r="E86" t="str">
            <v>m</v>
          </cell>
          <cell r="F86">
            <v>17011.28</v>
          </cell>
          <cell r="G86">
            <v>4065695.92</v>
          </cell>
          <cell r="H86">
            <v>0</v>
          </cell>
          <cell r="I86">
            <v>0</v>
          </cell>
          <cell r="J86">
            <v>0</v>
          </cell>
          <cell r="K86">
            <v>2844100</v>
          </cell>
          <cell r="L86">
            <v>50488.75</v>
          </cell>
          <cell r="M86">
            <v>0</v>
          </cell>
          <cell r="N86">
            <v>0</v>
          </cell>
          <cell r="O86">
            <v>313329</v>
          </cell>
          <cell r="P86">
            <v>208886</v>
          </cell>
          <cell r="Q86">
            <v>91387.63</v>
          </cell>
          <cell r="R86">
            <v>0</v>
          </cell>
          <cell r="S86">
            <v>0</v>
          </cell>
          <cell r="T86">
            <v>607993.29</v>
          </cell>
          <cell r="U86">
            <v>0</v>
          </cell>
          <cell r="V86">
            <v>4065695.92</v>
          </cell>
        </row>
        <row r="87">
          <cell r="B87" t="str">
            <v>h</v>
          </cell>
          <cell r="C87" t="str">
            <v>External stair with 4-riser (on plan area)</v>
          </cell>
          <cell r="D87">
            <v>27</v>
          </cell>
          <cell r="E87" t="str">
            <v>m2</v>
          </cell>
          <cell r="F87">
            <v>17011.28</v>
          </cell>
          <cell r="G87">
            <v>459304.56</v>
          </cell>
          <cell r="H87">
            <v>0</v>
          </cell>
          <cell r="I87">
            <v>0</v>
          </cell>
          <cell r="J87">
            <v>0</v>
          </cell>
          <cell r="K87">
            <v>321300</v>
          </cell>
          <cell r="L87">
            <v>5703.75</v>
          </cell>
          <cell r="M87">
            <v>0</v>
          </cell>
          <cell r="N87">
            <v>0</v>
          </cell>
          <cell r="O87">
            <v>35397</v>
          </cell>
          <cell r="P87">
            <v>23598</v>
          </cell>
          <cell r="Q87">
            <v>10324.129999999999</v>
          </cell>
          <cell r="R87">
            <v>0</v>
          </cell>
          <cell r="S87">
            <v>0</v>
          </cell>
          <cell r="T87">
            <v>68685.429999999993</v>
          </cell>
          <cell r="U87">
            <v>0</v>
          </cell>
          <cell r="V87">
            <v>459304.56</v>
          </cell>
        </row>
        <row r="88">
          <cell r="B88" t="str">
            <v>I</v>
          </cell>
          <cell r="C88" t="str">
            <v>Hardwood handrail for connecting bridge</v>
          </cell>
          <cell r="D88">
            <v>42</v>
          </cell>
          <cell r="E88" t="str">
            <v>m</v>
          </cell>
          <cell r="F88">
            <v>17011.28</v>
          </cell>
          <cell r="G88">
            <v>714473.76</v>
          </cell>
          <cell r="H88">
            <v>0</v>
          </cell>
          <cell r="I88">
            <v>0</v>
          </cell>
          <cell r="J88">
            <v>0</v>
          </cell>
          <cell r="K88">
            <v>499800</v>
          </cell>
          <cell r="L88">
            <v>8872.5</v>
          </cell>
          <cell r="M88">
            <v>0</v>
          </cell>
          <cell r="N88">
            <v>0</v>
          </cell>
          <cell r="O88">
            <v>55062</v>
          </cell>
          <cell r="P88">
            <v>36708</v>
          </cell>
          <cell r="Q88">
            <v>16059.75</v>
          </cell>
          <cell r="R88">
            <v>0</v>
          </cell>
          <cell r="S88">
            <v>0</v>
          </cell>
          <cell r="T88">
            <v>106844.01</v>
          </cell>
          <cell r="U88">
            <v>0</v>
          </cell>
          <cell r="V88">
            <v>714473.76</v>
          </cell>
        </row>
        <row r="89">
          <cell r="B89" t="str">
            <v>j</v>
          </cell>
          <cell r="C89" t="str">
            <v>Metal railing (Tech Bldg - dwg no. 2001, grid E-F/4-8 &amp; connecting bridge)</v>
          </cell>
          <cell r="D89">
            <v>54</v>
          </cell>
          <cell r="E89" t="str">
            <v>m</v>
          </cell>
          <cell r="F89">
            <v>17011.28</v>
          </cell>
          <cell r="G89">
            <v>918609.12</v>
          </cell>
          <cell r="H89">
            <v>0</v>
          </cell>
          <cell r="I89">
            <v>0</v>
          </cell>
          <cell r="J89">
            <v>0</v>
          </cell>
          <cell r="K89">
            <v>642600</v>
          </cell>
          <cell r="L89">
            <v>11407.5</v>
          </cell>
          <cell r="M89">
            <v>0</v>
          </cell>
          <cell r="N89">
            <v>0</v>
          </cell>
          <cell r="O89">
            <v>70794</v>
          </cell>
          <cell r="P89">
            <v>47196</v>
          </cell>
          <cell r="Q89">
            <v>20648.25</v>
          </cell>
          <cell r="R89">
            <v>0</v>
          </cell>
          <cell r="S89">
            <v>0</v>
          </cell>
          <cell r="T89">
            <v>137370.87</v>
          </cell>
          <cell r="U89">
            <v>0</v>
          </cell>
          <cell r="V89">
            <v>918609.12</v>
          </cell>
        </row>
        <row r="90">
          <cell r="B90" t="str">
            <v>k</v>
          </cell>
          <cell r="C90" t="str">
            <v>SS pipe railing</v>
          </cell>
          <cell r="D90">
            <v>13</v>
          </cell>
          <cell r="E90" t="str">
            <v>m</v>
          </cell>
          <cell r="F90">
            <v>17011.28</v>
          </cell>
          <cell r="G90">
            <v>221146.64</v>
          </cell>
          <cell r="H90">
            <v>0</v>
          </cell>
          <cell r="I90">
            <v>0</v>
          </cell>
          <cell r="J90">
            <v>0</v>
          </cell>
          <cell r="K90">
            <v>154700</v>
          </cell>
          <cell r="L90">
            <v>2746.25</v>
          </cell>
          <cell r="M90">
            <v>0</v>
          </cell>
          <cell r="N90">
            <v>0</v>
          </cell>
          <cell r="O90">
            <v>17043</v>
          </cell>
          <cell r="P90">
            <v>11362</v>
          </cell>
          <cell r="Q90">
            <v>4970.88</v>
          </cell>
          <cell r="R90">
            <v>0</v>
          </cell>
          <cell r="S90">
            <v>0</v>
          </cell>
          <cell r="T90">
            <v>33070.76</v>
          </cell>
          <cell r="U90">
            <v>0</v>
          </cell>
          <cell r="V90">
            <v>221146.64</v>
          </cell>
        </row>
        <row r="91">
          <cell r="B91" t="str">
            <v>l</v>
          </cell>
          <cell r="C91" t="str">
            <v>Metal railing to typical staircase (item 6 above)</v>
          </cell>
          <cell r="D91">
            <v>263</v>
          </cell>
          <cell r="E91" t="str">
            <v>m</v>
          </cell>
          <cell r="F91">
            <v>17011.28</v>
          </cell>
          <cell r="G91">
            <v>4473966.6399999997</v>
          </cell>
          <cell r="H91">
            <v>0</v>
          </cell>
          <cell r="I91">
            <v>0</v>
          </cell>
          <cell r="J91">
            <v>0</v>
          </cell>
          <cell r="K91">
            <v>3129700</v>
          </cell>
          <cell r="L91">
            <v>55558.75</v>
          </cell>
          <cell r="M91">
            <v>0</v>
          </cell>
          <cell r="N91">
            <v>0</v>
          </cell>
          <cell r="O91">
            <v>344793</v>
          </cell>
          <cell r="P91">
            <v>229862</v>
          </cell>
          <cell r="Q91">
            <v>100564.63</v>
          </cell>
          <cell r="R91">
            <v>0</v>
          </cell>
          <cell r="S91">
            <v>0</v>
          </cell>
          <cell r="T91">
            <v>669047.01</v>
          </cell>
          <cell r="U91">
            <v>0</v>
          </cell>
          <cell r="V91">
            <v>4473966.6399999997</v>
          </cell>
        </row>
        <row r="92">
          <cell r="B92" t="str">
            <v>m</v>
          </cell>
          <cell r="C92" t="str">
            <v>Toughened and laminated glass balustrade with 65mm dia hard wood handrail</v>
          </cell>
          <cell r="D92">
            <v>16</v>
          </cell>
          <cell r="E92" t="str">
            <v>m</v>
          </cell>
          <cell r="F92">
            <v>20375.79</v>
          </cell>
          <cell r="G92">
            <v>326012.64</v>
          </cell>
          <cell r="H92">
            <v>0</v>
          </cell>
          <cell r="I92">
            <v>0</v>
          </cell>
          <cell r="J92">
            <v>0</v>
          </cell>
          <cell r="K92">
            <v>217070.77</v>
          </cell>
          <cell r="L92">
            <v>3802.71</v>
          </cell>
          <cell r="M92">
            <v>35165.47</v>
          </cell>
          <cell r="N92">
            <v>10089.4495445333</v>
          </cell>
          <cell r="O92">
            <v>0</v>
          </cell>
          <cell r="P92">
            <v>0</v>
          </cell>
          <cell r="Q92">
            <v>7306.6</v>
          </cell>
          <cell r="R92">
            <v>0</v>
          </cell>
          <cell r="S92">
            <v>0</v>
          </cell>
          <cell r="T92">
            <v>66469.8</v>
          </cell>
          <cell r="U92">
            <v>0</v>
          </cell>
          <cell r="V92">
            <v>326012.63999999996</v>
          </cell>
        </row>
        <row r="93">
          <cell r="B93" t="str">
            <v>n</v>
          </cell>
          <cell r="C93" t="str">
            <v>Ditto to structural steel staircase</v>
          </cell>
          <cell r="D93">
            <v>49</v>
          </cell>
          <cell r="E93" t="str">
            <v>m</v>
          </cell>
          <cell r="F93">
            <v>20375.79</v>
          </cell>
          <cell r="G93">
            <v>998413.71</v>
          </cell>
          <cell r="H93">
            <v>0</v>
          </cell>
          <cell r="I93">
            <v>0</v>
          </cell>
          <cell r="J93">
            <v>0</v>
          </cell>
          <cell r="K93">
            <v>664779.24</v>
          </cell>
          <cell r="L93">
            <v>11645.79</v>
          </cell>
          <cell r="M93">
            <v>107694.24</v>
          </cell>
          <cell r="N93">
            <v>30898.939230133299</v>
          </cell>
          <cell r="O93">
            <v>0</v>
          </cell>
          <cell r="P93">
            <v>0</v>
          </cell>
          <cell r="Q93">
            <v>22376.47</v>
          </cell>
          <cell r="R93">
            <v>0</v>
          </cell>
          <cell r="S93">
            <v>0</v>
          </cell>
          <cell r="T93">
            <v>203563.76</v>
          </cell>
          <cell r="U93">
            <v>0</v>
          </cell>
          <cell r="V93">
            <v>998413.71</v>
          </cell>
        </row>
        <row r="94">
          <cell r="B94" t="str">
            <v>o</v>
          </cell>
          <cell r="C94" t="str">
            <v>Wooden handrail on SS brackets fixed to column or wall/SS balusters (code no. 602A)</v>
          </cell>
          <cell r="D94">
            <v>94</v>
          </cell>
          <cell r="E94" t="str">
            <v>m</v>
          </cell>
          <cell r="F94">
            <v>6342.05</v>
          </cell>
          <cell r="G94">
            <v>596152.69999999995</v>
          </cell>
          <cell r="H94">
            <v>0</v>
          </cell>
          <cell r="I94">
            <v>0</v>
          </cell>
          <cell r="J94">
            <v>0</v>
          </cell>
          <cell r="K94">
            <v>384336.09</v>
          </cell>
          <cell r="L94">
            <v>0</v>
          </cell>
          <cell r="M94">
            <v>0</v>
          </cell>
          <cell r="N94">
            <v>45241.711199999998</v>
          </cell>
          <cell r="O94">
            <v>0</v>
          </cell>
          <cell r="P94">
            <v>0</v>
          </cell>
          <cell r="Q94">
            <v>0</v>
          </cell>
          <cell r="R94">
            <v>0</v>
          </cell>
          <cell r="S94">
            <v>0</v>
          </cell>
          <cell r="T94">
            <v>211816.61</v>
          </cell>
          <cell r="U94">
            <v>0</v>
          </cell>
          <cell r="V94">
            <v>596152.69999999995</v>
          </cell>
        </row>
        <row r="95">
          <cell r="B95" t="str">
            <v>p</v>
          </cell>
          <cell r="C95" t="str">
            <v>Included in item 13 above</v>
          </cell>
          <cell r="E95" t="str">
            <v>m</v>
          </cell>
          <cell r="T95">
            <v>0</v>
          </cell>
          <cell r="V95">
            <v>0</v>
          </cell>
        </row>
        <row r="96">
          <cell r="B96" t="str">
            <v xml:space="preserve">q </v>
          </cell>
          <cell r="C96" t="str">
            <v>Lift car interior - floor finishes</v>
          </cell>
          <cell r="D96">
            <v>10</v>
          </cell>
          <cell r="E96" t="str">
            <v>m2</v>
          </cell>
          <cell r="F96">
            <v>2621.93</v>
          </cell>
          <cell r="G96">
            <v>26219.3</v>
          </cell>
          <cell r="H96">
            <v>0</v>
          </cell>
          <cell r="I96">
            <v>0</v>
          </cell>
          <cell r="J96">
            <v>0</v>
          </cell>
          <cell r="K96">
            <v>20581.5</v>
          </cell>
          <cell r="L96">
            <v>0</v>
          </cell>
          <cell r="M96">
            <v>0</v>
          </cell>
          <cell r="N96">
            <v>2372.58</v>
          </cell>
          <cell r="O96">
            <v>0</v>
          </cell>
          <cell r="P96">
            <v>0</v>
          </cell>
          <cell r="Q96">
            <v>0</v>
          </cell>
          <cell r="R96">
            <v>0</v>
          </cell>
          <cell r="S96">
            <v>0</v>
          </cell>
          <cell r="T96">
            <v>5637.8</v>
          </cell>
          <cell r="U96">
            <v>0</v>
          </cell>
          <cell r="V96">
            <v>26219.300000000003</v>
          </cell>
        </row>
        <row r="97">
          <cell r="B97" t="str">
            <v>r</v>
          </cell>
          <cell r="C97" t="str">
            <v>Ditto - ceiling finishes</v>
          </cell>
          <cell r="D97">
            <v>10</v>
          </cell>
          <cell r="E97" t="str">
            <v>m2</v>
          </cell>
          <cell r="F97">
            <v>2621.93</v>
          </cell>
          <cell r="G97">
            <v>26219.3</v>
          </cell>
          <cell r="H97">
            <v>0</v>
          </cell>
          <cell r="I97">
            <v>0</v>
          </cell>
          <cell r="J97">
            <v>0</v>
          </cell>
          <cell r="K97">
            <v>20581.5</v>
          </cell>
          <cell r="L97">
            <v>0</v>
          </cell>
          <cell r="M97">
            <v>0</v>
          </cell>
          <cell r="N97">
            <v>2372.58</v>
          </cell>
          <cell r="O97">
            <v>0</v>
          </cell>
          <cell r="P97">
            <v>0</v>
          </cell>
          <cell r="Q97">
            <v>0</v>
          </cell>
          <cell r="R97">
            <v>0</v>
          </cell>
          <cell r="S97">
            <v>0</v>
          </cell>
          <cell r="T97">
            <v>5637.8</v>
          </cell>
          <cell r="U97">
            <v>0</v>
          </cell>
          <cell r="V97">
            <v>26219.300000000003</v>
          </cell>
        </row>
        <row r="98">
          <cell r="B98" t="str">
            <v>s</v>
          </cell>
          <cell r="C98" t="str">
            <v>Ditto - wall finishes</v>
          </cell>
          <cell r="D98">
            <v>17</v>
          </cell>
          <cell r="E98" t="str">
            <v>m2</v>
          </cell>
          <cell r="F98">
            <v>2621.93</v>
          </cell>
          <cell r="G98">
            <v>44572.81</v>
          </cell>
          <cell r="H98">
            <v>0</v>
          </cell>
          <cell r="I98">
            <v>0</v>
          </cell>
          <cell r="J98">
            <v>0</v>
          </cell>
          <cell r="K98">
            <v>34988.550000000003</v>
          </cell>
          <cell r="L98">
            <v>0</v>
          </cell>
          <cell r="M98">
            <v>0</v>
          </cell>
          <cell r="N98">
            <v>4033.386</v>
          </cell>
          <cell r="O98">
            <v>0</v>
          </cell>
          <cell r="P98">
            <v>0</v>
          </cell>
          <cell r="Q98">
            <v>0</v>
          </cell>
          <cell r="R98">
            <v>0</v>
          </cell>
          <cell r="S98">
            <v>0</v>
          </cell>
          <cell r="T98">
            <v>9584.26</v>
          </cell>
          <cell r="U98">
            <v>0</v>
          </cell>
          <cell r="V98">
            <v>44572.810000000005</v>
          </cell>
        </row>
        <row r="99">
          <cell r="B99" t="str">
            <v>3B.7</v>
          </cell>
          <cell r="C99" t="str">
            <v>Software</v>
          </cell>
          <cell r="G99" t="str">
            <v>N.A.</v>
          </cell>
          <cell r="I99">
            <v>0</v>
          </cell>
          <cell r="J99">
            <v>0</v>
          </cell>
          <cell r="K99">
            <v>0</v>
          </cell>
          <cell r="M99">
            <v>0</v>
          </cell>
          <cell r="N99">
            <v>0</v>
          </cell>
          <cell r="P99">
            <v>0</v>
          </cell>
          <cell r="Q99">
            <v>0</v>
          </cell>
          <cell r="R99">
            <v>0</v>
          </cell>
          <cell r="S99">
            <v>0</v>
          </cell>
          <cell r="T99">
            <v>0</v>
          </cell>
          <cell r="U99">
            <v>0</v>
          </cell>
          <cell r="V99">
            <v>0</v>
          </cell>
        </row>
        <row r="100">
          <cell r="B100" t="str">
            <v>3B.8</v>
          </cell>
          <cell r="C100" t="str">
            <v>Clearing and Forwarding Services</v>
          </cell>
          <cell r="D100">
            <v>1</v>
          </cell>
          <cell r="E100" t="str">
            <v>L.S.</v>
          </cell>
          <cell r="G100">
            <v>0</v>
          </cell>
          <cell r="Q100">
            <v>0</v>
          </cell>
          <cell r="V100">
            <v>0</v>
          </cell>
        </row>
        <row r="101">
          <cell r="B101" t="str">
            <v>3B.9</v>
          </cell>
          <cell r="C101" t="str">
            <v>Inland Transportation</v>
          </cell>
          <cell r="D101">
            <v>1</v>
          </cell>
          <cell r="E101" t="str">
            <v>L.S.</v>
          </cell>
          <cell r="G101">
            <v>560176.99</v>
          </cell>
          <cell r="L101">
            <v>546247.67000000004</v>
          </cell>
          <cell r="Q101">
            <v>13929.32</v>
          </cell>
          <cell r="V101">
            <v>560176.99</v>
          </cell>
        </row>
        <row r="102">
          <cell r="B102" t="str">
            <v>3B.10</v>
          </cell>
          <cell r="C102" t="str">
            <v>Value of   engineering services</v>
          </cell>
          <cell r="D102">
            <v>1</v>
          </cell>
          <cell r="E102" t="str">
            <v>L.S.</v>
          </cell>
          <cell r="G102">
            <v>0</v>
          </cell>
          <cell r="Q102">
            <v>0</v>
          </cell>
          <cell r="V102">
            <v>0</v>
          </cell>
        </row>
        <row r="103">
          <cell r="B103" t="str">
            <v>3B.11</v>
          </cell>
          <cell r="C103" t="str">
            <v>Spare Parts comprising:</v>
          </cell>
          <cell r="G103" t="str">
            <v>N.A.</v>
          </cell>
          <cell r="H103">
            <v>0</v>
          </cell>
          <cell r="I103">
            <v>0</v>
          </cell>
          <cell r="J103">
            <v>0</v>
          </cell>
          <cell r="K103">
            <v>0</v>
          </cell>
          <cell r="M103">
            <v>0</v>
          </cell>
          <cell r="N103">
            <v>0</v>
          </cell>
          <cell r="P103">
            <v>0</v>
          </cell>
          <cell r="Q103">
            <v>0</v>
          </cell>
          <cell r="R103">
            <v>0</v>
          </cell>
          <cell r="S103">
            <v>0</v>
          </cell>
          <cell r="T103">
            <v>0</v>
          </cell>
          <cell r="U103">
            <v>0</v>
          </cell>
          <cell r="V103">
            <v>0</v>
          </cell>
        </row>
        <row r="104">
          <cell r="C104" t="str">
            <v>(i) Replacement Parts</v>
          </cell>
        </row>
        <row r="105">
          <cell r="C105" t="str">
            <v>(ii) Commissioning Parts</v>
          </cell>
        </row>
        <row r="106">
          <cell r="C106" t="str">
            <v>(iii) Critical Spare Parts</v>
          </cell>
        </row>
        <row r="107">
          <cell r="C107" t="str">
            <v>(provide separate list with quantity and unit prices for spares for each item 3B. 1 to 3B.10)</v>
          </cell>
        </row>
        <row r="108">
          <cell r="A108" t="str">
            <v>3B</v>
          </cell>
          <cell r="B108" t="str">
            <v>TOTAL APPORTIONED AMOUNT FOR  COST CENTRE 3B (inclusive of all taxes and duties except tax payable under Section 5 or 6 and 5F of the APGST)</v>
          </cell>
          <cell r="G108">
            <v>63095117.059999995</v>
          </cell>
          <cell r="H108">
            <v>0</v>
          </cell>
          <cell r="I108">
            <v>0</v>
          </cell>
          <cell r="J108">
            <v>0</v>
          </cell>
          <cell r="K108">
            <v>41512648.340000004</v>
          </cell>
          <cell r="L108">
            <v>546247.67000000004</v>
          </cell>
          <cell r="M108">
            <v>605644.71</v>
          </cell>
          <cell r="N108">
            <v>1305150.6927364268</v>
          </cell>
          <cell r="O108">
            <v>2429206.87</v>
          </cell>
          <cell r="P108">
            <v>1718429.83</v>
          </cell>
          <cell r="Q108">
            <v>394164.07</v>
          </cell>
          <cell r="R108">
            <v>338046.08999999997</v>
          </cell>
          <cell r="S108">
            <v>0</v>
          </cell>
          <cell r="T108">
            <v>15888775.57</v>
          </cell>
          <cell r="U108">
            <v>0</v>
          </cell>
          <cell r="V108">
            <v>63095117.060000002</v>
          </cell>
        </row>
        <row r="109">
          <cell r="B109" t="str">
            <v>Value of applicable Segniorage charges</v>
          </cell>
          <cell r="G109">
            <v>7939.42</v>
          </cell>
          <cell r="V109">
            <v>63095117.059999995</v>
          </cell>
        </row>
        <row r="110">
          <cell r="V110">
            <v>0</v>
          </cell>
        </row>
        <row r="111">
          <cell r="B111" t="str">
            <v>Note for Tenderers: Any items of work not specifically mentioned above shall be allocated to the most appropriate item of work and indicated separately (3B.1 to 3B.11)</v>
          </cell>
        </row>
        <row r="112">
          <cell r="G112">
            <v>63095117.060000002</v>
          </cell>
          <cell r="L112">
            <v>546247.66999999993</v>
          </cell>
        </row>
        <row r="113">
          <cell r="G113">
            <v>0</v>
          </cell>
        </row>
      </sheetData>
      <sheetData sheetId="12"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4">
          <cell r="B4" t="str">
            <v>Cost Centre 4 -- HVAC System</v>
          </cell>
        </row>
        <row r="6">
          <cell r="B6" t="str">
            <v>Sl. No.</v>
          </cell>
          <cell r="C6" t="str">
            <v>Item Description</v>
          </cell>
          <cell r="D6" t="str">
            <v>Qty.</v>
          </cell>
          <cell r="E6" t="str">
            <v>Unit</v>
          </cell>
          <cell r="F6" t="str">
            <v>Unit Rate</v>
          </cell>
          <cell r="G6" t="str">
            <v>Apportioned Amt. In Rs.</v>
          </cell>
          <cell r="H6" t="str">
            <v>COST BREAKDOWN</v>
          </cell>
        </row>
        <row r="7">
          <cell r="H7" t="str">
            <v>Material Price                 (Imported)</v>
          </cell>
          <cell r="I7" t="str">
            <v>Custom Duty</v>
          </cell>
          <cell r="J7" t="str">
            <v>CVD</v>
          </cell>
          <cell r="K7" t="str">
            <v>Material Price                 (Domestic)</v>
          </cell>
          <cell r="L7" t="str">
            <v>Value of Service</v>
          </cell>
          <cell r="M7" t="str">
            <v>ExciseDuty</v>
          </cell>
          <cell r="N7" t="str">
            <v>SalesTax</v>
          </cell>
          <cell r="O7" t="str">
            <v>AP EntryTax</v>
          </cell>
          <cell r="P7" t="str">
            <v>ServiceTax</v>
          </cell>
          <cell r="Q7" t="str">
            <v>WorksContract Tax</v>
          </cell>
          <cell r="R7" t="str">
            <v>Other Taxes &amp; Levies *</v>
          </cell>
          <cell r="S7" t="str">
            <v>Construction Services</v>
          </cell>
          <cell r="T7" t="str">
            <v>Installation, testing &amp; commissioning</v>
          </cell>
        </row>
        <row r="9">
          <cell r="B9">
            <v>4.0999999999999996</v>
          </cell>
          <cell r="C9" t="str">
            <v xml:space="preserve">HVAC system for Passenger </v>
          </cell>
        </row>
        <row r="10">
          <cell r="C10" t="str">
            <v>terminal building</v>
          </cell>
        </row>
        <row r="12">
          <cell r="B12" t="str">
            <v>4.1.1</v>
          </cell>
          <cell r="C12" t="str">
            <v>Air-Conditioning System</v>
          </cell>
        </row>
        <row r="14">
          <cell r="B14" t="str">
            <v>4.1.1.1</v>
          </cell>
          <cell r="C14" t="str">
            <v>Chillers 1050 TR capacity</v>
          </cell>
          <cell r="D14">
            <v>5</v>
          </cell>
          <cell r="E14" t="str">
            <v>no.s</v>
          </cell>
          <cell r="G14">
            <v>108007169.37936001</v>
          </cell>
          <cell r="H14">
            <v>66874878</v>
          </cell>
          <cell r="I14">
            <v>12680640</v>
          </cell>
          <cell r="J14">
            <v>12417082</v>
          </cell>
          <cell r="L14">
            <v>8794100</v>
          </cell>
          <cell r="M14">
            <v>0</v>
          </cell>
          <cell r="P14">
            <v>948437</v>
          </cell>
          <cell r="Q14">
            <v>7357808</v>
          </cell>
          <cell r="S14">
            <v>14581827.37936</v>
          </cell>
          <cell r="T14">
            <v>504305</v>
          </cell>
          <cell r="U14">
            <v>108007169.37936001</v>
          </cell>
        </row>
        <row r="15">
          <cell r="G15">
            <v>0</v>
          </cell>
          <cell r="L15">
            <v>0</v>
          </cell>
          <cell r="U15">
            <v>0</v>
          </cell>
        </row>
        <row r="16">
          <cell r="G16">
            <v>0</v>
          </cell>
          <cell r="L16">
            <v>0</v>
          </cell>
          <cell r="U16">
            <v>0</v>
          </cell>
        </row>
        <row r="17">
          <cell r="B17" t="str">
            <v>4.1.1.2</v>
          </cell>
          <cell r="C17" t="str">
            <v>Primary chilled water pumps</v>
          </cell>
          <cell r="D17">
            <v>5</v>
          </cell>
          <cell r="E17" t="str">
            <v>no.s</v>
          </cell>
          <cell r="G17">
            <v>1426100.9812799999</v>
          </cell>
          <cell r="H17">
            <v>823994</v>
          </cell>
          <cell r="I17">
            <v>156244</v>
          </cell>
          <cell r="J17">
            <v>152996</v>
          </cell>
          <cell r="L17">
            <v>148209</v>
          </cell>
          <cell r="P17">
            <v>23005</v>
          </cell>
          <cell r="Q17">
            <v>90659</v>
          </cell>
          <cell r="S17">
            <v>192534.98128000001</v>
          </cell>
          <cell r="T17">
            <v>77327</v>
          </cell>
          <cell r="U17">
            <v>1426100.9812799999</v>
          </cell>
        </row>
        <row r="18">
          <cell r="G18">
            <v>0</v>
          </cell>
          <cell r="L18">
            <v>0</v>
          </cell>
          <cell r="U18">
            <v>0</v>
          </cell>
        </row>
        <row r="19">
          <cell r="G19">
            <v>0</v>
          </cell>
          <cell r="L19">
            <v>0</v>
          </cell>
          <cell r="U19">
            <v>0</v>
          </cell>
        </row>
        <row r="20">
          <cell r="B20" t="str">
            <v>4.1.1.3</v>
          </cell>
          <cell r="C20" t="str">
            <v>Secondary chilled water pumps with</v>
          </cell>
          <cell r="D20">
            <v>5</v>
          </cell>
          <cell r="E20" t="str">
            <v>no.s</v>
          </cell>
          <cell r="G20">
            <v>6545970.0489600003</v>
          </cell>
          <cell r="H20">
            <v>4007238</v>
          </cell>
          <cell r="I20">
            <v>759842</v>
          </cell>
          <cell r="J20">
            <v>744049</v>
          </cell>
          <cell r="L20">
            <v>482288</v>
          </cell>
          <cell r="P20">
            <v>58624</v>
          </cell>
          <cell r="Q20">
            <v>440890</v>
          </cell>
          <cell r="S20">
            <v>883758.04895999993</v>
          </cell>
          <cell r="T20">
            <v>92459</v>
          </cell>
          <cell r="U20">
            <v>6545970.0489600003</v>
          </cell>
        </row>
        <row r="21">
          <cell r="C21" t="str">
            <v>variable speed drives</v>
          </cell>
          <cell r="G21">
            <v>0</v>
          </cell>
          <cell r="L21">
            <v>0</v>
          </cell>
          <cell r="U21">
            <v>0</v>
          </cell>
        </row>
        <row r="22">
          <cell r="G22">
            <v>0</v>
          </cell>
          <cell r="L22">
            <v>0</v>
          </cell>
          <cell r="U22">
            <v>0</v>
          </cell>
        </row>
        <row r="23">
          <cell r="B23" t="str">
            <v>4.1.1.4</v>
          </cell>
          <cell r="C23" t="str">
            <v>Chilled water piping with insulation ,</v>
          </cell>
          <cell r="G23">
            <v>0</v>
          </cell>
          <cell r="L23">
            <v>0</v>
          </cell>
          <cell r="U23">
            <v>0</v>
          </cell>
        </row>
        <row r="24">
          <cell r="C24" t="str">
            <v>valves &amp; other associated works</v>
          </cell>
          <cell r="D24">
            <v>1</v>
          </cell>
          <cell r="E24" t="str">
            <v>lot</v>
          </cell>
          <cell r="G24">
            <v>69126145.781279996</v>
          </cell>
          <cell r="H24">
            <v>9779740</v>
          </cell>
          <cell r="I24">
            <v>1854409</v>
          </cell>
          <cell r="J24">
            <v>1815866</v>
          </cell>
          <cell r="K24">
            <v>37402961</v>
          </cell>
          <cell r="L24">
            <v>3479450</v>
          </cell>
          <cell r="M24">
            <v>106126</v>
          </cell>
          <cell r="N24">
            <v>173804</v>
          </cell>
          <cell r="P24">
            <v>1123676</v>
          </cell>
          <cell r="Q24">
            <v>4090632</v>
          </cell>
          <cell r="S24">
            <v>9332579.7812799998</v>
          </cell>
          <cell r="T24">
            <v>7536984</v>
          </cell>
          <cell r="U24">
            <v>69126145.781279996</v>
          </cell>
        </row>
        <row r="25">
          <cell r="G25">
            <v>0</v>
          </cell>
          <cell r="L25">
            <v>0</v>
          </cell>
          <cell r="U25">
            <v>0</v>
          </cell>
        </row>
        <row r="26">
          <cell r="G26">
            <v>0</v>
          </cell>
          <cell r="L26">
            <v>0</v>
          </cell>
          <cell r="U26">
            <v>0</v>
          </cell>
        </row>
        <row r="27">
          <cell r="B27" t="str">
            <v>4.1.1.5</v>
          </cell>
          <cell r="C27" t="str">
            <v>Condenser water pumps</v>
          </cell>
          <cell r="D27">
            <v>5</v>
          </cell>
          <cell r="E27" t="str">
            <v>no.s</v>
          </cell>
          <cell r="G27">
            <v>1844405.4076800002</v>
          </cell>
          <cell r="H27">
            <v>1098659</v>
          </cell>
          <cell r="I27">
            <v>208325</v>
          </cell>
          <cell r="J27">
            <v>203995</v>
          </cell>
          <cell r="L27">
            <v>191932</v>
          </cell>
          <cell r="P27">
            <v>25579</v>
          </cell>
          <cell r="Q27">
            <v>120878</v>
          </cell>
          <cell r="S27">
            <v>249009.40768</v>
          </cell>
          <cell r="T27">
            <v>58838</v>
          </cell>
          <cell r="U27">
            <v>1844405.4076800002</v>
          </cell>
        </row>
        <row r="28">
          <cell r="G28">
            <v>0</v>
          </cell>
          <cell r="L28">
            <v>0</v>
          </cell>
          <cell r="U28">
            <v>0</v>
          </cell>
        </row>
        <row r="29">
          <cell r="G29">
            <v>0</v>
          </cell>
          <cell r="L29">
            <v>0</v>
          </cell>
          <cell r="U29">
            <v>0</v>
          </cell>
        </row>
        <row r="30">
          <cell r="B30" t="str">
            <v>4.1.1.6</v>
          </cell>
          <cell r="C30" t="str">
            <v>Condenser water piping with valves &amp;</v>
          </cell>
          <cell r="G30">
            <v>0</v>
          </cell>
          <cell r="L30">
            <v>0</v>
          </cell>
          <cell r="U30">
            <v>0</v>
          </cell>
        </row>
        <row r="31">
          <cell r="C31" t="str">
            <v>other associated works</v>
          </cell>
          <cell r="D31">
            <v>1</v>
          </cell>
          <cell r="E31" t="str">
            <v>lot</v>
          </cell>
          <cell r="G31">
            <v>38380778.533440001</v>
          </cell>
          <cell r="H31">
            <v>1449176</v>
          </cell>
          <cell r="I31">
            <v>274789</v>
          </cell>
          <cell r="J31">
            <v>269078</v>
          </cell>
          <cell r="K31">
            <v>26385150</v>
          </cell>
          <cell r="L31">
            <v>1672682</v>
          </cell>
          <cell r="M31">
            <v>55564</v>
          </cell>
          <cell r="N31">
            <v>97262</v>
          </cell>
          <cell r="P31">
            <v>586892</v>
          </cell>
          <cell r="Q31">
            <v>2282482</v>
          </cell>
          <cell r="S31">
            <v>5181710.5334399994</v>
          </cell>
          <cell r="T31">
            <v>4081157</v>
          </cell>
          <cell r="U31">
            <v>38380778.533440001</v>
          </cell>
        </row>
        <row r="32">
          <cell r="C32">
            <v>0</v>
          </cell>
          <cell r="D32">
            <v>0</v>
          </cell>
          <cell r="G32">
            <v>0</v>
          </cell>
          <cell r="L32">
            <v>0</v>
          </cell>
          <cell r="U32">
            <v>0</v>
          </cell>
        </row>
        <row r="33">
          <cell r="B33" t="str">
            <v>4.1.1.7</v>
          </cell>
          <cell r="C33" t="str">
            <v>Cooling Towers</v>
          </cell>
          <cell r="D33">
            <v>5</v>
          </cell>
          <cell r="E33" t="str">
            <v>no.s</v>
          </cell>
          <cell r="G33">
            <v>7104607.5583199998</v>
          </cell>
          <cell r="K33">
            <v>4866342</v>
          </cell>
          <cell r="L33">
            <v>568006</v>
          </cell>
          <cell r="M33">
            <v>394006</v>
          </cell>
          <cell r="N33">
            <v>112330</v>
          </cell>
          <cell r="P33">
            <v>124099</v>
          </cell>
          <cell r="Q33">
            <v>429814</v>
          </cell>
          <cell r="S33">
            <v>959178.55831999995</v>
          </cell>
          <cell r="T33">
            <v>648652</v>
          </cell>
          <cell r="U33">
            <v>7104607.5583199998</v>
          </cell>
        </row>
        <row r="34">
          <cell r="G34">
            <v>0</v>
          </cell>
          <cell r="L34">
            <v>0</v>
          </cell>
          <cell r="U34">
            <v>0</v>
          </cell>
        </row>
        <row r="35">
          <cell r="B35" t="str">
            <v>4.1.1.8</v>
          </cell>
          <cell r="C35" t="str">
            <v>Air handling units with variable speed</v>
          </cell>
          <cell r="G35">
            <v>0</v>
          </cell>
          <cell r="L35">
            <v>0</v>
          </cell>
          <cell r="U35">
            <v>0</v>
          </cell>
        </row>
        <row r="36">
          <cell r="C36" t="str">
            <v>drives (77 no.s)</v>
          </cell>
          <cell r="D36">
            <v>1</v>
          </cell>
          <cell r="E36" t="str">
            <v>lot</v>
          </cell>
          <cell r="G36">
            <v>89818785.862800002</v>
          </cell>
          <cell r="K36">
            <v>62872427</v>
          </cell>
          <cell r="L36">
            <v>4136707</v>
          </cell>
          <cell r="M36">
            <v>6023185</v>
          </cell>
          <cell r="N36">
            <v>1717198</v>
          </cell>
          <cell r="P36">
            <v>1038182</v>
          </cell>
          <cell r="Q36">
            <v>5649025</v>
          </cell>
          <cell r="S36">
            <v>12126250.8628</v>
          </cell>
          <cell r="T36">
            <v>6041543</v>
          </cell>
          <cell r="U36">
            <v>89818785.862800002</v>
          </cell>
        </row>
        <row r="37">
          <cell r="G37">
            <v>0</v>
          </cell>
          <cell r="K37">
            <v>0</v>
          </cell>
          <cell r="L37">
            <v>0</v>
          </cell>
          <cell r="M37">
            <v>0</v>
          </cell>
          <cell r="N37">
            <v>0</v>
          </cell>
          <cell r="U37">
            <v>0</v>
          </cell>
        </row>
        <row r="38">
          <cell r="B38" t="str">
            <v>4.1.1.9</v>
          </cell>
          <cell r="C38" t="str">
            <v xml:space="preserve">Air handling units with constant speed </v>
          </cell>
          <cell r="G38">
            <v>0</v>
          </cell>
          <cell r="L38">
            <v>0</v>
          </cell>
          <cell r="U38">
            <v>0</v>
          </cell>
        </row>
        <row r="39">
          <cell r="C39" t="str">
            <v>drives (24 no.s)</v>
          </cell>
          <cell r="D39">
            <v>1</v>
          </cell>
          <cell r="E39" t="str">
            <v>lot</v>
          </cell>
          <cell r="G39">
            <v>11136253.897679999</v>
          </cell>
          <cell r="K39">
            <v>8011103</v>
          </cell>
          <cell r="L39">
            <v>716792</v>
          </cell>
          <cell r="M39">
            <v>914124</v>
          </cell>
          <cell r="N39">
            <v>260615</v>
          </cell>
          <cell r="P39">
            <v>107713</v>
          </cell>
          <cell r="Q39">
            <v>734867</v>
          </cell>
          <cell r="S39">
            <v>1503482.8976799999</v>
          </cell>
          <cell r="T39">
            <v>339216</v>
          </cell>
          <cell r="U39">
            <v>11136253.897679999</v>
          </cell>
        </row>
        <row r="40">
          <cell r="G40">
            <v>0</v>
          </cell>
          <cell r="L40">
            <v>0</v>
          </cell>
          <cell r="U40">
            <v>0</v>
          </cell>
        </row>
        <row r="41">
          <cell r="B41" t="str">
            <v>4.1.1.9a</v>
          </cell>
          <cell r="C41" t="str">
            <v>Fan Coil Units ( 9 no.s)</v>
          </cell>
          <cell r="D41">
            <v>1</v>
          </cell>
          <cell r="E41" t="str">
            <v>lot</v>
          </cell>
          <cell r="G41">
            <v>161236.16544000001</v>
          </cell>
          <cell r="K41">
            <v>117999</v>
          </cell>
          <cell r="L41">
            <v>10535</v>
          </cell>
          <cell r="M41">
            <v>14688</v>
          </cell>
          <cell r="N41">
            <v>4224</v>
          </cell>
          <cell r="P41">
            <v>1212</v>
          </cell>
          <cell r="Q41">
            <v>10953</v>
          </cell>
          <cell r="S41">
            <v>21768.165440000001</v>
          </cell>
          <cell r="T41">
            <v>1345</v>
          </cell>
          <cell r="U41">
            <v>161236.16544000001</v>
          </cell>
        </row>
        <row r="42">
          <cell r="G42">
            <v>0</v>
          </cell>
          <cell r="L42">
            <v>0</v>
          </cell>
          <cell r="U42">
            <v>0</v>
          </cell>
        </row>
        <row r="43">
          <cell r="B43" t="str">
            <v>4.1.1.9b</v>
          </cell>
          <cell r="C43" t="str">
            <v>CRAC units ( 4 no.s)</v>
          </cell>
          <cell r="D43">
            <v>1</v>
          </cell>
          <cell r="E43" t="str">
            <v>lot</v>
          </cell>
          <cell r="G43">
            <v>4090065.3739200002</v>
          </cell>
          <cell r="K43">
            <v>2793271</v>
          </cell>
          <cell r="L43">
            <v>221504</v>
          </cell>
          <cell r="M43">
            <v>353102</v>
          </cell>
          <cell r="N43">
            <v>100669</v>
          </cell>
          <cell r="P43">
            <v>47421</v>
          </cell>
          <cell r="Q43">
            <v>259763</v>
          </cell>
          <cell r="S43">
            <v>552191.37392000004</v>
          </cell>
          <cell r="T43">
            <v>243411</v>
          </cell>
          <cell r="U43">
            <v>4090065.3739200002</v>
          </cell>
        </row>
        <row r="44">
          <cell r="G44">
            <v>0</v>
          </cell>
          <cell r="L44">
            <v>0</v>
          </cell>
          <cell r="U44">
            <v>0</v>
          </cell>
        </row>
        <row r="45">
          <cell r="B45" t="str">
            <v>4.1.1.9c</v>
          </cell>
          <cell r="C45" t="str">
            <v xml:space="preserve">Split type ac units </v>
          </cell>
          <cell r="D45">
            <v>2</v>
          </cell>
          <cell r="E45" t="str">
            <v>no.s</v>
          </cell>
          <cell r="G45">
            <v>265572.38543999998</v>
          </cell>
          <cell r="H45">
            <v>150619</v>
          </cell>
          <cell r="I45">
            <v>28560</v>
          </cell>
          <cell r="J45">
            <v>27966</v>
          </cell>
          <cell r="K45">
            <v>4648</v>
          </cell>
          <cell r="L45">
            <v>24654</v>
          </cell>
          <cell r="M45">
            <v>0</v>
          </cell>
          <cell r="N45">
            <v>144</v>
          </cell>
          <cell r="P45">
            <v>3928</v>
          </cell>
          <cell r="Q45">
            <v>16955</v>
          </cell>
          <cell r="S45">
            <v>35854.385439999998</v>
          </cell>
          <cell r="T45">
            <v>13853</v>
          </cell>
          <cell r="U45">
            <v>265572.38543999998</v>
          </cell>
        </row>
        <row r="46">
          <cell r="G46">
            <v>0</v>
          </cell>
          <cell r="L46">
            <v>0</v>
          </cell>
          <cell r="U46">
            <v>0</v>
          </cell>
        </row>
        <row r="47">
          <cell r="B47" t="str">
            <v>4.1.1.10</v>
          </cell>
          <cell r="C47" t="str">
            <v xml:space="preserve">Supply air ducting with insulation , </v>
          </cell>
          <cell r="G47">
            <v>0</v>
          </cell>
          <cell r="L47">
            <v>0</v>
          </cell>
          <cell r="U47">
            <v>0</v>
          </cell>
        </row>
        <row r="48">
          <cell r="C48" t="str">
            <v>dampers ,grilles &amp; diffusers</v>
          </cell>
          <cell r="D48">
            <v>1</v>
          </cell>
          <cell r="E48" t="str">
            <v>lot</v>
          </cell>
          <cell r="G48">
            <v>155651001.91824001</v>
          </cell>
          <cell r="H48">
            <v>24146650</v>
          </cell>
          <cell r="I48">
            <v>4578625</v>
          </cell>
          <cell r="J48">
            <v>2346601</v>
          </cell>
          <cell r="K48">
            <v>87297103</v>
          </cell>
          <cell r="L48">
            <v>9622436</v>
          </cell>
          <cell r="M48">
            <v>4980091</v>
          </cell>
          <cell r="N48">
            <v>1520588</v>
          </cell>
          <cell r="P48">
            <v>1794687</v>
          </cell>
          <cell r="Q48">
            <v>9989573</v>
          </cell>
          <cell r="S48">
            <v>21014123.91824</v>
          </cell>
          <cell r="T48">
            <v>7972533</v>
          </cell>
          <cell r="U48">
            <v>155651001.91824001</v>
          </cell>
        </row>
        <row r="49">
          <cell r="G49">
            <v>0</v>
          </cell>
          <cell r="L49">
            <v>0</v>
          </cell>
          <cell r="U49">
            <v>0</v>
          </cell>
        </row>
        <row r="50">
          <cell r="B50" t="str">
            <v>4.1.1.11</v>
          </cell>
          <cell r="C50" t="str">
            <v>Return air ducting with diffusers</v>
          </cell>
          <cell r="D50">
            <v>1</v>
          </cell>
          <cell r="E50" t="str">
            <v>lot</v>
          </cell>
          <cell r="G50">
            <v>167808531.10751998</v>
          </cell>
          <cell r="H50">
            <v>23389129</v>
          </cell>
          <cell r="I50">
            <v>4434986</v>
          </cell>
          <cell r="J50">
            <v>2972979</v>
          </cell>
          <cell r="K50">
            <v>89348104</v>
          </cell>
          <cell r="L50">
            <v>10174921</v>
          </cell>
          <cell r="M50">
            <v>5159814</v>
          </cell>
          <cell r="N50">
            <v>1501414</v>
          </cell>
          <cell r="P50">
            <v>2639925</v>
          </cell>
          <cell r="Q50">
            <v>10144514</v>
          </cell>
          <cell r="S50">
            <v>22655487.107519999</v>
          </cell>
          <cell r="T50">
            <v>15706693</v>
          </cell>
          <cell r="U50">
            <v>167808531.10751998</v>
          </cell>
        </row>
        <row r="51">
          <cell r="G51">
            <v>0</v>
          </cell>
          <cell r="L51">
            <v>0</v>
          </cell>
          <cell r="U51">
            <v>0</v>
          </cell>
        </row>
        <row r="52">
          <cell r="B52" t="str">
            <v>4.1.1.12</v>
          </cell>
          <cell r="C52" t="str">
            <v>Motor Control Centre for a/c plant</v>
          </cell>
          <cell r="D52">
            <v>1</v>
          </cell>
          <cell r="E52" t="str">
            <v>no.s</v>
          </cell>
          <cell r="G52">
            <v>24120482.022</v>
          </cell>
          <cell r="K52">
            <v>15969075</v>
          </cell>
          <cell r="L52">
            <v>582109</v>
          </cell>
          <cell r="M52">
            <v>2433120</v>
          </cell>
          <cell r="N52">
            <v>693678</v>
          </cell>
          <cell r="P52">
            <v>217538</v>
          </cell>
          <cell r="Q52">
            <v>1527670</v>
          </cell>
          <cell r="S52">
            <v>3256457.0219999999</v>
          </cell>
          <cell r="T52">
            <v>1550614</v>
          </cell>
          <cell r="U52">
            <v>24120482.022</v>
          </cell>
        </row>
        <row r="53">
          <cell r="G53">
            <v>0</v>
          </cell>
          <cell r="L53">
            <v>0</v>
          </cell>
          <cell r="U53">
            <v>0</v>
          </cell>
        </row>
        <row r="54">
          <cell r="B54" t="str">
            <v>4.1.1.13</v>
          </cell>
          <cell r="C54" t="str">
            <v>Control panels for Air handling units</v>
          </cell>
          <cell r="D54">
            <v>1</v>
          </cell>
          <cell r="E54" t="str">
            <v>lot</v>
          </cell>
          <cell r="G54">
            <v>46037607.35712</v>
          </cell>
          <cell r="K54">
            <v>31705061</v>
          </cell>
          <cell r="L54">
            <v>1143821</v>
          </cell>
          <cell r="M54">
            <v>4772627</v>
          </cell>
          <cell r="N54">
            <v>1360942</v>
          </cell>
          <cell r="P54">
            <v>289465</v>
          </cell>
          <cell r="Q54">
            <v>3027090</v>
          </cell>
          <cell r="S54">
            <v>6215443.3571199998</v>
          </cell>
          <cell r="T54">
            <v>1694069</v>
          </cell>
          <cell r="U54">
            <v>46037607.35712</v>
          </cell>
        </row>
        <row r="55">
          <cell r="G55">
            <v>0</v>
          </cell>
          <cell r="L55">
            <v>0</v>
          </cell>
          <cell r="U55">
            <v>0</v>
          </cell>
        </row>
        <row r="56">
          <cell r="G56">
            <v>0</v>
          </cell>
          <cell r="L56">
            <v>0</v>
          </cell>
          <cell r="U56">
            <v>0</v>
          </cell>
        </row>
        <row r="57">
          <cell r="B57" t="str">
            <v>4.1.2</v>
          </cell>
          <cell r="C57" t="str">
            <v>Air Cooling System</v>
          </cell>
          <cell r="G57">
            <v>0</v>
          </cell>
          <cell r="L57">
            <v>0</v>
          </cell>
          <cell r="U57">
            <v>0</v>
          </cell>
        </row>
        <row r="58">
          <cell r="G58">
            <v>0</v>
          </cell>
          <cell r="L58">
            <v>0</v>
          </cell>
          <cell r="U58">
            <v>0</v>
          </cell>
        </row>
        <row r="59">
          <cell r="B59" t="str">
            <v>4.1.2.1</v>
          </cell>
          <cell r="C59" t="str">
            <v>Air washers (13 no,s)</v>
          </cell>
          <cell r="D59">
            <v>1</v>
          </cell>
          <cell r="E59" t="str">
            <v>lot</v>
          </cell>
          <cell r="G59">
            <v>14231707.809119999</v>
          </cell>
          <cell r="K59">
            <v>10334613</v>
          </cell>
          <cell r="L59">
            <v>1062320</v>
          </cell>
          <cell r="M59">
            <v>1260270</v>
          </cell>
          <cell r="N59">
            <v>359301</v>
          </cell>
          <cell r="P59">
            <v>131290</v>
          </cell>
          <cell r="Q59">
            <v>956335</v>
          </cell>
          <cell r="S59">
            <v>1921393.8091199999</v>
          </cell>
          <cell r="T59">
            <v>224840</v>
          </cell>
          <cell r="U59">
            <v>14231707.809119999</v>
          </cell>
        </row>
        <row r="60">
          <cell r="G60">
            <v>0</v>
          </cell>
          <cell r="L60">
            <v>0</v>
          </cell>
          <cell r="U60">
            <v>0</v>
          </cell>
        </row>
        <row r="61">
          <cell r="B61" t="str">
            <v>4.1.2.2</v>
          </cell>
          <cell r="C61" t="str">
            <v>Supply air ducting with dampers , grilles &amp;</v>
          </cell>
          <cell r="G61">
            <v>0</v>
          </cell>
          <cell r="L61">
            <v>0</v>
          </cell>
          <cell r="U61">
            <v>0</v>
          </cell>
        </row>
        <row r="62">
          <cell r="C62" t="str">
            <v>diffusers</v>
          </cell>
          <cell r="D62">
            <v>1</v>
          </cell>
          <cell r="E62" t="str">
            <v>lot</v>
          </cell>
          <cell r="G62">
            <v>28286215.144079998</v>
          </cell>
          <cell r="H62">
            <v>2112213</v>
          </cell>
          <cell r="I62">
            <v>400512</v>
          </cell>
          <cell r="J62">
            <v>39219</v>
          </cell>
          <cell r="K62">
            <v>18828196</v>
          </cell>
          <cell r="L62">
            <v>1589564</v>
          </cell>
          <cell r="M62">
            <v>1082984</v>
          </cell>
          <cell r="N62">
            <v>333899</v>
          </cell>
          <cell r="P62">
            <v>301732</v>
          </cell>
          <cell r="Q62">
            <v>1823762</v>
          </cell>
          <cell r="S62">
            <v>3818864.14408</v>
          </cell>
          <cell r="T62">
            <v>1368596</v>
          </cell>
          <cell r="U62">
            <v>28286215.144079998</v>
          </cell>
        </row>
        <row r="63">
          <cell r="G63">
            <v>0</v>
          </cell>
          <cell r="L63">
            <v>0</v>
          </cell>
          <cell r="U63">
            <v>0</v>
          </cell>
        </row>
        <row r="64">
          <cell r="B64" t="str">
            <v>4.1.2.3</v>
          </cell>
          <cell r="C64" t="str">
            <v xml:space="preserve">Make-up water pumping &amp; piping with </v>
          </cell>
          <cell r="G64">
            <v>0</v>
          </cell>
          <cell r="L64">
            <v>0</v>
          </cell>
          <cell r="U64">
            <v>0</v>
          </cell>
        </row>
        <row r="65">
          <cell r="C65" t="str">
            <v>valves &amp; other associated works</v>
          </cell>
          <cell r="D65">
            <v>1</v>
          </cell>
          <cell r="E65" t="str">
            <v>lot</v>
          </cell>
          <cell r="G65">
            <v>970014.70440000016</v>
          </cell>
          <cell r="H65">
            <v>0</v>
          </cell>
          <cell r="K65">
            <v>593551</v>
          </cell>
          <cell r="L65">
            <v>41343</v>
          </cell>
          <cell r="M65">
            <v>0</v>
          </cell>
          <cell r="N65">
            <v>1097</v>
          </cell>
          <cell r="P65">
            <v>26449</v>
          </cell>
          <cell r="Q65">
            <v>47572</v>
          </cell>
          <cell r="S65">
            <v>130959.7044</v>
          </cell>
          <cell r="T65">
            <v>217958</v>
          </cell>
          <cell r="U65">
            <v>970014.70440000016</v>
          </cell>
        </row>
        <row r="66">
          <cell r="G66">
            <v>0</v>
          </cell>
          <cell r="L66">
            <v>0</v>
          </cell>
          <cell r="U66">
            <v>0</v>
          </cell>
        </row>
        <row r="67">
          <cell r="B67" t="str">
            <v>4.1.2.4</v>
          </cell>
          <cell r="C67" t="str">
            <v>Electrical works for Air cooling system</v>
          </cell>
          <cell r="D67">
            <v>1</v>
          </cell>
          <cell r="E67" t="str">
            <v>lot</v>
          </cell>
          <cell r="G67">
            <v>10888829.65608</v>
          </cell>
          <cell r="K67">
            <v>7602365</v>
          </cell>
          <cell r="L67">
            <v>205138</v>
          </cell>
          <cell r="M67">
            <v>801108</v>
          </cell>
          <cell r="N67">
            <v>230439</v>
          </cell>
          <cell r="P67">
            <v>91631</v>
          </cell>
          <cell r="Q67">
            <v>690713</v>
          </cell>
          <cell r="S67">
            <v>1470078.6560799999</v>
          </cell>
          <cell r="T67">
            <v>693208</v>
          </cell>
          <cell r="U67">
            <v>10888829.65608</v>
          </cell>
        </row>
        <row r="68">
          <cell r="G68">
            <v>0</v>
          </cell>
          <cell r="L68">
            <v>0</v>
          </cell>
          <cell r="U68">
            <v>0</v>
          </cell>
        </row>
        <row r="69">
          <cell r="G69">
            <v>0</v>
          </cell>
          <cell r="L69">
            <v>0</v>
          </cell>
          <cell r="U69">
            <v>0</v>
          </cell>
        </row>
        <row r="70">
          <cell r="B70" t="str">
            <v>4.1.3</v>
          </cell>
          <cell r="C70" t="str">
            <v>Ventilation System</v>
          </cell>
          <cell r="G70">
            <v>0</v>
          </cell>
          <cell r="L70">
            <v>0</v>
          </cell>
          <cell r="U70">
            <v>0</v>
          </cell>
        </row>
        <row r="71">
          <cell r="G71">
            <v>0</v>
          </cell>
          <cell r="L71">
            <v>0</v>
          </cell>
          <cell r="U71">
            <v>0</v>
          </cell>
        </row>
        <row r="72">
          <cell r="B72" t="str">
            <v>4.1.3.1</v>
          </cell>
          <cell r="C72" t="str">
            <v>Fans for ventilation system</v>
          </cell>
          <cell r="D72">
            <v>1</v>
          </cell>
          <cell r="E72" t="str">
            <v>lot</v>
          </cell>
          <cell r="G72">
            <v>28741885.232160002</v>
          </cell>
          <cell r="H72">
            <v>4057818</v>
          </cell>
          <cell r="I72">
            <v>769433</v>
          </cell>
          <cell r="J72">
            <v>753441</v>
          </cell>
          <cell r="K72">
            <v>15897211</v>
          </cell>
          <cell r="L72">
            <v>1986607</v>
          </cell>
          <cell r="M72">
            <v>1926539</v>
          </cell>
          <cell r="N72">
            <v>549253</v>
          </cell>
          <cell r="O72">
            <v>0</v>
          </cell>
          <cell r="P72">
            <v>267904</v>
          </cell>
          <cell r="Q72">
            <v>1916296</v>
          </cell>
          <cell r="R72">
            <v>0</v>
          </cell>
          <cell r="S72">
            <v>3880383.2321600001</v>
          </cell>
          <cell r="T72">
            <v>639903</v>
          </cell>
          <cell r="U72">
            <v>28741885.232160002</v>
          </cell>
        </row>
        <row r="73">
          <cell r="G73">
            <v>0</v>
          </cell>
          <cell r="L73">
            <v>0</v>
          </cell>
          <cell r="U73">
            <v>0</v>
          </cell>
        </row>
        <row r="74">
          <cell r="B74" t="str">
            <v>4.1.3.2</v>
          </cell>
          <cell r="C74" t="str">
            <v>Ducting for ventilation system</v>
          </cell>
          <cell r="D74">
            <v>1</v>
          </cell>
          <cell r="E74" t="str">
            <v>lot</v>
          </cell>
          <cell r="G74">
            <v>63329342.162160009</v>
          </cell>
          <cell r="H74">
            <v>0</v>
          </cell>
          <cell r="K74">
            <v>40372195</v>
          </cell>
          <cell r="L74">
            <v>3776118</v>
          </cell>
          <cell r="M74">
            <v>2854488</v>
          </cell>
          <cell r="N74">
            <v>1014134</v>
          </cell>
          <cell r="P74">
            <v>1324952</v>
          </cell>
          <cell r="Q74">
            <v>3539265</v>
          </cell>
          <cell r="S74">
            <v>8549965.1621599998</v>
          </cell>
          <cell r="T74">
            <v>9213608</v>
          </cell>
          <cell r="U74">
            <v>63329342.162160009</v>
          </cell>
        </row>
        <row r="75">
          <cell r="G75">
            <v>0</v>
          </cell>
          <cell r="L75">
            <v>0</v>
          </cell>
          <cell r="U75">
            <v>0</v>
          </cell>
        </row>
        <row r="76">
          <cell r="B76" t="str">
            <v>4.1.3.3</v>
          </cell>
          <cell r="C76" t="str">
            <v>Electrical works for ventilation system</v>
          </cell>
          <cell r="D76">
            <v>1</v>
          </cell>
          <cell r="E76" t="str">
            <v>lot</v>
          </cell>
          <cell r="G76">
            <v>10336231.508640001</v>
          </cell>
          <cell r="K76">
            <v>7109646</v>
          </cell>
          <cell r="L76">
            <v>195392</v>
          </cell>
          <cell r="M76">
            <v>799682</v>
          </cell>
          <cell r="N76">
            <v>228616</v>
          </cell>
          <cell r="P76">
            <v>92393</v>
          </cell>
          <cell r="Q76">
            <v>651036</v>
          </cell>
          <cell r="S76">
            <v>1395473.5086399999</v>
          </cell>
          <cell r="T76">
            <v>710421</v>
          </cell>
          <cell r="U76">
            <v>10336231.508640001</v>
          </cell>
        </row>
        <row r="77">
          <cell r="G77">
            <v>0</v>
          </cell>
          <cell r="L77">
            <v>0</v>
          </cell>
          <cell r="U77">
            <v>0</v>
          </cell>
        </row>
        <row r="78">
          <cell r="G78">
            <v>0</v>
          </cell>
          <cell r="L78">
            <v>0</v>
          </cell>
          <cell r="U78">
            <v>0</v>
          </cell>
        </row>
        <row r="79">
          <cell r="B79" t="str">
            <v>4.1.4</v>
          </cell>
          <cell r="C79" t="str">
            <v xml:space="preserve">Pressurization system </v>
          </cell>
          <cell r="D79">
            <v>1</v>
          </cell>
          <cell r="E79" t="str">
            <v>lot</v>
          </cell>
          <cell r="G79">
            <v>17524136.943119999</v>
          </cell>
          <cell r="K79">
            <v>11824008</v>
          </cell>
          <cell r="L79">
            <v>1625695</v>
          </cell>
          <cell r="M79">
            <v>1180405</v>
          </cell>
          <cell r="N79">
            <v>338573</v>
          </cell>
          <cell r="P79">
            <v>318491</v>
          </cell>
          <cell r="Q79">
            <v>1067439</v>
          </cell>
          <cell r="S79">
            <v>2365897.94312</v>
          </cell>
          <cell r="T79">
            <v>1496762</v>
          </cell>
          <cell r="U79">
            <v>17524136.943119999</v>
          </cell>
        </row>
        <row r="80">
          <cell r="G80">
            <v>0</v>
          </cell>
          <cell r="L80">
            <v>0</v>
          </cell>
          <cell r="U80">
            <v>0</v>
          </cell>
        </row>
        <row r="81">
          <cell r="G81">
            <v>0</v>
          </cell>
          <cell r="L81">
            <v>0</v>
          </cell>
          <cell r="U81">
            <v>0</v>
          </cell>
        </row>
        <row r="82">
          <cell r="G82">
            <v>0</v>
          </cell>
          <cell r="L82">
            <v>0</v>
          </cell>
          <cell r="U82">
            <v>0</v>
          </cell>
        </row>
        <row r="83">
          <cell r="G83">
            <v>0</v>
          </cell>
          <cell r="L83">
            <v>0</v>
          </cell>
          <cell r="U83">
            <v>0</v>
          </cell>
        </row>
        <row r="84">
          <cell r="B84">
            <v>4.2</v>
          </cell>
          <cell r="C84" t="str">
            <v xml:space="preserve">HVAC System for ATC Tower  </v>
          </cell>
          <cell r="G84">
            <v>0</v>
          </cell>
          <cell r="I84">
            <v>0</v>
          </cell>
          <cell r="L84">
            <v>0</v>
          </cell>
          <cell r="U84">
            <v>0</v>
          </cell>
        </row>
        <row r="85">
          <cell r="C85" t="str">
            <v>&amp; Technical Block</v>
          </cell>
          <cell r="G85">
            <v>0</v>
          </cell>
          <cell r="L85">
            <v>0</v>
          </cell>
          <cell r="U85">
            <v>0</v>
          </cell>
        </row>
        <row r="86">
          <cell r="B86" t="str">
            <v>4.2.1</v>
          </cell>
          <cell r="C86" t="str">
            <v>Package cooling units for technical Block</v>
          </cell>
          <cell r="G86">
            <v>0</v>
          </cell>
          <cell r="L86">
            <v>0</v>
          </cell>
          <cell r="U86">
            <v>0</v>
          </cell>
        </row>
        <row r="87">
          <cell r="B87">
            <v>0</v>
          </cell>
          <cell r="C87" t="str">
            <v>(22 no.s)</v>
          </cell>
          <cell r="D87">
            <v>1</v>
          </cell>
          <cell r="E87" t="str">
            <v>lot</v>
          </cell>
          <cell r="G87">
            <v>17061236.730719998</v>
          </cell>
          <cell r="K87">
            <v>11341103</v>
          </cell>
          <cell r="L87">
            <v>934643</v>
          </cell>
          <cell r="M87">
            <v>1433647</v>
          </cell>
          <cell r="N87">
            <v>408730</v>
          </cell>
          <cell r="P87">
            <v>232230</v>
          </cell>
          <cell r="Q87">
            <v>1054678</v>
          </cell>
          <cell r="S87">
            <v>2303402.7307199999</v>
          </cell>
          <cell r="T87">
            <v>1342124</v>
          </cell>
          <cell r="U87">
            <v>17061236.730719998</v>
          </cell>
        </row>
        <row r="88">
          <cell r="G88">
            <v>0</v>
          </cell>
          <cell r="L88">
            <v>0</v>
          </cell>
          <cell r="U88">
            <v>0</v>
          </cell>
        </row>
        <row r="89">
          <cell r="B89" t="str">
            <v>4.2.2</v>
          </cell>
          <cell r="C89" t="str">
            <v>Condenser water pumps for Packaged units</v>
          </cell>
          <cell r="D89">
            <v>3</v>
          </cell>
          <cell r="E89" t="str">
            <v>no.s</v>
          </cell>
          <cell r="G89">
            <v>539037.32903999998</v>
          </cell>
          <cell r="H89">
            <v>309845</v>
          </cell>
          <cell r="I89">
            <v>58752</v>
          </cell>
          <cell r="J89">
            <v>57531</v>
          </cell>
          <cell r="L89">
            <v>44776</v>
          </cell>
          <cell r="P89">
            <v>7859</v>
          </cell>
          <cell r="Q89">
            <v>34090</v>
          </cell>
          <cell r="S89">
            <v>72774.329039999997</v>
          </cell>
          <cell r="T89">
            <v>32276</v>
          </cell>
          <cell r="U89">
            <v>539037.32903999998</v>
          </cell>
        </row>
        <row r="90">
          <cell r="G90">
            <v>0</v>
          </cell>
          <cell r="L90">
            <v>0</v>
          </cell>
          <cell r="U90">
            <v>0</v>
          </cell>
        </row>
        <row r="91">
          <cell r="B91" t="str">
            <v>4.2.3</v>
          </cell>
          <cell r="C91" t="str">
            <v>Condenser water piping including valves</v>
          </cell>
          <cell r="G91">
            <v>0</v>
          </cell>
          <cell r="L91">
            <v>0</v>
          </cell>
          <cell r="U91">
            <v>0</v>
          </cell>
        </row>
        <row r="92">
          <cell r="C92" t="str">
            <v>&amp; other associated works</v>
          </cell>
          <cell r="D92">
            <v>1</v>
          </cell>
          <cell r="E92" t="str">
            <v>lot</v>
          </cell>
          <cell r="G92">
            <v>1675215.41184</v>
          </cell>
          <cell r="H92">
            <v>773300</v>
          </cell>
          <cell r="I92">
            <v>143583</v>
          </cell>
          <cell r="J92">
            <v>143583</v>
          </cell>
          <cell r="K92">
            <v>0</v>
          </cell>
          <cell r="L92">
            <v>206411</v>
          </cell>
          <cell r="M92">
            <v>10468</v>
          </cell>
          <cell r="N92">
            <v>11581</v>
          </cell>
          <cell r="P92">
            <v>53031</v>
          </cell>
          <cell r="Q92">
            <v>86601</v>
          </cell>
          <cell r="S92">
            <v>226167.41183999999</v>
          </cell>
          <cell r="T92">
            <v>313502</v>
          </cell>
          <cell r="U92">
            <v>1675215.41184</v>
          </cell>
        </row>
        <row r="93">
          <cell r="G93">
            <v>0</v>
          </cell>
          <cell r="L93">
            <v>0</v>
          </cell>
          <cell r="U93">
            <v>0</v>
          </cell>
        </row>
        <row r="94">
          <cell r="B94" t="str">
            <v>4.2.4</v>
          </cell>
          <cell r="C94" t="str">
            <v>Cooling Towers</v>
          </cell>
          <cell r="D94">
            <v>3</v>
          </cell>
          <cell r="E94" t="str">
            <v>no.s</v>
          </cell>
          <cell r="G94">
            <v>318794.84039999999</v>
          </cell>
          <cell r="K94">
            <v>201549</v>
          </cell>
          <cell r="L94">
            <v>54778</v>
          </cell>
          <cell r="M94">
            <v>25478</v>
          </cell>
          <cell r="N94">
            <v>7264</v>
          </cell>
          <cell r="P94">
            <v>8908</v>
          </cell>
          <cell r="Q94">
            <v>18743</v>
          </cell>
          <cell r="S94">
            <v>43039.840400000001</v>
          </cell>
          <cell r="T94">
            <v>32556</v>
          </cell>
          <cell r="U94">
            <v>318794.84039999999</v>
          </cell>
        </row>
        <row r="95">
          <cell r="G95">
            <v>0</v>
          </cell>
          <cell r="L95">
            <v>0</v>
          </cell>
          <cell r="U95">
            <v>0</v>
          </cell>
        </row>
        <row r="96">
          <cell r="B96" t="str">
            <v>4.2.5</v>
          </cell>
          <cell r="C96" t="str">
            <v>Supply air ducting with dampers , grilles</v>
          </cell>
          <cell r="G96">
            <v>0</v>
          </cell>
          <cell r="L96">
            <v>0</v>
          </cell>
          <cell r="U96">
            <v>0</v>
          </cell>
        </row>
        <row r="97">
          <cell r="C97" t="str">
            <v>&amp; diffusers</v>
          </cell>
          <cell r="D97">
            <v>1</v>
          </cell>
          <cell r="E97" t="str">
            <v>lot</v>
          </cell>
          <cell r="G97">
            <v>2737506.1096799998</v>
          </cell>
          <cell r="H97">
            <v>863008</v>
          </cell>
          <cell r="I97">
            <v>163641</v>
          </cell>
          <cell r="J97">
            <v>16443</v>
          </cell>
          <cell r="K97">
            <v>81740</v>
          </cell>
          <cell r="L97">
            <v>417837</v>
          </cell>
          <cell r="M97">
            <v>227601</v>
          </cell>
          <cell r="N97">
            <v>73457</v>
          </cell>
          <cell r="P97">
            <v>125868</v>
          </cell>
          <cell r="Q97">
            <v>114071</v>
          </cell>
          <cell r="S97">
            <v>369585.10967999999</v>
          </cell>
          <cell r="T97">
            <v>816163</v>
          </cell>
          <cell r="U97">
            <v>2737506.1096799998</v>
          </cell>
        </row>
        <row r="98">
          <cell r="G98">
            <v>0</v>
          </cell>
          <cell r="L98">
            <v>0</v>
          </cell>
          <cell r="U98">
            <v>0</v>
          </cell>
        </row>
        <row r="99">
          <cell r="B99" t="str">
            <v>4.2.6</v>
          </cell>
          <cell r="C99" t="str">
            <v>Return air ducting with diffusers</v>
          </cell>
          <cell r="D99">
            <v>1</v>
          </cell>
          <cell r="E99" t="str">
            <v>lot</v>
          </cell>
          <cell r="G99">
            <v>4355036.5977600003</v>
          </cell>
          <cell r="H99">
            <v>420540</v>
          </cell>
          <cell r="I99">
            <v>79742</v>
          </cell>
          <cell r="J99">
            <v>7808</v>
          </cell>
          <cell r="K99">
            <v>2509287</v>
          </cell>
          <cell r="L99">
            <v>256206</v>
          </cell>
          <cell r="M99">
            <v>169429</v>
          </cell>
          <cell r="N99">
            <v>48304</v>
          </cell>
          <cell r="P99">
            <v>72952</v>
          </cell>
          <cell r="Q99">
            <v>258809</v>
          </cell>
          <cell r="S99">
            <v>587964.59776000003</v>
          </cell>
          <cell r="T99">
            <v>459010</v>
          </cell>
          <cell r="U99">
            <v>4355036.5977600003</v>
          </cell>
        </row>
        <row r="100">
          <cell r="G100">
            <v>0</v>
          </cell>
          <cell r="L100">
            <v>0</v>
          </cell>
          <cell r="U100">
            <v>0</v>
          </cell>
        </row>
        <row r="101">
          <cell r="B101" t="str">
            <v>4.2.7</v>
          </cell>
          <cell r="C101" t="str">
            <v>Packaged units (aircooled) for ATC tower</v>
          </cell>
          <cell r="G101">
            <v>0</v>
          </cell>
          <cell r="L101">
            <v>0</v>
          </cell>
          <cell r="U101">
            <v>0</v>
          </cell>
        </row>
        <row r="102">
          <cell r="C102" t="str">
            <v>(7 no.s)</v>
          </cell>
          <cell r="D102">
            <v>1</v>
          </cell>
          <cell r="E102" t="str">
            <v>lot</v>
          </cell>
          <cell r="G102">
            <v>11883824.93712</v>
          </cell>
          <cell r="H102">
            <v>2230884</v>
          </cell>
          <cell r="I102">
            <v>423014</v>
          </cell>
          <cell r="J102">
            <v>414222</v>
          </cell>
          <cell r="K102">
            <v>5497939</v>
          </cell>
          <cell r="L102">
            <v>769367</v>
          </cell>
          <cell r="M102">
            <v>695003</v>
          </cell>
          <cell r="N102">
            <v>198144</v>
          </cell>
          <cell r="P102">
            <v>147129</v>
          </cell>
          <cell r="Q102">
            <v>756736</v>
          </cell>
          <cell r="S102">
            <v>1604410.9371199999</v>
          </cell>
          <cell r="T102">
            <v>673079</v>
          </cell>
          <cell r="U102">
            <v>11883824.93712</v>
          </cell>
        </row>
        <row r="103">
          <cell r="C103">
            <v>0</v>
          </cell>
          <cell r="D103">
            <v>0</v>
          </cell>
          <cell r="E103">
            <v>0</v>
          </cell>
          <cell r="G103">
            <v>0</v>
          </cell>
          <cell r="H103">
            <v>0</v>
          </cell>
          <cell r="I103">
            <v>0</v>
          </cell>
          <cell r="J103">
            <v>0</v>
          </cell>
          <cell r="K103">
            <v>0</v>
          </cell>
          <cell r="L103">
            <v>0</v>
          </cell>
          <cell r="M103">
            <v>0</v>
          </cell>
          <cell r="N103">
            <v>0</v>
          </cell>
          <cell r="O103">
            <v>0</v>
          </cell>
          <cell r="R103">
            <v>0</v>
          </cell>
        </row>
        <row r="104">
          <cell r="B104" t="str">
            <v>4.2.8</v>
          </cell>
          <cell r="C104" t="str">
            <v>Supply air ducting with dampers , grilles</v>
          </cell>
          <cell r="G104">
            <v>0</v>
          </cell>
          <cell r="L104">
            <v>0</v>
          </cell>
          <cell r="U104">
            <v>0</v>
          </cell>
        </row>
        <row r="105">
          <cell r="C105" t="str">
            <v>&amp; diffusers</v>
          </cell>
          <cell r="D105">
            <v>1</v>
          </cell>
          <cell r="E105" t="str">
            <v>lot</v>
          </cell>
          <cell r="G105">
            <v>1613011.37136</v>
          </cell>
          <cell r="H105">
            <v>242477</v>
          </cell>
          <cell r="I105">
            <v>44567</v>
          </cell>
          <cell r="J105">
            <v>5421</v>
          </cell>
          <cell r="K105">
            <v>839835</v>
          </cell>
          <cell r="L105">
            <v>154059</v>
          </cell>
          <cell r="M105">
            <v>46064</v>
          </cell>
          <cell r="N105">
            <v>14239</v>
          </cell>
          <cell r="P105">
            <v>33016</v>
          </cell>
          <cell r="Q105">
            <v>95408</v>
          </cell>
          <cell r="S105">
            <v>217769.37135999999</v>
          </cell>
          <cell r="T105">
            <v>169623</v>
          </cell>
          <cell r="U105">
            <v>1613011.37136</v>
          </cell>
        </row>
        <row r="106">
          <cell r="G106">
            <v>0</v>
          </cell>
          <cell r="L106">
            <v>0</v>
          </cell>
          <cell r="U106">
            <v>0</v>
          </cell>
        </row>
        <row r="107">
          <cell r="B107" t="str">
            <v>4.2.9</v>
          </cell>
          <cell r="C107" t="str">
            <v>Return air ducting with diffusers</v>
          </cell>
          <cell r="D107">
            <v>1</v>
          </cell>
          <cell r="E107" t="str">
            <v>lot</v>
          </cell>
          <cell r="G107">
            <v>1173672.0693600001</v>
          </cell>
          <cell r="H107">
            <v>124466</v>
          </cell>
          <cell r="I107">
            <v>23601</v>
          </cell>
          <cell r="J107">
            <v>2311</v>
          </cell>
          <cell r="K107">
            <v>648856</v>
          </cell>
          <cell r="L107">
            <v>69925</v>
          </cell>
          <cell r="M107">
            <v>40398</v>
          </cell>
          <cell r="N107">
            <v>11517</v>
          </cell>
          <cell r="P107">
            <v>21658</v>
          </cell>
          <cell r="Q107">
            <v>68092</v>
          </cell>
          <cell r="S107">
            <v>158455.06935999999</v>
          </cell>
          <cell r="T107">
            <v>142410</v>
          </cell>
          <cell r="U107">
            <v>1173672.0693600001</v>
          </cell>
        </row>
        <row r="108">
          <cell r="G108">
            <v>0</v>
          </cell>
          <cell r="L108">
            <v>0</v>
          </cell>
          <cell r="U108">
            <v>0</v>
          </cell>
        </row>
        <row r="109">
          <cell r="B109" t="str">
            <v>4.2.10</v>
          </cell>
          <cell r="C109" t="str">
            <v>Electrical works for air-conditioning system</v>
          </cell>
          <cell r="D109">
            <v>1</v>
          </cell>
          <cell r="E109" t="str">
            <v>lot</v>
          </cell>
          <cell r="G109">
            <v>2206175.2099199998</v>
          </cell>
          <cell r="K109">
            <v>1545453</v>
          </cell>
          <cell r="L109">
            <v>41581</v>
          </cell>
          <cell r="M109">
            <v>166124</v>
          </cell>
          <cell r="N109">
            <v>47549</v>
          </cell>
          <cell r="P109">
            <v>17658</v>
          </cell>
          <cell r="Q109">
            <v>140730</v>
          </cell>
          <cell r="S109">
            <v>297851.20991999999</v>
          </cell>
          <cell r="T109">
            <v>131540</v>
          </cell>
          <cell r="U109">
            <v>2206175.2099199998</v>
          </cell>
        </row>
        <row r="110">
          <cell r="G110">
            <v>0</v>
          </cell>
          <cell r="L110">
            <v>0</v>
          </cell>
          <cell r="U110">
            <v>0</v>
          </cell>
        </row>
        <row r="111">
          <cell r="B111" t="str">
            <v>4.2.11</v>
          </cell>
          <cell r="C111" t="str">
            <v>Ventilation System for toilets &amp; pantries</v>
          </cell>
          <cell r="D111">
            <v>1</v>
          </cell>
          <cell r="E111" t="str">
            <v>lot</v>
          </cell>
          <cell r="G111">
            <v>7095336.9528000001</v>
          </cell>
          <cell r="H111">
            <v>421196</v>
          </cell>
          <cell r="I111">
            <v>79866</v>
          </cell>
          <cell r="J111">
            <v>78206</v>
          </cell>
          <cell r="K111">
            <v>4351579</v>
          </cell>
          <cell r="L111">
            <v>471299</v>
          </cell>
          <cell r="M111">
            <v>478261</v>
          </cell>
          <cell r="N111">
            <v>140979</v>
          </cell>
          <cell r="P111">
            <v>97985</v>
          </cell>
          <cell r="Q111">
            <v>444007</v>
          </cell>
          <cell r="S111">
            <v>957926.95279999997</v>
          </cell>
          <cell r="T111">
            <v>489338</v>
          </cell>
          <cell r="U111">
            <v>7095336.9528000001</v>
          </cell>
        </row>
        <row r="112">
          <cell r="G112">
            <v>0</v>
          </cell>
          <cell r="L112">
            <v>0</v>
          </cell>
          <cell r="U112">
            <v>0</v>
          </cell>
        </row>
        <row r="113">
          <cell r="B113" t="str">
            <v>4.2.12</v>
          </cell>
          <cell r="C113" t="str">
            <v>Split airconditioning units</v>
          </cell>
          <cell r="D113">
            <v>2</v>
          </cell>
          <cell r="E113" t="str">
            <v>no.s</v>
          </cell>
          <cell r="G113">
            <v>265572.38543999998</v>
          </cell>
          <cell r="H113">
            <v>150619</v>
          </cell>
          <cell r="I113">
            <v>28560</v>
          </cell>
          <cell r="J113">
            <v>27966</v>
          </cell>
          <cell r="K113">
            <v>4648</v>
          </cell>
          <cell r="L113">
            <v>24654</v>
          </cell>
          <cell r="M113">
            <v>0</v>
          </cell>
          <cell r="N113">
            <v>144</v>
          </cell>
          <cell r="P113">
            <v>3928</v>
          </cell>
          <cell r="Q113">
            <v>16955</v>
          </cell>
          <cell r="S113">
            <v>35854.385439999998</v>
          </cell>
          <cell r="T113">
            <v>13853</v>
          </cell>
          <cell r="U113">
            <v>265572.38543999998</v>
          </cell>
        </row>
        <row r="114">
          <cell r="G114">
            <v>0</v>
          </cell>
          <cell r="L114">
            <v>0</v>
          </cell>
          <cell r="U114">
            <v>0</v>
          </cell>
        </row>
        <row r="115">
          <cell r="B115" t="str">
            <v>4.2.13</v>
          </cell>
          <cell r="C115" t="str">
            <v>Air Washers for plantroom ventilation</v>
          </cell>
          <cell r="D115">
            <v>1</v>
          </cell>
          <cell r="E115" t="str">
            <v>no.</v>
          </cell>
          <cell r="G115">
            <v>1639979.2495200001</v>
          </cell>
          <cell r="H115">
            <v>101517</v>
          </cell>
          <cell r="I115">
            <v>19249</v>
          </cell>
          <cell r="J115">
            <v>18849</v>
          </cell>
          <cell r="K115">
            <v>896431</v>
          </cell>
          <cell r="L115">
            <v>105802</v>
          </cell>
          <cell r="M115">
            <v>47053</v>
          </cell>
          <cell r="N115">
            <v>14311</v>
          </cell>
          <cell r="P115">
            <v>39519</v>
          </cell>
          <cell r="Q115">
            <v>87793</v>
          </cell>
          <cell r="S115">
            <v>221410.24951999998</v>
          </cell>
          <cell r="T115">
            <v>281640</v>
          </cell>
          <cell r="U115">
            <v>1639979.2495200001</v>
          </cell>
        </row>
        <row r="116">
          <cell r="B116">
            <v>0</v>
          </cell>
          <cell r="F116">
            <v>0</v>
          </cell>
          <cell r="G116">
            <v>0</v>
          </cell>
          <cell r="H116">
            <v>0</v>
          </cell>
          <cell r="I116">
            <v>0</v>
          </cell>
          <cell r="J116">
            <v>0</v>
          </cell>
          <cell r="K116">
            <v>0</v>
          </cell>
          <cell r="L116">
            <v>0</v>
          </cell>
          <cell r="M116">
            <v>0</v>
          </cell>
          <cell r="N116">
            <v>0</v>
          </cell>
          <cell r="T116">
            <v>0</v>
          </cell>
        </row>
        <row r="117">
          <cell r="U117">
            <v>0</v>
          </cell>
        </row>
        <row r="118">
          <cell r="B118">
            <v>4.3</v>
          </cell>
          <cell r="C118" t="str">
            <v>Software</v>
          </cell>
          <cell r="D118">
            <v>1</v>
          </cell>
          <cell r="E118" t="str">
            <v>no.</v>
          </cell>
          <cell r="F118" t="str">
            <v>nil</v>
          </cell>
          <cell r="G118" t="str">
            <v>nil</v>
          </cell>
          <cell r="U118">
            <v>0</v>
          </cell>
        </row>
        <row r="119">
          <cell r="U119">
            <v>0</v>
          </cell>
        </row>
        <row r="120">
          <cell r="U120">
            <v>0</v>
          </cell>
        </row>
        <row r="121">
          <cell r="B121">
            <v>4.4000000000000004</v>
          </cell>
          <cell r="C121" t="str">
            <v>Clearing &amp; Forwarding Services</v>
          </cell>
          <cell r="D121">
            <v>1</v>
          </cell>
          <cell r="E121" t="str">
            <v>lot</v>
          </cell>
          <cell r="G121">
            <v>2800183.05</v>
          </cell>
          <cell r="U121">
            <v>2800183.05</v>
          </cell>
        </row>
        <row r="122">
          <cell r="U122">
            <v>0</v>
          </cell>
        </row>
        <row r="123">
          <cell r="B123">
            <v>4.5</v>
          </cell>
          <cell r="C123" t="str">
            <v>Inland Transportation</v>
          </cell>
          <cell r="D123">
            <v>1</v>
          </cell>
          <cell r="E123" t="str">
            <v>lot</v>
          </cell>
          <cell r="G123">
            <v>4480292.74</v>
          </cell>
          <cell r="U123">
            <v>4480292.74</v>
          </cell>
        </row>
        <row r="124">
          <cell r="U124">
            <v>0</v>
          </cell>
        </row>
        <row r="125">
          <cell r="G125">
            <v>0</v>
          </cell>
          <cell r="U125">
            <v>0</v>
          </cell>
        </row>
        <row r="126">
          <cell r="B126">
            <v>4.5999999999999996</v>
          </cell>
          <cell r="C126" t="str">
            <v>Value of Engineering services</v>
          </cell>
          <cell r="D126">
            <v>1</v>
          </cell>
          <cell r="E126" t="str">
            <v>lot</v>
          </cell>
          <cell r="G126">
            <v>48723185.07</v>
          </cell>
          <cell r="U126">
            <v>48723185.07</v>
          </cell>
        </row>
        <row r="127">
          <cell r="U127">
            <v>0</v>
          </cell>
        </row>
        <row r="128">
          <cell r="U128">
            <v>0</v>
          </cell>
        </row>
        <row r="129">
          <cell r="B129">
            <v>4.7</v>
          </cell>
          <cell r="C129" t="str">
            <v xml:space="preserve">Commissioning Spare parts  </v>
          </cell>
          <cell r="U129">
            <v>0</v>
          </cell>
        </row>
        <row r="130">
          <cell r="C130" t="str">
            <v xml:space="preserve">(provide separate list with quantity and unit </v>
          </cell>
          <cell r="U130">
            <v>0</v>
          </cell>
        </row>
        <row r="131">
          <cell r="C131" t="str">
            <v>prices for spares for each item 4.1 to 4.6)</v>
          </cell>
          <cell r="D131">
            <v>1</v>
          </cell>
          <cell r="E131" t="str">
            <v>LOT</v>
          </cell>
          <cell r="F131" t="str">
            <v>not applicable</v>
          </cell>
          <cell r="G131" t="str">
            <v>not applicable</v>
          </cell>
          <cell r="U131">
            <v>0</v>
          </cell>
        </row>
        <row r="132">
          <cell r="U132">
            <v>0</v>
          </cell>
        </row>
        <row r="133">
          <cell r="U133">
            <v>0</v>
          </cell>
        </row>
        <row r="134">
          <cell r="C134" t="str">
            <v xml:space="preserve">TOTAL APPORTIONED AMOUNT </v>
          </cell>
          <cell r="U134">
            <v>0</v>
          </cell>
        </row>
        <row r="135">
          <cell r="C135" t="str">
            <v>FOR COST CENTRE 4 (inclusive of all</v>
          </cell>
          <cell r="U135">
            <v>0</v>
          </cell>
        </row>
        <row r="136">
          <cell r="C136" t="str">
            <v>taxes and duties except tax payable under</v>
          </cell>
          <cell r="U136">
            <v>0</v>
          </cell>
        </row>
        <row r="137">
          <cell r="A137" t="str">
            <v>4</v>
          </cell>
          <cell r="C137" t="str">
            <v>section 5 or 6 and 5F of the APGST act)</v>
          </cell>
          <cell r="G137">
            <v>1014401136.9952002</v>
          </cell>
          <cell r="H137">
            <v>143527966</v>
          </cell>
          <cell r="I137">
            <v>27210940</v>
          </cell>
          <cell r="J137">
            <v>22515612</v>
          </cell>
          <cell r="K137">
            <v>507253449</v>
          </cell>
          <cell r="L137">
            <v>56003661</v>
          </cell>
          <cell r="M137">
            <v>38451449</v>
          </cell>
          <cell r="N137">
            <v>11574399</v>
          </cell>
          <cell r="O137">
            <v>0</v>
          </cell>
          <cell r="P137">
            <v>12446966</v>
          </cell>
          <cell r="Q137">
            <v>60042704</v>
          </cell>
          <cell r="R137">
            <v>0</v>
          </cell>
          <cell r="S137">
            <v>129391286.13520004</v>
          </cell>
          <cell r="T137">
            <v>66025409</v>
          </cell>
          <cell r="U137">
            <v>1014401137.1352</v>
          </cell>
        </row>
        <row r="138">
          <cell r="U138">
            <v>1014401136.9952002</v>
          </cell>
        </row>
        <row r="139">
          <cell r="C139">
            <v>0</v>
          </cell>
          <cell r="U139">
            <v>0.1399998664855957</v>
          </cell>
        </row>
        <row r="140">
          <cell r="U140">
            <v>-0.1399998664855957</v>
          </cell>
        </row>
        <row r="141">
          <cell r="C141" t="str">
            <v>Value of applicable Segniorage charges</v>
          </cell>
          <cell r="D141">
            <v>1</v>
          </cell>
          <cell r="E141" t="str">
            <v>lot</v>
          </cell>
          <cell r="F141" t="str">
            <v>nil</v>
          </cell>
          <cell r="G141" t="str">
            <v>nil</v>
          </cell>
        </row>
        <row r="143">
          <cell r="C143" t="str">
            <v>Note : Any items of work not specifically mentioned above shall be allocated to the most appropriate item of work and indicated separately (4.1 to 4.7)</v>
          </cell>
        </row>
        <row r="144">
          <cell r="G144">
            <v>1014401137</v>
          </cell>
        </row>
        <row r="145">
          <cell r="G145">
            <v>-4.7998428344726563E-3</v>
          </cell>
        </row>
      </sheetData>
      <sheetData sheetId="13"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row>
        <row r="4">
          <cell r="B4" t="str">
            <v>Cost Centre 5 -- Electrical System</v>
          </cell>
        </row>
        <row r="5">
          <cell r="Q5">
            <v>0.10199999999999999</v>
          </cell>
          <cell r="R5">
            <v>0.08</v>
          </cell>
        </row>
        <row r="6">
          <cell r="B6" t="str">
            <v>Sl. No.</v>
          </cell>
          <cell r="C6" t="str">
            <v>Item Description</v>
          </cell>
          <cell r="D6" t="str">
            <v>Qty.</v>
          </cell>
          <cell r="E6" t="str">
            <v>Unit</v>
          </cell>
          <cell r="F6" t="str">
            <v>Unit Rate</v>
          </cell>
          <cell r="G6" t="str">
            <v>Apportioned Amt. In Rs.</v>
          </cell>
          <cell r="H6" t="str">
            <v>COST BREAKDOWN</v>
          </cell>
        </row>
        <row r="7">
          <cell r="H7" t="str">
            <v>Material Price                 (Imported)</v>
          </cell>
          <cell r="I7" t="str">
            <v>Custom Duty</v>
          </cell>
          <cell r="J7" t="str">
            <v>CVD</v>
          </cell>
          <cell r="K7" t="str">
            <v>Material Price                 (Domestic)</v>
          </cell>
          <cell r="L7" t="str">
            <v>Value of Service</v>
          </cell>
          <cell r="M7" t="str">
            <v>ExciseDuty</v>
          </cell>
          <cell r="N7" t="str">
            <v>SalesTax</v>
          </cell>
          <cell r="P7" t="str">
            <v>AP EntryTax</v>
          </cell>
          <cell r="Q7" t="str">
            <v>ServiceTax</v>
          </cell>
          <cell r="R7" t="str">
            <v>WorksContract Tax</v>
          </cell>
          <cell r="S7" t="str">
            <v>Other Taxes &amp; Levies *</v>
          </cell>
          <cell r="T7" t="str">
            <v>Construction Services</v>
          </cell>
          <cell r="U7" t="str">
            <v>Installation, testing &amp; commissioning</v>
          </cell>
        </row>
        <row r="8">
          <cell r="B8">
            <v>5.0999999999999996</v>
          </cell>
          <cell r="C8" t="str">
            <v>Electrical system for Passenger Terminal Building</v>
          </cell>
          <cell r="N8" t="str">
            <v>AP TAX</v>
          </cell>
          <cell r="O8" t="str">
            <v>CST</v>
          </cell>
        </row>
        <row r="9">
          <cell r="B9" t="str">
            <v>5.1.1</v>
          </cell>
          <cell r="C9" t="str">
            <v>L.T. Cabling</v>
          </cell>
          <cell r="D9">
            <v>1</v>
          </cell>
          <cell r="E9" t="str">
            <v>Item</v>
          </cell>
          <cell r="F9">
            <v>40351077.584880002</v>
          </cell>
          <cell r="G9">
            <v>40351077.584880002</v>
          </cell>
          <cell r="K9">
            <v>28971142</v>
          </cell>
          <cell r="L9">
            <v>781192</v>
          </cell>
          <cell r="M9">
            <v>2976642</v>
          </cell>
          <cell r="O9">
            <v>868224</v>
          </cell>
          <cell r="Q9">
            <v>265510</v>
          </cell>
          <cell r="R9">
            <v>2625281</v>
          </cell>
          <cell r="T9">
            <v>5447716.58488</v>
          </cell>
          <cell r="U9">
            <v>1821843</v>
          </cell>
          <cell r="V9">
            <v>40351077.584880002</v>
          </cell>
        </row>
        <row r="10">
          <cell r="B10" t="str">
            <v>5.1.2</v>
          </cell>
          <cell r="C10" t="str">
            <v>L.T. Panels, sub-panels</v>
          </cell>
          <cell r="D10">
            <v>1</v>
          </cell>
          <cell r="E10" t="str">
            <v>Item</v>
          </cell>
          <cell r="F10">
            <v>27321331.122719999</v>
          </cell>
          <cell r="G10">
            <v>27321331.122719999</v>
          </cell>
          <cell r="K10">
            <v>18765049</v>
          </cell>
          <cell r="L10">
            <v>667214</v>
          </cell>
          <cell r="M10">
            <v>2569661</v>
          </cell>
          <cell r="O10">
            <v>734966</v>
          </cell>
          <cell r="Q10">
            <v>206432</v>
          </cell>
          <cell r="R10">
            <v>1765574</v>
          </cell>
          <cell r="T10">
            <v>3688597.1227199999</v>
          </cell>
          <cell r="U10">
            <v>1356626</v>
          </cell>
          <cell r="V10">
            <v>27321331.122719999</v>
          </cell>
        </row>
        <row r="11">
          <cell r="B11" t="str">
            <v>5.1.3</v>
          </cell>
          <cell r="C11" t="str">
            <v>Bus ducts</v>
          </cell>
          <cell r="D11">
            <v>1</v>
          </cell>
          <cell r="E11" t="str">
            <v>Item</v>
          </cell>
          <cell r="F11">
            <v>19537580.90016</v>
          </cell>
          <cell r="G11">
            <v>19537580.90016</v>
          </cell>
          <cell r="H11">
            <v>10654246</v>
          </cell>
          <cell r="I11">
            <v>1303270</v>
          </cell>
          <cell r="J11">
            <v>1261065</v>
          </cell>
          <cell r="K11">
            <v>2702421</v>
          </cell>
          <cell r="L11">
            <v>380163</v>
          </cell>
          <cell r="M11">
            <v>226561</v>
          </cell>
          <cell r="O11">
            <v>427819</v>
          </cell>
          <cell r="Q11">
            <v>65220</v>
          </cell>
          <cell r="R11">
            <v>1326031</v>
          </cell>
          <cell r="T11">
            <v>2637728.9001599997</v>
          </cell>
          <cell r="U11">
            <v>259250</v>
          </cell>
          <cell r="V11">
            <v>19537580.90016</v>
          </cell>
        </row>
        <row r="12">
          <cell r="B12" t="str">
            <v>5.1.4</v>
          </cell>
          <cell r="C12" t="str">
            <v>Main distribution boards, Sub distribution boards &amp; final distribution boards</v>
          </cell>
          <cell r="D12">
            <v>1</v>
          </cell>
          <cell r="E12" t="str">
            <v>Item</v>
          </cell>
          <cell r="F12">
            <v>54069437.318640001</v>
          </cell>
          <cell r="G12">
            <v>54069437.318640001</v>
          </cell>
          <cell r="K12">
            <v>36136654</v>
          </cell>
          <cell r="L12">
            <v>1327374</v>
          </cell>
          <cell r="M12">
            <v>5159490</v>
          </cell>
          <cell r="O12">
            <v>1473911</v>
          </cell>
          <cell r="Q12">
            <v>493057</v>
          </cell>
          <cell r="R12">
            <v>3421604</v>
          </cell>
          <cell r="T12">
            <v>7299804.3186400002</v>
          </cell>
          <cell r="U12">
            <v>3506521</v>
          </cell>
          <cell r="V12">
            <v>54069437.318640001</v>
          </cell>
        </row>
        <row r="13">
          <cell r="B13" t="str">
            <v>5.1.5</v>
          </cell>
          <cell r="C13" t="str">
            <v>Capacitor banks with automatic control panels for power factor improvement</v>
          </cell>
          <cell r="D13">
            <v>1</v>
          </cell>
          <cell r="E13" t="str">
            <v>Item</v>
          </cell>
          <cell r="F13">
            <v>5974496.5833599996</v>
          </cell>
          <cell r="G13">
            <v>5974496.5833599996</v>
          </cell>
          <cell r="K13">
            <v>4166360</v>
          </cell>
          <cell r="L13">
            <v>147948</v>
          </cell>
          <cell r="M13">
            <v>567988</v>
          </cell>
          <cell r="O13">
            <v>162522</v>
          </cell>
          <cell r="Q13">
            <v>38779</v>
          </cell>
          <cell r="R13">
            <v>391750</v>
          </cell>
          <cell r="T13">
            <v>806604.58335999993</v>
          </cell>
          <cell r="U13">
            <v>232243</v>
          </cell>
          <cell r="V13">
            <v>5974496.5833599996</v>
          </cell>
        </row>
        <row r="14">
          <cell r="B14" t="str">
            <v>5.1.6</v>
          </cell>
          <cell r="C14" t="str">
            <v>Circuit cum point wiring</v>
          </cell>
          <cell r="D14">
            <v>1</v>
          </cell>
          <cell r="E14" t="str">
            <v>Item</v>
          </cell>
          <cell r="F14">
            <v>68858036.956320003</v>
          </cell>
          <cell r="G14">
            <v>68858036.956320003</v>
          </cell>
          <cell r="K14">
            <v>52556343</v>
          </cell>
          <cell r="L14">
            <v>1125653</v>
          </cell>
          <cell r="O14">
            <v>149866</v>
          </cell>
          <cell r="Q14">
            <v>738722</v>
          </cell>
          <cell r="R14">
            <v>4216497</v>
          </cell>
          <cell r="T14">
            <v>9296382.9563199989</v>
          </cell>
          <cell r="U14">
            <v>6116723</v>
          </cell>
          <cell r="V14">
            <v>68858036.956320003</v>
          </cell>
        </row>
        <row r="15">
          <cell r="B15" t="str">
            <v>5.1.7</v>
          </cell>
          <cell r="C15" t="str">
            <v>Cable trays, raceways &amp; junction boxes</v>
          </cell>
          <cell r="D15">
            <v>1</v>
          </cell>
          <cell r="E15" t="str">
            <v>Item</v>
          </cell>
          <cell r="F15">
            <v>37884239.861280002</v>
          </cell>
          <cell r="G15">
            <v>37884239.861280002</v>
          </cell>
          <cell r="K15">
            <v>25963746</v>
          </cell>
          <cell r="L15">
            <v>695785</v>
          </cell>
          <cell r="M15">
            <v>2679671</v>
          </cell>
          <cell r="O15">
            <v>763969</v>
          </cell>
          <cell r="Q15">
            <v>375601</v>
          </cell>
          <cell r="R15">
            <v>2352591</v>
          </cell>
          <cell r="T15">
            <v>5114673.8612799998</v>
          </cell>
          <cell r="U15">
            <v>2986579</v>
          </cell>
          <cell r="V15">
            <v>37884239.861280002</v>
          </cell>
        </row>
        <row r="16">
          <cell r="B16" t="str">
            <v>5.1.8</v>
          </cell>
          <cell r="C16" t="str">
            <v>Lighting fixtures &amp; fittings</v>
          </cell>
          <cell r="D16">
            <v>1</v>
          </cell>
          <cell r="E16" t="str">
            <v>Item</v>
          </cell>
          <cell r="F16">
            <v>93595871.478719994</v>
          </cell>
          <cell r="G16">
            <v>93595871.478719994</v>
          </cell>
          <cell r="K16">
            <v>76014381</v>
          </cell>
          <cell r="L16">
            <v>1666647</v>
          </cell>
          <cell r="O16">
            <v>1875575</v>
          </cell>
          <cell r="Q16">
            <v>438394</v>
          </cell>
          <cell r="R16">
            <v>6231196</v>
          </cell>
          <cell r="T16">
            <v>12636187.47872</v>
          </cell>
          <cell r="U16">
            <v>2631334</v>
          </cell>
          <cell r="V16">
            <v>93595871.478719994</v>
          </cell>
        </row>
        <row r="17">
          <cell r="B17" t="str">
            <v>5.1.9</v>
          </cell>
          <cell r="C17" t="str">
            <v>Earthing for complete electrical system</v>
          </cell>
          <cell r="D17">
            <v>1</v>
          </cell>
          <cell r="E17" t="str">
            <v>Item</v>
          </cell>
          <cell r="F17">
            <v>10616740.44768</v>
          </cell>
          <cell r="G17">
            <v>10616740.44768</v>
          </cell>
          <cell r="K17">
            <v>8470344</v>
          </cell>
          <cell r="L17">
            <v>187126</v>
          </cell>
          <cell r="Q17">
            <v>83320</v>
          </cell>
          <cell r="R17">
            <v>677628</v>
          </cell>
          <cell r="T17">
            <v>1433344.44768</v>
          </cell>
          <cell r="U17">
            <v>629732</v>
          </cell>
          <cell r="V17">
            <v>10616740.44768</v>
          </cell>
        </row>
        <row r="18">
          <cell r="B18" t="str">
            <v>5.1.10</v>
          </cell>
          <cell r="C18" t="str">
            <v>Lightning protection system for complete building</v>
          </cell>
          <cell r="D18">
            <v>1</v>
          </cell>
          <cell r="E18" t="str">
            <v>Item</v>
          </cell>
          <cell r="F18">
            <v>7915619.64384</v>
          </cell>
          <cell r="G18">
            <v>7915619.64384</v>
          </cell>
          <cell r="K18">
            <v>6468563</v>
          </cell>
          <cell r="L18">
            <v>144077</v>
          </cell>
          <cell r="Q18">
            <v>48359</v>
          </cell>
          <cell r="R18">
            <v>517485</v>
          </cell>
          <cell r="T18">
            <v>1068671.64384</v>
          </cell>
          <cell r="U18">
            <v>330026</v>
          </cell>
          <cell r="V18">
            <v>7915619.64384</v>
          </cell>
        </row>
        <row r="19">
          <cell r="B19" t="str">
            <v>5.1.11</v>
          </cell>
          <cell r="C19" t="str">
            <v>UPS with all associated works</v>
          </cell>
          <cell r="D19">
            <v>1</v>
          </cell>
          <cell r="E19" t="str">
            <v>Item</v>
          </cell>
          <cell r="F19">
            <v>39037725.617760003</v>
          </cell>
          <cell r="G19">
            <v>39037725.617760003</v>
          </cell>
          <cell r="K19">
            <v>28687449</v>
          </cell>
          <cell r="L19">
            <v>842665</v>
          </cell>
          <cell r="M19">
            <v>3326225</v>
          </cell>
          <cell r="O19">
            <v>948300</v>
          </cell>
          <cell r="Q19">
            <v>152538</v>
          </cell>
          <cell r="R19">
            <v>2636958</v>
          </cell>
          <cell r="T19">
            <v>5270403.6177599998</v>
          </cell>
          <cell r="U19">
            <v>652810</v>
          </cell>
          <cell r="V19">
            <v>39037725.617760003</v>
          </cell>
        </row>
        <row r="20">
          <cell r="B20">
            <v>5.2</v>
          </cell>
          <cell r="C20" t="str">
            <v>Electrical system for ATC tower &amp; technical block</v>
          </cell>
          <cell r="T20">
            <v>0</v>
          </cell>
          <cell r="V20">
            <v>0</v>
          </cell>
        </row>
        <row r="21">
          <cell r="B21" t="str">
            <v>5.2.1</v>
          </cell>
          <cell r="C21" t="str">
            <v>L.T. Cabling</v>
          </cell>
          <cell r="D21">
            <v>1</v>
          </cell>
          <cell r="E21" t="str">
            <v>Item</v>
          </cell>
          <cell r="F21">
            <v>5227534.7980800001</v>
          </cell>
          <cell r="G21">
            <v>5227534.7980800001</v>
          </cell>
          <cell r="K21">
            <v>3412610</v>
          </cell>
          <cell r="L21">
            <v>88258</v>
          </cell>
          <cell r="M21">
            <v>292099</v>
          </cell>
          <cell r="O21">
            <v>97193</v>
          </cell>
          <cell r="Q21">
            <v>74800</v>
          </cell>
          <cell r="R21">
            <v>304152</v>
          </cell>
          <cell r="T21">
            <v>705758.79807999998</v>
          </cell>
          <cell r="U21">
            <v>645074</v>
          </cell>
          <cell r="V21">
            <v>5227534.7980800001</v>
          </cell>
        </row>
        <row r="22">
          <cell r="B22" t="str">
            <v>5.2.2</v>
          </cell>
          <cell r="C22" t="str">
            <v>L.T. Panels, sub-panels</v>
          </cell>
          <cell r="D22">
            <v>1</v>
          </cell>
          <cell r="E22" t="str">
            <v>Item</v>
          </cell>
          <cell r="F22">
            <v>4228708.2679200005</v>
          </cell>
          <cell r="G22">
            <v>4228708.2679200005</v>
          </cell>
          <cell r="K22">
            <v>2963506</v>
          </cell>
          <cell r="L22">
            <v>102479</v>
          </cell>
          <cell r="M22">
            <v>383243</v>
          </cell>
          <cell r="O22">
            <v>110046</v>
          </cell>
          <cell r="Q22">
            <v>28090</v>
          </cell>
          <cell r="R22">
            <v>276544</v>
          </cell>
          <cell r="T22">
            <v>570909.26792000001</v>
          </cell>
          <cell r="U22">
            <v>172914</v>
          </cell>
          <cell r="V22">
            <v>4228708.2679200005</v>
          </cell>
        </row>
        <row r="23">
          <cell r="B23" t="str">
            <v>5.2.3</v>
          </cell>
          <cell r="C23" t="str">
            <v>Bus ducts</v>
          </cell>
          <cell r="D23">
            <v>1</v>
          </cell>
          <cell r="E23" t="str">
            <v>Item</v>
          </cell>
          <cell r="F23">
            <v>1016973.51792</v>
          </cell>
          <cell r="G23">
            <v>1016973.51792</v>
          </cell>
          <cell r="H23">
            <v>457563</v>
          </cell>
          <cell r="I23">
            <v>53325</v>
          </cell>
          <cell r="J23">
            <v>52216</v>
          </cell>
          <cell r="K23">
            <v>238006</v>
          </cell>
          <cell r="L23">
            <v>14533</v>
          </cell>
          <cell r="M23">
            <v>19958</v>
          </cell>
          <cell r="O23">
            <v>16355</v>
          </cell>
          <cell r="Q23">
            <v>5256</v>
          </cell>
          <cell r="R23">
            <v>66994</v>
          </cell>
          <cell r="T23">
            <v>137299.51791999998</v>
          </cell>
          <cell r="U23">
            <v>36995</v>
          </cell>
          <cell r="V23">
            <v>1016973.51792</v>
          </cell>
        </row>
        <row r="24">
          <cell r="B24" t="str">
            <v>5.2.4</v>
          </cell>
          <cell r="C24" t="str">
            <v>Main distribution boards, Sub distribution boards &amp; final distribution boards</v>
          </cell>
          <cell r="D24">
            <v>1</v>
          </cell>
          <cell r="E24" t="str">
            <v>Item</v>
          </cell>
          <cell r="F24">
            <v>6229592.5718400003</v>
          </cell>
          <cell r="G24">
            <v>6229592.5718400003</v>
          </cell>
          <cell r="K24">
            <v>4370704</v>
          </cell>
          <cell r="L24">
            <v>152389</v>
          </cell>
          <cell r="M24">
            <v>574931</v>
          </cell>
          <cell r="O24">
            <v>164892</v>
          </cell>
          <cell r="Q24">
            <v>39838</v>
          </cell>
          <cell r="R24">
            <v>408842</v>
          </cell>
          <cell r="T24">
            <v>841044.57183999999</v>
          </cell>
          <cell r="U24">
            <v>238183</v>
          </cell>
          <cell r="V24">
            <v>6229592.5718400003</v>
          </cell>
        </row>
        <row r="25">
          <cell r="B25" t="str">
            <v>5.2.5</v>
          </cell>
          <cell r="C25" t="str">
            <v>Capacitor banks with automatic control panels for power factor improvement</v>
          </cell>
          <cell r="D25">
            <v>1</v>
          </cell>
          <cell r="E25" t="str">
            <v>Item</v>
          </cell>
          <cell r="F25">
            <v>779563.24127999996</v>
          </cell>
          <cell r="G25">
            <v>779563.24127999996</v>
          </cell>
          <cell r="K25">
            <v>527643</v>
          </cell>
          <cell r="L25">
            <v>17847</v>
          </cell>
          <cell r="M25">
            <v>65130</v>
          </cell>
          <cell r="O25">
            <v>18764</v>
          </cell>
          <cell r="Q25">
            <v>7463</v>
          </cell>
          <cell r="R25">
            <v>48923</v>
          </cell>
          <cell r="T25">
            <v>105247.24128</v>
          </cell>
          <cell r="U25">
            <v>55316</v>
          </cell>
          <cell r="V25">
            <v>779563.24127999996</v>
          </cell>
        </row>
        <row r="26">
          <cell r="B26" t="str">
            <v>5.2.6</v>
          </cell>
          <cell r="C26" t="str">
            <v>Circuit cum point wiring</v>
          </cell>
          <cell r="D26">
            <v>1</v>
          </cell>
          <cell r="E26" t="str">
            <v>Item</v>
          </cell>
          <cell r="F26">
            <v>5891440.3279200001</v>
          </cell>
          <cell r="G26">
            <v>5891440.3279200001</v>
          </cell>
          <cell r="K26">
            <v>4487383</v>
          </cell>
          <cell r="L26">
            <v>96343</v>
          </cell>
          <cell r="O26">
            <v>12604</v>
          </cell>
          <cell r="Q26">
            <v>64088</v>
          </cell>
          <cell r="R26">
            <v>359999</v>
          </cell>
          <cell r="T26">
            <v>795391.32791999995</v>
          </cell>
          <cell r="U26">
            <v>531974</v>
          </cell>
          <cell r="V26">
            <v>5891440.3279200001</v>
          </cell>
        </row>
        <row r="27">
          <cell r="B27" t="str">
            <v>5.2.7</v>
          </cell>
          <cell r="C27" t="str">
            <v>Cable trays, raceways &amp; junction boxes</v>
          </cell>
          <cell r="D27">
            <v>1</v>
          </cell>
          <cell r="E27" t="str">
            <v>Item</v>
          </cell>
          <cell r="F27">
            <v>5620763.8492799997</v>
          </cell>
          <cell r="G27">
            <v>5620763.8492799997</v>
          </cell>
          <cell r="K27">
            <v>3849669</v>
          </cell>
          <cell r="L27">
            <v>102207</v>
          </cell>
          <cell r="M27">
            <v>373086</v>
          </cell>
          <cell r="O27">
            <v>106366</v>
          </cell>
          <cell r="Q27">
            <v>58775</v>
          </cell>
          <cell r="R27">
            <v>346330</v>
          </cell>
          <cell r="T27">
            <v>758847.84927999997</v>
          </cell>
          <cell r="U27">
            <v>474020</v>
          </cell>
          <cell r="V27">
            <v>5620763.8492799997</v>
          </cell>
        </row>
        <row r="28">
          <cell r="B28" t="str">
            <v>5.2.8</v>
          </cell>
          <cell r="C28" t="str">
            <v>Lighting fixtures &amp; fittings</v>
          </cell>
          <cell r="D28">
            <v>1</v>
          </cell>
          <cell r="E28" t="str">
            <v>Item</v>
          </cell>
          <cell r="F28">
            <v>4054647.7070399998</v>
          </cell>
          <cell r="G28">
            <v>4054647.7070399998</v>
          </cell>
          <cell r="K28">
            <v>3293645</v>
          </cell>
          <cell r="L28">
            <v>72970</v>
          </cell>
          <cell r="O28">
            <v>82117</v>
          </cell>
          <cell r="Q28">
            <v>18923</v>
          </cell>
          <cell r="R28">
            <v>270061</v>
          </cell>
          <cell r="T28">
            <v>547409.70704000001</v>
          </cell>
          <cell r="U28">
            <v>112553</v>
          </cell>
          <cell r="V28">
            <v>4054647.7070399998</v>
          </cell>
        </row>
        <row r="29">
          <cell r="B29" t="str">
            <v>5.2.9</v>
          </cell>
          <cell r="C29" t="str">
            <v>Earthing for complete electrical system</v>
          </cell>
          <cell r="D29">
            <v>1</v>
          </cell>
          <cell r="E29" t="str">
            <v>Item</v>
          </cell>
          <cell r="F29">
            <v>805994.69831999997</v>
          </cell>
          <cell r="G29">
            <v>805994.69831999997</v>
          </cell>
          <cell r="K29">
            <v>634742</v>
          </cell>
          <cell r="L29">
            <v>13942</v>
          </cell>
          <cell r="Q29">
            <v>7070</v>
          </cell>
          <cell r="R29">
            <v>50779</v>
          </cell>
          <cell r="T29">
            <v>108815.69832</v>
          </cell>
          <cell r="U29">
            <v>55367</v>
          </cell>
          <cell r="V29">
            <v>805994.69831999997</v>
          </cell>
        </row>
        <row r="30">
          <cell r="B30" t="str">
            <v>5.2.10</v>
          </cell>
          <cell r="C30" t="str">
            <v>Lightning protection system for complete building</v>
          </cell>
          <cell r="D30">
            <v>1</v>
          </cell>
          <cell r="E30" t="str">
            <v>Item</v>
          </cell>
          <cell r="F30">
            <v>1367965.1863200001</v>
          </cell>
          <cell r="G30">
            <v>1367965.1863200001</v>
          </cell>
          <cell r="K30">
            <v>1080574</v>
          </cell>
          <cell r="L30">
            <v>21196</v>
          </cell>
          <cell r="Q30">
            <v>11468</v>
          </cell>
          <cell r="R30">
            <v>86446</v>
          </cell>
          <cell r="T30">
            <v>184686.18632000001</v>
          </cell>
          <cell r="U30">
            <v>91237</v>
          </cell>
          <cell r="V30">
            <v>1367965.1863200001</v>
          </cell>
        </row>
        <row r="31">
          <cell r="B31" t="str">
            <v>5.2.11</v>
          </cell>
          <cell r="C31" t="str">
            <v>UPS with all associated works</v>
          </cell>
          <cell r="D31">
            <v>1</v>
          </cell>
          <cell r="E31" t="str">
            <v>Item</v>
          </cell>
          <cell r="F31">
            <v>2415493.8986399998</v>
          </cell>
          <cell r="G31">
            <v>2415493.8986399998</v>
          </cell>
          <cell r="K31">
            <v>1759550</v>
          </cell>
          <cell r="L31">
            <v>50446</v>
          </cell>
          <cell r="M31">
            <v>199124</v>
          </cell>
          <cell r="O31">
            <v>56770</v>
          </cell>
          <cell r="Q31">
            <v>11513</v>
          </cell>
          <cell r="R31">
            <v>161236</v>
          </cell>
          <cell r="T31">
            <v>326110.89863999997</v>
          </cell>
          <cell r="U31">
            <v>62426</v>
          </cell>
          <cell r="V31">
            <v>2415493.8986399998</v>
          </cell>
        </row>
        <row r="32">
          <cell r="B32">
            <v>5.3</v>
          </cell>
          <cell r="C32" t="str">
            <v>Software</v>
          </cell>
          <cell r="D32">
            <v>1</v>
          </cell>
          <cell r="E32" t="str">
            <v>Item</v>
          </cell>
          <cell r="G32" t="str">
            <v>N.A.</v>
          </cell>
          <cell r="V32">
            <v>0</v>
          </cell>
        </row>
        <row r="33">
          <cell r="B33">
            <v>5.4</v>
          </cell>
          <cell r="C33" t="str">
            <v>Clearing and Forwarding Services</v>
          </cell>
          <cell r="D33">
            <v>1</v>
          </cell>
          <cell r="E33" t="str">
            <v>Item</v>
          </cell>
          <cell r="F33">
            <v>434922.7</v>
          </cell>
          <cell r="G33">
            <v>434922.7</v>
          </cell>
          <cell r="V33">
            <v>434922.7</v>
          </cell>
        </row>
        <row r="34">
          <cell r="B34">
            <v>5.5</v>
          </cell>
          <cell r="C34" t="str">
            <v>Inland Transportation</v>
          </cell>
          <cell r="D34">
            <v>1</v>
          </cell>
          <cell r="E34" t="str">
            <v>Item</v>
          </cell>
          <cell r="F34">
            <v>695876.74</v>
          </cell>
          <cell r="G34">
            <v>695876.74</v>
          </cell>
          <cell r="V34">
            <v>695876.74</v>
          </cell>
        </row>
        <row r="35">
          <cell r="B35">
            <v>5.6</v>
          </cell>
          <cell r="C35" t="str">
            <v>Value of   engineering services</v>
          </cell>
          <cell r="D35">
            <v>1</v>
          </cell>
          <cell r="E35" t="str">
            <v>Item</v>
          </cell>
          <cell r="F35">
            <v>7567654.9799999995</v>
          </cell>
          <cell r="G35">
            <v>7567654.9799999995</v>
          </cell>
          <cell r="V35">
            <v>7567654.9799999995</v>
          </cell>
        </row>
        <row r="36">
          <cell r="B36">
            <v>5.7</v>
          </cell>
          <cell r="C36" t="str">
            <v>Commissioning Spare Parts (provide separate list with quantity and unit prices for spares for each item 5.1 to 5.6)</v>
          </cell>
          <cell r="D36">
            <v>1</v>
          </cell>
          <cell r="E36" t="str">
            <v>Item</v>
          </cell>
          <cell r="V36">
            <v>0</v>
          </cell>
        </row>
        <row r="37">
          <cell r="A37" t="str">
            <v>5</v>
          </cell>
          <cell r="B37" t="str">
            <v>TOTAL APPORTIONED AMOUNT FOR  COST CENTRE 5 (inclusive of all taxes and duties except tax payable under Section 5 OR 6 and 5F of the APGST)</v>
          </cell>
          <cell r="G37">
            <v>451499289.99992007</v>
          </cell>
          <cell r="H37">
            <v>11111809</v>
          </cell>
          <cell r="I37">
            <v>1356595</v>
          </cell>
          <cell r="J37">
            <v>1313281</v>
          </cell>
          <cell r="K37">
            <v>315520484</v>
          </cell>
          <cell r="L37">
            <v>8698454</v>
          </cell>
          <cell r="M37">
            <v>19413809</v>
          </cell>
          <cell r="O37">
            <v>8070259</v>
          </cell>
          <cell r="Q37">
            <v>3233216</v>
          </cell>
          <cell r="R37">
            <v>28542901</v>
          </cell>
          <cell r="T37">
            <v>59781636.579919994</v>
          </cell>
          <cell r="U37">
            <v>22999746</v>
          </cell>
          <cell r="V37">
            <v>451499289.57991999</v>
          </cell>
        </row>
        <row r="38">
          <cell r="B38" t="str">
            <v>Value of applicable Segniorage charges</v>
          </cell>
          <cell r="V38">
            <v>451499289.99992007</v>
          </cell>
        </row>
        <row r="39">
          <cell r="B39" t="str">
            <v>Note for Tenderers :  Any items of work not specifiically mentioned above shall be allocated to the most appropriate item of work and indicated separately (5.1 to 5.7)</v>
          </cell>
          <cell r="V39">
            <v>-0.42000007629394531</v>
          </cell>
        </row>
        <row r="40">
          <cell r="G40">
            <v>451499289.57992005</v>
          </cell>
          <cell r="V40">
            <v>0.42000007629394531</v>
          </cell>
        </row>
        <row r="41">
          <cell r="G41">
            <v>0.42000001668930054</v>
          </cell>
        </row>
      </sheetData>
      <sheetData sheetId="14"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row>
        <row r="3">
          <cell r="B3" t="str">
            <v>Cost Centre 6A – Plumbing System</v>
          </cell>
        </row>
        <row r="5">
          <cell r="B5" t="str">
            <v>SL. NO</v>
          </cell>
          <cell r="C5" t="str">
            <v>ITEM DESCRIPTION</v>
          </cell>
          <cell r="D5" t="str">
            <v>QTY</v>
          </cell>
          <cell r="E5" t="str">
            <v>UNIT</v>
          </cell>
          <cell r="F5" t="str">
            <v>UNIT RATE</v>
          </cell>
          <cell r="G5" t="str">
            <v>APPORTIONED AMOUNT IN RUPEES</v>
          </cell>
          <cell r="H5" t="str">
            <v>COST BREAKDOWN</v>
          </cell>
        </row>
        <row r="6">
          <cell r="H6" t="str">
            <v>CIF Price</v>
          </cell>
          <cell r="I6" t="str">
            <v>Custom Duty</v>
          </cell>
          <cell r="J6" t="str">
            <v>CVD</v>
          </cell>
          <cell r="K6" t="str">
            <v>Material Domestic</v>
          </cell>
          <cell r="L6" t="str">
            <v xml:space="preserve">Value of Service  </v>
          </cell>
          <cell r="M6" t="str">
            <v>Excise duty</v>
          </cell>
          <cell r="N6" t="str">
            <v>Sales Tax</v>
          </cell>
          <cell r="P6" t="str">
            <v xml:space="preserve">AP Entry Tax </v>
          </cell>
          <cell r="Q6" t="str">
            <v>Service Tax</v>
          </cell>
          <cell r="R6" t="str">
            <v>Works Conract Tax</v>
          </cell>
          <cell r="S6" t="str">
            <v>Other taxes &amp; levies*</v>
          </cell>
          <cell r="T6" t="str">
            <v>Construction Services</v>
          </cell>
          <cell r="U6" t="str">
            <v xml:space="preserve">Installation, testing &amp; commissioning   </v>
          </cell>
        </row>
        <row r="7">
          <cell r="B7" t="str">
            <v>6A.1</v>
          </cell>
          <cell r="C7" t="str">
            <v>Plumbing System for Passenger Terminal Building</v>
          </cell>
          <cell r="N7" t="str">
            <v>AP TAX</v>
          </cell>
          <cell r="O7" t="str">
            <v>CST</v>
          </cell>
        </row>
        <row r="8">
          <cell r="B8" t="str">
            <v>6A.1.1</v>
          </cell>
          <cell r="C8" t="str">
            <v>Hydro-pneumatic system for domestic water</v>
          </cell>
          <cell r="D8">
            <v>1</v>
          </cell>
          <cell r="E8" t="str">
            <v>Set</v>
          </cell>
          <cell r="F8">
            <v>1125898.04371584</v>
          </cell>
          <cell r="G8">
            <v>1125898.04371584</v>
          </cell>
          <cell r="K8">
            <v>919301</v>
          </cell>
          <cell r="L8">
            <v>27580</v>
          </cell>
          <cell r="M8">
            <v>0</v>
          </cell>
          <cell r="O8">
            <v>29315.52</v>
          </cell>
          <cell r="Q8">
            <v>4892.3279999999995</v>
          </cell>
          <cell r="R8">
            <v>0</v>
          </cell>
          <cell r="S8">
            <v>0</v>
          </cell>
          <cell r="T8">
            <v>152005.19571584</v>
          </cell>
          <cell r="U8">
            <v>20384</v>
          </cell>
          <cell r="V8">
            <v>1125898.04371584</v>
          </cell>
        </row>
        <row r="9">
          <cell r="B9" t="str">
            <v>6A.1.2</v>
          </cell>
          <cell r="C9" t="str">
            <v>Hydro-pneumatic system for flushing water</v>
          </cell>
          <cell r="D9">
            <v>1</v>
          </cell>
          <cell r="E9" t="str">
            <v>Set</v>
          </cell>
          <cell r="F9">
            <v>1125898.04371584</v>
          </cell>
          <cell r="G9">
            <v>1125898.04371584</v>
          </cell>
          <cell r="K9">
            <v>919301</v>
          </cell>
          <cell r="L9">
            <v>27580</v>
          </cell>
          <cell r="M9">
            <v>0</v>
          </cell>
          <cell r="O9">
            <v>29315.52</v>
          </cell>
          <cell r="Q9">
            <v>4892.3279999999995</v>
          </cell>
          <cell r="T9">
            <v>152005.19571584</v>
          </cell>
          <cell r="U9">
            <v>20384</v>
          </cell>
          <cell r="V9">
            <v>1125898.04371584</v>
          </cell>
        </row>
        <row r="10">
          <cell r="B10" t="str">
            <v>6A.1.3</v>
          </cell>
          <cell r="C10" t="str">
            <v>Hydro-pneumatic system for drinking water</v>
          </cell>
          <cell r="D10">
            <v>1</v>
          </cell>
          <cell r="E10" t="str">
            <v>Set</v>
          </cell>
          <cell r="F10">
            <v>720850.13927471999</v>
          </cell>
          <cell r="G10">
            <v>720850.13927471999</v>
          </cell>
          <cell r="K10">
            <v>574258</v>
          </cell>
          <cell r="L10">
            <v>17228</v>
          </cell>
          <cell r="M10">
            <v>0</v>
          </cell>
          <cell r="O10">
            <v>18312.48</v>
          </cell>
          <cell r="Q10">
            <v>4460.1539999999995</v>
          </cell>
          <cell r="T10">
            <v>97320.505274719995</v>
          </cell>
          <cell r="U10">
            <v>26499</v>
          </cell>
          <cell r="V10">
            <v>720850.13927471999</v>
          </cell>
        </row>
        <row r="11">
          <cell r="B11" t="str">
            <v>6A.1.4</v>
          </cell>
          <cell r="C11" t="str">
            <v>Package type Reverse osmosis plant for drinking water</v>
          </cell>
          <cell r="D11">
            <v>1</v>
          </cell>
          <cell r="E11" t="str">
            <v>Set</v>
          </cell>
          <cell r="F11">
            <v>12632299.423021922</v>
          </cell>
          <cell r="G11">
            <v>12632299.423021922</v>
          </cell>
          <cell r="K11">
            <v>9958072</v>
          </cell>
          <cell r="L11">
            <v>56402</v>
          </cell>
          <cell r="M11">
            <v>464500</v>
          </cell>
          <cell r="O11">
            <v>200152.48</v>
          </cell>
          <cell r="Q11">
            <v>33368.993999999999</v>
          </cell>
          <cell r="T11">
            <v>1705460.9490219201</v>
          </cell>
          <cell r="U11">
            <v>270745</v>
          </cell>
          <cell r="V11">
            <v>12632299.423021922</v>
          </cell>
        </row>
        <row r="12">
          <cell r="B12" t="str">
            <v>6A.1.5</v>
          </cell>
          <cell r="C12" t="str">
            <v>Domestic water supply piping including valves and other associated works</v>
          </cell>
          <cell r="D12">
            <v>1</v>
          </cell>
          <cell r="E12" t="str">
            <v>Set</v>
          </cell>
          <cell r="F12">
            <v>4860318.6447709929</v>
          </cell>
          <cell r="G12">
            <v>4860318.6447709929</v>
          </cell>
          <cell r="K12">
            <v>3103083</v>
          </cell>
          <cell r="L12">
            <v>93093</v>
          </cell>
          <cell r="M12">
            <v>403732.49653670407</v>
          </cell>
          <cell r="O12">
            <v>115103.34313026813</v>
          </cell>
          <cell r="Q12">
            <v>62506.11</v>
          </cell>
          <cell r="T12">
            <v>656181.695104021</v>
          </cell>
          <cell r="U12">
            <v>519712</v>
          </cell>
          <cell r="V12">
            <v>4860318.6447709929</v>
          </cell>
        </row>
        <row r="13">
          <cell r="B13" t="str">
            <v>6A.1.6</v>
          </cell>
          <cell r="C13" t="str">
            <v>Flushing water supply piping including valves and other associated works</v>
          </cell>
          <cell r="D13">
            <v>1</v>
          </cell>
          <cell r="E13" t="str">
            <v>Set</v>
          </cell>
          <cell r="F13">
            <v>3358891.2582893656</v>
          </cell>
          <cell r="G13">
            <v>3358891.2582893656</v>
          </cell>
          <cell r="K13">
            <v>2066707</v>
          </cell>
          <cell r="L13">
            <v>62002</v>
          </cell>
          <cell r="M13">
            <v>268892.76620519813</v>
          </cell>
          <cell r="O13">
            <v>76660.800404383932</v>
          </cell>
          <cell r="Q13">
            <v>51384.642</v>
          </cell>
          <cell r="T13">
            <v>453477.04967978352</v>
          </cell>
          <cell r="U13">
            <v>441769</v>
          </cell>
          <cell r="V13">
            <v>3358891.2582893656</v>
          </cell>
        </row>
        <row r="14">
          <cell r="B14" t="str">
            <v>6A1.7</v>
          </cell>
          <cell r="C14" t="str">
            <v>Soft water (drinking) supply piping including valves and other associated works</v>
          </cell>
          <cell r="D14">
            <v>1</v>
          </cell>
          <cell r="E14" t="str">
            <v>Set</v>
          </cell>
          <cell r="F14">
            <v>4507083.2027205303</v>
          </cell>
          <cell r="G14">
            <v>4507083.2027205303</v>
          </cell>
          <cell r="K14">
            <v>2795733</v>
          </cell>
          <cell r="L14">
            <v>83872</v>
          </cell>
          <cell r="M14">
            <v>363744.22421529604</v>
          </cell>
          <cell r="O14">
            <v>103702.76509981183</v>
          </cell>
          <cell r="Q14">
            <v>66576.114000000001</v>
          </cell>
          <cell r="T14">
            <v>608492.09940542199</v>
          </cell>
          <cell r="U14">
            <v>568835</v>
          </cell>
          <cell r="V14">
            <v>4507083.2027205303</v>
          </cell>
        </row>
        <row r="15">
          <cell r="B15" t="str">
            <v>6A.1.8</v>
          </cell>
          <cell r="C15" t="str">
            <v>Water coolers for drinking water</v>
          </cell>
          <cell r="D15">
            <v>1</v>
          </cell>
          <cell r="E15" t="str">
            <v>Set</v>
          </cell>
          <cell r="F15">
            <v>1761036.9887207232</v>
          </cell>
          <cell r="G15">
            <v>1761036.9887207232</v>
          </cell>
          <cell r="K15">
            <v>1274022</v>
          </cell>
          <cell r="L15">
            <v>38221</v>
          </cell>
          <cell r="M15">
            <v>165758.97600000002</v>
          </cell>
          <cell r="O15">
            <v>47257.559040000007</v>
          </cell>
          <cell r="Q15">
            <v>6892.4459999999999</v>
          </cell>
          <cell r="T15">
            <v>237754.00768072318</v>
          </cell>
          <cell r="U15">
            <v>29352</v>
          </cell>
          <cell r="V15">
            <v>1761036.9887207232</v>
          </cell>
        </row>
        <row r="16">
          <cell r="B16" t="str">
            <v>6A.1.9</v>
          </cell>
          <cell r="C16" t="str">
            <v>Water hydrants on apron</v>
          </cell>
          <cell r="E16" t="str">
            <v>Set</v>
          </cell>
          <cell r="F16" t="str">
            <v>Not Applicable</v>
          </cell>
          <cell r="K16">
            <v>0</v>
          </cell>
          <cell r="L16">
            <v>0</v>
          </cell>
          <cell r="M16">
            <v>0</v>
          </cell>
          <cell r="O16">
            <v>0</v>
          </cell>
          <cell r="Q16">
            <v>0</v>
          </cell>
          <cell r="T16">
            <v>0</v>
          </cell>
          <cell r="U16">
            <v>0</v>
          </cell>
          <cell r="V16">
            <v>0</v>
          </cell>
        </row>
        <row r="17">
          <cell r="B17" t="str">
            <v>6A.1.10</v>
          </cell>
          <cell r="C17" t="str">
            <v>Sanitary fixtures &amp; fittings</v>
          </cell>
          <cell r="D17">
            <v>1</v>
          </cell>
          <cell r="E17" t="str">
            <v>Set</v>
          </cell>
          <cell r="F17">
            <v>9266736.0626554899</v>
          </cell>
          <cell r="G17">
            <v>9266736.0626554899</v>
          </cell>
          <cell r="K17">
            <v>6614332</v>
          </cell>
          <cell r="L17">
            <v>198430</v>
          </cell>
          <cell r="M17">
            <v>860570.29615017853</v>
          </cell>
          <cell r="O17">
            <v>245346.90403967837</v>
          </cell>
          <cell r="Q17">
            <v>45708.75</v>
          </cell>
          <cell r="T17">
            <v>1251083.1124656328</v>
          </cell>
          <cell r="U17">
            <v>249695</v>
          </cell>
          <cell r="V17">
            <v>9266736.0626554899</v>
          </cell>
        </row>
        <row r="18">
          <cell r="B18" t="str">
            <v>6A.1.11</v>
          </cell>
          <cell r="C18" t="str">
            <v>Hot water geysers</v>
          </cell>
          <cell r="D18">
            <v>1</v>
          </cell>
          <cell r="E18" t="str">
            <v>Set</v>
          </cell>
          <cell r="F18">
            <v>4295110.0695623998</v>
          </cell>
          <cell r="G18">
            <v>4295110.0695623998</v>
          </cell>
          <cell r="K18">
            <v>3145918</v>
          </cell>
          <cell r="L18">
            <v>94378</v>
          </cell>
          <cell r="M18">
            <v>409305.59999999998</v>
          </cell>
          <cell r="O18">
            <v>116692.22399999999</v>
          </cell>
          <cell r="Q18">
            <v>12745.205999999998</v>
          </cell>
          <cell r="T18">
            <v>579874.03956239996</v>
          </cell>
          <cell r="U18">
            <v>30575</v>
          </cell>
          <cell r="V18">
            <v>4295110.0695623998</v>
          </cell>
        </row>
        <row r="19">
          <cell r="B19" t="str">
            <v>6A.1.12</v>
          </cell>
          <cell r="C19" t="str">
            <v>Soil, waste &amp; vent piping including fittings, traps for internal drainage</v>
          </cell>
          <cell r="D19">
            <v>1</v>
          </cell>
          <cell r="E19" t="str">
            <v>Set</v>
          </cell>
          <cell r="F19">
            <v>22218537.136107184</v>
          </cell>
          <cell r="G19">
            <v>22218537.136107184</v>
          </cell>
          <cell r="K19">
            <v>13787431</v>
          </cell>
          <cell r="L19">
            <v>413623</v>
          </cell>
          <cell r="M19">
            <v>1793840.1887592962</v>
          </cell>
          <cell r="O19">
            <v>511420.32048157189</v>
          </cell>
          <cell r="Q19">
            <v>327639.3</v>
          </cell>
          <cell r="T19">
            <v>2999679.3268663147</v>
          </cell>
          <cell r="U19">
            <v>2798527</v>
          </cell>
          <cell r="V19">
            <v>22218537.136107184</v>
          </cell>
        </row>
        <row r="20">
          <cell r="B20" t="str">
            <v>6A.1.13</v>
          </cell>
          <cell r="C20" t="str">
            <v>Manholes and other associated works for internal drainage</v>
          </cell>
          <cell r="D20">
            <v>1</v>
          </cell>
          <cell r="E20" t="str">
            <v>Set</v>
          </cell>
          <cell r="F20">
            <v>4346097.6949936263</v>
          </cell>
          <cell r="G20">
            <v>4346097.6949936263</v>
          </cell>
          <cell r="K20">
            <v>3097350</v>
          </cell>
          <cell r="L20">
            <v>92921</v>
          </cell>
          <cell r="M20">
            <v>402986.63326752</v>
          </cell>
          <cell r="O20">
            <v>114890.69897470082</v>
          </cell>
          <cell r="Q20">
            <v>21939.588</v>
          </cell>
          <cell r="T20">
            <v>586757.77475140581</v>
          </cell>
          <cell r="U20">
            <v>122173</v>
          </cell>
          <cell r="V20">
            <v>4346097.6949936263</v>
          </cell>
        </row>
        <row r="21">
          <cell r="B21" t="str">
            <v>6A.1.14</v>
          </cell>
          <cell r="C21" t="str">
            <v>Sewage pumps</v>
          </cell>
          <cell r="D21">
            <v>1</v>
          </cell>
          <cell r="E21" t="str">
            <v>Set</v>
          </cell>
          <cell r="F21">
            <v>8140139.4471758269</v>
          </cell>
          <cell r="G21">
            <v>8140139.4471758269</v>
          </cell>
          <cell r="K21">
            <v>6335390</v>
          </cell>
          <cell r="L21">
            <v>0</v>
          </cell>
          <cell r="M21">
            <v>180436.09600000002</v>
          </cell>
          <cell r="O21">
            <v>209246.39317333332</v>
          </cell>
          <cell r="Q21">
            <v>29256.353999999999</v>
          </cell>
          <cell r="T21">
            <v>1098983.6040024939</v>
          </cell>
          <cell r="U21">
            <v>286827</v>
          </cell>
          <cell r="V21">
            <v>8140139.4471758269</v>
          </cell>
        </row>
        <row r="22">
          <cell r="B22" t="str">
            <v>6A.1.15</v>
          </cell>
          <cell r="C22" t="str">
            <v>Motor control centres for plumbing system</v>
          </cell>
          <cell r="D22">
            <v>1</v>
          </cell>
          <cell r="E22" t="str">
            <v>Set</v>
          </cell>
          <cell r="F22">
            <v>6336984.4823798398</v>
          </cell>
          <cell r="G22">
            <v>6336984.4823798398</v>
          </cell>
          <cell r="K22">
            <v>4558093</v>
          </cell>
          <cell r="L22">
            <v>146013</v>
          </cell>
          <cell r="M22">
            <v>523455.84</v>
          </cell>
          <cell r="O22">
            <v>149236</v>
          </cell>
          <cell r="Q22">
            <v>36715.307999999997</v>
          </cell>
          <cell r="T22">
            <v>855543.33437983994</v>
          </cell>
          <cell r="U22">
            <v>213941</v>
          </cell>
          <cell r="V22">
            <v>6336984.4823798398</v>
          </cell>
        </row>
        <row r="23">
          <cell r="B23" t="str">
            <v>6A.1.16</v>
          </cell>
          <cell r="C23" t="str">
            <v>Other associated electrical works for plumbing system</v>
          </cell>
          <cell r="D23">
            <v>1</v>
          </cell>
          <cell r="E23" t="str">
            <v>Set</v>
          </cell>
          <cell r="F23">
            <v>4184700.0480191996</v>
          </cell>
          <cell r="G23">
            <v>4184700.0480191996</v>
          </cell>
          <cell r="K23">
            <v>2885702</v>
          </cell>
          <cell r="L23">
            <v>79742</v>
          </cell>
          <cell r="M23">
            <v>268238.13</v>
          </cell>
          <cell r="O23">
            <v>76677.19</v>
          </cell>
          <cell r="Q23">
            <v>43396.92</v>
          </cell>
          <cell r="T23">
            <v>564967.80801919999</v>
          </cell>
          <cell r="U23">
            <v>345718</v>
          </cell>
          <cell r="V23">
            <v>4184700.0480191996</v>
          </cell>
        </row>
        <row r="24">
          <cell r="B24" t="str">
            <v>6A.1.17</v>
          </cell>
          <cell r="C24" t="str">
            <v>Rain water  piping including fitting for Passenger Terminal Building upvc</v>
          </cell>
          <cell r="D24">
            <v>1</v>
          </cell>
          <cell r="E24" t="str">
            <v>Set</v>
          </cell>
          <cell r="F24">
            <v>971075.86972014327</v>
          </cell>
          <cell r="G24">
            <v>971075.86972014327</v>
          </cell>
          <cell r="K24">
            <v>603708</v>
          </cell>
          <cell r="L24">
            <v>18112</v>
          </cell>
          <cell r="M24">
            <v>78546.481651199996</v>
          </cell>
          <cell r="O24">
            <v>22393.447906047997</v>
          </cell>
          <cell r="Q24">
            <v>14201.97</v>
          </cell>
          <cell r="T24">
            <v>131102.97016289528</v>
          </cell>
          <cell r="U24">
            <v>121123</v>
          </cell>
          <cell r="V24">
            <v>971075.86972014327</v>
          </cell>
        </row>
        <row r="25">
          <cell r="B25" t="str">
            <v>6A.2</v>
          </cell>
          <cell r="C25" t="str">
            <v>Plumbing system  for ATC tower &amp; technical block</v>
          </cell>
          <cell r="F25">
            <v>0</v>
          </cell>
          <cell r="K25">
            <v>0</v>
          </cell>
          <cell r="L25">
            <v>0</v>
          </cell>
          <cell r="M25">
            <v>0</v>
          </cell>
          <cell r="O25">
            <v>0</v>
          </cell>
          <cell r="Q25">
            <v>0</v>
          </cell>
          <cell r="T25">
            <v>0</v>
          </cell>
          <cell r="U25">
            <v>0</v>
          </cell>
          <cell r="V25">
            <v>0</v>
          </cell>
        </row>
        <row r="26">
          <cell r="B26" t="str">
            <v>6A.2.1</v>
          </cell>
          <cell r="C26" t="str">
            <v>Domestic water supply piping including valves and other associated works</v>
          </cell>
          <cell r="D26">
            <v>1</v>
          </cell>
          <cell r="E26" t="str">
            <v>Set</v>
          </cell>
          <cell r="F26">
            <v>662101.99595416756</v>
          </cell>
          <cell r="G26">
            <v>662101.99595416756</v>
          </cell>
          <cell r="K26">
            <v>418298</v>
          </cell>
          <cell r="L26">
            <v>12549</v>
          </cell>
          <cell r="M26">
            <v>54423.450512640004</v>
          </cell>
          <cell r="O26">
            <v>15516.019028505598</v>
          </cell>
          <cell r="Q26">
            <v>8980.4879999999994</v>
          </cell>
          <cell r="T26">
            <v>89389.038413022005</v>
          </cell>
          <cell r="U26">
            <v>75495</v>
          </cell>
          <cell r="V26">
            <v>662101.99595416756</v>
          </cell>
        </row>
        <row r="27">
          <cell r="B27" t="str">
            <v>6A.2.2</v>
          </cell>
          <cell r="C27" t="str">
            <v>Flushing water supply piping including valves and other associated works</v>
          </cell>
          <cell r="D27">
            <v>1</v>
          </cell>
          <cell r="E27" t="str">
            <v>Set</v>
          </cell>
          <cell r="F27">
            <v>435205.86458497884</v>
          </cell>
          <cell r="G27">
            <v>435205.86458497884</v>
          </cell>
          <cell r="K27">
            <v>261806</v>
          </cell>
          <cell r="L27">
            <v>7855</v>
          </cell>
          <cell r="M27">
            <v>34062.719102983683</v>
          </cell>
          <cell r="O27">
            <v>9711.2144266153464</v>
          </cell>
          <cell r="Q27">
            <v>7286.6759999999995</v>
          </cell>
          <cell r="T27">
            <v>58756.255055379814</v>
          </cell>
          <cell r="U27">
            <v>63583</v>
          </cell>
          <cell r="V27">
            <v>435205.86458497884</v>
          </cell>
        </row>
        <row r="28">
          <cell r="B28" t="str">
            <v>6A.2.2.A</v>
          </cell>
          <cell r="C28" t="str">
            <v>Drinking water supply piping including valves and other associated works</v>
          </cell>
          <cell r="D28">
            <v>1</v>
          </cell>
          <cell r="E28" t="str">
            <v>Set</v>
          </cell>
          <cell r="F28">
            <v>900340.96747166547</v>
          </cell>
          <cell r="G28">
            <v>900340.96747166547</v>
          </cell>
          <cell r="K28">
            <v>556470</v>
          </cell>
          <cell r="L28">
            <v>16695</v>
          </cell>
          <cell r="M28">
            <v>72400.586707200011</v>
          </cell>
          <cell r="O28">
            <v>20641.265308287995</v>
          </cell>
          <cell r="Q28">
            <v>13510.92</v>
          </cell>
          <cell r="T28">
            <v>121553.19545617739</v>
          </cell>
          <cell r="U28">
            <v>115765</v>
          </cell>
          <cell r="V28">
            <v>900340.96747166547</v>
          </cell>
        </row>
        <row r="29">
          <cell r="B29" t="str">
            <v>6A.2.3</v>
          </cell>
          <cell r="C29" t="str">
            <v>sanitary fixtures &amp; fittings</v>
          </cell>
          <cell r="D29">
            <v>1</v>
          </cell>
          <cell r="E29" t="str">
            <v>Set</v>
          </cell>
          <cell r="F29">
            <v>515813.61057179567</v>
          </cell>
          <cell r="G29">
            <v>515813.61057179567</v>
          </cell>
          <cell r="K29">
            <v>367249</v>
          </cell>
          <cell r="L29">
            <v>11018</v>
          </cell>
          <cell r="M29">
            <v>47781.624797381432</v>
          </cell>
          <cell r="O29">
            <v>13622.44754027306</v>
          </cell>
          <cell r="Q29">
            <v>2641.596</v>
          </cell>
          <cell r="T29">
            <v>69638.942234141126</v>
          </cell>
          <cell r="U29">
            <v>14880</v>
          </cell>
          <cell r="V29">
            <v>515813.61057179561</v>
          </cell>
        </row>
        <row r="30">
          <cell r="B30" t="str">
            <v>6A.2.4</v>
          </cell>
          <cell r="C30" t="str">
            <v>Soil, waste &amp; vent piping including fittings, traps for internal drainage</v>
          </cell>
          <cell r="D30">
            <v>1</v>
          </cell>
          <cell r="E30" t="str">
            <v>Set</v>
          </cell>
          <cell r="F30">
            <v>1973116.6401062501</v>
          </cell>
          <cell r="G30">
            <v>1973116.6401062501</v>
          </cell>
          <cell r="K30">
            <v>1227164</v>
          </cell>
          <cell r="L30">
            <v>36815</v>
          </cell>
          <cell r="M30">
            <v>159662.45026672643</v>
          </cell>
          <cell r="O30">
            <v>45519.451507415732</v>
          </cell>
          <cell r="Q30">
            <v>28804.29</v>
          </cell>
          <cell r="T30">
            <v>266386.44833210809</v>
          </cell>
          <cell r="U30">
            <v>245580</v>
          </cell>
          <cell r="V30">
            <v>1973116.6401062501</v>
          </cell>
        </row>
        <row r="31">
          <cell r="B31" t="str">
            <v>6.A.2.6</v>
          </cell>
          <cell r="C31" t="str">
            <v>Motor control centres for plumbing systems</v>
          </cell>
          <cell r="D31">
            <v>1</v>
          </cell>
          <cell r="E31" t="str">
            <v>Set</v>
          </cell>
          <cell r="F31">
            <v>1361936.47883328</v>
          </cell>
          <cell r="G31">
            <v>1361936.47883328</v>
          </cell>
          <cell r="K31">
            <v>977744</v>
          </cell>
          <cell r="L31">
            <v>35642</v>
          </cell>
          <cell r="M31">
            <v>127774.18</v>
          </cell>
          <cell r="O31">
            <v>36428</v>
          </cell>
          <cell r="Q31">
            <v>6642.0359999999991</v>
          </cell>
          <cell r="T31">
            <v>183872.26283327999</v>
          </cell>
          <cell r="U31">
            <v>29476</v>
          </cell>
          <cell r="V31">
            <v>1361936.47883328</v>
          </cell>
        </row>
        <row r="32">
          <cell r="B32" t="str">
            <v>6.A.2.7</v>
          </cell>
          <cell r="C32" t="str">
            <v xml:space="preserve">Other associated electrical /civil works for plumbing system </v>
          </cell>
          <cell r="D32">
            <v>1</v>
          </cell>
          <cell r="E32" t="str">
            <v>Set</v>
          </cell>
          <cell r="F32">
            <v>2728634.0991185606</v>
          </cell>
          <cell r="G32">
            <v>2728634.0991185606</v>
          </cell>
          <cell r="K32">
            <v>212710</v>
          </cell>
          <cell r="L32">
            <v>261454</v>
          </cell>
          <cell r="M32">
            <v>1082837.76</v>
          </cell>
          <cell r="O32">
            <v>1365947.81</v>
          </cell>
          <cell r="Q32">
            <v>9294.5120000000006</v>
          </cell>
          <cell r="T32">
            <v>37811.017118559997</v>
          </cell>
          <cell r="U32">
            <v>20033</v>
          </cell>
          <cell r="V32">
            <v>2728634.0991185606</v>
          </cell>
        </row>
        <row r="33">
          <cell r="B33" t="str">
            <v>6.A.2.8</v>
          </cell>
          <cell r="C33" t="str">
            <v>Hydro-pneumatic system for domestic water</v>
          </cell>
          <cell r="D33">
            <v>1</v>
          </cell>
          <cell r="E33" t="str">
            <v>Set</v>
          </cell>
          <cell r="F33">
            <v>597959.95204799995</v>
          </cell>
          <cell r="G33">
            <v>597959.95204799995</v>
          </cell>
          <cell r="K33">
            <v>488912</v>
          </cell>
          <cell r="L33">
            <v>14668</v>
          </cell>
          <cell r="M33">
            <v>0</v>
          </cell>
          <cell r="O33">
            <v>15590.88</v>
          </cell>
          <cell r="Q33">
            <v>2535.7199999999998</v>
          </cell>
          <cell r="T33">
            <v>80729.352048000001</v>
          </cell>
          <cell r="U33">
            <v>10192</v>
          </cell>
          <cell r="V33">
            <v>597959.95204799995</v>
          </cell>
        </row>
        <row r="34">
          <cell r="B34" t="str">
            <v>6.A.2.9</v>
          </cell>
          <cell r="C34" t="str">
            <v>Hydro-pneumatic system for flushing water</v>
          </cell>
          <cell r="D34">
            <v>1</v>
          </cell>
          <cell r="E34" t="str">
            <v>Set</v>
          </cell>
          <cell r="F34">
            <v>611088.94913423993</v>
          </cell>
          <cell r="G34">
            <v>611088.94913423993</v>
          </cell>
          <cell r="K34">
            <v>499885</v>
          </cell>
          <cell r="L34">
            <v>14997</v>
          </cell>
          <cell r="M34">
            <v>0</v>
          </cell>
          <cell r="O34">
            <v>15940.8</v>
          </cell>
          <cell r="Q34">
            <v>2569.2779999999998</v>
          </cell>
          <cell r="T34">
            <v>82501.871134239991</v>
          </cell>
          <cell r="U34">
            <v>10192</v>
          </cell>
          <cell r="V34">
            <v>611088.94913424004</v>
          </cell>
        </row>
        <row r="35">
          <cell r="B35" t="str">
            <v>6.A.2.10</v>
          </cell>
          <cell r="C35" t="str">
            <v>Hydro-pneumatic system for drinking water</v>
          </cell>
          <cell r="D35">
            <v>1</v>
          </cell>
          <cell r="E35" t="str">
            <v>Set</v>
          </cell>
          <cell r="F35">
            <v>512009.48269823997</v>
          </cell>
          <cell r="G35">
            <v>512009.48269823997</v>
          </cell>
          <cell r="K35">
            <v>410565</v>
          </cell>
          <cell r="L35">
            <v>12317</v>
          </cell>
          <cell r="M35">
            <v>0</v>
          </cell>
          <cell r="O35">
            <v>13092.48</v>
          </cell>
          <cell r="Q35">
            <v>2919.6479999999997</v>
          </cell>
          <cell r="T35">
            <v>69125.35469824</v>
          </cell>
          <cell r="U35">
            <v>16307</v>
          </cell>
          <cell r="V35">
            <v>512009.48269823997</v>
          </cell>
        </row>
        <row r="36">
          <cell r="B36" t="str">
            <v>6.A.2.11</v>
          </cell>
          <cell r="C36" t="str">
            <v>Package type Reverse osmosis plant for drinking water</v>
          </cell>
          <cell r="D36">
            <v>1</v>
          </cell>
          <cell r="E36" t="str">
            <v>Set</v>
          </cell>
          <cell r="F36">
            <v>5271265.5713579208</v>
          </cell>
          <cell r="G36">
            <v>5271265.5713579208</v>
          </cell>
          <cell r="K36">
            <v>4239603</v>
          </cell>
          <cell r="L36">
            <v>10978</v>
          </cell>
          <cell r="M36">
            <v>226200</v>
          </cell>
          <cell r="O36">
            <v>79468.479999999996</v>
          </cell>
          <cell r="Q36">
            <v>2575.194</v>
          </cell>
          <cell r="T36">
            <v>709149.89735792007</v>
          </cell>
          <cell r="U36">
            <v>14269</v>
          </cell>
          <cell r="V36">
            <v>5271265.5713579208</v>
          </cell>
        </row>
        <row r="37">
          <cell r="B37" t="str">
            <v>6.A.2.12</v>
          </cell>
          <cell r="C37" t="str">
            <v>Rain water  piping including fitting for Passenger Terminal Building</v>
          </cell>
          <cell r="D37">
            <v>1</v>
          </cell>
          <cell r="E37" t="str">
            <v>Set</v>
          </cell>
          <cell r="F37">
            <v>165805.73895973587</v>
          </cell>
          <cell r="G37">
            <v>165805.73895973587</v>
          </cell>
          <cell r="K37">
            <v>88977</v>
          </cell>
          <cell r="L37">
            <v>2670</v>
          </cell>
          <cell r="M37">
            <v>11576.441855999999</v>
          </cell>
          <cell r="O37">
            <v>3300.4208742400006</v>
          </cell>
          <cell r="Q37">
            <v>3910.7819999999997</v>
          </cell>
          <cell r="T37">
            <v>22385.094229495862</v>
          </cell>
          <cell r="U37">
            <v>35656</v>
          </cell>
          <cell r="V37">
            <v>165805.73895973587</v>
          </cell>
        </row>
        <row r="38">
          <cell r="B38" t="str">
            <v>6A.3</v>
          </cell>
          <cell r="C38" t="str">
            <v>Software</v>
          </cell>
          <cell r="D38">
            <v>1</v>
          </cell>
          <cell r="E38" t="str">
            <v>Set</v>
          </cell>
          <cell r="F38" t="str">
            <v>INCLUDED</v>
          </cell>
          <cell r="K38">
            <v>0</v>
          </cell>
          <cell r="L38">
            <v>0</v>
          </cell>
          <cell r="M38">
            <v>0</v>
          </cell>
          <cell r="O38">
            <v>0</v>
          </cell>
          <cell r="Q38">
            <v>0</v>
          </cell>
          <cell r="U38">
            <v>0</v>
          </cell>
          <cell r="V38">
            <v>0</v>
          </cell>
        </row>
        <row r="39">
          <cell r="B39" t="str">
            <v>6A.4</v>
          </cell>
          <cell r="C39" t="str">
            <v>Clearing and Forwarding Services</v>
          </cell>
          <cell r="D39">
            <v>1</v>
          </cell>
          <cell r="E39" t="str">
            <v>Set</v>
          </cell>
          <cell r="F39" t="str">
            <v>Not Applicable</v>
          </cell>
          <cell r="K39">
            <v>0</v>
          </cell>
          <cell r="L39">
            <v>0</v>
          </cell>
          <cell r="M39">
            <v>0</v>
          </cell>
          <cell r="O39">
            <v>0</v>
          </cell>
          <cell r="Q39">
            <v>0</v>
          </cell>
          <cell r="U39">
            <v>0</v>
          </cell>
          <cell r="V39">
            <v>0</v>
          </cell>
        </row>
        <row r="40">
          <cell r="B40" t="str">
            <v>6A.5</v>
          </cell>
          <cell r="C40" t="str">
            <v>Inland Transportation</v>
          </cell>
          <cell r="D40">
            <v>1</v>
          </cell>
          <cell r="E40" t="str">
            <v>Set</v>
          </cell>
          <cell r="F40">
            <v>131995.09</v>
          </cell>
          <cell r="G40">
            <v>131995.09</v>
          </cell>
          <cell r="K40">
            <v>0</v>
          </cell>
          <cell r="L40">
            <v>0</v>
          </cell>
          <cell r="M40">
            <v>0</v>
          </cell>
          <cell r="O40">
            <v>0</v>
          </cell>
          <cell r="Q40">
            <v>0</v>
          </cell>
          <cell r="U40">
            <v>0</v>
          </cell>
          <cell r="V40">
            <v>131995.09</v>
          </cell>
        </row>
        <row r="41">
          <cell r="B41" t="str">
            <v>6A.6</v>
          </cell>
          <cell r="C41" t="str">
            <v>Value of   engineering services</v>
          </cell>
          <cell r="D41">
            <v>1</v>
          </cell>
          <cell r="E41" t="str">
            <v>Set</v>
          </cell>
          <cell r="F41">
            <v>1517942</v>
          </cell>
          <cell r="G41">
            <v>1517942</v>
          </cell>
          <cell r="K41">
            <v>0</v>
          </cell>
          <cell r="L41">
            <v>0</v>
          </cell>
          <cell r="M41">
            <v>0</v>
          </cell>
          <cell r="O41">
            <v>0</v>
          </cell>
          <cell r="Q41">
            <v>0</v>
          </cell>
          <cell r="U41">
            <v>0</v>
          </cell>
          <cell r="V41">
            <v>1517942</v>
          </cell>
        </row>
        <row r="42">
          <cell r="B42" t="str">
            <v>6A.7</v>
          </cell>
          <cell r="C42" t="str">
            <v>Commissioning Spare parts</v>
          </cell>
          <cell r="F42" t="str">
            <v>INCLUDED</v>
          </cell>
          <cell r="V42">
            <v>0</v>
          </cell>
        </row>
        <row r="43">
          <cell r="A43" t="str">
            <v>6A</v>
          </cell>
          <cell r="B43" t="str">
            <v>TOTAL APPORTIONED AMOUNT FOR COST CENTRE 6A (inclusive of all taxes and duties except tax payable under section 5 or 6 and 5F of APGST</v>
          </cell>
          <cell r="G43">
            <v>107236872.99568249</v>
          </cell>
          <cell r="H43">
            <v>0</v>
          </cell>
          <cell r="I43">
            <v>0</v>
          </cell>
          <cell r="J43">
            <v>0</v>
          </cell>
          <cell r="K43">
            <v>72387784</v>
          </cell>
          <cell r="L43">
            <v>1886855</v>
          </cell>
          <cell r="M43">
            <v>8000726.9420283232</v>
          </cell>
          <cell r="N43">
            <v>0</v>
          </cell>
          <cell r="O43">
            <v>3700502.9149351334</v>
          </cell>
          <cell r="P43">
            <v>0</v>
          </cell>
          <cell r="Q43">
            <v>858247.65200000012</v>
          </cell>
          <cell r="R43">
            <v>0</v>
          </cell>
          <cell r="S43">
            <v>0</v>
          </cell>
          <cell r="T43">
            <v>13921987.396719018</v>
          </cell>
          <cell r="U43">
            <v>6717687</v>
          </cell>
          <cell r="V43">
            <v>107473790.90568247</v>
          </cell>
        </row>
        <row r="44">
          <cell r="B44" t="str">
            <v>Value of Segniorage charges</v>
          </cell>
          <cell r="F44" t="str">
            <v>Not Applicable</v>
          </cell>
          <cell r="V44">
            <v>107236872.99568249</v>
          </cell>
        </row>
        <row r="45">
          <cell r="G45">
            <v>107236872.99568249</v>
          </cell>
          <cell r="V45">
            <v>236917.90999998152</v>
          </cell>
        </row>
        <row r="46">
          <cell r="G46">
            <v>0</v>
          </cell>
        </row>
      </sheetData>
      <sheetData sheetId="15"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cell r="U1">
            <v>21</v>
          </cell>
        </row>
        <row r="3">
          <cell r="B3" t="str">
            <v>Cost Centre 6B – Fire Fighting System</v>
          </cell>
        </row>
        <row r="5">
          <cell r="B5" t="str">
            <v>SL. NO</v>
          </cell>
          <cell r="C5" t="str">
            <v>ITEM DESCRIPTION</v>
          </cell>
          <cell r="D5" t="str">
            <v>QTY</v>
          </cell>
          <cell r="E5" t="str">
            <v>UNIT</v>
          </cell>
          <cell r="F5" t="str">
            <v>UNIT RATE</v>
          </cell>
          <cell r="G5" t="str">
            <v>APPORTIONED AMOUNT IN RUPEES</v>
          </cell>
          <cell r="H5" t="str">
            <v>COST BREAKDOWN</v>
          </cell>
        </row>
        <row r="6">
          <cell r="H6" t="str">
            <v>CIF Price</v>
          </cell>
          <cell r="I6" t="str">
            <v>Custom Duty</v>
          </cell>
          <cell r="J6" t="str">
            <v>CVD</v>
          </cell>
          <cell r="K6" t="str">
            <v>Material Domestic</v>
          </cell>
          <cell r="L6" t="str">
            <v>Value of Service</v>
          </cell>
          <cell r="M6" t="str">
            <v xml:space="preserve"> Excise duty</v>
          </cell>
          <cell r="N6" t="str">
            <v xml:space="preserve"> Sales Tax </v>
          </cell>
          <cell r="P6" t="str">
            <v>AP Entry Tax Unit price</v>
          </cell>
          <cell r="Q6" t="str">
            <v>Service Tax</v>
          </cell>
          <cell r="R6" t="str">
            <v>Works Conract Tax</v>
          </cell>
          <cell r="S6" t="str">
            <v>Other taxes &amp; levies*</v>
          </cell>
          <cell r="T6" t="str">
            <v>Construction Services</v>
          </cell>
          <cell r="U6" t="str">
            <v>Installation, testing &amp; commissioning</v>
          </cell>
        </row>
        <row r="7">
          <cell r="N7" t="str">
            <v>AP Tax</v>
          </cell>
          <cell r="O7" t="str">
            <v>CST</v>
          </cell>
        </row>
        <row r="8">
          <cell r="B8" t="str">
            <v>6B.1</v>
          </cell>
          <cell r="C8" t="str">
            <v>Fire fighting System for Passenger Terminal Building</v>
          </cell>
        </row>
        <row r="9">
          <cell r="B9" t="str">
            <v>6B.1.1</v>
          </cell>
          <cell r="C9" t="str">
            <v>Electrically driven fire hydrant / sprinkler pump</v>
          </cell>
          <cell r="D9">
            <v>1</v>
          </cell>
          <cell r="E9" t="str">
            <v>SET</v>
          </cell>
          <cell r="F9">
            <v>1427453</v>
          </cell>
          <cell r="G9">
            <v>1427453</v>
          </cell>
          <cell r="K9">
            <v>1124359</v>
          </cell>
          <cell r="L9">
            <v>28109</v>
          </cell>
          <cell r="M9">
            <v>0</v>
          </cell>
          <cell r="O9">
            <v>34447.68</v>
          </cell>
          <cell r="Q9">
            <v>9629.616</v>
          </cell>
          <cell r="T9">
            <v>192717.4388</v>
          </cell>
          <cell r="U9">
            <v>66299</v>
          </cell>
          <cell r="V9">
            <v>1427452.7347999997</v>
          </cell>
        </row>
        <row r="10">
          <cell r="B10" t="str">
            <v>6B.1.2</v>
          </cell>
          <cell r="C10" t="str">
            <v>Diesel engine driven fire hydrant / sprinkler pump including all accessories</v>
          </cell>
          <cell r="D10">
            <v>1</v>
          </cell>
          <cell r="E10" t="str">
            <v>SET</v>
          </cell>
          <cell r="F10">
            <v>2578173</v>
          </cell>
          <cell r="G10">
            <v>2578173</v>
          </cell>
          <cell r="K10">
            <v>2141493</v>
          </cell>
          <cell r="L10">
            <v>53537</v>
          </cell>
          <cell r="M10">
            <v>0</v>
          </cell>
          <cell r="O10">
            <v>65610.24960000001</v>
          </cell>
          <cell r="Q10">
            <v>7083.7979999999998</v>
          </cell>
          <cell r="T10">
            <v>348073.85191999999</v>
          </cell>
          <cell r="U10">
            <v>15912</v>
          </cell>
          <cell r="V10">
            <v>2578172.89952</v>
          </cell>
        </row>
        <row r="11">
          <cell r="B11" t="str">
            <v>6B.1.3</v>
          </cell>
          <cell r="C11" t="str">
            <v>Jockey pump</v>
          </cell>
          <cell r="D11">
            <v>1</v>
          </cell>
          <cell r="E11" t="str">
            <v>SET</v>
          </cell>
          <cell r="F11">
            <v>1054996</v>
          </cell>
          <cell r="G11">
            <v>1054996</v>
          </cell>
          <cell r="K11">
            <v>731095</v>
          </cell>
          <cell r="L11">
            <v>18277</v>
          </cell>
          <cell r="M11">
            <v>66800.207999999999</v>
          </cell>
          <cell r="O11">
            <v>25071.008320000001</v>
          </cell>
          <cell r="Q11">
            <v>9984.6779999999999</v>
          </cell>
          <cell r="T11">
            <v>142432.83304</v>
          </cell>
          <cell r="U11">
            <v>79612</v>
          </cell>
          <cell r="V11">
            <v>1054995.7273599999</v>
          </cell>
        </row>
        <row r="12">
          <cell r="B12" t="str">
            <v>6B1.3A</v>
          </cell>
          <cell r="C12" t="str">
            <v>Control panel</v>
          </cell>
          <cell r="D12">
            <v>1</v>
          </cell>
          <cell r="E12" t="str">
            <v>SET</v>
          </cell>
          <cell r="F12">
            <v>1887916</v>
          </cell>
          <cell r="G12">
            <v>1887916</v>
          </cell>
          <cell r="K12">
            <v>1123449</v>
          </cell>
          <cell r="L12">
            <v>21523</v>
          </cell>
          <cell r="M12">
            <v>452255</v>
          </cell>
          <cell r="O12">
            <v>21135</v>
          </cell>
          <cell r="Q12">
            <v>5342.1479999999992</v>
          </cell>
          <cell r="T12">
            <v>254883.63456000001</v>
          </cell>
          <cell r="U12">
            <v>30851</v>
          </cell>
          <cell r="V12">
            <v>1887915.78256</v>
          </cell>
        </row>
        <row r="13">
          <cell r="B13" t="str">
            <v>6B.1.4</v>
          </cell>
          <cell r="C13" t="str">
            <v>Other equipment I.e. precharged air vessal, air cushion,tank,for each riser , water</v>
          </cell>
          <cell r="D13">
            <v>1</v>
          </cell>
          <cell r="E13" t="str">
            <v>SET</v>
          </cell>
          <cell r="F13" t="str">
            <v>INCLUDED</v>
          </cell>
          <cell r="K13">
            <v>0</v>
          </cell>
          <cell r="L13">
            <v>0</v>
          </cell>
          <cell r="Q13">
            <v>0</v>
          </cell>
          <cell r="T13">
            <v>0</v>
          </cell>
          <cell r="U13">
            <v>0</v>
          </cell>
          <cell r="V13">
            <v>0</v>
          </cell>
        </row>
        <row r="14">
          <cell r="F14">
            <v>0</v>
          </cell>
          <cell r="G14">
            <v>0</v>
          </cell>
          <cell r="K14">
            <v>0</v>
          </cell>
          <cell r="L14">
            <v>0</v>
          </cell>
          <cell r="M14">
            <v>0</v>
          </cell>
          <cell r="O14">
            <v>0</v>
          </cell>
          <cell r="Q14">
            <v>0</v>
          </cell>
          <cell r="T14">
            <v>0</v>
          </cell>
          <cell r="U14">
            <v>0</v>
          </cell>
          <cell r="V14">
            <v>0</v>
          </cell>
        </row>
        <row r="15">
          <cell r="B15" t="str">
            <v>6B.1.5</v>
          </cell>
          <cell r="C15" t="str">
            <v>Hydrant piping including valves and other associated works</v>
          </cell>
          <cell r="D15">
            <v>1</v>
          </cell>
          <cell r="E15" t="str">
            <v>LOT</v>
          </cell>
          <cell r="F15">
            <v>12666758</v>
          </cell>
          <cell r="G15">
            <v>12666758</v>
          </cell>
          <cell r="K15">
            <v>8826948</v>
          </cell>
          <cell r="L15">
            <v>220674</v>
          </cell>
          <cell r="M15">
            <v>1103381.4912</v>
          </cell>
          <cell r="O15">
            <v>314571.89964800008</v>
          </cell>
          <cell r="Q15">
            <v>86303.627999999997</v>
          </cell>
          <cell r="T15">
            <v>1710113.1516</v>
          </cell>
          <cell r="U15">
            <v>625440</v>
          </cell>
          <cell r="V15">
            <v>12666758.170448</v>
          </cell>
        </row>
        <row r="16">
          <cell r="B16" t="str">
            <v>6B.1.6</v>
          </cell>
          <cell r="C16" t="str">
            <v xml:space="preserve">Hydrant valves </v>
          </cell>
          <cell r="D16">
            <v>1</v>
          </cell>
          <cell r="E16" t="str">
            <v>LOT</v>
          </cell>
          <cell r="F16">
            <v>6545822</v>
          </cell>
          <cell r="G16">
            <v>6545822</v>
          </cell>
          <cell r="K16">
            <v>4612307</v>
          </cell>
          <cell r="L16">
            <v>115308</v>
          </cell>
          <cell r="M16">
            <v>576545.12640000007</v>
          </cell>
          <cell r="O16">
            <v>164371.885056</v>
          </cell>
          <cell r="Q16">
            <v>39260.513999999996</v>
          </cell>
          <cell r="T16">
            <v>883738.07071999996</v>
          </cell>
          <cell r="U16">
            <v>269599</v>
          </cell>
          <cell r="V16">
            <v>6545821.5961760012</v>
          </cell>
        </row>
        <row r="17">
          <cell r="B17" t="str">
            <v>6B.1.7</v>
          </cell>
          <cell r="C17" t="str">
            <v>Fire hose cabinet c/w parity valve</v>
          </cell>
          <cell r="D17">
            <v>1</v>
          </cell>
          <cell r="E17" t="str">
            <v>LOT</v>
          </cell>
          <cell r="F17">
            <v>3479390</v>
          </cell>
          <cell r="G17">
            <v>3479390</v>
          </cell>
          <cell r="K17">
            <v>2479070</v>
          </cell>
          <cell r="L17">
            <v>61977</v>
          </cell>
          <cell r="M17">
            <v>309887.42400000006</v>
          </cell>
          <cell r="O17">
            <v>88348.296960000007</v>
          </cell>
          <cell r="Q17">
            <v>17985.66</v>
          </cell>
          <cell r="T17">
            <v>469745.23551999999</v>
          </cell>
          <cell r="U17">
            <v>114353</v>
          </cell>
          <cell r="V17">
            <v>3479389.6164800003</v>
          </cell>
        </row>
        <row r="18">
          <cell r="B18" t="str">
            <v>6B.1.8</v>
          </cell>
          <cell r="C18" t="str">
            <v>Fire brigade connections</v>
          </cell>
          <cell r="D18">
            <v>1</v>
          </cell>
          <cell r="E18" t="str">
            <v>LOT</v>
          </cell>
          <cell r="F18">
            <v>68053</v>
          </cell>
          <cell r="G18">
            <v>68053</v>
          </cell>
          <cell r="K18">
            <v>37222</v>
          </cell>
          <cell r="L18">
            <v>2581</v>
          </cell>
          <cell r="M18">
            <v>12907.488000000001</v>
          </cell>
          <cell r="O18">
            <v>3679.8995199999999</v>
          </cell>
          <cell r="Q18">
            <v>706.86</v>
          </cell>
          <cell r="T18">
            <v>9187.6491999999998</v>
          </cell>
          <cell r="U18">
            <v>4349</v>
          </cell>
          <cell r="V18">
            <v>68052.89671999999</v>
          </cell>
        </row>
        <row r="19">
          <cell r="B19" t="str">
            <v>6B.1.9</v>
          </cell>
          <cell r="C19" t="str">
            <v>Sprinkler piping including orifice plates, valves, instrumentation and other associated works</v>
          </cell>
          <cell r="D19">
            <v>1</v>
          </cell>
          <cell r="E19" t="str">
            <v>LOT</v>
          </cell>
          <cell r="F19">
            <v>73658787</v>
          </cell>
          <cell r="G19">
            <v>73658787</v>
          </cell>
          <cell r="K19">
            <v>47911386</v>
          </cell>
          <cell r="L19">
            <v>1197785</v>
          </cell>
          <cell r="M19">
            <v>5988994.2400000002</v>
          </cell>
          <cell r="O19">
            <v>1707450.2496</v>
          </cell>
          <cell r="Q19">
            <v>861189.34400000004</v>
          </cell>
          <cell r="T19">
            <v>9944522.4812000003</v>
          </cell>
          <cell r="U19">
            <v>7245245</v>
          </cell>
          <cell r="V19">
            <v>73658787.314799994</v>
          </cell>
        </row>
        <row r="20">
          <cell r="B20" t="str">
            <v>6B.1.10</v>
          </cell>
          <cell r="C20" t="str">
            <v>Sprinklers of various types</v>
          </cell>
          <cell r="D20">
            <v>1</v>
          </cell>
          <cell r="E20" t="str">
            <v>LOT</v>
          </cell>
          <cell r="F20">
            <v>14455578</v>
          </cell>
          <cell r="G20">
            <v>14455578</v>
          </cell>
          <cell r="K20">
            <v>9383545</v>
          </cell>
          <cell r="L20">
            <v>234589</v>
          </cell>
          <cell r="M20">
            <v>1172956.9151999999</v>
          </cell>
          <cell r="O20">
            <v>334407.71660800005</v>
          </cell>
          <cell r="Q20">
            <v>171015.64799999999</v>
          </cell>
          <cell r="T20">
            <v>1951618.0767999999</v>
          </cell>
          <cell r="U20">
            <v>1442035</v>
          </cell>
          <cell r="V20">
            <v>14455578.356608002</v>
          </cell>
        </row>
        <row r="21">
          <cell r="B21" t="str">
            <v>6B.1.11</v>
          </cell>
          <cell r="C21" t="str">
            <v>Multi spray sprinkler drencher system suitable for providing water curtain effect</v>
          </cell>
          <cell r="F21" t="str">
            <v>NOT APPLICABLE</v>
          </cell>
          <cell r="T21">
            <v>0</v>
          </cell>
          <cell r="V21">
            <v>0</v>
          </cell>
        </row>
        <row r="22">
          <cell r="B22" t="str">
            <v>6B.1.12</v>
          </cell>
          <cell r="C22" t="str">
            <v>Portable chemical fire extinguishers</v>
          </cell>
          <cell r="D22">
            <v>1</v>
          </cell>
          <cell r="E22" t="str">
            <v>LOT</v>
          </cell>
          <cell r="F22">
            <v>2355358</v>
          </cell>
          <cell r="G22">
            <v>2355358</v>
          </cell>
          <cell r="K22">
            <v>1619480</v>
          </cell>
          <cell r="L22">
            <v>40487</v>
          </cell>
          <cell r="M22">
            <v>202437.36</v>
          </cell>
          <cell r="O22">
            <v>57714.494399999996</v>
          </cell>
          <cell r="Q22">
            <v>18347.147999999997</v>
          </cell>
          <cell r="T22">
            <v>317992.08528</v>
          </cell>
          <cell r="U22">
            <v>139387</v>
          </cell>
          <cell r="V22">
            <v>2355358.0876799999</v>
          </cell>
        </row>
        <row r="23">
          <cell r="B23" t="str">
            <v>6B.2</v>
          </cell>
          <cell r="C23" t="str">
            <v>Fire fighting System  for ATC tower &amp; technical block</v>
          </cell>
          <cell r="F23">
            <v>0</v>
          </cell>
          <cell r="G23">
            <v>0</v>
          </cell>
          <cell r="K23">
            <v>0</v>
          </cell>
          <cell r="L23">
            <v>0</v>
          </cell>
          <cell r="M23">
            <v>0</v>
          </cell>
          <cell r="O23">
            <v>0</v>
          </cell>
          <cell r="Q23">
            <v>0</v>
          </cell>
          <cell r="T23">
            <v>0</v>
          </cell>
          <cell r="U23">
            <v>0</v>
          </cell>
          <cell r="V23">
            <v>0</v>
          </cell>
        </row>
        <row r="24">
          <cell r="B24" t="str">
            <v>6B.2.1</v>
          </cell>
          <cell r="C24" t="str">
            <v>Hydrant piping including valves and other associated works</v>
          </cell>
          <cell r="D24">
            <v>1</v>
          </cell>
          <cell r="E24" t="str">
            <v>LOT</v>
          </cell>
          <cell r="F24">
            <v>456744</v>
          </cell>
          <cell r="G24">
            <v>456744</v>
          </cell>
          <cell r="K24">
            <v>340352</v>
          </cell>
          <cell r="L24">
            <v>533</v>
          </cell>
          <cell r="M24">
            <v>42544.444800000005</v>
          </cell>
          <cell r="O24">
            <v>12129.337792</v>
          </cell>
          <cell r="Q24">
            <v>54.366</v>
          </cell>
          <cell r="T24">
            <v>61664.0864</v>
          </cell>
          <cell r="U24">
            <v>0</v>
          </cell>
          <cell r="V24">
            <v>456744.23499199993</v>
          </cell>
        </row>
        <row r="25">
          <cell r="B25" t="str">
            <v>6B.2.2</v>
          </cell>
          <cell r="C25" t="str">
            <v>Hydrant Valve</v>
          </cell>
          <cell r="D25">
            <v>1</v>
          </cell>
          <cell r="E25" t="str">
            <v>LOT</v>
          </cell>
          <cell r="F25">
            <v>34592</v>
          </cell>
          <cell r="G25">
            <v>34592</v>
          </cell>
          <cell r="K25">
            <v>16973</v>
          </cell>
          <cell r="L25">
            <v>1697</v>
          </cell>
          <cell r="M25">
            <v>8486.4</v>
          </cell>
          <cell r="O25">
            <v>2419.4560000000001</v>
          </cell>
          <cell r="Q25">
            <v>346.18799999999999</v>
          </cell>
          <cell r="T25">
            <v>4670.2257600000003</v>
          </cell>
          <cell r="U25">
            <v>1697</v>
          </cell>
          <cell r="V25">
            <v>34592.269759999996</v>
          </cell>
        </row>
        <row r="26">
          <cell r="F26">
            <v>0</v>
          </cell>
          <cell r="G26">
            <v>0</v>
          </cell>
          <cell r="K26">
            <v>0</v>
          </cell>
          <cell r="L26">
            <v>0</v>
          </cell>
          <cell r="M26">
            <v>0</v>
          </cell>
          <cell r="O26">
            <v>0</v>
          </cell>
          <cell r="Q26">
            <v>0</v>
          </cell>
          <cell r="T26">
            <v>0</v>
          </cell>
          <cell r="U26">
            <v>0</v>
          </cell>
          <cell r="V26">
            <v>0</v>
          </cell>
        </row>
        <row r="27">
          <cell r="B27" t="str">
            <v>6B.2.3</v>
          </cell>
          <cell r="C27" t="str">
            <v>Fire hose cabinet c/w parity valve</v>
          </cell>
          <cell r="D27">
            <v>1</v>
          </cell>
          <cell r="E27" t="str">
            <v>LOT</v>
          </cell>
          <cell r="F27">
            <v>309505</v>
          </cell>
          <cell r="G27">
            <v>309505</v>
          </cell>
          <cell r="K27">
            <v>225370</v>
          </cell>
          <cell r="L27">
            <v>5634</v>
          </cell>
          <cell r="M27">
            <v>28171.584000000003</v>
          </cell>
          <cell r="O27">
            <v>8031.6633599999996</v>
          </cell>
          <cell r="Q27">
            <v>1090.3800000000001</v>
          </cell>
          <cell r="T27">
            <v>41785.7376</v>
          </cell>
          <cell r="U27">
            <v>5056</v>
          </cell>
          <cell r="V27">
            <v>309505.36495999998</v>
          </cell>
        </row>
        <row r="28">
          <cell r="B28" t="str">
            <v>6B.2.4</v>
          </cell>
          <cell r="C28" t="str">
            <v>Fire brigade connections With NRV &amp; Isolating Valve</v>
          </cell>
          <cell r="D28">
            <v>1</v>
          </cell>
          <cell r="E28" t="str">
            <v>LOT</v>
          </cell>
          <cell r="F28">
            <v>273611</v>
          </cell>
          <cell r="G28">
            <v>273611</v>
          </cell>
          <cell r="K28">
            <v>192965</v>
          </cell>
          <cell r="L28">
            <v>4824</v>
          </cell>
          <cell r="M28">
            <v>24120.959999999999</v>
          </cell>
          <cell r="O28">
            <v>6876.8383999999996</v>
          </cell>
          <cell r="Q28">
            <v>1227.7739999999999</v>
          </cell>
          <cell r="T28">
            <v>41207.305119999997</v>
          </cell>
          <cell r="U28">
            <v>7213</v>
          </cell>
          <cell r="V28">
            <v>273610.87751999998</v>
          </cell>
        </row>
        <row r="29">
          <cell r="B29" t="str">
            <v>6B.2.5</v>
          </cell>
          <cell r="C29" t="str">
            <v>Sprinkler piping including orifice plates, valves, instrumentation and other associated works</v>
          </cell>
          <cell r="F29" t="str">
            <v>NOT APPLICABLE</v>
          </cell>
          <cell r="K29">
            <v>0</v>
          </cell>
          <cell r="L29">
            <v>0</v>
          </cell>
          <cell r="Q29">
            <v>0</v>
          </cell>
          <cell r="T29">
            <v>0</v>
          </cell>
          <cell r="U29">
            <v>0</v>
          </cell>
          <cell r="V29">
            <v>0</v>
          </cell>
        </row>
        <row r="30">
          <cell r="B30" t="str">
            <v>6B.2.6</v>
          </cell>
          <cell r="C30" t="str">
            <v>Sprinklers of various type</v>
          </cell>
          <cell r="F30" t="str">
            <v>NOT APPLICABLE</v>
          </cell>
          <cell r="K30">
            <v>0</v>
          </cell>
          <cell r="L30">
            <v>0</v>
          </cell>
          <cell r="Q30">
            <v>0</v>
          </cell>
          <cell r="T30">
            <v>0</v>
          </cell>
          <cell r="U30">
            <v>0</v>
          </cell>
          <cell r="V30">
            <v>0</v>
          </cell>
        </row>
        <row r="31">
          <cell r="B31" t="str">
            <v>6B.2.7</v>
          </cell>
          <cell r="C31" t="str">
            <v>Portable chemical fire extinguishers</v>
          </cell>
          <cell r="D31">
            <v>1</v>
          </cell>
          <cell r="E31" t="str">
            <v>LOT</v>
          </cell>
          <cell r="F31">
            <v>300719</v>
          </cell>
          <cell r="G31">
            <v>300719</v>
          </cell>
          <cell r="K31">
            <v>209155</v>
          </cell>
          <cell r="L31">
            <v>5229</v>
          </cell>
          <cell r="M31">
            <v>26144.639999999999</v>
          </cell>
          <cell r="O31">
            <v>7453.7856000000011</v>
          </cell>
          <cell r="Q31">
            <v>2091.4079999999999</v>
          </cell>
          <cell r="T31">
            <v>40599.529600000002</v>
          </cell>
          <cell r="U31">
            <v>15275</v>
          </cell>
          <cell r="V31">
            <v>300719.36320000002</v>
          </cell>
        </row>
        <row r="32">
          <cell r="B32" t="str">
            <v>6B.3</v>
          </cell>
          <cell r="C32" t="str">
            <v>Software</v>
          </cell>
          <cell r="F32" t="str">
            <v>included</v>
          </cell>
          <cell r="K32">
            <v>0</v>
          </cell>
          <cell r="L32">
            <v>0</v>
          </cell>
          <cell r="M32">
            <v>0</v>
          </cell>
          <cell r="O32">
            <v>0</v>
          </cell>
          <cell r="Q32">
            <v>0</v>
          </cell>
          <cell r="U32">
            <v>0</v>
          </cell>
          <cell r="V32">
            <v>0</v>
          </cell>
        </row>
        <row r="33">
          <cell r="B33" t="str">
            <v>6B.4</v>
          </cell>
          <cell r="C33" t="str">
            <v>Clearing and Forwarding Services</v>
          </cell>
          <cell r="F33" t="str">
            <v>NOT APPLICABLE</v>
          </cell>
          <cell r="K33">
            <v>0</v>
          </cell>
          <cell r="L33">
            <v>0</v>
          </cell>
          <cell r="M33">
            <v>0</v>
          </cell>
          <cell r="O33">
            <v>0</v>
          </cell>
          <cell r="Q33">
            <v>0</v>
          </cell>
          <cell r="U33">
            <v>0</v>
          </cell>
        </row>
        <row r="34">
          <cell r="B34" t="str">
            <v>6B.5</v>
          </cell>
          <cell r="C34" t="str">
            <v>Inland Transportation</v>
          </cell>
          <cell r="D34">
            <v>1</v>
          </cell>
          <cell r="E34" t="str">
            <v>LOT</v>
          </cell>
          <cell r="F34">
            <v>158493.09</v>
          </cell>
          <cell r="G34">
            <v>158493.09</v>
          </cell>
          <cell r="K34">
            <v>0</v>
          </cell>
          <cell r="L34">
            <v>0</v>
          </cell>
          <cell r="M34">
            <v>0</v>
          </cell>
          <cell r="O34">
            <v>0</v>
          </cell>
          <cell r="Q34">
            <v>0</v>
          </cell>
          <cell r="U34">
            <v>0</v>
          </cell>
          <cell r="V34">
            <v>158493.09</v>
          </cell>
        </row>
        <row r="35">
          <cell r="B35" t="str">
            <v>6B.6</v>
          </cell>
          <cell r="C35" t="str">
            <v>Value of   engineering services</v>
          </cell>
          <cell r="D35">
            <v>1</v>
          </cell>
          <cell r="E35" t="str">
            <v>LOT</v>
          </cell>
          <cell r="F35">
            <v>1822661</v>
          </cell>
          <cell r="G35">
            <v>1822661</v>
          </cell>
          <cell r="K35">
            <v>0</v>
          </cell>
          <cell r="L35">
            <v>0</v>
          </cell>
          <cell r="M35">
            <v>0</v>
          </cell>
          <cell r="O35">
            <v>0</v>
          </cell>
          <cell r="Q35">
            <v>0</v>
          </cell>
          <cell r="U35">
            <v>0</v>
          </cell>
          <cell r="V35">
            <v>1822661</v>
          </cell>
        </row>
        <row r="36">
          <cell r="B36" t="str">
            <v>6B.7</v>
          </cell>
          <cell r="C36" t="str">
            <v>Commissioning Spare parts</v>
          </cell>
          <cell r="D36" t="str">
            <v>INCLUDED</v>
          </cell>
        </row>
        <row r="37">
          <cell r="A37" t="str">
            <v>6B</v>
          </cell>
          <cell r="B37" t="str">
            <v>TOTAL APPORTIONED AMOUNT FOR  COST CENTRE 6B (inclusive of all taxes and duties except tax payable under Section 5 or 6 and 5F of the APGST)</v>
          </cell>
          <cell r="G37">
            <v>123534609.09</v>
          </cell>
          <cell r="H37">
            <v>0</v>
          </cell>
          <cell r="I37">
            <v>0</v>
          </cell>
          <cell r="J37">
            <v>0</v>
          </cell>
          <cell r="K37">
            <v>80975169</v>
          </cell>
          <cell r="L37">
            <v>2012764</v>
          </cell>
          <cell r="M37">
            <v>10015633.281600004</v>
          </cell>
          <cell r="N37">
            <v>0</v>
          </cell>
          <cell r="O37">
            <v>2853719.460864</v>
          </cell>
          <cell r="P37">
            <v>0</v>
          </cell>
          <cell r="Q37">
            <v>1231659.1580000001</v>
          </cell>
          <cell r="R37">
            <v>0</v>
          </cell>
          <cell r="S37">
            <v>0</v>
          </cell>
          <cell r="T37">
            <v>16414951.39312</v>
          </cell>
          <cell r="U37">
            <v>10062323</v>
          </cell>
          <cell r="V37">
            <v>123566219.29358402</v>
          </cell>
        </row>
        <row r="38">
          <cell r="B38" t="str">
            <v>Value of applicable Segniorage charges</v>
          </cell>
          <cell r="G38" t="str">
            <v>NOT APPLICABLE</v>
          </cell>
          <cell r="K38">
            <v>0</v>
          </cell>
          <cell r="L38">
            <v>0</v>
          </cell>
          <cell r="M38">
            <v>0</v>
          </cell>
          <cell r="O38">
            <v>0</v>
          </cell>
          <cell r="U38">
            <v>0</v>
          </cell>
          <cell r="V38">
            <v>123534609.38358398</v>
          </cell>
        </row>
        <row r="39">
          <cell r="K39">
            <v>0</v>
          </cell>
          <cell r="L39">
            <v>0</v>
          </cell>
          <cell r="M39">
            <v>0</v>
          </cell>
          <cell r="O39">
            <v>0</v>
          </cell>
          <cell r="U39">
            <v>0</v>
          </cell>
          <cell r="V39">
            <v>31609.910000041127</v>
          </cell>
        </row>
        <row r="40">
          <cell r="B40" t="str">
            <v>Note to Tenderers: Any items of work not specifically mentioned above shall be allocated to the most appropriate item of work and indicated separately (6B.1 to 6B.7)</v>
          </cell>
          <cell r="L40">
            <v>0</v>
          </cell>
          <cell r="M40">
            <v>0</v>
          </cell>
          <cell r="O40">
            <v>0</v>
          </cell>
          <cell r="Q40">
            <v>0</v>
          </cell>
          <cell r="U40">
            <v>0</v>
          </cell>
          <cell r="V40">
            <v>-31610.203584015369</v>
          </cell>
        </row>
        <row r="41">
          <cell r="G41">
            <v>123534609</v>
          </cell>
          <cell r="L41">
            <v>0</v>
          </cell>
          <cell r="M41">
            <v>0</v>
          </cell>
          <cell r="O41">
            <v>0</v>
          </cell>
          <cell r="U41">
            <v>0</v>
          </cell>
        </row>
        <row r="42">
          <cell r="G42">
            <v>9.0000003576278687E-2</v>
          </cell>
        </row>
      </sheetData>
      <sheetData sheetId="16"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T2" t="str">
            <v>Addendum No.2</v>
          </cell>
        </row>
        <row r="3">
          <cell r="T3" t="str">
            <v>Package 3 - Passenger Terminal Building Works</v>
          </cell>
        </row>
        <row r="5">
          <cell r="B5" t="str">
            <v>Cost Centre 7A – Building Automation System</v>
          </cell>
        </row>
        <row r="7">
          <cell r="B7" t="str">
            <v>Sl. No</v>
          </cell>
          <cell r="C7" t="str">
            <v>Item Description</v>
          </cell>
          <cell r="D7" t="str">
            <v>Qty</v>
          </cell>
          <cell r="E7" t="str">
            <v>Unit</v>
          </cell>
          <cell r="F7" t="str">
            <v>Unit Rate</v>
          </cell>
          <cell r="G7" t="str">
            <v xml:space="preserve">Apportioned Amt in Rs. </v>
          </cell>
          <cell r="H7" t="str">
            <v>COST BREAKDOWN</v>
          </cell>
        </row>
        <row r="8">
          <cell r="H8" t="str">
            <v>CIF Price</v>
          </cell>
          <cell r="I8" t="str">
            <v>Custom Duty</v>
          </cell>
          <cell r="J8" t="str">
            <v>CVD</v>
          </cell>
          <cell r="K8" t="str">
            <v>Ex-Factory Price</v>
          </cell>
          <cell r="L8" t="str">
            <v>Value of Service</v>
          </cell>
          <cell r="M8" t="str">
            <v>Excise duty</v>
          </cell>
          <cell r="N8" t="str">
            <v>Sales Tax</v>
          </cell>
          <cell r="O8" t="str">
            <v>AP Entry Tax</v>
          </cell>
          <cell r="P8" t="str">
            <v>Service Tax</v>
          </cell>
          <cell r="Q8" t="str">
            <v>Works Contract Tax</v>
          </cell>
          <cell r="R8" t="str">
            <v>Other taxes &amp; levies *</v>
          </cell>
          <cell r="S8" t="str">
            <v>Construction services</v>
          </cell>
          <cell r="T8" t="str">
            <v>Installation, testing &amp; commissioning</v>
          </cell>
        </row>
        <row r="9">
          <cell r="B9" t="str">
            <v>7A.1</v>
          </cell>
          <cell r="C9" t="str">
            <v>Central Control Stations consisting of Pentium IV computer with colour monitor, key board, mouse &amp; printers</v>
          </cell>
          <cell r="D9">
            <v>1</v>
          </cell>
          <cell r="E9" t="str">
            <v>Lot</v>
          </cell>
          <cell r="G9">
            <v>263529.07472765411</v>
          </cell>
          <cell r="H9">
            <v>0</v>
          </cell>
          <cell r="I9">
            <v>0</v>
          </cell>
          <cell r="J9">
            <v>0</v>
          </cell>
          <cell r="K9">
            <v>221686.48813722946</v>
          </cell>
          <cell r="L9">
            <v>0</v>
          </cell>
          <cell r="M9" t="str">
            <v>NA</v>
          </cell>
          <cell r="P9">
            <v>579.79543051275391</v>
          </cell>
          <cell r="S9">
            <v>35578.522233316253</v>
          </cell>
          <cell r="T9">
            <v>5684.2689265956269</v>
          </cell>
          <cell r="U9">
            <v>263529.07472765411</v>
          </cell>
        </row>
        <row r="10">
          <cell r="B10" t="str">
            <v>7A.2</v>
          </cell>
          <cell r="C10" t="str">
            <v>Software for Building automation system</v>
          </cell>
          <cell r="D10">
            <v>1</v>
          </cell>
          <cell r="E10" t="str">
            <v>Lot</v>
          </cell>
          <cell r="G10">
            <v>6043006.821373919</v>
          </cell>
          <cell r="H10">
            <v>3581089.4237552448</v>
          </cell>
          <cell r="I10">
            <v>630000</v>
          </cell>
          <cell r="J10">
            <v>604800</v>
          </cell>
          <cell r="K10">
            <v>0</v>
          </cell>
          <cell r="L10">
            <v>74773.147168009513</v>
          </cell>
          <cell r="M10" t="str">
            <v>NA</v>
          </cell>
          <cell r="P10">
            <v>38066.12111305655</v>
          </cell>
          <cell r="S10">
            <v>815854.01069133729</v>
          </cell>
          <cell r="T10">
            <v>298424.11864627042</v>
          </cell>
          <cell r="U10">
            <v>6043006.821373919</v>
          </cell>
        </row>
        <row r="11">
          <cell r="B11" t="str">
            <v>7A.3</v>
          </cell>
          <cell r="C11" t="str">
            <v>Standalone intelligent controllers (furnish quantities of each type of controller considered)</v>
          </cell>
          <cell r="D11">
            <v>1</v>
          </cell>
          <cell r="E11" t="str">
            <v>Lot</v>
          </cell>
          <cell r="G11">
            <v>152736045.56658626</v>
          </cell>
          <cell r="H11">
            <v>59607233.458406053</v>
          </cell>
          <cell r="I11">
            <v>10486350</v>
          </cell>
          <cell r="J11">
            <v>10066896</v>
          </cell>
          <cell r="K11">
            <v>45653774.310845435</v>
          </cell>
          <cell r="L11">
            <v>1244599.0346115183</v>
          </cell>
          <cell r="M11" t="str">
            <v>NA</v>
          </cell>
          <cell r="P11">
            <v>583233.61045814934</v>
          </cell>
          <cell r="S11">
            <v>20620581.613757513</v>
          </cell>
          <cell r="T11">
            <v>4473377.5385075938</v>
          </cell>
          <cell r="U11">
            <v>152736045.56658626</v>
          </cell>
        </row>
        <row r="12">
          <cell r="B12" t="str">
            <v>7A.4</v>
          </cell>
          <cell r="C12" t="str">
            <v>System integration units consisting of Gateways, Interface units as required</v>
          </cell>
          <cell r="D12">
            <v>1</v>
          </cell>
          <cell r="E12" t="str">
            <v>Lot</v>
          </cell>
          <cell r="G12">
            <v>21474809.504375089</v>
          </cell>
          <cell r="H12">
            <v>11745973.309917204</v>
          </cell>
          <cell r="I12">
            <v>2066400</v>
          </cell>
          <cell r="J12">
            <v>1983744</v>
          </cell>
          <cell r="K12">
            <v>1193696.4745850817</v>
          </cell>
          <cell r="L12">
            <v>245255.92271107121</v>
          </cell>
          <cell r="M12" t="str">
            <v>NA</v>
          </cell>
          <cell r="P12">
            <v>146773.14452420757</v>
          </cell>
          <cell r="S12">
            <v>2899270.1780524389</v>
          </cell>
          <cell r="T12">
            <v>1193696.4745850817</v>
          </cell>
          <cell r="U12">
            <v>21474809.504375089</v>
          </cell>
        </row>
        <row r="13">
          <cell r="B13" t="str">
            <v>7A.5</v>
          </cell>
          <cell r="C13" t="str">
            <v>Hand held portable operator terminals</v>
          </cell>
          <cell r="D13">
            <v>1</v>
          </cell>
          <cell r="E13" t="str">
            <v>Lot</v>
          </cell>
          <cell r="G13">
            <v>806951.05862207641</v>
          </cell>
          <cell r="H13">
            <v>510305.24288512242</v>
          </cell>
          <cell r="I13">
            <v>89775</v>
          </cell>
          <cell r="J13">
            <v>86184</v>
          </cell>
          <cell r="K13">
            <v>0</v>
          </cell>
          <cell r="L13">
            <v>10655.173471441356</v>
          </cell>
          <cell r="M13" t="str">
            <v>NA</v>
          </cell>
          <cell r="P13">
            <v>1086.8276940870182</v>
          </cell>
          <cell r="S13">
            <v>108944.81457142558</v>
          </cell>
          <cell r="T13">
            <v>0</v>
          </cell>
          <cell r="U13">
            <v>806951.05862207641</v>
          </cell>
        </row>
        <row r="14">
          <cell r="B14" t="str">
            <v>7A.6</v>
          </cell>
          <cell r="C14" t="str">
            <v>Sensors &amp; field devices (specify quantity of each type of sensor &amp; field device considered)</v>
          </cell>
          <cell r="D14">
            <v>1</v>
          </cell>
          <cell r="E14" t="str">
            <v>Lot</v>
          </cell>
          <cell r="G14">
            <v>66348330.192868166</v>
          </cell>
          <cell r="H14">
            <v>38437623.329876922</v>
          </cell>
          <cell r="I14">
            <v>6762105</v>
          </cell>
          <cell r="J14">
            <v>6491620.8000000007</v>
          </cell>
          <cell r="K14">
            <v>1255370.7924386442</v>
          </cell>
          <cell r="L14">
            <v>802577.57512783026</v>
          </cell>
          <cell r="M14" t="str">
            <v>NA</v>
          </cell>
          <cell r="P14">
            <v>411337.46400621621</v>
          </cell>
          <cell r="S14">
            <v>8957552.5711913221</v>
          </cell>
          <cell r="T14">
            <v>3230142.6602272312</v>
          </cell>
          <cell r="U14">
            <v>66348330.192868166</v>
          </cell>
        </row>
        <row r="15">
          <cell r="B15" t="str">
            <v>7A.7</v>
          </cell>
          <cell r="C15" t="str">
            <v>Signal &amp; communication cabling</v>
          </cell>
          <cell r="D15">
            <v>1</v>
          </cell>
          <cell r="E15" t="str">
            <v>Lot</v>
          </cell>
          <cell r="G15">
            <v>33762600.780887231</v>
          </cell>
          <cell r="H15">
            <v>0</v>
          </cell>
          <cell r="I15">
            <v>0</v>
          </cell>
          <cell r="J15">
            <v>0</v>
          </cell>
          <cell r="K15">
            <v>21358640.371683098</v>
          </cell>
          <cell r="L15">
            <v>0</v>
          </cell>
          <cell r="M15" t="str">
            <v>NA</v>
          </cell>
          <cell r="P15">
            <v>726193.77671722427</v>
          </cell>
          <cell r="S15">
            <v>4558219.8019258818</v>
          </cell>
          <cell r="T15">
            <v>7119546.8305610232</v>
          </cell>
          <cell r="U15">
            <v>33762600.780887231</v>
          </cell>
        </row>
        <row r="16">
          <cell r="B16" t="str">
            <v>7A. 8</v>
          </cell>
          <cell r="C16" t="str">
            <v>Software</v>
          </cell>
          <cell r="D16">
            <v>1</v>
          </cell>
          <cell r="E16" t="str">
            <v>Lot</v>
          </cell>
          <cell r="F16" t="str">
            <v>Included</v>
          </cell>
          <cell r="G16">
            <v>0</v>
          </cell>
          <cell r="H16" t="str">
            <v>Included</v>
          </cell>
          <cell r="I16" t="str">
            <v>Included</v>
          </cell>
          <cell r="J16" t="str">
            <v>Included</v>
          </cell>
          <cell r="K16" t="str">
            <v>NA</v>
          </cell>
          <cell r="L16" t="str">
            <v>Included</v>
          </cell>
          <cell r="M16" t="str">
            <v>NA</v>
          </cell>
          <cell r="P16" t="str">
            <v>NA</v>
          </cell>
          <cell r="S16" t="str">
            <v>NA</v>
          </cell>
          <cell r="T16" t="str">
            <v>Included</v>
          </cell>
          <cell r="U16">
            <v>0</v>
          </cell>
        </row>
        <row r="17">
          <cell r="B17" t="str">
            <v>7A. 9</v>
          </cell>
          <cell r="C17" t="str">
            <v>Clearing and Forwarding Services</v>
          </cell>
          <cell r="D17">
            <v>1</v>
          </cell>
          <cell r="E17" t="str">
            <v>Lot</v>
          </cell>
          <cell r="F17" t="str">
            <v>Included</v>
          </cell>
          <cell r="G17">
            <v>0</v>
          </cell>
          <cell r="H17" t="str">
            <v>NA</v>
          </cell>
          <cell r="I17" t="str">
            <v>NA</v>
          </cell>
          <cell r="J17" t="str">
            <v>NA</v>
          </cell>
          <cell r="K17" t="str">
            <v>NA</v>
          </cell>
          <cell r="L17" t="str">
            <v>NA</v>
          </cell>
          <cell r="M17" t="str">
            <v>NA</v>
          </cell>
          <cell r="P17" t="str">
            <v>NA</v>
          </cell>
          <cell r="S17" t="str">
            <v>NA</v>
          </cell>
          <cell r="T17" t="str">
            <v>Included</v>
          </cell>
          <cell r="U17">
            <v>0</v>
          </cell>
        </row>
        <row r="18">
          <cell r="B18" t="str">
            <v>7A. 10</v>
          </cell>
          <cell r="C18" t="str">
            <v>Inland Transportation</v>
          </cell>
          <cell r="D18">
            <v>1</v>
          </cell>
          <cell r="E18" t="str">
            <v>Lot</v>
          </cell>
          <cell r="F18" t="str">
            <v>Included</v>
          </cell>
          <cell r="G18">
            <v>0</v>
          </cell>
          <cell r="H18" t="str">
            <v>NA</v>
          </cell>
          <cell r="I18" t="str">
            <v>NA</v>
          </cell>
          <cell r="J18" t="str">
            <v>NA</v>
          </cell>
          <cell r="K18" t="str">
            <v>Included</v>
          </cell>
          <cell r="L18" t="str">
            <v>NA</v>
          </cell>
          <cell r="M18" t="str">
            <v>NA</v>
          </cell>
          <cell r="P18" t="str">
            <v>NA</v>
          </cell>
          <cell r="S18" t="str">
            <v>NA</v>
          </cell>
          <cell r="T18" t="str">
            <v>Included</v>
          </cell>
          <cell r="U18">
            <v>0</v>
          </cell>
        </row>
        <row r="19">
          <cell r="B19" t="str">
            <v>7A. 11</v>
          </cell>
          <cell r="C19" t="str">
            <v>Value of   engineering services</v>
          </cell>
          <cell r="D19">
            <v>1</v>
          </cell>
          <cell r="E19" t="str">
            <v>Lot</v>
          </cell>
          <cell r="F19" t="str">
            <v>Included</v>
          </cell>
          <cell r="G19">
            <v>0</v>
          </cell>
          <cell r="H19" t="str">
            <v>NA</v>
          </cell>
          <cell r="I19" t="str">
            <v>NA</v>
          </cell>
          <cell r="J19" t="str">
            <v>NA</v>
          </cell>
          <cell r="K19" t="str">
            <v>NA</v>
          </cell>
          <cell r="L19" t="str">
            <v>NA</v>
          </cell>
          <cell r="M19" t="str">
            <v>NA</v>
          </cell>
          <cell r="P19" t="str">
            <v>NA</v>
          </cell>
          <cell r="S19" t="str">
            <v>NA</v>
          </cell>
          <cell r="T19" t="str">
            <v>Included</v>
          </cell>
          <cell r="U19">
            <v>0</v>
          </cell>
        </row>
        <row r="20">
          <cell r="B20" t="str">
            <v>7A.12</v>
          </cell>
          <cell r="C20" t="str">
            <v>Commissioning Spare Parts (provide separate list with quantity and unit prices for spares for each item 7A.1 to 7A.11)</v>
          </cell>
          <cell r="G20">
            <v>0</v>
          </cell>
        </row>
        <row r="21">
          <cell r="A21" t="str">
            <v>7A</v>
          </cell>
          <cell r="C21" t="str">
            <v>TOTAL APPORTIONED AMOUNT FOR  COST CENTRE 7A (inclusive of all taxes and duties except tax payable under Section 5 or 6 and 5F of the APGST)</v>
          </cell>
          <cell r="G21">
            <v>281435272.99944037</v>
          </cell>
          <cell r="H21">
            <v>113882224.76484054</v>
          </cell>
          <cell r="I21">
            <v>20034630</v>
          </cell>
          <cell r="J21">
            <v>19233244.800000001</v>
          </cell>
          <cell r="K21">
            <v>69683168.437689483</v>
          </cell>
          <cell r="L21">
            <v>2377860.8530898709</v>
          </cell>
          <cell r="M21">
            <v>0</v>
          </cell>
          <cell r="N21">
            <v>0</v>
          </cell>
          <cell r="O21">
            <v>0</v>
          </cell>
          <cell r="P21">
            <v>1907270.7399434536</v>
          </cell>
          <cell r="Q21">
            <v>0</v>
          </cell>
          <cell r="R21">
            <v>0</v>
          </cell>
          <cell r="S21">
            <v>37996001.512423232</v>
          </cell>
          <cell r="T21">
            <v>16320871.891453795</v>
          </cell>
          <cell r="U21">
            <v>281435272.99944037</v>
          </cell>
        </row>
        <row r="22">
          <cell r="U22">
            <v>281435272.99944037</v>
          </cell>
        </row>
        <row r="23">
          <cell r="B23" t="str">
            <v>Value of applicable Segniorage charges</v>
          </cell>
          <cell r="U23">
            <v>0</v>
          </cell>
        </row>
        <row r="24">
          <cell r="U24">
            <v>0</v>
          </cell>
        </row>
        <row r="25">
          <cell r="B25" t="str">
            <v>Note for Tenderers: Any items of work not specifically mentioned above shall be allocated to the most appropriate item of work and indicated separately (7A.1 to 7A.12)</v>
          </cell>
        </row>
        <row r="26">
          <cell r="G26">
            <v>281435273.11944002</v>
          </cell>
        </row>
        <row r="27">
          <cell r="G27">
            <v>-0.11999964714050293</v>
          </cell>
        </row>
        <row r="30">
          <cell r="G30">
            <v>0</v>
          </cell>
        </row>
      </sheetData>
      <sheetData sheetId="17"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T2" t="str">
            <v>Addendum No.2</v>
          </cell>
        </row>
        <row r="3">
          <cell r="T3" t="str">
            <v>Package 3 - Passenger Terminal Building Works</v>
          </cell>
        </row>
        <row r="5">
          <cell r="B5" t="str">
            <v>Cost Centre 7B – Fire Detection and Suppression System</v>
          </cell>
        </row>
        <row r="7">
          <cell r="B7" t="str">
            <v>Sl. No</v>
          </cell>
          <cell r="C7" t="str">
            <v>Item Description</v>
          </cell>
          <cell r="D7" t="str">
            <v>Qty</v>
          </cell>
          <cell r="E7" t="str">
            <v>Unit</v>
          </cell>
          <cell r="F7" t="str">
            <v>Unit Rate</v>
          </cell>
          <cell r="G7" t="str">
            <v xml:space="preserve">Apportioned Amt in Rs. </v>
          </cell>
          <cell r="H7" t="str">
            <v>COST BREAKDOWN</v>
          </cell>
        </row>
        <row r="8">
          <cell r="H8" t="str">
            <v>CIF Price</v>
          </cell>
          <cell r="I8" t="str">
            <v>Custom Duty</v>
          </cell>
          <cell r="J8" t="str">
            <v>CVD</v>
          </cell>
          <cell r="K8" t="str">
            <v>Ex-Factory Price</v>
          </cell>
          <cell r="L8" t="str">
            <v>Value of Service</v>
          </cell>
          <cell r="M8" t="str">
            <v>Excise duty</v>
          </cell>
          <cell r="N8" t="str">
            <v>Sales Tax</v>
          </cell>
          <cell r="O8" t="str">
            <v>AP Entry Tax</v>
          </cell>
          <cell r="P8" t="str">
            <v>Service Tax</v>
          </cell>
          <cell r="Q8" t="str">
            <v>Works Contract Tax</v>
          </cell>
          <cell r="R8" t="str">
            <v>Other taxes &amp; levies *</v>
          </cell>
          <cell r="S8" t="str">
            <v>Construction services</v>
          </cell>
          <cell r="T8" t="str">
            <v>Installation, testing &amp; commissioning</v>
          </cell>
        </row>
        <row r="10">
          <cell r="B10" t="str">
            <v>7B.1</v>
          </cell>
          <cell r="C10" t="str">
            <v>Microprocessor based expandable analogue addressable type fire alarm control panel</v>
          </cell>
          <cell r="E10" t="str">
            <v>Lot</v>
          </cell>
          <cell r="G10">
            <v>2709497.4020585287</v>
          </cell>
          <cell r="H10">
            <v>1710336.8226531469</v>
          </cell>
          <cell r="I10">
            <v>284000</v>
          </cell>
          <cell r="J10">
            <v>272640</v>
          </cell>
          <cell r="K10">
            <v>24089.251023283759</v>
          </cell>
          <cell r="L10">
            <v>35711.832856997709</v>
          </cell>
          <cell r="M10" t="str">
            <v>NA</v>
          </cell>
          <cell r="P10">
            <v>4871.1587536012385</v>
          </cell>
          <cell r="S10">
            <v>365803.7112598567</v>
          </cell>
          <cell r="T10">
            <v>12044.62551164188</v>
          </cell>
          <cell r="U10">
            <v>2709497.4020585287</v>
          </cell>
        </row>
        <row r="11">
          <cell r="B11" t="str">
            <v>7B.2</v>
          </cell>
          <cell r="C11" t="str">
            <v>Fault isolators</v>
          </cell>
          <cell r="E11" t="str">
            <v>Lot</v>
          </cell>
          <cell r="G11">
            <v>430453.74702614662</v>
          </cell>
          <cell r="H11">
            <v>250528.2106421511</v>
          </cell>
          <cell r="I11">
            <v>41600</v>
          </cell>
          <cell r="J11">
            <v>39936</v>
          </cell>
          <cell r="K11">
            <v>0</v>
          </cell>
          <cell r="L11">
            <v>5231.0290382081148</v>
          </cell>
          <cell r="M11" t="str">
            <v>NA</v>
          </cell>
          <cell r="P11">
            <v>3727.7996475846535</v>
          </cell>
          <cell r="S11">
            <v>58114.681367933845</v>
          </cell>
          <cell r="T11">
            <v>31316.026330268887</v>
          </cell>
          <cell r="U11">
            <v>430453.74702614662</v>
          </cell>
        </row>
        <row r="12">
          <cell r="B12" t="str">
            <v>7B.3</v>
          </cell>
          <cell r="C12" t="str">
            <v>Monitor modules</v>
          </cell>
          <cell r="E12" t="str">
            <v>Lot</v>
          </cell>
          <cell r="G12">
            <v>1259298.7594199539</v>
          </cell>
          <cell r="H12">
            <v>746766.78172179661</v>
          </cell>
          <cell r="I12">
            <v>124000</v>
          </cell>
          <cell r="J12">
            <v>119040</v>
          </cell>
          <cell r="K12">
            <v>0</v>
          </cell>
          <cell r="L12">
            <v>15592.490402351112</v>
          </cell>
          <cell r="M12" t="str">
            <v>NA</v>
          </cell>
          <cell r="P12">
            <v>9207.4551946021384</v>
          </cell>
          <cell r="S12">
            <v>170015.35392902428</v>
          </cell>
          <cell r="T12">
            <v>74676.678172179658</v>
          </cell>
          <cell r="U12">
            <v>1259298.7594199539</v>
          </cell>
        </row>
        <row r="13">
          <cell r="B13" t="str">
            <v>7B.4</v>
          </cell>
          <cell r="C13" t="str">
            <v>Control modules</v>
          </cell>
          <cell r="E13" t="str">
            <v>Lot</v>
          </cell>
          <cell r="G13">
            <v>3229491.9798027845</v>
          </cell>
          <cell r="H13">
            <v>1915095.4563510588</v>
          </cell>
          <cell r="I13">
            <v>318000</v>
          </cell>
          <cell r="J13">
            <v>305280</v>
          </cell>
          <cell r="K13">
            <v>0</v>
          </cell>
          <cell r="L13">
            <v>39987.19312861011</v>
          </cell>
          <cell r="M13" t="str">
            <v>NA</v>
          </cell>
          <cell r="P13">
            <v>23612.667353899033</v>
          </cell>
          <cell r="S13">
            <v>436007.1173341106</v>
          </cell>
          <cell r="T13">
            <v>191509.5456351059</v>
          </cell>
          <cell r="U13">
            <v>3229491.9798027845</v>
          </cell>
        </row>
        <row r="14">
          <cell r="B14" t="str">
            <v>7B.5</v>
          </cell>
          <cell r="C14" t="str">
            <v>Repeater panel</v>
          </cell>
          <cell r="E14" t="str">
            <v>Lot</v>
          </cell>
          <cell r="G14">
            <v>404805.1020970284</v>
          </cell>
          <cell r="H14">
            <v>240892.51023283761</v>
          </cell>
          <cell r="I14">
            <v>40000</v>
          </cell>
          <cell r="J14">
            <v>38400</v>
          </cell>
          <cell r="K14">
            <v>12044.62551164188</v>
          </cell>
          <cell r="L14">
            <v>5029.8356136616494</v>
          </cell>
          <cell r="M14" t="str">
            <v>NA</v>
          </cell>
          <cell r="P14">
            <v>1741.5950347809598</v>
          </cell>
          <cell r="S14">
            <v>54651.910192464355</v>
          </cell>
          <cell r="T14">
            <v>12044.62551164188</v>
          </cell>
          <cell r="U14">
            <v>404805.1020970284</v>
          </cell>
        </row>
        <row r="15">
          <cell r="B15" t="str">
            <v>7B.6</v>
          </cell>
          <cell r="C15" t="str">
            <v>Software for remote programming of fire detection system through central control station</v>
          </cell>
          <cell r="E15" t="str">
            <v>Lot</v>
          </cell>
          <cell r="G15" t="str">
            <v>Included in BAS Software</v>
          </cell>
          <cell r="H15" t="str">
            <v>Included</v>
          </cell>
          <cell r="I15" t="str">
            <v>Included</v>
          </cell>
          <cell r="J15" t="str">
            <v>Included</v>
          </cell>
          <cell r="K15" t="str">
            <v>Included</v>
          </cell>
          <cell r="L15" t="str">
            <v>Included</v>
          </cell>
          <cell r="M15" t="str">
            <v>NA</v>
          </cell>
          <cell r="P15" t="str">
            <v>Included</v>
          </cell>
          <cell r="S15" t="str">
            <v>Included</v>
          </cell>
          <cell r="T15" t="str">
            <v>Included</v>
          </cell>
          <cell r="U15">
            <v>0</v>
          </cell>
        </row>
        <row r="16">
          <cell r="B16" t="str">
            <v>7B.7</v>
          </cell>
          <cell r="C16" t="str">
            <v>Alarm initiating devices like smoke detectors, heat detectors, manual alarm stations, loud speakers</v>
          </cell>
          <cell r="E16" t="str">
            <v>Lot</v>
          </cell>
          <cell r="G16">
            <v>44652894.19059673</v>
          </cell>
          <cell r="H16">
            <v>20163907.569039673</v>
          </cell>
          <cell r="I16">
            <v>3348200</v>
          </cell>
          <cell r="J16">
            <v>3214272</v>
          </cell>
          <cell r="K16">
            <v>10117485.429779179</v>
          </cell>
          <cell r="L16">
            <v>421022.39004154835</v>
          </cell>
          <cell r="M16" t="str">
            <v>NA</v>
          </cell>
          <cell r="P16">
            <v>164804.33704321322</v>
          </cell>
          <cell r="S16">
            <v>6028496.060193358</v>
          </cell>
          <cell r="T16">
            <v>1194706.404499758</v>
          </cell>
          <cell r="U16">
            <v>44652894.19059673</v>
          </cell>
        </row>
        <row r="17">
          <cell r="B17" t="str">
            <v>7B.7A</v>
          </cell>
          <cell r="C17" t="str">
            <v>Smoke Curtain</v>
          </cell>
          <cell r="E17" t="str">
            <v>Lot</v>
          </cell>
          <cell r="G17">
            <v>7564252.5946100913</v>
          </cell>
          <cell r="H17">
            <v>4569779.0976189757</v>
          </cell>
          <cell r="I17">
            <v>1531881.5904000001</v>
          </cell>
          <cell r="J17" t="str">
            <v>Included</v>
          </cell>
          <cell r="K17" t="str">
            <v>na</v>
          </cell>
          <cell r="L17">
            <v>128297.46212147229</v>
          </cell>
          <cell r="M17" t="str">
            <v>na</v>
          </cell>
          <cell r="P17">
            <v>40851.611865827028</v>
          </cell>
          <cell r="S17">
            <v>1021234.2960407091</v>
          </cell>
          <cell r="T17">
            <v>272208.53656310646</v>
          </cell>
          <cell r="U17">
            <v>7564252.5946100913</v>
          </cell>
        </row>
        <row r="18">
          <cell r="B18" t="str">
            <v>7B.8</v>
          </cell>
          <cell r="C18" t="str">
            <v>Emergency voice evacuation and talk-back fire man phone system</v>
          </cell>
          <cell r="E18" t="str">
            <v>Lot</v>
          </cell>
          <cell r="G18">
            <v>1388860.3673486891</v>
          </cell>
          <cell r="H18">
            <v>784105.12080788636</v>
          </cell>
          <cell r="I18">
            <v>130200</v>
          </cell>
          <cell r="J18">
            <v>124992</v>
          </cell>
          <cell r="K18">
            <v>0</v>
          </cell>
          <cell r="L18">
            <v>16372.114922468667</v>
          </cell>
          <cell r="M18" t="str">
            <v>NA</v>
          </cell>
          <cell r="P18">
            <v>14999.742775825873</v>
          </cell>
          <cell r="S18">
            <v>187507.20204119387</v>
          </cell>
          <cell r="T18">
            <v>130684.1868013144</v>
          </cell>
          <cell r="U18">
            <v>1388860.3673486891</v>
          </cell>
        </row>
        <row r="19">
          <cell r="B19" t="str">
            <v>7B.9</v>
          </cell>
          <cell r="C19" t="str">
            <v>Cabling for fire detection &amp; alarm system</v>
          </cell>
          <cell r="E19" t="str">
            <v>Lot</v>
          </cell>
          <cell r="G19">
            <v>13636521.331065841</v>
          </cell>
          <cell r="H19" t="str">
            <v>NA</v>
          </cell>
          <cell r="I19">
            <v>0</v>
          </cell>
          <cell r="J19">
            <v>0</v>
          </cell>
          <cell r="K19">
            <v>8875383.4238911103</v>
          </cell>
          <cell r="L19">
            <v>0</v>
          </cell>
          <cell r="M19" t="str">
            <v>NA</v>
          </cell>
          <cell r="P19">
            <v>270281.39648124378</v>
          </cell>
          <cell r="S19">
            <v>1841038.8981322714</v>
          </cell>
          <cell r="T19">
            <v>2649817.6125612138</v>
          </cell>
          <cell r="U19">
            <v>13636521.331065841</v>
          </cell>
        </row>
        <row r="20">
          <cell r="B20" t="str">
            <v>7B.10</v>
          </cell>
          <cell r="C20" t="str">
            <v>Gas Suppression system</v>
          </cell>
          <cell r="E20" t="str">
            <v>Lot</v>
          </cell>
          <cell r="G20">
            <v>33365211.529627193</v>
          </cell>
          <cell r="H20">
            <v>20131387.130158201</v>
          </cell>
          <cell r="I20">
            <v>3342800</v>
          </cell>
          <cell r="J20">
            <v>3209088</v>
          </cell>
          <cell r="K20">
            <v>940986.36809702183</v>
          </cell>
          <cell r="L20">
            <v>420343.36223370401</v>
          </cell>
          <cell r="M20" t="str">
            <v>NA</v>
          </cell>
          <cell r="P20">
            <v>114438.16542525803</v>
          </cell>
          <cell r="S20">
            <v>4504569.0676598661</v>
          </cell>
          <cell r="T20">
            <v>701599.43605313951</v>
          </cell>
          <cell r="U20">
            <v>33365211.529627193</v>
          </cell>
        </row>
        <row r="21">
          <cell r="B21" t="str">
            <v>7B. 11</v>
          </cell>
          <cell r="C21" t="str">
            <v>Software</v>
          </cell>
          <cell r="E21" t="str">
            <v>Lot</v>
          </cell>
          <cell r="G21" t="str">
            <v>Included</v>
          </cell>
          <cell r="H21" t="str">
            <v>Included</v>
          </cell>
          <cell r="I21" t="str">
            <v>Included</v>
          </cell>
          <cell r="J21" t="str">
            <v>Included</v>
          </cell>
          <cell r="K21" t="str">
            <v>Included</v>
          </cell>
          <cell r="L21" t="str">
            <v>Included</v>
          </cell>
          <cell r="M21" t="str">
            <v>NA</v>
          </cell>
          <cell r="P21" t="str">
            <v>NA</v>
          </cell>
          <cell r="T21" t="str">
            <v>Included</v>
          </cell>
          <cell r="U21">
            <v>0</v>
          </cell>
        </row>
        <row r="22">
          <cell r="B22" t="str">
            <v>7B. 12</v>
          </cell>
          <cell r="C22" t="str">
            <v>Clearing and Forwarding Services</v>
          </cell>
          <cell r="E22" t="str">
            <v>Lot</v>
          </cell>
          <cell r="G22" t="str">
            <v>Included</v>
          </cell>
          <cell r="H22" t="str">
            <v>Included</v>
          </cell>
          <cell r="I22" t="str">
            <v>Included</v>
          </cell>
          <cell r="J22" t="str">
            <v>Included</v>
          </cell>
          <cell r="K22" t="str">
            <v>Included</v>
          </cell>
          <cell r="L22" t="str">
            <v>Included</v>
          </cell>
          <cell r="M22" t="str">
            <v>NA</v>
          </cell>
          <cell r="P22" t="str">
            <v>NA</v>
          </cell>
          <cell r="T22" t="str">
            <v>Included</v>
          </cell>
          <cell r="U22">
            <v>0</v>
          </cell>
        </row>
        <row r="23">
          <cell r="B23" t="str">
            <v>7B. 13</v>
          </cell>
          <cell r="C23" t="str">
            <v>Inland Transportation</v>
          </cell>
          <cell r="E23" t="str">
            <v>Lot</v>
          </cell>
          <cell r="G23" t="str">
            <v>Included</v>
          </cell>
          <cell r="H23" t="str">
            <v>Included</v>
          </cell>
          <cell r="I23" t="str">
            <v>Included</v>
          </cell>
          <cell r="J23" t="str">
            <v>Included</v>
          </cell>
          <cell r="K23" t="str">
            <v>Included</v>
          </cell>
          <cell r="L23" t="str">
            <v>Included</v>
          </cell>
          <cell r="M23" t="str">
            <v>NA</v>
          </cell>
          <cell r="P23" t="str">
            <v>NA</v>
          </cell>
          <cell r="T23" t="str">
            <v>Included</v>
          </cell>
          <cell r="U23">
            <v>0</v>
          </cell>
        </row>
        <row r="24">
          <cell r="B24" t="str">
            <v>7B. 14</v>
          </cell>
          <cell r="C24" t="str">
            <v>Value of   engineering services</v>
          </cell>
          <cell r="E24" t="str">
            <v>Lot</v>
          </cell>
          <cell r="G24" t="str">
            <v>Included</v>
          </cell>
          <cell r="H24" t="str">
            <v>Included</v>
          </cell>
          <cell r="I24" t="str">
            <v>Included</v>
          </cell>
          <cell r="J24" t="str">
            <v>Included</v>
          </cell>
          <cell r="K24" t="str">
            <v>Included</v>
          </cell>
          <cell r="L24" t="str">
            <v>Included</v>
          </cell>
          <cell r="M24" t="str">
            <v>NA</v>
          </cell>
          <cell r="P24" t="str">
            <v>NA</v>
          </cell>
          <cell r="T24" t="str">
            <v>Included</v>
          </cell>
          <cell r="U24">
            <v>0</v>
          </cell>
        </row>
        <row r="25">
          <cell r="B25" t="str">
            <v>7B.15</v>
          </cell>
          <cell r="C25" t="str">
            <v>Commissioning Spare Parts (provide separate list with quantity and unit prices for spares for each item 7B.1 to 7B.14)</v>
          </cell>
          <cell r="U25">
            <v>0</v>
          </cell>
        </row>
        <row r="26">
          <cell r="A26" t="str">
            <v>7B</v>
          </cell>
          <cell r="C26" t="str">
            <v>TOTAL APPORTIONED AMOUNT FOR  COST CENTRE 7B (inclusive of all taxes and duties except tax payable under Section 5 or 6 and 5F of the APGST)</v>
          </cell>
          <cell r="G26">
            <v>108641287.00365297</v>
          </cell>
          <cell r="H26">
            <v>50512798.699225724</v>
          </cell>
          <cell r="I26">
            <v>9160681.5903999992</v>
          </cell>
          <cell r="J26">
            <v>7323648</v>
          </cell>
          <cell r="K26">
            <v>19969989.098302238</v>
          </cell>
          <cell r="L26">
            <v>1087587.710359022</v>
          </cell>
          <cell r="M26">
            <v>0</v>
          </cell>
          <cell r="N26">
            <v>0</v>
          </cell>
          <cell r="O26">
            <v>0</v>
          </cell>
          <cell r="P26">
            <v>648535.92957583594</v>
          </cell>
          <cell r="Q26">
            <v>0</v>
          </cell>
          <cell r="R26">
            <v>0</v>
          </cell>
          <cell r="S26">
            <v>14667438.298150789</v>
          </cell>
          <cell r="T26">
            <v>5270607.6776393699</v>
          </cell>
          <cell r="U26">
            <v>108641287.00365296</v>
          </cell>
        </row>
        <row r="27">
          <cell r="U27">
            <v>108641287.00365297</v>
          </cell>
        </row>
        <row r="28">
          <cell r="B28" t="str">
            <v>Value of applicable Segniorage charges</v>
          </cell>
          <cell r="U28">
            <v>0</v>
          </cell>
        </row>
        <row r="29">
          <cell r="U29">
            <v>0</v>
          </cell>
        </row>
        <row r="30">
          <cell r="B30" t="str">
            <v>Note for Tenderers: Any items of work not specifically mentioned above shall be allocated to the most appropriate item of work and indicated separately (7B.1 to 7B.15)</v>
          </cell>
        </row>
        <row r="31">
          <cell r="G31">
            <v>108641286.95365301</v>
          </cell>
        </row>
        <row r="32">
          <cell r="G32">
            <v>4.9999967217445374E-2</v>
          </cell>
        </row>
      </sheetData>
      <sheetData sheetId="18" refreshError="1">
        <row r="1">
          <cell r="B1" t="str">
            <v>2</v>
          </cell>
          <cell r="C1" t="str">
            <v>3</v>
          </cell>
          <cell r="D1" t="str">
            <v>4</v>
          </cell>
          <cell r="E1" t="str">
            <v>5</v>
          </cell>
          <cell r="F1" t="str">
            <v>6</v>
          </cell>
          <cell r="G1" t="str">
            <v>7</v>
          </cell>
          <cell r="H1" t="str">
            <v>8</v>
          </cell>
          <cell r="I1" t="str">
            <v>9</v>
          </cell>
          <cell r="J1" t="str">
            <v>10</v>
          </cell>
          <cell r="K1" t="str">
            <v>11</v>
          </cell>
          <cell r="L1" t="str">
            <v>12</v>
          </cell>
          <cell r="M1" t="str">
            <v>13</v>
          </cell>
          <cell r="N1" t="str">
            <v>14</v>
          </cell>
          <cell r="O1" t="str">
            <v>15</v>
          </cell>
          <cell r="P1" t="str">
            <v>16</v>
          </cell>
          <cell r="Q1" t="str">
            <v>17</v>
          </cell>
          <cell r="R1" t="str">
            <v>18</v>
          </cell>
          <cell r="S1" t="str">
            <v>19</v>
          </cell>
          <cell r="T1" t="str">
            <v>20</v>
          </cell>
        </row>
        <row r="3">
          <cell r="B3" t="str">
            <v>Cost Centre 8A – Elevators</v>
          </cell>
        </row>
        <row r="5">
          <cell r="B5" t="str">
            <v>SL. NO</v>
          </cell>
          <cell r="C5" t="str">
            <v>ITEM DESCRIPTION</v>
          </cell>
          <cell r="D5" t="str">
            <v>QTY</v>
          </cell>
          <cell r="E5" t="str">
            <v>UNIT</v>
          </cell>
          <cell r="F5" t="str">
            <v>UNIT RATE</v>
          </cell>
          <cell r="G5" t="str">
            <v>APPORTIONED AMOUNT IN RUPEES</v>
          </cell>
          <cell r="H5" t="str">
            <v>COST BREAKDOWN</v>
          </cell>
        </row>
        <row r="6">
          <cell r="H6" t="str">
            <v>CIF Price</v>
          </cell>
          <cell r="I6" t="str">
            <v>Custom Duty</v>
          </cell>
          <cell r="J6" t="str">
            <v>CVD</v>
          </cell>
          <cell r="K6" t="str">
            <v>Ex-Factory Price</v>
          </cell>
          <cell r="L6" t="str">
            <v>Value of Service</v>
          </cell>
          <cell r="M6" t="str">
            <v>Excise Duty</v>
          </cell>
          <cell r="N6" t="str">
            <v>Sales Tax</v>
          </cell>
          <cell r="O6" t="str">
            <v>AP Entry Tax</v>
          </cell>
          <cell r="P6" t="str">
            <v>Service Tax</v>
          </cell>
          <cell r="Q6" t="str">
            <v>Works Conract Tax</v>
          </cell>
          <cell r="R6" t="str">
            <v>Other taxes &amp; levies*</v>
          </cell>
          <cell r="S6" t="str">
            <v>Construction Services</v>
          </cell>
          <cell r="T6" t="str">
            <v>Installation, testing &amp; commissioning</v>
          </cell>
        </row>
        <row r="7">
          <cell r="B7" t="str">
            <v>8A.1</v>
          </cell>
          <cell r="C7" t="str">
            <v>Elevators for Passenger Terminal Building</v>
          </cell>
        </row>
        <row r="8">
          <cell r="B8" t="str">
            <v>8A.1.1</v>
          </cell>
          <cell r="C8" t="str">
            <v>Passenger elevators with glass hoistway &amp; glass car</v>
          </cell>
          <cell r="D8">
            <v>21</v>
          </cell>
          <cell r="E8" t="str">
            <v>No.</v>
          </cell>
          <cell r="F8">
            <v>4911324.2589119999</v>
          </cell>
          <cell r="G8">
            <v>103137809.437152</v>
          </cell>
          <cell r="H8">
            <v>59220000</v>
          </cell>
          <cell r="I8">
            <v>11962440</v>
          </cell>
          <cell r="J8">
            <v>11389190.4</v>
          </cell>
          <cell r="L8">
            <v>1480500</v>
          </cell>
          <cell r="P8">
            <v>614754</v>
          </cell>
          <cell r="S8">
            <v>13924425.037152</v>
          </cell>
          <cell r="T8">
            <v>6027000</v>
          </cell>
          <cell r="U8">
            <v>103137809.437152</v>
          </cell>
        </row>
        <row r="9">
          <cell r="B9" t="str">
            <v>8A.1.2</v>
          </cell>
          <cell r="C9" t="str">
            <v>Staff elevators</v>
          </cell>
          <cell r="D9">
            <v>5</v>
          </cell>
          <cell r="E9" t="str">
            <v>No.</v>
          </cell>
          <cell r="F9">
            <v>4911324.2589119999</v>
          </cell>
          <cell r="G9">
            <v>24556621.29456</v>
          </cell>
          <cell r="H9">
            <v>14100000</v>
          </cell>
          <cell r="I9">
            <v>2848200</v>
          </cell>
          <cell r="J9">
            <v>2711712</v>
          </cell>
          <cell r="L9">
            <v>352500</v>
          </cell>
          <cell r="P9">
            <v>146370</v>
          </cell>
          <cell r="S9">
            <v>3315339.2945599998</v>
          </cell>
          <cell r="T9">
            <v>1435000</v>
          </cell>
          <cell r="U9">
            <v>24556621.29456</v>
          </cell>
        </row>
        <row r="10">
          <cell r="B10" t="str">
            <v>8A.1.3</v>
          </cell>
          <cell r="C10" t="str">
            <v>Baggage elevators</v>
          </cell>
          <cell r="D10">
            <v>2</v>
          </cell>
          <cell r="E10" t="str">
            <v>No.</v>
          </cell>
          <cell r="F10">
            <v>4911324.2589120008</v>
          </cell>
          <cell r="G10">
            <v>9822648.5178240016</v>
          </cell>
          <cell r="H10">
            <v>5640000</v>
          </cell>
          <cell r="I10">
            <v>1139280</v>
          </cell>
          <cell r="J10">
            <v>1084684.8</v>
          </cell>
          <cell r="L10">
            <v>141000</v>
          </cell>
          <cell r="P10">
            <v>58548</v>
          </cell>
          <cell r="S10">
            <v>1326135.7178240002</v>
          </cell>
          <cell r="T10">
            <v>574000</v>
          </cell>
          <cell r="U10">
            <v>9822648.5178239997</v>
          </cell>
        </row>
        <row r="11">
          <cell r="B11" t="str">
            <v>8A.1.4</v>
          </cell>
          <cell r="C11" t="str">
            <v>Goods elevators</v>
          </cell>
          <cell r="D11">
            <v>3</v>
          </cell>
          <cell r="E11" t="str">
            <v>No.</v>
          </cell>
          <cell r="F11">
            <v>4911324.2589119999</v>
          </cell>
          <cell r="G11">
            <v>14733972.776735999</v>
          </cell>
          <cell r="H11">
            <v>8460000</v>
          </cell>
          <cell r="I11">
            <v>1708920</v>
          </cell>
          <cell r="J11">
            <v>1627027.2</v>
          </cell>
          <cell r="L11">
            <v>211500</v>
          </cell>
          <cell r="P11">
            <v>87822</v>
          </cell>
          <cell r="S11">
            <v>1989203.5767359999</v>
          </cell>
          <cell r="T11">
            <v>861000</v>
          </cell>
          <cell r="U11">
            <v>14733972.776735999</v>
          </cell>
        </row>
        <row r="12">
          <cell r="B12" t="str">
            <v>8A.1.5</v>
          </cell>
          <cell r="C12" t="str">
            <v>Elevators &amp; Escalators monitoring system</v>
          </cell>
          <cell r="S12">
            <v>0</v>
          </cell>
          <cell r="U12">
            <v>0</v>
          </cell>
        </row>
        <row r="13">
          <cell r="S13">
            <v>0</v>
          </cell>
          <cell r="U13">
            <v>0</v>
          </cell>
        </row>
        <row r="14">
          <cell r="B14" t="str">
            <v>8A.2</v>
          </cell>
          <cell r="C14" t="str">
            <v>Elevators for ATC tower &amp; technical block</v>
          </cell>
          <cell r="S14">
            <v>0</v>
          </cell>
          <cell r="U14">
            <v>0</v>
          </cell>
        </row>
        <row r="15">
          <cell r="B15" t="str">
            <v>8A.2.1</v>
          </cell>
          <cell r="C15" t="str">
            <v>Passenger elevators for ATC tower</v>
          </cell>
          <cell r="D15">
            <v>2</v>
          </cell>
          <cell r="E15" t="str">
            <v>No.</v>
          </cell>
          <cell r="F15">
            <v>4911324.2589120008</v>
          </cell>
          <cell r="G15">
            <v>9822648.5178240016</v>
          </cell>
          <cell r="H15">
            <v>5640000</v>
          </cell>
          <cell r="I15">
            <v>1139280</v>
          </cell>
          <cell r="J15">
            <v>1084684.8</v>
          </cell>
          <cell r="L15">
            <v>141000</v>
          </cell>
          <cell r="P15">
            <v>58548</v>
          </cell>
          <cell r="S15">
            <v>1326135.7178240002</v>
          </cell>
          <cell r="T15">
            <v>574000</v>
          </cell>
          <cell r="U15">
            <v>9822648.5178239997</v>
          </cell>
        </row>
        <row r="16">
          <cell r="B16" t="str">
            <v>8A.2.2</v>
          </cell>
          <cell r="C16" t="str">
            <v>Passenger elevator for ATC technical block</v>
          </cell>
          <cell r="D16">
            <v>1</v>
          </cell>
          <cell r="E16" t="str">
            <v>No.</v>
          </cell>
          <cell r="F16">
            <v>4911324.2589120008</v>
          </cell>
          <cell r="G16">
            <v>4911324.2589120008</v>
          </cell>
          <cell r="H16">
            <v>2820000</v>
          </cell>
          <cell r="I16">
            <v>569640</v>
          </cell>
          <cell r="J16">
            <v>542342.40000000002</v>
          </cell>
          <cell r="L16">
            <v>70500</v>
          </cell>
          <cell r="P16">
            <v>29274</v>
          </cell>
          <cell r="S16">
            <v>663067.85891200008</v>
          </cell>
          <cell r="T16">
            <v>287000</v>
          </cell>
          <cell r="U16">
            <v>4911324.2589119999</v>
          </cell>
        </row>
        <row r="17">
          <cell r="B17" t="str">
            <v>8A.3</v>
          </cell>
          <cell r="C17" t="str">
            <v>Software</v>
          </cell>
        </row>
        <row r="18">
          <cell r="B18" t="str">
            <v>8A.4</v>
          </cell>
          <cell r="C18" t="str">
            <v>Clearing and Forwarding Services</v>
          </cell>
          <cell r="D18">
            <v>1</v>
          </cell>
          <cell r="E18" t="str">
            <v>Item</v>
          </cell>
          <cell r="F18">
            <v>195595.2</v>
          </cell>
          <cell r="G18">
            <v>195595.2</v>
          </cell>
          <cell r="L18">
            <v>1917600</v>
          </cell>
          <cell r="P18">
            <v>195595.2</v>
          </cell>
          <cell r="U18">
            <v>2113195.2000000002</v>
          </cell>
        </row>
        <row r="19">
          <cell r="B19" t="str">
            <v>8A.5</v>
          </cell>
          <cell r="C19" t="str">
            <v>Inland Transportation</v>
          </cell>
          <cell r="D19">
            <v>1</v>
          </cell>
          <cell r="E19" t="str">
            <v>Item</v>
          </cell>
          <cell r="F19">
            <v>12224.7</v>
          </cell>
          <cell r="G19">
            <v>12224.7</v>
          </cell>
          <cell r="L19">
            <v>479400</v>
          </cell>
          <cell r="P19">
            <v>12224.7</v>
          </cell>
          <cell r="U19">
            <v>491624.7</v>
          </cell>
        </row>
        <row r="20">
          <cell r="B20" t="str">
            <v>8A.6</v>
          </cell>
          <cell r="C20" t="str">
            <v>Value of   engineering services</v>
          </cell>
          <cell r="D20">
            <v>1</v>
          </cell>
          <cell r="E20" t="str">
            <v>Item</v>
          </cell>
          <cell r="F20">
            <v>0</v>
          </cell>
          <cell r="U20">
            <v>0</v>
          </cell>
        </row>
        <row r="21">
          <cell r="B21" t="str">
            <v>8A.7</v>
          </cell>
          <cell r="C21" t="str">
            <v>Spare Parts comprising:</v>
          </cell>
        </row>
        <row r="22">
          <cell r="C22" t="str">
            <v>(i) Replacement Parts</v>
          </cell>
        </row>
        <row r="23">
          <cell r="C23" t="str">
            <v>(ii) Commissioning Parts</v>
          </cell>
        </row>
        <row r="24">
          <cell r="C24" t="str">
            <v>(iii) Critical Spare Parts</v>
          </cell>
        </row>
        <row r="25">
          <cell r="C25" t="str">
            <v>(provide separate list with quantity and unit prices for spares for each item 8A.1 to 8A.6)</v>
          </cell>
        </row>
        <row r="26">
          <cell r="A26" t="str">
            <v>8A</v>
          </cell>
          <cell r="B26" t="str">
            <v>TOTAL APPORTIONED AMOUNT FOR  COST CENTRE 8A (inclusive of all taxes and duties except tax payable under Section 5 or 6 and 5F of the APGST)</v>
          </cell>
          <cell r="G26">
            <v>167192844.70300797</v>
          </cell>
          <cell r="H26">
            <v>95880000</v>
          </cell>
          <cell r="I26">
            <v>19367760</v>
          </cell>
          <cell r="J26">
            <v>18439641.600000001</v>
          </cell>
          <cell r="K26">
            <v>0</v>
          </cell>
          <cell r="L26">
            <v>2397000</v>
          </cell>
          <cell r="M26">
            <v>0</v>
          </cell>
          <cell r="N26">
            <v>0</v>
          </cell>
          <cell r="O26">
            <v>0</v>
          </cell>
          <cell r="P26">
            <v>1203135.8999999999</v>
          </cell>
          <cell r="Q26">
            <v>0</v>
          </cell>
          <cell r="R26">
            <v>0</v>
          </cell>
          <cell r="S26">
            <v>22544307.203008</v>
          </cell>
          <cell r="T26">
            <v>9758000</v>
          </cell>
          <cell r="U26">
            <v>169589844.703008</v>
          </cell>
        </row>
        <row r="27">
          <cell r="B27" t="str">
            <v>Value of applicable Segniorage charges</v>
          </cell>
          <cell r="U27">
            <v>169589844.70300797</v>
          </cell>
        </row>
        <row r="28">
          <cell r="U28">
            <v>0</v>
          </cell>
        </row>
        <row r="29">
          <cell r="B29" t="str">
            <v>Note for Tenderers: Any items of work not specifically mentioned above shall be allocated to the most appropriate item of work and indicated separately (8A.1 to 8A.7)</v>
          </cell>
          <cell r="U29">
            <v>-2397000.0000000298</v>
          </cell>
        </row>
        <row r="30">
          <cell r="L30">
            <v>2397000</v>
          </cell>
        </row>
        <row r="31">
          <cell r="G31">
            <v>167192844.703008</v>
          </cell>
        </row>
        <row r="32">
          <cell r="G32">
            <v>0</v>
          </cell>
        </row>
      </sheetData>
      <sheetData sheetId="19" refreshError="1">
        <row r="1">
          <cell r="B1" t="str">
            <v>2</v>
          </cell>
          <cell r="C1" t="str">
            <v>3</v>
          </cell>
          <cell r="D1" t="str">
            <v>4</v>
          </cell>
          <cell r="E1" t="str">
            <v>5</v>
          </cell>
          <cell r="F1" t="str">
            <v>6</v>
          </cell>
          <cell r="G1" t="str">
            <v>7</v>
          </cell>
          <cell r="H1" t="str">
            <v>8</v>
          </cell>
          <cell r="I1" t="str">
            <v>9</v>
          </cell>
          <cell r="J1" t="str">
            <v>10</v>
          </cell>
          <cell r="K1" t="str">
            <v>_x0000_</v>
          </cell>
          <cell r="L1" t="str">
            <v>12</v>
          </cell>
          <cell r="M1" t="str">
            <v>13</v>
          </cell>
          <cell r="N1" t="str">
            <v>14</v>
          </cell>
          <cell r="O1" t="str">
            <v>15</v>
          </cell>
          <cell r="P1" t="str">
            <v>16</v>
          </cell>
          <cell r="Q1" t="str">
            <v>17</v>
          </cell>
          <cell r="R1" t="str">
            <v>18</v>
          </cell>
          <cell r="S1" t="str">
            <v>19</v>
          </cell>
          <cell r="T1" t="str">
            <v>20</v>
          </cell>
        </row>
        <row r="3">
          <cell r="B3" t="str">
            <v>Cost Centre 8B – Escalators</v>
          </cell>
        </row>
        <row r="5">
          <cell r="B5" t="str">
            <v>SL. NO</v>
          </cell>
          <cell r="C5" t="str">
            <v>ITEM DESCRIPTION</v>
          </cell>
          <cell r="D5" t="str">
            <v>QTY</v>
          </cell>
          <cell r="E5" t="str">
            <v>UNIT</v>
          </cell>
          <cell r="F5" t="str">
            <v>UNIT RATE</v>
          </cell>
          <cell r="G5" t="str">
            <v>APPORTIONED AMOUNT IN RUPEES</v>
          </cell>
          <cell r="H5" t="str">
            <v>COST BREAKDOWN</v>
          </cell>
        </row>
        <row r="6">
          <cell r="H6" t="str">
            <v>CIF Price</v>
          </cell>
          <cell r="I6" t="str">
            <v>Custom Duty</v>
          </cell>
          <cell r="J6" t="str">
            <v>CVD</v>
          </cell>
          <cell r="K6" t="str">
            <v>Ex-Factory Price</v>
          </cell>
          <cell r="L6" t="str">
            <v>Value of Service</v>
          </cell>
          <cell r="M6" t="str">
            <v>Excise Duty</v>
          </cell>
          <cell r="N6" t="str">
            <v>Sales Tax</v>
          </cell>
          <cell r="O6" t="str">
            <v>AP Entry Tax</v>
          </cell>
          <cell r="P6" t="str">
            <v>Service Tax</v>
          </cell>
          <cell r="Q6" t="str">
            <v>Works Conract Tax</v>
          </cell>
          <cell r="R6" t="str">
            <v>Other taxes &amp; levies*</v>
          </cell>
          <cell r="S6" t="str">
            <v>Construction Services</v>
          </cell>
          <cell r="T6" t="str">
            <v>Installation, testing &amp; commissioning</v>
          </cell>
        </row>
        <row r="7">
          <cell r="B7" t="str">
            <v>8B.1</v>
          </cell>
          <cell r="C7" t="str">
            <v>Escalators with 1000mm step width 5.0m rise</v>
          </cell>
          <cell r="D7">
            <v>15</v>
          </cell>
          <cell r="E7" t="str">
            <v>No.</v>
          </cell>
          <cell r="F7">
            <v>4734826.2646827465</v>
          </cell>
          <cell r="G7">
            <v>71022393.970241204</v>
          </cell>
          <cell r="H7">
            <v>46417682</v>
          </cell>
          <cell r="I7">
            <v>9376371.7640000004</v>
          </cell>
          <cell r="J7">
            <v>8927048.6022399999</v>
          </cell>
          <cell r="L7">
            <v>1160442.05</v>
          </cell>
          <cell r="P7">
            <v>515543.39399999997</v>
          </cell>
          <cell r="S7">
            <v>731401.2100012172</v>
          </cell>
          <cell r="T7">
            <v>5054347</v>
          </cell>
          <cell r="U7">
            <v>71022393.970241219</v>
          </cell>
        </row>
        <row r="8">
          <cell r="B8" t="str">
            <v>8B.2</v>
          </cell>
          <cell r="C8" t="str">
            <v>Escalators with 1000mm step width 6.0m rise</v>
          </cell>
          <cell r="D8">
            <v>8</v>
          </cell>
          <cell r="E8" t="str">
            <v>No.</v>
          </cell>
          <cell r="F8">
            <v>5657275.6127605643</v>
          </cell>
          <cell r="G8">
            <v>45258204.902084514</v>
          </cell>
          <cell r="H8">
            <v>29707317</v>
          </cell>
          <cell r="I8">
            <v>6000878.034</v>
          </cell>
          <cell r="J8">
            <v>5713311.2054399997</v>
          </cell>
          <cell r="L8">
            <v>742682.92500000005</v>
          </cell>
          <cell r="P8">
            <v>274956.50399999996</v>
          </cell>
          <cell r="S8">
            <v>866090.15864451439</v>
          </cell>
          <cell r="T8">
            <v>2695652</v>
          </cell>
          <cell r="U8">
            <v>45258204.902084514</v>
          </cell>
        </row>
        <row r="9">
          <cell r="B9" t="str">
            <v>8B.3</v>
          </cell>
          <cell r="C9" t="str">
            <v>Escalators with 900mm step width 5.0m rise</v>
          </cell>
          <cell r="G9" t="str">
            <v>N/A</v>
          </cell>
          <cell r="S9">
            <v>0</v>
          </cell>
          <cell r="U9">
            <v>0</v>
          </cell>
        </row>
        <row r="10">
          <cell r="B10" t="str">
            <v>8B.4</v>
          </cell>
          <cell r="C10" t="str">
            <v>Software</v>
          </cell>
          <cell r="G10" t="str">
            <v>N.A.</v>
          </cell>
          <cell r="U10">
            <v>0</v>
          </cell>
        </row>
        <row r="11">
          <cell r="B11" t="str">
            <v>8B.5</v>
          </cell>
          <cell r="C11" t="str">
            <v>Clearing and Forwarding Services</v>
          </cell>
          <cell r="G11">
            <v>155294.99795999998</v>
          </cell>
          <cell r="L11">
            <v>1522499.98</v>
          </cell>
          <cell r="P11">
            <v>155294.99795999998</v>
          </cell>
          <cell r="U11">
            <v>1677794.97796</v>
          </cell>
        </row>
        <row r="12">
          <cell r="B12" t="str">
            <v>8B.6</v>
          </cell>
          <cell r="C12" t="str">
            <v>Inland Transportation</v>
          </cell>
          <cell r="G12">
            <v>9705.9373724999987</v>
          </cell>
          <cell r="L12">
            <v>380624.995</v>
          </cell>
          <cell r="P12">
            <v>9705.9373724999987</v>
          </cell>
          <cell r="U12">
            <v>390330.93237250001</v>
          </cell>
        </row>
        <row r="13">
          <cell r="B13" t="str">
            <v>8B.7</v>
          </cell>
          <cell r="C13" t="str">
            <v>Value of   engineering services</v>
          </cell>
          <cell r="G13">
            <v>0</v>
          </cell>
          <cell r="H13">
            <v>0</v>
          </cell>
          <cell r="U13">
            <v>0</v>
          </cell>
        </row>
        <row r="14">
          <cell r="B14" t="str">
            <v>8B.8</v>
          </cell>
          <cell r="C14" t="str">
            <v>Spare Parts comprising:</v>
          </cell>
          <cell r="G14" t="str">
            <v>N.A.</v>
          </cell>
          <cell r="H14">
            <v>0</v>
          </cell>
          <cell r="U14">
            <v>0</v>
          </cell>
        </row>
        <row r="15">
          <cell r="C15" t="str">
            <v>(i) Replacement Parts</v>
          </cell>
        </row>
        <row r="16">
          <cell r="C16" t="str">
            <v>(ii) Commissioning Parts</v>
          </cell>
        </row>
        <row r="17">
          <cell r="C17" t="str">
            <v>(iii) Critical Spare Parts</v>
          </cell>
        </row>
        <row r="18">
          <cell r="C18" t="str">
            <v>(provide separate list with quantity and unit prices for spares for each item 8B.1 to 8B.7)</v>
          </cell>
        </row>
        <row r="19">
          <cell r="A19" t="str">
            <v>8B</v>
          </cell>
          <cell r="B19" t="str">
            <v>TOTAL APPORTIONED AMOUNT FOR  COST CENTRE 8B (inclusive of all taxes and duties except tax payable under Section 5 or 6 and 5F of the APGST)</v>
          </cell>
          <cell r="G19">
            <v>116445599.80765823</v>
          </cell>
          <cell r="H19">
            <v>76124999</v>
          </cell>
          <cell r="I19">
            <v>15377249.798</v>
          </cell>
          <cell r="J19">
            <v>14640359.80768</v>
          </cell>
          <cell r="K19">
            <v>0</v>
          </cell>
          <cell r="L19">
            <v>1903124.9750000001</v>
          </cell>
          <cell r="M19">
            <v>0</v>
          </cell>
          <cell r="N19">
            <v>0</v>
          </cell>
          <cell r="O19">
            <v>0</v>
          </cell>
          <cell r="P19">
            <v>955500.83333249984</v>
          </cell>
          <cell r="Q19">
            <v>0</v>
          </cell>
          <cell r="R19">
            <v>0</v>
          </cell>
          <cell r="S19">
            <v>1597491.3686457316</v>
          </cell>
          <cell r="T19">
            <v>7749999</v>
          </cell>
          <cell r="U19">
            <v>118348724.78265822</v>
          </cell>
        </row>
        <row r="20">
          <cell r="B20" t="str">
            <v>Value of applicable Segniorage charges</v>
          </cell>
          <cell r="U20">
            <v>118348724.78265823</v>
          </cell>
        </row>
        <row r="21">
          <cell r="U21">
            <v>0</v>
          </cell>
        </row>
        <row r="22">
          <cell r="B22" t="str">
            <v>Note for Tenderers: Any items of work not specifically mentioned above shall be allocated to the most appropriate item of work and indicated separately (8B.1 to 8B.8)</v>
          </cell>
          <cell r="U22">
            <v>-1903124.974999994</v>
          </cell>
        </row>
        <row r="24">
          <cell r="G24">
            <v>116445599.80765823</v>
          </cell>
        </row>
        <row r="25">
          <cell r="G25">
            <v>0</v>
          </cell>
        </row>
      </sheetData>
      <sheetData sheetId="20"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B2" t="str">
            <v xml:space="preserve">Cost Centre 9A – Airport Community Network </v>
          </cell>
        </row>
        <row r="5">
          <cell r="B5" t="str">
            <v>Sl. No</v>
          </cell>
          <cell r="C5" t="str">
            <v>Item Description</v>
          </cell>
          <cell r="D5" t="str">
            <v>Qty</v>
          </cell>
          <cell r="E5" t="str">
            <v>Unit</v>
          </cell>
          <cell r="F5" t="str">
            <v>Unit Rate</v>
          </cell>
          <cell r="G5" t="str">
            <v xml:space="preserve">Apportioned Amt in Rs. </v>
          </cell>
          <cell r="H5" t="str">
            <v>COST BREAKDOWN</v>
          </cell>
        </row>
        <row r="6">
          <cell r="H6" t="str">
            <v>CIF Price</v>
          </cell>
          <cell r="I6" t="str">
            <v>Custom Duty</v>
          </cell>
          <cell r="J6" t="str">
            <v>CVD</v>
          </cell>
          <cell r="K6" t="str">
            <v>Ex-Factory Price</v>
          </cell>
          <cell r="L6" t="str">
            <v>Value of Service</v>
          </cell>
          <cell r="M6" t="str">
            <v>Excise duty</v>
          </cell>
          <cell r="N6" t="str">
            <v>Sales Tax</v>
          </cell>
          <cell r="O6" t="str">
            <v>AP Entry Tax</v>
          </cell>
          <cell r="P6" t="str">
            <v>Service Tax</v>
          </cell>
          <cell r="Q6" t="str">
            <v>Works Contract Tax</v>
          </cell>
          <cell r="R6" t="str">
            <v>Other taxes &amp; levies *</v>
          </cell>
          <cell r="S6" t="str">
            <v>Construction services</v>
          </cell>
          <cell r="T6" t="str">
            <v>Installation, testing &amp; commissioning</v>
          </cell>
        </row>
        <row r="7">
          <cell r="I7">
            <v>0</v>
          </cell>
          <cell r="T7">
            <v>0</v>
          </cell>
        </row>
        <row r="8">
          <cell r="G8">
            <v>0</v>
          </cell>
          <cell r="I8">
            <v>0</v>
          </cell>
          <cell r="T8">
            <v>0</v>
          </cell>
        </row>
        <row r="9">
          <cell r="B9" t="str">
            <v>9A.1</v>
          </cell>
          <cell r="C9" t="str">
            <v>Outside plant cabling, Fiber</v>
          </cell>
          <cell r="I9">
            <v>0</v>
          </cell>
          <cell r="N9">
            <v>0</v>
          </cell>
          <cell r="P9">
            <v>0</v>
          </cell>
          <cell r="S9">
            <v>1968900.8349289119</v>
          </cell>
          <cell r="T9">
            <v>0</v>
          </cell>
          <cell r="U9">
            <v>1968900.8349289119</v>
          </cell>
        </row>
        <row r="10">
          <cell r="C10" t="str">
            <v xml:space="preserve">Fiber products </v>
          </cell>
          <cell r="D10">
            <v>1</v>
          </cell>
          <cell r="G10">
            <v>12614690.126402562</v>
          </cell>
          <cell r="H10">
            <v>11889319.652162563</v>
          </cell>
          <cell r="I10">
            <v>0</v>
          </cell>
          <cell r="N10">
            <v>725370.47424000001</v>
          </cell>
          <cell r="P10">
            <v>0</v>
          </cell>
          <cell r="S10">
            <v>0</v>
          </cell>
          <cell r="T10">
            <v>0</v>
          </cell>
          <cell r="U10">
            <v>12614690.126402562</v>
          </cell>
        </row>
        <row r="11">
          <cell r="B11" t="str">
            <v>9A.2</v>
          </cell>
          <cell r="C11" t="str">
            <v>Outside plant cabling, Copper</v>
          </cell>
          <cell r="G11">
            <v>1998830.1275213351</v>
          </cell>
          <cell r="H11">
            <v>0</v>
          </cell>
          <cell r="I11">
            <v>0</v>
          </cell>
          <cell r="N11">
            <v>0</v>
          </cell>
          <cell r="P11">
            <v>0</v>
          </cell>
          <cell r="S11">
            <v>1998830.1275213351</v>
          </cell>
          <cell r="T11">
            <v>0</v>
          </cell>
          <cell r="U11">
            <v>1998830.1275213351</v>
          </cell>
        </row>
        <row r="12">
          <cell r="C12" t="str">
            <v>Copper Products</v>
          </cell>
          <cell r="D12">
            <v>1</v>
          </cell>
          <cell r="G12">
            <v>13671136.562849615</v>
          </cell>
          <cell r="H12">
            <v>12070049.387394387</v>
          </cell>
          <cell r="I12">
            <v>0</v>
          </cell>
          <cell r="N12">
            <v>736396.84224000003</v>
          </cell>
          <cell r="P12">
            <v>0</v>
          </cell>
          <cell r="S12">
            <v>864690.33321522758</v>
          </cell>
          <cell r="T12">
            <v>0</v>
          </cell>
          <cell r="U12">
            <v>13671136.562849615</v>
          </cell>
        </row>
        <row r="13">
          <cell r="C13" t="str">
            <v>Accessories</v>
          </cell>
          <cell r="D13">
            <v>1</v>
          </cell>
          <cell r="G13">
            <v>5540045.7023015609</v>
          </cell>
          <cell r="H13">
            <v>4940116.0349685643</v>
          </cell>
          <cell r="I13">
            <v>0</v>
          </cell>
          <cell r="N13">
            <v>0</v>
          </cell>
          <cell r="P13">
            <v>55528.880279460645</v>
          </cell>
          <cell r="S13">
            <v>0</v>
          </cell>
          <cell r="T13">
            <v>544400.78705353581</v>
          </cell>
          <cell r="U13">
            <v>5540045.7023015609</v>
          </cell>
        </row>
        <row r="14">
          <cell r="B14" t="str">
            <v>9A.3</v>
          </cell>
          <cell r="C14" t="str">
            <v>Fibre optic backbone cabling in buildings</v>
          </cell>
          <cell r="G14">
            <v>0</v>
          </cell>
          <cell r="H14">
            <v>0</v>
          </cell>
          <cell r="I14">
            <v>0</v>
          </cell>
          <cell r="N14">
            <v>0</v>
          </cell>
          <cell r="P14">
            <v>0</v>
          </cell>
          <cell r="S14">
            <v>0</v>
          </cell>
          <cell r="T14">
            <v>0</v>
          </cell>
          <cell r="U14">
            <v>0</v>
          </cell>
        </row>
        <row r="15">
          <cell r="G15">
            <v>0</v>
          </cell>
          <cell r="H15">
            <v>0</v>
          </cell>
          <cell r="I15">
            <v>0</v>
          </cell>
          <cell r="N15">
            <v>0</v>
          </cell>
          <cell r="P15">
            <v>0</v>
          </cell>
          <cell r="S15">
            <v>0</v>
          </cell>
          <cell r="T15">
            <v>0</v>
          </cell>
          <cell r="U15">
            <v>0</v>
          </cell>
        </row>
        <row r="16">
          <cell r="B16" t="str">
            <v>9A.4</v>
          </cell>
          <cell r="C16" t="str">
            <v>Premises distribution cabling in buildings</v>
          </cell>
          <cell r="G16">
            <v>0</v>
          </cell>
          <cell r="H16">
            <v>0</v>
          </cell>
          <cell r="I16">
            <v>0</v>
          </cell>
          <cell r="N16">
            <v>0</v>
          </cell>
          <cell r="P16">
            <v>0</v>
          </cell>
          <cell r="S16">
            <v>0</v>
          </cell>
          <cell r="T16">
            <v>0</v>
          </cell>
          <cell r="U16">
            <v>0</v>
          </cell>
        </row>
        <row r="17">
          <cell r="G17">
            <v>0</v>
          </cell>
          <cell r="H17">
            <v>0</v>
          </cell>
          <cell r="I17">
            <v>0</v>
          </cell>
          <cell r="N17">
            <v>0</v>
          </cell>
          <cell r="P17">
            <v>0</v>
          </cell>
          <cell r="S17">
            <v>0</v>
          </cell>
          <cell r="T17">
            <v>0</v>
          </cell>
          <cell r="U17">
            <v>0</v>
          </cell>
        </row>
        <row r="18">
          <cell r="B18" t="str">
            <v>9A.5</v>
          </cell>
          <cell r="C18" t="str">
            <v xml:space="preserve">Network components i.e, switches, routers </v>
          </cell>
          <cell r="G18">
            <v>11452466.081230238</v>
          </cell>
          <cell r="H18">
            <v>0</v>
          </cell>
          <cell r="I18">
            <v>0</v>
          </cell>
          <cell r="N18">
            <v>0</v>
          </cell>
          <cell r="P18">
            <v>0</v>
          </cell>
          <cell r="S18">
            <v>11452466.081230238</v>
          </cell>
          <cell r="T18">
            <v>0</v>
          </cell>
          <cell r="U18">
            <v>11452466.081230238</v>
          </cell>
        </row>
        <row r="19">
          <cell r="C19" t="str">
            <v>Network Active Component</v>
          </cell>
          <cell r="D19">
            <v>1</v>
          </cell>
          <cell r="G19">
            <v>73375615.589635044</v>
          </cell>
          <cell r="H19">
            <v>61548158.799385302</v>
          </cell>
          <cell r="I19">
            <v>0</v>
          </cell>
          <cell r="N19">
            <v>3755069.1244800007</v>
          </cell>
          <cell r="P19">
            <v>747171.99810209929</v>
          </cell>
          <cell r="S19">
            <v>0</v>
          </cell>
          <cell r="T19">
            <v>7325215.6676676404</v>
          </cell>
          <cell r="U19">
            <v>73375615.589635044</v>
          </cell>
        </row>
        <row r="20">
          <cell r="B20" t="str">
            <v>9A.6</v>
          </cell>
          <cell r="C20" t="str">
            <v>I.P. Telephony</v>
          </cell>
          <cell r="G20">
            <v>4443577.4191186577</v>
          </cell>
          <cell r="H20">
            <v>0</v>
          </cell>
          <cell r="I20">
            <v>0</v>
          </cell>
          <cell r="N20">
            <v>0</v>
          </cell>
          <cell r="P20">
            <v>0</v>
          </cell>
          <cell r="S20">
            <v>4443577.4191186577</v>
          </cell>
          <cell r="T20">
            <v>0</v>
          </cell>
          <cell r="U20">
            <v>4443577.4191186577</v>
          </cell>
        </row>
        <row r="21">
          <cell r="C21" t="str">
            <v>EPABX</v>
          </cell>
          <cell r="D21">
            <v>1</v>
          </cell>
          <cell r="G21">
            <v>28680677.594790101</v>
          </cell>
          <cell r="H21">
            <v>23880796.213622034</v>
          </cell>
          <cell r="I21">
            <v>0</v>
          </cell>
          <cell r="N21">
            <v>1456973.5680000002</v>
          </cell>
          <cell r="P21">
            <v>289904.07790036482</v>
          </cell>
          <cell r="S21">
            <v>210806.8931072616</v>
          </cell>
          <cell r="T21">
            <v>2842196.8421604396</v>
          </cell>
          <cell r="U21">
            <v>28680677.594790101</v>
          </cell>
        </row>
        <row r="22">
          <cell r="C22" t="str">
            <v>IVR</v>
          </cell>
          <cell r="D22">
            <v>1</v>
          </cell>
          <cell r="G22">
            <v>1350633.6052489851</v>
          </cell>
          <cell r="H22">
            <v>1132924.213959079</v>
          </cell>
          <cell r="I22">
            <v>0</v>
          </cell>
          <cell r="N22">
            <v>69120</v>
          </cell>
          <cell r="P22">
            <v>13753.283041352481</v>
          </cell>
          <cell r="S22">
            <v>0</v>
          </cell>
          <cell r="T22">
            <v>134836.10824855373</v>
          </cell>
          <cell r="U22">
            <v>1350633.6052489851</v>
          </cell>
        </row>
        <row r="23">
          <cell r="C23" t="str">
            <v>Directory services</v>
          </cell>
          <cell r="G23">
            <v>0</v>
          </cell>
          <cell r="H23">
            <v>0</v>
          </cell>
          <cell r="I23">
            <v>0</v>
          </cell>
          <cell r="N23">
            <v>0</v>
          </cell>
          <cell r="P23">
            <v>0</v>
          </cell>
          <cell r="S23">
            <v>0</v>
          </cell>
          <cell r="T23">
            <v>0</v>
          </cell>
          <cell r="U23">
            <v>0</v>
          </cell>
        </row>
        <row r="24">
          <cell r="B24" t="str">
            <v>9A. 7</v>
          </cell>
          <cell r="C24" t="str">
            <v>Mobile Trunk Radio System</v>
          </cell>
          <cell r="G24">
            <v>477756.95183918678</v>
          </cell>
          <cell r="H24">
            <v>0</v>
          </cell>
          <cell r="I24">
            <v>0</v>
          </cell>
          <cell r="N24">
            <v>0</v>
          </cell>
          <cell r="P24">
            <v>0</v>
          </cell>
          <cell r="S24">
            <v>477756.95183918678</v>
          </cell>
          <cell r="T24">
            <v>0</v>
          </cell>
          <cell r="U24">
            <v>477756.95183918678</v>
          </cell>
        </row>
        <row r="25">
          <cell r="C25" t="str">
            <v>Mobile Trunk Radio System</v>
          </cell>
          <cell r="D25">
            <v>1</v>
          </cell>
          <cell r="G25">
            <v>3060974.8323884341</v>
          </cell>
          <cell r="H25">
            <v>2729502.9075004202</v>
          </cell>
          <cell r="I25">
            <v>0</v>
          </cell>
          <cell r="N25">
            <v>0</v>
          </cell>
          <cell r="P25">
            <v>30680.704481467721</v>
          </cell>
          <cell r="S25">
            <v>0</v>
          </cell>
          <cell r="T25">
            <v>300791.22040654632</v>
          </cell>
          <cell r="U25">
            <v>3060974.8323884341</v>
          </cell>
        </row>
        <row r="26">
          <cell r="B26" t="str">
            <v>9A. 8</v>
          </cell>
          <cell r="C26" t="str">
            <v>Software</v>
          </cell>
          <cell r="G26">
            <v>0</v>
          </cell>
          <cell r="H26">
            <v>0</v>
          </cell>
          <cell r="I26">
            <v>0</v>
          </cell>
          <cell r="N26">
            <v>0</v>
          </cell>
          <cell r="P26">
            <v>0</v>
          </cell>
          <cell r="T26">
            <v>0</v>
          </cell>
        </row>
        <row r="27">
          <cell r="G27">
            <v>0</v>
          </cell>
          <cell r="H27">
            <v>0</v>
          </cell>
          <cell r="I27">
            <v>0</v>
          </cell>
          <cell r="N27">
            <v>0</v>
          </cell>
          <cell r="P27">
            <v>0</v>
          </cell>
          <cell r="T27">
            <v>0</v>
          </cell>
        </row>
        <row r="28">
          <cell r="B28" t="str">
            <v>9A. 9</v>
          </cell>
          <cell r="C28" t="str">
            <v>Clearing and Forwarding Services</v>
          </cell>
          <cell r="G28">
            <v>0</v>
          </cell>
          <cell r="H28">
            <v>0</v>
          </cell>
          <cell r="I28">
            <v>0</v>
          </cell>
          <cell r="N28">
            <v>0</v>
          </cell>
          <cell r="P28">
            <v>0</v>
          </cell>
          <cell r="T28">
            <v>0</v>
          </cell>
          <cell r="U28">
            <v>0</v>
          </cell>
        </row>
        <row r="29">
          <cell r="G29">
            <v>0</v>
          </cell>
          <cell r="H29">
            <v>0</v>
          </cell>
          <cell r="I29">
            <v>0</v>
          </cell>
          <cell r="N29">
            <v>0</v>
          </cell>
          <cell r="P29">
            <v>0</v>
          </cell>
          <cell r="T29">
            <v>0</v>
          </cell>
          <cell r="U29">
            <v>0</v>
          </cell>
        </row>
        <row r="30">
          <cell r="B30" t="str">
            <v>9A. 10</v>
          </cell>
          <cell r="C30" t="str">
            <v>Inland Transportation</v>
          </cell>
          <cell r="G30">
            <v>0</v>
          </cell>
          <cell r="H30">
            <v>0</v>
          </cell>
          <cell r="I30">
            <v>0</v>
          </cell>
          <cell r="N30">
            <v>0</v>
          </cell>
          <cell r="P30">
            <v>0</v>
          </cell>
          <cell r="T30">
            <v>0</v>
          </cell>
          <cell r="U30">
            <v>0</v>
          </cell>
        </row>
        <row r="31">
          <cell r="G31">
            <v>0</v>
          </cell>
          <cell r="H31">
            <v>0</v>
          </cell>
          <cell r="I31">
            <v>0</v>
          </cell>
          <cell r="N31">
            <v>0</v>
          </cell>
          <cell r="P31">
            <v>0</v>
          </cell>
          <cell r="T31">
            <v>0</v>
          </cell>
          <cell r="U31">
            <v>0</v>
          </cell>
        </row>
        <row r="32">
          <cell r="B32" t="str">
            <v>9A. 11</v>
          </cell>
          <cell r="C32" t="str">
            <v>Value of   engineering services</v>
          </cell>
          <cell r="D32">
            <v>1</v>
          </cell>
          <cell r="G32">
            <v>104440720.46380836</v>
          </cell>
          <cell r="H32">
            <v>0</v>
          </cell>
          <cell r="I32">
            <v>0</v>
          </cell>
          <cell r="L32">
            <v>94773793.525252596</v>
          </cell>
          <cell r="N32">
            <v>0</v>
          </cell>
          <cell r="P32">
            <v>9666926.9385557678</v>
          </cell>
          <cell r="R32">
            <v>0</v>
          </cell>
          <cell r="S32">
            <v>0</v>
          </cell>
          <cell r="T32">
            <v>0</v>
          </cell>
          <cell r="U32">
            <v>104440720.46380836</v>
          </cell>
        </row>
        <row r="33">
          <cell r="B33" t="str">
            <v>9A.12</v>
          </cell>
          <cell r="C33" t="str">
            <v>Spare Parts comprising:</v>
          </cell>
          <cell r="G33">
            <v>0</v>
          </cell>
          <cell r="H33">
            <v>0</v>
          </cell>
          <cell r="I33">
            <v>0</v>
          </cell>
          <cell r="N33">
            <v>0</v>
          </cell>
          <cell r="P33">
            <v>0</v>
          </cell>
          <cell r="T33">
            <v>0</v>
          </cell>
        </row>
        <row r="34">
          <cell r="C34" t="str">
            <v>(i) Replacement Parts</v>
          </cell>
          <cell r="G34">
            <v>0</v>
          </cell>
          <cell r="H34">
            <v>0</v>
          </cell>
          <cell r="I34">
            <v>0</v>
          </cell>
          <cell r="N34">
            <v>0</v>
          </cell>
          <cell r="P34">
            <v>0</v>
          </cell>
          <cell r="T34">
            <v>0</v>
          </cell>
        </row>
        <row r="35">
          <cell r="C35" t="str">
            <v xml:space="preserve">Motorola handsets with Accessories </v>
          </cell>
          <cell r="D35">
            <v>6</v>
          </cell>
          <cell r="G35">
            <v>2631296.5862260475</v>
          </cell>
          <cell r="H35">
            <v>2207156.35961167</v>
          </cell>
          <cell r="I35">
            <v>0</v>
          </cell>
          <cell r="N35">
            <v>134659.20000000001</v>
          </cell>
          <cell r="P35">
            <v>26794.069614034895</v>
          </cell>
          <cell r="T35">
            <v>262686.95700034214</v>
          </cell>
          <cell r="U35">
            <v>2631296.5862260475</v>
          </cell>
        </row>
        <row r="36">
          <cell r="C36" t="str">
            <v xml:space="preserve">Telephone Handsets </v>
          </cell>
          <cell r="D36">
            <v>25</v>
          </cell>
          <cell r="G36">
            <v>516617.3540077369</v>
          </cell>
          <cell r="H36">
            <v>433343.51183934772</v>
          </cell>
          <cell r="I36">
            <v>0</v>
          </cell>
          <cell r="N36">
            <v>26438.400000000001</v>
          </cell>
          <cell r="P36">
            <v>5260.6307633173246</v>
          </cell>
          <cell r="T36">
            <v>51574.811405071814</v>
          </cell>
          <cell r="U36">
            <v>516617.3540077369</v>
          </cell>
        </row>
        <row r="37">
          <cell r="C37" t="str">
            <v>(ii) Commissioning Parts</v>
          </cell>
          <cell r="G37">
            <v>0</v>
          </cell>
          <cell r="H37">
            <v>0</v>
          </cell>
          <cell r="I37">
            <v>0</v>
          </cell>
          <cell r="N37">
            <v>0</v>
          </cell>
          <cell r="P37">
            <v>0</v>
          </cell>
          <cell r="T37">
            <v>0</v>
          </cell>
          <cell r="U37">
            <v>0</v>
          </cell>
        </row>
        <row r="38">
          <cell r="C38" t="str">
            <v>(iii) Critical Spare Parts</v>
          </cell>
          <cell r="G38">
            <v>0</v>
          </cell>
          <cell r="H38">
            <v>0</v>
          </cell>
          <cell r="I38">
            <v>0</v>
          </cell>
          <cell r="N38">
            <v>0</v>
          </cell>
          <cell r="P38">
            <v>0</v>
          </cell>
          <cell r="T38">
            <v>0</v>
          </cell>
          <cell r="U38">
            <v>0</v>
          </cell>
        </row>
        <row r="39">
          <cell r="C39" t="str">
            <v>(provide separate list with quantity and unit prices for spares for each item 9A.1 to 9A.11)</v>
          </cell>
          <cell r="H39">
            <v>0</v>
          </cell>
          <cell r="I39">
            <v>0</v>
          </cell>
          <cell r="N39">
            <v>0</v>
          </cell>
          <cell r="P39">
            <v>0</v>
          </cell>
          <cell r="T39">
            <v>0</v>
          </cell>
          <cell r="U39">
            <v>0</v>
          </cell>
        </row>
        <row r="40">
          <cell r="H40">
            <v>0</v>
          </cell>
          <cell r="I40">
            <v>0</v>
          </cell>
          <cell r="N40">
            <v>0</v>
          </cell>
          <cell r="T40">
            <v>0</v>
          </cell>
        </row>
        <row r="42">
          <cell r="A42" t="str">
            <v>9A</v>
          </cell>
          <cell r="B42" t="str">
            <v>TOTAL APPORTIONED AMOUNT FOR  COST CENTRE 9A (inclusive of all taxes and duties except tax payable under Section 5 or 6 and 5F of the APGST)</v>
          </cell>
          <cell r="G42">
            <v>264255038.99736789</v>
          </cell>
          <cell r="H42">
            <v>120831367.08044337</v>
          </cell>
          <cell r="I42">
            <v>0</v>
          </cell>
          <cell r="J42">
            <v>0</v>
          </cell>
          <cell r="K42">
            <v>0</v>
          </cell>
          <cell r="L42">
            <v>94773793.525252596</v>
          </cell>
          <cell r="M42">
            <v>0</v>
          </cell>
          <cell r="N42">
            <v>6904027.6089600017</v>
          </cell>
          <cell r="O42">
            <v>0</v>
          </cell>
          <cell r="P42">
            <v>10836020.582737863</v>
          </cell>
          <cell r="Q42">
            <v>0</v>
          </cell>
          <cell r="R42">
            <v>0</v>
          </cell>
          <cell r="S42">
            <v>21417028.640960816</v>
          </cell>
          <cell r="T42">
            <v>11461702.393942131</v>
          </cell>
          <cell r="U42">
            <v>266223939.83229676</v>
          </cell>
        </row>
        <row r="43">
          <cell r="B43" t="str">
            <v>Value of applicable Segniorage charges</v>
          </cell>
        </row>
        <row r="44">
          <cell r="U44">
            <v>266223939.83229676</v>
          </cell>
        </row>
        <row r="45">
          <cell r="B45" t="str">
            <v>Note for Tenderers :     Any items of work not specifically mentioned above shall be allocated to the most appropriate item of work and indicated separately (9A.1 to 9A.12)</v>
          </cell>
          <cell r="U45">
            <v>0</v>
          </cell>
        </row>
        <row r="46">
          <cell r="G46">
            <v>264255039.28736794</v>
          </cell>
          <cell r="U46">
            <v>-1968900.8349288702</v>
          </cell>
        </row>
      </sheetData>
      <sheetData sheetId="21"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T2" t="str">
            <v>Addendum No.2</v>
          </cell>
        </row>
        <row r="3">
          <cell r="T3" t="str">
            <v>Package 3 - Passenger Terminal Building Works</v>
          </cell>
        </row>
        <row r="5">
          <cell r="B5" t="str">
            <v>Cost Centre 9B – Flight Information Display System</v>
          </cell>
        </row>
        <row r="7">
          <cell r="B7" t="str">
            <v>Sl. No</v>
          </cell>
          <cell r="C7" t="str">
            <v>Item Description</v>
          </cell>
          <cell r="D7" t="str">
            <v>Qty</v>
          </cell>
          <cell r="E7" t="str">
            <v>Unit</v>
          </cell>
          <cell r="F7" t="str">
            <v>Unit Rate</v>
          </cell>
          <cell r="G7" t="str">
            <v xml:space="preserve">Apportioned Amt in Rs. </v>
          </cell>
          <cell r="H7" t="str">
            <v>COST BREAKDOWN</v>
          </cell>
        </row>
        <row r="8">
          <cell r="H8" t="str">
            <v>CIF Price</v>
          </cell>
          <cell r="I8" t="str">
            <v>Custom Duty</v>
          </cell>
          <cell r="J8" t="str">
            <v>CVD</v>
          </cell>
          <cell r="K8" t="str">
            <v>Ex-Factory Price</v>
          </cell>
          <cell r="L8" t="str">
            <v>Value of Service</v>
          </cell>
          <cell r="M8" t="str">
            <v>Excise duty</v>
          </cell>
          <cell r="N8" t="str">
            <v>Sales Tax</v>
          </cell>
          <cell r="O8" t="str">
            <v>AP Entry Tax</v>
          </cell>
          <cell r="P8" t="str">
            <v>Service Tax</v>
          </cell>
          <cell r="Q8" t="str">
            <v>Works Contract Tax</v>
          </cell>
          <cell r="R8" t="str">
            <v>Other taxes &amp; levies *</v>
          </cell>
          <cell r="S8" t="str">
            <v>Construction services</v>
          </cell>
          <cell r="T8" t="str">
            <v>Installation, testing &amp; commissioning</v>
          </cell>
        </row>
        <row r="10">
          <cell r="B10" t="str">
            <v>9B.1</v>
          </cell>
          <cell r="C10" t="str">
            <v>Central control system computer</v>
          </cell>
        </row>
        <row r="11">
          <cell r="C11" t="str">
            <v xml:space="preserve">HW - Cluster Server </v>
          </cell>
          <cell r="D11">
            <v>2</v>
          </cell>
          <cell r="G11">
            <v>10440670.356746603</v>
          </cell>
          <cell r="H11">
            <v>8402186.7724955045</v>
          </cell>
          <cell r="I11">
            <v>0</v>
          </cell>
          <cell r="N11">
            <v>628910</v>
          </cell>
          <cell r="P11">
            <v>0</v>
          </cell>
          <cell r="S11">
            <v>1409573.5842510983</v>
          </cell>
          <cell r="T11">
            <v>0</v>
          </cell>
          <cell r="U11">
            <v>10440670.356746603</v>
          </cell>
        </row>
        <row r="12">
          <cell r="B12" t="str">
            <v>9B.2</v>
          </cell>
          <cell r="C12" t="str">
            <v>Database servers</v>
          </cell>
          <cell r="P12">
            <v>0</v>
          </cell>
          <cell r="S12">
            <v>0</v>
          </cell>
          <cell r="T12">
            <v>0</v>
          </cell>
          <cell r="U12">
            <v>0</v>
          </cell>
        </row>
        <row r="13">
          <cell r="P13">
            <v>0</v>
          </cell>
          <cell r="S13">
            <v>0</v>
          </cell>
          <cell r="T13">
            <v>0</v>
          </cell>
          <cell r="U13">
            <v>0</v>
          </cell>
        </row>
        <row r="14">
          <cell r="B14" t="str">
            <v>9B.3</v>
          </cell>
          <cell r="C14" t="str">
            <v>Management workstation</v>
          </cell>
          <cell r="P14">
            <v>0</v>
          </cell>
          <cell r="S14">
            <v>0</v>
          </cell>
          <cell r="T14">
            <v>0</v>
          </cell>
          <cell r="U14">
            <v>0</v>
          </cell>
        </row>
        <row r="15">
          <cell r="C15" t="str">
            <v>Workstation</v>
          </cell>
          <cell r="D15">
            <v>4</v>
          </cell>
          <cell r="G15">
            <v>334748.09894141328</v>
          </cell>
          <cell r="H15">
            <v>240093.61223200712</v>
          </cell>
          <cell r="I15">
            <v>0</v>
          </cell>
          <cell r="N15">
            <v>17971.2</v>
          </cell>
          <cell r="P15">
            <v>2914.6480980472647</v>
          </cell>
          <cell r="S15">
            <v>45193.657257954277</v>
          </cell>
          <cell r="T15">
            <v>28574.981353404557</v>
          </cell>
          <cell r="U15">
            <v>334748.09894141328</v>
          </cell>
        </row>
        <row r="16">
          <cell r="B16" t="str">
            <v>9B.4</v>
          </cell>
          <cell r="C16" t="str">
            <v>Data entry workstation</v>
          </cell>
          <cell r="G16">
            <v>0</v>
          </cell>
          <cell r="H16">
            <v>0</v>
          </cell>
          <cell r="I16">
            <v>0</v>
          </cell>
          <cell r="P16">
            <v>0</v>
          </cell>
          <cell r="S16">
            <v>0</v>
          </cell>
          <cell r="T16">
            <v>0</v>
          </cell>
          <cell r="U16">
            <v>0</v>
          </cell>
        </row>
        <row r="17">
          <cell r="C17" t="str">
            <v>Workstation</v>
          </cell>
          <cell r="D17">
            <v>2</v>
          </cell>
          <cell r="G17">
            <v>167374.04947070664</v>
          </cell>
          <cell r="H17">
            <v>120046.80611600356</v>
          </cell>
          <cell r="I17">
            <v>0</v>
          </cell>
          <cell r="N17">
            <v>8985.6</v>
          </cell>
          <cell r="P17">
            <v>1457.3240490236324</v>
          </cell>
          <cell r="S17">
            <v>22596.828628977139</v>
          </cell>
          <cell r="T17">
            <v>14287.490676702279</v>
          </cell>
          <cell r="U17">
            <v>167374.04947070664</v>
          </cell>
        </row>
        <row r="18">
          <cell r="B18" t="str">
            <v>9B.5</v>
          </cell>
          <cell r="C18" t="str">
            <v>Graphics workstation</v>
          </cell>
          <cell r="G18">
            <v>0</v>
          </cell>
          <cell r="H18">
            <v>0</v>
          </cell>
          <cell r="I18">
            <v>0</v>
          </cell>
          <cell r="N18">
            <v>0</v>
          </cell>
          <cell r="P18">
            <v>0</v>
          </cell>
          <cell r="S18">
            <v>0</v>
          </cell>
          <cell r="T18">
            <v>0</v>
          </cell>
          <cell r="U18">
            <v>0</v>
          </cell>
        </row>
        <row r="19">
          <cell r="C19" t="str">
            <v>Workstation</v>
          </cell>
          <cell r="D19">
            <v>2</v>
          </cell>
          <cell r="G19">
            <v>167374.04947070664</v>
          </cell>
          <cell r="H19">
            <v>120046.80611600356</v>
          </cell>
          <cell r="I19">
            <v>0</v>
          </cell>
          <cell r="N19">
            <v>8985.6</v>
          </cell>
          <cell r="P19">
            <v>1457.3240490236324</v>
          </cell>
          <cell r="S19">
            <v>22596.828628977139</v>
          </cell>
          <cell r="T19">
            <v>14287.490676702279</v>
          </cell>
          <cell r="U19">
            <v>167374.04947070664</v>
          </cell>
        </row>
        <row r="20">
          <cell r="B20" t="str">
            <v>9B.6</v>
          </cell>
          <cell r="C20" t="str">
            <v>Local (staff) input device</v>
          </cell>
          <cell r="G20">
            <v>0</v>
          </cell>
          <cell r="H20">
            <v>0</v>
          </cell>
          <cell r="I20">
            <v>0</v>
          </cell>
          <cell r="N20">
            <v>0</v>
          </cell>
          <cell r="P20">
            <v>0</v>
          </cell>
          <cell r="S20">
            <v>0</v>
          </cell>
          <cell r="T20">
            <v>0</v>
          </cell>
          <cell r="U20">
            <v>0</v>
          </cell>
        </row>
        <row r="21">
          <cell r="C21" t="str">
            <v>Workstation</v>
          </cell>
          <cell r="D21">
            <v>2</v>
          </cell>
          <cell r="G21">
            <v>167374.04947070664</v>
          </cell>
          <cell r="H21">
            <v>120046.80611600356</v>
          </cell>
          <cell r="I21">
            <v>0</v>
          </cell>
          <cell r="N21">
            <v>8985.6</v>
          </cell>
          <cell r="P21">
            <v>1457.3240490236324</v>
          </cell>
          <cell r="S21">
            <v>22596.828628977139</v>
          </cell>
          <cell r="T21">
            <v>14287.490676702279</v>
          </cell>
          <cell r="U21">
            <v>167374.04947070664</v>
          </cell>
        </row>
        <row r="22">
          <cell r="B22" t="str">
            <v>9B.7</v>
          </cell>
          <cell r="C22" t="str">
            <v xml:space="preserve">Check-in monitors </v>
          </cell>
          <cell r="G22">
            <v>0</v>
          </cell>
          <cell r="H22">
            <v>0</v>
          </cell>
          <cell r="I22">
            <v>0</v>
          </cell>
          <cell r="N22">
            <v>0</v>
          </cell>
          <cell r="P22">
            <v>0</v>
          </cell>
          <cell r="S22">
            <v>0</v>
          </cell>
          <cell r="T22">
            <v>0</v>
          </cell>
          <cell r="U22">
            <v>0</v>
          </cell>
        </row>
        <row r="23">
          <cell r="C23" t="str">
            <v xml:space="preserve">TFT LCD 50" </v>
          </cell>
          <cell r="D23">
            <v>44</v>
          </cell>
          <cell r="G23">
            <v>15932722.016923031</v>
          </cell>
          <cell r="H23">
            <v>11427532.505273415</v>
          </cell>
          <cell r="I23">
            <v>0</v>
          </cell>
          <cell r="N23">
            <v>855360</v>
          </cell>
          <cell r="P23">
            <v>138726.03928205729</v>
          </cell>
          <cell r="S23">
            <v>2151044.2637199387</v>
          </cell>
          <cell r="T23">
            <v>1360059.2086476206</v>
          </cell>
          <cell r="U23">
            <v>15932722.016923031</v>
          </cell>
        </row>
        <row r="24">
          <cell r="C24" t="str">
            <v xml:space="preserve">DZIN CONTROLLERS  </v>
          </cell>
          <cell r="D24">
            <v>44</v>
          </cell>
          <cell r="G24">
            <v>5122862.9182847142</v>
          </cell>
          <cell r="H24">
            <v>2971158.4513710882</v>
          </cell>
          <cell r="I24">
            <v>694980</v>
          </cell>
          <cell r="N24">
            <v>277992</v>
          </cell>
          <cell r="P24">
            <v>45085.962766668621</v>
          </cell>
          <cell r="S24">
            <v>691627.26133648038</v>
          </cell>
          <cell r="T24">
            <v>442019.24281047669</v>
          </cell>
          <cell r="U24">
            <v>5122862.9182847142</v>
          </cell>
        </row>
        <row r="25">
          <cell r="B25" t="str">
            <v>9B.8</v>
          </cell>
          <cell r="C25" t="str">
            <v>Departure monitors</v>
          </cell>
          <cell r="G25">
            <v>0</v>
          </cell>
          <cell r="H25">
            <v>0</v>
          </cell>
          <cell r="I25">
            <v>0</v>
          </cell>
          <cell r="N25">
            <v>0</v>
          </cell>
          <cell r="P25">
            <v>0</v>
          </cell>
          <cell r="S25">
            <v>0</v>
          </cell>
          <cell r="T25">
            <v>0</v>
          </cell>
          <cell r="U25">
            <v>0</v>
          </cell>
        </row>
        <row r="26">
          <cell r="C26" t="str">
            <v>LCD TFT Boards</v>
          </cell>
          <cell r="D26">
            <v>2</v>
          </cell>
          <cell r="G26">
            <v>37767109.659825735</v>
          </cell>
          <cell r="H26">
            <v>21908542.116170648</v>
          </cell>
          <cell r="I26">
            <v>5124600</v>
          </cell>
          <cell r="N26">
            <v>2049840</v>
          </cell>
          <cell r="P26">
            <v>331848.68743363681</v>
          </cell>
          <cell r="S26">
            <v>5098860.3519701064</v>
          </cell>
          <cell r="T26">
            <v>3253418.5042513413</v>
          </cell>
          <cell r="U26">
            <v>37767109.659825735</v>
          </cell>
        </row>
        <row r="27">
          <cell r="C27" t="str">
            <v xml:space="preserve">Plasma 50" </v>
          </cell>
          <cell r="D27">
            <v>50</v>
          </cell>
          <cell r="G27">
            <v>18507707.393395443</v>
          </cell>
          <cell r="H27">
            <v>13274406.445519624</v>
          </cell>
          <cell r="I27">
            <v>0</v>
          </cell>
          <cell r="N27">
            <v>993600</v>
          </cell>
          <cell r="P27">
            <v>161146.40926703627</v>
          </cell>
          <cell r="S27">
            <v>2498687.7810888179</v>
          </cell>
          <cell r="T27">
            <v>1579866.7575199634</v>
          </cell>
          <cell r="U27">
            <v>18507707.393395443</v>
          </cell>
        </row>
        <row r="28">
          <cell r="C28" t="str">
            <v xml:space="preserve">Information Kiosk </v>
          </cell>
          <cell r="D28">
            <v>10</v>
          </cell>
          <cell r="G28">
            <v>555231.22180186317</v>
          </cell>
          <cell r="H28">
            <v>398232.19336558873</v>
          </cell>
          <cell r="I28">
            <v>0</v>
          </cell>
          <cell r="N28">
            <v>29808</v>
          </cell>
          <cell r="P28">
            <v>4834.3922780110888</v>
          </cell>
          <cell r="S28">
            <v>74960.63343266453</v>
          </cell>
          <cell r="T28">
            <v>47396.002725598912</v>
          </cell>
          <cell r="U28">
            <v>555231.22180186317</v>
          </cell>
        </row>
        <row r="29">
          <cell r="C29" t="str">
            <v xml:space="preserve">DZIN CONTROLLERS  </v>
          </cell>
          <cell r="D29">
            <v>52</v>
          </cell>
          <cell r="G29">
            <v>5605826.4257324301</v>
          </cell>
          <cell r="H29">
            <v>3251267.6656417628</v>
          </cell>
          <cell r="I29">
            <v>760500</v>
          </cell>
          <cell r="N29">
            <v>304200</v>
          </cell>
          <cell r="P29">
            <v>49336.491242987555</v>
          </cell>
          <cell r="S29">
            <v>756831.17823015503</v>
          </cell>
          <cell r="T29">
            <v>483691.0906175251</v>
          </cell>
          <cell r="U29">
            <v>5605826.4257324301</v>
          </cell>
        </row>
        <row r="30">
          <cell r="B30" t="str">
            <v>9B.9</v>
          </cell>
          <cell r="C30" t="str">
            <v>Gate monitors</v>
          </cell>
          <cell r="G30">
            <v>0</v>
          </cell>
          <cell r="H30">
            <v>0</v>
          </cell>
          <cell r="I30">
            <v>0</v>
          </cell>
          <cell r="N30">
            <v>0</v>
          </cell>
          <cell r="P30">
            <v>0</v>
          </cell>
          <cell r="S30">
            <v>0</v>
          </cell>
          <cell r="T30">
            <v>0</v>
          </cell>
          <cell r="U30">
            <v>0</v>
          </cell>
        </row>
        <row r="31">
          <cell r="C31" t="str">
            <v xml:space="preserve">Plasma 50" </v>
          </cell>
          <cell r="D31">
            <v>4</v>
          </cell>
          <cell r="G31">
            <v>1480616.5914716353</v>
          </cell>
          <cell r="H31">
            <v>1061952.5156415699</v>
          </cell>
          <cell r="I31">
            <v>0</v>
          </cell>
          <cell r="N31">
            <v>79488</v>
          </cell>
          <cell r="P31">
            <v>12891.712741362902</v>
          </cell>
          <cell r="S31">
            <v>199895.02248710542</v>
          </cell>
          <cell r="T31">
            <v>126389.3406015971</v>
          </cell>
          <cell r="U31">
            <v>1480616.5914716353</v>
          </cell>
        </row>
        <row r="32">
          <cell r="C32" t="str">
            <v xml:space="preserve">Plasma 50" </v>
          </cell>
          <cell r="D32">
            <v>14</v>
          </cell>
          <cell r="G32">
            <v>5182158.0701507237</v>
          </cell>
          <cell r="H32">
            <v>3716833.8047454949</v>
          </cell>
          <cell r="I32">
            <v>0</v>
          </cell>
          <cell r="N32">
            <v>278208</v>
          </cell>
          <cell r="P32">
            <v>45120.994594770156</v>
          </cell>
          <cell r="S32">
            <v>699632.57870486891</v>
          </cell>
          <cell r="T32">
            <v>442362.69210558978</v>
          </cell>
          <cell r="U32">
            <v>5182158.0701507237</v>
          </cell>
        </row>
        <row r="33">
          <cell r="C33" t="str">
            <v xml:space="preserve">DZIN CONTROLLERS  </v>
          </cell>
          <cell r="D33">
            <v>18</v>
          </cell>
          <cell r="G33">
            <v>1940478.3781381492</v>
          </cell>
          <cell r="H33">
            <v>1125438.8073375334</v>
          </cell>
          <cell r="I33">
            <v>263250</v>
          </cell>
          <cell r="N33">
            <v>105300</v>
          </cell>
          <cell r="P33">
            <v>17078.016199495691</v>
          </cell>
          <cell r="S33">
            <v>261980.02323351527</v>
          </cell>
          <cell r="T33">
            <v>167431.53136760482</v>
          </cell>
          <cell r="U33">
            <v>1940478.3781381492</v>
          </cell>
        </row>
        <row r="34">
          <cell r="B34" t="str">
            <v>9B.10</v>
          </cell>
          <cell r="C34" t="str">
            <v>Baggage monitors</v>
          </cell>
          <cell r="G34">
            <v>0</v>
          </cell>
          <cell r="H34">
            <v>0</v>
          </cell>
          <cell r="I34">
            <v>0</v>
          </cell>
          <cell r="N34">
            <v>0</v>
          </cell>
          <cell r="P34">
            <v>0</v>
          </cell>
          <cell r="S34">
            <v>0</v>
          </cell>
          <cell r="T34">
            <v>0</v>
          </cell>
          <cell r="U34">
            <v>0</v>
          </cell>
        </row>
        <row r="35">
          <cell r="C35" t="str">
            <v xml:space="preserve">Plasma 50" </v>
          </cell>
          <cell r="D35">
            <v>8</v>
          </cell>
          <cell r="G35">
            <v>2961233.1829432705</v>
          </cell>
          <cell r="H35">
            <v>2123905.0312831397</v>
          </cell>
          <cell r="I35">
            <v>0</v>
          </cell>
          <cell r="N35">
            <v>158976</v>
          </cell>
          <cell r="P35">
            <v>25783.425482725805</v>
          </cell>
          <cell r="S35">
            <v>399790.04497421085</v>
          </cell>
          <cell r="T35">
            <v>252778.6812031942</v>
          </cell>
          <cell r="U35">
            <v>2961233.1829432705</v>
          </cell>
        </row>
        <row r="36">
          <cell r="C36" t="str">
            <v>Plasma 50"  (12 in gate)</v>
          </cell>
          <cell r="D36">
            <v>12</v>
          </cell>
          <cell r="G36">
            <v>4441849.7744149053</v>
          </cell>
          <cell r="H36">
            <v>3185857.5469247098</v>
          </cell>
          <cell r="I36">
            <v>0</v>
          </cell>
          <cell r="N36">
            <v>238464</v>
          </cell>
          <cell r="P36">
            <v>38675.138224088711</v>
          </cell>
          <cell r="S36">
            <v>599685.06746131624</v>
          </cell>
          <cell r="T36">
            <v>379168.02180479129</v>
          </cell>
          <cell r="U36">
            <v>4441849.7744149053</v>
          </cell>
        </row>
        <row r="37">
          <cell r="C37" t="str">
            <v xml:space="preserve">DZIN CONTROLLERS  </v>
          </cell>
          <cell r="D37">
            <v>20</v>
          </cell>
          <cell r="G37">
            <v>2156087.0868201656</v>
          </cell>
          <cell r="H37">
            <v>1250487.5637083703</v>
          </cell>
          <cell r="I37">
            <v>292500</v>
          </cell>
          <cell r="N37">
            <v>117000</v>
          </cell>
          <cell r="P37">
            <v>18975.573554995211</v>
          </cell>
          <cell r="S37">
            <v>291088.91470390582</v>
          </cell>
          <cell r="T37">
            <v>186035.03485289426</v>
          </cell>
          <cell r="U37">
            <v>2156087.0868201656</v>
          </cell>
        </row>
        <row r="38">
          <cell r="B38" t="str">
            <v>9B.11</v>
          </cell>
          <cell r="C38" t="str">
            <v>Arrival monitors</v>
          </cell>
          <cell r="G38">
            <v>0</v>
          </cell>
          <cell r="H38">
            <v>0</v>
          </cell>
          <cell r="I38">
            <v>0</v>
          </cell>
          <cell r="N38">
            <v>0</v>
          </cell>
          <cell r="P38">
            <v>0</v>
          </cell>
          <cell r="S38">
            <v>0</v>
          </cell>
          <cell r="T38">
            <v>0</v>
          </cell>
          <cell r="U38">
            <v>0</v>
          </cell>
        </row>
        <row r="39">
          <cell r="C39" t="str">
            <v>Plasma 50"  (12 in gate)</v>
          </cell>
          <cell r="D39">
            <v>11</v>
          </cell>
          <cell r="G39">
            <v>4071695.6265469976</v>
          </cell>
          <cell r="H39">
            <v>2920369.4180143173</v>
          </cell>
          <cell r="I39">
            <v>0</v>
          </cell>
          <cell r="N39">
            <v>218592</v>
          </cell>
          <cell r="P39">
            <v>35452.21003874798</v>
          </cell>
          <cell r="S39">
            <v>549711.31183953991</v>
          </cell>
          <cell r="T39">
            <v>347570.68665439199</v>
          </cell>
          <cell r="U39">
            <v>4071695.6265469976</v>
          </cell>
        </row>
        <row r="40">
          <cell r="C40" t="str">
            <v xml:space="preserve">DZIN CONTROLLERS  </v>
          </cell>
          <cell r="D40">
            <v>11</v>
          </cell>
          <cell r="G40">
            <v>1185847.8977510913</v>
          </cell>
          <cell r="H40">
            <v>687768.16003960371</v>
          </cell>
          <cell r="I40">
            <v>160875</v>
          </cell>
          <cell r="N40">
            <v>64350</v>
          </cell>
          <cell r="P40">
            <v>10436.565455247368</v>
          </cell>
          <cell r="S40">
            <v>160098.90308714821</v>
          </cell>
          <cell r="T40">
            <v>102319.26916909184</v>
          </cell>
          <cell r="U40">
            <v>1185847.8977510913</v>
          </cell>
        </row>
        <row r="41">
          <cell r="B41" t="str">
            <v>9B.12</v>
          </cell>
          <cell r="C41" t="str">
            <v>Staff monitors</v>
          </cell>
          <cell r="G41">
            <v>0</v>
          </cell>
          <cell r="H41">
            <v>0</v>
          </cell>
          <cell r="I41">
            <v>0</v>
          </cell>
          <cell r="N41">
            <v>0</v>
          </cell>
          <cell r="P41">
            <v>0</v>
          </cell>
          <cell r="S41">
            <v>0</v>
          </cell>
          <cell r="T41">
            <v>0</v>
          </cell>
          <cell r="U41">
            <v>0</v>
          </cell>
        </row>
        <row r="42">
          <cell r="C42" t="str">
            <v>Staff Monitor -Web Based</v>
          </cell>
          <cell r="D42">
            <v>5</v>
          </cell>
          <cell r="G42">
            <v>321873.17205905117</v>
          </cell>
          <cell r="H42">
            <v>230859.24253077607</v>
          </cell>
          <cell r="I42">
            <v>0</v>
          </cell>
          <cell r="N42">
            <v>17280</v>
          </cell>
          <cell r="P42">
            <v>2802.5462481223699</v>
          </cell>
          <cell r="S42">
            <v>43455.439671109874</v>
          </cell>
          <cell r="T42">
            <v>27475.943609042843</v>
          </cell>
          <cell r="U42">
            <v>321873.17205905117</v>
          </cell>
        </row>
        <row r="43">
          <cell r="I43">
            <v>0</v>
          </cell>
          <cell r="N43">
            <v>0</v>
          </cell>
          <cell r="P43">
            <v>0</v>
          </cell>
          <cell r="T43">
            <v>0</v>
          </cell>
          <cell r="U43">
            <v>0</v>
          </cell>
        </row>
        <row r="44">
          <cell r="B44" t="str">
            <v>9B. 13</v>
          </cell>
          <cell r="C44" t="str">
            <v>Software</v>
          </cell>
          <cell r="I44">
            <v>0</v>
          </cell>
          <cell r="N44">
            <v>0</v>
          </cell>
          <cell r="P44">
            <v>0</v>
          </cell>
          <cell r="T44">
            <v>0</v>
          </cell>
          <cell r="U44">
            <v>0</v>
          </cell>
        </row>
        <row r="45">
          <cell r="B45">
            <v>1</v>
          </cell>
          <cell r="C45" t="str">
            <v>SW License</v>
          </cell>
          <cell r="D45">
            <v>1</v>
          </cell>
          <cell r="G45">
            <v>3585746.921672585</v>
          </cell>
          <cell r="H45">
            <v>3126218.9092709259</v>
          </cell>
          <cell r="I45">
            <v>0</v>
          </cell>
          <cell r="N45">
            <v>117000</v>
          </cell>
          <cell r="P45">
            <v>31704.044705053726</v>
          </cell>
          <cell r="T45">
            <v>310823.96769660519</v>
          </cell>
          <cell r="U45">
            <v>3585746.921672585</v>
          </cell>
        </row>
        <row r="46">
          <cell r="C46" t="str">
            <v>License - Information Kiosk</v>
          </cell>
          <cell r="D46">
            <v>1</v>
          </cell>
          <cell r="G46">
            <v>2250010.7670532246</v>
          </cell>
          <cell r="H46">
            <v>1945202.8768796872</v>
          </cell>
          <cell r="I46">
            <v>0</v>
          </cell>
          <cell r="N46">
            <v>72800</v>
          </cell>
          <cell r="P46">
            <v>21474.414516969893</v>
          </cell>
          <cell r="T46">
            <v>210533.47565656758</v>
          </cell>
          <cell r="U46">
            <v>2250010.7670532246</v>
          </cell>
        </row>
        <row r="47">
          <cell r="C47" t="str">
            <v>Client OS</v>
          </cell>
          <cell r="D47">
            <v>9</v>
          </cell>
          <cell r="G47">
            <v>156816.08904702563</v>
          </cell>
          <cell r="H47">
            <v>151155.08904702563</v>
          </cell>
          <cell r="I47">
            <v>0</v>
          </cell>
          <cell r="N47">
            <v>5661</v>
          </cell>
          <cell r="P47">
            <v>0</v>
          </cell>
          <cell r="U47">
            <v>156816.08904702563</v>
          </cell>
        </row>
        <row r="48">
          <cell r="C48" t="str">
            <v>Windows CAL</v>
          </cell>
          <cell r="D48">
            <v>9</v>
          </cell>
          <cell r="G48">
            <v>32212.722416602039</v>
          </cell>
          <cell r="H48">
            <v>31051.722416602039</v>
          </cell>
          <cell r="I48">
            <v>0</v>
          </cell>
          <cell r="N48">
            <v>1161</v>
          </cell>
          <cell r="P48">
            <v>0</v>
          </cell>
          <cell r="U48">
            <v>32212.722416602039</v>
          </cell>
        </row>
        <row r="49">
          <cell r="I49">
            <v>0</v>
          </cell>
          <cell r="N49">
            <v>0</v>
          </cell>
          <cell r="P49">
            <v>0</v>
          </cell>
        </row>
        <row r="50">
          <cell r="B50" t="str">
            <v>9B. 14</v>
          </cell>
          <cell r="C50" t="str">
            <v>Clearing and Forwarding Services</v>
          </cell>
          <cell r="I50">
            <v>0</v>
          </cell>
          <cell r="N50">
            <v>0</v>
          </cell>
          <cell r="P50">
            <v>0</v>
          </cell>
          <cell r="U50">
            <v>0</v>
          </cell>
        </row>
        <row r="51">
          <cell r="B51" t="str">
            <v xml:space="preserve">9B. 15 </v>
          </cell>
          <cell r="C51" t="str">
            <v>Inland Transportation</v>
          </cell>
          <cell r="I51">
            <v>0</v>
          </cell>
          <cell r="N51">
            <v>0</v>
          </cell>
          <cell r="P51">
            <v>0</v>
          </cell>
          <cell r="U51">
            <v>0</v>
          </cell>
        </row>
        <row r="52">
          <cell r="B52" t="str">
            <v>9B. 16</v>
          </cell>
          <cell r="C52" t="str">
            <v>Value of   engineering services</v>
          </cell>
          <cell r="D52">
            <v>1</v>
          </cell>
          <cell r="G52">
            <v>82366651.471858501</v>
          </cell>
          <cell r="I52">
            <v>0</v>
          </cell>
          <cell r="L52">
            <v>74742877.946786299</v>
          </cell>
          <cell r="N52">
            <v>0</v>
          </cell>
          <cell r="P52">
            <v>7623773.5250722049</v>
          </cell>
          <cell r="R52">
            <v>0</v>
          </cell>
          <cell r="S52">
            <v>0</v>
          </cell>
          <cell r="U52">
            <v>82366651.471858501</v>
          </cell>
        </row>
        <row r="53">
          <cell r="B53" t="str">
            <v>9B.17</v>
          </cell>
          <cell r="C53" t="str">
            <v>Spare Parts comprising:</v>
          </cell>
          <cell r="I53">
            <v>0</v>
          </cell>
          <cell r="N53">
            <v>0</v>
          </cell>
          <cell r="P53">
            <v>0</v>
          </cell>
          <cell r="U53">
            <v>0</v>
          </cell>
        </row>
        <row r="54">
          <cell r="C54" t="str">
            <v>(i) Replacement Parts</v>
          </cell>
          <cell r="I54">
            <v>0</v>
          </cell>
          <cell r="N54">
            <v>0</v>
          </cell>
          <cell r="P54">
            <v>0</v>
          </cell>
          <cell r="U54">
            <v>0</v>
          </cell>
        </row>
        <row r="55">
          <cell r="C55" t="str">
            <v>(ii) Commissioning Parts</v>
          </cell>
          <cell r="I55">
            <v>0</v>
          </cell>
          <cell r="N55">
            <v>0</v>
          </cell>
          <cell r="P55">
            <v>0</v>
          </cell>
          <cell r="U55">
            <v>0</v>
          </cell>
        </row>
        <row r="56">
          <cell r="C56" t="str">
            <v>(iii) Critical Spare Parts</v>
          </cell>
          <cell r="I56">
            <v>0</v>
          </cell>
          <cell r="N56">
            <v>0</v>
          </cell>
          <cell r="P56">
            <v>0</v>
          </cell>
          <cell r="U56">
            <v>0</v>
          </cell>
        </row>
        <row r="57">
          <cell r="C57" t="str">
            <v xml:space="preserve">Plasma 50" </v>
          </cell>
          <cell r="D57">
            <v>10</v>
          </cell>
          <cell r="G57">
            <v>3201803.9224613248</v>
          </cell>
          <cell r="H57">
            <v>2654881.2891039248</v>
          </cell>
          <cell r="I57">
            <v>0</v>
          </cell>
          <cell r="N57">
            <v>198720</v>
          </cell>
          <cell r="P57">
            <v>32229.281853407258</v>
          </cell>
          <cell r="T57">
            <v>315973.35150399274</v>
          </cell>
          <cell r="U57">
            <v>3201803.9224613248</v>
          </cell>
        </row>
        <row r="58">
          <cell r="C58" t="str">
            <v>DZIN CONTROLLERS  (166)</v>
          </cell>
          <cell r="D58">
            <v>10</v>
          </cell>
          <cell r="G58">
            <v>932499.08605812991</v>
          </cell>
          <cell r="H58">
            <v>625243.78185418516</v>
          </cell>
          <cell r="I58">
            <v>146250</v>
          </cell>
          <cell r="N58">
            <v>58500</v>
          </cell>
          <cell r="P58">
            <v>9487.7867774976057</v>
          </cell>
          <cell r="T58">
            <v>93017.517426447128</v>
          </cell>
          <cell r="U58">
            <v>932499.08605812991</v>
          </cell>
        </row>
        <row r="59">
          <cell r="C59" t="str">
            <v>(provide separate list with quantity and unit prices for spares for each item 9B.1 to 9B.17)</v>
          </cell>
        </row>
        <row r="61">
          <cell r="A61" t="str">
            <v>9B</v>
          </cell>
          <cell r="B61" t="str">
            <v>TOTAL APPORTIONED AMOUNT FOR  COST CENTRE 9B (inclusive of all taxes and duties except tax payable under Section 5 or 6 and 5F of the APGST)</v>
          </cell>
          <cell r="G61">
            <v>211036581.00092673</v>
          </cell>
          <cell r="H61">
            <v>87070785.939215511</v>
          </cell>
          <cell r="I61">
            <v>7442955</v>
          </cell>
          <cell r="J61">
            <v>0</v>
          </cell>
          <cell r="K61">
            <v>0</v>
          </cell>
          <cell r="L61">
            <v>74742877.946786299</v>
          </cell>
          <cell r="M61">
            <v>0</v>
          </cell>
          <cell r="N61">
            <v>6916138</v>
          </cell>
          <cell r="O61">
            <v>0</v>
          </cell>
          <cell r="P61">
            <v>8664149.8379802071</v>
          </cell>
          <cell r="Q61">
            <v>0</v>
          </cell>
          <cell r="R61">
            <v>0</v>
          </cell>
          <cell r="S61">
            <v>15999906.503336869</v>
          </cell>
          <cell r="T61">
            <v>10199767.773607848</v>
          </cell>
          <cell r="U61">
            <v>211036581.00092676</v>
          </cell>
        </row>
        <row r="62">
          <cell r="B62" t="str">
            <v>Value of applicable Segniorage charges</v>
          </cell>
        </row>
        <row r="63">
          <cell r="U63">
            <v>211036581.00092673</v>
          </cell>
        </row>
        <row r="64">
          <cell r="B64" t="str">
            <v>Note for Tenderers :     Any items of work not specifically mentioned above shall be allocated to the most appropriate item of work and indicated separately (9B.1 to 9B.17)</v>
          </cell>
          <cell r="U64">
            <v>0</v>
          </cell>
        </row>
        <row r="65">
          <cell r="G65">
            <v>211036580.75092679</v>
          </cell>
          <cell r="U65">
            <v>0</v>
          </cell>
        </row>
        <row r="66">
          <cell r="G66">
            <v>0.24999994039535522</v>
          </cell>
        </row>
      </sheetData>
      <sheetData sheetId="22"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T2" t="str">
            <v>Addendum No.2</v>
          </cell>
        </row>
        <row r="3">
          <cell r="T3" t="str">
            <v>Package 3 - Passenger Terminal Building Works</v>
          </cell>
        </row>
        <row r="5">
          <cell r="B5" t="str">
            <v>Cost Centre 9C – Common Use Terminal Equipment</v>
          </cell>
        </row>
        <row r="7">
          <cell r="B7" t="str">
            <v>Sl. No</v>
          </cell>
          <cell r="C7" t="str">
            <v>Item Description</v>
          </cell>
          <cell r="D7" t="str">
            <v>Qty</v>
          </cell>
          <cell r="E7" t="str">
            <v>Unit</v>
          </cell>
          <cell r="F7" t="str">
            <v>Unit Rate</v>
          </cell>
          <cell r="G7" t="str">
            <v xml:space="preserve">Apportioned Amt in Rs. </v>
          </cell>
          <cell r="H7" t="str">
            <v>COST BREAKDOWN</v>
          </cell>
        </row>
        <row r="8">
          <cell r="H8" t="str">
            <v>CIF Price</v>
          </cell>
          <cell r="I8" t="str">
            <v>Custom Duty</v>
          </cell>
          <cell r="J8" t="str">
            <v>CVD</v>
          </cell>
          <cell r="K8" t="str">
            <v>Ex-Factory Price</v>
          </cell>
          <cell r="L8" t="str">
            <v>Value of Service</v>
          </cell>
          <cell r="M8" t="str">
            <v>Excise duty</v>
          </cell>
          <cell r="N8" t="str">
            <v>Sales Tax</v>
          </cell>
          <cell r="O8" t="str">
            <v>AP Entry Tax</v>
          </cell>
          <cell r="P8" t="str">
            <v>Service Tax</v>
          </cell>
          <cell r="Q8" t="str">
            <v>Works Contract Tax</v>
          </cell>
          <cell r="R8" t="str">
            <v>Other taxes &amp; levies *</v>
          </cell>
          <cell r="S8" t="str">
            <v>Construction services</v>
          </cell>
          <cell r="T8" t="str">
            <v>Installation, testing &amp; commissioning</v>
          </cell>
        </row>
        <row r="9">
          <cell r="B9" t="str">
            <v>9C</v>
          </cell>
          <cell r="C9" t="str">
            <v>Common Use Termial Equipment (CUTE)</v>
          </cell>
          <cell r="H9">
            <v>0</v>
          </cell>
          <cell r="I9">
            <v>0</v>
          </cell>
          <cell r="N9">
            <v>0</v>
          </cell>
          <cell r="S9">
            <v>0</v>
          </cell>
          <cell r="T9">
            <v>0</v>
          </cell>
          <cell r="U9">
            <v>0</v>
          </cell>
        </row>
        <row r="10">
          <cell r="B10" t="str">
            <v>9C.1</v>
          </cell>
          <cell r="C10" t="str">
            <v xml:space="preserve">CUTE </v>
          </cell>
          <cell r="H10">
            <v>0</v>
          </cell>
          <cell r="I10">
            <v>0</v>
          </cell>
          <cell r="N10">
            <v>0</v>
          </cell>
          <cell r="S10">
            <v>0</v>
          </cell>
          <cell r="T10">
            <v>0</v>
          </cell>
          <cell r="U10">
            <v>0</v>
          </cell>
        </row>
        <row r="11">
          <cell r="C11" t="str">
            <v xml:space="preserve">Cute workplace (Check in) </v>
          </cell>
          <cell r="D11">
            <v>44</v>
          </cell>
          <cell r="G11">
            <v>2203092.0596998129</v>
          </cell>
          <cell r="H11">
            <v>1580521.6155034686</v>
          </cell>
          <cell r="I11">
            <v>0</v>
          </cell>
          <cell r="N11">
            <v>117832</v>
          </cell>
          <cell r="P11">
            <v>19187.799797947777</v>
          </cell>
          <cell r="S11">
            <v>297434.96010479104</v>
          </cell>
          <cell r="T11">
            <v>188115.68429360568</v>
          </cell>
          <cell r="U11">
            <v>2203092.0596998129</v>
          </cell>
        </row>
        <row r="12">
          <cell r="C12" t="str">
            <v xml:space="preserve">Bag Tag printers </v>
          </cell>
          <cell r="D12">
            <v>44</v>
          </cell>
          <cell r="G12">
            <v>8203749.7378219692</v>
          </cell>
          <cell r="H12">
            <v>4970995.4035996189</v>
          </cell>
          <cell r="I12">
            <v>1158300</v>
          </cell>
          <cell r="N12">
            <v>370656</v>
          </cell>
          <cell r="P12">
            <v>55186.149861354221</v>
          </cell>
          <cell r="S12">
            <v>1107571.499445759</v>
          </cell>
          <cell r="T12">
            <v>541040.68491523748</v>
          </cell>
          <cell r="U12">
            <v>8203749.7378219692</v>
          </cell>
        </row>
        <row r="13">
          <cell r="C13" t="str">
            <v xml:space="preserve">Boarding pass printers </v>
          </cell>
          <cell r="D13">
            <v>61</v>
          </cell>
          <cell r="G13">
            <v>23357601.710808072</v>
          </cell>
          <cell r="H13">
            <v>14463867.097454559</v>
          </cell>
          <cell r="I13">
            <v>3370250</v>
          </cell>
          <cell r="N13">
            <v>1078480</v>
          </cell>
          <cell r="P13">
            <v>119543.86156046191</v>
          </cell>
          <cell r="S13">
            <v>3153462.1090434259</v>
          </cell>
          <cell r="T13">
            <v>1171998.6427496267</v>
          </cell>
          <cell r="U13">
            <v>23357601.710808072</v>
          </cell>
        </row>
        <row r="14">
          <cell r="C14" t="str">
            <v xml:space="preserve">Document Printer, Report Printer </v>
          </cell>
          <cell r="D14">
            <v>39</v>
          </cell>
          <cell r="G14">
            <v>2680073.8821455631</v>
          </cell>
          <cell r="H14">
            <v>1577496.0161254683</v>
          </cell>
          <cell r="I14">
            <v>367575</v>
          </cell>
          <cell r="N14">
            <v>117624</v>
          </cell>
          <cell r="P14">
            <v>23653.22281131395</v>
          </cell>
          <cell r="S14">
            <v>361831.30192138907</v>
          </cell>
          <cell r="T14">
            <v>231894.3412873917</v>
          </cell>
          <cell r="U14">
            <v>2680073.8821455631</v>
          </cell>
        </row>
        <row r="15">
          <cell r="B15" t="str">
            <v>9C.2</v>
          </cell>
          <cell r="C15" t="str">
            <v>CUTE workplace (gate)</v>
          </cell>
          <cell r="G15">
            <v>0</v>
          </cell>
          <cell r="H15">
            <v>0</v>
          </cell>
          <cell r="I15">
            <v>0</v>
          </cell>
          <cell r="N15">
            <v>0</v>
          </cell>
          <cell r="P15">
            <v>0</v>
          </cell>
          <cell r="S15">
            <v>0</v>
          </cell>
          <cell r="T15">
            <v>0</v>
          </cell>
          <cell r="U15">
            <v>0</v>
          </cell>
        </row>
        <row r="16">
          <cell r="C16" t="str">
            <v xml:space="preserve">Cute Workplace gate </v>
          </cell>
          <cell r="D16">
            <v>14</v>
          </cell>
          <cell r="G16">
            <v>700983.83717721328</v>
          </cell>
          <cell r="H16">
            <v>502893.24129655818</v>
          </cell>
          <cell r="I16">
            <v>0</v>
          </cell>
          <cell r="N16">
            <v>37492</v>
          </cell>
          <cell r="P16">
            <v>6105.2090266197465</v>
          </cell>
          <cell r="S16">
            <v>94638.396396978962</v>
          </cell>
          <cell r="T16">
            <v>59854.990457056345</v>
          </cell>
          <cell r="U16">
            <v>700983.83717721328</v>
          </cell>
        </row>
        <row r="17">
          <cell r="C17" t="str">
            <v xml:space="preserve">Boarding gate reader </v>
          </cell>
          <cell r="D17">
            <v>14</v>
          </cell>
          <cell r="G17">
            <v>5984847.6902268054</v>
          </cell>
          <cell r="H17">
            <v>3768695.1684978032</v>
          </cell>
          <cell r="I17">
            <v>878150</v>
          </cell>
          <cell r="N17">
            <v>281008</v>
          </cell>
          <cell r="P17">
            <v>23046.488720508725</v>
          </cell>
          <cell r="S17">
            <v>808002.06516036927</v>
          </cell>
          <cell r="T17">
            <v>225945.96784812477</v>
          </cell>
          <cell r="U17">
            <v>5984847.6902268054</v>
          </cell>
        </row>
        <row r="18">
          <cell r="B18" t="str">
            <v>9C.3</v>
          </cell>
          <cell r="C18" t="str">
            <v>CUTE workplace (transfer)</v>
          </cell>
          <cell r="G18">
            <v>0</v>
          </cell>
          <cell r="H18">
            <v>0</v>
          </cell>
          <cell r="I18">
            <v>0</v>
          </cell>
          <cell r="N18">
            <v>0</v>
          </cell>
          <cell r="P18">
            <v>0</v>
          </cell>
          <cell r="S18">
            <v>0</v>
          </cell>
          <cell r="T18">
            <v>0</v>
          </cell>
          <cell r="U18">
            <v>0</v>
          </cell>
        </row>
        <row r="19">
          <cell r="C19" t="str">
            <v xml:space="preserve">Transfer </v>
          </cell>
          <cell r="D19">
            <v>3</v>
          </cell>
          <cell r="G19">
            <v>150210.82225225997</v>
          </cell>
          <cell r="H19">
            <v>107762.83742069104</v>
          </cell>
          <cell r="I19">
            <v>0</v>
          </cell>
          <cell r="N19">
            <v>8034</v>
          </cell>
          <cell r="P19">
            <v>1308.2590771328028</v>
          </cell>
          <cell r="S19">
            <v>20279.656370781206</v>
          </cell>
          <cell r="T19">
            <v>12826.069383654931</v>
          </cell>
          <cell r="U19">
            <v>150210.82225225997</v>
          </cell>
        </row>
        <row r="20">
          <cell r="B20" t="str">
            <v>9C.4</v>
          </cell>
          <cell r="C20" t="str">
            <v>CUSS workplace (self check-in)</v>
          </cell>
          <cell r="G20">
            <v>0</v>
          </cell>
          <cell r="H20">
            <v>0</v>
          </cell>
          <cell r="I20">
            <v>0</v>
          </cell>
          <cell r="N20">
            <v>0</v>
          </cell>
          <cell r="P20">
            <v>0</v>
          </cell>
          <cell r="S20">
            <v>0</v>
          </cell>
          <cell r="T20">
            <v>0</v>
          </cell>
          <cell r="U20">
            <v>0</v>
          </cell>
        </row>
        <row r="21">
          <cell r="C21" t="str">
            <v xml:space="preserve">CUSS(Common user self service) with BTP </v>
          </cell>
          <cell r="D21">
            <v>6</v>
          </cell>
          <cell r="G21">
            <v>19941867.158202235</v>
          </cell>
          <cell r="H21">
            <v>11649201.349849612</v>
          </cell>
          <cell r="I21">
            <v>2714400</v>
          </cell>
          <cell r="N21">
            <v>868608</v>
          </cell>
          <cell r="P21">
            <v>186723.5922865707</v>
          </cell>
          <cell r="S21">
            <v>2692310.7622761442</v>
          </cell>
          <cell r="T21">
            <v>1830623.4537899089</v>
          </cell>
          <cell r="U21">
            <v>19941867.158202235</v>
          </cell>
        </row>
        <row r="22">
          <cell r="C22" t="str">
            <v xml:space="preserve">CUSS(Common user self service) without BTP </v>
          </cell>
          <cell r="D22">
            <v>6</v>
          </cell>
          <cell r="G22">
            <v>18614438.90606134</v>
          </cell>
          <cell r="H22">
            <v>10833255.1346123</v>
          </cell>
          <cell r="I22">
            <v>2524275</v>
          </cell>
          <cell r="N22">
            <v>807768</v>
          </cell>
          <cell r="P22">
            <v>179198.20821456786</v>
          </cell>
          <cell r="S22">
            <v>2513097.384660278</v>
          </cell>
          <cell r="T22">
            <v>1756845.1785741947</v>
          </cell>
          <cell r="U22">
            <v>18614438.90606134</v>
          </cell>
        </row>
        <row r="23">
          <cell r="B23" t="str">
            <v>9C.5</v>
          </cell>
          <cell r="C23" t="str">
            <v>CUTE servers</v>
          </cell>
          <cell r="G23">
            <v>0</v>
          </cell>
          <cell r="H23">
            <v>0</v>
          </cell>
          <cell r="I23">
            <v>0</v>
          </cell>
          <cell r="N23">
            <v>0</v>
          </cell>
          <cell r="P23">
            <v>0</v>
          </cell>
          <cell r="S23">
            <v>0</v>
          </cell>
          <cell r="T23">
            <v>0</v>
          </cell>
          <cell r="U23">
            <v>0</v>
          </cell>
        </row>
        <row r="24">
          <cell r="C24" t="str">
            <v xml:space="preserve">Server-Config </v>
          </cell>
          <cell r="D24">
            <v>1</v>
          </cell>
          <cell r="G24">
            <v>141068.97222409272</v>
          </cell>
          <cell r="H24">
            <v>113556.53835728733</v>
          </cell>
          <cell r="I24">
            <v>0</v>
          </cell>
          <cell r="N24">
            <v>8467</v>
          </cell>
          <cell r="P24">
            <v>0</v>
          </cell>
          <cell r="S24">
            <v>19045.433866805404</v>
          </cell>
          <cell r="T24">
            <v>0</v>
          </cell>
          <cell r="U24">
            <v>141068.97222409272</v>
          </cell>
        </row>
        <row r="25">
          <cell r="C25" t="str">
            <v xml:space="preserve">Server-Config  Backup server </v>
          </cell>
          <cell r="D25">
            <v>1</v>
          </cell>
          <cell r="G25">
            <v>201527.43348584673</v>
          </cell>
          <cell r="H25">
            <v>162223.62622469617</v>
          </cell>
          <cell r="I25">
            <v>0</v>
          </cell>
          <cell r="N25">
            <v>12096</v>
          </cell>
          <cell r="P25">
            <v>0</v>
          </cell>
          <cell r="S25">
            <v>27207.807261150578</v>
          </cell>
          <cell r="T25">
            <v>0</v>
          </cell>
          <cell r="U25">
            <v>201527.43348584673</v>
          </cell>
        </row>
        <row r="26">
          <cell r="C26" t="str">
            <v>File Server</v>
          </cell>
          <cell r="D26">
            <v>1</v>
          </cell>
          <cell r="G26">
            <v>132432.54464955645</v>
          </cell>
          <cell r="H26">
            <v>106604.09723337178</v>
          </cell>
          <cell r="I26">
            <v>0</v>
          </cell>
          <cell r="N26">
            <v>7949</v>
          </cell>
          <cell r="P26">
            <v>0</v>
          </cell>
          <cell r="S26">
            <v>17879.447416184667</v>
          </cell>
          <cell r="T26">
            <v>0</v>
          </cell>
          <cell r="U26">
            <v>132432.54464955645</v>
          </cell>
        </row>
        <row r="27">
          <cell r="C27" t="str">
            <v>Communication Server</v>
          </cell>
          <cell r="D27">
            <v>4</v>
          </cell>
          <cell r="G27">
            <v>1900115.8014379838</v>
          </cell>
          <cell r="H27">
            <v>1529537.0472614211</v>
          </cell>
          <cell r="I27">
            <v>0</v>
          </cell>
          <cell r="N27">
            <v>114048</v>
          </cell>
          <cell r="P27">
            <v>0</v>
          </cell>
          <cell r="S27">
            <v>256530.75417656259</v>
          </cell>
          <cell r="T27">
            <v>0</v>
          </cell>
          <cell r="U27">
            <v>1900115.8014379838</v>
          </cell>
        </row>
        <row r="28">
          <cell r="C28" t="str">
            <v>Server racks &amp; Switches , Monitor, Keyboard, Mouse</v>
          </cell>
          <cell r="D28">
            <v>7</v>
          </cell>
          <cell r="G28">
            <v>750181.98672226456</v>
          </cell>
          <cell r="H28">
            <v>603877.44862143148</v>
          </cell>
          <cell r="I28">
            <v>0</v>
          </cell>
          <cell r="N28">
            <v>45024</v>
          </cell>
          <cell r="P28">
            <v>0</v>
          </cell>
          <cell r="S28">
            <v>101280.53810083303</v>
          </cell>
          <cell r="T28">
            <v>0</v>
          </cell>
          <cell r="U28">
            <v>750181.98672226456</v>
          </cell>
        </row>
        <row r="29">
          <cell r="B29" t="str">
            <v>9C.6</v>
          </cell>
          <cell r="C29" t="str">
            <v>CUTE software</v>
          </cell>
          <cell r="G29">
            <v>0</v>
          </cell>
          <cell r="H29">
            <v>0</v>
          </cell>
          <cell r="I29">
            <v>0</v>
          </cell>
          <cell r="N29">
            <v>0</v>
          </cell>
          <cell r="P29">
            <v>0</v>
          </cell>
          <cell r="S29">
            <v>0</v>
          </cell>
          <cell r="T29">
            <v>0</v>
          </cell>
          <cell r="U29">
            <v>0</v>
          </cell>
        </row>
        <row r="30">
          <cell r="C30" t="str">
            <v xml:space="preserve">SW License </v>
          </cell>
          <cell r="D30">
            <v>73</v>
          </cell>
          <cell r="G30">
            <v>9330202.8721704725</v>
          </cell>
          <cell r="H30">
            <v>6618230.412480413</v>
          </cell>
          <cell r="I30">
            <v>0</v>
          </cell>
          <cell r="N30">
            <v>246740</v>
          </cell>
          <cell r="P30">
            <v>111587.33569266724</v>
          </cell>
          <cell r="S30">
            <v>1259651.6368143789</v>
          </cell>
          <cell r="T30">
            <v>1093993.4871830123</v>
          </cell>
          <cell r="U30">
            <v>9330202.8721704725</v>
          </cell>
        </row>
        <row r="31">
          <cell r="B31" t="str">
            <v>9C. 7</v>
          </cell>
          <cell r="C31" t="str">
            <v>Software</v>
          </cell>
          <cell r="G31">
            <v>0</v>
          </cell>
          <cell r="H31">
            <v>0</v>
          </cell>
          <cell r="I31">
            <v>0</v>
          </cell>
          <cell r="N31">
            <v>0</v>
          </cell>
          <cell r="P31">
            <v>0</v>
          </cell>
          <cell r="T31">
            <v>0</v>
          </cell>
          <cell r="U31">
            <v>0</v>
          </cell>
        </row>
        <row r="32">
          <cell r="C32" t="str">
            <v>Server os</v>
          </cell>
          <cell r="D32">
            <v>7</v>
          </cell>
          <cell r="G32">
            <v>1725163.1719621413</v>
          </cell>
          <cell r="H32">
            <v>1663157.1719621413</v>
          </cell>
          <cell r="I32">
            <v>0</v>
          </cell>
          <cell r="N32">
            <v>62006</v>
          </cell>
          <cell r="P32">
            <v>0</v>
          </cell>
          <cell r="T32">
            <v>0</v>
          </cell>
          <cell r="U32">
            <v>1725163.1719621413</v>
          </cell>
        </row>
        <row r="33">
          <cell r="C33" t="str">
            <v>Database-SQL</v>
          </cell>
          <cell r="D33">
            <v>2</v>
          </cell>
          <cell r="G33">
            <v>1311075.7963278471</v>
          </cell>
          <cell r="H33">
            <v>1263953.7963278471</v>
          </cell>
          <cell r="I33">
            <v>0</v>
          </cell>
          <cell r="N33">
            <v>47122</v>
          </cell>
          <cell r="P33">
            <v>0</v>
          </cell>
          <cell r="T33">
            <v>0</v>
          </cell>
          <cell r="U33">
            <v>1311075.7963278471</v>
          </cell>
        </row>
        <row r="34">
          <cell r="C34" t="str">
            <v xml:space="preserve">Client OS </v>
          </cell>
          <cell r="D34">
            <v>61</v>
          </cell>
          <cell r="G34">
            <v>1066808.8532552079</v>
          </cell>
          <cell r="H34">
            <v>1028439.8532552079</v>
          </cell>
          <cell r="I34">
            <v>0</v>
          </cell>
          <cell r="N34">
            <v>38369</v>
          </cell>
          <cell r="P34">
            <v>0</v>
          </cell>
          <cell r="T34">
            <v>0</v>
          </cell>
          <cell r="U34">
            <v>1066808.8532552079</v>
          </cell>
        </row>
        <row r="35">
          <cell r="B35" t="str">
            <v>9C. 8</v>
          </cell>
          <cell r="C35" t="str">
            <v>Clearing and Forwarding Services</v>
          </cell>
          <cell r="G35">
            <v>0</v>
          </cell>
          <cell r="H35">
            <v>0</v>
          </cell>
          <cell r="I35">
            <v>0</v>
          </cell>
          <cell r="N35">
            <v>0</v>
          </cell>
          <cell r="P35">
            <v>0</v>
          </cell>
          <cell r="T35">
            <v>0</v>
          </cell>
          <cell r="U35">
            <v>0</v>
          </cell>
        </row>
        <row r="36">
          <cell r="C36" t="str">
            <v xml:space="preserve">CIF Charges - </v>
          </cell>
          <cell r="D36">
            <v>1</v>
          </cell>
          <cell r="G36">
            <v>2888937.7748893686</v>
          </cell>
          <cell r="H36">
            <v>2888937.7748893686</v>
          </cell>
          <cell r="I36">
            <v>0</v>
          </cell>
          <cell r="N36">
            <v>0</v>
          </cell>
          <cell r="P36">
            <v>0</v>
          </cell>
          <cell r="T36">
            <v>0</v>
          </cell>
          <cell r="U36">
            <v>2888937.7748893686</v>
          </cell>
        </row>
        <row r="37">
          <cell r="B37" t="str">
            <v>9C. 9</v>
          </cell>
          <cell r="C37" t="str">
            <v>Inland Transportation</v>
          </cell>
          <cell r="G37">
            <v>0</v>
          </cell>
          <cell r="H37">
            <v>0</v>
          </cell>
          <cell r="I37">
            <v>0</v>
          </cell>
          <cell r="N37">
            <v>0</v>
          </cell>
          <cell r="P37">
            <v>0</v>
          </cell>
          <cell r="T37">
            <v>0</v>
          </cell>
          <cell r="U37">
            <v>0</v>
          </cell>
        </row>
        <row r="38">
          <cell r="G38">
            <v>0</v>
          </cell>
          <cell r="H38">
            <v>0</v>
          </cell>
          <cell r="I38">
            <v>0</v>
          </cell>
          <cell r="N38">
            <v>0</v>
          </cell>
          <cell r="P38">
            <v>0</v>
          </cell>
          <cell r="T38">
            <v>0</v>
          </cell>
          <cell r="U38">
            <v>0</v>
          </cell>
        </row>
        <row r="39">
          <cell r="B39" t="str">
            <v>9C. 10</v>
          </cell>
          <cell r="C39" t="str">
            <v>Value of   engineering services</v>
          </cell>
          <cell r="D39">
            <v>1</v>
          </cell>
          <cell r="G39">
            <v>40759447.277396448</v>
          </cell>
          <cell r="H39">
            <v>0</v>
          </cell>
          <cell r="I39">
            <v>0</v>
          </cell>
          <cell r="L39">
            <v>36986794.254279897</v>
          </cell>
          <cell r="N39">
            <v>0</v>
          </cell>
          <cell r="P39">
            <v>3772653.0231165504</v>
          </cell>
          <cell r="R39">
            <v>0</v>
          </cell>
          <cell r="S39">
            <v>0</v>
          </cell>
          <cell r="T39">
            <v>0</v>
          </cell>
          <cell r="U39">
            <v>40759447.277396448</v>
          </cell>
        </row>
        <row r="40">
          <cell r="B40" t="str">
            <v>9C.11</v>
          </cell>
          <cell r="C40" t="str">
            <v>Spare Parts comprising:</v>
          </cell>
          <cell r="G40">
            <v>0</v>
          </cell>
          <cell r="H40">
            <v>0</v>
          </cell>
          <cell r="I40">
            <v>0</v>
          </cell>
          <cell r="N40">
            <v>0</v>
          </cell>
          <cell r="P40">
            <v>0</v>
          </cell>
          <cell r="T40">
            <v>0</v>
          </cell>
        </row>
        <row r="41">
          <cell r="C41" t="str">
            <v>(i) Replacement Parts</v>
          </cell>
          <cell r="G41">
            <v>0</v>
          </cell>
          <cell r="H41">
            <v>0</v>
          </cell>
          <cell r="I41">
            <v>0</v>
          </cell>
          <cell r="N41">
            <v>0</v>
          </cell>
          <cell r="P41">
            <v>0</v>
          </cell>
          <cell r="T41">
            <v>0</v>
          </cell>
          <cell r="U41">
            <v>0</v>
          </cell>
        </row>
        <row r="42">
          <cell r="C42" t="str">
            <v>(ii) Commissioning Parts</v>
          </cell>
          <cell r="G42">
            <v>0</v>
          </cell>
          <cell r="H42">
            <v>0</v>
          </cell>
          <cell r="I42">
            <v>0</v>
          </cell>
          <cell r="N42">
            <v>0</v>
          </cell>
          <cell r="P42">
            <v>0</v>
          </cell>
          <cell r="T42">
            <v>0</v>
          </cell>
          <cell r="U42">
            <v>0</v>
          </cell>
        </row>
        <row r="43">
          <cell r="C43" t="str">
            <v>(iii) Critical Spare Parts</v>
          </cell>
          <cell r="G43">
            <v>0</v>
          </cell>
          <cell r="H43">
            <v>0</v>
          </cell>
          <cell r="I43">
            <v>0</v>
          </cell>
          <cell r="N43">
            <v>0</v>
          </cell>
          <cell r="P43">
            <v>0</v>
          </cell>
          <cell r="T43">
            <v>0</v>
          </cell>
          <cell r="U43">
            <v>0</v>
          </cell>
        </row>
        <row r="44">
          <cell r="C44" t="str">
            <v xml:space="preserve">Bag Tag printers </v>
          </cell>
          <cell r="D44">
            <v>5</v>
          </cell>
          <cell r="G44">
            <v>829869.69294670236</v>
          </cell>
          <cell r="H44">
            <v>564885.84131813853</v>
          </cell>
          <cell r="I44">
            <v>131625.25</v>
          </cell>
          <cell r="N44">
            <v>42120</v>
          </cell>
          <cell r="P44">
            <v>8444.9522378525562</v>
          </cell>
          <cell r="T44">
            <v>82793.649390711333</v>
          </cell>
          <cell r="U44">
            <v>829869.69294670236</v>
          </cell>
        </row>
        <row r="45">
          <cell r="C45" t="str">
            <v xml:space="preserve">Boarding pass printers </v>
          </cell>
          <cell r="D45">
            <v>6</v>
          </cell>
          <cell r="G45">
            <v>2090039.9192705555</v>
          </cell>
          <cell r="H45">
            <v>1422675.4522086452</v>
          </cell>
          <cell r="I45">
            <v>331500</v>
          </cell>
          <cell r="N45">
            <v>106080</v>
          </cell>
          <cell r="P45">
            <v>21268.616733498053</v>
          </cell>
          <cell r="T45">
            <v>208515.85032841229</v>
          </cell>
          <cell r="U45">
            <v>2090039.9192705555</v>
          </cell>
        </row>
        <row r="46">
          <cell r="C46" t="str">
            <v xml:space="preserve">Boarding gate reader </v>
          </cell>
          <cell r="D46">
            <v>2</v>
          </cell>
          <cell r="G46">
            <v>790937.45709775318</v>
          </cell>
          <cell r="H46">
            <v>538385.02407111472</v>
          </cell>
          <cell r="I46">
            <v>125450</v>
          </cell>
          <cell r="N46">
            <v>40144</v>
          </cell>
          <cell r="P46">
            <v>8048.7841821389429</v>
          </cell>
          <cell r="T46">
            <v>78909.648844499447</v>
          </cell>
          <cell r="U46">
            <v>790937.45709775318</v>
          </cell>
        </row>
        <row r="47">
          <cell r="C47" t="str">
            <v xml:space="preserve">Document Printer, Report Printer </v>
          </cell>
          <cell r="D47">
            <v>4</v>
          </cell>
          <cell r="G47">
            <v>237768.46976658193</v>
          </cell>
          <cell r="H47">
            <v>161794.4631923557</v>
          </cell>
          <cell r="I47">
            <v>37700</v>
          </cell>
          <cell r="N47">
            <v>12064</v>
          </cell>
          <cell r="P47">
            <v>2425.9715703911743</v>
          </cell>
          <cell r="T47">
            <v>23784.035003835044</v>
          </cell>
          <cell r="U47">
            <v>237768.46976658193</v>
          </cell>
        </row>
        <row r="48">
          <cell r="C48" t="str">
            <v>Gate (IER 677 BIO )</v>
          </cell>
          <cell r="D48">
            <v>6</v>
          </cell>
          <cell r="G48">
            <v>694632.08699473436</v>
          </cell>
          <cell r="H48">
            <v>472830.37088110851</v>
          </cell>
          <cell r="I48">
            <v>110175</v>
          </cell>
          <cell r="N48">
            <v>35256</v>
          </cell>
          <cell r="P48">
            <v>7068.7958653265223</v>
          </cell>
          <cell r="T48">
            <v>69301.92024829924</v>
          </cell>
          <cell r="U48">
            <v>694632.08699473436</v>
          </cell>
        </row>
        <row r="49">
          <cell r="C49" t="str">
            <v xml:space="preserve">Gate (IER 677 BIO) - With fastening kit  </v>
          </cell>
          <cell r="D49">
            <v>2</v>
          </cell>
          <cell r="G49">
            <v>274573.08998135355</v>
          </cell>
          <cell r="H49">
            <v>186900.50058427299</v>
          </cell>
          <cell r="I49">
            <v>43550</v>
          </cell>
          <cell r="N49">
            <v>13936</v>
          </cell>
          <cell r="P49">
            <v>2794.0400349384936</v>
          </cell>
          <cell r="T49">
            <v>27392.549362142094</v>
          </cell>
          <cell r="U49">
            <v>274573.08998135355</v>
          </cell>
        </row>
        <row r="50">
          <cell r="H50">
            <v>0</v>
          </cell>
          <cell r="I50">
            <v>0</v>
          </cell>
          <cell r="N50">
            <v>0</v>
          </cell>
          <cell r="T50">
            <v>0</v>
          </cell>
        </row>
        <row r="51">
          <cell r="C51" t="str">
            <v>(provide separate list with quantity and unit prices for spares for each item 9C.1 to 9C.10)</v>
          </cell>
          <cell r="H51">
            <v>0</v>
          </cell>
          <cell r="I51">
            <v>0</v>
          </cell>
          <cell r="N51">
            <v>0</v>
          </cell>
          <cell r="T51">
            <v>0</v>
          </cell>
        </row>
        <row r="52">
          <cell r="H52">
            <v>0</v>
          </cell>
          <cell r="I52">
            <v>0</v>
          </cell>
          <cell r="N52">
            <v>0</v>
          </cell>
          <cell r="T52">
            <v>0</v>
          </cell>
        </row>
        <row r="53">
          <cell r="A53" t="str">
            <v>9C</v>
          </cell>
          <cell r="B53" t="str">
            <v>TOTAL APPORTIONED AMOUNT FOR  COST CENTRE 9C (inclusive of all taxes and duties except tax payable under Section 5 or 6 and 5F of the APGST)</v>
          </cell>
          <cell r="G53">
            <v>146961649.00497416</v>
          </cell>
          <cell r="H53">
            <v>68780677.283228904</v>
          </cell>
          <cell r="I53">
            <v>11792950.25</v>
          </cell>
          <cell r="J53">
            <v>0</v>
          </cell>
          <cell r="K53">
            <v>0</v>
          </cell>
          <cell r="L53">
            <v>36986794.254279897</v>
          </cell>
          <cell r="M53">
            <v>0</v>
          </cell>
          <cell r="N53">
            <v>4518923</v>
          </cell>
          <cell r="O53">
            <v>0</v>
          </cell>
          <cell r="P53">
            <v>4548244.3107898412</v>
          </cell>
          <cell r="Q53">
            <v>0</v>
          </cell>
          <cell r="R53">
            <v>0</v>
          </cell>
          <cell r="S53">
            <v>12730223.753015831</v>
          </cell>
          <cell r="T53">
            <v>7603836.1536597125</v>
          </cell>
          <cell r="U53">
            <v>146961649.00497419</v>
          </cell>
        </row>
        <row r="54">
          <cell r="B54" t="str">
            <v>Value of applicable Segniorage charges</v>
          </cell>
        </row>
        <row r="55">
          <cell r="U55">
            <v>146961649.00497416</v>
          </cell>
        </row>
        <row r="56">
          <cell r="B56" t="str">
            <v>Note for Tenderers :     Any items of work not specifically mentioned above shall be allocated to the most appropriate item of work and indicated separately (9C.1 to 9C.11)</v>
          </cell>
          <cell r="U56">
            <v>0</v>
          </cell>
        </row>
        <row r="57">
          <cell r="G57">
            <v>146961648.84497416</v>
          </cell>
          <cell r="U57">
            <v>0</v>
          </cell>
        </row>
        <row r="58">
          <cell r="G58">
            <v>0.15999999642372131</v>
          </cell>
        </row>
      </sheetData>
      <sheetData sheetId="23"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T2" t="str">
            <v>Addendum No.2</v>
          </cell>
        </row>
        <row r="3">
          <cell r="T3" t="str">
            <v>Package 3 - Passenger Terminal Building Works</v>
          </cell>
        </row>
        <row r="5">
          <cell r="B5" t="str">
            <v>Cost Centre 9D – Apron Management System</v>
          </cell>
        </row>
        <row r="7">
          <cell r="B7" t="str">
            <v>Sl. No</v>
          </cell>
          <cell r="C7" t="str">
            <v>Item Description</v>
          </cell>
          <cell r="D7" t="str">
            <v>Qty</v>
          </cell>
          <cell r="E7" t="str">
            <v>Unit</v>
          </cell>
          <cell r="F7" t="str">
            <v>Unit Rate</v>
          </cell>
          <cell r="G7" t="str">
            <v xml:space="preserve">Apportioned Amt in Rs. </v>
          </cell>
          <cell r="H7" t="str">
            <v>COST BREAKDOWN</v>
          </cell>
        </row>
        <row r="8">
          <cell r="H8" t="str">
            <v>CIF Price</v>
          </cell>
          <cell r="I8" t="str">
            <v>Custom Duty</v>
          </cell>
          <cell r="J8" t="str">
            <v>CVD</v>
          </cell>
          <cell r="K8" t="str">
            <v>Ex-Factory Price</v>
          </cell>
          <cell r="L8" t="str">
            <v>Value of Service</v>
          </cell>
          <cell r="M8" t="str">
            <v>Excise duty</v>
          </cell>
          <cell r="N8" t="str">
            <v>Sales Tax</v>
          </cell>
          <cell r="O8" t="str">
            <v>AP Entry Tax</v>
          </cell>
          <cell r="P8" t="str">
            <v>Service Tax</v>
          </cell>
          <cell r="Q8" t="str">
            <v>Works Contract Tax</v>
          </cell>
          <cell r="R8" t="str">
            <v>Other taxes &amp; levies *</v>
          </cell>
          <cell r="S8" t="str">
            <v>Construction services</v>
          </cell>
          <cell r="T8" t="str">
            <v>Installation, testing &amp; commissioning</v>
          </cell>
        </row>
        <row r="9">
          <cell r="B9" t="str">
            <v>9M.1</v>
          </cell>
          <cell r="C9" t="str">
            <v>BRS servers</v>
          </cell>
          <cell r="H9">
            <v>0</v>
          </cell>
          <cell r="I9">
            <v>0</v>
          </cell>
          <cell r="N9">
            <v>0</v>
          </cell>
          <cell r="S9">
            <v>0</v>
          </cell>
          <cell r="T9">
            <v>0</v>
          </cell>
          <cell r="U9">
            <v>0</v>
          </cell>
        </row>
        <row r="10">
          <cell r="C10" t="str">
            <v>HW - Servers</v>
          </cell>
          <cell r="D10">
            <v>2</v>
          </cell>
          <cell r="G10">
            <v>786297.37842143397</v>
          </cell>
          <cell r="H10">
            <v>632620.97503757</v>
          </cell>
          <cell r="I10">
            <v>0</v>
          </cell>
          <cell r="N10">
            <v>47520</v>
          </cell>
          <cell r="P10">
            <v>0</v>
          </cell>
          <cell r="R10">
            <v>0</v>
          </cell>
          <cell r="S10">
            <v>106156.40338386392</v>
          </cell>
          <cell r="T10">
            <v>0</v>
          </cell>
          <cell r="U10">
            <v>786297.37842143397</v>
          </cell>
        </row>
        <row r="11">
          <cell r="B11" t="str">
            <v>9M.2</v>
          </cell>
          <cell r="C11" t="str">
            <v xml:space="preserve">BRS Management Workstations </v>
          </cell>
          <cell r="G11">
            <v>0</v>
          </cell>
          <cell r="H11">
            <v>0</v>
          </cell>
          <cell r="I11">
            <v>0</v>
          </cell>
          <cell r="N11">
            <v>0</v>
          </cell>
          <cell r="P11">
            <v>0</v>
          </cell>
          <cell r="R11">
            <v>0</v>
          </cell>
          <cell r="S11">
            <v>0</v>
          </cell>
          <cell r="T11">
            <v>0</v>
          </cell>
          <cell r="U11">
            <v>0</v>
          </cell>
        </row>
        <row r="12">
          <cell r="C12" t="str">
            <v>HW - Workstations</v>
          </cell>
          <cell r="D12">
            <v>2</v>
          </cell>
          <cell r="G12">
            <v>117094.42604143069</v>
          </cell>
          <cell r="H12">
            <v>83966.056686804746</v>
          </cell>
          <cell r="I12">
            <v>0</v>
          </cell>
          <cell r="N12">
            <v>6308</v>
          </cell>
          <cell r="P12">
            <v>1019.23083578643</v>
          </cell>
          <cell r="R12">
            <v>0</v>
          </cell>
          <cell r="S12">
            <v>15808.679344462755</v>
          </cell>
          <cell r="T12">
            <v>9992.4591743767651</v>
          </cell>
          <cell r="U12">
            <v>117094.42604143069</v>
          </cell>
        </row>
        <row r="13">
          <cell r="B13" t="str">
            <v>9M.3</v>
          </cell>
          <cell r="C13" t="str">
            <v>Wireless devices: (BRS)</v>
          </cell>
          <cell r="G13">
            <v>0</v>
          </cell>
          <cell r="H13">
            <v>0</v>
          </cell>
          <cell r="I13">
            <v>0</v>
          </cell>
          <cell r="N13">
            <v>0</v>
          </cell>
          <cell r="P13">
            <v>0</v>
          </cell>
          <cell r="R13">
            <v>0</v>
          </cell>
          <cell r="S13">
            <v>0</v>
          </cell>
          <cell r="T13">
            <v>0</v>
          </cell>
          <cell r="U13">
            <v>0</v>
          </cell>
        </row>
        <row r="14">
          <cell r="C14" t="str">
            <v>WLAN - Accesspoints</v>
          </cell>
          <cell r="D14">
            <v>50</v>
          </cell>
          <cell r="G14">
            <v>1323355.2440949823</v>
          </cell>
          <cell r="H14">
            <v>948931.46255635505</v>
          </cell>
          <cell r="I14">
            <v>0</v>
          </cell>
          <cell r="N14">
            <v>71300</v>
          </cell>
          <cell r="P14">
            <v>11519.918173329592</v>
          </cell>
          <cell r="R14">
            <v>0</v>
          </cell>
          <cell r="S14">
            <v>178663.48911696841</v>
          </cell>
          <cell r="T14">
            <v>112940.37424832935</v>
          </cell>
          <cell r="U14">
            <v>1323355.2440949823</v>
          </cell>
        </row>
        <row r="15">
          <cell r="C15" t="str">
            <v>Scanners</v>
          </cell>
          <cell r="D15">
            <v>48</v>
          </cell>
          <cell r="G15">
            <v>18176651.952188164</v>
          </cell>
          <cell r="H15">
            <v>13034108.490490431</v>
          </cell>
          <cell r="I15">
            <v>0</v>
          </cell>
          <cell r="N15">
            <v>979056</v>
          </cell>
          <cell r="P15">
            <v>158229.10124143367</v>
          </cell>
          <cell r="R15">
            <v>0</v>
          </cell>
          <cell r="S15">
            <v>2453992.6620108718</v>
          </cell>
          <cell r="T15">
            <v>1551265.6984454284</v>
          </cell>
          <cell r="U15">
            <v>18176651.952188164</v>
          </cell>
        </row>
        <row r="16">
          <cell r="B16" t="str">
            <v>9M.4</v>
          </cell>
          <cell r="C16" t="str">
            <v>BRS Printers</v>
          </cell>
          <cell r="G16">
            <v>0</v>
          </cell>
          <cell r="H16">
            <v>0</v>
          </cell>
          <cell r="I16">
            <v>0</v>
          </cell>
          <cell r="N16">
            <v>0</v>
          </cell>
          <cell r="P16">
            <v>0</v>
          </cell>
          <cell r="S16">
            <v>0</v>
          </cell>
          <cell r="T16">
            <v>0</v>
          </cell>
          <cell r="U16">
            <v>0</v>
          </cell>
        </row>
        <row r="17">
          <cell r="C17" t="str">
            <v>Bag Tag Printers</v>
          </cell>
          <cell r="D17">
            <v>2</v>
          </cell>
          <cell r="G17">
            <v>370746.57299500698</v>
          </cell>
          <cell r="H17">
            <v>224292.89114968391</v>
          </cell>
          <cell r="I17">
            <v>52650</v>
          </cell>
          <cell r="N17">
            <v>16848</v>
          </cell>
          <cell r="P17">
            <v>2490.0166061026239</v>
          </cell>
          <cell r="R17">
            <v>0</v>
          </cell>
          <cell r="S17">
            <v>50053.737728410393</v>
          </cell>
          <cell r="T17">
            <v>24411.927510810041</v>
          </cell>
          <cell r="U17">
            <v>370746.57299500698</v>
          </cell>
        </row>
        <row r="18">
          <cell r="B18" t="str">
            <v>9D.1</v>
          </cell>
          <cell r="C18" t="str">
            <v>Central software</v>
          </cell>
          <cell r="G18">
            <v>0</v>
          </cell>
          <cell r="H18">
            <v>0</v>
          </cell>
          <cell r="I18">
            <v>0</v>
          </cell>
          <cell r="N18">
            <v>0</v>
          </cell>
          <cell r="P18">
            <v>0</v>
          </cell>
          <cell r="S18">
            <v>0</v>
          </cell>
          <cell r="T18">
            <v>0</v>
          </cell>
          <cell r="U18">
            <v>0</v>
          </cell>
        </row>
        <row r="19">
          <cell r="C19" t="str">
            <v>SW License (AMS)</v>
          </cell>
          <cell r="D19">
            <v>1</v>
          </cell>
          <cell r="G19">
            <v>17292998.309238441</v>
          </cell>
          <cell r="H19">
            <v>13695711.600325145</v>
          </cell>
          <cell r="I19">
            <v>0</v>
          </cell>
          <cell r="N19">
            <v>514384</v>
          </cell>
          <cell r="P19">
            <v>69253.586857229224</v>
          </cell>
          <cell r="S19">
            <v>2334692.3881616634</v>
          </cell>
          <cell r="T19">
            <v>678956.73389440426</v>
          </cell>
          <cell r="U19">
            <v>17292998.309238441</v>
          </cell>
        </row>
        <row r="20">
          <cell r="C20" t="str">
            <v>BRS Software</v>
          </cell>
          <cell r="D20">
            <v>1</v>
          </cell>
          <cell r="G20">
            <v>9273456.7500554807</v>
          </cell>
          <cell r="H20">
            <v>6576489.0923518436</v>
          </cell>
          <cell r="I20">
            <v>0</v>
          </cell>
          <cell r="N20">
            <v>247000</v>
          </cell>
          <cell r="P20">
            <v>110883.55199050749</v>
          </cell>
          <cell r="R20">
            <v>0</v>
          </cell>
          <cell r="S20">
            <v>1251990.4587473699</v>
          </cell>
          <cell r="T20">
            <v>1087093.6469657598</v>
          </cell>
          <cell r="U20">
            <v>9273456.7500554807</v>
          </cell>
        </row>
        <row r="21">
          <cell r="C21" t="str">
            <v>Server OS</v>
          </cell>
          <cell r="D21">
            <v>2</v>
          </cell>
          <cell r="G21">
            <v>565796.76734891243</v>
          </cell>
          <cell r="H21">
            <v>471693.70118755836</v>
          </cell>
          <cell r="I21">
            <v>0</v>
          </cell>
          <cell r="N21">
            <v>17716</v>
          </cell>
          <cell r="P21">
            <v>0</v>
          </cell>
          <cell r="R21">
            <v>0</v>
          </cell>
          <cell r="S21">
            <v>76387.066161354101</v>
          </cell>
          <cell r="T21">
            <v>0</v>
          </cell>
          <cell r="U21">
            <v>565796.76734891243</v>
          </cell>
        </row>
        <row r="22">
          <cell r="C22" t="str">
            <v xml:space="preserve">SQL Server </v>
          </cell>
          <cell r="D22">
            <v>2</v>
          </cell>
          <cell r="G22">
            <v>1504964.049579673</v>
          </cell>
          <cell r="H22">
            <v>1254659.9264926934</v>
          </cell>
          <cell r="I22">
            <v>0</v>
          </cell>
          <cell r="N22">
            <v>47122</v>
          </cell>
          <cell r="P22">
            <v>0</v>
          </cell>
          <cell r="R22">
            <v>0</v>
          </cell>
          <cell r="S22">
            <v>203182.12308697958</v>
          </cell>
          <cell r="T22">
            <v>0</v>
          </cell>
          <cell r="U22">
            <v>1504964.049579673</v>
          </cell>
        </row>
        <row r="23">
          <cell r="C23" t="str">
            <v xml:space="preserve">SQL Server client license </v>
          </cell>
          <cell r="D23">
            <v>5</v>
          </cell>
          <cell r="G23">
            <v>62014.89071658811</v>
          </cell>
          <cell r="H23">
            <v>51702.386959888681</v>
          </cell>
          <cell r="I23">
            <v>0</v>
          </cell>
          <cell r="N23">
            <v>1940</v>
          </cell>
          <cell r="P23">
            <v>0</v>
          </cell>
          <cell r="R23">
            <v>0</v>
          </cell>
          <cell r="S23">
            <v>8372.5037566994251</v>
          </cell>
          <cell r="T23">
            <v>0</v>
          </cell>
          <cell r="U23">
            <v>62014.89071658811</v>
          </cell>
        </row>
        <row r="24">
          <cell r="C24" t="str">
            <v xml:space="preserve">WIN Client license </v>
          </cell>
          <cell r="D24">
            <v>5</v>
          </cell>
          <cell r="G24">
            <v>100374.91384319877</v>
          </cell>
          <cell r="H24">
            <v>83678.501698151304</v>
          </cell>
          <cell r="I24">
            <v>0</v>
          </cell>
          <cell r="N24">
            <v>3145</v>
          </cell>
          <cell r="P24">
            <v>0</v>
          </cell>
          <cell r="R24">
            <v>0</v>
          </cell>
          <cell r="S24">
            <v>13551.412145047456</v>
          </cell>
          <cell r="T24">
            <v>0</v>
          </cell>
          <cell r="U24">
            <v>100374.91384319877</v>
          </cell>
        </row>
        <row r="25">
          <cell r="G25">
            <v>0</v>
          </cell>
          <cell r="H25">
            <v>0</v>
          </cell>
          <cell r="I25">
            <v>0</v>
          </cell>
          <cell r="N25">
            <v>0</v>
          </cell>
          <cell r="P25">
            <v>0</v>
          </cell>
          <cell r="T25">
            <v>0</v>
          </cell>
          <cell r="U25">
            <v>0</v>
          </cell>
        </row>
        <row r="26">
          <cell r="B26" t="str">
            <v>9D. 2</v>
          </cell>
          <cell r="C26" t="str">
            <v>Clearing and Forwarding Services</v>
          </cell>
          <cell r="G26">
            <v>0</v>
          </cell>
          <cell r="H26">
            <v>0</v>
          </cell>
          <cell r="I26">
            <v>0</v>
          </cell>
          <cell r="N26">
            <v>0</v>
          </cell>
          <cell r="P26">
            <v>0</v>
          </cell>
          <cell r="T26">
            <v>0</v>
          </cell>
          <cell r="U26">
            <v>0</v>
          </cell>
        </row>
        <row r="27">
          <cell r="C27" t="str">
            <v>CIF Chgs</v>
          </cell>
          <cell r="D27">
            <v>1</v>
          </cell>
          <cell r="G27">
            <v>176526.81247891791</v>
          </cell>
          <cell r="H27">
            <v>176526.81247891791</v>
          </cell>
          <cell r="I27">
            <v>0</v>
          </cell>
          <cell r="N27">
            <v>0</v>
          </cell>
          <cell r="P27">
            <v>0</v>
          </cell>
          <cell r="R27">
            <v>0</v>
          </cell>
          <cell r="T27">
            <v>0</v>
          </cell>
          <cell r="U27">
            <v>176526.81247891791</v>
          </cell>
        </row>
        <row r="28">
          <cell r="B28" t="str">
            <v>9D. 3</v>
          </cell>
          <cell r="C28" t="str">
            <v>Inland Transportation</v>
          </cell>
          <cell r="G28">
            <v>0</v>
          </cell>
          <cell r="H28">
            <v>0</v>
          </cell>
          <cell r="I28">
            <v>0</v>
          </cell>
          <cell r="N28">
            <v>0</v>
          </cell>
          <cell r="P28">
            <v>0</v>
          </cell>
          <cell r="T28">
            <v>0</v>
          </cell>
          <cell r="U28">
            <v>0</v>
          </cell>
        </row>
        <row r="29">
          <cell r="G29">
            <v>0</v>
          </cell>
          <cell r="H29">
            <v>0</v>
          </cell>
          <cell r="I29">
            <v>0</v>
          </cell>
          <cell r="N29">
            <v>0</v>
          </cell>
          <cell r="P29">
            <v>0</v>
          </cell>
          <cell r="T29">
            <v>0</v>
          </cell>
          <cell r="U29">
            <v>0</v>
          </cell>
        </row>
        <row r="30">
          <cell r="B30" t="str">
            <v>9D. 4</v>
          </cell>
          <cell r="C30" t="str">
            <v>Value of   engineering services</v>
          </cell>
          <cell r="D30">
            <v>1</v>
          </cell>
          <cell r="G30">
            <v>37139580.205574133</v>
          </cell>
          <cell r="H30">
            <v>0</v>
          </cell>
          <cell r="I30">
            <v>0</v>
          </cell>
          <cell r="L30">
            <v>33701978.408887595</v>
          </cell>
          <cell r="N30">
            <v>0</v>
          </cell>
          <cell r="P30">
            <v>3437601.7966865376</v>
          </cell>
          <cell r="R30">
            <v>0</v>
          </cell>
          <cell r="S30">
            <v>0</v>
          </cell>
          <cell r="T30">
            <v>0</v>
          </cell>
          <cell r="U30">
            <v>37139580.205574133</v>
          </cell>
        </row>
        <row r="31">
          <cell r="B31" t="str">
            <v>9D.5</v>
          </cell>
          <cell r="C31" t="str">
            <v>Spare Parts comprising:</v>
          </cell>
          <cell r="G31">
            <v>0</v>
          </cell>
          <cell r="H31">
            <v>0</v>
          </cell>
          <cell r="I31">
            <v>0</v>
          </cell>
          <cell r="N31">
            <v>0</v>
          </cell>
          <cell r="P31">
            <v>0</v>
          </cell>
          <cell r="S31">
            <v>0</v>
          </cell>
          <cell r="T31">
            <v>0</v>
          </cell>
        </row>
        <row r="32">
          <cell r="C32" t="str">
            <v>(i) Replacement Parts</v>
          </cell>
          <cell r="G32">
            <v>0</v>
          </cell>
          <cell r="H32">
            <v>0</v>
          </cell>
          <cell r="I32">
            <v>0</v>
          </cell>
          <cell r="N32">
            <v>0</v>
          </cell>
          <cell r="P32">
            <v>0</v>
          </cell>
          <cell r="S32">
            <v>0</v>
          </cell>
          <cell r="T32">
            <v>0</v>
          </cell>
          <cell r="U32">
            <v>0</v>
          </cell>
        </row>
        <row r="33">
          <cell r="C33" t="str">
            <v>(ii) Commissioning Parts</v>
          </cell>
          <cell r="G33">
            <v>0</v>
          </cell>
          <cell r="H33">
            <v>0</v>
          </cell>
          <cell r="I33">
            <v>0</v>
          </cell>
          <cell r="N33">
            <v>0</v>
          </cell>
          <cell r="P33">
            <v>0</v>
          </cell>
          <cell r="S33">
            <v>0</v>
          </cell>
          <cell r="T33">
            <v>0</v>
          </cell>
          <cell r="U33">
            <v>0</v>
          </cell>
        </row>
        <row r="34">
          <cell r="C34" t="str">
            <v>(iii) Critical Spare Parts</v>
          </cell>
          <cell r="G34">
            <v>0</v>
          </cell>
          <cell r="H34">
            <v>0</v>
          </cell>
          <cell r="I34">
            <v>0</v>
          </cell>
          <cell r="N34">
            <v>0</v>
          </cell>
          <cell r="P34">
            <v>0</v>
          </cell>
          <cell r="S34">
            <v>0</v>
          </cell>
          <cell r="T34">
            <v>0</v>
          </cell>
          <cell r="U34">
            <v>0</v>
          </cell>
        </row>
        <row r="35">
          <cell r="C35" t="str">
            <v>(provide separate list with quantity and unit prices for spares for each item 9D.1 to 9D. 4)</v>
          </cell>
          <cell r="G35">
            <v>0</v>
          </cell>
          <cell r="H35">
            <v>0</v>
          </cell>
          <cell r="I35">
            <v>0</v>
          </cell>
          <cell r="N35">
            <v>0</v>
          </cell>
          <cell r="P35">
            <v>0</v>
          </cell>
          <cell r="S35">
            <v>0</v>
          </cell>
          <cell r="T35">
            <v>0</v>
          </cell>
          <cell r="U35">
            <v>0</v>
          </cell>
        </row>
        <row r="36">
          <cell r="C36" t="str">
            <v>Scanners</v>
          </cell>
          <cell r="D36">
            <v>4</v>
          </cell>
          <cell r="G36">
            <v>1514721.0960156813</v>
          </cell>
          <cell r="H36">
            <v>1086175.80754087</v>
          </cell>
          <cell r="I36">
            <v>0</v>
          </cell>
          <cell r="N36">
            <v>81588</v>
          </cell>
          <cell r="P36">
            <v>13185.758436786142</v>
          </cell>
          <cell r="R36">
            <v>0</v>
          </cell>
          <cell r="S36">
            <v>204499.38850090597</v>
          </cell>
          <cell r="T36">
            <v>129272.14153711904</v>
          </cell>
          <cell r="U36">
            <v>1514721.0960156813</v>
          </cell>
        </row>
        <row r="37">
          <cell r="C37" t="str">
            <v>WLAN - Accesspoints</v>
          </cell>
          <cell r="D37">
            <v>6</v>
          </cell>
          <cell r="G37">
            <v>158802.6292913979</v>
          </cell>
          <cell r="H37">
            <v>113871.77550676261</v>
          </cell>
          <cell r="I37">
            <v>0</v>
          </cell>
          <cell r="N37">
            <v>8556</v>
          </cell>
          <cell r="P37">
            <v>1382.390180799551</v>
          </cell>
          <cell r="R37">
            <v>0</v>
          </cell>
          <cell r="S37">
            <v>21439.618694036213</v>
          </cell>
          <cell r="T37">
            <v>13552.84490979952</v>
          </cell>
          <cell r="U37">
            <v>158802.6292913979</v>
          </cell>
        </row>
        <row r="38">
          <cell r="H38">
            <v>0</v>
          </cell>
          <cell r="I38">
            <v>0</v>
          </cell>
          <cell r="N38">
            <v>0</v>
          </cell>
          <cell r="S38">
            <v>0</v>
          </cell>
          <cell r="T38">
            <v>0</v>
          </cell>
        </row>
        <row r="39">
          <cell r="A39" t="str">
            <v>9D</v>
          </cell>
          <cell r="B39" t="str">
            <v>TOTAL APPORTIONED AMOUNT FOR  COST CENTRE 9D (inclusive of all taxes and duties except tax payable under Section 5 or 6 and 5F of the APGST)</v>
          </cell>
          <cell r="G39">
            <v>88563381.997883439</v>
          </cell>
          <cell r="H39">
            <v>38434429.480462678</v>
          </cell>
          <cell r="I39">
            <v>52650</v>
          </cell>
          <cell r="J39">
            <v>0</v>
          </cell>
          <cell r="K39">
            <v>0</v>
          </cell>
          <cell r="L39">
            <v>33701978.408887595</v>
          </cell>
          <cell r="M39">
            <v>0</v>
          </cell>
          <cell r="N39">
            <v>2042483</v>
          </cell>
          <cell r="O39">
            <v>0</v>
          </cell>
          <cell r="P39">
            <v>3805565.3510085121</v>
          </cell>
          <cell r="Q39">
            <v>0</v>
          </cell>
          <cell r="R39">
            <v>0</v>
          </cell>
          <cell r="S39">
            <v>6918789.9308386324</v>
          </cell>
          <cell r="T39">
            <v>3607485.8266860275</v>
          </cell>
          <cell r="U39">
            <v>88563381.997883424</v>
          </cell>
        </row>
        <row r="40">
          <cell r="B40" t="str">
            <v>Value of applicable Segniorage charges</v>
          </cell>
        </row>
        <row r="41">
          <cell r="U41">
            <v>88563381.997883439</v>
          </cell>
        </row>
        <row r="42">
          <cell r="B42" t="str">
            <v>Note for Tenderers :     Any items of work not specifically mentioned above shall be allocated to the most appropriate item of work and indicated separately (9D.1 to 9D.5)</v>
          </cell>
          <cell r="U42">
            <v>0</v>
          </cell>
        </row>
        <row r="43">
          <cell r="G43">
            <v>88563381.887883484</v>
          </cell>
          <cell r="U43">
            <v>0</v>
          </cell>
        </row>
        <row r="44">
          <cell r="G44">
            <v>0.10999995470046997</v>
          </cell>
        </row>
      </sheetData>
      <sheetData sheetId="24"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T2" t="str">
            <v>Addendum No.2</v>
          </cell>
        </row>
        <row r="3">
          <cell r="T3" t="str">
            <v>Package 3 - Passenger Terminal Building Works</v>
          </cell>
        </row>
        <row r="5">
          <cell r="B5" t="str">
            <v>Cost Centre 9E – Airport Operational Database</v>
          </cell>
        </row>
        <row r="7">
          <cell r="B7" t="str">
            <v>Sl. No</v>
          </cell>
          <cell r="C7" t="str">
            <v>Item Description</v>
          </cell>
          <cell r="D7" t="str">
            <v>Qty</v>
          </cell>
          <cell r="E7" t="str">
            <v>Unit</v>
          </cell>
          <cell r="F7" t="str">
            <v>Unit Rate</v>
          </cell>
          <cell r="G7" t="str">
            <v xml:space="preserve">Apportioned Amt in Rs. </v>
          </cell>
          <cell r="H7" t="str">
            <v>COST BREAKDOWN</v>
          </cell>
        </row>
        <row r="8">
          <cell r="H8" t="str">
            <v>CIF Price</v>
          </cell>
          <cell r="I8" t="str">
            <v>Custom Duty</v>
          </cell>
          <cell r="J8" t="str">
            <v>CVD</v>
          </cell>
          <cell r="K8" t="str">
            <v>Ex-Factory Price</v>
          </cell>
          <cell r="L8" t="str">
            <v>Value of Service</v>
          </cell>
          <cell r="M8" t="str">
            <v>Excise duty</v>
          </cell>
          <cell r="N8" t="str">
            <v>Sales Tax</v>
          </cell>
          <cell r="O8" t="str">
            <v>AP Entry Tax</v>
          </cell>
          <cell r="P8" t="str">
            <v>Service Tax</v>
          </cell>
          <cell r="Q8" t="str">
            <v>Works Contract Tax</v>
          </cell>
          <cell r="R8" t="str">
            <v>Other taxes &amp; levies *</v>
          </cell>
          <cell r="S8" t="str">
            <v>Construction services</v>
          </cell>
          <cell r="T8" t="str">
            <v>Installation, testing &amp; commissioning</v>
          </cell>
        </row>
        <row r="9">
          <cell r="B9" t="str">
            <v>9E.1</v>
          </cell>
          <cell r="C9" t="str">
            <v>Central software</v>
          </cell>
          <cell r="H9">
            <v>0</v>
          </cell>
          <cell r="I9">
            <v>0</v>
          </cell>
          <cell r="N9">
            <v>0</v>
          </cell>
          <cell r="S9">
            <v>0</v>
          </cell>
          <cell r="T9">
            <v>0</v>
          </cell>
          <cell r="U9">
            <v>0</v>
          </cell>
        </row>
        <row r="10">
          <cell r="C10" t="str">
            <v>SW License</v>
          </cell>
          <cell r="D10">
            <v>1</v>
          </cell>
          <cell r="G10">
            <v>13767021.180227453</v>
          </cell>
          <cell r="H10">
            <v>10903552.347800234</v>
          </cell>
          <cell r="I10">
            <v>0</v>
          </cell>
          <cell r="N10">
            <v>409318</v>
          </cell>
          <cell r="P10">
            <v>55118.265378664386</v>
          </cell>
          <cell r="S10">
            <v>1858657.4162773346</v>
          </cell>
          <cell r="T10">
            <v>540375.15077121952</v>
          </cell>
          <cell r="U10">
            <v>13767021.180227453</v>
          </cell>
        </row>
        <row r="11">
          <cell r="C11" t="str">
            <v>Client OS</v>
          </cell>
          <cell r="D11">
            <v>16</v>
          </cell>
          <cell r="G11">
            <v>309434.61319884763</v>
          </cell>
          <cell r="H11">
            <v>257978.47795900601</v>
          </cell>
          <cell r="I11">
            <v>0</v>
          </cell>
          <cell r="N11">
            <v>9680</v>
          </cell>
          <cell r="P11">
            <v>0</v>
          </cell>
          <cell r="S11">
            <v>41776.135239841649</v>
          </cell>
          <cell r="T11">
            <v>0</v>
          </cell>
          <cell r="U11">
            <v>309434.61319884763</v>
          </cell>
        </row>
        <row r="12">
          <cell r="C12" t="str">
            <v>Database-Oracle</v>
          </cell>
          <cell r="D12">
            <v>2</v>
          </cell>
          <cell r="G12">
            <v>183991.32023988874</v>
          </cell>
          <cell r="H12">
            <v>153393.02781804782</v>
          </cell>
          <cell r="I12">
            <v>0</v>
          </cell>
          <cell r="N12">
            <v>5758</v>
          </cell>
          <cell r="P12">
            <v>0</v>
          </cell>
          <cell r="S12">
            <v>24840.292421840903</v>
          </cell>
          <cell r="T12">
            <v>0</v>
          </cell>
          <cell r="U12">
            <v>183991.32023988874</v>
          </cell>
        </row>
        <row r="13">
          <cell r="C13" t="str">
            <v>Window CAL</v>
          </cell>
          <cell r="D13">
            <v>16</v>
          </cell>
          <cell r="G13">
            <v>63561.744854003824</v>
          </cell>
          <cell r="H13">
            <v>52996.403479001303</v>
          </cell>
          <cell r="I13">
            <v>0</v>
          </cell>
          <cell r="N13">
            <v>1984</v>
          </cell>
          <cell r="P13">
            <v>0</v>
          </cell>
          <cell r="S13">
            <v>8581.3413750025229</v>
          </cell>
          <cell r="T13">
            <v>0</v>
          </cell>
          <cell r="U13">
            <v>63561.744854003824</v>
          </cell>
        </row>
        <row r="14">
          <cell r="C14" t="str">
            <v>IBM Websphere</v>
          </cell>
          <cell r="D14">
            <v>2</v>
          </cell>
          <cell r="G14">
            <v>569699.13930887508</v>
          </cell>
          <cell r="H14">
            <v>474955.22187813564</v>
          </cell>
          <cell r="I14">
            <v>0</v>
          </cell>
          <cell r="N14">
            <v>17830</v>
          </cell>
          <cell r="P14">
            <v>0</v>
          </cell>
          <cell r="S14">
            <v>76913.917430739413</v>
          </cell>
          <cell r="T14">
            <v>0</v>
          </cell>
          <cell r="U14">
            <v>569699.13930887508</v>
          </cell>
        </row>
        <row r="15">
          <cell r="C15" t="str">
            <v>ReportNet Developers Named user (Inclusive of All Administrator Rights)</v>
          </cell>
          <cell r="D15">
            <v>2</v>
          </cell>
          <cell r="G15">
            <v>2028518.7615210284</v>
          </cell>
          <cell r="H15">
            <v>1754652.5859118991</v>
          </cell>
          <cell r="I15">
            <v>0</v>
          </cell>
          <cell r="N15">
            <v>0</v>
          </cell>
          <cell r="P15">
            <v>0</v>
          </cell>
          <cell r="S15">
            <v>273866.17560912919</v>
          </cell>
          <cell r="T15">
            <v>0</v>
          </cell>
          <cell r="U15">
            <v>2028518.7615210284</v>
          </cell>
        </row>
        <row r="16">
          <cell r="B16">
            <v>2</v>
          </cell>
          <cell r="C16" t="str">
            <v>Software</v>
          </cell>
          <cell r="G16">
            <v>0</v>
          </cell>
          <cell r="H16">
            <v>0</v>
          </cell>
          <cell r="I16">
            <v>0</v>
          </cell>
          <cell r="N16">
            <v>0</v>
          </cell>
          <cell r="P16">
            <v>0</v>
          </cell>
          <cell r="S16">
            <v>0</v>
          </cell>
          <cell r="T16">
            <v>0</v>
          </cell>
          <cell r="U16">
            <v>0</v>
          </cell>
        </row>
        <row r="17">
          <cell r="C17" t="str">
            <v xml:space="preserve">Basic Viewer License </v>
          </cell>
          <cell r="D17">
            <v>1</v>
          </cell>
          <cell r="G17">
            <v>4787105.1573878443</v>
          </cell>
          <cell r="H17">
            <v>3324464.9221521392</v>
          </cell>
          <cell r="I17">
            <v>0</v>
          </cell>
          <cell r="N17">
            <v>436800</v>
          </cell>
          <cell r="P17">
            <v>35130.109113167098</v>
          </cell>
          <cell r="S17">
            <v>646297.29167972354</v>
          </cell>
          <cell r="T17">
            <v>344412.8344428147</v>
          </cell>
          <cell r="U17">
            <v>4787105.1573878443</v>
          </cell>
        </row>
        <row r="18">
          <cell r="C18" t="str">
            <v>BAS Viewer License</v>
          </cell>
          <cell r="D18">
            <v>1</v>
          </cell>
          <cell r="G18">
            <v>5122288.4002929712</v>
          </cell>
          <cell r="H18">
            <v>3580725.7599013667</v>
          </cell>
          <cell r="I18">
            <v>0</v>
          </cell>
          <cell r="N18">
            <v>470470</v>
          </cell>
          <cell r="P18">
            <v>35130.109113167098</v>
          </cell>
          <cell r="S18">
            <v>691549.69683562289</v>
          </cell>
          <cell r="T18">
            <v>344412.8344428147</v>
          </cell>
          <cell r="U18">
            <v>5122288.4002929712</v>
          </cell>
        </row>
        <row r="19">
          <cell r="C19" t="str">
            <v>Scada Viewer license</v>
          </cell>
          <cell r="D19">
            <v>1</v>
          </cell>
          <cell r="G19">
            <v>5122288.4002929712</v>
          </cell>
          <cell r="H19">
            <v>3580725.7599013667</v>
          </cell>
          <cell r="I19">
            <v>0</v>
          </cell>
          <cell r="N19">
            <v>470470</v>
          </cell>
          <cell r="P19">
            <v>35130.109113167098</v>
          </cell>
          <cell r="S19">
            <v>691549.69683562289</v>
          </cell>
          <cell r="T19">
            <v>344412.8344428147</v>
          </cell>
          <cell r="U19">
            <v>5122288.4002929712</v>
          </cell>
        </row>
        <row r="20">
          <cell r="C20" t="str">
            <v>IT monitoring viewer license</v>
          </cell>
          <cell r="D20">
            <v>1</v>
          </cell>
          <cell r="G20">
            <v>5122288.4002929712</v>
          </cell>
          <cell r="H20">
            <v>3580725.7599013667</v>
          </cell>
          <cell r="I20">
            <v>0</v>
          </cell>
          <cell r="N20">
            <v>470470</v>
          </cell>
          <cell r="P20">
            <v>35130.109113167098</v>
          </cell>
          <cell r="S20">
            <v>691549.69683562289</v>
          </cell>
          <cell r="T20">
            <v>344412.8344428147</v>
          </cell>
          <cell r="U20">
            <v>5122288.4002929712</v>
          </cell>
        </row>
        <row r="21">
          <cell r="C21" t="str">
            <v>Server OS-Winb Enterpriser server/ent lic</v>
          </cell>
          <cell r="D21">
            <v>2</v>
          </cell>
          <cell r="G21">
            <v>528870.97640465468</v>
          </cell>
          <cell r="H21">
            <v>436964.68587351625</v>
          </cell>
          <cell r="I21">
            <v>0</v>
          </cell>
          <cell r="N21">
            <v>20504.5</v>
          </cell>
          <cell r="P21">
            <v>0</v>
          </cell>
          <cell r="S21">
            <v>71401.790531138409</v>
          </cell>
          <cell r="T21">
            <v>0</v>
          </cell>
          <cell r="U21">
            <v>528870.97640465468</v>
          </cell>
        </row>
        <row r="22">
          <cell r="C22" t="str">
            <v>SQL</v>
          </cell>
          <cell r="D22">
            <v>2</v>
          </cell>
          <cell r="G22">
            <v>1406745.9851793444</v>
          </cell>
          <cell r="H22">
            <v>1162284.0823985748</v>
          </cell>
          <cell r="I22">
            <v>0</v>
          </cell>
          <cell r="N22">
            <v>54540</v>
          </cell>
          <cell r="P22">
            <v>0</v>
          </cell>
          <cell r="S22">
            <v>189921.90278076954</v>
          </cell>
          <cell r="T22">
            <v>0</v>
          </cell>
          <cell r="U22">
            <v>1406745.9851793444</v>
          </cell>
        </row>
        <row r="23">
          <cell r="B23" t="str">
            <v>9E.2</v>
          </cell>
          <cell r="C23" t="str">
            <v>Database servers</v>
          </cell>
          <cell r="G23">
            <v>0</v>
          </cell>
          <cell r="H23">
            <v>0</v>
          </cell>
          <cell r="I23">
            <v>0</v>
          </cell>
          <cell r="N23">
            <v>0</v>
          </cell>
          <cell r="P23">
            <v>0</v>
          </cell>
          <cell r="S23">
            <v>0</v>
          </cell>
          <cell r="T23">
            <v>0</v>
          </cell>
          <cell r="U23">
            <v>0</v>
          </cell>
        </row>
        <row r="24">
          <cell r="B24">
            <v>1</v>
          </cell>
          <cell r="C24" t="str">
            <v>Hardware (for security systems)</v>
          </cell>
          <cell r="G24">
            <v>0</v>
          </cell>
          <cell r="H24">
            <v>0</v>
          </cell>
          <cell r="I24">
            <v>0</v>
          </cell>
          <cell r="N24">
            <v>0</v>
          </cell>
          <cell r="P24">
            <v>0</v>
          </cell>
          <cell r="S24">
            <v>0</v>
          </cell>
          <cell r="T24">
            <v>0</v>
          </cell>
          <cell r="U24">
            <v>0</v>
          </cell>
        </row>
        <row r="25">
          <cell r="C25" t="str">
            <v>server</v>
          </cell>
          <cell r="D25">
            <v>2</v>
          </cell>
          <cell r="G25">
            <v>786651.13950954401</v>
          </cell>
          <cell r="H25">
            <v>632926.9755635804</v>
          </cell>
          <cell r="I25">
            <v>0</v>
          </cell>
          <cell r="N25">
            <v>47520</v>
          </cell>
          <cell r="P25">
            <v>0</v>
          </cell>
          <cell r="S25">
            <v>106204.16394596362</v>
          </cell>
          <cell r="T25">
            <v>0</v>
          </cell>
          <cell r="U25">
            <v>786651.13950954401</v>
          </cell>
        </row>
        <row r="26">
          <cell r="C26" t="str">
            <v>Workstation</v>
          </cell>
          <cell r="D26">
            <v>2</v>
          </cell>
          <cell r="G26">
            <v>119206.25571159272</v>
          </cell>
          <cell r="H26">
            <v>77102.013386836159</v>
          </cell>
          <cell r="I26">
            <v>0</v>
          </cell>
          <cell r="N26">
            <v>5788</v>
          </cell>
          <cell r="P26">
            <v>1871.7693423245696</v>
          </cell>
          <cell r="S26">
            <v>16093.79315572053</v>
          </cell>
          <cell r="T26">
            <v>18350.679826711468</v>
          </cell>
          <cell r="U26">
            <v>119206.25571159272</v>
          </cell>
        </row>
        <row r="27">
          <cell r="C27" t="str">
            <v xml:space="preserve">Workstations </v>
          </cell>
          <cell r="G27">
            <v>0</v>
          </cell>
          <cell r="H27">
            <v>0</v>
          </cell>
          <cell r="I27">
            <v>0</v>
          </cell>
          <cell r="N27">
            <v>0</v>
          </cell>
          <cell r="P27">
            <v>0</v>
          </cell>
          <cell r="S27">
            <v>0</v>
          </cell>
          <cell r="T27">
            <v>0</v>
          </cell>
          <cell r="U27">
            <v>0</v>
          </cell>
        </row>
        <row r="28">
          <cell r="C28" t="str">
            <v>Flight Information Processing System</v>
          </cell>
          <cell r="D28">
            <v>4</v>
          </cell>
          <cell r="G28">
            <v>333789.92699951469</v>
          </cell>
          <cell r="H28">
            <v>239361.47439495401</v>
          </cell>
          <cell r="I28">
            <v>0</v>
          </cell>
          <cell r="N28">
            <v>17972</v>
          </cell>
          <cell r="P28">
            <v>2905.6260714610994</v>
          </cell>
          <cell r="S28">
            <v>45064.296420735802</v>
          </cell>
          <cell r="T28">
            <v>28486.530112363722</v>
          </cell>
          <cell r="U28">
            <v>333789.92699951469</v>
          </cell>
        </row>
        <row r="29">
          <cell r="C29" t="str">
            <v>Apron Management with dual monitor cards</v>
          </cell>
          <cell r="D29">
            <v>4</v>
          </cell>
          <cell r="G29">
            <v>462172.15361039888</v>
          </cell>
          <cell r="H29">
            <v>331423.57993147481</v>
          </cell>
          <cell r="I29">
            <v>0</v>
          </cell>
          <cell r="N29">
            <v>24884</v>
          </cell>
          <cell r="P29">
            <v>4023.3219700132418</v>
          </cell>
          <cell r="S29">
            <v>62396.918669565304</v>
          </cell>
          <cell r="T29">
            <v>39444.333039345511</v>
          </cell>
          <cell r="U29">
            <v>462172.15361039888</v>
          </cell>
        </row>
        <row r="30">
          <cell r="C30" t="str">
            <v>Apron Management  Single monitor</v>
          </cell>
          <cell r="D30">
            <v>8</v>
          </cell>
          <cell r="G30">
            <v>667579.85399902938</v>
          </cell>
          <cell r="H30">
            <v>478722.94878990803</v>
          </cell>
          <cell r="I30">
            <v>0</v>
          </cell>
          <cell r="N30">
            <v>35944</v>
          </cell>
          <cell r="P30">
            <v>5811.2521429221988</v>
          </cell>
          <cell r="S30">
            <v>90128.592841471604</v>
          </cell>
          <cell r="T30">
            <v>56973.060224727444</v>
          </cell>
          <cell r="U30">
            <v>667579.85399902938</v>
          </cell>
        </row>
        <row r="31">
          <cell r="B31" t="str">
            <v>9E. 3</v>
          </cell>
          <cell r="C31" t="str">
            <v>Clearing and Forwarding Services</v>
          </cell>
          <cell r="G31">
            <v>0</v>
          </cell>
          <cell r="H31">
            <v>0</v>
          </cell>
          <cell r="I31">
            <v>0</v>
          </cell>
          <cell r="N31">
            <v>0</v>
          </cell>
          <cell r="P31">
            <v>0</v>
          </cell>
          <cell r="S31">
            <v>0</v>
          </cell>
          <cell r="T31">
            <v>0</v>
          </cell>
          <cell r="U31">
            <v>0</v>
          </cell>
        </row>
        <row r="32">
          <cell r="G32">
            <v>0</v>
          </cell>
          <cell r="H32">
            <v>0</v>
          </cell>
          <cell r="I32">
            <v>0</v>
          </cell>
          <cell r="N32">
            <v>0</v>
          </cell>
          <cell r="P32">
            <v>0</v>
          </cell>
          <cell r="S32">
            <v>0</v>
          </cell>
          <cell r="T32">
            <v>0</v>
          </cell>
          <cell r="U32">
            <v>0</v>
          </cell>
        </row>
        <row r="33">
          <cell r="B33" t="str">
            <v>9E. 4</v>
          </cell>
          <cell r="C33" t="str">
            <v>Inland Transportation</v>
          </cell>
          <cell r="G33">
            <v>0</v>
          </cell>
          <cell r="H33">
            <v>0</v>
          </cell>
          <cell r="I33">
            <v>0</v>
          </cell>
          <cell r="N33">
            <v>0</v>
          </cell>
          <cell r="P33">
            <v>0</v>
          </cell>
          <cell r="S33">
            <v>0</v>
          </cell>
          <cell r="T33">
            <v>0</v>
          </cell>
          <cell r="U33">
            <v>0</v>
          </cell>
        </row>
        <row r="34">
          <cell r="G34">
            <v>0</v>
          </cell>
          <cell r="H34">
            <v>0</v>
          </cell>
          <cell r="I34">
            <v>0</v>
          </cell>
          <cell r="N34">
            <v>0</v>
          </cell>
          <cell r="P34">
            <v>0</v>
          </cell>
          <cell r="S34">
            <v>0</v>
          </cell>
          <cell r="T34">
            <v>0</v>
          </cell>
          <cell r="U34">
            <v>0</v>
          </cell>
        </row>
        <row r="35">
          <cell r="B35" t="str">
            <v>9E. 5</v>
          </cell>
          <cell r="C35" t="str">
            <v>Value of   engineering services</v>
          </cell>
          <cell r="D35">
            <v>1</v>
          </cell>
          <cell r="G35">
            <v>41737781.775374018</v>
          </cell>
          <cell r="H35">
            <v>0</v>
          </cell>
          <cell r="I35">
            <v>0</v>
          </cell>
          <cell r="L35">
            <v>37874575.151718706</v>
          </cell>
          <cell r="N35">
            <v>0</v>
          </cell>
          <cell r="P35">
            <v>3863206.6236553104</v>
          </cell>
          <cell r="R35">
            <v>0</v>
          </cell>
          <cell r="S35">
            <v>0</v>
          </cell>
          <cell r="T35">
            <v>0</v>
          </cell>
          <cell r="U35">
            <v>41737781.775374018</v>
          </cell>
        </row>
        <row r="36">
          <cell r="B36">
            <v>4</v>
          </cell>
          <cell r="C36" t="str">
            <v>Cif Chgs</v>
          </cell>
          <cell r="D36">
            <v>1</v>
          </cell>
          <cell r="G36">
            <v>0</v>
          </cell>
          <cell r="H36">
            <v>0</v>
          </cell>
          <cell r="I36">
            <v>0</v>
          </cell>
          <cell r="N36">
            <v>0</v>
          </cell>
          <cell r="P36">
            <v>0</v>
          </cell>
          <cell r="S36">
            <v>0</v>
          </cell>
          <cell r="T36">
            <v>0</v>
          </cell>
          <cell r="U36">
            <v>0</v>
          </cell>
        </row>
        <row r="37">
          <cell r="B37" t="str">
            <v>9E.6</v>
          </cell>
          <cell r="C37" t="str">
            <v>Spare Parts comprising:</v>
          </cell>
          <cell r="G37">
            <v>0</v>
          </cell>
          <cell r="H37">
            <v>0</v>
          </cell>
          <cell r="I37">
            <v>0</v>
          </cell>
          <cell r="N37">
            <v>0</v>
          </cell>
          <cell r="P37">
            <v>0</v>
          </cell>
          <cell r="S37">
            <v>0</v>
          </cell>
          <cell r="T37">
            <v>0</v>
          </cell>
        </row>
        <row r="38">
          <cell r="C38" t="str">
            <v>(i) Replacement Parts</v>
          </cell>
          <cell r="G38">
            <v>0</v>
          </cell>
          <cell r="H38">
            <v>0</v>
          </cell>
          <cell r="I38">
            <v>0</v>
          </cell>
          <cell r="N38">
            <v>0</v>
          </cell>
          <cell r="P38">
            <v>0</v>
          </cell>
          <cell r="S38">
            <v>0</v>
          </cell>
          <cell r="T38">
            <v>0</v>
          </cell>
        </row>
        <row r="39">
          <cell r="C39" t="str">
            <v>Flight Information Processing System</v>
          </cell>
          <cell r="D39">
            <v>1</v>
          </cell>
          <cell r="G39">
            <v>83447.481749878672</v>
          </cell>
          <cell r="H39">
            <v>59840.368598738503</v>
          </cell>
          <cell r="I39">
            <v>0</v>
          </cell>
          <cell r="N39">
            <v>4493</v>
          </cell>
          <cell r="P39">
            <v>726.40651786527485</v>
          </cell>
          <cell r="S39">
            <v>11266.07410518395</v>
          </cell>
          <cell r="T39">
            <v>7121.6325280909305</v>
          </cell>
          <cell r="U39">
            <v>83447.481749878672</v>
          </cell>
        </row>
        <row r="40">
          <cell r="C40" t="str">
            <v>Apron Management with dual monitor cards</v>
          </cell>
          <cell r="D40">
            <v>1</v>
          </cell>
          <cell r="G40">
            <v>115542.33840259969</v>
          </cell>
          <cell r="H40">
            <v>82855.894982868704</v>
          </cell>
          <cell r="I40">
            <v>0</v>
          </cell>
          <cell r="N40">
            <v>6221</v>
          </cell>
          <cell r="P40">
            <v>1005.8304925033104</v>
          </cell>
          <cell r="S40">
            <v>15598.7796673913</v>
          </cell>
          <cell r="T40">
            <v>9860.8332598363795</v>
          </cell>
          <cell r="U40">
            <v>115542.33840259969</v>
          </cell>
        </row>
        <row r="41">
          <cell r="C41" t="str">
            <v>(ii) Commissioning Parts</v>
          </cell>
          <cell r="G41">
            <v>0</v>
          </cell>
          <cell r="H41">
            <v>0</v>
          </cell>
          <cell r="I41">
            <v>0</v>
          </cell>
          <cell r="N41">
            <v>0</v>
          </cell>
          <cell r="P41">
            <v>0</v>
          </cell>
          <cell r="S41">
            <v>0</v>
          </cell>
          <cell r="T41">
            <v>0</v>
          </cell>
          <cell r="U41">
            <v>0</v>
          </cell>
        </row>
        <row r="42">
          <cell r="C42" t="str">
            <v>(iii) Critical Spare Parts</v>
          </cell>
          <cell r="G42">
            <v>0</v>
          </cell>
          <cell r="H42">
            <v>0</v>
          </cell>
          <cell r="I42">
            <v>0</v>
          </cell>
          <cell r="N42">
            <v>0</v>
          </cell>
          <cell r="P42">
            <v>0</v>
          </cell>
          <cell r="S42">
            <v>0</v>
          </cell>
          <cell r="T42">
            <v>0</v>
          </cell>
          <cell r="U42">
            <v>0</v>
          </cell>
        </row>
        <row r="43">
          <cell r="C43" t="str">
            <v>(provide separate list with quantity and unit prices for spares for each item 9E.1 to 9E.5)</v>
          </cell>
          <cell r="G43">
            <v>0</v>
          </cell>
          <cell r="H43">
            <v>0</v>
          </cell>
          <cell r="I43">
            <v>0</v>
          </cell>
          <cell r="N43">
            <v>0</v>
          </cell>
          <cell r="P43">
            <v>0</v>
          </cell>
          <cell r="S43">
            <v>0</v>
          </cell>
          <cell r="T43">
            <v>0</v>
          </cell>
          <cell r="U43">
            <v>0</v>
          </cell>
        </row>
        <row r="44">
          <cell r="H44">
            <v>0</v>
          </cell>
          <cell r="I44">
            <v>0</v>
          </cell>
          <cell r="N44">
            <v>0</v>
          </cell>
          <cell r="T44">
            <v>0</v>
          </cell>
        </row>
        <row r="45">
          <cell r="A45" t="str">
            <v>9E</v>
          </cell>
          <cell r="B45" t="str">
            <v>TOTAL APPORTIONED AMOUNT FOR  COST CENTRE 9E (inclusive of all taxes and duties except tax payable under Section 5 or 6 and 5F of the APGST)</v>
          </cell>
          <cell r="G45">
            <v>83317985.004557416</v>
          </cell>
          <cell r="H45">
            <v>31165652.290623013</v>
          </cell>
          <cell r="I45">
            <v>0</v>
          </cell>
          <cell r="J45">
            <v>0</v>
          </cell>
          <cell r="K45">
            <v>0</v>
          </cell>
          <cell r="L45">
            <v>37874575.151718706</v>
          </cell>
          <cell r="M45">
            <v>0</v>
          </cell>
          <cell r="N45">
            <v>2510646.5</v>
          </cell>
          <cell r="O45">
            <v>0</v>
          </cell>
          <cell r="P45">
            <v>4075189.532023733</v>
          </cell>
          <cell r="Q45">
            <v>0</v>
          </cell>
          <cell r="R45">
            <v>0</v>
          </cell>
          <cell r="S45">
            <v>5613657.9726584209</v>
          </cell>
          <cell r="T45">
            <v>2078263.5575335538</v>
          </cell>
          <cell r="U45">
            <v>83317985.004557416</v>
          </cell>
        </row>
        <row r="46">
          <cell r="B46" t="str">
            <v>Value of applicable Segniorage charges</v>
          </cell>
        </row>
        <row r="47">
          <cell r="U47">
            <v>83317985.004557416</v>
          </cell>
        </row>
        <row r="48">
          <cell r="B48" t="str">
            <v>Note for Tenderers :     Any items of work not specifically mentioned above shall be allocated to the most appropriate item of work and indicated separately (9E.1 to 9E.6)</v>
          </cell>
          <cell r="U48">
            <v>0</v>
          </cell>
        </row>
        <row r="49">
          <cell r="G49">
            <v>83317985.294557452</v>
          </cell>
          <cell r="U49">
            <v>0</v>
          </cell>
        </row>
        <row r="50">
          <cell r="G50">
            <v>-0.29000003635883331</v>
          </cell>
        </row>
      </sheetData>
      <sheetData sheetId="25"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T2" t="str">
            <v>Addendum No.2</v>
          </cell>
        </row>
        <row r="3">
          <cell r="T3" t="str">
            <v>Package 3 - Passenger Terminal Building Works</v>
          </cell>
        </row>
        <row r="5">
          <cell r="B5" t="str">
            <v>Cost Centre 9F – Airport Management Administrative Network</v>
          </cell>
        </row>
        <row r="7">
          <cell r="B7" t="str">
            <v>Sl. No</v>
          </cell>
          <cell r="C7" t="str">
            <v>Item Description</v>
          </cell>
          <cell r="D7" t="str">
            <v>Qty</v>
          </cell>
          <cell r="E7" t="str">
            <v>Unit</v>
          </cell>
          <cell r="F7" t="str">
            <v>Unit Rate</v>
          </cell>
          <cell r="G7" t="str">
            <v xml:space="preserve">Apportioned Amt in Rs. </v>
          </cell>
          <cell r="H7" t="str">
            <v>COST BREAKDOWN</v>
          </cell>
        </row>
        <row r="8">
          <cell r="H8" t="str">
            <v>CIF Price</v>
          </cell>
          <cell r="I8" t="str">
            <v>Custom Duty</v>
          </cell>
          <cell r="J8" t="str">
            <v>CVD</v>
          </cell>
          <cell r="K8" t="str">
            <v>Ex-Factory Price</v>
          </cell>
          <cell r="L8" t="str">
            <v>Value of Service</v>
          </cell>
          <cell r="M8" t="str">
            <v>Excise duty</v>
          </cell>
          <cell r="N8" t="str">
            <v>Sales Tax</v>
          </cell>
          <cell r="O8" t="str">
            <v>AP Entry Tax</v>
          </cell>
          <cell r="P8" t="str">
            <v>Service Tax</v>
          </cell>
          <cell r="Q8" t="str">
            <v>Works Contract Tax</v>
          </cell>
          <cell r="R8" t="str">
            <v>Other taxes &amp; levies *</v>
          </cell>
          <cell r="S8" t="str">
            <v>Construction services</v>
          </cell>
          <cell r="T8" t="str">
            <v>Installation, testing &amp; commissioning</v>
          </cell>
        </row>
        <row r="9">
          <cell r="H9">
            <v>0</v>
          </cell>
          <cell r="I9">
            <v>0</v>
          </cell>
          <cell r="N9">
            <v>0</v>
          </cell>
          <cell r="S9">
            <v>0</v>
          </cell>
          <cell r="T9">
            <v>0</v>
          </cell>
        </row>
        <row r="10">
          <cell r="C10" t="str">
            <v>Airport Management Administrative Network</v>
          </cell>
          <cell r="H10">
            <v>0</v>
          </cell>
          <cell r="I10">
            <v>0</v>
          </cell>
          <cell r="N10">
            <v>0</v>
          </cell>
          <cell r="S10">
            <v>0</v>
          </cell>
          <cell r="T10">
            <v>0</v>
          </cell>
          <cell r="U10">
            <v>0</v>
          </cell>
        </row>
        <row r="11">
          <cell r="B11" t="str">
            <v>9F.1</v>
          </cell>
          <cell r="C11" t="str">
            <v>Administrative I.T. applications</v>
          </cell>
          <cell r="H11">
            <v>0</v>
          </cell>
          <cell r="I11">
            <v>0</v>
          </cell>
          <cell r="N11">
            <v>0</v>
          </cell>
          <cell r="S11">
            <v>0</v>
          </cell>
          <cell r="T11">
            <v>0</v>
          </cell>
          <cell r="U11">
            <v>0</v>
          </cell>
        </row>
        <row r="12">
          <cell r="C12" t="str">
            <v>Unicenter NSM Bundle</v>
          </cell>
          <cell r="D12">
            <v>1</v>
          </cell>
          <cell r="G12">
            <v>2976019.9535782281</v>
          </cell>
          <cell r="H12">
            <v>2211833.192908918</v>
          </cell>
          <cell r="I12">
            <v>0</v>
          </cell>
          <cell r="N12">
            <v>83050.240000000005</v>
          </cell>
          <cell r="P12">
            <v>25856.365414436335</v>
          </cell>
          <cell r="S12">
            <v>401786.37668196828</v>
          </cell>
          <cell r="T12">
            <v>253493.77857290526</v>
          </cell>
          <cell r="U12">
            <v>2976019.9535782281</v>
          </cell>
        </row>
        <row r="13">
          <cell r="C13" t="str">
            <v>SAP R/3, HR, Reporting(with 100user Lic)</v>
          </cell>
          <cell r="D13">
            <v>100</v>
          </cell>
          <cell r="G13">
            <v>17305125.764366135</v>
          </cell>
          <cell r="H13">
            <v>10594397.368859712</v>
          </cell>
          <cell r="I13">
            <v>0</v>
          </cell>
          <cell r="N13">
            <v>0</v>
          </cell>
          <cell r="P13">
            <v>404889.89822876436</v>
          </cell>
          <cell r="S13">
            <v>2336329.6911133025</v>
          </cell>
          <cell r="T13">
            <v>3969508.8061643569</v>
          </cell>
          <cell r="U13">
            <v>17305125.764366135</v>
          </cell>
        </row>
        <row r="14">
          <cell r="B14" t="str">
            <v>9F.2</v>
          </cell>
          <cell r="C14" t="str">
            <v>Desktop computers</v>
          </cell>
          <cell r="G14">
            <v>0</v>
          </cell>
          <cell r="H14">
            <v>0</v>
          </cell>
          <cell r="I14">
            <v>0</v>
          </cell>
          <cell r="N14">
            <v>0</v>
          </cell>
          <cell r="P14">
            <v>0</v>
          </cell>
          <cell r="S14">
            <v>0</v>
          </cell>
          <cell r="T14">
            <v>0</v>
          </cell>
          <cell r="U14">
            <v>0</v>
          </cell>
        </row>
        <row r="15">
          <cell r="C15" t="str">
            <v>Desktops -100 Nos.</v>
          </cell>
          <cell r="D15">
            <v>100</v>
          </cell>
          <cell r="G15">
            <v>7219970.9104639385</v>
          </cell>
          <cell r="H15">
            <v>5177352.5603477322</v>
          </cell>
          <cell r="I15">
            <v>0</v>
          </cell>
          <cell r="N15">
            <v>388800</v>
          </cell>
          <cell r="P15">
            <v>62853.549693987057</v>
          </cell>
          <cell r="S15">
            <v>974753.52891254192</v>
          </cell>
          <cell r="T15">
            <v>616211.27150967706</v>
          </cell>
          <cell r="U15">
            <v>7219970.9104639385</v>
          </cell>
        </row>
        <row r="16">
          <cell r="C16" t="str">
            <v>Desktops -3 Nos. (IS)</v>
          </cell>
          <cell r="D16">
            <v>3</v>
          </cell>
          <cell r="G16">
            <v>216599.12731391814</v>
          </cell>
          <cell r="H16">
            <v>155320.57681043199</v>
          </cell>
          <cell r="I16">
            <v>0</v>
          </cell>
          <cell r="N16">
            <v>11664</v>
          </cell>
          <cell r="P16">
            <v>1885.6064908196113</v>
          </cell>
          <cell r="S16">
            <v>29242.605867376256</v>
          </cell>
          <cell r="T16">
            <v>18486.338145290309</v>
          </cell>
          <cell r="U16">
            <v>216599.12731391814</v>
          </cell>
        </row>
        <row r="17">
          <cell r="B17" t="str">
            <v>9F.3</v>
          </cell>
          <cell r="C17" t="str">
            <v>Lap top computers</v>
          </cell>
          <cell r="G17">
            <v>0</v>
          </cell>
          <cell r="H17">
            <v>0</v>
          </cell>
          <cell r="I17">
            <v>0</v>
          </cell>
          <cell r="N17">
            <v>0</v>
          </cell>
          <cell r="P17">
            <v>0</v>
          </cell>
          <cell r="S17">
            <v>0</v>
          </cell>
          <cell r="T17">
            <v>0</v>
          </cell>
          <cell r="U17">
            <v>0</v>
          </cell>
        </row>
        <row r="18">
          <cell r="C18" t="str">
            <v>Laptops - 100 Nos.</v>
          </cell>
          <cell r="D18">
            <v>100</v>
          </cell>
          <cell r="G18">
            <v>16044313.328834493</v>
          </cell>
          <cell r="H18">
            <v>11505227.91188385</v>
          </cell>
          <cell r="I18">
            <v>0</v>
          </cell>
          <cell r="N18">
            <v>864000</v>
          </cell>
          <cell r="P18">
            <v>139669.23292639837</v>
          </cell>
          <cell r="S18">
            <v>2166109.9788634763</v>
          </cell>
          <cell r="T18">
            <v>1369306.2051607685</v>
          </cell>
          <cell r="U18">
            <v>16044313.328834493</v>
          </cell>
        </row>
        <row r="19">
          <cell r="B19" t="str">
            <v>9F.4</v>
          </cell>
          <cell r="C19" t="str">
            <v>Network printers</v>
          </cell>
          <cell r="G19">
            <v>0</v>
          </cell>
          <cell r="H19">
            <v>0</v>
          </cell>
          <cell r="I19">
            <v>0</v>
          </cell>
          <cell r="N19">
            <v>0</v>
          </cell>
          <cell r="P19">
            <v>0</v>
          </cell>
          <cell r="S19">
            <v>0</v>
          </cell>
          <cell r="T19">
            <v>0</v>
          </cell>
          <cell r="U19">
            <v>0</v>
          </cell>
        </row>
        <row r="20">
          <cell r="B20">
            <v>5</v>
          </cell>
          <cell r="C20" t="str">
            <v>Laser Printers:</v>
          </cell>
          <cell r="G20">
            <v>0</v>
          </cell>
          <cell r="H20">
            <v>0</v>
          </cell>
          <cell r="I20">
            <v>0</v>
          </cell>
          <cell r="N20">
            <v>0</v>
          </cell>
          <cell r="P20">
            <v>0</v>
          </cell>
          <cell r="S20">
            <v>0</v>
          </cell>
          <cell r="T20">
            <v>0</v>
          </cell>
          <cell r="U20">
            <v>0</v>
          </cell>
        </row>
        <row r="21">
          <cell r="C21" t="str">
            <v>Color Printer</v>
          </cell>
          <cell r="D21">
            <v>10</v>
          </cell>
          <cell r="G21">
            <v>1257275.1684685098</v>
          </cell>
          <cell r="H21">
            <v>966439.14459824341</v>
          </cell>
          <cell r="I21">
            <v>0</v>
          </cell>
          <cell r="N21">
            <v>72580</v>
          </cell>
          <cell r="P21">
            <v>4490.3945771090002</v>
          </cell>
          <cell r="S21">
            <v>169742.15304699069</v>
          </cell>
          <cell r="T21">
            <v>44023.476246166676</v>
          </cell>
          <cell r="U21">
            <v>1257275.1684685098</v>
          </cell>
        </row>
        <row r="22">
          <cell r="C22" t="str">
            <v>B&amp; W-Printer</v>
          </cell>
          <cell r="D22">
            <v>20</v>
          </cell>
          <cell r="G22">
            <v>936585.82316584652</v>
          </cell>
          <cell r="H22">
            <v>691464.19750421937</v>
          </cell>
          <cell r="I22">
            <v>0</v>
          </cell>
          <cell r="N22">
            <v>51920</v>
          </cell>
          <cell r="P22">
            <v>6178.7829381019847</v>
          </cell>
          <cell r="S22">
            <v>126446.53940879986</v>
          </cell>
          <cell r="T22">
            <v>60576.303314725345</v>
          </cell>
          <cell r="U22">
            <v>936585.82316584652</v>
          </cell>
        </row>
        <row r="23">
          <cell r="B23" t="str">
            <v>9F.5</v>
          </cell>
          <cell r="C23" t="str">
            <v>Servers</v>
          </cell>
          <cell r="G23">
            <v>0</v>
          </cell>
          <cell r="H23">
            <v>0</v>
          </cell>
          <cell r="I23">
            <v>0</v>
          </cell>
          <cell r="N23">
            <v>0</v>
          </cell>
          <cell r="P23">
            <v>0</v>
          </cell>
          <cell r="S23">
            <v>0</v>
          </cell>
          <cell r="T23">
            <v>0</v>
          </cell>
          <cell r="U23">
            <v>0</v>
          </cell>
        </row>
        <row r="24">
          <cell r="C24" t="str">
            <v>HW Servers-Printer Server with Cluster Support</v>
          </cell>
          <cell r="D24">
            <v>2</v>
          </cell>
          <cell r="G24">
            <v>786489.93524038757</v>
          </cell>
          <cell r="H24">
            <v>632787.5351536118</v>
          </cell>
          <cell r="I24">
            <v>0</v>
          </cell>
          <cell r="N24">
            <v>47520</v>
          </cell>
          <cell r="P24">
            <v>0</v>
          </cell>
          <cell r="S24">
            <v>106182.40008677573</v>
          </cell>
          <cell r="T24">
            <v>0</v>
          </cell>
          <cell r="U24">
            <v>786489.93524038757</v>
          </cell>
        </row>
        <row r="25">
          <cell r="C25" t="str">
            <v xml:space="preserve">Web Server </v>
          </cell>
          <cell r="D25">
            <v>2</v>
          </cell>
          <cell r="G25">
            <v>672091.39920542203</v>
          </cell>
          <cell r="H25">
            <v>540745.71185854101</v>
          </cell>
          <cell r="I25">
            <v>0</v>
          </cell>
          <cell r="N25">
            <v>40608</v>
          </cell>
          <cell r="P25">
            <v>0</v>
          </cell>
          <cell r="S25">
            <v>90737.687346881081</v>
          </cell>
          <cell r="T25">
            <v>0</v>
          </cell>
          <cell r="U25">
            <v>672091.39920542203</v>
          </cell>
        </row>
        <row r="26">
          <cell r="C26" t="str">
            <v xml:space="preserve">Database Server </v>
          </cell>
          <cell r="D26">
            <v>2</v>
          </cell>
          <cell r="G26">
            <v>2216471.6356774555</v>
          </cell>
          <cell r="H26">
            <v>1783310.3263419967</v>
          </cell>
          <cell r="I26">
            <v>0</v>
          </cell>
          <cell r="N26">
            <v>133920</v>
          </cell>
          <cell r="P26">
            <v>0</v>
          </cell>
          <cell r="S26">
            <v>299241.30933545885</v>
          </cell>
          <cell r="T26">
            <v>0</v>
          </cell>
          <cell r="U26">
            <v>2216471.6356774555</v>
          </cell>
        </row>
        <row r="27">
          <cell r="C27" t="str">
            <v>HW Servers-Active Directory Support</v>
          </cell>
          <cell r="D27">
            <v>1</v>
          </cell>
          <cell r="G27">
            <v>774311.9595164574</v>
          </cell>
          <cell r="H27">
            <v>622989.68306385144</v>
          </cell>
          <cell r="I27">
            <v>0</v>
          </cell>
          <cell r="N27">
            <v>46784</v>
          </cell>
          <cell r="P27">
            <v>0</v>
          </cell>
          <cell r="S27">
            <v>104538.27645260593</v>
          </cell>
          <cell r="T27">
            <v>0</v>
          </cell>
          <cell r="U27">
            <v>774311.9595164574</v>
          </cell>
        </row>
        <row r="28">
          <cell r="C28" t="str">
            <v>DNS/DHP server</v>
          </cell>
          <cell r="D28">
            <v>2</v>
          </cell>
          <cell r="G28">
            <v>2216471.6356774555</v>
          </cell>
          <cell r="H28">
            <v>1783310.3263419967</v>
          </cell>
          <cell r="I28">
            <v>0</v>
          </cell>
          <cell r="N28">
            <v>133920</v>
          </cell>
          <cell r="P28">
            <v>0</v>
          </cell>
          <cell r="S28">
            <v>299241.30933545885</v>
          </cell>
          <cell r="T28">
            <v>0</v>
          </cell>
          <cell r="U28">
            <v>2216471.6356774555</v>
          </cell>
        </row>
        <row r="29">
          <cell r="C29" t="str">
            <v xml:space="preserve">File Server </v>
          </cell>
          <cell r="D29">
            <v>2</v>
          </cell>
          <cell r="G29">
            <v>643491.76519668079</v>
          </cell>
          <cell r="H29">
            <v>517735.25603477325</v>
          </cell>
          <cell r="I29">
            <v>0</v>
          </cell>
          <cell r="N29">
            <v>38880</v>
          </cell>
          <cell r="P29">
            <v>0</v>
          </cell>
          <cell r="S29">
            <v>86876.509161907423</v>
          </cell>
          <cell r="T29">
            <v>0</v>
          </cell>
          <cell r="U29">
            <v>643491.76519668079</v>
          </cell>
        </row>
        <row r="30">
          <cell r="C30" t="str">
            <v xml:space="preserve">Outlook Web access server </v>
          </cell>
          <cell r="D30">
            <v>2</v>
          </cell>
          <cell r="G30">
            <v>571992.68017482723</v>
          </cell>
          <cell r="H30">
            <v>460209.11647535401</v>
          </cell>
          <cell r="I30">
            <v>0</v>
          </cell>
          <cell r="N30">
            <v>34560</v>
          </cell>
          <cell r="P30">
            <v>0</v>
          </cell>
          <cell r="S30">
            <v>77223.563699473249</v>
          </cell>
          <cell r="T30">
            <v>0</v>
          </cell>
          <cell r="U30">
            <v>571992.68017482723</v>
          </cell>
        </row>
        <row r="31">
          <cell r="C31" t="str">
            <v xml:space="preserve">Email Server </v>
          </cell>
          <cell r="D31">
            <v>2</v>
          </cell>
          <cell r="G31">
            <v>643491.76519668079</v>
          </cell>
          <cell r="H31">
            <v>517735.25603477325</v>
          </cell>
          <cell r="I31">
            <v>0</v>
          </cell>
          <cell r="N31">
            <v>38880</v>
          </cell>
          <cell r="P31">
            <v>0</v>
          </cell>
          <cell r="S31">
            <v>86876.509161907423</v>
          </cell>
          <cell r="T31">
            <v>0</v>
          </cell>
          <cell r="U31">
            <v>643491.76519668079</v>
          </cell>
        </row>
        <row r="32">
          <cell r="C32" t="str">
            <v xml:space="preserve">Data Storage Server </v>
          </cell>
          <cell r="D32">
            <v>2</v>
          </cell>
          <cell r="G32">
            <v>643491.76519668079</v>
          </cell>
          <cell r="H32">
            <v>517735.25603477325</v>
          </cell>
          <cell r="I32">
            <v>0</v>
          </cell>
          <cell r="N32">
            <v>38880</v>
          </cell>
          <cell r="P32">
            <v>0</v>
          </cell>
          <cell r="S32">
            <v>86876.509161907423</v>
          </cell>
          <cell r="T32">
            <v>0</v>
          </cell>
          <cell r="U32">
            <v>643491.76519668079</v>
          </cell>
        </row>
        <row r="33">
          <cell r="C33" t="str">
            <v>Antivirus Server</v>
          </cell>
          <cell r="D33">
            <v>1</v>
          </cell>
          <cell r="G33">
            <v>321745.88259834039</v>
          </cell>
          <cell r="H33">
            <v>258867.62801738663</v>
          </cell>
          <cell r="I33">
            <v>0</v>
          </cell>
          <cell r="N33">
            <v>19440</v>
          </cell>
          <cell r="P33">
            <v>0</v>
          </cell>
          <cell r="S33">
            <v>43438.254580953711</v>
          </cell>
          <cell r="T33">
            <v>0</v>
          </cell>
          <cell r="U33">
            <v>321745.88259834039</v>
          </cell>
        </row>
        <row r="34">
          <cell r="C34" t="str">
            <v>Asset Management System (Intel Xeon Processor MP)</v>
          </cell>
          <cell r="D34">
            <v>1</v>
          </cell>
          <cell r="G34">
            <v>1182595.0974774554</v>
          </cell>
          <cell r="H34">
            <v>951482.34831279446</v>
          </cell>
          <cell r="I34">
            <v>0</v>
          </cell>
          <cell r="N34">
            <v>71453</v>
          </cell>
          <cell r="P34">
            <v>0</v>
          </cell>
          <cell r="S34">
            <v>159659.74916466096</v>
          </cell>
          <cell r="T34">
            <v>0</v>
          </cell>
          <cell r="U34">
            <v>1182595.0974774554</v>
          </cell>
        </row>
        <row r="35">
          <cell r="C35" t="str">
            <v>Server Rack</v>
          </cell>
          <cell r="D35">
            <v>3</v>
          </cell>
          <cell r="G35">
            <v>420496.68787020911</v>
          </cell>
          <cell r="H35">
            <v>251964.49127025632</v>
          </cell>
          <cell r="I35">
            <v>0</v>
          </cell>
          <cell r="K35">
            <v>92840.797455618289</v>
          </cell>
          <cell r="N35">
            <v>18921</v>
          </cell>
          <cell r="P35">
            <v>0</v>
          </cell>
          <cell r="S35">
            <v>56770.399144334508</v>
          </cell>
          <cell r="T35">
            <v>0</v>
          </cell>
          <cell r="U35">
            <v>420496.68787020911</v>
          </cell>
        </row>
        <row r="36">
          <cell r="C36" t="str">
            <v xml:space="preserve">Storage Systems (SAN) - Primary </v>
          </cell>
          <cell r="D36">
            <v>1</v>
          </cell>
          <cell r="G36">
            <v>33282824.077672761</v>
          </cell>
          <cell r="H36">
            <v>26778417.964909662</v>
          </cell>
          <cell r="I36">
            <v>0</v>
          </cell>
          <cell r="N36">
            <v>2010960</v>
          </cell>
          <cell r="P36">
            <v>0</v>
          </cell>
          <cell r="S36">
            <v>4493446.1127631003</v>
          </cell>
          <cell r="T36">
            <v>0</v>
          </cell>
          <cell r="U36">
            <v>33282824.077672761</v>
          </cell>
        </row>
        <row r="37">
          <cell r="C37" t="str">
            <v xml:space="preserve">Storage Systems (SAN) - Secondary </v>
          </cell>
          <cell r="D37">
            <v>1</v>
          </cell>
          <cell r="G37">
            <v>24452687.077473864</v>
          </cell>
          <cell r="H37">
            <v>19673939.729321383</v>
          </cell>
          <cell r="I37">
            <v>0</v>
          </cell>
          <cell r="N37">
            <v>1477440</v>
          </cell>
          <cell r="P37">
            <v>0</v>
          </cell>
          <cell r="S37">
            <v>3301307.3481524815</v>
          </cell>
          <cell r="T37">
            <v>0</v>
          </cell>
          <cell r="U37">
            <v>24452687.077473864</v>
          </cell>
        </row>
        <row r="38">
          <cell r="C38" t="str">
            <v xml:space="preserve">Sap H/W </v>
          </cell>
          <cell r="D38">
            <v>1</v>
          </cell>
          <cell r="G38">
            <v>28742632.178785071</v>
          </cell>
          <cell r="H38">
            <v>23125508.102886539</v>
          </cell>
          <cell r="I38">
            <v>0</v>
          </cell>
          <cell r="N38">
            <v>1736640</v>
          </cell>
          <cell r="P38">
            <v>0</v>
          </cell>
          <cell r="S38">
            <v>3880484.0758985309</v>
          </cell>
          <cell r="T38">
            <v>0</v>
          </cell>
          <cell r="U38">
            <v>28742632.178785071</v>
          </cell>
        </row>
        <row r="39">
          <cell r="B39" t="str">
            <v>9F.6</v>
          </cell>
          <cell r="C39" t="str">
            <v>Software for the above computers</v>
          </cell>
          <cell r="G39">
            <v>0</v>
          </cell>
          <cell r="H39">
            <v>0</v>
          </cell>
          <cell r="I39">
            <v>0</v>
          </cell>
          <cell r="N39">
            <v>0</v>
          </cell>
          <cell r="P39">
            <v>0</v>
          </cell>
          <cell r="S39">
            <v>0</v>
          </cell>
          <cell r="T39">
            <v>0</v>
          </cell>
          <cell r="U39">
            <v>0</v>
          </cell>
        </row>
        <row r="40">
          <cell r="C40" t="str">
            <v xml:space="preserve">Software netweaver </v>
          </cell>
          <cell r="D40">
            <v>1</v>
          </cell>
          <cell r="G40">
            <v>1751608.7561676695</v>
          </cell>
          <cell r="H40">
            <v>1174385.4861167367</v>
          </cell>
          <cell r="I40">
            <v>0</v>
          </cell>
          <cell r="N40">
            <v>44096</v>
          </cell>
          <cell r="P40">
            <v>27457.266040829174</v>
          </cell>
          <cell r="S40">
            <v>236481.12125687656</v>
          </cell>
          <cell r="T40">
            <v>269188.8827532272</v>
          </cell>
          <cell r="U40">
            <v>1751608.7561676695</v>
          </cell>
        </row>
        <row r="41">
          <cell r="C41" t="str">
            <v xml:space="preserve">Anti-virus </v>
          </cell>
          <cell r="D41">
            <v>5</v>
          </cell>
          <cell r="G41">
            <v>216299.71753012983</v>
          </cell>
          <cell r="H41">
            <v>160757.86229767781</v>
          </cell>
          <cell r="I41">
            <v>0</v>
          </cell>
          <cell r="N41">
            <v>6035</v>
          </cell>
          <cell r="P41">
            <v>1879.3798103393535</v>
          </cell>
          <cell r="S41">
            <v>29202.183163883696</v>
          </cell>
          <cell r="T41">
            <v>18425.292258228958</v>
          </cell>
          <cell r="U41">
            <v>216299.71753012983</v>
          </cell>
        </row>
        <row r="42">
          <cell r="C42" t="str">
            <v>Server OS</v>
          </cell>
          <cell r="D42">
            <v>24</v>
          </cell>
          <cell r="G42">
            <v>6539757.1092835953</v>
          </cell>
          <cell r="H42">
            <v>5452117.8566220291</v>
          </cell>
          <cell r="I42">
            <v>0</v>
          </cell>
          <cell r="N42">
            <v>204720</v>
          </cell>
          <cell r="P42">
            <v>0</v>
          </cell>
          <cell r="S42">
            <v>882919.25266156625</v>
          </cell>
          <cell r="T42">
            <v>0</v>
          </cell>
          <cell r="U42">
            <v>6539757.1092835953</v>
          </cell>
        </row>
        <row r="43">
          <cell r="C43" t="str">
            <v>Client OS</v>
          </cell>
          <cell r="D43">
            <v>205</v>
          </cell>
          <cell r="G43">
            <v>3963789.1208102698</v>
          </cell>
          <cell r="H43">
            <v>3304621.0459572608</v>
          </cell>
          <cell r="I43">
            <v>0</v>
          </cell>
          <cell r="N43">
            <v>124025</v>
          </cell>
          <cell r="P43">
            <v>0</v>
          </cell>
          <cell r="S43">
            <v>535143.0748530092</v>
          </cell>
          <cell r="T43">
            <v>0</v>
          </cell>
          <cell r="U43">
            <v>3963789.1208102698</v>
          </cell>
        </row>
        <row r="44">
          <cell r="C44" t="str">
            <v>Windows CAL</v>
          </cell>
          <cell r="D44">
            <v>205</v>
          </cell>
          <cell r="G44">
            <v>814211.91285387613</v>
          </cell>
          <cell r="H44">
            <v>678866.82517981122</v>
          </cell>
          <cell r="I44">
            <v>0</v>
          </cell>
          <cell r="N44">
            <v>25420</v>
          </cell>
          <cell r="P44">
            <v>0</v>
          </cell>
          <cell r="S44">
            <v>109925.08767406493</v>
          </cell>
          <cell r="T44">
            <v>0</v>
          </cell>
          <cell r="U44">
            <v>814211.91285387613</v>
          </cell>
        </row>
        <row r="45">
          <cell r="C45" t="str">
            <v>Messaging</v>
          </cell>
          <cell r="D45">
            <v>4</v>
          </cell>
          <cell r="G45">
            <v>1816669.0495863801</v>
          </cell>
          <cell r="H45">
            <v>1514536.2709729259</v>
          </cell>
          <cell r="I45">
            <v>0</v>
          </cell>
          <cell r="N45">
            <v>56868</v>
          </cell>
          <cell r="P45">
            <v>0</v>
          </cell>
          <cell r="S45">
            <v>245264.77861345428</v>
          </cell>
          <cell r="T45">
            <v>0</v>
          </cell>
          <cell r="U45">
            <v>1816669.0495863801</v>
          </cell>
        </row>
        <row r="46">
          <cell r="C46" t="str">
            <v>Database-SQL</v>
          </cell>
          <cell r="D46">
            <v>2</v>
          </cell>
          <cell r="G46">
            <v>1449593.8446542965</v>
          </cell>
          <cell r="H46">
            <v>1208509.1398642797</v>
          </cell>
          <cell r="I46">
            <v>0</v>
          </cell>
          <cell r="N46">
            <v>45378</v>
          </cell>
          <cell r="P46">
            <v>0</v>
          </cell>
          <cell r="S46">
            <v>195706.70479001675</v>
          </cell>
          <cell r="T46">
            <v>0</v>
          </cell>
          <cell r="U46">
            <v>1449593.8446542965</v>
          </cell>
        </row>
        <row r="47">
          <cell r="C47" t="str">
            <v>MS Office</v>
          </cell>
          <cell r="D47">
            <v>205</v>
          </cell>
          <cell r="G47">
            <v>9667134.3505431227</v>
          </cell>
          <cell r="H47">
            <v>8059414.2828723984</v>
          </cell>
          <cell r="I47">
            <v>0</v>
          </cell>
          <cell r="N47">
            <v>302580</v>
          </cell>
          <cell r="P47">
            <v>0</v>
          </cell>
          <cell r="S47">
            <v>1305140.0676707239</v>
          </cell>
          <cell r="T47">
            <v>0</v>
          </cell>
          <cell r="U47">
            <v>9667134.3505431227</v>
          </cell>
        </row>
        <row r="48">
          <cell r="C48" t="str">
            <v>Acrobat</v>
          </cell>
          <cell r="D48">
            <v>2</v>
          </cell>
          <cell r="G48">
            <v>79735.58923414172</v>
          </cell>
          <cell r="H48">
            <v>66474.650157551136</v>
          </cell>
          <cell r="I48">
            <v>0</v>
          </cell>
          <cell r="N48">
            <v>2496</v>
          </cell>
          <cell r="P48">
            <v>0</v>
          </cell>
          <cell r="S48">
            <v>10764.939076590581</v>
          </cell>
          <cell r="T48">
            <v>0</v>
          </cell>
          <cell r="U48">
            <v>79735.58923414172</v>
          </cell>
        </row>
        <row r="49">
          <cell r="C49" t="str">
            <v>Norton Ghost</v>
          </cell>
          <cell r="D49">
            <v>1</v>
          </cell>
          <cell r="G49">
            <v>2790.3294343949601</v>
          </cell>
          <cell r="H49">
            <v>2326.6127555142898</v>
          </cell>
          <cell r="I49">
            <v>0</v>
          </cell>
          <cell r="N49">
            <v>87</v>
          </cell>
          <cell r="P49">
            <v>0</v>
          </cell>
          <cell r="S49">
            <v>376.71667888067037</v>
          </cell>
          <cell r="T49">
            <v>0</v>
          </cell>
          <cell r="U49">
            <v>2790.3294343949601</v>
          </cell>
        </row>
        <row r="50">
          <cell r="C50" t="str">
            <v>Report Adm dameware</v>
          </cell>
          <cell r="D50">
            <v>1</v>
          </cell>
          <cell r="G50">
            <v>527351.34578370478</v>
          </cell>
          <cell r="H50">
            <v>439646.71747950383</v>
          </cell>
          <cell r="I50">
            <v>0</v>
          </cell>
          <cell r="N50">
            <v>16508</v>
          </cell>
          <cell r="P50">
            <v>0</v>
          </cell>
          <cell r="S50">
            <v>71196.62830420096</v>
          </cell>
          <cell r="T50">
            <v>0</v>
          </cell>
          <cell r="U50">
            <v>527351.34578370478</v>
          </cell>
        </row>
        <row r="51">
          <cell r="C51" t="str">
            <v xml:space="preserve">   SMTP Gateway</v>
          </cell>
          <cell r="D51">
            <v>1</v>
          </cell>
          <cell r="G51">
            <v>510503.34802564653</v>
          </cell>
          <cell r="H51">
            <v>290937.3855228821</v>
          </cell>
          <cell r="I51">
            <v>0</v>
          </cell>
          <cell r="N51">
            <v>10924</v>
          </cell>
          <cell r="P51">
            <v>12932.336382073923</v>
          </cell>
          <cell r="S51">
            <v>68922.014531730427</v>
          </cell>
          <cell r="T51">
            <v>126787.61158896003</v>
          </cell>
          <cell r="U51">
            <v>510503.34802564653</v>
          </cell>
        </row>
        <row r="52">
          <cell r="B52" t="str">
            <v>9F. 7</v>
          </cell>
          <cell r="C52" t="str">
            <v>Clearing and Forwarding Services</v>
          </cell>
          <cell r="G52">
            <v>0</v>
          </cell>
          <cell r="H52">
            <v>0</v>
          </cell>
          <cell r="I52">
            <v>0</v>
          </cell>
          <cell r="N52">
            <v>0</v>
          </cell>
          <cell r="P52">
            <v>0</v>
          </cell>
          <cell r="S52">
            <v>0</v>
          </cell>
          <cell r="T52">
            <v>0</v>
          </cell>
          <cell r="U52">
            <v>0</v>
          </cell>
        </row>
        <row r="53">
          <cell r="G53">
            <v>0</v>
          </cell>
          <cell r="H53">
            <v>0</v>
          </cell>
          <cell r="I53">
            <v>0</v>
          </cell>
          <cell r="N53">
            <v>0</v>
          </cell>
          <cell r="P53">
            <v>0</v>
          </cell>
          <cell r="S53">
            <v>0</v>
          </cell>
          <cell r="T53">
            <v>0</v>
          </cell>
          <cell r="U53">
            <v>0</v>
          </cell>
        </row>
        <row r="54">
          <cell r="B54" t="str">
            <v>9F. 8</v>
          </cell>
          <cell r="C54" t="str">
            <v>Inland Transportation</v>
          </cell>
          <cell r="G54">
            <v>0</v>
          </cell>
          <cell r="H54">
            <v>0</v>
          </cell>
          <cell r="I54">
            <v>0</v>
          </cell>
          <cell r="N54">
            <v>0</v>
          </cell>
          <cell r="P54">
            <v>0</v>
          </cell>
          <cell r="S54">
            <v>0</v>
          </cell>
          <cell r="T54">
            <v>0</v>
          </cell>
          <cell r="U54">
            <v>0</v>
          </cell>
        </row>
        <row r="55">
          <cell r="G55">
            <v>0</v>
          </cell>
          <cell r="H55">
            <v>0</v>
          </cell>
          <cell r="I55">
            <v>0</v>
          </cell>
          <cell r="N55">
            <v>0</v>
          </cell>
          <cell r="P55">
            <v>0</v>
          </cell>
          <cell r="S55">
            <v>0</v>
          </cell>
          <cell r="T55">
            <v>0</v>
          </cell>
          <cell r="U55">
            <v>0</v>
          </cell>
        </row>
        <row r="56">
          <cell r="B56" t="str">
            <v>9F. 9</v>
          </cell>
          <cell r="C56" t="str">
            <v>Value of   engineering services</v>
          </cell>
          <cell r="D56">
            <v>1</v>
          </cell>
          <cell r="G56">
            <v>132062794.03031437</v>
          </cell>
          <cell r="H56">
            <v>0</v>
          </cell>
          <cell r="I56">
            <v>0</v>
          </cell>
          <cell r="L56">
            <v>119839196.07549399</v>
          </cell>
          <cell r="N56">
            <v>0</v>
          </cell>
          <cell r="P56">
            <v>12223597.954820381</v>
          </cell>
          <cell r="R56">
            <v>0</v>
          </cell>
          <cell r="S56">
            <v>0</v>
          </cell>
          <cell r="T56">
            <v>0</v>
          </cell>
          <cell r="U56">
            <v>132062794.03031437</v>
          </cell>
        </row>
        <row r="57">
          <cell r="B57" t="str">
            <v>9F.10</v>
          </cell>
          <cell r="C57" t="str">
            <v>Spare Parts comprising:</v>
          </cell>
          <cell r="G57">
            <v>0</v>
          </cell>
          <cell r="H57">
            <v>0</v>
          </cell>
          <cell r="I57">
            <v>0</v>
          </cell>
          <cell r="N57">
            <v>0</v>
          </cell>
          <cell r="P57">
            <v>0</v>
          </cell>
          <cell r="S57">
            <v>0</v>
          </cell>
          <cell r="T57">
            <v>0</v>
          </cell>
          <cell r="U57">
            <v>0</v>
          </cell>
        </row>
        <row r="58">
          <cell r="C58" t="str">
            <v>(i) Replacement Parts</v>
          </cell>
          <cell r="G58">
            <v>0</v>
          </cell>
          <cell r="H58">
            <v>0</v>
          </cell>
          <cell r="I58">
            <v>0</v>
          </cell>
          <cell r="N58">
            <v>0</v>
          </cell>
          <cell r="P58">
            <v>0</v>
          </cell>
          <cell r="S58">
            <v>0</v>
          </cell>
          <cell r="T58">
            <v>0</v>
          </cell>
          <cell r="U58">
            <v>0</v>
          </cell>
        </row>
        <row r="59">
          <cell r="C59" t="str">
            <v xml:space="preserve">Desktops </v>
          </cell>
          <cell r="D59">
            <v>3</v>
          </cell>
          <cell r="G59">
            <v>166914.59557761508</v>
          </cell>
          <cell r="H59">
            <v>115627.54051443269</v>
          </cell>
          <cell r="I59">
            <v>0</v>
          </cell>
          <cell r="N59">
            <v>13026</v>
          </cell>
          <cell r="P59">
            <v>1455.6063061156538</v>
          </cell>
          <cell r="S59">
            <v>22534.798697109338</v>
          </cell>
          <cell r="T59">
            <v>14270.65005995739</v>
          </cell>
          <cell r="U59">
            <v>166914.59557761508</v>
          </cell>
        </row>
        <row r="60">
          <cell r="C60" t="str">
            <v xml:space="preserve">Laptops </v>
          </cell>
          <cell r="D60">
            <v>3</v>
          </cell>
          <cell r="G60">
            <v>481329.39986503479</v>
          </cell>
          <cell r="H60">
            <v>345156.83735651552</v>
          </cell>
          <cell r="I60">
            <v>0</v>
          </cell>
          <cell r="N60">
            <v>25920</v>
          </cell>
          <cell r="P60">
            <v>4190.0769877919511</v>
          </cell>
          <cell r="S60">
            <v>64983.299365904284</v>
          </cell>
          <cell r="T60">
            <v>41079.186154823052</v>
          </cell>
          <cell r="U60">
            <v>481329.39986503479</v>
          </cell>
        </row>
        <row r="61">
          <cell r="C61" t="str">
            <v>Server</v>
          </cell>
          <cell r="D61">
            <v>1</v>
          </cell>
          <cell r="G61">
            <v>321745.88259834039</v>
          </cell>
          <cell r="H61">
            <v>258867.62801738663</v>
          </cell>
          <cell r="I61">
            <v>0</v>
          </cell>
          <cell r="N61">
            <v>19440</v>
          </cell>
          <cell r="P61">
            <v>0</v>
          </cell>
          <cell r="S61">
            <v>43438.254580953711</v>
          </cell>
          <cell r="T61">
            <v>0</v>
          </cell>
          <cell r="U61">
            <v>321745.88259834039</v>
          </cell>
        </row>
        <row r="62">
          <cell r="C62" t="str">
            <v>(ii) Commissioning Parts</v>
          </cell>
          <cell r="G62">
            <v>0</v>
          </cell>
          <cell r="H62">
            <v>0</v>
          </cell>
          <cell r="I62">
            <v>0</v>
          </cell>
          <cell r="N62">
            <v>0</v>
          </cell>
          <cell r="P62">
            <v>0</v>
          </cell>
          <cell r="S62">
            <v>0</v>
          </cell>
          <cell r="T62">
            <v>0</v>
          </cell>
          <cell r="U62">
            <v>0</v>
          </cell>
        </row>
        <row r="63">
          <cell r="C63" t="str">
            <v>(iii) Critical Spare Parts</v>
          </cell>
          <cell r="G63">
            <v>0</v>
          </cell>
          <cell r="H63">
            <v>0</v>
          </cell>
          <cell r="I63">
            <v>0</v>
          </cell>
          <cell r="N63">
            <v>0</v>
          </cell>
          <cell r="P63">
            <v>0</v>
          </cell>
          <cell r="S63">
            <v>0</v>
          </cell>
          <cell r="T63">
            <v>0</v>
          </cell>
          <cell r="U63">
            <v>0</v>
          </cell>
        </row>
        <row r="64">
          <cell r="C64" t="str">
            <v>(provide separate list with quantity and unit prices for spares for each item 9F.1 to 9F.9)</v>
          </cell>
          <cell r="H64">
            <v>0</v>
          </cell>
          <cell r="I64">
            <v>0</v>
          </cell>
          <cell r="N64">
            <v>0</v>
          </cell>
          <cell r="P64">
            <v>0</v>
          </cell>
          <cell r="S64">
            <v>0</v>
          </cell>
          <cell r="T64">
            <v>0</v>
          </cell>
          <cell r="U64">
            <v>0</v>
          </cell>
        </row>
        <row r="65">
          <cell r="H65">
            <v>0</v>
          </cell>
          <cell r="I65">
            <v>0</v>
          </cell>
          <cell r="N65">
            <v>0</v>
          </cell>
          <cell r="P65">
            <v>0</v>
          </cell>
          <cell r="T65">
            <v>0</v>
          </cell>
        </row>
        <row r="66">
          <cell r="A66" t="str">
            <v>9F</v>
          </cell>
          <cell r="B66" t="str">
            <v>TOTAL APPORTIONED AMOUNT FOR  COST CENTRE 9F (inclusive of all taxes and duties except tax payable under Section 5 or 6 and 5F of the APGST)</v>
          </cell>
          <cell r="G66">
            <v>303899404.0014134</v>
          </cell>
          <cell r="H66">
            <v>132791019.82665773</v>
          </cell>
          <cell r="I66">
            <v>0</v>
          </cell>
          <cell r="J66">
            <v>0</v>
          </cell>
          <cell r="K66">
            <v>92840.797455618289</v>
          </cell>
          <cell r="L66">
            <v>119839196.07549399</v>
          </cell>
          <cell r="M66">
            <v>0</v>
          </cell>
          <cell r="N66">
            <v>8258343.2400000002</v>
          </cell>
          <cell r="O66">
            <v>0</v>
          </cell>
          <cell r="P66">
            <v>12917336.450617148</v>
          </cell>
          <cell r="Q66">
            <v>0</v>
          </cell>
          <cell r="R66">
            <v>0</v>
          </cell>
          <cell r="S66">
            <v>23199309.809259873</v>
          </cell>
          <cell r="T66">
            <v>6801357.8019290855</v>
          </cell>
          <cell r="U66">
            <v>303899404.00141346</v>
          </cell>
        </row>
        <row r="67">
          <cell r="B67" t="str">
            <v>Value of applicable Segniorage charges</v>
          </cell>
        </row>
        <row r="68">
          <cell r="U68">
            <v>303899404.0014134</v>
          </cell>
        </row>
        <row r="69">
          <cell r="B69" t="str">
            <v>Note for Tenderers :     Any items of work not specifically mentioned above shall be allocated to the most appropriate item of work and indicated separately (9F.1 to 9F.9)</v>
          </cell>
          <cell r="U69">
            <v>0</v>
          </cell>
        </row>
        <row r="70">
          <cell r="G70">
            <v>303899403.56141299</v>
          </cell>
          <cell r="U70">
            <v>0</v>
          </cell>
        </row>
        <row r="71">
          <cell r="G71">
            <v>0.44000041484832764</v>
          </cell>
        </row>
      </sheetData>
      <sheetData sheetId="26"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T2" t="str">
            <v>Addendum No.2</v>
          </cell>
        </row>
        <row r="3">
          <cell r="T3" t="str">
            <v>Package 3 - Passenger Terminal Building Works</v>
          </cell>
        </row>
        <row r="5">
          <cell r="B5" t="str">
            <v>Cost Centre 9G – Billing Systems</v>
          </cell>
        </row>
        <row r="7">
          <cell r="B7" t="str">
            <v>Sl. No</v>
          </cell>
          <cell r="C7" t="str">
            <v>Item Description</v>
          </cell>
          <cell r="D7" t="str">
            <v>Qty</v>
          </cell>
          <cell r="E7" t="str">
            <v>Unit</v>
          </cell>
          <cell r="F7" t="str">
            <v>Unit Rate</v>
          </cell>
          <cell r="G7" t="str">
            <v xml:space="preserve">Apportioned Amt in Rs. </v>
          </cell>
          <cell r="H7" t="str">
            <v>COST BREAKDOWN</v>
          </cell>
        </row>
        <row r="8">
          <cell r="H8" t="str">
            <v>CIF Price</v>
          </cell>
          <cell r="I8" t="str">
            <v>Custom Duty</v>
          </cell>
          <cell r="J8" t="str">
            <v>CVD</v>
          </cell>
          <cell r="K8" t="str">
            <v>Ex-Factory Price</v>
          </cell>
          <cell r="L8" t="str">
            <v>Value of Service</v>
          </cell>
          <cell r="M8" t="str">
            <v>Excise duty</v>
          </cell>
          <cell r="N8" t="str">
            <v>Sales Tax</v>
          </cell>
          <cell r="O8" t="str">
            <v>AP Entry Tax</v>
          </cell>
          <cell r="P8" t="str">
            <v>Service Tax</v>
          </cell>
          <cell r="Q8" t="str">
            <v>Works Contract Tax</v>
          </cell>
          <cell r="R8" t="str">
            <v>Other taxes &amp; levies *</v>
          </cell>
          <cell r="S8" t="str">
            <v>Construction services</v>
          </cell>
          <cell r="T8" t="str">
            <v>Installation, testing &amp; commissioning</v>
          </cell>
        </row>
        <row r="9">
          <cell r="S9">
            <v>0</v>
          </cell>
          <cell r="T9">
            <v>0</v>
          </cell>
          <cell r="U9">
            <v>0</v>
          </cell>
        </row>
        <row r="10">
          <cell r="C10" t="str">
            <v>Billing System</v>
          </cell>
          <cell r="S10">
            <v>0</v>
          </cell>
          <cell r="T10">
            <v>0</v>
          </cell>
          <cell r="U10">
            <v>0</v>
          </cell>
        </row>
        <row r="11">
          <cell r="B11" t="str">
            <v>9G.1</v>
          </cell>
          <cell r="C11" t="str">
            <v>Central software/Hardware</v>
          </cell>
          <cell r="S11">
            <v>0</v>
          </cell>
          <cell r="T11">
            <v>0</v>
          </cell>
          <cell r="U11">
            <v>0</v>
          </cell>
        </row>
        <row r="12">
          <cell r="B12">
            <v>2</v>
          </cell>
          <cell r="C12" t="str">
            <v>Software</v>
          </cell>
          <cell r="S12">
            <v>0</v>
          </cell>
          <cell r="T12">
            <v>0</v>
          </cell>
          <cell r="U12">
            <v>0</v>
          </cell>
        </row>
        <row r="13">
          <cell r="C13" t="str">
            <v>Server OS</v>
          </cell>
          <cell r="D13">
            <v>1</v>
          </cell>
          <cell r="G13">
            <v>272145.07589967811</v>
          </cell>
          <cell r="H13">
            <v>226873.32494263211</v>
          </cell>
          <cell r="I13">
            <v>0</v>
          </cell>
          <cell r="N13">
            <v>8530</v>
          </cell>
          <cell r="P13">
            <v>0</v>
          </cell>
          <cell r="S13">
            <v>36741.750957046017</v>
          </cell>
          <cell r="T13">
            <v>0</v>
          </cell>
          <cell r="U13">
            <v>272145.07589967811</v>
          </cell>
        </row>
        <row r="14">
          <cell r="C14" t="str">
            <v>Client OS</v>
          </cell>
          <cell r="D14">
            <v>1</v>
          </cell>
          <cell r="G14">
            <v>19311.089408170483</v>
          </cell>
          <cell r="H14">
            <v>16098.93866183178</v>
          </cell>
          <cell r="I14">
            <v>0</v>
          </cell>
          <cell r="N14">
            <v>605</v>
          </cell>
          <cell r="P14">
            <v>0</v>
          </cell>
          <cell r="S14">
            <v>2607.1507463387043</v>
          </cell>
          <cell r="T14">
            <v>0</v>
          </cell>
          <cell r="U14">
            <v>19311.089408170483</v>
          </cell>
        </row>
        <row r="15">
          <cell r="C15" t="str">
            <v>Window CAL</v>
          </cell>
          <cell r="D15">
            <v>1</v>
          </cell>
          <cell r="G15">
            <v>3966.7391264207272</v>
          </cell>
          <cell r="H15">
            <v>3307.1977773343774</v>
          </cell>
          <cell r="I15">
            <v>0</v>
          </cell>
          <cell r="N15">
            <v>124</v>
          </cell>
          <cell r="P15">
            <v>0</v>
          </cell>
          <cell r="S15">
            <v>535.54134908634967</v>
          </cell>
          <cell r="T15">
            <v>0</v>
          </cell>
          <cell r="U15">
            <v>3966.7391264207272</v>
          </cell>
        </row>
        <row r="16">
          <cell r="C16" t="str">
            <v>Database-Oracle</v>
          </cell>
          <cell r="D16">
            <v>1</v>
          </cell>
          <cell r="G16">
            <v>319049.25176068075</v>
          </cell>
          <cell r="H16">
            <v>265975.06380240188</v>
          </cell>
          <cell r="I16">
            <v>0</v>
          </cell>
          <cell r="N16">
            <v>10000</v>
          </cell>
          <cell r="P16">
            <v>0</v>
          </cell>
          <cell r="S16">
            <v>43074.187958278882</v>
          </cell>
          <cell r="T16">
            <v>0</v>
          </cell>
          <cell r="U16">
            <v>319049.25176068075</v>
          </cell>
        </row>
        <row r="17">
          <cell r="C17" t="str">
            <v>Aviation Billing</v>
          </cell>
          <cell r="D17">
            <v>1</v>
          </cell>
          <cell r="G17">
            <v>5582997.1573110763</v>
          </cell>
          <cell r="H17">
            <v>4149210.9953174694</v>
          </cell>
          <cell r="I17">
            <v>0</v>
          </cell>
          <cell r="N17">
            <v>156000</v>
          </cell>
          <cell r="P17">
            <v>48504.342922637137</v>
          </cell>
          <cell r="S17">
            <v>753749.04531962564</v>
          </cell>
          <cell r="T17">
            <v>475532.77375134453</v>
          </cell>
          <cell r="U17">
            <v>5582997.1573110763</v>
          </cell>
        </row>
        <row r="18">
          <cell r="C18" t="str">
            <v>HW Servers</v>
          </cell>
          <cell r="D18">
            <v>1</v>
          </cell>
          <cell r="G18">
            <v>199952.95930485972</v>
          </cell>
          <cell r="H18">
            <v>160861.71858769265</v>
          </cell>
          <cell r="I18">
            <v>0</v>
          </cell>
          <cell r="N18">
            <v>12096</v>
          </cell>
          <cell r="P18">
            <v>0</v>
          </cell>
          <cell r="S18">
            <v>26995.240717167067</v>
          </cell>
          <cell r="T18">
            <v>0</v>
          </cell>
          <cell r="U18">
            <v>199952.95930485972</v>
          </cell>
        </row>
        <row r="19">
          <cell r="C19" t="str">
            <v>Workstation</v>
          </cell>
          <cell r="D19">
            <v>1</v>
          </cell>
          <cell r="G19">
            <v>53681.157094610193</v>
          </cell>
          <cell r="H19">
            <v>38491.911233483603</v>
          </cell>
          <cell r="I19">
            <v>0</v>
          </cell>
          <cell r="N19">
            <v>2894</v>
          </cell>
          <cell r="P19">
            <v>467.22501922767088</v>
          </cell>
          <cell r="S19">
            <v>7247.3833984903795</v>
          </cell>
          <cell r="T19">
            <v>4580.6374434085383</v>
          </cell>
          <cell r="U19">
            <v>53681.157094610193</v>
          </cell>
        </row>
        <row r="20">
          <cell r="B20" t="str">
            <v>9G. 2</v>
          </cell>
          <cell r="C20" t="str">
            <v>Clearing and Forwarding Services</v>
          </cell>
          <cell r="G20">
            <v>0</v>
          </cell>
          <cell r="H20">
            <v>0</v>
          </cell>
          <cell r="I20">
            <v>0</v>
          </cell>
          <cell r="N20">
            <v>0</v>
          </cell>
          <cell r="P20">
            <v>0</v>
          </cell>
          <cell r="S20">
            <v>0</v>
          </cell>
          <cell r="T20">
            <v>0</v>
          </cell>
          <cell r="U20">
            <v>0</v>
          </cell>
        </row>
        <row r="21">
          <cell r="G21">
            <v>0</v>
          </cell>
          <cell r="H21">
            <v>0</v>
          </cell>
          <cell r="I21">
            <v>0</v>
          </cell>
          <cell r="N21">
            <v>0</v>
          </cell>
          <cell r="P21">
            <v>0</v>
          </cell>
          <cell r="S21">
            <v>0</v>
          </cell>
          <cell r="T21">
            <v>0</v>
          </cell>
          <cell r="U21">
            <v>0</v>
          </cell>
        </row>
        <row r="22">
          <cell r="B22" t="str">
            <v>9G. 3</v>
          </cell>
          <cell r="C22" t="str">
            <v>Inland Transportation</v>
          </cell>
          <cell r="G22">
            <v>0</v>
          </cell>
          <cell r="H22">
            <v>0</v>
          </cell>
          <cell r="I22">
            <v>0</v>
          </cell>
          <cell r="N22">
            <v>0</v>
          </cell>
          <cell r="P22">
            <v>0</v>
          </cell>
          <cell r="S22">
            <v>0</v>
          </cell>
          <cell r="T22">
            <v>0</v>
          </cell>
          <cell r="U22">
            <v>0</v>
          </cell>
        </row>
        <row r="23">
          <cell r="G23">
            <v>0</v>
          </cell>
          <cell r="H23">
            <v>0</v>
          </cell>
          <cell r="I23">
            <v>0</v>
          </cell>
          <cell r="N23">
            <v>0</v>
          </cell>
          <cell r="P23">
            <v>0</v>
          </cell>
          <cell r="S23">
            <v>0</v>
          </cell>
          <cell r="T23">
            <v>0</v>
          </cell>
          <cell r="U23">
            <v>0</v>
          </cell>
        </row>
        <row r="24">
          <cell r="B24" t="str">
            <v>9G. 4</v>
          </cell>
          <cell r="C24" t="str">
            <v>Value of   engineering services</v>
          </cell>
          <cell r="G24">
            <v>13090861.574756991</v>
          </cell>
          <cell r="H24">
            <v>0</v>
          </cell>
          <cell r="I24">
            <v>0</v>
          </cell>
          <cell r="L24">
            <v>11879184.748745</v>
          </cell>
          <cell r="N24">
            <v>0</v>
          </cell>
          <cell r="P24">
            <v>1211676.8260119904</v>
          </cell>
          <cell r="R24">
            <v>0</v>
          </cell>
          <cell r="S24">
            <v>0</v>
          </cell>
          <cell r="T24">
            <v>0</v>
          </cell>
          <cell r="U24">
            <v>13090861.574756991</v>
          </cell>
        </row>
        <row r="25">
          <cell r="B25" t="str">
            <v>9G. 5</v>
          </cell>
          <cell r="C25" t="str">
            <v>Spare Parts comprising:</v>
          </cell>
          <cell r="G25">
            <v>0</v>
          </cell>
          <cell r="H25">
            <v>0</v>
          </cell>
          <cell r="I25">
            <v>0</v>
          </cell>
          <cell r="N25">
            <v>0</v>
          </cell>
          <cell r="P25">
            <v>0</v>
          </cell>
          <cell r="S25">
            <v>0</v>
          </cell>
          <cell r="T25">
            <v>0</v>
          </cell>
          <cell r="U25">
            <v>0</v>
          </cell>
        </row>
        <row r="26">
          <cell r="C26" t="str">
            <v>(i) Replacement Parts</v>
          </cell>
          <cell r="G26">
            <v>0</v>
          </cell>
          <cell r="H26">
            <v>0</v>
          </cell>
          <cell r="I26">
            <v>0</v>
          </cell>
          <cell r="N26">
            <v>0</v>
          </cell>
          <cell r="P26">
            <v>0</v>
          </cell>
          <cell r="S26">
            <v>0</v>
          </cell>
          <cell r="T26">
            <v>0</v>
          </cell>
          <cell r="U26">
            <v>0</v>
          </cell>
        </row>
        <row r="27">
          <cell r="C27" t="str">
            <v>(ii) Commissioning Parts</v>
          </cell>
          <cell r="G27">
            <v>0</v>
          </cell>
          <cell r="H27">
            <v>0</v>
          </cell>
          <cell r="I27">
            <v>0</v>
          </cell>
          <cell r="N27">
            <v>0</v>
          </cell>
          <cell r="P27">
            <v>0</v>
          </cell>
          <cell r="S27">
            <v>0</v>
          </cell>
          <cell r="T27">
            <v>0</v>
          </cell>
          <cell r="U27">
            <v>0</v>
          </cell>
        </row>
        <row r="28">
          <cell r="C28" t="str">
            <v>(iii) Critical Spare Parts</v>
          </cell>
          <cell r="G28">
            <v>0</v>
          </cell>
          <cell r="H28">
            <v>0</v>
          </cell>
          <cell r="I28">
            <v>0</v>
          </cell>
          <cell r="N28">
            <v>0</v>
          </cell>
          <cell r="P28">
            <v>0</v>
          </cell>
          <cell r="S28">
            <v>0</v>
          </cell>
          <cell r="T28">
            <v>0</v>
          </cell>
          <cell r="U28">
            <v>0</v>
          </cell>
        </row>
        <row r="29">
          <cell r="C29" t="str">
            <v>(provide separate list with quantity and unit prices for spares for each item 9G.1 to 9G. 4)</v>
          </cell>
          <cell r="G29">
            <v>0</v>
          </cell>
          <cell r="H29">
            <v>0</v>
          </cell>
          <cell r="I29">
            <v>0</v>
          </cell>
          <cell r="N29">
            <v>0</v>
          </cell>
          <cell r="P29">
            <v>0</v>
          </cell>
          <cell r="S29">
            <v>0</v>
          </cell>
          <cell r="T29">
            <v>0</v>
          </cell>
          <cell r="U29">
            <v>0</v>
          </cell>
        </row>
        <row r="30">
          <cell r="H30">
            <v>0</v>
          </cell>
          <cell r="I30">
            <v>0</v>
          </cell>
          <cell r="N30">
            <v>0</v>
          </cell>
          <cell r="P30">
            <v>0</v>
          </cell>
          <cell r="T30">
            <v>0</v>
          </cell>
        </row>
        <row r="31">
          <cell r="A31" t="str">
            <v>9G</v>
          </cell>
          <cell r="B31" t="str">
            <v>TOTAL APPORTIONED AMOUNT FOR  COST CENTRE 9G (inclusive of all taxes and duties except tax payable under Section 5 or 6 and 5F of the APGST)</v>
          </cell>
          <cell r="G31">
            <v>19541965.004662488</v>
          </cell>
          <cell r="H31">
            <v>4860819.1503228461</v>
          </cell>
          <cell r="I31">
            <v>0</v>
          </cell>
          <cell r="J31">
            <v>0</v>
          </cell>
          <cell r="K31">
            <v>0</v>
          </cell>
          <cell r="L31">
            <v>11879184.748745</v>
          </cell>
          <cell r="M31">
            <v>0</v>
          </cell>
          <cell r="N31">
            <v>190249</v>
          </cell>
          <cell r="O31">
            <v>0</v>
          </cell>
          <cell r="P31">
            <v>1260648.3939538551</v>
          </cell>
          <cell r="Q31">
            <v>0</v>
          </cell>
          <cell r="R31">
            <v>0</v>
          </cell>
          <cell r="S31">
            <v>870950.30044603301</v>
          </cell>
          <cell r="T31">
            <v>480113.41119475308</v>
          </cell>
          <cell r="U31">
            <v>19541965.004662488</v>
          </cell>
        </row>
        <row r="32">
          <cell r="B32" t="str">
            <v>Value of applicable Segniorage charges</v>
          </cell>
        </row>
        <row r="33">
          <cell r="U33">
            <v>19541965.004662488</v>
          </cell>
        </row>
        <row r="34">
          <cell r="B34" t="str">
            <v>Note for Tenderers :     Any items of work not specifically mentioned above shall be allocated to the most appropriate item of work and indicated separately (9G.1 to 9G.5)</v>
          </cell>
          <cell r="U34">
            <v>0</v>
          </cell>
        </row>
        <row r="35">
          <cell r="G35">
            <v>19541964.824662492</v>
          </cell>
          <cell r="U35">
            <v>0</v>
          </cell>
        </row>
        <row r="36">
          <cell r="G36">
            <v>0.17999999597668648</v>
          </cell>
        </row>
      </sheetData>
      <sheetData sheetId="27"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T2" t="str">
            <v>Addendum No.2</v>
          </cell>
        </row>
        <row r="3">
          <cell r="T3" t="str">
            <v>Package 3 - Passenger Terminal Building Works</v>
          </cell>
        </row>
        <row r="5">
          <cell r="B5" t="str">
            <v>Cost Centre 9H – Master Clock System</v>
          </cell>
        </row>
        <row r="7">
          <cell r="B7" t="str">
            <v>Sl. No</v>
          </cell>
          <cell r="C7" t="str">
            <v>Item Description</v>
          </cell>
          <cell r="D7" t="str">
            <v>Qty</v>
          </cell>
          <cell r="E7" t="str">
            <v>Unit</v>
          </cell>
          <cell r="F7" t="str">
            <v>Unit Rate</v>
          </cell>
          <cell r="G7" t="str">
            <v xml:space="preserve">Apportioned Amt in Rs. </v>
          </cell>
          <cell r="H7" t="str">
            <v>COST BREAKDOWN</v>
          </cell>
        </row>
        <row r="8">
          <cell r="H8" t="str">
            <v>CIF Price</v>
          </cell>
          <cell r="I8" t="str">
            <v>Custom Duty</v>
          </cell>
          <cell r="J8" t="str">
            <v>CVD</v>
          </cell>
          <cell r="K8" t="str">
            <v>Ex-Factory Price</v>
          </cell>
          <cell r="L8" t="str">
            <v>Value of Service</v>
          </cell>
          <cell r="M8" t="str">
            <v>Excise duty</v>
          </cell>
          <cell r="N8" t="str">
            <v>Sales Tax</v>
          </cell>
          <cell r="O8" t="str">
            <v>AP Entry Tax</v>
          </cell>
          <cell r="P8" t="str">
            <v>Service Tax</v>
          </cell>
          <cell r="Q8" t="str">
            <v>Works Contract Tax</v>
          </cell>
          <cell r="R8" t="str">
            <v>Other taxes &amp; levies *</v>
          </cell>
          <cell r="S8" t="str">
            <v>Construction services</v>
          </cell>
          <cell r="T8" t="str">
            <v>Installation, testing &amp; commissioning</v>
          </cell>
        </row>
        <row r="9">
          <cell r="H9">
            <v>0</v>
          </cell>
          <cell r="I9">
            <v>0</v>
          </cell>
          <cell r="N9">
            <v>0</v>
          </cell>
          <cell r="S9">
            <v>0</v>
          </cell>
          <cell r="T9">
            <v>0</v>
          </cell>
          <cell r="U9">
            <v>0</v>
          </cell>
        </row>
        <row r="10">
          <cell r="B10" t="str">
            <v>9H.1</v>
          </cell>
          <cell r="C10" t="str">
            <v>Master clock</v>
          </cell>
          <cell r="H10">
            <v>0</v>
          </cell>
          <cell r="I10">
            <v>0</v>
          </cell>
          <cell r="N10">
            <v>0</v>
          </cell>
          <cell r="S10">
            <v>0</v>
          </cell>
          <cell r="T10">
            <v>0</v>
          </cell>
          <cell r="U10">
            <v>0</v>
          </cell>
        </row>
        <row r="11">
          <cell r="C11" t="str">
            <v xml:space="preserve">Master Clock </v>
          </cell>
          <cell r="D11">
            <v>1</v>
          </cell>
          <cell r="G11">
            <v>2441214.4017919833</v>
          </cell>
          <cell r="H11">
            <v>1285108.5074419307</v>
          </cell>
          <cell r="I11">
            <v>497406</v>
          </cell>
          <cell r="N11">
            <v>118430</v>
          </cell>
          <cell r="P11">
            <v>19500.930450517873</v>
          </cell>
          <cell r="Q11">
            <v>152076</v>
          </cell>
          <cell r="S11">
            <v>329583.37124739878</v>
          </cell>
          <cell r="T11">
            <v>191185.59265213602</v>
          </cell>
          <cell r="U11">
            <v>2441214.4017919833</v>
          </cell>
        </row>
        <row r="12">
          <cell r="B12" t="str">
            <v>9H.2</v>
          </cell>
          <cell r="C12" t="str">
            <v>Secondary clocks</v>
          </cell>
          <cell r="H12">
            <v>0</v>
          </cell>
          <cell r="I12">
            <v>0</v>
          </cell>
          <cell r="N12">
            <v>0</v>
          </cell>
          <cell r="P12">
            <v>0</v>
          </cell>
          <cell r="S12">
            <v>0</v>
          </cell>
          <cell r="T12">
            <v>0</v>
          </cell>
          <cell r="U12">
            <v>0</v>
          </cell>
        </row>
        <row r="13">
          <cell r="B13" t="str">
            <v>9H.3</v>
          </cell>
          <cell r="C13" t="str">
            <v>Analogue clocks</v>
          </cell>
          <cell r="D13">
            <v>60</v>
          </cell>
          <cell r="G13">
            <v>3340166.3996404968</v>
          </cell>
          <cell r="H13">
            <v>1953217.3548893651</v>
          </cell>
          <cell r="I13">
            <v>756000</v>
          </cell>
          <cell r="N13">
            <v>180000</v>
          </cell>
          <cell r="P13">
            <v>0</v>
          </cell>
          <cell r="Q13">
            <v>231137</v>
          </cell>
          <cell r="S13">
            <v>450949.04475113208</v>
          </cell>
          <cell r="T13">
            <v>0</v>
          </cell>
          <cell r="U13">
            <v>3340166.3996404968</v>
          </cell>
        </row>
        <row r="14">
          <cell r="B14" t="str">
            <v>9H.4</v>
          </cell>
          <cell r="C14" t="str">
            <v>Digital clocks</v>
          </cell>
          <cell r="D14">
            <v>40</v>
          </cell>
          <cell r="G14">
            <v>1670083.1998202484</v>
          </cell>
          <cell r="H14">
            <v>976608.67744468257</v>
          </cell>
          <cell r="I14">
            <v>378000</v>
          </cell>
          <cell r="N14">
            <v>90000</v>
          </cell>
          <cell r="P14">
            <v>0</v>
          </cell>
          <cell r="Q14">
            <v>115569</v>
          </cell>
          <cell r="S14">
            <v>225474.52237556604</v>
          </cell>
          <cell r="T14">
            <v>0</v>
          </cell>
          <cell r="U14">
            <v>1670083.1998202484</v>
          </cell>
        </row>
        <row r="15">
          <cell r="G15">
            <v>0</v>
          </cell>
          <cell r="H15">
            <v>0</v>
          </cell>
          <cell r="I15">
            <v>0</v>
          </cell>
          <cell r="N15">
            <v>0</v>
          </cell>
          <cell r="P15">
            <v>0</v>
          </cell>
          <cell r="S15">
            <v>0</v>
          </cell>
          <cell r="T15">
            <v>0</v>
          </cell>
          <cell r="U15">
            <v>0</v>
          </cell>
        </row>
        <row r="16">
          <cell r="B16" t="str">
            <v>9H. 5</v>
          </cell>
          <cell r="C16" t="str">
            <v>Software</v>
          </cell>
          <cell r="G16">
            <v>0</v>
          </cell>
          <cell r="H16">
            <v>0</v>
          </cell>
          <cell r="I16">
            <v>0</v>
          </cell>
          <cell r="N16">
            <v>0</v>
          </cell>
          <cell r="P16">
            <v>0</v>
          </cell>
          <cell r="T16">
            <v>0</v>
          </cell>
          <cell r="U16">
            <v>0</v>
          </cell>
        </row>
        <row r="17">
          <cell r="G17">
            <v>0</v>
          </cell>
          <cell r="H17">
            <v>0</v>
          </cell>
          <cell r="I17">
            <v>0</v>
          </cell>
          <cell r="N17">
            <v>0</v>
          </cell>
          <cell r="P17">
            <v>0</v>
          </cell>
          <cell r="T17">
            <v>0</v>
          </cell>
          <cell r="U17">
            <v>0</v>
          </cell>
        </row>
        <row r="18">
          <cell r="B18" t="str">
            <v>9H. 6</v>
          </cell>
          <cell r="C18" t="str">
            <v>Clearing and Forwarding Services</v>
          </cell>
          <cell r="G18">
            <v>0</v>
          </cell>
          <cell r="H18">
            <v>0</v>
          </cell>
          <cell r="I18">
            <v>0</v>
          </cell>
          <cell r="N18">
            <v>0</v>
          </cell>
          <cell r="P18">
            <v>0</v>
          </cell>
          <cell r="T18">
            <v>0</v>
          </cell>
          <cell r="U18">
            <v>0</v>
          </cell>
        </row>
        <row r="19">
          <cell r="G19">
            <v>0</v>
          </cell>
          <cell r="H19">
            <v>0</v>
          </cell>
          <cell r="I19">
            <v>0</v>
          </cell>
          <cell r="N19">
            <v>0</v>
          </cell>
          <cell r="P19">
            <v>0</v>
          </cell>
          <cell r="T19">
            <v>0</v>
          </cell>
          <cell r="U19">
            <v>0</v>
          </cell>
        </row>
        <row r="20">
          <cell r="B20" t="str">
            <v>9H. 7</v>
          </cell>
          <cell r="C20" t="str">
            <v>Inland Transportation</v>
          </cell>
          <cell r="G20">
            <v>0</v>
          </cell>
          <cell r="H20">
            <v>0</v>
          </cell>
          <cell r="I20">
            <v>0</v>
          </cell>
          <cell r="N20">
            <v>0</v>
          </cell>
          <cell r="P20">
            <v>0</v>
          </cell>
          <cell r="T20">
            <v>0</v>
          </cell>
          <cell r="U20">
            <v>0</v>
          </cell>
        </row>
        <row r="21">
          <cell r="G21">
            <v>0</v>
          </cell>
          <cell r="H21">
            <v>0</v>
          </cell>
          <cell r="I21">
            <v>0</v>
          </cell>
          <cell r="N21">
            <v>0</v>
          </cell>
          <cell r="P21">
            <v>0</v>
          </cell>
          <cell r="T21">
            <v>0</v>
          </cell>
          <cell r="U21">
            <v>0</v>
          </cell>
        </row>
        <row r="22">
          <cell r="B22" t="str">
            <v>9H. 8</v>
          </cell>
          <cell r="C22" t="str">
            <v>Value of   engineering services</v>
          </cell>
          <cell r="D22">
            <v>1</v>
          </cell>
          <cell r="G22">
            <v>2853833.8073330987</v>
          </cell>
          <cell r="H22">
            <v>0</v>
          </cell>
          <cell r="I22">
            <v>0</v>
          </cell>
          <cell r="L22">
            <v>2589685.8505744999</v>
          </cell>
          <cell r="N22">
            <v>0</v>
          </cell>
          <cell r="P22">
            <v>264147.95675859897</v>
          </cell>
          <cell r="Q22">
            <v>0</v>
          </cell>
          <cell r="T22">
            <v>0</v>
          </cell>
          <cell r="U22">
            <v>2853833.8073330987</v>
          </cell>
        </row>
        <row r="23">
          <cell r="G23">
            <v>0</v>
          </cell>
          <cell r="H23">
            <v>0</v>
          </cell>
          <cell r="I23">
            <v>0</v>
          </cell>
          <cell r="N23">
            <v>0</v>
          </cell>
          <cell r="P23">
            <v>0</v>
          </cell>
          <cell r="T23">
            <v>0</v>
          </cell>
          <cell r="U23">
            <v>0</v>
          </cell>
        </row>
        <row r="24">
          <cell r="B24" t="str">
            <v>9H.9</v>
          </cell>
          <cell r="C24" t="str">
            <v>Spare Parts comprising:</v>
          </cell>
          <cell r="G24">
            <v>0</v>
          </cell>
          <cell r="H24">
            <v>0</v>
          </cell>
          <cell r="I24">
            <v>0</v>
          </cell>
          <cell r="N24">
            <v>0</v>
          </cell>
          <cell r="P24">
            <v>0</v>
          </cell>
          <cell r="T24">
            <v>0</v>
          </cell>
          <cell r="U24">
            <v>0</v>
          </cell>
        </row>
        <row r="25">
          <cell r="C25" t="str">
            <v>(i) Replacement Parts</v>
          </cell>
          <cell r="G25">
            <v>0</v>
          </cell>
          <cell r="H25">
            <v>0</v>
          </cell>
          <cell r="I25">
            <v>0</v>
          </cell>
          <cell r="N25">
            <v>0</v>
          </cell>
          <cell r="P25">
            <v>0</v>
          </cell>
          <cell r="T25">
            <v>0</v>
          </cell>
          <cell r="U25">
            <v>0</v>
          </cell>
        </row>
        <row r="26">
          <cell r="C26" t="str">
            <v>(ii) Commissioning Parts</v>
          </cell>
          <cell r="G26">
            <v>0</v>
          </cell>
          <cell r="H26">
            <v>0</v>
          </cell>
          <cell r="I26">
            <v>0</v>
          </cell>
          <cell r="N26">
            <v>0</v>
          </cell>
          <cell r="P26">
            <v>0</v>
          </cell>
          <cell r="T26">
            <v>0</v>
          </cell>
          <cell r="U26">
            <v>0</v>
          </cell>
        </row>
        <row r="27">
          <cell r="C27" t="str">
            <v>(iii) Critical Spare Parts</v>
          </cell>
          <cell r="G27">
            <v>0</v>
          </cell>
          <cell r="H27">
            <v>0</v>
          </cell>
          <cell r="I27">
            <v>0</v>
          </cell>
          <cell r="N27">
            <v>0</v>
          </cell>
          <cell r="P27">
            <v>0</v>
          </cell>
          <cell r="T27">
            <v>0</v>
          </cell>
          <cell r="U27">
            <v>0</v>
          </cell>
        </row>
        <row r="28">
          <cell r="C28" t="str">
            <v xml:space="preserve">Master Clock </v>
          </cell>
          <cell r="D28">
            <v>1</v>
          </cell>
          <cell r="G28">
            <v>1900944.5074419307</v>
          </cell>
          <cell r="H28">
            <v>1285108.5074419307</v>
          </cell>
          <cell r="I28">
            <v>497406</v>
          </cell>
          <cell r="N28">
            <v>118430</v>
          </cell>
          <cell r="P28">
            <v>0</v>
          </cell>
          <cell r="Q28">
            <v>152076</v>
          </cell>
          <cell r="T28">
            <v>0</v>
          </cell>
          <cell r="U28">
            <v>1900944.5074419307</v>
          </cell>
        </row>
        <row r="29">
          <cell r="C29" t="str">
            <v>Analogue clocks</v>
          </cell>
          <cell r="D29">
            <v>2</v>
          </cell>
          <cell r="G29">
            <v>96307.245162978841</v>
          </cell>
          <cell r="H29">
            <v>65107.245162978841</v>
          </cell>
          <cell r="I29">
            <v>25200</v>
          </cell>
          <cell r="N29">
            <v>6000</v>
          </cell>
          <cell r="P29">
            <v>0</v>
          </cell>
          <cell r="Q29">
            <v>7705</v>
          </cell>
          <cell r="T29">
            <v>0</v>
          </cell>
          <cell r="U29">
            <v>96307.245162978841</v>
          </cell>
        </row>
        <row r="30">
          <cell r="C30" t="str">
            <v>Digital clocks</v>
          </cell>
          <cell r="D30">
            <v>2</v>
          </cell>
          <cell r="G30">
            <v>72230.433872234134</v>
          </cell>
          <cell r="H30">
            <v>48830.433872234134</v>
          </cell>
          <cell r="I30">
            <v>18900</v>
          </cell>
          <cell r="N30">
            <v>4500</v>
          </cell>
          <cell r="P30">
            <v>0</v>
          </cell>
          <cell r="Q30">
            <v>5778</v>
          </cell>
          <cell r="T30">
            <v>0</v>
          </cell>
          <cell r="U30">
            <v>72230.433872234134</v>
          </cell>
        </row>
        <row r="31">
          <cell r="H31">
            <v>0</v>
          </cell>
          <cell r="I31">
            <v>0</v>
          </cell>
          <cell r="N31">
            <v>0</v>
          </cell>
          <cell r="T31">
            <v>0</v>
          </cell>
          <cell r="U31">
            <v>0</v>
          </cell>
        </row>
        <row r="32">
          <cell r="C32" t="str">
            <v>(provide separate list with quantity and unit prices for spares for each item 9H.1 to 9H.8)</v>
          </cell>
          <cell r="H32">
            <v>0</v>
          </cell>
          <cell r="I32">
            <v>0</v>
          </cell>
          <cell r="N32">
            <v>0</v>
          </cell>
          <cell r="T32">
            <v>0</v>
          </cell>
          <cell r="U32">
            <v>0</v>
          </cell>
        </row>
        <row r="33">
          <cell r="H33">
            <v>0</v>
          </cell>
          <cell r="I33">
            <v>0</v>
          </cell>
          <cell r="N33">
            <v>0</v>
          </cell>
          <cell r="T33">
            <v>0</v>
          </cell>
        </row>
        <row r="34">
          <cell r="A34" t="str">
            <v>9H</v>
          </cell>
          <cell r="B34" t="str">
            <v>TOTAL APPORTIONED AMOUNT FOR  COST CENTRE 9H.6 (inclusive of all taxes and duties except tax payable under Section 5 or 6 and 5F of the APGST)</v>
          </cell>
          <cell r="G34">
            <v>12374779.99506297</v>
          </cell>
          <cell r="H34">
            <v>5613980.7262531221</v>
          </cell>
          <cell r="I34">
            <v>2172912</v>
          </cell>
          <cell r="J34">
            <v>0</v>
          </cell>
          <cell r="K34">
            <v>0</v>
          </cell>
          <cell r="L34">
            <v>2589685.8505744999</v>
          </cell>
          <cell r="M34">
            <v>0</v>
          </cell>
          <cell r="N34">
            <v>517360</v>
          </cell>
          <cell r="O34">
            <v>0</v>
          </cell>
          <cell r="P34">
            <v>283648.88720911683</v>
          </cell>
          <cell r="Q34">
            <v>664341</v>
          </cell>
          <cell r="R34">
            <v>0</v>
          </cell>
          <cell r="S34">
            <v>1006006.9383740969</v>
          </cell>
          <cell r="T34">
            <v>191185.59265213602</v>
          </cell>
          <cell r="U34">
            <v>12374779.995062973</v>
          </cell>
        </row>
        <row r="35">
          <cell r="B35" t="str">
            <v>Value of applicable Segniorage charges</v>
          </cell>
        </row>
        <row r="36">
          <cell r="U36">
            <v>12374779.99506297</v>
          </cell>
        </row>
        <row r="37">
          <cell r="B37" t="str">
            <v>Note for Tenderers :     Any items of work not specifically mentioned above shall be allocated to the most appropriate item of work and indicated separately (9H.1 to 9H.9)</v>
          </cell>
          <cell r="U37">
            <v>0</v>
          </cell>
        </row>
        <row r="38">
          <cell r="G38">
            <v>12374779.99506297</v>
          </cell>
          <cell r="U38">
            <v>0</v>
          </cell>
        </row>
        <row r="39">
          <cell r="G39">
            <v>0</v>
          </cell>
        </row>
      </sheetData>
      <sheetData sheetId="28"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T2" t="str">
            <v>Addendum No.2</v>
          </cell>
        </row>
        <row r="3">
          <cell r="T3" t="str">
            <v>Package 3 - Passenger Terminal Building Works</v>
          </cell>
        </row>
        <row r="5">
          <cell r="B5" t="str">
            <v>Cost Centre 9I – Public Address System</v>
          </cell>
        </row>
        <row r="7">
          <cell r="B7" t="str">
            <v>Sl. No</v>
          </cell>
          <cell r="C7" t="str">
            <v>Item Description</v>
          </cell>
          <cell r="D7" t="str">
            <v>Qty</v>
          </cell>
          <cell r="E7" t="str">
            <v>Unit</v>
          </cell>
          <cell r="F7" t="str">
            <v>Unit Rate</v>
          </cell>
          <cell r="G7" t="str">
            <v xml:space="preserve">Apportioned Amt in Rs. </v>
          </cell>
          <cell r="H7" t="str">
            <v>COST BREAKDOWN</v>
          </cell>
        </row>
        <row r="8">
          <cell r="H8" t="str">
            <v>CIF Price</v>
          </cell>
          <cell r="I8" t="str">
            <v>Custom Duty</v>
          </cell>
          <cell r="J8" t="str">
            <v>CVD</v>
          </cell>
          <cell r="K8" t="str">
            <v>Ex-Factory Price</v>
          </cell>
          <cell r="L8" t="str">
            <v>Value of Service</v>
          </cell>
          <cell r="M8" t="str">
            <v>Excise duty</v>
          </cell>
          <cell r="N8" t="str">
            <v>Sales Tax</v>
          </cell>
          <cell r="O8" t="str">
            <v>AP Entry Tax</v>
          </cell>
          <cell r="P8" t="str">
            <v>Service Tax</v>
          </cell>
          <cell r="Q8" t="str">
            <v>Works Contract Tax</v>
          </cell>
          <cell r="R8" t="str">
            <v>Other taxes &amp; levies *</v>
          </cell>
          <cell r="S8" t="str">
            <v>Construction services</v>
          </cell>
          <cell r="T8" t="str">
            <v>Installation, testing &amp; commissioning</v>
          </cell>
        </row>
        <row r="9">
          <cell r="S9">
            <v>0</v>
          </cell>
        </row>
        <row r="10">
          <cell r="B10" t="str">
            <v>I</v>
          </cell>
          <cell r="C10" t="str">
            <v>Public Adress Systems</v>
          </cell>
          <cell r="N10">
            <v>0</v>
          </cell>
          <cell r="S10">
            <v>0</v>
          </cell>
          <cell r="T10">
            <v>0</v>
          </cell>
          <cell r="U10">
            <v>0</v>
          </cell>
        </row>
        <row r="11">
          <cell r="B11" t="str">
            <v>9I.1</v>
          </cell>
          <cell r="C11" t="str">
            <v>Public address central system</v>
          </cell>
          <cell r="G11">
            <v>0</v>
          </cell>
          <cell r="I11">
            <v>0</v>
          </cell>
          <cell r="N11">
            <v>0</v>
          </cell>
          <cell r="S11">
            <v>0</v>
          </cell>
          <cell r="T11">
            <v>0</v>
          </cell>
          <cell r="U11">
            <v>0</v>
          </cell>
        </row>
        <row r="12">
          <cell r="C12" t="str">
            <v xml:space="preserve">Bose </v>
          </cell>
          <cell r="D12">
            <v>1</v>
          </cell>
          <cell r="G12">
            <v>10176390.016000841</v>
          </cell>
          <cell r="H12">
            <v>8188157.8683940228</v>
          </cell>
          <cell r="I12">
            <v>0</v>
          </cell>
          <cell r="N12">
            <v>614338.51247999992</v>
          </cell>
          <cell r="S12">
            <v>1373893.6351268175</v>
          </cell>
          <cell r="T12">
            <v>0</v>
          </cell>
          <cell r="U12">
            <v>10176390.016000841</v>
          </cell>
        </row>
        <row r="13">
          <cell r="B13" t="str">
            <v>9I.2</v>
          </cell>
          <cell r="C13" t="str">
            <v>Amplifiers</v>
          </cell>
          <cell r="D13">
            <v>1</v>
          </cell>
          <cell r="G13">
            <v>4672032.1973738726</v>
          </cell>
          <cell r="H13">
            <v>3759224.7484782264</v>
          </cell>
          <cell r="I13">
            <v>0</v>
          </cell>
          <cell r="N13">
            <v>282045.92256000004</v>
          </cell>
          <cell r="S13">
            <v>630761.52633564628</v>
          </cell>
          <cell r="T13">
            <v>0</v>
          </cell>
          <cell r="U13">
            <v>4672032.1973738726</v>
          </cell>
        </row>
        <row r="14">
          <cell r="B14" t="str">
            <v>9I.3</v>
          </cell>
          <cell r="C14" t="str">
            <v>Speakers</v>
          </cell>
          <cell r="D14">
            <v>1</v>
          </cell>
          <cell r="G14">
            <v>21812072.884544931</v>
          </cell>
          <cell r="H14">
            <v>17550496.387692276</v>
          </cell>
          <cell r="I14">
            <v>0</v>
          </cell>
          <cell r="N14">
            <v>1316773.0785600001</v>
          </cell>
          <cell r="S14">
            <v>2944803.4182926551</v>
          </cell>
          <cell r="T14">
            <v>0</v>
          </cell>
          <cell r="U14">
            <v>21812072.884544931</v>
          </cell>
        </row>
        <row r="15">
          <cell r="B15" t="str">
            <v>9I.4</v>
          </cell>
          <cell r="C15" t="str">
            <v>Cabling for PA system</v>
          </cell>
          <cell r="D15">
            <v>1</v>
          </cell>
          <cell r="G15">
            <v>996267.0131999586</v>
          </cell>
          <cell r="H15">
            <v>801619.15118040016</v>
          </cell>
          <cell r="I15">
            <v>0</v>
          </cell>
          <cell r="N15">
            <v>60143.927520000005</v>
          </cell>
          <cell r="S15">
            <v>134503.93449955844</v>
          </cell>
          <cell r="T15">
            <v>0</v>
          </cell>
          <cell r="U15">
            <v>996267.0131999586</v>
          </cell>
        </row>
        <row r="16">
          <cell r="B16" t="str">
            <v>9I. 5</v>
          </cell>
          <cell r="C16" t="str">
            <v>Software (Included in 91.1)</v>
          </cell>
          <cell r="G16">
            <v>0</v>
          </cell>
          <cell r="H16">
            <v>0</v>
          </cell>
          <cell r="I16">
            <v>0</v>
          </cell>
          <cell r="N16">
            <v>0</v>
          </cell>
          <cell r="S16">
            <v>0</v>
          </cell>
          <cell r="T16">
            <v>0</v>
          </cell>
          <cell r="U16">
            <v>0</v>
          </cell>
        </row>
        <row r="17">
          <cell r="B17" t="str">
            <v>9I. 6</v>
          </cell>
          <cell r="C17" t="str">
            <v>Clearing and Forwarding Services</v>
          </cell>
          <cell r="G17">
            <v>0</v>
          </cell>
          <cell r="H17">
            <v>0</v>
          </cell>
          <cell r="I17">
            <v>0</v>
          </cell>
          <cell r="N17">
            <v>0</v>
          </cell>
          <cell r="S17">
            <v>0</v>
          </cell>
          <cell r="T17">
            <v>0</v>
          </cell>
          <cell r="U17">
            <v>0</v>
          </cell>
        </row>
        <row r="18">
          <cell r="B18" t="str">
            <v>9I. 7</v>
          </cell>
          <cell r="C18" t="str">
            <v>Inland Transportation</v>
          </cell>
          <cell r="D18">
            <v>1</v>
          </cell>
          <cell r="G18">
            <v>559935.45638548897</v>
          </cell>
          <cell r="H18">
            <v>484339.62734887633</v>
          </cell>
          <cell r="I18">
            <v>0</v>
          </cell>
          <cell r="N18">
            <v>0</v>
          </cell>
          <cell r="S18">
            <v>75595.829036612602</v>
          </cell>
          <cell r="T18">
            <v>0</v>
          </cell>
          <cell r="U18">
            <v>559935.45638548897</v>
          </cell>
        </row>
        <row r="19">
          <cell r="B19" t="str">
            <v>9I. 8</v>
          </cell>
          <cell r="C19" t="str">
            <v>Value of   engineering services</v>
          </cell>
          <cell r="D19">
            <v>1</v>
          </cell>
          <cell r="G19">
            <v>20232406.435960095</v>
          </cell>
          <cell r="H19">
            <v>0</v>
          </cell>
          <cell r="I19">
            <v>0</v>
          </cell>
          <cell r="L19">
            <v>18359715.4628313</v>
          </cell>
          <cell r="N19">
            <v>0</v>
          </cell>
          <cell r="P19">
            <v>1872690.973128797</v>
          </cell>
          <cell r="S19">
            <v>0</v>
          </cell>
          <cell r="T19">
            <v>0</v>
          </cell>
          <cell r="U19">
            <v>20232406.435960095</v>
          </cell>
        </row>
        <row r="20">
          <cell r="B20" t="str">
            <v>9I. 9</v>
          </cell>
          <cell r="C20" t="str">
            <v>Commissioning Spare Parts (provide separate list with quantity and unit prices for spares for each item 9I.1 to 9I.8)</v>
          </cell>
          <cell r="G20">
            <v>0</v>
          </cell>
          <cell r="H20">
            <v>0</v>
          </cell>
          <cell r="I20">
            <v>0</v>
          </cell>
          <cell r="N20">
            <v>0</v>
          </cell>
          <cell r="S20">
            <v>0</v>
          </cell>
          <cell r="T20">
            <v>0</v>
          </cell>
          <cell r="U20">
            <v>0</v>
          </cell>
        </row>
        <row r="21">
          <cell r="G21">
            <v>0</v>
          </cell>
          <cell r="H21">
            <v>0</v>
          </cell>
          <cell r="I21">
            <v>0</v>
          </cell>
          <cell r="N21">
            <v>0</v>
          </cell>
          <cell r="S21">
            <v>0</v>
          </cell>
          <cell r="T21">
            <v>0</v>
          </cell>
          <cell r="U21">
            <v>0</v>
          </cell>
        </row>
        <row r="22">
          <cell r="C22" t="str">
            <v>(provide separate list with quantity and unit prices for spares for each item 9I.1 to 9I.8)</v>
          </cell>
          <cell r="G22">
            <v>0</v>
          </cell>
          <cell r="H22">
            <v>0</v>
          </cell>
          <cell r="I22">
            <v>0</v>
          </cell>
          <cell r="N22">
            <v>0</v>
          </cell>
          <cell r="S22">
            <v>0</v>
          </cell>
          <cell r="T22">
            <v>0</v>
          </cell>
          <cell r="U22">
            <v>0</v>
          </cell>
        </row>
        <row r="23">
          <cell r="D23">
            <v>1</v>
          </cell>
          <cell r="G23">
            <v>0</v>
          </cell>
          <cell r="H23">
            <v>0</v>
          </cell>
          <cell r="I23">
            <v>0</v>
          </cell>
          <cell r="N23">
            <v>0</v>
          </cell>
          <cell r="T23">
            <v>0</v>
          </cell>
          <cell r="U23">
            <v>0</v>
          </cell>
        </row>
        <row r="24">
          <cell r="A24" t="str">
            <v>9I</v>
          </cell>
          <cell r="B24" t="str">
            <v>TOTAL APPORTIONED AMOUNT FOR  COST CENTRE 9I (inclusive of all taxes and duties except tax payable under Section 5 or 6 and 5F of the APGST)</v>
          </cell>
          <cell r="G24">
            <v>58449104.003465176</v>
          </cell>
          <cell r="H24">
            <v>30783837.783093803</v>
          </cell>
          <cell r="I24">
            <v>0</v>
          </cell>
          <cell r="J24">
            <v>0</v>
          </cell>
          <cell r="K24">
            <v>0</v>
          </cell>
          <cell r="L24">
            <v>18359715.4628313</v>
          </cell>
          <cell r="M24">
            <v>0</v>
          </cell>
          <cell r="N24">
            <v>2273301.4411200001</v>
          </cell>
          <cell r="O24">
            <v>0</v>
          </cell>
          <cell r="P24">
            <v>1872690.973128797</v>
          </cell>
          <cell r="Q24">
            <v>0</v>
          </cell>
          <cell r="R24">
            <v>0</v>
          </cell>
          <cell r="S24">
            <v>5159558.3432912901</v>
          </cell>
          <cell r="T24">
            <v>0</v>
          </cell>
          <cell r="U24">
            <v>58449104.003465183</v>
          </cell>
        </row>
        <row r="25">
          <cell r="B25" t="str">
            <v>Value of applicable Segniorage charges</v>
          </cell>
        </row>
        <row r="26">
          <cell r="U26">
            <v>58449104.003465176</v>
          </cell>
        </row>
        <row r="27">
          <cell r="B27" t="str">
            <v>Note for Tenderers :     Any items of work not specifically mentioned above shall be allocated to the most appropriate item of work and indicated separately (9I.1 to 9I.9)</v>
          </cell>
          <cell r="U27">
            <v>0</v>
          </cell>
        </row>
        <row r="28">
          <cell r="G28">
            <v>58449103.563465238</v>
          </cell>
          <cell r="U28">
            <v>0</v>
          </cell>
        </row>
        <row r="29">
          <cell r="G29">
            <v>0.43999993801116943</v>
          </cell>
        </row>
      </sheetData>
      <sheetData sheetId="29"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B2" t="str">
            <v>Cost Centre 9J -- Master Antenna Television System</v>
          </cell>
        </row>
        <row r="4">
          <cell r="B4" t="str">
            <v>Sl. No.</v>
          </cell>
          <cell r="C4" t="str">
            <v>Item Description</v>
          </cell>
          <cell r="D4" t="str">
            <v>Qty.</v>
          </cell>
          <cell r="E4" t="str">
            <v>Unit</v>
          </cell>
          <cell r="F4" t="str">
            <v>Unit Rate (in Rs.)</v>
          </cell>
          <cell r="G4" t="str">
            <v xml:space="preserve">Apportioned Amt in Rs. </v>
          </cell>
          <cell r="H4" t="str">
            <v>COST BREAKDOWN</v>
          </cell>
        </row>
        <row r="5">
          <cell r="H5" t="str">
            <v>CIF Price</v>
          </cell>
          <cell r="I5" t="str">
            <v>Custom Duty</v>
          </cell>
          <cell r="J5" t="str">
            <v>CVD</v>
          </cell>
          <cell r="K5" t="str">
            <v>Ex-Factory Price</v>
          </cell>
          <cell r="L5" t="str">
            <v>Value of Service</v>
          </cell>
          <cell r="M5" t="str">
            <v>Excise duty</v>
          </cell>
          <cell r="N5" t="str">
            <v>Sales Tax</v>
          </cell>
          <cell r="O5" t="str">
            <v>AP Entry Tax</v>
          </cell>
          <cell r="P5" t="str">
            <v>Service Tax</v>
          </cell>
          <cell r="Q5" t="str">
            <v>Works Contract Tax</v>
          </cell>
          <cell r="R5" t="str">
            <v>Other taxes &amp; levies *</v>
          </cell>
          <cell r="S5" t="str">
            <v>Construction services</v>
          </cell>
          <cell r="T5" t="str">
            <v>Installation, testing &amp; commissioning</v>
          </cell>
        </row>
        <row r="6">
          <cell r="B6" t="str">
            <v>9J.1</v>
          </cell>
          <cell r="C6" t="str">
            <v>Supply &amp; Installation of Television distribution system (for 100 Channels)</v>
          </cell>
          <cell r="G6">
            <v>4826145.1315523349</v>
          </cell>
          <cell r="H6">
            <v>2542258</v>
          </cell>
          <cell r="I6">
            <v>878584.06880000001</v>
          </cell>
          <cell r="J6">
            <v>0</v>
          </cell>
          <cell r="K6">
            <v>0</v>
          </cell>
          <cell r="L6">
            <v>107061</v>
          </cell>
          <cell r="M6">
            <v>0</v>
          </cell>
          <cell r="N6">
            <v>0</v>
          </cell>
          <cell r="O6">
            <v>0</v>
          </cell>
          <cell r="P6">
            <v>69767</v>
          </cell>
          <cell r="Q6">
            <v>0</v>
          </cell>
          <cell r="R6">
            <v>0</v>
          </cell>
          <cell r="S6">
            <v>651567.95971687802</v>
          </cell>
          <cell r="T6">
            <v>576907.10303545638</v>
          </cell>
          <cell r="U6">
            <v>4826145.1315523349</v>
          </cell>
        </row>
        <row r="7">
          <cell r="G7">
            <v>0</v>
          </cell>
          <cell r="I7">
            <v>0</v>
          </cell>
          <cell r="L7">
            <v>0</v>
          </cell>
          <cell r="P7">
            <v>0</v>
          </cell>
          <cell r="S7">
            <v>0</v>
          </cell>
          <cell r="T7">
            <v>0</v>
          </cell>
          <cell r="U7">
            <v>0</v>
          </cell>
        </row>
        <row r="8">
          <cell r="B8" t="str">
            <v>9J.2</v>
          </cell>
          <cell r="C8" t="str">
            <v>Supply &amp; Installation of Headend and antennas</v>
          </cell>
          <cell r="G8">
            <v>4530132.068268083</v>
          </cell>
          <cell r="H8">
            <v>2799865</v>
          </cell>
          <cell r="I8">
            <v>967610.84</v>
          </cell>
          <cell r="J8">
            <v>0</v>
          </cell>
          <cell r="K8">
            <v>0</v>
          </cell>
          <cell r="L8">
            <v>117910</v>
          </cell>
          <cell r="M8">
            <v>0</v>
          </cell>
          <cell r="N8">
            <v>0</v>
          </cell>
          <cell r="O8">
            <v>0</v>
          </cell>
          <cell r="P8">
            <v>13982</v>
          </cell>
          <cell r="Q8">
            <v>0</v>
          </cell>
          <cell r="R8">
            <v>0</v>
          </cell>
          <cell r="S8">
            <v>611603.87967552629</v>
          </cell>
          <cell r="T8">
            <v>19160.348592557202</v>
          </cell>
          <cell r="U8">
            <v>4530132.068268083</v>
          </cell>
        </row>
        <row r="9">
          <cell r="G9">
            <v>0</v>
          </cell>
          <cell r="H9">
            <v>0</v>
          </cell>
          <cell r="L9">
            <v>0</v>
          </cell>
          <cell r="P9">
            <v>0</v>
          </cell>
          <cell r="S9">
            <v>0</v>
          </cell>
          <cell r="T9">
            <v>0</v>
          </cell>
          <cell r="U9">
            <v>0</v>
          </cell>
        </row>
        <row r="10">
          <cell r="B10" t="str">
            <v>9J.3</v>
          </cell>
          <cell r="C10" t="str">
            <v>Television sets</v>
          </cell>
          <cell r="G10">
            <v>0</v>
          </cell>
          <cell r="H10">
            <v>0</v>
          </cell>
          <cell r="L10">
            <v>0</v>
          </cell>
          <cell r="P10">
            <v>0</v>
          </cell>
          <cell r="S10">
            <v>0</v>
          </cell>
          <cell r="T10">
            <v>0</v>
          </cell>
          <cell r="U10">
            <v>0</v>
          </cell>
        </row>
        <row r="11">
          <cell r="B11" t="str">
            <v>9J.3.a</v>
          </cell>
          <cell r="C11" t="str">
            <v>48" Television sets</v>
          </cell>
          <cell r="G11">
            <v>25812161.827730514</v>
          </cell>
          <cell r="H11">
            <v>16035109</v>
          </cell>
          <cell r="I11">
            <v>5541606</v>
          </cell>
          <cell r="J11" t="str">
            <v>inc</v>
          </cell>
          <cell r="L11">
            <v>675283</v>
          </cell>
          <cell r="P11">
            <v>69475</v>
          </cell>
          <cell r="S11">
            <v>3484847.2580376607</v>
          </cell>
          <cell r="T11">
            <v>5841.5696928528059</v>
          </cell>
          <cell r="U11">
            <v>25812161.827730514</v>
          </cell>
        </row>
        <row r="12">
          <cell r="G12">
            <v>0</v>
          </cell>
          <cell r="H12">
            <v>0</v>
          </cell>
          <cell r="L12">
            <v>0</v>
          </cell>
          <cell r="P12">
            <v>0</v>
          </cell>
          <cell r="S12">
            <v>0</v>
          </cell>
          <cell r="T12">
            <v>0</v>
          </cell>
          <cell r="U12">
            <v>0</v>
          </cell>
        </row>
        <row r="13">
          <cell r="B13" t="str">
            <v>9J. 4</v>
          </cell>
          <cell r="C13" t="str">
            <v>Software</v>
          </cell>
          <cell r="G13">
            <v>329284.26562598906</v>
          </cell>
          <cell r="H13">
            <v>224901</v>
          </cell>
          <cell r="I13">
            <v>77723.509999999995</v>
          </cell>
          <cell r="J13">
            <v>0</v>
          </cell>
          <cell r="K13">
            <v>0</v>
          </cell>
          <cell r="L13">
            <v>9471</v>
          </cell>
          <cell r="M13">
            <v>0</v>
          </cell>
          <cell r="N13">
            <v>0</v>
          </cell>
          <cell r="O13">
            <v>0</v>
          </cell>
          <cell r="P13">
            <v>2468</v>
          </cell>
          <cell r="Q13">
            <v>0</v>
          </cell>
          <cell r="R13">
            <v>0</v>
          </cell>
          <cell r="S13">
            <v>0</v>
          </cell>
          <cell r="T13">
            <v>14720.75562598907</v>
          </cell>
          <cell r="U13">
            <v>329284.26562598906</v>
          </cell>
        </row>
        <row r="14">
          <cell r="G14">
            <v>0</v>
          </cell>
          <cell r="L14">
            <v>0</v>
          </cell>
          <cell r="P14">
            <v>0</v>
          </cell>
          <cell r="U14">
            <v>0</v>
          </cell>
        </row>
        <row r="15">
          <cell r="B15" t="str">
            <v>9J. 5</v>
          </cell>
          <cell r="C15" t="str">
            <v>Clearing and Forwarding Services</v>
          </cell>
          <cell r="G15">
            <v>0</v>
          </cell>
          <cell r="I15">
            <v>0</v>
          </cell>
          <cell r="L15">
            <v>0</v>
          </cell>
          <cell r="P15">
            <v>0</v>
          </cell>
          <cell r="U15">
            <v>0</v>
          </cell>
        </row>
        <row r="16">
          <cell r="B16" t="str">
            <v>9J. 6</v>
          </cell>
          <cell r="C16" t="str">
            <v>Inland Transportation</v>
          </cell>
          <cell r="G16">
            <v>0</v>
          </cell>
          <cell r="I16">
            <v>0</v>
          </cell>
          <cell r="L16">
            <v>0</v>
          </cell>
          <cell r="P16">
            <v>0</v>
          </cell>
          <cell r="U16">
            <v>0</v>
          </cell>
        </row>
        <row r="17">
          <cell r="B17" t="str">
            <v>9J. 7</v>
          </cell>
          <cell r="C17" t="str">
            <v>Value of   engineering services</v>
          </cell>
          <cell r="G17">
            <v>0</v>
          </cell>
          <cell r="I17">
            <v>0</v>
          </cell>
          <cell r="L17">
            <v>0</v>
          </cell>
          <cell r="P17">
            <v>0</v>
          </cell>
          <cell r="U17">
            <v>0</v>
          </cell>
        </row>
        <row r="18">
          <cell r="B18" t="str">
            <v>9J. 8</v>
          </cell>
          <cell r="C18" t="str">
            <v>Commissioning Spare Parts (provide separate list with quantity and unit prices for spares for each item 9J.1 to 9J.8)</v>
          </cell>
          <cell r="G18">
            <v>0</v>
          </cell>
          <cell r="L18">
            <v>0</v>
          </cell>
          <cell r="P18">
            <v>0</v>
          </cell>
          <cell r="U18">
            <v>0</v>
          </cell>
        </row>
        <row r="19">
          <cell r="A19" t="str">
            <v>9J</v>
          </cell>
          <cell r="B19" t="str">
            <v>TOTAL APPORTIONED AMOUNT FOR  COST CENTRE 9J (inclusive of all taxes and duties except tax payable under Section 5 or 6 and 5F of the APGST)</v>
          </cell>
          <cell r="G19">
            <v>35497723.293176927</v>
          </cell>
          <cell r="H19">
            <v>21602133</v>
          </cell>
          <cell r="I19">
            <v>7465524.4188000001</v>
          </cell>
          <cell r="J19">
            <v>0</v>
          </cell>
          <cell r="K19">
            <v>0</v>
          </cell>
          <cell r="L19">
            <v>909725</v>
          </cell>
          <cell r="M19">
            <v>0</v>
          </cell>
          <cell r="N19">
            <v>0</v>
          </cell>
          <cell r="O19">
            <v>0</v>
          </cell>
          <cell r="P19">
            <v>155692</v>
          </cell>
          <cell r="Q19">
            <v>0</v>
          </cell>
          <cell r="R19">
            <v>0</v>
          </cell>
          <cell r="S19">
            <v>4748019.0974300653</v>
          </cell>
          <cell r="T19">
            <v>616629.77694685548</v>
          </cell>
          <cell r="U19">
            <v>35497723.293176919</v>
          </cell>
        </row>
        <row r="20">
          <cell r="B20" t="str">
            <v>Value of applicable Segniorage charges</v>
          </cell>
        </row>
        <row r="21">
          <cell r="U21">
            <v>35497723.293176927</v>
          </cell>
        </row>
        <row r="22">
          <cell r="U22">
            <v>0</v>
          </cell>
        </row>
        <row r="23">
          <cell r="B23" t="str">
            <v>Note for Tenderers:        Any items of work not specifically mentioned above shall be allocated to the most appropriate item of work and indicated seperately (9J.1 to 9J.8)</v>
          </cell>
          <cell r="U23">
            <v>0</v>
          </cell>
        </row>
        <row r="24">
          <cell r="G24">
            <v>35497723.293176919</v>
          </cell>
        </row>
        <row r="25">
          <cell r="G25">
            <v>0</v>
          </cell>
        </row>
      </sheetData>
      <sheetData sheetId="30"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2">
          <cell r="T2" t="str">
            <v>Addendum No.2</v>
          </cell>
        </row>
        <row r="3">
          <cell r="T3" t="str">
            <v>Package 3 - Passenger Terminal Building Works</v>
          </cell>
        </row>
        <row r="5">
          <cell r="B5" t="str">
            <v>Cost Centre 9K – SCADA System</v>
          </cell>
        </row>
        <row r="7">
          <cell r="B7" t="str">
            <v>Sl. No</v>
          </cell>
          <cell r="C7" t="str">
            <v>Item Description</v>
          </cell>
          <cell r="D7" t="str">
            <v>Qty</v>
          </cell>
          <cell r="E7" t="str">
            <v>Unit</v>
          </cell>
          <cell r="F7" t="str">
            <v>Unit Rate</v>
          </cell>
          <cell r="G7" t="str">
            <v xml:space="preserve">Apportioned Amt in Rs. </v>
          </cell>
          <cell r="H7" t="str">
            <v>COST BREAKDOWN</v>
          </cell>
        </row>
        <row r="10">
          <cell r="G10" t="str">
            <v xml:space="preserve">Apportioned Amt in Rs. </v>
          </cell>
          <cell r="H10" t="str">
            <v>CIF Price</v>
          </cell>
          <cell r="I10" t="str">
            <v>Custom Duty</v>
          </cell>
          <cell r="J10" t="str">
            <v>CVD</v>
          </cell>
          <cell r="K10" t="str">
            <v>Ex-Factory Price</v>
          </cell>
          <cell r="L10" t="str">
            <v>Value of Service</v>
          </cell>
          <cell r="M10" t="str">
            <v>Excise duty</v>
          </cell>
          <cell r="N10" t="str">
            <v>Sales Tax</v>
          </cell>
          <cell r="O10" t="str">
            <v>AP Entry Tax</v>
          </cell>
          <cell r="P10" t="str">
            <v>Service Tax</v>
          </cell>
          <cell r="Q10" t="str">
            <v>Works Contract Tax</v>
          </cell>
          <cell r="R10" t="str">
            <v>Other taxes &amp; levies *</v>
          </cell>
          <cell r="S10" t="str">
            <v>Construction services</v>
          </cell>
          <cell r="T10" t="str">
            <v>Installation, testing &amp; commissioning</v>
          </cell>
        </row>
        <row r="11">
          <cell r="S11">
            <v>0</v>
          </cell>
        </row>
        <row r="12">
          <cell r="B12" t="str">
            <v>9K.1</v>
          </cell>
          <cell r="C12" t="str">
            <v>Central Control Station consisting of the following:</v>
          </cell>
          <cell r="G12">
            <v>0</v>
          </cell>
          <cell r="S12">
            <v>0</v>
          </cell>
          <cell r="U12">
            <v>0</v>
          </cell>
        </row>
        <row r="13">
          <cell r="B13" t="str">
            <v>9K.1.1</v>
          </cell>
          <cell r="C13" t="str">
            <v>Main computer</v>
          </cell>
          <cell r="D13">
            <v>1</v>
          </cell>
          <cell r="G13">
            <v>427516.44756716723</v>
          </cell>
          <cell r="H13">
            <v>344137.52500100964</v>
          </cell>
          <cell r="N13">
            <v>25660.799999999999</v>
          </cell>
          <cell r="P13">
            <v>0</v>
          </cell>
          <cell r="S13">
            <v>57718.122566157581</v>
          </cell>
          <cell r="U13">
            <v>427516.44756716723</v>
          </cell>
        </row>
        <row r="14">
          <cell r="B14" t="str">
            <v>9K.1.2</v>
          </cell>
          <cell r="C14" t="str">
            <v>SQL server</v>
          </cell>
          <cell r="D14">
            <v>1</v>
          </cell>
          <cell r="G14">
            <v>63555.72586274409</v>
          </cell>
          <cell r="H14">
            <v>51160.394699460325</v>
          </cell>
          <cell r="N14">
            <v>3814.8024</v>
          </cell>
          <cell r="P14">
            <v>0</v>
          </cell>
          <cell r="S14">
            <v>8580.5287632837681</v>
          </cell>
          <cell r="U14">
            <v>63555.72586274409</v>
          </cell>
        </row>
        <row r="15">
          <cell r="B15" t="str">
            <v>High</v>
          </cell>
          <cell r="C15" t="str">
            <v>Desktop (High end terminal)</v>
          </cell>
          <cell r="D15">
            <v>2</v>
          </cell>
          <cell r="G15">
            <v>474704.15027311316</v>
          </cell>
          <cell r="H15">
            <v>343322.1349305496</v>
          </cell>
          <cell r="N15">
            <v>25600</v>
          </cell>
          <cell r="P15">
            <v>3859.0781254733497</v>
          </cell>
          <cell r="S15">
            <v>64088.837947743668</v>
          </cell>
          <cell r="T15">
            <v>37834.099269346567</v>
          </cell>
          <cell r="U15">
            <v>474704.15027311316</v>
          </cell>
        </row>
        <row r="16">
          <cell r="B16" t="str">
            <v>9K.1.3</v>
          </cell>
          <cell r="C16" t="str">
            <v>Furniture for computers &amp; peripherals</v>
          </cell>
          <cell r="D16">
            <v>1</v>
          </cell>
          <cell r="G16">
            <v>71381.100148517144</v>
          </cell>
          <cell r="H16">
            <v>53644.083582898369</v>
          </cell>
          <cell r="N16">
            <v>8100</v>
          </cell>
          <cell r="P16">
            <v>0</v>
          </cell>
          <cell r="S16">
            <v>9637.0165656187764</v>
          </cell>
          <cell r="U16">
            <v>71381.100148517144</v>
          </cell>
        </row>
        <row r="17">
          <cell r="B17" t="str">
            <v>9K.1.4</v>
          </cell>
          <cell r="C17" t="str">
            <v>Printers and plotters (2printers &amp;  1 plotter)</v>
          </cell>
          <cell r="D17">
            <v>1</v>
          </cell>
          <cell r="G17">
            <v>726890.73010570451</v>
          </cell>
          <cell r="H17">
            <v>525712.01911240409</v>
          </cell>
          <cell r="N17">
            <v>39200</v>
          </cell>
          <cell r="P17">
            <v>5909.2133796310654</v>
          </cell>
          <cell r="S17">
            <v>98136.033107482494</v>
          </cell>
          <cell r="T17">
            <v>57933.464506186923</v>
          </cell>
          <cell r="U17">
            <v>726890.73010570451</v>
          </cell>
        </row>
        <row r="18">
          <cell r="B18" t="str">
            <v>9K.2</v>
          </cell>
          <cell r="C18" t="str">
            <v>Sub station consisting of the following:</v>
          </cell>
          <cell r="D18">
            <v>1</v>
          </cell>
          <cell r="G18">
            <v>76857584.011401713</v>
          </cell>
          <cell r="H18">
            <v>51757788.303395882</v>
          </cell>
          <cell r="M18">
            <v>7873068.6470400011</v>
          </cell>
          <cell r="N18">
            <v>6850341.5923999995</v>
          </cell>
          <cell r="P18">
            <v>0</v>
          </cell>
          <cell r="S18">
            <v>10376385.468565825</v>
          </cell>
          <cell r="U18">
            <v>76857584.011401713</v>
          </cell>
        </row>
        <row r="19">
          <cell r="B19" t="str">
            <v>9k2.1</v>
          </cell>
          <cell r="C19" t="str">
            <v>Programmable electronic system (PES) units</v>
          </cell>
          <cell r="G19">
            <v>0</v>
          </cell>
          <cell r="H19">
            <v>0</v>
          </cell>
          <cell r="P19">
            <v>0</v>
          </cell>
          <cell r="S19">
            <v>0</v>
          </cell>
          <cell r="U19">
            <v>0</v>
          </cell>
        </row>
        <row r="20">
          <cell r="B20" t="str">
            <v>9k2.2</v>
          </cell>
          <cell r="C20" t="str">
            <v>I/O Modules</v>
          </cell>
          <cell r="G20">
            <v>0</v>
          </cell>
          <cell r="H20">
            <v>0</v>
          </cell>
          <cell r="P20">
            <v>0</v>
          </cell>
          <cell r="S20">
            <v>0</v>
          </cell>
          <cell r="U20">
            <v>0</v>
          </cell>
        </row>
        <row r="21">
          <cell r="B21" t="str">
            <v>9k2.3</v>
          </cell>
          <cell r="C21" t="str">
            <v>Communication modules for airport community network</v>
          </cell>
          <cell r="G21">
            <v>0</v>
          </cell>
          <cell r="H21">
            <v>0</v>
          </cell>
          <cell r="P21">
            <v>0</v>
          </cell>
          <cell r="S21">
            <v>0</v>
          </cell>
          <cell r="U21">
            <v>0</v>
          </cell>
        </row>
        <row r="22">
          <cell r="G22">
            <v>0</v>
          </cell>
          <cell r="H22">
            <v>0</v>
          </cell>
          <cell r="P22">
            <v>0</v>
          </cell>
          <cell r="S22">
            <v>0</v>
          </cell>
          <cell r="U22">
            <v>0</v>
          </cell>
        </row>
        <row r="23">
          <cell r="B23" t="str">
            <v>9K.3</v>
          </cell>
          <cell r="C23" t="str">
            <v>SCADA software</v>
          </cell>
          <cell r="G23">
            <v>0</v>
          </cell>
          <cell r="H23">
            <v>0</v>
          </cell>
          <cell r="P23">
            <v>0</v>
          </cell>
          <cell r="S23">
            <v>0</v>
          </cell>
          <cell r="U23">
            <v>0</v>
          </cell>
        </row>
        <row r="24">
          <cell r="B24" t="str">
            <v>9k3.1</v>
          </cell>
          <cell r="C24" t="str">
            <v>SCADA software (BAS)</v>
          </cell>
          <cell r="D24">
            <v>1</v>
          </cell>
          <cell r="G24">
            <v>72114109.198730692</v>
          </cell>
          <cell r="H24">
            <v>60136090.578100733</v>
          </cell>
          <cell r="N24">
            <v>2242040</v>
          </cell>
          <cell r="P24">
            <v>0</v>
          </cell>
          <cell r="S24">
            <v>9735978.6206299625</v>
          </cell>
          <cell r="U24">
            <v>72114109.198730692</v>
          </cell>
        </row>
        <row r="25">
          <cell r="B25" t="str">
            <v>9K.4</v>
          </cell>
          <cell r="C25" t="str">
            <v>Clearing and Frowarding charges</v>
          </cell>
          <cell r="H25">
            <v>0</v>
          </cell>
          <cell r="N25">
            <v>0</v>
          </cell>
          <cell r="P25">
            <v>0</v>
          </cell>
          <cell r="S25">
            <v>0</v>
          </cell>
          <cell r="U25">
            <v>0</v>
          </cell>
        </row>
        <row r="26">
          <cell r="B26" t="str">
            <v>9K.5</v>
          </cell>
          <cell r="C26" t="str">
            <v>inland transportation</v>
          </cell>
          <cell r="G26">
            <v>1270725.8018375812</v>
          </cell>
          <cell r="H26">
            <v>0</v>
          </cell>
          <cell r="L26">
            <v>997429.86047786765</v>
          </cell>
          <cell r="P26">
            <v>101737.8457687425</v>
          </cell>
          <cell r="S26">
            <v>171558.09559097092</v>
          </cell>
          <cell r="U26">
            <v>1270725.8018375812</v>
          </cell>
        </row>
        <row r="27">
          <cell r="B27" t="str">
            <v>9K.6</v>
          </cell>
          <cell r="C27" t="str">
            <v>value of engineering services</v>
          </cell>
          <cell r="D27">
            <v>1</v>
          </cell>
          <cell r="H27">
            <v>0</v>
          </cell>
          <cell r="L27">
            <v>4136238.866357767</v>
          </cell>
          <cell r="P27">
            <v>421896.36436849221</v>
          </cell>
          <cell r="S27">
            <v>711433.74681175442</v>
          </cell>
          <cell r="U27">
            <v>5269568.9775380129</v>
          </cell>
        </row>
        <row r="28">
          <cell r="B28" t="str">
            <v>9K.7</v>
          </cell>
          <cell r="C28" t="str">
            <v>Spares</v>
          </cell>
          <cell r="G28">
            <v>0</v>
          </cell>
          <cell r="H28">
            <v>0</v>
          </cell>
          <cell r="N28">
            <v>0</v>
          </cell>
          <cell r="P28">
            <v>0</v>
          </cell>
          <cell r="S28">
            <v>0</v>
          </cell>
          <cell r="U28">
            <v>0</v>
          </cell>
        </row>
        <row r="29">
          <cell r="C29" t="str">
            <v>critical spares</v>
          </cell>
          <cell r="D29">
            <v>1</v>
          </cell>
          <cell r="G29">
            <v>1285955.829421737</v>
          </cell>
          <cell r="H29">
            <v>1035154.6505557901</v>
          </cell>
          <cell r="N29">
            <v>77186.880000000005</v>
          </cell>
          <cell r="P29">
            <v>0</v>
          </cell>
          <cell r="S29">
            <v>173614.298865947</v>
          </cell>
          <cell r="U29">
            <v>1285955.829421737</v>
          </cell>
        </row>
        <row r="30">
          <cell r="P30">
            <v>0</v>
          </cell>
          <cell r="U30">
            <v>0</v>
          </cell>
        </row>
        <row r="31">
          <cell r="P31">
            <v>0</v>
          </cell>
          <cell r="U31">
            <v>0</v>
          </cell>
        </row>
        <row r="32">
          <cell r="A32" t="str">
            <v>9K</v>
          </cell>
          <cell r="B32" t="str">
            <v>TOTAL APPORTIONED AMOUNT FOR  COST CENTRE 9K (inclusive of all taxes and duties except tax payable under Section 5 or 6 and 5F of the APGST)</v>
          </cell>
          <cell r="G32">
            <v>153292422.99534899</v>
          </cell>
          <cell r="H32">
            <v>114247009.68937874</v>
          </cell>
          <cell r="I32">
            <v>0</v>
          </cell>
          <cell r="J32">
            <v>0</v>
          </cell>
          <cell r="K32">
            <v>0</v>
          </cell>
          <cell r="L32">
            <v>5133668.7268356346</v>
          </cell>
          <cell r="M32">
            <v>7873068.6470400011</v>
          </cell>
          <cell r="N32">
            <v>9271944.0748000015</v>
          </cell>
          <cell r="O32">
            <v>0</v>
          </cell>
          <cell r="P32">
            <v>533402.50164233916</v>
          </cell>
          <cell r="Q32">
            <v>0</v>
          </cell>
          <cell r="R32">
            <v>0</v>
          </cell>
          <cell r="S32">
            <v>21407130.769414749</v>
          </cell>
          <cell r="T32">
            <v>95767.56377553349</v>
          </cell>
          <cell r="U32">
            <v>158561991.97288701</v>
          </cell>
        </row>
        <row r="33">
          <cell r="B33" t="str">
            <v>Value of applicable Segniorage charges</v>
          </cell>
        </row>
        <row r="34">
          <cell r="U34">
            <v>158561991.97288701</v>
          </cell>
        </row>
        <row r="35">
          <cell r="B35" t="str">
            <v>Note for Tenderers :     Any items of work not specifically mentioned above shall be allocated to the most appropriate item of work and indicated separately (9K.1 to 9K.7)</v>
          </cell>
          <cell r="U35">
            <v>0</v>
          </cell>
        </row>
        <row r="36">
          <cell r="G36">
            <v>153292423.205349</v>
          </cell>
          <cell r="U36">
            <v>-5269568.9775380194</v>
          </cell>
        </row>
        <row r="37">
          <cell r="G37">
            <v>-0.21000000834465027</v>
          </cell>
        </row>
      </sheetData>
      <sheetData sheetId="31" refreshError="1">
        <row r="1">
          <cell r="B1">
            <v>2</v>
          </cell>
          <cell r="C1">
            <v>3</v>
          </cell>
          <cell r="D1">
            <v>4</v>
          </cell>
          <cell r="E1">
            <v>5</v>
          </cell>
          <cell r="F1">
            <v>6</v>
          </cell>
          <cell r="G1">
            <v>7</v>
          </cell>
          <cell r="H1">
            <v>8</v>
          </cell>
          <cell r="I1">
            <v>9</v>
          </cell>
          <cell r="J1">
            <v>10</v>
          </cell>
          <cell r="K1">
            <v>11</v>
          </cell>
          <cell r="L1">
            <v>12</v>
          </cell>
          <cell r="M1">
            <v>13</v>
          </cell>
          <cell r="N1">
            <v>14</v>
          </cell>
          <cell r="O1">
            <v>15</v>
          </cell>
          <cell r="P1">
            <v>16</v>
          </cell>
          <cell r="Q1">
            <v>17</v>
          </cell>
          <cell r="R1">
            <v>18</v>
          </cell>
          <cell r="S1">
            <v>19</v>
          </cell>
          <cell r="T1">
            <v>20</v>
          </cell>
        </row>
        <row r="3">
          <cell r="B3" t="str">
            <v>Cost Centre 10 – Baggage Handling System</v>
          </cell>
        </row>
        <row r="5">
          <cell r="B5" t="str">
            <v>SL. NO</v>
          </cell>
          <cell r="C5" t="str">
            <v>ITEM DESCRIPTION</v>
          </cell>
          <cell r="D5" t="str">
            <v>QTY</v>
          </cell>
          <cell r="E5" t="str">
            <v>UNIT</v>
          </cell>
          <cell r="F5" t="str">
            <v>UNIT RATE (INR)</v>
          </cell>
          <cell r="G5" t="str">
            <v>APPORTIONED AMOUNT IN RUPEES</v>
          </cell>
          <cell r="H5" t="str">
            <v>COST BREAKDOWN</v>
          </cell>
        </row>
        <row r="6">
          <cell r="H6" t="str">
            <v>CIF Price</v>
          </cell>
          <cell r="I6" t="str">
            <v>Custom Duty</v>
          </cell>
          <cell r="J6" t="str">
            <v>CVD</v>
          </cell>
          <cell r="K6" t="str">
            <v>Ex-Factory Price</v>
          </cell>
          <cell r="L6" t="str">
            <v>Value of Service</v>
          </cell>
          <cell r="M6" t="str">
            <v>Excise Duty</v>
          </cell>
          <cell r="N6" t="str">
            <v>Sales Tax</v>
          </cell>
          <cell r="O6" t="str">
            <v>AP Entry Tax</v>
          </cell>
          <cell r="P6" t="str">
            <v>Service Tax</v>
          </cell>
          <cell r="Q6" t="str">
            <v>Works Conract Tax</v>
          </cell>
          <cell r="R6" t="str">
            <v>Other taxes &amp; levies*</v>
          </cell>
          <cell r="S6" t="str">
            <v>Construction Services</v>
          </cell>
          <cell r="T6" t="str">
            <v>Installation, testing &amp; commissioning</v>
          </cell>
        </row>
        <row r="7">
          <cell r="B7">
            <v>10.1</v>
          </cell>
          <cell r="C7" t="str">
            <v xml:space="preserve">Check-in belt system </v>
          </cell>
          <cell r="D7">
            <v>2</v>
          </cell>
          <cell r="E7" t="str">
            <v xml:space="preserve"> Set</v>
          </cell>
          <cell r="F7">
            <v>10399588.5</v>
          </cell>
          <cell r="G7">
            <v>20799177</v>
          </cell>
          <cell r="H7">
            <v>14350000</v>
          </cell>
          <cell r="I7">
            <v>2898700</v>
          </cell>
          <cell r="J7">
            <v>2759792</v>
          </cell>
          <cell r="L7">
            <v>352058.50795953209</v>
          </cell>
          <cell r="P7">
            <v>73185</v>
          </cell>
          <cell r="S7">
            <v>1623167.77308</v>
          </cell>
          <cell r="T7">
            <v>717500</v>
          </cell>
          <cell r="U7">
            <v>22422344.773079999</v>
          </cell>
        </row>
        <row r="8">
          <cell r="B8">
            <v>10.199999999999999</v>
          </cell>
          <cell r="C8" t="str">
            <v>Check-in weighing scale</v>
          </cell>
          <cell r="D8">
            <v>44</v>
          </cell>
          <cell r="E8" t="str">
            <v>No.</v>
          </cell>
          <cell r="F8">
            <v>173896.1409818182</v>
          </cell>
          <cell r="G8">
            <v>7651430.2032000003</v>
          </cell>
          <cell r="H8">
            <v>5278960</v>
          </cell>
          <cell r="I8">
            <v>1066349.92</v>
          </cell>
          <cell r="J8">
            <v>1015249.5872</v>
          </cell>
          <cell r="L8">
            <v>129512.3889322684</v>
          </cell>
          <cell r="P8">
            <v>26922.696</v>
          </cell>
          <cell r="S8">
            <v>27141.709684442183</v>
          </cell>
          <cell r="T8">
            <v>263948</v>
          </cell>
          <cell r="U8">
            <v>7678571.9128844421</v>
          </cell>
        </row>
        <row r="9">
          <cell r="B9">
            <v>10.3</v>
          </cell>
          <cell r="C9" t="str">
            <v>Bag tag printer and support</v>
          </cell>
          <cell r="D9">
            <v>44</v>
          </cell>
          <cell r="E9" t="str">
            <v>No.</v>
          </cell>
          <cell r="F9">
            <v>295509.49549227272</v>
          </cell>
          <cell r="G9">
            <v>13002417.801659999</v>
          </cell>
          <cell r="H9">
            <v>8970773</v>
          </cell>
          <cell r="I9">
            <v>1812096.1460000002</v>
          </cell>
          <cell r="J9">
            <v>1725259.06336</v>
          </cell>
          <cell r="L9">
            <v>220086.19913753698</v>
          </cell>
          <cell r="P9">
            <v>45750.942300000002</v>
          </cell>
          <cell r="S9">
            <v>46123.122056433924</v>
          </cell>
          <cell r="T9">
            <v>448538.65</v>
          </cell>
          <cell r="U9">
            <v>13048540.923716433</v>
          </cell>
        </row>
        <row r="10">
          <cell r="B10">
            <v>10.4</v>
          </cell>
          <cell r="C10" t="str">
            <v xml:space="preserve">Check-in collect conveyor </v>
          </cell>
          <cell r="D10">
            <v>4</v>
          </cell>
          <cell r="E10" t="str">
            <v>No.</v>
          </cell>
          <cell r="F10">
            <v>2726721.375</v>
          </cell>
          <cell r="G10">
            <v>10906885.5</v>
          </cell>
          <cell r="H10">
            <v>7525000</v>
          </cell>
          <cell r="I10">
            <v>1520050</v>
          </cell>
          <cell r="J10">
            <v>1447208</v>
          </cell>
          <cell r="L10">
            <v>184616.0468568278</v>
          </cell>
          <cell r="P10">
            <v>38377.5</v>
          </cell>
          <cell r="S10">
            <v>425586.67220999999</v>
          </cell>
          <cell r="T10">
            <v>376250</v>
          </cell>
          <cell r="U10">
            <v>11332472.17221</v>
          </cell>
        </row>
        <row r="11">
          <cell r="B11">
            <v>10.5</v>
          </cell>
          <cell r="C11" t="str">
            <v>Conveyor drive unit</v>
          </cell>
          <cell r="G11" t="str">
            <v>Included in 10.6</v>
          </cell>
          <cell r="S11">
            <v>0</v>
          </cell>
          <cell r="U11">
            <v>0</v>
          </cell>
        </row>
        <row r="12">
          <cell r="B12">
            <v>10.6</v>
          </cell>
          <cell r="C12" t="str">
            <v>Belt Conveyor</v>
          </cell>
          <cell r="D12">
            <v>1</v>
          </cell>
          <cell r="E12" t="str">
            <v>No.</v>
          </cell>
          <cell r="F12">
            <v>69328048.683599994</v>
          </cell>
          <cell r="G12">
            <v>69328048.683599994</v>
          </cell>
          <cell r="H12">
            <v>47831580</v>
          </cell>
          <cell r="I12">
            <v>9661979.1600000001</v>
          </cell>
          <cell r="J12">
            <v>9198969.4655999988</v>
          </cell>
          <cell r="L12">
            <v>1173485.3441217418</v>
          </cell>
          <cell r="P12">
            <v>243941.05799999999</v>
          </cell>
          <cell r="S12">
            <v>10820721.838536287</v>
          </cell>
          <cell r="T12">
            <v>2391579</v>
          </cell>
          <cell r="U12">
            <v>80148770.522136286</v>
          </cell>
        </row>
        <row r="13">
          <cell r="B13">
            <v>10.7</v>
          </cell>
          <cell r="C13" t="str">
            <v>Merge unit</v>
          </cell>
          <cell r="G13" t="str">
            <v>Included in 10.6</v>
          </cell>
          <cell r="S13">
            <v>0</v>
          </cell>
          <cell r="U13">
            <v>0</v>
          </cell>
        </row>
        <row r="14">
          <cell r="B14">
            <v>10.8</v>
          </cell>
          <cell r="C14" t="str">
            <v>Diverter arm</v>
          </cell>
          <cell r="D14">
            <v>2</v>
          </cell>
          <cell r="E14" t="str">
            <v>No.</v>
          </cell>
          <cell r="F14">
            <v>386729.89613999991</v>
          </cell>
          <cell r="G14">
            <v>773459.79227999982</v>
          </cell>
          <cell r="H14">
            <v>533634</v>
          </cell>
          <cell r="I14">
            <v>107794.06800000001</v>
          </cell>
          <cell r="J14">
            <v>102628.49088</v>
          </cell>
          <cell r="L14">
            <v>13092.013229022783</v>
          </cell>
          <cell r="P14">
            <v>2721.5333999999998</v>
          </cell>
          <cell r="S14">
            <v>60360.802189531183</v>
          </cell>
          <cell r="T14">
            <v>26681.7</v>
          </cell>
          <cell r="U14">
            <v>833820.59446953097</v>
          </cell>
        </row>
        <row r="15">
          <cell r="B15">
            <v>10.9</v>
          </cell>
          <cell r="C15" t="str">
            <v>Belt curve 45 and 180 degrees</v>
          </cell>
          <cell r="D15">
            <v>34</v>
          </cell>
          <cell r="E15" t="str">
            <v>No.</v>
          </cell>
          <cell r="F15">
            <v>1064057.5889999999</v>
          </cell>
          <cell r="G15">
            <v>36177958.026000001</v>
          </cell>
          <cell r="H15">
            <v>24960300</v>
          </cell>
          <cell r="I15">
            <v>5041980.5999999996</v>
          </cell>
          <cell r="J15">
            <v>4800364.8959999997</v>
          </cell>
          <cell r="L15">
            <v>612368.36071235605</v>
          </cell>
          <cell r="P15">
            <v>127297.53</v>
          </cell>
          <cell r="S15">
            <v>166078.10849111999</v>
          </cell>
          <cell r="T15">
            <v>1248015</v>
          </cell>
          <cell r="U15">
            <v>36344036.134491123</v>
          </cell>
        </row>
        <row r="16">
          <cell r="B16" t="str">
            <v>10.10</v>
          </cell>
          <cell r="C16" t="str">
            <v xml:space="preserve">Reclaim unit </v>
          </cell>
          <cell r="D16">
            <v>4</v>
          </cell>
          <cell r="E16" t="str">
            <v>No.</v>
          </cell>
          <cell r="F16">
            <v>9116563.4839825556</v>
          </cell>
          <cell r="G16">
            <v>36466253.935930222</v>
          </cell>
          <cell r="H16">
            <v>24214360</v>
          </cell>
          <cell r="I16">
            <v>4891300.72</v>
          </cell>
          <cell r="J16">
            <v>4656905.7152000004</v>
          </cell>
          <cell r="L16">
            <v>594067.69705888326</v>
          </cell>
          <cell r="P16">
            <v>123493.23599999999</v>
          </cell>
          <cell r="S16">
            <v>1369476.2647302239</v>
          </cell>
          <cell r="T16">
            <v>1210718</v>
          </cell>
          <cell r="U16">
            <v>36466253.935930222</v>
          </cell>
        </row>
        <row r="17">
          <cell r="B17">
            <v>10.11</v>
          </cell>
          <cell r="C17" t="str">
            <v>Feed conveyor to reclaim unit</v>
          </cell>
          <cell r="D17">
            <v>4</v>
          </cell>
          <cell r="E17" t="str">
            <v>No.</v>
          </cell>
          <cell r="F17">
            <v>7625940.5446583945</v>
          </cell>
          <cell r="G17">
            <v>30503762.178633578</v>
          </cell>
          <cell r="H17">
            <v>20255140</v>
          </cell>
          <cell r="I17">
            <v>4091538.28</v>
          </cell>
          <cell r="J17">
            <v>3895468.5247999998</v>
          </cell>
          <cell r="L17">
            <v>496933.40535968199</v>
          </cell>
          <cell r="P17">
            <v>103301.21399999999</v>
          </cell>
          <cell r="S17">
            <v>1145557.1598335761</v>
          </cell>
          <cell r="T17">
            <v>1012757</v>
          </cell>
          <cell r="U17">
            <v>30503762.178633578</v>
          </cell>
        </row>
        <row r="18">
          <cell r="B18">
            <v>10.119999999999999</v>
          </cell>
          <cell r="C18" t="str">
            <v>Sorting racetrack</v>
          </cell>
          <cell r="D18">
            <v>2</v>
          </cell>
          <cell r="E18" t="str">
            <v>No.</v>
          </cell>
          <cell r="F18">
            <v>6410556.1832872555</v>
          </cell>
          <cell r="G18">
            <v>12821112.366574511</v>
          </cell>
          <cell r="H18">
            <v>8205340</v>
          </cell>
          <cell r="I18">
            <v>1657478.68</v>
          </cell>
          <cell r="J18">
            <v>1578050.9888000002</v>
          </cell>
          <cell r="L18">
            <v>201307.30018819979</v>
          </cell>
          <cell r="P18">
            <v>41847.233999999997</v>
          </cell>
          <cell r="S18">
            <v>928128.46377451194</v>
          </cell>
          <cell r="T18">
            <v>410267</v>
          </cell>
          <cell r="U18">
            <v>12821112.366574511</v>
          </cell>
        </row>
        <row r="19">
          <cell r="B19">
            <v>10.130000000000001</v>
          </cell>
          <cell r="C19" t="str">
            <v>Baggage management system</v>
          </cell>
          <cell r="D19">
            <v>1</v>
          </cell>
          <cell r="E19" t="str">
            <v>Item</v>
          </cell>
          <cell r="F19">
            <v>82687742.056644484</v>
          </cell>
          <cell r="G19">
            <v>82687742.056644484</v>
          </cell>
          <cell r="H19">
            <v>49346800</v>
          </cell>
          <cell r="I19">
            <v>9968053.6000000015</v>
          </cell>
          <cell r="J19">
            <v>9490376.5760000013</v>
          </cell>
          <cell r="L19">
            <v>1210659.2878451175</v>
          </cell>
          <cell r="P19">
            <v>251668.68</v>
          </cell>
          <cell r="S19">
            <v>11163503.20064448</v>
          </cell>
          <cell r="T19">
            <v>2467340</v>
          </cell>
          <cell r="U19">
            <v>82687742.056644484</v>
          </cell>
        </row>
        <row r="20">
          <cell r="B20">
            <v>10.14</v>
          </cell>
          <cell r="C20" t="str">
            <v>Information monitors</v>
          </cell>
          <cell r="D20">
            <v>44</v>
          </cell>
          <cell r="E20" t="str">
            <v>No.</v>
          </cell>
          <cell r="F20">
            <v>466002.65736347722</v>
          </cell>
          <cell r="G20">
            <v>20504116.923992999</v>
          </cell>
          <cell r="H20">
            <v>14096425</v>
          </cell>
          <cell r="I20">
            <v>2847477.85</v>
          </cell>
          <cell r="J20">
            <v>2711024.4560000002</v>
          </cell>
          <cell r="L20">
            <v>345837.37652010086</v>
          </cell>
          <cell r="P20">
            <v>71891.767500000002</v>
          </cell>
          <cell r="S20">
            <v>72476.60049299727</v>
          </cell>
          <cell r="T20">
            <v>704821.25</v>
          </cell>
          <cell r="U20">
            <v>20504116.923992999</v>
          </cell>
        </row>
        <row r="21">
          <cell r="B21">
            <v>10.15</v>
          </cell>
          <cell r="C21" t="str">
            <v>Level 4 spiral</v>
          </cell>
          <cell r="G21" t="str">
            <v>N/A</v>
          </cell>
          <cell r="S21">
            <v>0</v>
          </cell>
          <cell r="U21">
            <v>0</v>
          </cell>
        </row>
        <row r="22">
          <cell r="B22">
            <v>10.16</v>
          </cell>
          <cell r="C22" t="str">
            <v>Structural supports, platforms &amp; ladders</v>
          </cell>
          <cell r="D22">
            <v>1</v>
          </cell>
          <cell r="E22" t="str">
            <v>Item</v>
          </cell>
          <cell r="F22">
            <v>26757963.656550001</v>
          </cell>
          <cell r="G22">
            <v>26757963.656550001</v>
          </cell>
          <cell r="H22">
            <v>15968750</v>
          </cell>
          <cell r="I22">
            <v>3225687.5</v>
          </cell>
          <cell r="J22">
            <v>3071110</v>
          </cell>
          <cell r="L22">
            <v>391772.42501594272</v>
          </cell>
          <cell r="P22">
            <v>81440.625</v>
          </cell>
          <cell r="S22">
            <v>3612538.03155</v>
          </cell>
          <cell r="T22">
            <v>798437.5</v>
          </cell>
          <cell r="U22">
            <v>26757963.656550001</v>
          </cell>
        </row>
        <row r="23">
          <cell r="B23">
            <v>10.17</v>
          </cell>
          <cell r="C23" t="str">
            <v>Fire doors</v>
          </cell>
          <cell r="D23">
            <v>14</v>
          </cell>
          <cell r="E23" t="str">
            <v>No.</v>
          </cell>
          <cell r="F23">
            <v>838127.96912250004</v>
          </cell>
          <cell r="G23">
            <v>11733791.567715</v>
          </cell>
          <cell r="H23">
            <v>8006250</v>
          </cell>
          <cell r="I23">
            <v>1617262.5</v>
          </cell>
          <cell r="J23">
            <v>1539762</v>
          </cell>
          <cell r="L23">
            <v>196422.88706278772</v>
          </cell>
          <cell r="P23">
            <v>40831.875</v>
          </cell>
          <cell r="S23">
            <v>129372.692715</v>
          </cell>
          <cell r="T23">
            <v>400312.5</v>
          </cell>
          <cell r="U23">
            <v>11733791.567715</v>
          </cell>
        </row>
        <row r="24">
          <cell r="B24">
            <v>10.18</v>
          </cell>
          <cell r="C24" t="str">
            <v>Software</v>
          </cell>
          <cell r="G24" t="str">
            <v>N/A</v>
          </cell>
          <cell r="U24">
            <v>0</v>
          </cell>
        </row>
        <row r="25">
          <cell r="B25">
            <v>10.19</v>
          </cell>
          <cell r="C25" t="str">
            <v>Clearing and Forwarding Services</v>
          </cell>
          <cell r="D25">
            <v>1</v>
          </cell>
          <cell r="E25" t="str">
            <v>Item</v>
          </cell>
          <cell r="F25">
            <v>509068.35648000002</v>
          </cell>
          <cell r="G25">
            <v>509068.35648000002</v>
          </cell>
          <cell r="L25">
            <v>4990866.24</v>
          </cell>
          <cell r="P25">
            <v>509068.35648000002</v>
          </cell>
          <cell r="U25">
            <v>5499934.5964799998</v>
          </cell>
        </row>
        <row r="26">
          <cell r="B26" t="str">
            <v>10.20</v>
          </cell>
          <cell r="C26" t="str">
            <v>Inland Transportation</v>
          </cell>
          <cell r="D26">
            <v>1</v>
          </cell>
          <cell r="E26" t="str">
            <v>Item</v>
          </cell>
          <cell r="F26">
            <v>1160202.5015</v>
          </cell>
          <cell r="G26">
            <v>1160202.5015</v>
          </cell>
          <cell r="L26">
            <v>1131353</v>
          </cell>
          <cell r="P26">
            <v>28849.501499999998</v>
          </cell>
          <cell r="U26">
            <v>1160202.5015</v>
          </cell>
        </row>
        <row r="27">
          <cell r="B27" t="str">
            <v>10.21</v>
          </cell>
          <cell r="C27" t="str">
            <v>Value of engineering services</v>
          </cell>
          <cell r="G27" t="str">
            <v>N/A</v>
          </cell>
          <cell r="U27">
            <v>0</v>
          </cell>
        </row>
        <row r="28">
          <cell r="B28">
            <v>10.220000000000001</v>
          </cell>
          <cell r="C28" t="str">
            <v>Spare Parts comprising:</v>
          </cell>
          <cell r="D28">
            <v>1</v>
          </cell>
          <cell r="E28" t="str">
            <v>Item</v>
          </cell>
          <cell r="F28">
            <v>10169194.056</v>
          </cell>
          <cell r="G28">
            <v>10169194.056</v>
          </cell>
          <cell r="H28">
            <v>7293300</v>
          </cell>
          <cell r="I28">
            <v>1473246.6</v>
          </cell>
          <cell r="J28">
            <v>1402647.456</v>
          </cell>
          <cell r="U28">
            <v>10169194.056</v>
          </cell>
        </row>
        <row r="29">
          <cell r="C29" t="str">
            <v>(i) Replacement Parts</v>
          </cell>
        </row>
        <row r="30">
          <cell r="C30" t="str">
            <v>(ii) Commissioning Parts</v>
          </cell>
        </row>
        <row r="31">
          <cell r="C31" t="str">
            <v>(iii) Critical Spare Parts</v>
          </cell>
        </row>
        <row r="32">
          <cell r="C32" t="str">
            <v>(provide separate list with quantity and unit prices for spares for each item 10.1 to 10.21)</v>
          </cell>
        </row>
        <row r="33">
          <cell r="A33" t="str">
            <v>10</v>
          </cell>
          <cell r="B33" t="str">
            <v>TOTAL APPORTIONED AMOUNT FOR  COST CENTRE 10 (inclusive of all taxes and duties except tax payable under Section 5 or 6 and 5F of the APGST)</v>
          </cell>
          <cell r="G33">
            <v>391952584.6067608</v>
          </cell>
          <cell r="H33">
            <v>256836612</v>
          </cell>
          <cell r="I33">
            <v>51880995.624000005</v>
          </cell>
          <cell r="J33">
            <v>49394817.219839998</v>
          </cell>
          <cell r="K33">
            <v>0</v>
          </cell>
          <cell r="L33">
            <v>6122219.2400000002</v>
          </cell>
          <cell r="M33">
            <v>0</v>
          </cell>
          <cell r="N33">
            <v>0</v>
          </cell>
          <cell r="O33">
            <v>0</v>
          </cell>
          <cell r="P33">
            <v>1810588.74918</v>
          </cell>
          <cell r="Q33">
            <v>0</v>
          </cell>
          <cell r="R33">
            <v>0</v>
          </cell>
          <cell r="S33">
            <v>31590232.439988606</v>
          </cell>
          <cell r="T33">
            <v>12477165.600000001</v>
          </cell>
          <cell r="U33">
            <v>410112630.87300867</v>
          </cell>
        </row>
        <row r="34">
          <cell r="B34" t="str">
            <v>Value of applicable Segniorage charges</v>
          </cell>
          <cell r="U34">
            <v>410112630.87300861</v>
          </cell>
        </row>
        <row r="35">
          <cell r="U35">
            <v>0</v>
          </cell>
        </row>
        <row r="36">
          <cell r="B36" t="str">
            <v>Note for Tenderers: Any items of work not specifically mentioned above shall be allocated to the most appropriate item of work and indicated separately (10.1.to 10.22)</v>
          </cell>
          <cell r="U36">
            <v>-18160046.266247869</v>
          </cell>
        </row>
        <row r="37">
          <cell r="G37">
            <v>391952584.60676098</v>
          </cell>
        </row>
      </sheetData>
      <sheetData sheetId="32" refreshError="1">
        <row r="1">
          <cell r="B1" t="str">
            <v>2</v>
          </cell>
          <cell r="C1" t="str">
            <v>3</v>
          </cell>
          <cell r="D1" t="str">
            <v>4</v>
          </cell>
          <cell r="E1" t="str">
            <v>5</v>
          </cell>
          <cell r="F1" t="str">
            <v>6</v>
          </cell>
          <cell r="G1" t="str">
            <v>7</v>
          </cell>
          <cell r="H1" t="str">
            <v>8</v>
          </cell>
          <cell r="I1" t="str">
            <v>9</v>
          </cell>
          <cell r="J1" t="str">
            <v>10</v>
          </cell>
          <cell r="K1" t="str">
            <v>11</v>
          </cell>
          <cell r="L1" t="str">
            <v>12</v>
          </cell>
          <cell r="M1" t="str">
            <v>13</v>
          </cell>
          <cell r="N1" t="str">
            <v>14</v>
          </cell>
          <cell r="O1" t="str">
            <v>15</v>
          </cell>
          <cell r="P1" t="str">
            <v>16</v>
          </cell>
          <cell r="Q1" t="str">
            <v>17</v>
          </cell>
          <cell r="R1" t="str">
            <v>18</v>
          </cell>
          <cell r="S1" t="str">
            <v>19</v>
          </cell>
          <cell r="T1" t="str">
            <v>20</v>
          </cell>
          <cell r="U1" t="str">
            <v>21</v>
          </cell>
          <cell r="V1" t="str">
            <v>22</v>
          </cell>
        </row>
        <row r="3">
          <cell r="B3" t="str">
            <v>Cost Centre 11A – Passenger Boarding Bridges</v>
          </cell>
        </row>
        <row r="5">
          <cell r="B5" t="str">
            <v>SL. NO</v>
          </cell>
          <cell r="C5" t="str">
            <v>ITEM DESCRIPTION</v>
          </cell>
          <cell r="D5" t="str">
            <v>QTY</v>
          </cell>
          <cell r="E5" t="str">
            <v>UNIT</v>
          </cell>
          <cell r="F5" t="str">
            <v>UNIT RATE (USD)</v>
          </cell>
          <cell r="G5" t="str">
            <v>UNIT RATE (INR)</v>
          </cell>
          <cell r="H5" t="str">
            <v>APPORTIONED AMOUNT IN RUPEES</v>
          </cell>
          <cell r="J5" t="str">
            <v>COST BREAKDOWN</v>
          </cell>
        </row>
        <row r="6">
          <cell r="I6" t="str">
            <v>CIF Price (USD)</v>
          </cell>
          <cell r="J6" t="str">
            <v>CIF Price</v>
          </cell>
          <cell r="K6" t="str">
            <v>Custom Duty</v>
          </cell>
          <cell r="L6" t="str">
            <v>CVD</v>
          </cell>
          <cell r="M6" t="str">
            <v>Ex-Factory Price</v>
          </cell>
          <cell r="N6" t="str">
            <v>Value of Service</v>
          </cell>
          <cell r="O6" t="str">
            <v>Excise Duty</v>
          </cell>
          <cell r="P6" t="str">
            <v>Sales Tax</v>
          </cell>
          <cell r="Q6" t="str">
            <v>AP Entry Tax</v>
          </cell>
          <cell r="R6" t="str">
            <v>Service Tax</v>
          </cell>
          <cell r="S6" t="str">
            <v>Works Conract Tax</v>
          </cell>
          <cell r="T6" t="str">
            <v>Other taxes &amp; levies*</v>
          </cell>
          <cell r="U6" t="str">
            <v>Construction Services</v>
          </cell>
          <cell r="V6" t="str">
            <v>Installation, testing &amp; commissioning</v>
          </cell>
        </row>
        <row r="7">
          <cell r="B7" t="str">
            <v>11A.1</v>
          </cell>
          <cell r="C7" t="str">
            <v>Fixed bridges &amp; Ramp houses</v>
          </cell>
        </row>
        <row r="8">
          <cell r="C8" t="str">
            <v>Gate No. 4</v>
          </cell>
          <cell r="D8">
            <v>1</v>
          </cell>
          <cell r="E8" t="str">
            <v>No.</v>
          </cell>
          <cell r="H8">
            <v>8621464.3148667105</v>
          </cell>
          <cell r="I8">
            <v>119431</v>
          </cell>
          <cell r="J8">
            <v>5225106.25</v>
          </cell>
          <cell r="K8">
            <v>1055471.4625000001</v>
          </cell>
          <cell r="L8">
            <v>1004892.434</v>
          </cell>
          <cell r="N8">
            <v>105687.09822873198</v>
          </cell>
          <cell r="R8">
            <v>10780.084019330661</v>
          </cell>
          <cell r="U8">
            <v>1118014.0843473803</v>
          </cell>
          <cell r="V8">
            <v>207200</v>
          </cell>
          <cell r="W8">
            <v>8621464.3148667123</v>
          </cell>
        </row>
        <row r="9">
          <cell r="C9" t="str">
            <v>Gate No. 6</v>
          </cell>
          <cell r="D9">
            <v>1</v>
          </cell>
          <cell r="E9" t="str">
            <v>No.</v>
          </cell>
          <cell r="H9">
            <v>8621464.3148667105</v>
          </cell>
          <cell r="I9">
            <v>119431</v>
          </cell>
          <cell r="J9">
            <v>5225106.25</v>
          </cell>
          <cell r="K9">
            <v>1055471.4625000001</v>
          </cell>
          <cell r="L9">
            <v>1004892.434</v>
          </cell>
          <cell r="N9">
            <v>105687.09822873198</v>
          </cell>
          <cell r="R9">
            <v>10780.084019330661</v>
          </cell>
          <cell r="U9">
            <v>1118014.0843473803</v>
          </cell>
          <cell r="V9">
            <v>207200</v>
          </cell>
          <cell r="W9">
            <v>8621464.3148667123</v>
          </cell>
        </row>
        <row r="10">
          <cell r="C10" t="str">
            <v>Gate No. 8</v>
          </cell>
          <cell r="D10">
            <v>1</v>
          </cell>
          <cell r="E10" t="str">
            <v>No.</v>
          </cell>
          <cell r="H10">
            <v>8621464.3148667105</v>
          </cell>
          <cell r="I10">
            <v>119431</v>
          </cell>
          <cell r="J10">
            <v>5225106.25</v>
          </cell>
          <cell r="K10">
            <v>1055471.4625000001</v>
          </cell>
          <cell r="L10">
            <v>1004892.434</v>
          </cell>
          <cell r="N10">
            <v>105687.09822873198</v>
          </cell>
          <cell r="R10">
            <v>10780.084019330661</v>
          </cell>
          <cell r="U10">
            <v>1118014.0843473803</v>
          </cell>
          <cell r="V10">
            <v>207200</v>
          </cell>
          <cell r="W10">
            <v>8621464.3148667123</v>
          </cell>
        </row>
        <row r="11">
          <cell r="C11" t="str">
            <v>Gate No. 10</v>
          </cell>
          <cell r="D11">
            <v>1</v>
          </cell>
          <cell r="E11" t="str">
            <v>No.</v>
          </cell>
          <cell r="H11">
            <v>8621464.3148667105</v>
          </cell>
          <cell r="I11">
            <v>119431</v>
          </cell>
          <cell r="J11">
            <v>5225106.25</v>
          </cell>
          <cell r="K11">
            <v>1055471.4625000001</v>
          </cell>
          <cell r="L11">
            <v>1004892.434</v>
          </cell>
          <cell r="N11">
            <v>105687.09822873198</v>
          </cell>
          <cell r="R11">
            <v>10780.084019330661</v>
          </cell>
          <cell r="U11">
            <v>1118014.0843473803</v>
          </cell>
          <cell r="V11">
            <v>207200</v>
          </cell>
          <cell r="W11">
            <v>8621464.3148667123</v>
          </cell>
        </row>
        <row r="12">
          <cell r="C12" t="str">
            <v>Gate No. 12A</v>
          </cell>
          <cell r="D12">
            <v>1</v>
          </cell>
          <cell r="E12" t="str">
            <v>No.</v>
          </cell>
          <cell r="H12">
            <v>8116485.5525859697</v>
          </cell>
          <cell r="I12">
            <v>112237</v>
          </cell>
          <cell r="J12">
            <v>4910368.75</v>
          </cell>
          <cell r="K12">
            <v>991894.48750000005</v>
          </cell>
          <cell r="L12">
            <v>944362.11800000002</v>
          </cell>
          <cell r="N12">
            <v>99320.970634912141</v>
          </cell>
          <cell r="R12">
            <v>10130.739004761037</v>
          </cell>
          <cell r="U12">
            <v>1052529.4580812093</v>
          </cell>
          <cell r="V12">
            <v>207200</v>
          </cell>
          <cell r="W12">
            <v>8116485.5525859697</v>
          </cell>
        </row>
        <row r="13">
          <cell r="C13" t="str">
            <v>Gate No. 12B</v>
          </cell>
          <cell r="D13">
            <v>1</v>
          </cell>
          <cell r="E13" t="str">
            <v>No.</v>
          </cell>
          <cell r="H13">
            <v>8939164.3257205654</v>
          </cell>
          <cell r="I13">
            <v>123957</v>
          </cell>
          <cell r="J13">
            <v>5423118.75</v>
          </cell>
          <cell r="K13">
            <v>1095469.9875</v>
          </cell>
          <cell r="L13">
            <v>1042974.198</v>
          </cell>
          <cell r="N13">
            <v>109692.25439910016</v>
          </cell>
          <cell r="R13">
            <v>11188.609948708216</v>
          </cell>
          <cell r="U13">
            <v>1159212.7802718575</v>
          </cell>
          <cell r="V13">
            <v>207200</v>
          </cell>
          <cell r="W13">
            <v>8939164.3257205654</v>
          </cell>
        </row>
        <row r="14">
          <cell r="C14" t="str">
            <v>Gate No. 14A</v>
          </cell>
          <cell r="D14">
            <v>1</v>
          </cell>
          <cell r="E14" t="str">
            <v>No.</v>
          </cell>
          <cell r="H14">
            <v>8116485.5525859697</v>
          </cell>
          <cell r="I14">
            <v>112237</v>
          </cell>
          <cell r="J14">
            <v>4910368.75</v>
          </cell>
          <cell r="K14">
            <v>991894.48750000005</v>
          </cell>
          <cell r="L14">
            <v>944362.11800000002</v>
          </cell>
          <cell r="N14">
            <v>99320.970634912141</v>
          </cell>
          <cell r="R14">
            <v>10130.739004761037</v>
          </cell>
          <cell r="U14">
            <v>1052529.4580812093</v>
          </cell>
          <cell r="V14">
            <v>207200</v>
          </cell>
          <cell r="W14">
            <v>8116485.5525859697</v>
          </cell>
        </row>
        <row r="15">
          <cell r="C15" t="str">
            <v>Gate No. 14B</v>
          </cell>
          <cell r="D15">
            <v>1</v>
          </cell>
          <cell r="E15" t="str">
            <v>No.</v>
          </cell>
          <cell r="H15">
            <v>8939164.3257205654</v>
          </cell>
          <cell r="I15">
            <v>123957</v>
          </cell>
          <cell r="J15">
            <v>5423118.75</v>
          </cell>
          <cell r="K15">
            <v>1095469.9875</v>
          </cell>
          <cell r="L15">
            <v>1042974.198</v>
          </cell>
          <cell r="N15">
            <v>109692.25439910016</v>
          </cell>
          <cell r="R15">
            <v>11188.609948708216</v>
          </cell>
          <cell r="U15">
            <v>1159212.7802718575</v>
          </cell>
          <cell r="V15">
            <v>207200</v>
          </cell>
          <cell r="W15">
            <v>8939164.3257205654</v>
          </cell>
        </row>
        <row r="16">
          <cell r="C16" t="str">
            <v>Gate No. 16A</v>
          </cell>
          <cell r="D16">
            <v>1</v>
          </cell>
          <cell r="E16" t="str">
            <v>No.</v>
          </cell>
          <cell r="H16">
            <v>8116485.5525859697</v>
          </cell>
          <cell r="I16">
            <v>112237</v>
          </cell>
          <cell r="J16">
            <v>4910368.75</v>
          </cell>
          <cell r="K16">
            <v>991894.48750000005</v>
          </cell>
          <cell r="L16">
            <v>944362.11800000002</v>
          </cell>
          <cell r="N16">
            <v>99320.970634912141</v>
          </cell>
          <cell r="R16">
            <v>10130.739004761037</v>
          </cell>
          <cell r="U16">
            <v>1052529.4580812093</v>
          </cell>
          <cell r="V16">
            <v>207200</v>
          </cell>
          <cell r="W16">
            <v>8116485.5525859697</v>
          </cell>
        </row>
        <row r="17">
          <cell r="C17" t="str">
            <v>Gate No. 16B</v>
          </cell>
          <cell r="D17">
            <v>1</v>
          </cell>
          <cell r="E17" t="str">
            <v>No.</v>
          </cell>
          <cell r="H17">
            <v>8939164.3257205654</v>
          </cell>
          <cell r="I17">
            <v>123957</v>
          </cell>
          <cell r="J17">
            <v>5423118.75</v>
          </cell>
          <cell r="K17">
            <v>1095469.9875</v>
          </cell>
          <cell r="L17">
            <v>1042974.198</v>
          </cell>
          <cell r="N17">
            <v>109692.25439910016</v>
          </cell>
          <cell r="R17">
            <v>11188.609948708216</v>
          </cell>
          <cell r="U17">
            <v>1159212.7802718575</v>
          </cell>
          <cell r="V17">
            <v>207200</v>
          </cell>
          <cell r="W17">
            <v>8939164.3257205654</v>
          </cell>
        </row>
        <row r="18">
          <cell r="B18" t="str">
            <v>11A.1.1</v>
          </cell>
          <cell r="C18" t="str">
            <v>Structural steel for supports</v>
          </cell>
          <cell r="D18">
            <v>286922</v>
          </cell>
          <cell r="E18" t="str">
            <v>Kg</v>
          </cell>
          <cell r="H18" t="str">
            <v>Included</v>
          </cell>
          <cell r="U18">
            <v>0</v>
          </cell>
          <cell r="W18">
            <v>0</v>
          </cell>
        </row>
        <row r="19">
          <cell r="B19" t="str">
            <v>11A.1.2</v>
          </cell>
          <cell r="C19" t="str">
            <v>Concrete for foundation</v>
          </cell>
          <cell r="D19">
            <v>71</v>
          </cell>
          <cell r="E19" t="str">
            <v>m3</v>
          </cell>
          <cell r="G19">
            <v>1494.4521199999999</v>
          </cell>
          <cell r="H19">
            <v>106106.10051999999</v>
          </cell>
          <cell r="J19">
            <v>0</v>
          </cell>
          <cell r="K19">
            <v>0</v>
          </cell>
          <cell r="L19">
            <v>0</v>
          </cell>
          <cell r="M19">
            <v>437634.06</v>
          </cell>
          <cell r="N19">
            <v>17338.2</v>
          </cell>
          <cell r="O19">
            <v>53543.94</v>
          </cell>
          <cell r="P19">
            <v>11817.24</v>
          </cell>
          <cell r="Q19">
            <v>38242.019999999997</v>
          </cell>
          <cell r="R19">
            <v>0</v>
          </cell>
          <cell r="S19">
            <v>35051.279999999999</v>
          </cell>
          <cell r="T19">
            <v>0</v>
          </cell>
          <cell r="U19">
            <v>106106.10051999999</v>
          </cell>
          <cell r="V19">
            <v>0</v>
          </cell>
          <cell r="W19">
            <v>647343.36051999999</v>
          </cell>
        </row>
        <row r="20">
          <cell r="B20" t="str">
            <v>11A.1.3</v>
          </cell>
          <cell r="C20" t="str">
            <v>Flooring</v>
          </cell>
          <cell r="H20" t="str">
            <v>Included</v>
          </cell>
          <cell r="U20">
            <v>170884.22</v>
          </cell>
          <cell r="W20">
            <v>170884.22</v>
          </cell>
        </row>
        <row r="21">
          <cell r="C21" t="str">
            <v>Kota stone</v>
          </cell>
          <cell r="D21">
            <v>250</v>
          </cell>
          <cell r="E21" t="str">
            <v>m2</v>
          </cell>
          <cell r="H21" t="str">
            <v>Included</v>
          </cell>
          <cell r="U21">
            <v>0</v>
          </cell>
          <cell r="W21">
            <v>0</v>
          </cell>
        </row>
        <row r="22">
          <cell r="C22" t="str">
            <v>Non-skid PVC flooring (ramp house)</v>
          </cell>
          <cell r="D22">
            <v>250</v>
          </cell>
          <cell r="E22" t="str">
            <v>m2</v>
          </cell>
          <cell r="H22" t="str">
            <v>Included</v>
          </cell>
          <cell r="U22">
            <v>0</v>
          </cell>
          <cell r="W22">
            <v>0</v>
          </cell>
        </row>
        <row r="23">
          <cell r="C23" t="str">
            <v>2mm thk non-skid PVC flooring (bridges)</v>
          </cell>
          <cell r="D23">
            <v>488</v>
          </cell>
          <cell r="E23" t="str">
            <v>m2</v>
          </cell>
          <cell r="H23" t="str">
            <v>Included</v>
          </cell>
          <cell r="U23">
            <v>0</v>
          </cell>
          <cell r="W23">
            <v>0</v>
          </cell>
        </row>
        <row r="24">
          <cell r="B24" t="str">
            <v>11A.1.4</v>
          </cell>
          <cell r="C24" t="str">
            <v>Glazing on sides</v>
          </cell>
          <cell r="D24">
            <v>1518</v>
          </cell>
          <cell r="E24" t="str">
            <v>m2</v>
          </cell>
          <cell r="H24" t="str">
            <v>Included</v>
          </cell>
          <cell r="U24">
            <v>0</v>
          </cell>
          <cell r="W24">
            <v>0</v>
          </cell>
        </row>
        <row r="25">
          <cell r="B25" t="str">
            <v>11A.1.5</v>
          </cell>
          <cell r="C25" t="str">
            <v>Roofing for PBB and ramp house</v>
          </cell>
          <cell r="D25">
            <v>738</v>
          </cell>
          <cell r="E25" t="str">
            <v>m2</v>
          </cell>
          <cell r="H25" t="str">
            <v>Included</v>
          </cell>
          <cell r="U25">
            <v>0</v>
          </cell>
          <cell r="W25">
            <v>0</v>
          </cell>
        </row>
        <row r="26">
          <cell r="B26" t="str">
            <v>11A.1.6</v>
          </cell>
          <cell r="C26" t="str">
            <v>Thermal insulation for roof</v>
          </cell>
          <cell r="D26">
            <v>738</v>
          </cell>
          <cell r="E26" t="str">
            <v>m2</v>
          </cell>
          <cell r="H26" t="str">
            <v>Included</v>
          </cell>
          <cell r="U26">
            <v>0</v>
          </cell>
          <cell r="W26">
            <v>0</v>
          </cell>
        </row>
        <row r="27">
          <cell r="B27" t="str">
            <v>11A.1.7</v>
          </cell>
          <cell r="C27" t="str">
            <v>False ceiling</v>
          </cell>
          <cell r="H27" t="str">
            <v>Included</v>
          </cell>
          <cell r="U27">
            <v>0</v>
          </cell>
          <cell r="W27">
            <v>0</v>
          </cell>
        </row>
        <row r="28">
          <cell r="C28" t="str">
            <v>Perforated metal false ceiling (ramp house)</v>
          </cell>
          <cell r="D28">
            <v>250</v>
          </cell>
          <cell r="E28" t="str">
            <v>m2</v>
          </cell>
          <cell r="H28" t="str">
            <v>Included</v>
          </cell>
          <cell r="U28">
            <v>0</v>
          </cell>
          <cell r="W28">
            <v>0</v>
          </cell>
        </row>
        <row r="29">
          <cell r="C29" t="str">
            <v>Metal false ceiling including bulkhead (bridges)</v>
          </cell>
          <cell r="D29">
            <v>678</v>
          </cell>
          <cell r="E29" t="str">
            <v>m2</v>
          </cell>
          <cell r="H29" t="str">
            <v>Included</v>
          </cell>
          <cell r="U29">
            <v>0</v>
          </cell>
          <cell r="W29">
            <v>0</v>
          </cell>
        </row>
        <row r="30">
          <cell r="B30" t="str">
            <v>11A.1.8</v>
          </cell>
          <cell r="C30" t="str">
            <v>Thermal insulation for side walls of ramp house</v>
          </cell>
          <cell r="D30">
            <v>1232</v>
          </cell>
          <cell r="E30" t="str">
            <v>m2</v>
          </cell>
          <cell r="H30" t="str">
            <v>Included</v>
          </cell>
          <cell r="U30">
            <v>0</v>
          </cell>
          <cell r="W30">
            <v>0</v>
          </cell>
        </row>
        <row r="31">
          <cell r="B31" t="str">
            <v>11A.1.9</v>
          </cell>
          <cell r="C31" t="str">
            <v>Metallic cladding</v>
          </cell>
          <cell r="D31">
            <v>1436</v>
          </cell>
          <cell r="E31" t="str">
            <v>op_x0000_㇠䟛ꈀ言_x0002_NA_x0000_㇟䟚ꌀ蠀_x0003_No.㇞䟙ꐀ言_x0002_NA_x0000_㇝䟘ꔀ谀_x0001_7˕_x0000_㇜䟟ꘀ蠀_x0003_No.㇛䟞꜀谀_x0001_8˕_x0000_㇚䟝ꠀ言_x0002_NA_x0000_㇙䟜꤀蠀_x0003_No.㇘䟃ꨀ言_x0002_NA_x0000_㇗䟂꬀言_x0002_16_x0000_㇖䟁가蠀_x0003_No.㇕䟀관言_x0002_12_x0000_㇔䟇글言_x0002_11_x0000_㇓䟆꼀言_x0002_19_x0000_㇒</v>
          </cell>
          <cell r="H31" t="str">
            <v>Included</v>
          </cell>
          <cell r="U31">
            <v>0</v>
          </cell>
          <cell r="W31">
            <v>0</v>
          </cell>
        </row>
        <row r="32">
          <cell r="B32" t="str">
            <v>11A.1.10</v>
          </cell>
          <cell r="C32" t="str">
            <v>Pre-conditioned Air Unit</v>
          </cell>
          <cell r="D32">
            <v>10</v>
          </cell>
          <cell r="E32" t="str">
            <v>unit</v>
          </cell>
          <cell r="H32">
            <v>101631549.075</v>
          </cell>
          <cell r="J32">
            <v>63437500</v>
          </cell>
          <cell r="K32">
            <v>12814375</v>
          </cell>
          <cell r="L32">
            <v>12200300</v>
          </cell>
          <cell r="N32">
            <v>1283136.6431802579</v>
          </cell>
          <cell r="U32">
            <v>13179374.074999999</v>
          </cell>
          <cell r="V32" t="str">
            <v>included</v>
          </cell>
          <cell r="W32">
            <v>101631549.075</v>
          </cell>
        </row>
        <row r="33">
          <cell r="B33" t="str">
            <v>11A.1.11</v>
          </cell>
          <cell r="C33" t="str">
            <v xml:space="preserve">Fixed Ground Power Unit </v>
          </cell>
          <cell r="D33">
            <v>14</v>
          </cell>
          <cell r="E33" t="str">
            <v>unit</v>
          </cell>
          <cell r="H33">
            <v>43175885.675999999</v>
          </cell>
          <cell r="J33">
            <v>26950000</v>
          </cell>
          <cell r="K33">
            <v>5443900</v>
          </cell>
          <cell r="L33">
            <v>5183024</v>
          </cell>
          <cell r="N33">
            <v>545111.84289588884</v>
          </cell>
          <cell r="U33">
            <v>5598961.676</v>
          </cell>
          <cell r="V33" t="str">
            <v>included</v>
          </cell>
          <cell r="W33">
            <v>43175885.675999999</v>
          </cell>
        </row>
        <row r="34">
          <cell r="B34" t="str">
            <v>11A.2</v>
          </cell>
          <cell r="C34" t="str">
            <v>Moveable Passenger boarding bridges</v>
          </cell>
          <cell r="U34">
            <v>0</v>
          </cell>
          <cell r="W34">
            <v>0</v>
          </cell>
        </row>
        <row r="35">
          <cell r="C35" t="str">
            <v>Gate No. 4</v>
          </cell>
          <cell r="D35">
            <v>1</v>
          </cell>
          <cell r="E35" t="str">
            <v>No.</v>
          </cell>
          <cell r="H35">
            <v>19955157.779645383</v>
          </cell>
          <cell r="I35">
            <v>278538</v>
          </cell>
          <cell r="J35">
            <v>12186037.5</v>
          </cell>
          <cell r="K35">
            <v>2461579.5750000002</v>
          </cell>
          <cell r="L35">
            <v>2343618.7319999998</v>
          </cell>
          <cell r="N35">
            <v>246484.35470216736</v>
          </cell>
          <cell r="R35">
            <v>25141.404179621069</v>
          </cell>
          <cell r="U35">
            <v>2587744.5684657637</v>
          </cell>
          <cell r="V35">
            <v>351036</v>
          </cell>
          <cell r="W35">
            <v>19955157.779645383</v>
          </cell>
        </row>
        <row r="36">
          <cell r="C36" t="str">
            <v>Gate No. 6</v>
          </cell>
          <cell r="D36">
            <v>1</v>
          </cell>
          <cell r="E36" t="str">
            <v>No.</v>
          </cell>
          <cell r="H36">
            <v>19955157.779645383</v>
          </cell>
          <cell r="I36">
            <v>278538</v>
          </cell>
          <cell r="J36">
            <v>12186037.5</v>
          </cell>
          <cell r="K36">
            <v>2461579.5750000002</v>
          </cell>
          <cell r="L36">
            <v>2343618.7319999998</v>
          </cell>
          <cell r="N36">
            <v>246484.35470216736</v>
          </cell>
          <cell r="R36">
            <v>25141.404179621069</v>
          </cell>
          <cell r="U36">
            <v>2587744.5684657637</v>
          </cell>
          <cell r="V36">
            <v>351036</v>
          </cell>
          <cell r="W36">
            <v>19955157.779645383</v>
          </cell>
        </row>
        <row r="37">
          <cell r="C37" t="str">
            <v>Gate No. 8</v>
          </cell>
          <cell r="D37">
            <v>1</v>
          </cell>
          <cell r="E37" t="str">
            <v>No.</v>
          </cell>
          <cell r="H37">
            <v>19955157.779645383</v>
          </cell>
          <cell r="I37">
            <v>278538</v>
          </cell>
          <cell r="J37">
            <v>12186037.5</v>
          </cell>
          <cell r="K37">
            <v>2461579.5750000002</v>
          </cell>
          <cell r="L37">
            <v>2343618.7319999998</v>
          </cell>
          <cell r="N37">
            <v>246484.35470216736</v>
          </cell>
          <cell r="R37">
            <v>25141.404179621069</v>
          </cell>
          <cell r="U37">
            <v>2587744.5684657637</v>
          </cell>
          <cell r="V37">
            <v>351036</v>
          </cell>
          <cell r="W37">
            <v>19955157.779645383</v>
          </cell>
        </row>
        <row r="38">
          <cell r="C38" t="str">
            <v>Gate No. 10</v>
          </cell>
          <cell r="D38">
            <v>1</v>
          </cell>
          <cell r="E38" t="str">
            <v>No.</v>
          </cell>
          <cell r="H38">
            <v>19955157.779645383</v>
          </cell>
          <cell r="I38">
            <v>278538</v>
          </cell>
          <cell r="J38">
            <v>12186037.5</v>
          </cell>
          <cell r="K38">
            <v>2461579.5750000002</v>
          </cell>
          <cell r="L38">
            <v>2343618.7319999998</v>
          </cell>
          <cell r="N38">
            <v>246484.35470216736</v>
          </cell>
          <cell r="R38">
            <v>25141.404179621069</v>
          </cell>
          <cell r="U38">
            <v>2587744.5684657637</v>
          </cell>
          <cell r="V38">
            <v>351036</v>
          </cell>
          <cell r="W38">
            <v>19955157.779645383</v>
          </cell>
        </row>
        <row r="39">
          <cell r="C39" t="str">
            <v>Gate No. 12A</v>
          </cell>
          <cell r="D39">
            <v>1</v>
          </cell>
          <cell r="E39" t="str">
            <v>No.</v>
          </cell>
          <cell r="H39">
            <v>21585914.883524474</v>
          </cell>
          <cell r="I39">
            <v>301770</v>
          </cell>
          <cell r="J39">
            <v>13202437.5</v>
          </cell>
          <cell r="K39">
            <v>2666892.375</v>
          </cell>
          <cell r="L39">
            <v>2539092.7799999998</v>
          </cell>
          <cell r="N39">
            <v>267042.85849138373</v>
          </cell>
          <cell r="R39">
            <v>27238.371566121139</v>
          </cell>
          <cell r="U39">
            <v>2799217.856958352</v>
          </cell>
          <cell r="V39">
            <v>351036</v>
          </cell>
          <cell r="W39">
            <v>21585914.883524474</v>
          </cell>
        </row>
        <row r="40">
          <cell r="C40" t="str">
            <v>Gate No. 12B</v>
          </cell>
          <cell r="D40">
            <v>1</v>
          </cell>
          <cell r="E40" t="str">
            <v>No.</v>
          </cell>
          <cell r="H40">
            <v>21585914.883524474</v>
          </cell>
          <cell r="I40">
            <v>301770</v>
          </cell>
          <cell r="J40">
            <v>13202437.5</v>
          </cell>
          <cell r="K40">
            <v>2666892.375</v>
          </cell>
          <cell r="L40">
            <v>2539092.7799999998</v>
          </cell>
          <cell r="N40">
            <v>267042.85849138373</v>
          </cell>
          <cell r="R40">
            <v>27238.371566121139</v>
          </cell>
          <cell r="U40">
            <v>2799217.856958352</v>
          </cell>
          <cell r="V40">
            <v>351036</v>
          </cell>
          <cell r="W40">
            <v>21585914.883524474</v>
          </cell>
        </row>
        <row r="41">
          <cell r="C41" t="str">
            <v>Gate No. 14A</v>
          </cell>
          <cell r="D41">
            <v>1</v>
          </cell>
          <cell r="E41" t="str">
            <v>No.</v>
          </cell>
          <cell r="H41">
            <v>20941459.779757515</v>
          </cell>
          <cell r="I41">
            <v>292589</v>
          </cell>
          <cell r="J41">
            <v>12800768.75</v>
          </cell>
          <cell r="K41">
            <v>2585755.2875000001</v>
          </cell>
          <cell r="L41">
            <v>2461843.8459999999</v>
          </cell>
          <cell r="N41">
            <v>258918.39123549548</v>
          </cell>
          <cell r="R41">
            <v>26409.675906020537</v>
          </cell>
          <cell r="U41">
            <v>2715646.2203514967</v>
          </cell>
          <cell r="V41">
            <v>351036</v>
          </cell>
          <cell r="W41">
            <v>20941459.779757518</v>
          </cell>
        </row>
        <row r="42">
          <cell r="C42" t="str">
            <v>Gate No. 14B</v>
          </cell>
          <cell r="D42">
            <v>1</v>
          </cell>
          <cell r="E42" t="str">
            <v>No.</v>
          </cell>
          <cell r="H42">
            <v>21746940.916423004</v>
          </cell>
          <cell r="I42">
            <v>304064</v>
          </cell>
          <cell r="J42">
            <v>13302800</v>
          </cell>
          <cell r="K42">
            <v>2687165.6</v>
          </cell>
          <cell r="L42">
            <v>2558394.4960000003</v>
          </cell>
          <cell r="N42">
            <v>269072.86915307719</v>
          </cell>
          <cell r="R42">
            <v>27445.432653613872</v>
          </cell>
          <cell r="U42">
            <v>2820099.3877693885</v>
          </cell>
          <cell r="V42">
            <v>351036</v>
          </cell>
          <cell r="W42">
            <v>21746940.916423004</v>
          </cell>
        </row>
        <row r="43">
          <cell r="C43" t="str">
            <v>Gate No. 16A</v>
          </cell>
          <cell r="D43">
            <v>1</v>
          </cell>
          <cell r="E43" t="str">
            <v>No.</v>
          </cell>
          <cell r="H43">
            <v>20941459.779757515</v>
          </cell>
          <cell r="I43">
            <v>292589</v>
          </cell>
          <cell r="J43">
            <v>12800768.75</v>
          </cell>
          <cell r="K43">
            <v>2585755.2875000001</v>
          </cell>
          <cell r="L43">
            <v>2461843.8459999999</v>
          </cell>
          <cell r="N43">
            <v>258918.39123549548</v>
          </cell>
          <cell r="R43">
            <v>26409.675906020537</v>
          </cell>
          <cell r="U43">
            <v>2715646.2203514967</v>
          </cell>
          <cell r="V43">
            <v>351036</v>
          </cell>
          <cell r="W43">
            <v>20941459.779757518</v>
          </cell>
        </row>
        <row r="44">
          <cell r="C44" t="str">
            <v>Gate No. 16B</v>
          </cell>
          <cell r="D44">
            <v>1</v>
          </cell>
          <cell r="E44" t="str">
            <v>No.</v>
          </cell>
          <cell r="H44">
            <v>21585914.883524474</v>
          </cell>
          <cell r="I44">
            <v>301770</v>
          </cell>
          <cell r="J44">
            <v>13202437.5</v>
          </cell>
          <cell r="K44">
            <v>2666892.375</v>
          </cell>
          <cell r="L44">
            <v>2539092.7799999998</v>
          </cell>
          <cell r="N44">
            <v>267042.85849138373</v>
          </cell>
          <cell r="R44">
            <v>27238.371566121139</v>
          </cell>
          <cell r="U44">
            <v>2799217.856958352</v>
          </cell>
          <cell r="V44">
            <v>351036</v>
          </cell>
          <cell r="W44">
            <v>21585914.883524474</v>
          </cell>
        </row>
        <row r="45">
          <cell r="B45" t="str">
            <v>11A.2.1</v>
          </cell>
          <cell r="C45" t="str">
            <v>Rotunda with column</v>
          </cell>
          <cell r="D45">
            <v>10</v>
          </cell>
          <cell r="E45" t="str">
            <v>No.</v>
          </cell>
          <cell r="H45" t="str">
            <v>Included</v>
          </cell>
          <cell r="U45" t="str">
            <v>Included</v>
          </cell>
          <cell r="W45">
            <v>0</v>
          </cell>
        </row>
        <row r="46">
          <cell r="B46" t="str">
            <v>11A.2.2</v>
          </cell>
          <cell r="C46" t="str">
            <v>Foundation for rotunda column</v>
          </cell>
          <cell r="D46">
            <v>10</v>
          </cell>
          <cell r="E46" t="str">
            <v>No.</v>
          </cell>
          <cell r="H46" t="str">
            <v>Included</v>
          </cell>
          <cell r="U46" t="str">
            <v>Included</v>
          </cell>
          <cell r="W46">
            <v>0</v>
          </cell>
        </row>
        <row r="47">
          <cell r="B47" t="str">
            <v>11A.2.3</v>
          </cell>
          <cell r="C47" t="str">
            <v>Hinged tunnel</v>
          </cell>
          <cell r="D47">
            <v>10</v>
          </cell>
          <cell r="E47" t="str">
            <v>No.</v>
          </cell>
          <cell r="H47" t="str">
            <v>Included</v>
          </cell>
          <cell r="U47" t="str">
            <v>Included</v>
          </cell>
          <cell r="W47">
            <v>0</v>
          </cell>
        </row>
        <row r="48">
          <cell r="B48" t="str">
            <v>11A.2.4</v>
          </cell>
          <cell r="C48" t="str">
            <v>Telescopic tunnel</v>
          </cell>
          <cell r="D48">
            <v>10</v>
          </cell>
          <cell r="E48" t="str">
            <v>No.</v>
          </cell>
          <cell r="H48" t="str">
            <v>Included</v>
          </cell>
          <cell r="U48" t="str">
            <v>Included</v>
          </cell>
          <cell r="W48">
            <v>0</v>
          </cell>
        </row>
        <row r="49">
          <cell r="B49" t="str">
            <v>11A.2.5</v>
          </cell>
          <cell r="C49" t="str">
            <v>Cabin</v>
          </cell>
          <cell r="D49">
            <v>10</v>
          </cell>
          <cell r="E49" t="str">
            <v>No.</v>
          </cell>
          <cell r="H49" t="str">
            <v>Included</v>
          </cell>
          <cell r="U49" t="str">
            <v>Included</v>
          </cell>
          <cell r="W49">
            <v>0</v>
          </cell>
        </row>
        <row r="50">
          <cell r="B50" t="str">
            <v>11A.2.6</v>
          </cell>
          <cell r="C50" t="str">
            <v>Lifting column with horizontal drive unit</v>
          </cell>
          <cell r="D50">
            <v>10</v>
          </cell>
          <cell r="E50" t="str">
            <v>No.</v>
          </cell>
          <cell r="H50" t="str">
            <v>Included</v>
          </cell>
          <cell r="U50" t="str">
            <v>Included</v>
          </cell>
          <cell r="W50">
            <v>0</v>
          </cell>
        </row>
        <row r="51">
          <cell r="B51" t="str">
            <v>11A.3</v>
          </cell>
          <cell r="C51" t="str">
            <v>Software</v>
          </cell>
          <cell r="H51" t="str">
            <v>Included</v>
          </cell>
          <cell r="U51" t="str">
            <v>Included</v>
          </cell>
          <cell r="W51">
            <v>0</v>
          </cell>
        </row>
        <row r="52">
          <cell r="B52" t="str">
            <v>11A.4</v>
          </cell>
          <cell r="C52" t="str">
            <v>Clearing and Forwarding Services</v>
          </cell>
          <cell r="H52">
            <v>6008117.4444000004</v>
          </cell>
          <cell r="N52">
            <v>5452012.2000000002</v>
          </cell>
          <cell r="R52">
            <v>556105.24439999997</v>
          </cell>
          <cell r="W52">
            <v>6008117.4444000004</v>
          </cell>
        </row>
        <row r="53">
          <cell r="B53" t="str">
            <v>11A.5</v>
          </cell>
          <cell r="C53" t="str">
            <v>Inland Transportation</v>
          </cell>
          <cell r="H53" t="str">
            <v>Included</v>
          </cell>
          <cell r="W53">
            <v>0</v>
          </cell>
        </row>
        <row r="54">
          <cell r="B54" t="str">
            <v>11A.6</v>
          </cell>
          <cell r="C54" t="str">
            <v>Value of   engineering services</v>
          </cell>
          <cell r="H54">
            <v>0</v>
          </cell>
          <cell r="W54">
            <v>0</v>
          </cell>
        </row>
        <row r="55">
          <cell r="B55" t="str">
            <v>11A.7</v>
          </cell>
          <cell r="C55" t="str">
            <v>Spare Parts comprising:</v>
          </cell>
          <cell r="D55">
            <v>1</v>
          </cell>
          <cell r="E55" t="str">
            <v>Item</v>
          </cell>
          <cell r="H55">
            <v>3052881.0690000001</v>
          </cell>
          <cell r="I55">
            <v>50046</v>
          </cell>
          <cell r="J55">
            <v>2189512.5</v>
          </cell>
          <cell r="K55">
            <v>442281.52500000002</v>
          </cell>
          <cell r="L55">
            <v>421087.04399999999</v>
          </cell>
          <cell r="W55">
            <v>3052881.0690000001</v>
          </cell>
        </row>
        <row r="56">
          <cell r="C56" t="str">
            <v>(i) Replacement Parts</v>
          </cell>
        </row>
        <row r="57">
          <cell r="C57" t="str">
            <v>(ii) Commissioning Parts</v>
          </cell>
        </row>
        <row r="58">
          <cell r="C58" t="str">
            <v>(iii) Critical Spare Parts</v>
          </cell>
        </row>
        <row r="59">
          <cell r="C59" t="str">
            <v>(provide separate list with quantity and unit prices for spares for each item 11.A.1 to 11.A.6)</v>
          </cell>
        </row>
        <row r="60">
          <cell r="A60" t="str">
            <v>11A</v>
          </cell>
          <cell r="B60" t="str">
            <v>TOTAL APPORTIONED AMOUNT FOR  COST CENTRE 11A (inclusive of all taxes and duties except tax payable under Section 5 or 6 and 5F of the APGST)</v>
          </cell>
          <cell r="H60">
            <v>447835582.50439948</v>
          </cell>
          <cell r="J60">
            <v>271733700</v>
          </cell>
          <cell r="K60">
            <v>54890207.400000013</v>
          </cell>
          <cell r="L60">
            <v>52259825.184000008</v>
          </cell>
          <cell r="M60">
            <v>437634.06</v>
          </cell>
          <cell r="N60">
            <v>5452012.2000000002</v>
          </cell>
          <cell r="O60">
            <v>53543.94</v>
          </cell>
          <cell r="P60">
            <v>11817.24</v>
          </cell>
          <cell r="Q60">
            <v>38242.019999999997</v>
          </cell>
          <cell r="R60">
            <v>925729.14322023303</v>
          </cell>
          <cell r="S60">
            <v>35051.279999999999</v>
          </cell>
          <cell r="T60">
            <v>0</v>
          </cell>
          <cell r="U60">
            <v>57162632.7971792</v>
          </cell>
          <cell r="V60">
            <v>5582360</v>
          </cell>
          <cell r="W60">
            <v>448547703.9843995</v>
          </cell>
        </row>
        <row r="61">
          <cell r="B61" t="str">
            <v>Value of applicable Segniorage charges</v>
          </cell>
          <cell r="W61">
            <v>448547703.9843995</v>
          </cell>
        </row>
        <row r="62">
          <cell r="W62">
            <v>0</v>
          </cell>
        </row>
        <row r="63">
          <cell r="B63" t="str">
            <v>Note for Tenderers: Any items of work not specifically mentioned above shall be allocated to the most appropriate item of work and indicated separately (11A.1 to 11A.7)</v>
          </cell>
          <cell r="W63">
            <v>-712121.48000001907</v>
          </cell>
        </row>
        <row r="64">
          <cell r="H64">
            <v>447835582.50439948</v>
          </cell>
          <cell r="N64">
            <v>5469350.3999999994</v>
          </cell>
        </row>
        <row r="65">
          <cell r="H65">
            <v>0</v>
          </cell>
        </row>
      </sheetData>
      <sheetData sheetId="33" refreshError="1">
        <row r="1">
          <cell r="B1" t="str">
            <v>2</v>
          </cell>
          <cell r="C1" t="str">
            <v>3</v>
          </cell>
          <cell r="D1" t="str">
            <v>4</v>
          </cell>
          <cell r="E1" t="str">
            <v>5</v>
          </cell>
          <cell r="F1" t="str">
            <v>6</v>
          </cell>
          <cell r="G1" t="str">
            <v>7</v>
          </cell>
          <cell r="H1" t="str">
            <v>8</v>
          </cell>
          <cell r="I1" t="str">
            <v>9</v>
          </cell>
          <cell r="J1" t="str">
            <v>10</v>
          </cell>
          <cell r="K1" t="str">
            <v>11</v>
          </cell>
          <cell r="L1" t="str">
            <v>12</v>
          </cell>
          <cell r="M1" t="str">
            <v>13</v>
          </cell>
          <cell r="N1" t="str">
            <v>14</v>
          </cell>
          <cell r="O1" t="str">
            <v>15</v>
          </cell>
          <cell r="P1" t="str">
            <v>16</v>
          </cell>
          <cell r="Q1" t="str">
            <v>17</v>
          </cell>
          <cell r="R1" t="str">
            <v>18</v>
          </cell>
          <cell r="S1" t="str">
            <v>19</v>
          </cell>
          <cell r="T1" t="str">
            <v>20</v>
          </cell>
        </row>
        <row r="2">
          <cell r="T2" t="str">
            <v>Addendum No.2</v>
          </cell>
        </row>
        <row r="3">
          <cell r="T3" t="str">
            <v>Package 3 - Passenger Terminal Building Works</v>
          </cell>
        </row>
        <row r="5">
          <cell r="B5" t="str">
            <v>Cost Centre 11B – Visual Docking Guidance System</v>
          </cell>
        </row>
        <row r="7">
          <cell r="B7" t="str">
            <v>Sl. No</v>
          </cell>
          <cell r="C7" t="str">
            <v>Item Description</v>
          </cell>
          <cell r="D7" t="str">
            <v>Qty</v>
          </cell>
          <cell r="E7" t="str">
            <v>Unit</v>
          </cell>
          <cell r="F7" t="str">
            <v>Unit Rate</v>
          </cell>
          <cell r="G7" t="str">
            <v xml:space="preserve">Apportioned Amt in Rs. </v>
          </cell>
          <cell r="H7" t="str">
            <v>COST BREAKDOWN</v>
          </cell>
        </row>
        <row r="8">
          <cell r="H8" t="str">
            <v>CIF Price</v>
          </cell>
          <cell r="I8" t="str">
            <v>Custom Duty</v>
          </cell>
          <cell r="J8" t="str">
            <v>CVD</v>
          </cell>
          <cell r="K8" t="str">
            <v>Ex-Factory Price</v>
          </cell>
          <cell r="L8" t="str">
            <v>Value of Service</v>
          </cell>
          <cell r="M8" t="str">
            <v>Excise duty</v>
          </cell>
          <cell r="N8" t="str">
            <v>Sales Tax</v>
          </cell>
          <cell r="O8" t="str">
            <v>AP Entry Tax</v>
          </cell>
          <cell r="P8" t="str">
            <v>Service Tax</v>
          </cell>
          <cell r="Q8" t="str">
            <v>Works Contract Tax</v>
          </cell>
          <cell r="R8" t="str">
            <v>Other taxes &amp; levies *</v>
          </cell>
          <cell r="S8" t="str">
            <v>Construction services</v>
          </cell>
          <cell r="T8" t="str">
            <v>Installation, testing &amp; commissioning</v>
          </cell>
        </row>
        <row r="10">
          <cell r="B10" t="str">
            <v>11B.1</v>
          </cell>
          <cell r="C10" t="str">
            <v>Visual Display Units</v>
          </cell>
          <cell r="D10">
            <v>13</v>
          </cell>
          <cell r="E10" t="str">
            <v>Nos.</v>
          </cell>
          <cell r="G10">
            <v>49119385.520383202</v>
          </cell>
          <cell r="H10">
            <v>25143565.052896243</v>
          </cell>
          <cell r="I10">
            <v>9082632</v>
          </cell>
          <cell r="K10" t="str">
            <v>NA</v>
          </cell>
          <cell r="L10">
            <v>6434678.0732872533</v>
          </cell>
          <cell r="M10" t="str">
            <v>NA</v>
          </cell>
          <cell r="N10" t="str">
            <v>NA</v>
          </cell>
          <cell r="O10" t="str">
            <v>NA</v>
          </cell>
          <cell r="P10">
            <v>764692.75357864401</v>
          </cell>
          <cell r="Q10" t="str">
            <v>NA</v>
          </cell>
          <cell r="R10" t="str">
            <v>NA</v>
          </cell>
          <cell r="S10">
            <v>6631507.9337255294</v>
          </cell>
          <cell r="T10">
            <v>1062309.7068955316</v>
          </cell>
          <cell r="U10">
            <v>49119385.520383202</v>
          </cell>
        </row>
        <row r="11">
          <cell r="G11">
            <v>0</v>
          </cell>
          <cell r="H11">
            <v>0</v>
          </cell>
          <cell r="S11">
            <v>0</v>
          </cell>
          <cell r="U11">
            <v>0</v>
          </cell>
        </row>
        <row r="12">
          <cell r="B12" t="str">
            <v>11B.2</v>
          </cell>
          <cell r="C12" t="str">
            <v>Supports for Visual Display units</v>
          </cell>
          <cell r="D12">
            <v>13</v>
          </cell>
          <cell r="E12" t="str">
            <v>Nos.</v>
          </cell>
          <cell r="G12">
            <v>0</v>
          </cell>
          <cell r="K12" t="str">
            <v>NA</v>
          </cell>
          <cell r="M12" t="str">
            <v>NA</v>
          </cell>
          <cell r="N12" t="str">
            <v>NA</v>
          </cell>
          <cell r="O12" t="str">
            <v>NA</v>
          </cell>
          <cell r="P12" t="str">
            <v>NS</v>
          </cell>
          <cell r="Q12" t="str">
            <v>NA</v>
          </cell>
          <cell r="R12" t="str">
            <v>NA</v>
          </cell>
          <cell r="S12">
            <v>0</v>
          </cell>
          <cell r="U12">
            <v>0</v>
          </cell>
        </row>
        <row r="13">
          <cell r="G13">
            <v>0</v>
          </cell>
          <cell r="H13">
            <v>0</v>
          </cell>
          <cell r="S13">
            <v>0</v>
          </cell>
          <cell r="U13">
            <v>0</v>
          </cell>
        </row>
        <row r="14">
          <cell r="B14" t="str">
            <v>11B.3</v>
          </cell>
          <cell r="C14" t="str">
            <v>Control System</v>
          </cell>
          <cell r="D14">
            <v>1</v>
          </cell>
          <cell r="E14" t="str">
            <v>Sum</v>
          </cell>
          <cell r="G14">
            <v>16535777.218077235</v>
          </cell>
          <cell r="H14">
            <v>4429201.2230656417</v>
          </cell>
          <cell r="I14">
            <v>1599965</v>
          </cell>
          <cell r="K14" t="str">
            <v>NA</v>
          </cell>
          <cell r="L14">
            <v>2930038.67954998</v>
          </cell>
          <cell r="M14" t="str">
            <v>NA</v>
          </cell>
          <cell r="N14" t="str">
            <v>NA</v>
          </cell>
          <cell r="O14" t="str">
            <v>NA</v>
          </cell>
          <cell r="P14">
            <v>765846.88579111453</v>
          </cell>
          <cell r="Q14" t="str">
            <v>NA</v>
          </cell>
          <cell r="R14" t="str">
            <v>NA</v>
          </cell>
          <cell r="S14">
            <v>2232461.5473468057</v>
          </cell>
          <cell r="T14">
            <v>4578263.8823236916</v>
          </cell>
          <cell r="U14">
            <v>16535777.218077235</v>
          </cell>
        </row>
        <row r="15">
          <cell r="G15">
            <v>0</v>
          </cell>
          <cell r="H15">
            <v>0</v>
          </cell>
          <cell r="U15">
            <v>0</v>
          </cell>
        </row>
        <row r="16">
          <cell r="B16" t="str">
            <v>11B.4</v>
          </cell>
          <cell r="C16" t="str">
            <v>Software</v>
          </cell>
          <cell r="D16">
            <v>1</v>
          </cell>
          <cell r="E16" t="str">
            <v>Sum</v>
          </cell>
          <cell r="G16">
            <v>0</v>
          </cell>
          <cell r="K16" t="str">
            <v>NA</v>
          </cell>
          <cell r="M16" t="str">
            <v>NA</v>
          </cell>
          <cell r="N16" t="str">
            <v>NA</v>
          </cell>
          <cell r="O16" t="str">
            <v>NA</v>
          </cell>
          <cell r="P16" t="str">
            <v>NA</v>
          </cell>
          <cell r="Q16" t="str">
            <v>NA</v>
          </cell>
          <cell r="R16" t="str">
            <v>NA</v>
          </cell>
          <cell r="S16" t="str">
            <v>NA</v>
          </cell>
          <cell r="U16">
            <v>0</v>
          </cell>
        </row>
        <row r="17">
          <cell r="G17">
            <v>0</v>
          </cell>
          <cell r="H17">
            <v>0</v>
          </cell>
          <cell r="U17">
            <v>0</v>
          </cell>
        </row>
        <row r="18">
          <cell r="B18" t="str">
            <v>11B.5</v>
          </cell>
          <cell r="C18" t="str">
            <v>Clearing &amp; Forwading Services</v>
          </cell>
          <cell r="D18">
            <v>1</v>
          </cell>
          <cell r="E18" t="str">
            <v>Sum</v>
          </cell>
          <cell r="G18">
            <v>0</v>
          </cell>
          <cell r="K18" t="str">
            <v>NA</v>
          </cell>
          <cell r="M18" t="str">
            <v>NA</v>
          </cell>
          <cell r="N18" t="str">
            <v>NA</v>
          </cell>
          <cell r="O18" t="str">
            <v>NA</v>
          </cell>
          <cell r="P18" t="str">
            <v>NA</v>
          </cell>
          <cell r="Q18" t="str">
            <v>NA</v>
          </cell>
          <cell r="R18" t="str">
            <v>NA</v>
          </cell>
          <cell r="S18" t="str">
            <v>NA</v>
          </cell>
          <cell r="U18">
            <v>0</v>
          </cell>
        </row>
        <row r="19">
          <cell r="G19">
            <v>0</v>
          </cell>
          <cell r="H19">
            <v>0</v>
          </cell>
          <cell r="U19">
            <v>0</v>
          </cell>
        </row>
        <row r="20">
          <cell r="B20" t="str">
            <v>11B.6</v>
          </cell>
          <cell r="C20" t="str">
            <v>Inland Transportation</v>
          </cell>
          <cell r="D20">
            <v>1</v>
          </cell>
          <cell r="E20" t="str">
            <v>Sum</v>
          </cell>
          <cell r="G20">
            <v>0</v>
          </cell>
          <cell r="K20" t="str">
            <v>NA</v>
          </cell>
          <cell r="M20" t="str">
            <v>NA</v>
          </cell>
          <cell r="N20" t="str">
            <v>NA</v>
          </cell>
          <cell r="O20" t="str">
            <v>NA</v>
          </cell>
          <cell r="P20" t="str">
            <v>NA</v>
          </cell>
          <cell r="Q20" t="str">
            <v/>
          </cell>
          <cell r="R20" t="str">
            <v>NA</v>
          </cell>
          <cell r="S20" t="str">
            <v>NA</v>
          </cell>
          <cell r="U20">
            <v>0</v>
          </cell>
        </row>
        <row r="21">
          <cell r="G21">
            <v>0</v>
          </cell>
          <cell r="H21">
            <v>0</v>
          </cell>
          <cell r="U21">
            <v>0</v>
          </cell>
        </row>
        <row r="22">
          <cell r="B22" t="str">
            <v>11B.7</v>
          </cell>
          <cell r="C22" t="str">
            <v>Value of Engineering Services</v>
          </cell>
          <cell r="D22">
            <v>1</v>
          </cell>
          <cell r="E22" t="str">
            <v>Sum</v>
          </cell>
          <cell r="G22">
            <v>0</v>
          </cell>
          <cell r="K22" t="str">
            <v>NA</v>
          </cell>
          <cell r="M22" t="str">
            <v>NA</v>
          </cell>
          <cell r="N22" t="str">
            <v>NA</v>
          </cell>
          <cell r="O22" t="str">
            <v>NA</v>
          </cell>
          <cell r="P22" t="str">
            <v>NA</v>
          </cell>
          <cell r="Q22" t="str">
            <v>NA</v>
          </cell>
          <cell r="R22" t="str">
            <v>NA</v>
          </cell>
          <cell r="S22" t="str">
            <v>NA</v>
          </cell>
          <cell r="U22">
            <v>0</v>
          </cell>
        </row>
        <row r="23">
          <cell r="G23">
            <v>0</v>
          </cell>
          <cell r="H23">
            <v>0</v>
          </cell>
          <cell r="U23">
            <v>0</v>
          </cell>
        </row>
        <row r="24">
          <cell r="B24" t="str">
            <v>11B.8</v>
          </cell>
          <cell r="C24" t="str">
            <v>Commissioning spare parts (provide</v>
          </cell>
          <cell r="D24">
            <v>1</v>
          </cell>
          <cell r="E24" t="str">
            <v>Sum</v>
          </cell>
          <cell r="G24">
            <v>1827028.2575372099</v>
          </cell>
          <cell r="H24">
            <v>1342188.2575372099</v>
          </cell>
          <cell r="I24">
            <v>484840</v>
          </cell>
          <cell r="K24" t="str">
            <v>NA</v>
          </cell>
          <cell r="M24" t="str">
            <v>NA</v>
          </cell>
          <cell r="N24" t="str">
            <v>NA</v>
          </cell>
          <cell r="O24" t="str">
            <v>NA</v>
          </cell>
          <cell r="P24" t="str">
            <v>NA</v>
          </cell>
          <cell r="Q24" t="str">
            <v>NA</v>
          </cell>
          <cell r="R24" t="str">
            <v>NA</v>
          </cell>
          <cell r="S24" t="str">
            <v>NA</v>
          </cell>
          <cell r="U24">
            <v>1827028.2575372099</v>
          </cell>
        </row>
        <row r="25">
          <cell r="C25" t="str">
            <v>separate list with quantity and unit</v>
          </cell>
          <cell r="G25">
            <v>0</v>
          </cell>
          <cell r="U25">
            <v>0</v>
          </cell>
        </row>
        <row r="26">
          <cell r="C26" t="str">
            <v>prices for spares for each item 11B.1</v>
          </cell>
          <cell r="G26">
            <v>0</v>
          </cell>
          <cell r="U26">
            <v>0</v>
          </cell>
        </row>
        <row r="27">
          <cell r="C27" t="str">
            <v>to 11B.7</v>
          </cell>
          <cell r="G27">
            <v>0</v>
          </cell>
          <cell r="U27">
            <v>0</v>
          </cell>
        </row>
        <row r="29">
          <cell r="A29" t="str">
            <v>11B</v>
          </cell>
          <cell r="B29" t="str">
            <v>TOTAL APPORTIONED AMOUNT FOR  COST CENTRE 11B (inclusive of all taxes and duties except tax payable under Section 5 or 6 and 5F of the APGST)</v>
          </cell>
          <cell r="G29">
            <v>67482190.995997652</v>
          </cell>
          <cell r="H29">
            <v>30914954.533499092</v>
          </cell>
          <cell r="I29">
            <v>11167437</v>
          </cell>
          <cell r="J29">
            <v>0</v>
          </cell>
          <cell r="K29">
            <v>0</v>
          </cell>
          <cell r="L29">
            <v>9364716.7528372332</v>
          </cell>
          <cell r="M29">
            <v>0</v>
          </cell>
          <cell r="N29">
            <v>0</v>
          </cell>
          <cell r="O29">
            <v>0</v>
          </cell>
          <cell r="P29">
            <v>1530539.6393697585</v>
          </cell>
          <cell r="Q29">
            <v>0</v>
          </cell>
          <cell r="R29">
            <v>0</v>
          </cell>
          <cell r="S29">
            <v>8863969.4810723346</v>
          </cell>
          <cell r="T29">
            <v>5640573.5892192237</v>
          </cell>
          <cell r="U29">
            <v>67482190.995997638</v>
          </cell>
        </row>
        <row r="30">
          <cell r="B30" t="str">
            <v>Value of applicable Segniorage charges</v>
          </cell>
          <cell r="U30">
            <v>67482190.995997652</v>
          </cell>
        </row>
        <row r="32">
          <cell r="B32" t="str">
            <v>Note for Tenderers :    Any items of work not specifically mentioned above shall be allocated to the most appropriate item of work and indicated separately (12B.1 to 12B.9)</v>
          </cell>
          <cell r="U32">
            <v>0</v>
          </cell>
        </row>
        <row r="33">
          <cell r="U33">
            <v>0</v>
          </cell>
        </row>
      </sheetData>
      <sheetData sheetId="34" refreshError="1">
        <row r="1">
          <cell r="B1" t="str">
            <v>2</v>
          </cell>
          <cell r="C1" t="str">
            <v>3</v>
          </cell>
          <cell r="D1" t="str">
            <v>4</v>
          </cell>
          <cell r="E1" t="str">
            <v>5</v>
          </cell>
          <cell r="F1" t="str">
            <v>6</v>
          </cell>
          <cell r="G1" t="str">
            <v>7</v>
          </cell>
          <cell r="H1" t="str">
            <v>8</v>
          </cell>
          <cell r="I1" t="str">
            <v>9</v>
          </cell>
          <cell r="J1" t="str">
            <v>10</v>
          </cell>
          <cell r="K1" t="str">
            <v>11</v>
          </cell>
          <cell r="L1" t="str">
            <v>12</v>
          </cell>
          <cell r="M1" t="str">
            <v>13</v>
          </cell>
          <cell r="N1" t="str">
            <v>14</v>
          </cell>
          <cell r="O1" t="str">
            <v>15</v>
          </cell>
          <cell r="P1" t="str">
            <v>16</v>
          </cell>
          <cell r="Q1" t="str">
            <v>17</v>
          </cell>
          <cell r="R1" t="str">
            <v>18</v>
          </cell>
          <cell r="S1" t="str">
            <v>19</v>
          </cell>
          <cell r="T1" t="str">
            <v>20</v>
          </cell>
        </row>
        <row r="3">
          <cell r="B3" t="str">
            <v>Cost Centre 12 A– Baggage &amp; Passenger Screening</v>
          </cell>
        </row>
        <row r="5">
          <cell r="B5" t="str">
            <v>SL. NO</v>
          </cell>
          <cell r="C5" t="str">
            <v>ITEM DESCRIPTION</v>
          </cell>
          <cell r="D5" t="str">
            <v>QTY</v>
          </cell>
          <cell r="E5" t="str">
            <v>UNIT</v>
          </cell>
          <cell r="F5" t="str">
            <v>UNIT RATE</v>
          </cell>
          <cell r="G5" t="str">
            <v>APPORTIONED AMOUNT IN RUPEES</v>
          </cell>
          <cell r="H5" t="str">
            <v>COST BREAKDOWN</v>
          </cell>
        </row>
        <row r="6">
          <cell r="H6" t="str">
            <v>CIF Price</v>
          </cell>
          <cell r="I6" t="str">
            <v>Custom Duty</v>
          </cell>
          <cell r="J6" t="str">
            <v>CVD</v>
          </cell>
          <cell r="K6" t="str">
            <v>Ex-Factory Price</v>
          </cell>
          <cell r="L6" t="str">
            <v>Value of Service</v>
          </cell>
          <cell r="M6" t="str">
            <v>Excise Duty</v>
          </cell>
          <cell r="N6" t="str">
            <v>Sales Tax</v>
          </cell>
          <cell r="O6" t="str">
            <v>AP Entry Tax</v>
          </cell>
          <cell r="P6" t="str">
            <v>Service Tax</v>
          </cell>
          <cell r="Q6" t="str">
            <v>Works Conract Tax</v>
          </cell>
          <cell r="R6" t="str">
            <v>Other taxes &amp; levies*</v>
          </cell>
          <cell r="S6" t="str">
            <v>Construction Services</v>
          </cell>
          <cell r="T6" t="str">
            <v>Installation, testing &amp; commissioning</v>
          </cell>
        </row>
        <row r="7">
          <cell r="B7" t="str">
            <v>12A.1</v>
          </cell>
          <cell r="C7" t="str">
            <v>Passenger and staff screening</v>
          </cell>
        </row>
        <row r="8">
          <cell r="B8" t="str">
            <v>12A.1.1</v>
          </cell>
          <cell r="C8" t="str">
            <v>Hand bag X-ray machines</v>
          </cell>
          <cell r="D8">
            <v>12</v>
          </cell>
          <cell r="E8" t="str">
            <v>No.</v>
          </cell>
          <cell r="F8">
            <v>2825787.4049999998</v>
          </cell>
          <cell r="G8">
            <v>33909448.859999999</v>
          </cell>
          <cell r="H8">
            <v>21000000</v>
          </cell>
          <cell r="I8">
            <v>4242000</v>
          </cell>
          <cell r="J8">
            <v>4038720</v>
          </cell>
          <cell r="L8">
            <v>4756615.0066734161</v>
          </cell>
          <cell r="P8">
            <v>21420</v>
          </cell>
          <cell r="S8">
            <v>4397308.8600000003</v>
          </cell>
          <cell r="T8">
            <v>210000</v>
          </cell>
          <cell r="U8">
            <v>33909448.859999999</v>
          </cell>
        </row>
        <row r="9">
          <cell r="B9" t="str">
            <v>12A.1.2</v>
          </cell>
          <cell r="C9" t="str">
            <v>Walk-through metal detectors</v>
          </cell>
          <cell r="D9">
            <v>12</v>
          </cell>
          <cell r="E9" t="str">
            <v>No.</v>
          </cell>
          <cell r="F9">
            <v>3744168.3116250001</v>
          </cell>
          <cell r="G9">
            <v>44930019.739500001</v>
          </cell>
          <cell r="H9">
            <v>27825000</v>
          </cell>
          <cell r="I9">
            <v>5620650</v>
          </cell>
          <cell r="J9">
            <v>5351304</v>
          </cell>
          <cell r="L9">
            <v>6302514.8838422764</v>
          </cell>
          <cell r="P9">
            <v>28381.5</v>
          </cell>
          <cell r="S9">
            <v>5826434.2395000001</v>
          </cell>
          <cell r="T9">
            <v>278250</v>
          </cell>
          <cell r="U9">
            <v>44930019.739500001</v>
          </cell>
        </row>
        <row r="10">
          <cell r="B10" t="str">
            <v>12A.1.3</v>
          </cell>
          <cell r="C10" t="str">
            <v>Hand held metal detectors</v>
          </cell>
          <cell r="D10">
            <v>12</v>
          </cell>
          <cell r="E10" t="str">
            <v>No.</v>
          </cell>
          <cell r="F10">
            <v>12221.530526625</v>
          </cell>
          <cell r="G10">
            <v>146658.3663195</v>
          </cell>
          <cell r="H10">
            <v>90825</v>
          </cell>
          <cell r="I10">
            <v>18346.650000000001</v>
          </cell>
          <cell r="J10">
            <v>17467.464</v>
          </cell>
          <cell r="L10">
            <v>20572.359903862525</v>
          </cell>
          <cell r="P10">
            <v>92.641499999999994</v>
          </cell>
          <cell r="S10">
            <v>19018.360819499998</v>
          </cell>
          <cell r="T10">
            <v>908.25</v>
          </cell>
          <cell r="U10">
            <v>146658.3663195</v>
          </cell>
        </row>
        <row r="11">
          <cell r="B11" t="str">
            <v>12A.2</v>
          </cell>
          <cell r="C11" t="str">
            <v>Goods delivery screening</v>
          </cell>
          <cell r="S11">
            <v>0</v>
          </cell>
          <cell r="U11">
            <v>0</v>
          </cell>
        </row>
        <row r="12">
          <cell r="B12" t="str">
            <v>12A.2.1</v>
          </cell>
          <cell r="C12" t="str">
            <v>EDS X-ray machine</v>
          </cell>
          <cell r="S12">
            <v>0</v>
          </cell>
          <cell r="U12">
            <v>0</v>
          </cell>
        </row>
        <row r="13">
          <cell r="C13" t="str">
            <v>(as per Spec Section 12, P. 15)</v>
          </cell>
          <cell r="D13">
            <v>2</v>
          </cell>
          <cell r="E13" t="str">
            <v>No.</v>
          </cell>
          <cell r="F13">
            <v>17661171.28125</v>
          </cell>
          <cell r="G13">
            <v>35322342.5625</v>
          </cell>
          <cell r="H13">
            <v>21875000</v>
          </cell>
          <cell r="I13">
            <v>4418750</v>
          </cell>
          <cell r="J13">
            <v>4207000</v>
          </cell>
          <cell r="L13">
            <v>4954807.2986181416</v>
          </cell>
          <cell r="P13">
            <v>22312.5</v>
          </cell>
          <cell r="S13">
            <v>4580530.0625</v>
          </cell>
          <cell r="T13">
            <v>218750</v>
          </cell>
          <cell r="U13">
            <v>35322342.5625</v>
          </cell>
        </row>
        <row r="14">
          <cell r="B14" t="str">
            <v>12A.2.2</v>
          </cell>
          <cell r="C14" t="str">
            <v>Walk-through metal detectors</v>
          </cell>
          <cell r="S14">
            <v>0</v>
          </cell>
          <cell r="U14">
            <v>0</v>
          </cell>
        </row>
        <row r="15">
          <cell r="C15" t="str">
            <v>(as per Spec Section 12, P. 15)</v>
          </cell>
          <cell r="D15">
            <v>1</v>
          </cell>
          <cell r="E15" t="str">
            <v>No.</v>
          </cell>
          <cell r="F15">
            <v>3744168.3116250001</v>
          </cell>
          <cell r="G15">
            <v>3744168.3116250001</v>
          </cell>
          <cell r="H15">
            <v>2318750</v>
          </cell>
          <cell r="I15">
            <v>468387.5</v>
          </cell>
          <cell r="J15">
            <v>445942</v>
          </cell>
          <cell r="L15">
            <v>525209.573653523</v>
          </cell>
          <cell r="P15">
            <v>2365.125</v>
          </cell>
          <cell r="S15">
            <v>485536.18662499997</v>
          </cell>
          <cell r="T15">
            <v>23187.5</v>
          </cell>
          <cell r="U15">
            <v>3744168.3116250001</v>
          </cell>
        </row>
        <row r="16">
          <cell r="B16" t="str">
            <v>12A.2.3</v>
          </cell>
          <cell r="C16" t="str">
            <v>Hand held metal detectors</v>
          </cell>
          <cell r="S16">
            <v>0</v>
          </cell>
          <cell r="U16">
            <v>0</v>
          </cell>
        </row>
        <row r="17">
          <cell r="C17" t="str">
            <v>(as per Spec Section 12, P. 15)</v>
          </cell>
          <cell r="D17">
            <v>1</v>
          </cell>
          <cell r="E17" t="str">
            <v>No.</v>
          </cell>
          <cell r="F17">
            <v>12221.530526625</v>
          </cell>
          <cell r="G17">
            <v>12221.530526625</v>
          </cell>
          <cell r="H17">
            <v>7568.75</v>
          </cell>
          <cell r="I17">
            <v>1528.8875</v>
          </cell>
          <cell r="J17">
            <v>1455.6220000000001</v>
          </cell>
          <cell r="L17">
            <v>1714.363325321877</v>
          </cell>
          <cell r="P17">
            <v>7.7201249999999995</v>
          </cell>
          <cell r="S17">
            <v>1584.8634016249998</v>
          </cell>
          <cell r="T17">
            <v>75.6875</v>
          </cell>
          <cell r="U17">
            <v>12221.530526625</v>
          </cell>
        </row>
        <row r="18">
          <cell r="B18" t="str">
            <v>12A.3</v>
          </cell>
          <cell r="C18" t="str">
            <v>Hold baggage screening</v>
          </cell>
          <cell r="S18">
            <v>0</v>
          </cell>
          <cell r="U18">
            <v>0</v>
          </cell>
        </row>
        <row r="19">
          <cell r="B19" t="str">
            <v>12A.3.1</v>
          </cell>
          <cell r="C19" t="str">
            <v>Level 1 X-ray machines</v>
          </cell>
          <cell r="S19">
            <v>0</v>
          </cell>
          <cell r="U19">
            <v>0</v>
          </cell>
        </row>
        <row r="20">
          <cell r="C20" t="str">
            <v>(as per Spec Section 12, P. 18)</v>
          </cell>
          <cell r="D20">
            <v>9</v>
          </cell>
          <cell r="E20" t="str">
            <v>No.</v>
          </cell>
          <cell r="F20">
            <v>17661171.28125</v>
          </cell>
          <cell r="G20">
            <v>158950541.53125</v>
          </cell>
          <cell r="H20">
            <v>98437500</v>
          </cell>
          <cell r="I20">
            <v>19884375</v>
          </cell>
          <cell r="J20">
            <v>18931500</v>
          </cell>
          <cell r="L20">
            <v>22296632.843781639</v>
          </cell>
          <cell r="P20">
            <v>100406.25</v>
          </cell>
          <cell r="S20">
            <v>20612385.28125</v>
          </cell>
          <cell r="T20">
            <v>984375</v>
          </cell>
          <cell r="U20">
            <v>158950541.53125</v>
          </cell>
        </row>
        <row r="21">
          <cell r="B21" t="str">
            <v>12A.3.2</v>
          </cell>
          <cell r="C21" t="str">
            <v>Level 2 EDS X-ray machines</v>
          </cell>
          <cell r="D21">
            <v>2</v>
          </cell>
          <cell r="E21" t="str">
            <v>No.</v>
          </cell>
          <cell r="F21">
            <v>31790108.306249999</v>
          </cell>
          <cell r="G21">
            <v>63580216.612499997</v>
          </cell>
          <cell r="H21">
            <v>39375000</v>
          </cell>
          <cell r="I21">
            <v>7953750.0000000009</v>
          </cell>
          <cell r="J21">
            <v>7572600</v>
          </cell>
          <cell r="L21">
            <v>8918653.1375126559</v>
          </cell>
          <cell r="P21">
            <v>40162.5</v>
          </cell>
          <cell r="S21">
            <v>8244954.1124999998</v>
          </cell>
          <cell r="T21">
            <v>393750</v>
          </cell>
          <cell r="U21">
            <v>63580216.612499997</v>
          </cell>
        </row>
        <row r="22">
          <cell r="B22" t="str">
            <v>12A.3.3</v>
          </cell>
          <cell r="C22" t="str">
            <v>Hand held metal detectors</v>
          </cell>
          <cell r="S22">
            <v>0</v>
          </cell>
          <cell r="U22">
            <v>0</v>
          </cell>
        </row>
        <row r="23">
          <cell r="C23" t="str">
            <v>(as per Spec Section 12, P. 18)</v>
          </cell>
          <cell r="D23">
            <v>1</v>
          </cell>
          <cell r="E23" t="str">
            <v>No.</v>
          </cell>
          <cell r="F23">
            <v>12221.530526625</v>
          </cell>
          <cell r="G23">
            <v>12221.530526625</v>
          </cell>
          <cell r="H23">
            <v>7568.75</v>
          </cell>
          <cell r="I23">
            <v>1528.8875</v>
          </cell>
          <cell r="J23">
            <v>1455.6220000000001</v>
          </cell>
          <cell r="L23">
            <v>1714.363325321877</v>
          </cell>
          <cell r="P23">
            <v>7.7201249999999995</v>
          </cell>
          <cell r="S23">
            <v>1584.8634016249998</v>
          </cell>
          <cell r="T23">
            <v>75.6875</v>
          </cell>
          <cell r="U23">
            <v>12221.530526625</v>
          </cell>
        </row>
        <row r="24">
          <cell r="B24" t="str">
            <v>12A.4</v>
          </cell>
          <cell r="C24" t="str">
            <v>Control workstations</v>
          </cell>
          <cell r="S24">
            <v>0</v>
          </cell>
          <cell r="U24">
            <v>0</v>
          </cell>
        </row>
        <row r="25">
          <cell r="B25" t="str">
            <v>12A.4.1</v>
          </cell>
          <cell r="C25" t="str">
            <v>Level 2 Operator Workstation</v>
          </cell>
          <cell r="D25">
            <v>4</v>
          </cell>
          <cell r="E25" t="str">
            <v>No.</v>
          </cell>
          <cell r="F25">
            <v>918380.90662499995</v>
          </cell>
          <cell r="G25">
            <v>3673523.6264999998</v>
          </cell>
          <cell r="H25">
            <v>2275000</v>
          </cell>
          <cell r="I25">
            <v>459550</v>
          </cell>
          <cell r="J25">
            <v>437528</v>
          </cell>
          <cell r="L25">
            <v>515299.95905628678</v>
          </cell>
          <cell r="P25">
            <v>2320.5</v>
          </cell>
          <cell r="S25">
            <v>476375.12649999995</v>
          </cell>
          <cell r="T25">
            <v>22750</v>
          </cell>
          <cell r="U25">
            <v>3673523.6264999998</v>
          </cell>
        </row>
        <row r="26">
          <cell r="B26" t="str">
            <v>12A.4.2</v>
          </cell>
          <cell r="C26" t="str">
            <v>Level 3 Operator Workstation</v>
          </cell>
          <cell r="D26">
            <v>4</v>
          </cell>
          <cell r="E26" t="str">
            <v>No.</v>
          </cell>
          <cell r="F26">
            <v>1130314.9620000001</v>
          </cell>
          <cell r="G26">
            <v>4521259.8480000002</v>
          </cell>
          <cell r="H26">
            <v>2800000</v>
          </cell>
          <cell r="I26">
            <v>565600</v>
          </cell>
          <cell r="J26">
            <v>538496</v>
          </cell>
          <cell r="L26">
            <v>0</v>
          </cell>
          <cell r="P26">
            <v>2856</v>
          </cell>
          <cell r="S26">
            <v>586307.848</v>
          </cell>
          <cell r="T26">
            <v>28000</v>
          </cell>
          <cell r="U26">
            <v>4521259.8480000002</v>
          </cell>
        </row>
        <row r="27">
          <cell r="B27" t="str">
            <v>12A.4.3</v>
          </cell>
          <cell r="C27" t="str">
            <v>Remote Operator Workstation</v>
          </cell>
          <cell r="D27">
            <v>6</v>
          </cell>
          <cell r="E27" t="str">
            <v>No.</v>
          </cell>
          <cell r="F27">
            <v>918380.90662499995</v>
          </cell>
          <cell r="G27">
            <v>5510285.4397499999</v>
          </cell>
          <cell r="H27">
            <v>3412500</v>
          </cell>
          <cell r="I27">
            <v>689325</v>
          </cell>
          <cell r="J27">
            <v>656292</v>
          </cell>
          <cell r="L27">
            <v>772949.93858443014</v>
          </cell>
          <cell r="P27">
            <v>3480.75</v>
          </cell>
          <cell r="S27">
            <v>714562.68975000002</v>
          </cell>
          <cell r="T27">
            <v>34125</v>
          </cell>
          <cell r="U27">
            <v>5510285.4397499999</v>
          </cell>
        </row>
        <row r="28">
          <cell r="B28" t="str">
            <v>12A.5</v>
          </cell>
          <cell r="C28" t="str">
            <v>Software</v>
          </cell>
          <cell r="U28">
            <v>0</v>
          </cell>
        </row>
        <row r="29">
          <cell r="B29" t="str">
            <v>12A.6</v>
          </cell>
          <cell r="C29" t="str">
            <v>Clearing and Forwarding Services</v>
          </cell>
          <cell r="D29">
            <v>1</v>
          </cell>
          <cell r="E29" t="str">
            <v>Item</v>
          </cell>
          <cell r="F29">
            <v>4836120.6634999998</v>
          </cell>
          <cell r="G29">
            <v>4836120.6634999998</v>
          </cell>
          <cell r="L29">
            <v>4388494.25</v>
          </cell>
          <cell r="P29">
            <v>447626.41349999997</v>
          </cell>
          <cell r="U29">
            <v>4836120.6634999998</v>
          </cell>
        </row>
        <row r="30">
          <cell r="B30" t="str">
            <v>12A.7</v>
          </cell>
          <cell r="C30" t="str">
            <v>Inland Transportation</v>
          </cell>
          <cell r="D30">
            <v>1</v>
          </cell>
          <cell r="E30" t="str">
            <v>Item</v>
          </cell>
          <cell r="F30">
            <v>1125100.21334375</v>
          </cell>
          <cell r="G30">
            <v>1125100.21334375</v>
          </cell>
          <cell r="L30">
            <v>1097123.5625</v>
          </cell>
          <cell r="P30">
            <v>27976.650843749998</v>
          </cell>
          <cell r="U30">
            <v>1125100.21334375</v>
          </cell>
        </row>
        <row r="31">
          <cell r="B31" t="str">
            <v>12A.8</v>
          </cell>
          <cell r="C31" t="str">
            <v>Value of   engineering services</v>
          </cell>
          <cell r="D31">
            <v>1</v>
          </cell>
          <cell r="E31" t="str">
            <v>Item</v>
          </cell>
          <cell r="F31">
            <v>48725239.9375</v>
          </cell>
          <cell r="G31">
            <v>48725239.9375</v>
          </cell>
          <cell r="L31">
            <v>44215281.25</v>
          </cell>
          <cell r="P31">
            <v>4509958.6875</v>
          </cell>
          <cell r="U31">
            <v>48725239.9375</v>
          </cell>
        </row>
        <row r="32">
          <cell r="B32" t="str">
            <v>12A.9</v>
          </cell>
          <cell r="C32" t="str">
            <v>Spare Parts comprising:</v>
          </cell>
          <cell r="D32">
            <v>1</v>
          </cell>
          <cell r="E32" t="str">
            <v>Item</v>
          </cell>
          <cell r="G32" t="str">
            <v>Included</v>
          </cell>
          <cell r="U32">
            <v>0</v>
          </cell>
        </row>
        <row r="33">
          <cell r="C33" t="str">
            <v>(i) Replacement Parts</v>
          </cell>
        </row>
        <row r="34">
          <cell r="C34" t="str">
            <v>(ii) Commissioning Parts</v>
          </cell>
        </row>
        <row r="35">
          <cell r="C35" t="str">
            <v>(iii) Critical Spare Parts</v>
          </cell>
        </row>
        <row r="36">
          <cell r="C36" t="str">
            <v>(provide separate list with quantity and unit prices for spares for each item 12A.1 to 12A.8)</v>
          </cell>
        </row>
        <row r="37">
          <cell r="A37" t="str">
            <v>12A</v>
          </cell>
          <cell r="B37" t="str">
            <v>TOTAL APPORTIONED AMOUNT FOR  COST CENTRE 12A (inclusive of all taxes and duties except tax payable under Section 5 or 6 and 5F of the APGST)</v>
          </cell>
          <cell r="G37">
            <v>408999368.77334154</v>
          </cell>
          <cell r="H37">
            <v>219424712.5</v>
          </cell>
          <cell r="I37">
            <v>44323791.925000004</v>
          </cell>
          <cell r="J37">
            <v>42199760.707999997</v>
          </cell>
          <cell r="K37">
            <v>0</v>
          </cell>
          <cell r="L37">
            <v>49700899.0625</v>
          </cell>
          <cell r="M37">
            <v>0</v>
          </cell>
          <cell r="N37">
            <v>0</v>
          </cell>
          <cell r="O37">
            <v>0</v>
          </cell>
          <cell r="P37">
            <v>5209374.9585937504</v>
          </cell>
          <cell r="Q37">
            <v>0</v>
          </cell>
          <cell r="R37">
            <v>0</v>
          </cell>
          <cell r="S37">
            <v>45946582.494247749</v>
          </cell>
          <cell r="T37">
            <v>2194247.125</v>
          </cell>
          <cell r="U37">
            <v>408999368.77334148</v>
          </cell>
        </row>
        <row r="38">
          <cell r="B38" t="str">
            <v>Value of applicable Segniorage charges</v>
          </cell>
          <cell r="U38">
            <v>408999368.77334154</v>
          </cell>
        </row>
        <row r="39">
          <cell r="U39">
            <v>0</v>
          </cell>
        </row>
        <row r="40">
          <cell r="B40" t="str">
            <v>Note for Tenderers: Any items of work not specifically mentioned above shall be allocated to the most appropriate item of work and indicated separately (12A.1 to 12A.9)</v>
          </cell>
          <cell r="U40">
            <v>0</v>
          </cell>
        </row>
        <row r="41">
          <cell r="G41">
            <v>408999368.77334154</v>
          </cell>
          <cell r="L41">
            <v>49066683.728276871</v>
          </cell>
        </row>
        <row r="42">
          <cell r="G42">
            <v>0</v>
          </cell>
          <cell r="L42">
            <v>49700899.0625</v>
          </cell>
        </row>
      </sheetData>
      <sheetData sheetId="35" refreshError="1">
        <row r="1">
          <cell r="B1" t="str">
            <v>2</v>
          </cell>
          <cell r="C1" t="str">
            <v>3</v>
          </cell>
          <cell r="D1" t="str">
            <v>4</v>
          </cell>
          <cell r="E1" t="str">
            <v>5</v>
          </cell>
          <cell r="F1" t="str">
            <v>6</v>
          </cell>
          <cell r="G1" t="str">
            <v>7</v>
          </cell>
          <cell r="H1" t="str">
            <v>8</v>
          </cell>
          <cell r="I1" t="str">
            <v>9</v>
          </cell>
          <cell r="J1" t="str">
            <v>10</v>
          </cell>
          <cell r="K1" t="str">
            <v>11</v>
          </cell>
          <cell r="L1" t="str">
            <v>12</v>
          </cell>
          <cell r="M1" t="str">
            <v>13</v>
          </cell>
          <cell r="N1" t="str">
            <v>14</v>
          </cell>
          <cell r="O1" t="str">
            <v>15</v>
          </cell>
          <cell r="P1" t="str">
            <v>16</v>
          </cell>
          <cell r="Q1" t="str">
            <v>17</v>
          </cell>
          <cell r="R1" t="str">
            <v>18</v>
          </cell>
          <cell r="S1" t="str">
            <v>19</v>
          </cell>
          <cell r="T1" t="str">
            <v>20</v>
          </cell>
        </row>
        <row r="2">
          <cell r="T2" t="str">
            <v>Addendum No.2</v>
          </cell>
        </row>
        <row r="3">
          <cell r="T3" t="str">
            <v>Package 3 - Passenger Terminal Building Works</v>
          </cell>
        </row>
        <row r="5">
          <cell r="B5" t="str">
            <v>Cost Centre 12B – Other Security Systems</v>
          </cell>
        </row>
        <row r="7">
          <cell r="B7" t="str">
            <v>Sl. No</v>
          </cell>
          <cell r="C7" t="str">
            <v>Item Description</v>
          </cell>
          <cell r="D7" t="str">
            <v>Qty</v>
          </cell>
          <cell r="E7" t="str">
            <v>Unit</v>
          </cell>
          <cell r="F7" t="str">
            <v>Unit Rate</v>
          </cell>
          <cell r="G7" t="str">
            <v xml:space="preserve">Apportioned Amt in Rs. </v>
          </cell>
          <cell r="H7" t="str">
            <v>COST BREAKDOWN</v>
          </cell>
        </row>
        <row r="8">
          <cell r="H8" t="str">
            <v>CIF Price</v>
          </cell>
          <cell r="I8" t="str">
            <v>Custom Duty</v>
          </cell>
          <cell r="J8" t="str">
            <v>CVD</v>
          </cell>
          <cell r="K8" t="str">
            <v>Ex-Factory Price</v>
          </cell>
          <cell r="L8" t="str">
            <v>Value of Service</v>
          </cell>
          <cell r="M8" t="str">
            <v>Excise duty</v>
          </cell>
          <cell r="N8" t="str">
            <v>Sales Tax</v>
          </cell>
          <cell r="O8" t="str">
            <v>AP Entry Tax</v>
          </cell>
          <cell r="P8" t="str">
            <v>Service Tax</v>
          </cell>
          <cell r="Q8" t="str">
            <v>Works Contract Tax</v>
          </cell>
          <cell r="R8" t="str">
            <v>Other taxes &amp; levies *</v>
          </cell>
          <cell r="S8" t="str">
            <v>Construction services</v>
          </cell>
          <cell r="T8" t="str">
            <v>Installation, testing &amp; commissioning</v>
          </cell>
        </row>
        <row r="9">
          <cell r="S9">
            <v>0</v>
          </cell>
        </row>
        <row r="10">
          <cell r="B10" t="str">
            <v>12B.1</v>
          </cell>
          <cell r="C10" t="str">
            <v>CCTV System</v>
          </cell>
          <cell r="D10">
            <v>1</v>
          </cell>
          <cell r="E10" t="str">
            <v>Lot</v>
          </cell>
          <cell r="G10">
            <v>72549246.983919546</v>
          </cell>
          <cell r="H10">
            <v>33569637.390151866</v>
          </cell>
          <cell r="I10">
            <v>6268000</v>
          </cell>
          <cell r="J10">
            <v>6017280</v>
          </cell>
          <cell r="K10">
            <v>12284677.052275183</v>
          </cell>
          <cell r="L10">
            <v>700934.02870637085</v>
          </cell>
          <cell r="M10" t="str">
            <v>NA</v>
          </cell>
          <cell r="P10">
            <v>427152.9395833711</v>
          </cell>
          <cell r="R10" t="str">
            <v>NA</v>
          </cell>
          <cell r="S10">
            <v>9794725.6844250932</v>
          </cell>
          <cell r="T10">
            <v>3486839.8887776597</v>
          </cell>
          <cell r="U10">
            <v>72549246.983919546</v>
          </cell>
        </row>
        <row r="11">
          <cell r="B11" t="str">
            <v>12B.2</v>
          </cell>
          <cell r="C11" t="str">
            <v>Access Control System</v>
          </cell>
          <cell r="D11">
            <v>1</v>
          </cell>
          <cell r="E11" t="str">
            <v>Lot</v>
          </cell>
          <cell r="G11">
            <v>53334844.674221188</v>
          </cell>
          <cell r="H11">
            <v>24467059.9199952</v>
          </cell>
          <cell r="I11">
            <v>4568400</v>
          </cell>
          <cell r="J11">
            <v>4385664</v>
          </cell>
          <cell r="K11">
            <v>7790480.2559171673</v>
          </cell>
          <cell r="L11">
            <v>510872.21071189939</v>
          </cell>
          <cell r="M11" t="str">
            <v>NA</v>
          </cell>
          <cell r="P11">
            <v>455631.96696043672</v>
          </cell>
          <cell r="R11" t="str">
            <v>NA</v>
          </cell>
          <cell r="S11">
            <v>7200628.4631088162</v>
          </cell>
          <cell r="T11">
            <v>3956107.857527677</v>
          </cell>
          <cell r="U11">
            <v>53334844.674221188</v>
          </cell>
        </row>
        <row r="12">
          <cell r="B12" t="str">
            <v>12B.3</v>
          </cell>
          <cell r="C12" t="str">
            <v>Intruder alarm system</v>
          </cell>
          <cell r="D12">
            <v>1</v>
          </cell>
          <cell r="E12" t="str">
            <v>Lot</v>
          </cell>
          <cell r="F12" t="str">
            <v>Included</v>
          </cell>
          <cell r="G12" t="str">
            <v>Included</v>
          </cell>
          <cell r="H12" t="str">
            <v>Included</v>
          </cell>
          <cell r="I12" t="str">
            <v>Included</v>
          </cell>
          <cell r="J12" t="str">
            <v>Included</v>
          </cell>
          <cell r="K12" t="str">
            <v>Included</v>
          </cell>
          <cell r="L12" t="str">
            <v>Included</v>
          </cell>
          <cell r="M12" t="str">
            <v>NA</v>
          </cell>
          <cell r="P12" t="str">
            <v>Included</v>
          </cell>
          <cell r="R12" t="str">
            <v>NA</v>
          </cell>
          <cell r="S12">
            <v>0</v>
          </cell>
          <cell r="T12" t="str">
            <v>Included</v>
          </cell>
          <cell r="U12">
            <v>0</v>
          </cell>
        </row>
        <row r="13">
          <cell r="B13" t="str">
            <v>12B.4</v>
          </cell>
          <cell r="C13" t="str">
            <v>Perimeter protection system</v>
          </cell>
          <cell r="D13">
            <v>1</v>
          </cell>
          <cell r="E13" t="str">
            <v>Lot</v>
          </cell>
          <cell r="G13">
            <v>109348975.33776984</v>
          </cell>
          <cell r="H13">
            <v>0</v>
          </cell>
          <cell r="I13">
            <v>0</v>
          </cell>
          <cell r="J13">
            <v>0</v>
          </cell>
          <cell r="K13">
            <v>79237840.648898661</v>
          </cell>
          <cell r="L13">
            <v>0</v>
          </cell>
          <cell r="M13" t="str">
            <v>NA</v>
          </cell>
          <cell r="P13">
            <v>1420609.4268307548</v>
          </cell>
          <cell r="R13" t="str">
            <v>NA</v>
          </cell>
          <cell r="S13">
            <v>14762981.861738907</v>
          </cell>
          <cell r="T13">
            <v>13927543.40030152</v>
          </cell>
          <cell r="U13">
            <v>109348975.33776984</v>
          </cell>
        </row>
        <row r="14">
          <cell r="B14" t="str">
            <v>12B. 5</v>
          </cell>
          <cell r="C14" t="str">
            <v>Software</v>
          </cell>
          <cell r="D14">
            <v>1</v>
          </cell>
          <cell r="E14" t="str">
            <v>Lot</v>
          </cell>
          <cell r="F14" t="str">
            <v>Included</v>
          </cell>
          <cell r="G14" t="str">
            <v>Included</v>
          </cell>
          <cell r="H14" t="str">
            <v>Included</v>
          </cell>
          <cell r="I14" t="str">
            <v>Included</v>
          </cell>
          <cell r="J14" t="str">
            <v>Included</v>
          </cell>
          <cell r="K14" t="str">
            <v>Included</v>
          </cell>
          <cell r="L14" t="str">
            <v>Included</v>
          </cell>
          <cell r="M14" t="str">
            <v>NA</v>
          </cell>
          <cell r="P14" t="str">
            <v>Included</v>
          </cell>
          <cell r="R14" t="str">
            <v>NA</v>
          </cell>
          <cell r="S14" t="str">
            <v>NA</v>
          </cell>
          <cell r="T14" t="str">
            <v>Included</v>
          </cell>
          <cell r="U14">
            <v>0</v>
          </cell>
        </row>
        <row r="15">
          <cell r="B15" t="str">
            <v>12B. 6</v>
          </cell>
          <cell r="C15" t="str">
            <v>Clearing and Forwarding Services</v>
          </cell>
          <cell r="D15">
            <v>1</v>
          </cell>
          <cell r="E15" t="str">
            <v>Lot</v>
          </cell>
          <cell r="F15" t="str">
            <v>Included</v>
          </cell>
          <cell r="G15" t="str">
            <v>Included</v>
          </cell>
          <cell r="H15" t="str">
            <v>Included</v>
          </cell>
          <cell r="I15" t="str">
            <v>Included</v>
          </cell>
          <cell r="J15" t="str">
            <v>Included</v>
          </cell>
          <cell r="K15" t="str">
            <v>Included</v>
          </cell>
          <cell r="L15" t="str">
            <v>Included</v>
          </cell>
          <cell r="M15" t="str">
            <v>NA</v>
          </cell>
          <cell r="P15" t="str">
            <v>Included</v>
          </cell>
          <cell r="R15" t="str">
            <v>NA</v>
          </cell>
          <cell r="S15" t="str">
            <v>NA</v>
          </cell>
          <cell r="T15" t="str">
            <v>Included</v>
          </cell>
          <cell r="U15">
            <v>0</v>
          </cell>
        </row>
        <row r="16">
          <cell r="B16" t="str">
            <v>12B. 7</v>
          </cell>
          <cell r="C16" t="str">
            <v>Inland Transportation</v>
          </cell>
          <cell r="D16">
            <v>1</v>
          </cell>
          <cell r="E16" t="str">
            <v>Lot</v>
          </cell>
          <cell r="F16" t="str">
            <v>Included</v>
          </cell>
          <cell r="G16" t="str">
            <v>Included</v>
          </cell>
          <cell r="H16" t="str">
            <v>Included</v>
          </cell>
          <cell r="I16" t="str">
            <v>Included</v>
          </cell>
          <cell r="J16" t="str">
            <v>Included</v>
          </cell>
          <cell r="K16" t="str">
            <v>Included</v>
          </cell>
          <cell r="L16" t="str">
            <v>Included</v>
          </cell>
          <cell r="M16" t="str">
            <v>NA</v>
          </cell>
          <cell r="P16" t="str">
            <v>Included</v>
          </cell>
          <cell r="R16" t="str">
            <v>NA</v>
          </cell>
          <cell r="S16" t="str">
            <v>NA</v>
          </cell>
          <cell r="T16" t="str">
            <v>Included</v>
          </cell>
          <cell r="U16">
            <v>0</v>
          </cell>
        </row>
        <row r="17">
          <cell r="B17" t="str">
            <v>12B. 8</v>
          </cell>
          <cell r="C17" t="str">
            <v>Value of   engineering services</v>
          </cell>
          <cell r="D17">
            <v>1</v>
          </cell>
          <cell r="E17" t="str">
            <v>Lot</v>
          </cell>
          <cell r="F17" t="str">
            <v>Included</v>
          </cell>
          <cell r="G17" t="str">
            <v>Included</v>
          </cell>
          <cell r="H17" t="str">
            <v>Included</v>
          </cell>
          <cell r="I17" t="str">
            <v>Included</v>
          </cell>
          <cell r="J17" t="str">
            <v>Included</v>
          </cell>
          <cell r="K17" t="str">
            <v>Included</v>
          </cell>
          <cell r="L17" t="str">
            <v>Included</v>
          </cell>
          <cell r="M17" t="str">
            <v>NA</v>
          </cell>
          <cell r="P17" t="str">
            <v>Included</v>
          </cell>
          <cell r="R17" t="str">
            <v>NA</v>
          </cell>
          <cell r="S17" t="str">
            <v>NA</v>
          </cell>
          <cell r="T17" t="str">
            <v>Included</v>
          </cell>
          <cell r="U17">
            <v>0</v>
          </cell>
        </row>
        <row r="18">
          <cell r="B18" t="str">
            <v>12B. 9</v>
          </cell>
          <cell r="C18" t="str">
            <v>Commissioning Spare Parts (provide separate list with quantity and unit prices for spares for each item 12B.1 to 12B.8)</v>
          </cell>
        </row>
        <row r="19">
          <cell r="A19" t="str">
            <v>12B</v>
          </cell>
          <cell r="C19" t="str">
            <v>TOTAL APPORTIONED AMOUNT FOR  COST CENTRE 12B (inclusive of all taxes and duties except tax payable under Section 5 or 6 and 5F of the APGST)</v>
          </cell>
          <cell r="G19">
            <v>235233066.99591058</v>
          </cell>
          <cell r="H19">
            <v>58036697.310147062</v>
          </cell>
          <cell r="I19">
            <v>10836400</v>
          </cell>
          <cell r="J19">
            <v>10402944</v>
          </cell>
          <cell r="K19">
            <v>99312997.957091004</v>
          </cell>
          <cell r="L19">
            <v>1211806.2394182703</v>
          </cell>
          <cell r="M19">
            <v>0</v>
          </cell>
          <cell r="N19">
            <v>0</v>
          </cell>
          <cell r="O19">
            <v>0</v>
          </cell>
          <cell r="P19">
            <v>2303394.3333745627</v>
          </cell>
          <cell r="Q19">
            <v>0</v>
          </cell>
          <cell r="R19">
            <v>0</v>
          </cell>
          <cell r="S19">
            <v>31758336.009272814</v>
          </cell>
          <cell r="T19">
            <v>21370491.146606855</v>
          </cell>
          <cell r="U19">
            <v>235233066.99591058</v>
          </cell>
        </row>
        <row r="20">
          <cell r="U20">
            <v>235233066.99591058</v>
          </cell>
        </row>
        <row r="21">
          <cell r="B21" t="str">
            <v>Value of applicable Segniorage charges</v>
          </cell>
        </row>
        <row r="22">
          <cell r="U22">
            <v>0</v>
          </cell>
        </row>
        <row r="23">
          <cell r="B23" t="str">
            <v>Note for Tenderers: Any items of work not specifically mentioned above shall be allocated to the most appropriate item of work and indicated separately (12B.1 to 12B.9)</v>
          </cell>
          <cell r="U23">
            <v>0</v>
          </cell>
        </row>
        <row r="25">
          <cell r="G25">
            <v>235233066.97591054</v>
          </cell>
        </row>
        <row r="26">
          <cell r="G26">
            <v>2.0000040531158447E-2</v>
          </cell>
        </row>
        <row r="29">
          <cell r="G29">
            <v>0</v>
          </cell>
        </row>
      </sheetData>
      <sheetData sheetId="36" refreshError="1">
        <row r="1">
          <cell r="B1" t="str">
            <v>2</v>
          </cell>
          <cell r="C1" t="str">
            <v>3</v>
          </cell>
          <cell r="D1" t="str">
            <v>4</v>
          </cell>
          <cell r="E1" t="str">
            <v>5</v>
          </cell>
          <cell r="F1" t="str">
            <v>6</v>
          </cell>
          <cell r="G1" t="str">
            <v>7</v>
          </cell>
          <cell r="H1" t="str">
            <v>8</v>
          </cell>
          <cell r="I1" t="str">
            <v>9</v>
          </cell>
          <cell r="J1" t="str">
            <v>10</v>
          </cell>
          <cell r="K1" t="str">
            <v>11</v>
          </cell>
          <cell r="L1" t="str">
            <v>12</v>
          </cell>
          <cell r="M1" t="str">
            <v>13</v>
          </cell>
          <cell r="N1" t="str">
            <v>14</v>
          </cell>
          <cell r="O1" t="str">
            <v>15</v>
          </cell>
          <cell r="P1" t="str">
            <v>16</v>
          </cell>
          <cell r="Q1" t="str">
            <v>17</v>
          </cell>
          <cell r="R1" t="str">
            <v>18</v>
          </cell>
          <cell r="S1" t="str">
            <v>19</v>
          </cell>
          <cell r="T1" t="str">
            <v>20</v>
          </cell>
        </row>
        <row r="3">
          <cell r="B3" t="str">
            <v>Cost Centre 13 – Furniture</v>
          </cell>
        </row>
        <row r="5">
          <cell r="B5" t="str">
            <v>SL. NO</v>
          </cell>
          <cell r="C5" t="str">
            <v>ITEM DESCRIPTION</v>
          </cell>
          <cell r="D5" t="str">
            <v>QTY</v>
          </cell>
          <cell r="E5" t="str">
            <v>UNIT</v>
          </cell>
          <cell r="F5" t="str">
            <v>UNIT RATE (INR) In-tax</v>
          </cell>
          <cell r="G5" t="str">
            <v>APPORTIONED AMOUNT IN RUPEES - In-tax</v>
          </cell>
          <cell r="H5" t="str">
            <v>COST BREAKDOWN</v>
          </cell>
        </row>
        <row r="6">
          <cell r="H6" t="str">
            <v>CIF Price</v>
          </cell>
          <cell r="I6" t="str">
            <v>Custom Duty</v>
          </cell>
          <cell r="J6" t="str">
            <v>CVD</v>
          </cell>
          <cell r="K6" t="str">
            <v>Ex-Factory Price</v>
          </cell>
          <cell r="L6" t="str">
            <v>Value of Service</v>
          </cell>
          <cell r="M6" t="str">
            <v>Excise Duty</v>
          </cell>
          <cell r="N6" t="str">
            <v>Sales Tax</v>
          </cell>
          <cell r="O6" t="str">
            <v>AP Entry Tax</v>
          </cell>
          <cell r="P6" t="str">
            <v>Service Tax</v>
          </cell>
          <cell r="Q6" t="str">
            <v>Works Conract Tax</v>
          </cell>
          <cell r="R6" t="str">
            <v>Other taxes &amp; levies*</v>
          </cell>
          <cell r="S6" t="str">
            <v>Construction Services</v>
          </cell>
          <cell r="T6" t="str">
            <v>Installation, testing &amp; commissioning</v>
          </cell>
        </row>
        <row r="7">
          <cell r="B7">
            <v>13.1</v>
          </cell>
          <cell r="C7" t="str">
            <v>Check-in desks as drawing no. 8670 detail"1"</v>
          </cell>
          <cell r="D7">
            <v>44</v>
          </cell>
          <cell r="E7" t="str">
            <v>No.</v>
          </cell>
          <cell r="F7">
            <v>611046.85551884735</v>
          </cell>
          <cell r="G7">
            <v>26886061.642829284</v>
          </cell>
          <cell r="H7">
            <v>14013205.888</v>
          </cell>
          <cell r="I7">
            <v>2830667.5893760002</v>
          </cell>
          <cell r="J7">
            <v>2695019.7563801599</v>
          </cell>
          <cell r="L7">
            <v>280264.11775999999</v>
          </cell>
          <cell r="P7">
            <v>357336.75014399999</v>
          </cell>
          <cell r="S7">
            <v>3486530.1869291235</v>
          </cell>
          <cell r="T7">
            <v>3503301.4720000001</v>
          </cell>
          <cell r="U7">
            <v>26886061.642829284</v>
          </cell>
        </row>
        <row r="8">
          <cell r="C8" t="str">
            <v>Automatic/self check-in counter as drawing no. 8593</v>
          </cell>
          <cell r="D8">
            <v>8</v>
          </cell>
          <cell r="E8" t="str">
            <v>No.</v>
          </cell>
          <cell r="F8">
            <v>365412.7131086333</v>
          </cell>
          <cell r="G8">
            <v>2923301.7048690664</v>
          </cell>
          <cell r="H8">
            <v>1523645.5680000002</v>
          </cell>
          <cell r="I8">
            <v>307776.40473600005</v>
          </cell>
          <cell r="J8">
            <v>293027.51563776005</v>
          </cell>
          <cell r="L8">
            <v>30472.911360000006</v>
          </cell>
          <cell r="P8">
            <v>38852.961984000001</v>
          </cell>
          <cell r="S8">
            <v>379087.86251130624</v>
          </cell>
          <cell r="T8">
            <v>380911.39200000005</v>
          </cell>
          <cell r="U8">
            <v>2923301.7048690664</v>
          </cell>
        </row>
        <row r="9">
          <cell r="B9">
            <v>13.2</v>
          </cell>
          <cell r="C9" t="str">
            <v>Immigration &amp; emigration counters as drawing no. 8670 detail"2"</v>
          </cell>
          <cell r="D9">
            <v>12</v>
          </cell>
          <cell r="E9" t="str">
            <v>No.</v>
          </cell>
          <cell r="F9">
            <v>1123804.8250822274</v>
          </cell>
          <cell r="G9">
            <v>13485657.900986727</v>
          </cell>
          <cell r="H9">
            <v>7028820.4800000004</v>
          </cell>
          <cell r="I9">
            <v>1419821.7369600001</v>
          </cell>
          <cell r="J9">
            <v>1351782.7547136</v>
          </cell>
          <cell r="L9">
            <v>140576.40960000001</v>
          </cell>
          <cell r="P9">
            <v>179234.92224000001</v>
          </cell>
          <cell r="S9">
            <v>1748792.8870731266</v>
          </cell>
          <cell r="T9">
            <v>1757205.12</v>
          </cell>
          <cell r="U9">
            <v>13485657.900986727</v>
          </cell>
        </row>
        <row r="10">
          <cell r="B10">
            <v>13.3</v>
          </cell>
          <cell r="C10" t="str">
            <v>Airline ticket &amp; services counters as drawing no. 8677</v>
          </cell>
          <cell r="D10">
            <v>6</v>
          </cell>
          <cell r="E10" t="str">
            <v>No.</v>
          </cell>
          <cell r="F10">
            <v>1897081.1859146692</v>
          </cell>
          <cell r="G10">
            <v>11382487.115488015</v>
          </cell>
          <cell r="H10">
            <v>5932632.9600000009</v>
          </cell>
          <cell r="I10">
            <v>1198391.8579200003</v>
          </cell>
          <cell r="J10">
            <v>1140963.9708672003</v>
          </cell>
          <cell r="L10">
            <v>118652.65920000002</v>
          </cell>
          <cell r="P10">
            <v>151282.14048</v>
          </cell>
          <cell r="S10">
            <v>1476057.9462208131</v>
          </cell>
          <cell r="T10">
            <v>1483158.24</v>
          </cell>
          <cell r="U10">
            <v>11382487.115488015</v>
          </cell>
        </row>
        <row r="11">
          <cell r="B11">
            <v>13.4</v>
          </cell>
          <cell r="C11" t="str">
            <v>Furniture at security check points as drawing no. 8672</v>
          </cell>
          <cell r="D11">
            <v>8</v>
          </cell>
          <cell r="E11" t="str">
            <v>Set</v>
          </cell>
          <cell r="F11">
            <v>94854.059295733445</v>
          </cell>
          <cell r="G11">
            <v>758832.47436586756</v>
          </cell>
          <cell r="H11">
            <v>395508.86400000006</v>
          </cell>
          <cell r="I11">
            <v>79892.790528000012</v>
          </cell>
          <cell r="J11">
            <v>76064.264724480017</v>
          </cell>
          <cell r="L11">
            <v>7910.1772800000017</v>
          </cell>
          <cell r="P11">
            <v>10085.476032</v>
          </cell>
          <cell r="S11">
            <v>98403.863081387521</v>
          </cell>
          <cell r="T11">
            <v>98877.216000000015</v>
          </cell>
          <cell r="U11">
            <v>758832.47436586756</v>
          </cell>
        </row>
        <row r="12">
          <cell r="B12">
            <v>13.5</v>
          </cell>
          <cell r="C12" t="str">
            <v>Gate counters as drawing no. 8670 detail "4"</v>
          </cell>
          <cell r="D12">
            <v>10</v>
          </cell>
          <cell r="E12" t="str">
            <v>No.</v>
          </cell>
          <cell r="F12">
            <v>301648.23870741599</v>
          </cell>
          <cell r="G12">
            <v>3016482.3870741599</v>
          </cell>
          <cell r="H12">
            <v>1572212</v>
          </cell>
          <cell r="I12">
            <v>317586.82400000002</v>
          </cell>
          <cell r="J12">
            <v>302367.81184000004</v>
          </cell>
          <cell r="L12">
            <v>31444.240000000002</v>
          </cell>
          <cell r="P12">
            <v>40091.405999999995</v>
          </cell>
          <cell r="S12">
            <v>391171.34523416002</v>
          </cell>
          <cell r="T12">
            <v>393053</v>
          </cell>
          <cell r="U12">
            <v>3016482.3870741599</v>
          </cell>
        </row>
        <row r="13">
          <cell r="B13">
            <v>13.6</v>
          </cell>
          <cell r="C13" t="str">
            <v>Airside services counters</v>
          </cell>
          <cell r="F13" t="str">
            <v>N/A</v>
          </cell>
          <cell r="S13">
            <v>0</v>
          </cell>
          <cell r="U13">
            <v>0</v>
          </cell>
        </row>
        <row r="14">
          <cell r="B14">
            <v>13.7</v>
          </cell>
          <cell r="C14" t="str">
            <v>Landside services counters</v>
          </cell>
          <cell r="F14" t="str">
            <v>N/A</v>
          </cell>
          <cell r="S14">
            <v>0</v>
          </cell>
          <cell r="U14">
            <v>0</v>
          </cell>
        </row>
        <row r="15">
          <cell r="B15">
            <v>13.8</v>
          </cell>
          <cell r="C15" t="str">
            <v>Customs services counters</v>
          </cell>
          <cell r="F15" t="str">
            <v>N/A</v>
          </cell>
          <cell r="S15">
            <v>0</v>
          </cell>
          <cell r="U15">
            <v>0</v>
          </cell>
        </row>
        <row r="16">
          <cell r="C16" t="str">
            <v>Search benches for security and customs and excise department as drawing no. 8670 detail "3"</v>
          </cell>
          <cell r="D16">
            <v>2</v>
          </cell>
          <cell r="E16" t="str">
            <v xml:space="preserve"> No.</v>
          </cell>
          <cell r="F16">
            <v>2142539.1833679732</v>
          </cell>
          <cell r="G16">
            <v>4285078.3667359464</v>
          </cell>
          <cell r="H16">
            <v>2233413.216</v>
          </cell>
          <cell r="I16">
            <v>451149.46963200002</v>
          </cell>
          <cell r="J16">
            <v>429530.02970111999</v>
          </cell>
          <cell r="L16">
            <v>44668.264320000002</v>
          </cell>
          <cell r="P16">
            <v>56952.037007999999</v>
          </cell>
          <cell r="S16">
            <v>555680.31039482681</v>
          </cell>
          <cell r="T16">
            <v>558353.304</v>
          </cell>
          <cell r="U16">
            <v>4285078.3667359473</v>
          </cell>
        </row>
        <row r="17">
          <cell r="B17">
            <v>13.9</v>
          </cell>
          <cell r="C17" t="str">
            <v>Public seating as drawing no. 8676</v>
          </cell>
          <cell r="S17">
            <v>0</v>
          </cell>
          <cell r="U17">
            <v>0</v>
          </cell>
        </row>
        <row r="18">
          <cell r="C18" t="str">
            <v>2 seater</v>
          </cell>
          <cell r="D18">
            <v>3</v>
          </cell>
          <cell r="E18" t="str">
            <v>Set</v>
          </cell>
          <cell r="F18">
            <v>67199.301060951359</v>
          </cell>
          <cell r="G18">
            <v>201597.90318285409</v>
          </cell>
          <cell r="H18">
            <v>105074.25600000001</v>
          </cell>
          <cell r="I18">
            <v>21224.999712000004</v>
          </cell>
          <cell r="J18">
            <v>20207.880913920002</v>
          </cell>
          <cell r="L18">
            <v>2101.4851200000003</v>
          </cell>
          <cell r="P18">
            <v>2679.3935280000001</v>
          </cell>
          <cell r="S18">
            <v>26142.80902893408</v>
          </cell>
          <cell r="T18">
            <v>26268.564000000002</v>
          </cell>
          <cell r="U18">
            <v>201597.90318285409</v>
          </cell>
        </row>
        <row r="19">
          <cell r="C19" t="str">
            <v>3 seater</v>
          </cell>
          <cell r="D19">
            <v>24</v>
          </cell>
          <cell r="E19" t="str">
            <v>Set</v>
          </cell>
          <cell r="F19">
            <v>99962.263046107197</v>
          </cell>
          <cell r="G19">
            <v>2399094.3131065727</v>
          </cell>
          <cell r="H19">
            <v>1250424.96</v>
          </cell>
          <cell r="I19">
            <v>252585.84192000001</v>
          </cell>
          <cell r="J19">
            <v>240481.72830719998</v>
          </cell>
          <cell r="L19">
            <v>25008.499199999998</v>
          </cell>
          <cell r="P19">
            <v>31885.836479999998</v>
          </cell>
          <cell r="S19">
            <v>311109.70639937278</v>
          </cell>
          <cell r="T19">
            <v>312606.24</v>
          </cell>
          <cell r="U19">
            <v>2399094.3131065727</v>
          </cell>
        </row>
        <row r="20">
          <cell r="C20" t="str">
            <v>4 seater</v>
          </cell>
          <cell r="D20">
            <v>13</v>
          </cell>
          <cell r="E20" t="str">
            <v>Set</v>
          </cell>
          <cell r="F20">
            <v>133077.51494508193</v>
          </cell>
          <cell r="G20">
            <v>1730007.6942860649</v>
          </cell>
          <cell r="H20">
            <v>901692.27200000011</v>
          </cell>
          <cell r="I20">
            <v>182141.83894400005</v>
          </cell>
          <cell r="J20">
            <v>173413.45775104003</v>
          </cell>
          <cell r="L20">
            <v>18033.845440000001</v>
          </cell>
          <cell r="P20">
            <v>22993.152936000002</v>
          </cell>
          <cell r="S20">
            <v>224343.90465502496</v>
          </cell>
          <cell r="T20">
            <v>225423.06800000003</v>
          </cell>
          <cell r="U20">
            <v>1730007.6942860649</v>
          </cell>
        </row>
        <row r="21">
          <cell r="C21" t="str">
            <v>5 seater</v>
          </cell>
          <cell r="D21">
            <v>1</v>
          </cell>
          <cell r="E21" t="str">
            <v>Set</v>
          </cell>
          <cell r="F21">
            <v>134927.03699263104</v>
          </cell>
          <cell r="G21">
            <v>134927.03699263104</v>
          </cell>
          <cell r="H21">
            <v>70324.928</v>
          </cell>
          <cell r="I21">
            <v>14205.635456</v>
          </cell>
          <cell r="J21">
            <v>13524.890152960001</v>
          </cell>
          <cell r="L21">
            <v>1406.49856</v>
          </cell>
          <cell r="P21">
            <v>1793.2856639999998</v>
          </cell>
          <cell r="S21">
            <v>17497.065719671038</v>
          </cell>
          <cell r="T21">
            <v>17581.232</v>
          </cell>
          <cell r="U21">
            <v>134927.03699263104</v>
          </cell>
        </row>
        <row r="22">
          <cell r="C22" t="str">
            <v>6 seater</v>
          </cell>
          <cell r="D22">
            <v>57</v>
          </cell>
          <cell r="E22" t="str">
            <v>Set</v>
          </cell>
          <cell r="F22">
            <v>185568.71210409506</v>
          </cell>
          <cell r="G22">
            <v>10577416.589933418</v>
          </cell>
          <cell r="H22">
            <v>5513024.4960000003</v>
          </cell>
          <cell r="I22">
            <v>1113630.9481920002</v>
          </cell>
          <cell r="J22">
            <v>1060264.87107072</v>
          </cell>
          <cell r="L22">
            <v>110260.48992000001</v>
          </cell>
          <cell r="P22">
            <v>140582.124648</v>
          </cell>
          <cell r="S22">
            <v>1371658.0260226973</v>
          </cell>
          <cell r="T22">
            <v>1378256.1240000001</v>
          </cell>
          <cell r="U22">
            <v>10577416.589933418</v>
          </cell>
        </row>
        <row r="23">
          <cell r="C23" t="str">
            <v>8 seater</v>
          </cell>
          <cell r="D23">
            <v>90</v>
          </cell>
          <cell r="E23" t="str">
            <v>Set</v>
          </cell>
          <cell r="F23">
            <v>225025.18245180961</v>
          </cell>
          <cell r="G23">
            <v>20252266.420662865</v>
          </cell>
          <cell r="H23">
            <v>10555624.800000001</v>
          </cell>
          <cell r="I23">
            <v>2132236.2096000002</v>
          </cell>
          <cell r="J23">
            <v>2030057.7615360001</v>
          </cell>
          <cell r="L23">
            <v>211112.49600000001</v>
          </cell>
          <cell r="P23">
            <v>269168.43239999999</v>
          </cell>
          <cell r="S23">
            <v>2626273.0171268638</v>
          </cell>
          <cell r="T23">
            <v>2638906.2000000002</v>
          </cell>
          <cell r="U23">
            <v>20252266.420662861</v>
          </cell>
        </row>
        <row r="24">
          <cell r="B24" t="str">
            <v>13.10</v>
          </cell>
          <cell r="C24" t="str">
            <v>Clearing and Forwarding Services</v>
          </cell>
          <cell r="G24">
            <v>1126147.1273235201</v>
          </cell>
          <cell r="L24">
            <v>1021912.0937600002</v>
          </cell>
          <cell r="P24">
            <v>104235.03356352002</v>
          </cell>
          <cell r="U24">
            <v>1126147.1273235201</v>
          </cell>
        </row>
        <row r="25">
          <cell r="B25">
            <v>13.11</v>
          </cell>
          <cell r="C25" t="str">
            <v>Inland Transportation</v>
          </cell>
          <cell r="G25" t="str">
            <v>Included</v>
          </cell>
          <cell r="S25">
            <v>0</v>
          </cell>
          <cell r="U25">
            <v>0</v>
          </cell>
        </row>
        <row r="26">
          <cell r="B26">
            <v>13.12</v>
          </cell>
          <cell r="C26" t="str">
            <v>Value of   engineering services</v>
          </cell>
          <cell r="L26">
            <v>5220445.8060729448</v>
          </cell>
          <cell r="P26">
            <v>532485.47221944109</v>
          </cell>
          <cell r="U26">
            <v>5752931.2782923859</v>
          </cell>
        </row>
        <row r="27">
          <cell r="B27">
            <v>13.13</v>
          </cell>
          <cell r="C27" t="str">
            <v>Spare Parts comprising:</v>
          </cell>
          <cell r="G27" t="str">
            <v>N/A</v>
          </cell>
          <cell r="U27">
            <v>0</v>
          </cell>
        </row>
        <row r="28">
          <cell r="C28" t="str">
            <v>(i) Replacement Parts</v>
          </cell>
          <cell r="S28">
            <v>0</v>
          </cell>
          <cell r="U28">
            <v>0</v>
          </cell>
        </row>
        <row r="29">
          <cell r="C29" t="str">
            <v>(ii) Commissioning Parts</v>
          </cell>
          <cell r="S29">
            <v>0</v>
          </cell>
          <cell r="U29">
            <v>0</v>
          </cell>
        </row>
        <row r="30">
          <cell r="C30" t="str">
            <v>(iii) Critical Spare Parts</v>
          </cell>
          <cell r="S30">
            <v>0</v>
          </cell>
          <cell r="U30">
            <v>0</v>
          </cell>
        </row>
        <row r="31">
          <cell r="C31" t="str">
            <v>(provide separate list with quantity and unit prices for spares for each item 13.1 to 13.12)</v>
          </cell>
          <cell r="S31">
            <v>0</v>
          </cell>
          <cell r="U31">
            <v>0</v>
          </cell>
        </row>
        <row r="32">
          <cell r="A32" t="str">
            <v>13</v>
          </cell>
          <cell r="B32" t="str">
            <v>TOTAL APPORTIONED AMOUNT FOR  COST CENTRE 13 (inclusive of all taxes and duties except tax payable under Section 5 or 6 and 5F of the APGST)</v>
          </cell>
          <cell r="G32">
            <v>99159358.677836984</v>
          </cell>
          <cell r="H32">
            <v>51095604.688000008</v>
          </cell>
          <cell r="I32">
            <v>10321312.146976002</v>
          </cell>
          <cell r="J32">
            <v>9826706.69359616</v>
          </cell>
          <cell r="K32">
            <v>0</v>
          </cell>
          <cell r="L32">
            <v>6242357.8998329453</v>
          </cell>
          <cell r="M32">
            <v>0</v>
          </cell>
          <cell r="N32">
            <v>0</v>
          </cell>
          <cell r="O32">
            <v>0</v>
          </cell>
          <cell r="P32">
            <v>1939658.4253269609</v>
          </cell>
          <cell r="Q32">
            <v>0</v>
          </cell>
          <cell r="R32">
            <v>0</v>
          </cell>
          <cell r="S32">
            <v>12712748.930397308</v>
          </cell>
          <cell r="T32">
            <v>12773901.172000002</v>
          </cell>
          <cell r="U32">
            <v>104912289.95612939</v>
          </cell>
        </row>
        <row r="33">
          <cell r="B33" t="str">
            <v>Value of applicable Segniorage charges</v>
          </cell>
          <cell r="U33">
            <v>104912289.95612937</v>
          </cell>
        </row>
        <row r="34">
          <cell r="U34">
            <v>0</v>
          </cell>
        </row>
        <row r="35">
          <cell r="B35" t="str">
            <v>Note for Tenderers: Any items of work not specifically mentioned above shall be allocated to the most appropriate item of work and indicated separately (13.1 to 13.13)</v>
          </cell>
          <cell r="U35">
            <v>-5752931.2782924026</v>
          </cell>
        </row>
        <row r="36">
          <cell r="G36">
            <v>99159358.677836984</v>
          </cell>
        </row>
      </sheetData>
      <sheetData sheetId="37" refreshError="1">
        <row r="1">
          <cell r="B1" t="str">
            <v>2</v>
          </cell>
          <cell r="C1" t="str">
            <v>3</v>
          </cell>
          <cell r="D1" t="str">
            <v>4</v>
          </cell>
          <cell r="E1" t="str">
            <v>5</v>
          </cell>
          <cell r="F1" t="str">
            <v>6</v>
          </cell>
          <cell r="G1" t="str">
            <v>7</v>
          </cell>
          <cell r="H1" t="str">
            <v>8</v>
          </cell>
          <cell r="I1" t="str">
            <v>9</v>
          </cell>
          <cell r="J1" t="str">
            <v>10</v>
          </cell>
          <cell r="K1" t="str">
            <v>11</v>
          </cell>
          <cell r="L1" t="str">
            <v>12</v>
          </cell>
          <cell r="M1" t="str">
            <v>13</v>
          </cell>
          <cell r="N1" t="str">
            <v>14</v>
          </cell>
          <cell r="O1" t="str">
            <v>15</v>
          </cell>
          <cell r="P1" t="str">
            <v>16</v>
          </cell>
          <cell r="Q1" t="str">
            <v>17</v>
          </cell>
          <cell r="R1" t="str">
            <v>18</v>
          </cell>
          <cell r="S1" t="str">
            <v>19</v>
          </cell>
          <cell r="T1" t="str">
            <v>20</v>
          </cell>
        </row>
        <row r="3">
          <cell r="B3" t="str">
            <v>Cost Centre 14 – Signage</v>
          </cell>
        </row>
        <row r="5">
          <cell r="B5" t="str">
            <v>SL. NO</v>
          </cell>
          <cell r="C5" t="str">
            <v>ITEM DESCRIPTION</v>
          </cell>
          <cell r="D5" t="str">
            <v>QTY</v>
          </cell>
          <cell r="E5" t="str">
            <v>UNIT</v>
          </cell>
          <cell r="F5" t="str">
            <v>UNIT RATE (INR) - In-tax</v>
          </cell>
          <cell r="G5" t="str">
            <v>APPORTIONED AMOUNT IN RUPEES - In-tax</v>
          </cell>
          <cell r="H5" t="str">
            <v>COST BREAKDOWN</v>
          </cell>
        </row>
        <row r="6">
          <cell r="H6" t="str">
            <v>CIF Price</v>
          </cell>
          <cell r="I6" t="str">
            <v>Custom Duty</v>
          </cell>
          <cell r="J6" t="str">
            <v>CVD</v>
          </cell>
          <cell r="K6" t="str">
            <v>Ex-Factory Price</v>
          </cell>
          <cell r="L6" t="str">
            <v>Value of Service</v>
          </cell>
          <cell r="M6" t="str">
            <v>Excise Duty</v>
          </cell>
          <cell r="N6" t="str">
            <v>Sales Tax</v>
          </cell>
          <cell r="O6" t="str">
            <v>AP Entry Tax</v>
          </cell>
          <cell r="P6" t="str">
            <v>Service Tax</v>
          </cell>
          <cell r="Q6" t="str">
            <v>Works Conract Tax</v>
          </cell>
          <cell r="R6" t="str">
            <v>Other taxes &amp; levies*</v>
          </cell>
          <cell r="S6" t="str">
            <v>Construction Services</v>
          </cell>
          <cell r="T6" t="str">
            <v>Installation, testing &amp; commissioning</v>
          </cell>
        </row>
        <row r="7">
          <cell r="B7">
            <v>14.1</v>
          </cell>
          <cell r="C7" t="str">
            <v>Airport way finding signage</v>
          </cell>
          <cell r="F7" t="str">
            <v>Included in 14.1A - 14.6A</v>
          </cell>
          <cell r="S7">
            <v>0</v>
          </cell>
          <cell r="U7">
            <v>0</v>
          </cell>
        </row>
        <row r="8">
          <cell r="B8">
            <v>14.2</v>
          </cell>
          <cell r="C8" t="str">
            <v>Static signage for services</v>
          </cell>
          <cell r="F8" t="str">
            <v>Included in 14.1A - 14.6A</v>
          </cell>
          <cell r="S8">
            <v>0</v>
          </cell>
          <cell r="U8">
            <v>0</v>
          </cell>
        </row>
        <row r="9">
          <cell r="B9">
            <v>14.3</v>
          </cell>
          <cell r="C9" t="str">
            <v>Commercial signage</v>
          </cell>
          <cell r="F9" t="str">
            <v>Included in 14.1A - 14.6A</v>
          </cell>
          <cell r="S9">
            <v>0</v>
          </cell>
          <cell r="U9">
            <v>0</v>
          </cell>
        </row>
        <row r="10">
          <cell r="B10">
            <v>14.4</v>
          </cell>
          <cell r="C10" t="str">
            <v>Signage in non-public areas</v>
          </cell>
          <cell r="F10" t="str">
            <v>Included in 14.1A - 14.6A</v>
          </cell>
          <cell r="S10">
            <v>0</v>
          </cell>
          <cell r="U10">
            <v>0</v>
          </cell>
        </row>
        <row r="11">
          <cell r="B11">
            <v>14.5</v>
          </cell>
          <cell r="C11" t="str">
            <v>Clearing and Forwarding Services</v>
          </cell>
          <cell r="D11">
            <v>1</v>
          </cell>
          <cell r="E11" t="str">
            <v>Item</v>
          </cell>
          <cell r="G11">
            <v>755374.50406336004</v>
          </cell>
          <cell r="L11">
            <v>685457.80768000009</v>
          </cell>
          <cell r="P11">
            <v>69916.696383360002</v>
          </cell>
          <cell r="U11">
            <v>755374.50406336004</v>
          </cell>
        </row>
        <row r="12">
          <cell r="B12">
            <v>14.6</v>
          </cell>
          <cell r="C12" t="str">
            <v>Inland Transportation</v>
          </cell>
          <cell r="D12">
            <v>1</v>
          </cell>
          <cell r="E12" t="str">
            <v>Item</v>
          </cell>
          <cell r="G12" t="str">
            <v>Included</v>
          </cell>
          <cell r="S12">
            <v>0</v>
          </cell>
          <cell r="U12">
            <v>0</v>
          </cell>
        </row>
        <row r="13">
          <cell r="B13">
            <v>14.7</v>
          </cell>
          <cell r="C13" t="str">
            <v>Value of engineering services</v>
          </cell>
          <cell r="D13">
            <v>1</v>
          </cell>
          <cell r="E13" t="str">
            <v>Item</v>
          </cell>
          <cell r="G13" t="str">
            <v>N/A</v>
          </cell>
          <cell r="U13">
            <v>0</v>
          </cell>
        </row>
        <row r="14">
          <cell r="C14" t="str">
            <v>Additional items</v>
          </cell>
          <cell r="S14">
            <v>0</v>
          </cell>
          <cell r="U14">
            <v>0</v>
          </cell>
        </row>
        <row r="15">
          <cell r="B15" t="str">
            <v>14.1A</v>
          </cell>
          <cell r="C15" t="str">
            <v>Floor mount directional sign</v>
          </cell>
          <cell r="D15">
            <v>101</v>
          </cell>
          <cell r="E15" t="str">
            <v>No.</v>
          </cell>
          <cell r="F15">
            <v>390261.21083383076</v>
          </cell>
          <cell r="G15">
            <v>39416382.294216909</v>
          </cell>
          <cell r="H15">
            <v>20418282.816</v>
          </cell>
          <cell r="I15">
            <v>4124493.1288320003</v>
          </cell>
          <cell r="J15">
            <v>3926844.1511731204</v>
          </cell>
          <cell r="L15">
            <v>408365.65632000001</v>
          </cell>
          <cell r="P15">
            <v>520666.21180799993</v>
          </cell>
          <cell r="S15">
            <v>5321525.2824037913</v>
          </cell>
          <cell r="T15">
            <v>5104570.7039999999</v>
          </cell>
          <cell r="U15">
            <v>39416382.294216909</v>
          </cell>
        </row>
        <row r="16">
          <cell r="B16" t="str">
            <v>14.2A</v>
          </cell>
          <cell r="C16" t="str">
            <v>Ceiling mount directional sign</v>
          </cell>
          <cell r="D16">
            <v>103</v>
          </cell>
          <cell r="E16" t="str">
            <v>No.</v>
          </cell>
          <cell r="F16">
            <v>124858.77521908894</v>
          </cell>
          <cell r="G16">
            <v>12860453.847566161</v>
          </cell>
          <cell r="H16">
            <v>6661909.8080000011</v>
          </cell>
          <cell r="I16">
            <v>1345705.7812160002</v>
          </cell>
          <cell r="J16">
            <v>1281218.4942745601</v>
          </cell>
          <cell r="L16">
            <v>133238.19616000002</v>
          </cell>
          <cell r="P16">
            <v>169878.70010400002</v>
          </cell>
          <cell r="S16">
            <v>1736263.611971599</v>
          </cell>
          <cell r="T16">
            <v>1665477.4520000003</v>
          </cell>
          <cell r="U16">
            <v>12860453.847566161</v>
          </cell>
        </row>
        <row r="17">
          <cell r="B17" t="str">
            <v>14.3A</v>
          </cell>
          <cell r="C17" t="str">
            <v>Emergency exit wall mount sign</v>
          </cell>
          <cell r="D17">
            <v>34</v>
          </cell>
          <cell r="E17" t="str">
            <v>No.</v>
          </cell>
          <cell r="F17">
            <v>81260.111338470233</v>
          </cell>
          <cell r="G17">
            <v>2762843.7855079877</v>
          </cell>
          <cell r="H17">
            <v>1431194.9120000002</v>
          </cell>
          <cell r="I17">
            <v>289101.37222400005</v>
          </cell>
          <cell r="J17">
            <v>275247.40547584003</v>
          </cell>
          <cell r="L17">
            <v>28623.898240000006</v>
          </cell>
          <cell r="P17">
            <v>36495.470256000001</v>
          </cell>
          <cell r="S17">
            <v>373005.89755214751</v>
          </cell>
          <cell r="T17">
            <v>357798.72800000006</v>
          </cell>
          <cell r="U17">
            <v>2762843.7855079882</v>
          </cell>
        </row>
        <row r="18">
          <cell r="B18" t="str">
            <v>14.4A</v>
          </cell>
          <cell r="C18" t="str">
            <v>Wall mount flag sign</v>
          </cell>
          <cell r="D18">
            <v>94</v>
          </cell>
          <cell r="E18" t="str">
            <v>No.</v>
          </cell>
          <cell r="F18">
            <v>55827.557408109307</v>
          </cell>
          <cell r="G18">
            <v>5247790.3963622749</v>
          </cell>
          <cell r="H18">
            <v>2718434.88</v>
          </cell>
          <cell r="I18">
            <v>549123.84576000005</v>
          </cell>
          <cell r="J18">
            <v>522809.39612160006</v>
          </cell>
          <cell r="L18">
            <v>54368.697600000007</v>
          </cell>
          <cell r="P18">
            <v>69320.089440000011</v>
          </cell>
          <cell r="S18">
            <v>708493.46504067536</v>
          </cell>
          <cell r="T18">
            <v>679608.72</v>
          </cell>
          <cell r="U18">
            <v>5247790.3963622758</v>
          </cell>
        </row>
        <row r="19">
          <cell r="B19" t="str">
            <v>14.5A</v>
          </cell>
          <cell r="C19" t="str">
            <v>Door mount name plate</v>
          </cell>
          <cell r="D19">
            <v>76</v>
          </cell>
          <cell r="E19" t="str">
            <v>No.</v>
          </cell>
          <cell r="F19">
            <v>2392.6096032046858</v>
          </cell>
          <cell r="G19">
            <v>181838.3298435561</v>
          </cell>
          <cell r="H19">
            <v>94195.008000000016</v>
          </cell>
          <cell r="I19">
            <v>19027.391616000004</v>
          </cell>
          <cell r="J19">
            <v>18115.583938560005</v>
          </cell>
          <cell r="L19">
            <v>1883.9001600000004</v>
          </cell>
          <cell r="P19">
            <v>2401.9727040000002</v>
          </cell>
          <cell r="S19">
            <v>24549.62158499605</v>
          </cell>
          <cell r="T19">
            <v>23548.752000000004</v>
          </cell>
          <cell r="U19">
            <v>181838.3298435561</v>
          </cell>
        </row>
        <row r="20">
          <cell r="B20" t="str">
            <v>14.6A</v>
          </cell>
          <cell r="C20" t="str">
            <v>Gate sign</v>
          </cell>
          <cell r="D20">
            <v>10</v>
          </cell>
          <cell r="E20" t="str">
            <v>No.</v>
          </cell>
          <cell r="F20">
            <v>569263.85522173683</v>
          </cell>
          <cell r="G20">
            <v>5692638.552217368</v>
          </cell>
          <cell r="H20">
            <v>2948872.96</v>
          </cell>
          <cell r="I20">
            <v>595672.33792000008</v>
          </cell>
          <cell r="J20">
            <v>567127.24766720016</v>
          </cell>
          <cell r="L20">
            <v>58977.459200000012</v>
          </cell>
          <cell r="P20">
            <v>75196.260480000012</v>
          </cell>
          <cell r="S20">
            <v>768551.5061501686</v>
          </cell>
          <cell r="T20">
            <v>737218.24</v>
          </cell>
          <cell r="U20">
            <v>5692638.552217368</v>
          </cell>
        </row>
        <row r="21">
          <cell r="B21">
            <v>14.8</v>
          </cell>
          <cell r="C21" t="str">
            <v>Spare Parts comprising:</v>
          </cell>
          <cell r="S21">
            <v>0</v>
          </cell>
          <cell r="U21">
            <v>0</v>
          </cell>
        </row>
        <row r="22">
          <cell r="C22" t="str">
            <v>(i) Replacement Parts</v>
          </cell>
          <cell r="S22">
            <v>0</v>
          </cell>
          <cell r="U22">
            <v>0</v>
          </cell>
        </row>
        <row r="23">
          <cell r="C23" t="str">
            <v>(ii) Commissioning Parts</v>
          </cell>
          <cell r="S23">
            <v>0</v>
          </cell>
          <cell r="U23">
            <v>0</v>
          </cell>
        </row>
        <row r="24">
          <cell r="C24" t="str">
            <v>(iii) Critical Spare Parts</v>
          </cell>
          <cell r="S24">
            <v>0</v>
          </cell>
          <cell r="U24">
            <v>0</v>
          </cell>
        </row>
        <row r="25">
          <cell r="C25" t="str">
            <v>(provide separate list with quantity and unit prices for spares for each item 14.1 to 14.7)</v>
          </cell>
          <cell r="S25">
            <v>0</v>
          </cell>
          <cell r="U25">
            <v>0</v>
          </cell>
        </row>
        <row r="26">
          <cell r="A26" t="str">
            <v>14</v>
          </cell>
          <cell r="B26" t="str">
            <v>TOTAL APPORTIONED AMOUNT FOR  COST CENTRE 14 (inclusive of all taxes and duties except tax payable under Section 5 or 6 and 5F of the APGST)</v>
          </cell>
          <cell r="G26">
            <v>66917321.709777609</v>
          </cell>
          <cell r="H26">
            <v>34272890.384000003</v>
          </cell>
          <cell r="I26">
            <v>6923123.8575680004</v>
          </cell>
          <cell r="J26">
            <v>6591362.2786508808</v>
          </cell>
          <cell r="K26">
            <v>0</v>
          </cell>
          <cell r="L26">
            <v>685457.80767999997</v>
          </cell>
          <cell r="M26">
            <v>0</v>
          </cell>
          <cell r="N26">
            <v>0</v>
          </cell>
          <cell r="O26">
            <v>0</v>
          </cell>
          <cell r="P26">
            <v>943875.40117535996</v>
          </cell>
          <cell r="Q26">
            <v>0</v>
          </cell>
          <cell r="R26">
            <v>0</v>
          </cell>
          <cell r="S26">
            <v>8932389.3847033773</v>
          </cell>
          <cell r="T26">
            <v>8568222.5960000008</v>
          </cell>
          <cell r="U26">
            <v>66917321.709777623</v>
          </cell>
        </row>
        <row r="27">
          <cell r="B27" t="str">
            <v>Value of applicable Segniorage charges</v>
          </cell>
          <cell r="U27">
            <v>66917321.709777623</v>
          </cell>
        </row>
        <row r="28">
          <cell r="U28">
            <v>0</v>
          </cell>
        </row>
        <row r="29">
          <cell r="B29" t="str">
            <v>Note for Tenderers: Any items of work not specifically mentioned above shall be allocated to the most appropriate item of work and indicated separately (14.1 to 14.8)</v>
          </cell>
          <cell r="U29">
            <v>0</v>
          </cell>
        </row>
        <row r="30">
          <cell r="G30">
            <v>66917321.709777609</v>
          </cell>
        </row>
        <row r="31">
          <cell r="G31">
            <v>0</v>
          </cell>
        </row>
      </sheetData>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
      <sheetName val="Opt-II"/>
      <sheetName val="Opt-III"/>
      <sheetName val="Opt-IV"/>
      <sheetName val="Profile"/>
      <sheetName val="Sheet1"/>
      <sheetName val="Velocity Check"/>
      <sheetName val="Q~V"/>
      <sheetName val="G-20"/>
      <sheetName val="WBM 206"/>
      <sheetName val="Material"/>
      <sheetName val="Velocity_Check"/>
      <sheetName val="Bw"/>
      <sheetName val="WBM_206"/>
      <sheetName val="MATave I&amp;II MODEL"/>
      <sheetName val="Services"/>
      <sheetName val="B.O.Q"/>
      <sheetName val="MixBed"/>
      <sheetName val="CondPol"/>
      <sheetName val="MTL$-INTER"/>
      <sheetName val="MEASUREMENT"/>
      <sheetName val="measurment"/>
      <sheetName val="BOQ"/>
      <sheetName val="Sheet3"/>
      <sheetName val="Velocity_Check1"/>
      <sheetName val="WBM_2061"/>
      <sheetName val="MATave_I&amp;II_MODEL"/>
      <sheetName val="B_O_Q"/>
      <sheetName val="Ext.Boq139"/>
      <sheetName val="BS-Notes"/>
      <sheetName val="cost 1"/>
      <sheetName val="Code 02"/>
      <sheetName val="Code 03"/>
      <sheetName val="Code 04"/>
      <sheetName val="Code 05"/>
      <sheetName val="Code 06"/>
      <sheetName val="Code 07"/>
      <sheetName val="Code 09"/>
      <sheetName val="Sheet1 (2)"/>
      <sheetName val="Velocity_Check2"/>
      <sheetName val="WBM_2062"/>
      <sheetName val="MATave_I&amp;II_MODEL1"/>
      <sheetName val="B_O_Q1"/>
      <sheetName val="Ext_Boq139"/>
      <sheetName val="cost_1"/>
      <sheetName val="Code_02"/>
      <sheetName val="Code_03"/>
      <sheetName val="Code_04"/>
      <sheetName val="Code_05"/>
      <sheetName val="Code_06"/>
      <sheetName val="Code_07"/>
      <sheetName val="Code_09"/>
      <sheetName val="CostDB"/>
      <sheetName val="LIST"/>
      <sheetName val="Item 206b"/>
      <sheetName val="Item 201"/>
      <sheetName val="201"/>
      <sheetName val="Sheet5"/>
      <sheetName val="201 (2)"/>
      <sheetName val="Bill - 1"/>
      <sheetName val="CSR"/>
      <sheetName val="WS&amp;SI GPS"/>
      <sheetName val="GENERAL ABSTRACT"/>
      <sheetName val="internal electrification GPS"/>
      <sheetName val="B.O.Q (2)"/>
      <sheetName val="Ext.Boq-1 (2)"/>
      <sheetName val="Abstract of Cost"/>
      <sheetName val="BM"/>
      <sheetName val="Ext.Boq-1"/>
      <sheetName val="Rates"/>
      <sheetName val="B.O.Q &amp; Material"/>
      <sheetName val="SILICATE"/>
      <sheetName val="Code03"/>
      <sheetName val="Summary"/>
      <sheetName val="Sheet L (3)"/>
      <sheetName val="SUMMARY Sheet 1"/>
      <sheetName val="SUMMARY Sheet 2"/>
      <sheetName val="ELM"/>
      <sheetName val="CSR Regions"/>
      <sheetName val="transf"/>
      <sheetName val="Const Material Flow (Backup)"/>
      <sheetName val="inWords"/>
      <sheetName val="PLT-SUM"/>
      <sheetName val="E-NS"/>
      <sheetName val="M-480"/>
      <sheetName val="M-519"/>
      <sheetName val="Comp-1"/>
      <sheetName val="Eqpt"/>
      <sheetName val="BOQ2"/>
      <sheetName val="RateList"/>
      <sheetName val="Quarry"/>
      <sheetName val="Ongoing (South)"/>
      <sheetName val="Velocity_Check5"/>
      <sheetName val="WBM_2065"/>
      <sheetName val="Velocity_Check3"/>
      <sheetName val="WBM_2063"/>
      <sheetName val="Velocity_Check4"/>
      <sheetName val="WBM_2064"/>
      <sheetName val="Matl Sum"/>
      <sheetName val="BACKFILL"/>
      <sheetName val="CONCRETE C20 "/>
      <sheetName val="LEGEND"/>
      <sheetName val="Data Valid"/>
      <sheetName val="Criteria"/>
      <sheetName val="M.D.B Analysis "/>
      <sheetName val="Civil Materials"/>
      <sheetName val="tb"/>
    </sheetNames>
    <sheetDataSet>
      <sheetData sheetId="0">
        <row r="24">
          <cell r="F24">
            <v>1</v>
          </cell>
        </row>
      </sheetData>
      <sheetData sheetId="1">
        <row r="24">
          <cell r="F24">
            <v>1</v>
          </cell>
        </row>
      </sheetData>
      <sheetData sheetId="2">
        <row r="24">
          <cell r="F24">
            <v>1</v>
          </cell>
        </row>
      </sheetData>
      <sheetData sheetId="3">
        <row r="24">
          <cell r="F24">
            <v>1</v>
          </cell>
        </row>
      </sheetData>
      <sheetData sheetId="4">
        <row r="24">
          <cell r="F24">
            <v>1</v>
          </cell>
        </row>
      </sheetData>
      <sheetData sheetId="5" refreshError="1">
        <row r="24">
          <cell r="F24">
            <v>1</v>
          </cell>
        </row>
        <row r="25">
          <cell r="F25">
            <v>0.15</v>
          </cell>
        </row>
      </sheetData>
      <sheetData sheetId="6"/>
      <sheetData sheetId="7"/>
      <sheetData sheetId="8" refreshError="1"/>
      <sheetData sheetId="9" refreshError="1"/>
      <sheetData sheetId="10" refreshError="1"/>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refreshError="1"/>
      <sheetData sheetId="86" refreshError="1"/>
      <sheetData sheetId="87" refreshError="1"/>
      <sheetData sheetId="88" refreshError="1"/>
      <sheetData sheetId="89" refreshError="1"/>
      <sheetData sheetId="90" refreshError="1"/>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fixedAssets "/>
      <sheetName val="COMPARISON"/>
      <sheetName val="cctrial"/>
      <sheetName val="SQL"/>
      <sheetName val="Roads_balances"/>
      <sheetName val="tb"/>
      <sheetName val="Options"/>
      <sheetName val="test"/>
      <sheetName val="AREA-SUMMARY"/>
      <sheetName val="BILL-SUM"/>
      <sheetName val="CONS-SUM"/>
      <sheetName val="COT-SUM"/>
      <sheetName val="POL-SUM"/>
      <sheetName val="EQUIPMENT ANALYSIS"/>
      <sheetName val="INSU-SUM"/>
      <sheetName val="LAB-SUM"/>
      <sheetName val="MAN-SUM"/>
      <sheetName val="MAT-SUM"/>
      <sheetName val="SF-SUM"/>
      <sheetName val="SUB-CONT-SUM"/>
      <sheetName val="SUPV-SUM"/>
      <sheetName val="TOOL-SUM"/>
      <sheetName val="VEH-SUM"/>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tion"/>
      <sheetName val="Concrete as per NHA"/>
      <sheetName val="Cement Con Req"/>
      <sheetName val="Phy Qty unit"/>
      <sheetName val="Rate Sheet"/>
      <sheetName val="piles"/>
      <sheetName val="Girder34.5"/>
      <sheetName val="Girder 13.15"/>
      <sheetName val="Girder30"/>
      <sheetName val="Girder 13.15 "/>
      <sheetName val="Restoration Rain Cut"/>
      <sheetName val="Exp-Joint"/>
      <sheetName val="Fix Joint"/>
      <sheetName val="Gantry Sing"/>
      <sheetName val="Jersey Barier-1"/>
      <sheetName val="Jersey Barier"/>
      <sheetName val="Chevron"/>
      <sheetName val="Guard End Pice"/>
      <sheetName val="Gard Rail"/>
      <sheetName val="Steel Post"/>
      <sheetName val="Plaster "/>
      <sheetName val="Paver"/>
      <sheetName val="2"/>
      <sheetName val="Sum Bolt (2)"/>
      <sheetName val="Rock Bolt (2)"/>
      <sheetName val="Sum Bolt"/>
      <sheetName val="Rock Bolt"/>
      <sheetName val="Main Hole 5' dia"/>
      <sheetName val="RCC Pipe"/>
      <sheetName val="Planting of Trees"/>
      <sheetName val="RA"/>
      <sheetName val="Index"/>
      <sheetName val="RA (9)"/>
      <sheetName val="RA (8)"/>
      <sheetName val="pile conc"/>
      <sheetName val="RA (7)"/>
      <sheetName val="RA (6)"/>
      <sheetName val="RA (2)"/>
      <sheetName val="RA (3)"/>
      <sheetName val="RA (4)"/>
      <sheetName val="RA (5)"/>
      <sheetName val="Sheet1"/>
      <sheetName val="Sheet3"/>
      <sheetName val="Equipment (2)"/>
      <sheetName val="TST"/>
      <sheetName val="SUMMARY"/>
      <sheetName val="Rate Analysis"/>
      <sheetName val="Manpower"/>
      <sheetName val="Equipment"/>
      <sheetName val="Material"/>
      <sheetName val="Bkup_Mnpwr"/>
      <sheetName val="Bkup_Eqpt"/>
      <sheetName val="Base Rates"/>
      <sheetName val="Bkup_Matrl"/>
      <sheetName val="NHA_CSRs"/>
      <sheetName val="RA_DB (2)"/>
      <sheetName val="RA_DB"/>
      <sheetName val="Lists"/>
      <sheetName val="Carriage"/>
      <sheetName val="MES-Clac"/>
      <sheetName val="MES Sch 2009"/>
      <sheetName val="MES Scheduled of Rates 2014    "/>
      <sheetName val="MES"/>
      <sheetName val="Sheet2"/>
      <sheetName val="Densities"/>
      <sheetName val="Selected Material Densities"/>
      <sheetName val="Water"/>
      <sheetName val="Steel"/>
      <sheetName val="Concret"/>
      <sheetName val="Conversion"/>
      <sheetName val="BILL NO 2 (R1)"/>
      <sheetName val="t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Plan Summary"/>
      <sheetName val="Exp Eva"/>
      <sheetName val="Prog Eva."/>
      <sheetName val="MTL"/>
      <sheetName val="man p sum."/>
      <sheetName val="fuel "/>
      <sheetName val="spare"/>
      <sheetName val="eq't "/>
      <sheetName val="Summary"/>
      <sheetName val="Fuel Eva."/>
      <sheetName val="Eqt Eva."/>
      <sheetName val="Eqt Eva.m"/>
      <sheetName val="Mat Eva."/>
      <sheetName val="Lab Eva."/>
      <sheetName val="Claim"/>
      <sheetName val="Prob."/>
      <sheetName val="Sheet1"/>
      <sheetName val="Sheet1 (2)"/>
      <sheetName val="AREA-SUMMARY"/>
      <sheetName val="&quot;BOQ WISE SUMMARY"/>
      <sheetName val="ENG-EMPLYOER FACILITY"/>
      <sheetName val="INSU-SUM"/>
      <sheetName val="BILL-SUM"/>
      <sheetName val="COT-SUM"/>
      <sheetName val="EQUIPMENT ANALYSIS"/>
      <sheetName val="FA-SUM"/>
      <sheetName val="LAB-SUM"/>
      <sheetName val="SF-SUM"/>
      <sheetName val="SUPV-SUM"/>
      <sheetName val="TOOL-SUM"/>
      <sheetName val="VEH-SUM"/>
      <sheetName val="RateList103"/>
      <sheetName val="SCHEDULE"/>
      <sheetName val="Database"/>
      <sheetName val="schedule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Prog Eva."/>
      <sheetName val="MTL"/>
      <sheetName val="Man p."/>
      <sheetName val="fuel "/>
      <sheetName val="spare"/>
      <sheetName val="eq't "/>
      <sheetName val="Exp Eva."/>
      <sheetName val="Claim"/>
      <sheetName val="Prob."/>
      <sheetName val="Fuel Eva."/>
      <sheetName val="Eqt Eva."/>
      <sheetName val="Mat Eva."/>
      <sheetName val="Lab Eva."/>
      <sheetName val="Equ sta."/>
      <sheetName val="eq't plan"/>
      <sheetName val="Exp. plan"/>
      <sheetName val="Summary"/>
      <sheetName val="Work plan"/>
      <sheetName val="Plan 1"/>
      <sheetName val="Sheet3"/>
      <sheetName val="BILL-SUM"/>
      <sheetName val="&quot;BOQ WISE SUMMARY"/>
      <sheetName val="COT-SUM"/>
      <sheetName val="EQUIPMENT ANALYSIS"/>
      <sheetName val="FA-SUM"/>
      <sheetName val="INSU-SUM"/>
      <sheetName val="LAB-SUM"/>
      <sheetName val="SF-SUM"/>
      <sheetName val="SUPV-SUM"/>
      <sheetName val="TOOL-SUM"/>
      <sheetName val="VEH-SUM"/>
      <sheetName val="ENG-EMPLYOER FACILITY"/>
      <sheetName val="Civil BOQ 1A"/>
      <sheetName val="SCHEDULE"/>
      <sheetName val="Database"/>
      <sheetName val="schedule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RATES"/>
      <sheetName val="CONCRETE"/>
      <sheetName val="RCC 300 PSI Slabe &amp; Stair"/>
      <sheetName val="RCC 300 PSI C.S Raft"/>
      <sheetName val="Excavation"/>
      <sheetName val="C.Plaster 0.5 inch"/>
      <sheetName val="Steel-60 G"/>
      <sheetName val="Granite on Wall"/>
      <sheetName val="Granite Floor"/>
      <sheetName val="B.Work 9 inch Thick"/>
      <sheetName val="BRICK WORK"/>
      <sheetName val="S.Brick Work"/>
      <sheetName val="C.PLASTER"/>
      <sheetName val="FLOORING"/>
      <sheetName val="W.PROOFING"/>
      <sheetName val="Sand Stone"/>
      <sheetName val="CARAMIC TILE"/>
      <sheetName val="FILLING"/>
      <sheetName val="PER-CAST SLAB"/>
      <sheetName val="Khaprale"/>
      <sheetName val="Brick Ballast"/>
      <sheetName val="Reinforecment"/>
      <sheetName val="M.S. Railing"/>
      <sheetName val="Marble  Shalevs"/>
      <sheetName val="Ply Door"/>
      <sheetName val="Brick Soling"/>
      <sheetName val="SCHEDULE"/>
      <sheetName val="Area Detail"/>
    </sheetNames>
    <sheetDataSet>
      <sheetData sheetId="0">
        <row r="1">
          <cell r="C1" t="str">
            <v>Engr.Mak</v>
          </cell>
        </row>
        <row r="16">
          <cell r="E16">
            <v>290</v>
          </cell>
        </row>
        <row r="22">
          <cell r="E22">
            <v>45</v>
          </cell>
        </row>
        <row r="40">
          <cell r="E40">
            <v>20</v>
          </cell>
        </row>
        <row r="48">
          <cell r="E48">
            <v>25</v>
          </cell>
        </row>
        <row r="49">
          <cell r="E49">
            <v>38</v>
          </cell>
        </row>
        <row r="52">
          <cell r="E52">
            <v>17.850000000000001</v>
          </cell>
        </row>
        <row r="53">
          <cell r="E53">
            <v>17.850000000000001</v>
          </cell>
        </row>
        <row r="54">
          <cell r="E54">
            <v>9.2799999999999994</v>
          </cell>
        </row>
        <row r="55">
          <cell r="E55">
            <v>17.850000000000001</v>
          </cell>
        </row>
        <row r="56">
          <cell r="E56">
            <v>0</v>
          </cell>
        </row>
        <row r="57">
          <cell r="E57">
            <v>345</v>
          </cell>
        </row>
        <row r="58">
          <cell r="E58">
            <v>400</v>
          </cell>
        </row>
        <row r="59">
          <cell r="E59">
            <v>100</v>
          </cell>
        </row>
        <row r="71">
          <cell r="E71">
            <v>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heet2"/>
      <sheetName val="Comparison"/>
      <sheetName val="Matdb"/>
      <sheetName val="Quarry"/>
      <sheetName val="Manpower"/>
      <sheetName val="Equipment"/>
      <sheetName val="Material"/>
      <sheetName val="Selected items Material (Comp)"/>
      <sheetName val="Material (Comp) Graph Aggregate"/>
      <sheetName val="Material (Comp) Graph Asphalt"/>
      <sheetName val="Material (Comp) Graph Cement"/>
      <sheetName val="Material (Comp) Graph Steel-60"/>
      <sheetName val="Material (Comp) Graph Pre-Stres"/>
      <sheetName val="Material (Comp) Graph Diesel"/>
      <sheetName val="100"/>
      <sheetName val="200"/>
      <sheetName val="300"/>
      <sheetName val="400"/>
      <sheetName val="500"/>
      <sheetName val="600"/>
      <sheetName val="Avg %age Comparison (E.Work)"/>
      <sheetName val="Avg %age Comparison (Aggregate)"/>
      <sheetName val="Avg %age Comparison (Bitumeniou"/>
      <sheetName val="Avg %age Comparison (Concrete)"/>
      <sheetName val="Avg %age Comparison (Steel)"/>
      <sheetName val="Avg %age Comparison (Piling)"/>
      <sheetName val="Avg %age Comparison (Masonry)"/>
      <sheetName val="Avg %age Comparison (RCC Pipe)"/>
      <sheetName val="Avg %age Comparison (MISC)"/>
      <sheetName val="Summary Avg %age Comp"/>
      <sheetName val="MPdb"/>
      <sheetName val="Stat_Bltn"/>
      <sheetName val="Carriage"/>
      <sheetName val="Bit"/>
      <sheetName val="Steel"/>
      <sheetName val="C&amp;W"/>
      <sheetName val="EqptSumm"/>
      <sheetName val="Sheet1"/>
      <sheetName val="rates"/>
      <sheetName val="rates (2)"/>
      <sheetName val="Fuel"/>
      <sheetName val="System"/>
      <sheetName val="Data"/>
      <sheetName val="CSR2006&amp;Mar-08"/>
      <sheetName val="Dist"/>
      <sheetName val="db"/>
      <sheetName val="Diesel (2)"/>
      <sheetName val="Cement"/>
      <sheetName val="Bitumen"/>
      <sheetName val="Steel Billet"/>
      <sheetName val="Steel Bars"/>
      <sheetName val="Steel Bars (2)"/>
      <sheetName val="Bitumen (2)"/>
      <sheetName val="Cement (2)"/>
      <sheetName val="Diesel (3)"/>
      <sheetName val="BUDGET-SUM"/>
      <sheetName val="&quot;BOQ WISE SUMMARY"/>
      <sheetName val="SCHEDU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ow r="1">
          <cell r="A1" t="str">
            <v>G.ID</v>
          </cell>
        </row>
      </sheetData>
      <sheetData sheetId="32"/>
      <sheetData sheetId="33"/>
      <sheetData sheetId="34"/>
      <sheetData sheetId="35"/>
      <sheetData sheetId="36"/>
      <sheetData sheetId="37"/>
      <sheetData sheetId="38"/>
      <sheetData sheetId="39"/>
      <sheetData sheetId="40"/>
      <sheetData sheetId="41"/>
      <sheetData sheetId="42"/>
      <sheetData sheetId="43">
        <row r="2">
          <cell r="C2">
            <v>71.73</v>
          </cell>
        </row>
      </sheetData>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mary (2)"/>
      <sheetName val="Utllities"/>
      <sheetName val="Building"/>
      <sheetName val="Design (2)"/>
      <sheetName val="Utilities"/>
      <sheetName val="Design"/>
      <sheetName val="Sheet1"/>
      <sheetName val="M.D.B Analysis "/>
      <sheetName val="Code"/>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NO 2 (R1)"/>
      <sheetName val="Sheet1"/>
      <sheetName val="BILL NO 2"/>
      <sheetName val="Code"/>
      <sheetName val="TUBEWELL"/>
    </sheetNames>
    <sheetDataSet>
      <sheetData sheetId="0" refreshError="1"/>
      <sheetData sheetId="1"/>
      <sheetData sheetId="2"/>
      <sheetData sheetId="3" refreshError="1"/>
      <sheetData sheetId="4"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al"/>
      <sheetName val="Tital - 2"/>
      <sheetName val="Summary"/>
      <sheetName val="Tital - 3"/>
      <sheetName val="101"/>
      <sheetName val="102a"/>
      <sheetName val="102b"/>
      <sheetName val="102c"/>
      <sheetName val="104"/>
      <sheetName val="106a"/>
      <sheetName val="107a"/>
      <sheetName val="107d"/>
      <sheetName val="107di"/>
      <sheetName val="107e"/>
      <sheetName val="107f"/>
      <sheetName val="108a"/>
      <sheetName val="108c"/>
      <sheetName val="108d"/>
      <sheetName val="108f"/>
      <sheetName val="109a"/>
      <sheetName val="SP-118"/>
      <sheetName val="201a"/>
      <sheetName val="201"/>
      <sheetName val="202"/>
      <sheetName val="203b"/>
      <sheetName val="206"/>
      <sheetName val="207a"/>
      <sheetName val="207b"/>
      <sheetName val="209a"/>
      <sheetName val="209b"/>
      <sheetName val="302a"/>
      <sheetName val="303a"/>
      <sheetName val="305a"/>
      <sheetName val="401a1(i)"/>
      <sheetName val="401a1(ii)"/>
      <sheetName val="401a1(iii)"/>
      <sheetName val="401a2(i)"/>
      <sheetName val="401a2(ii)"/>
      <sheetName val="401a2(iii)"/>
      <sheetName val="401a3(i)"/>
      <sheetName val="401a3(ii)"/>
      <sheetName val="401a3(iii)"/>
      <sheetName val="401b"/>
      <sheetName val="401b(ii)"/>
      <sheetName val="401d"/>
      <sheetName val="401gi(1)"/>
      <sheetName val="401gi(3)"/>
      <sheetName val="401giii(1)"/>
      <sheetName val="401giii(3)"/>
      <sheetName val="401f"/>
      <sheetName val="401g"/>
      <sheetName val="404a"/>
      <sheetName val="404b"/>
      <sheetName val="405a"/>
      <sheetName val="405b"/>
      <sheetName val="406a"/>
      <sheetName val="406a(i)"/>
      <sheetName val="406b"/>
      <sheetName val="406e"/>
      <sheetName val="406e (2)"/>
      <sheetName val="406d"/>
      <sheetName val="407d1(i)"/>
      <sheetName val="407d1(ii)"/>
      <sheetName val="407d3(i)"/>
      <sheetName val="407d3(ii)"/>
      <sheetName val="407j"/>
      <sheetName val="407f"/>
      <sheetName val="407m"/>
      <sheetName val="407n"/>
      <sheetName val="410a"/>
      <sheetName val="411g"/>
      <sheetName val="413c"/>
      <sheetName val="SP-414"/>
      <sheetName val="415c"/>
      <sheetName val="Sp-416"/>
      <sheetName val="SP-420"/>
      <sheetName val="501p"/>
      <sheetName val="501q"/>
      <sheetName val="501n"/>
      <sheetName val="501L"/>
      <sheetName val="509a"/>
      <sheetName val="509d"/>
      <sheetName val="510a"/>
      <sheetName val="510b"/>
      <sheetName val="510c"/>
      <sheetName val="SP-514a"/>
      <sheetName val="601-dii"/>
      <sheetName val="607a"/>
      <sheetName val="607b"/>
      <sheetName val="607ci"/>
      <sheetName val="607cii"/>
      <sheetName val="608i"/>
      <sheetName val="608j"/>
      <sheetName val="609c"/>
      <sheetName val="SP 614 (i)"/>
      <sheetName val="SP 614 (ii)"/>
      <sheetName val="Manhole Percast"/>
      <sheetName val="Manhole Cast in Situ"/>
      <sheetName val="Man Hole (Brick Work) 6 M Depth"/>
      <sheetName val="SP-613(Type-IA)"/>
      <sheetName val="SP-613(Type-IB)"/>
      <sheetName val="SP-613(Type-IC)"/>
      <sheetName val="SP-613(Type-II)"/>
      <sheetName val="SP-613(Type-IV)"/>
      <sheetName val="SP-613(Type-IV) (2)"/>
      <sheetName val="413b"/>
      <sheetName val="413d"/>
      <sheetName val="418a"/>
      <sheetName val="418b"/>
      <sheetName val="SP-419"/>
      <sheetName val="SP 617 (i)"/>
      <sheetName val="SP 617 (ii)"/>
      <sheetName val="SP 617 (iii)"/>
      <sheetName val="SP 618i"/>
      <sheetName val="SP 618ii"/>
      <sheetName val="901.2"/>
      <sheetName val="901.3"/>
      <sheetName val="SP-417c"/>
      <sheetName val="SP-417a"/>
      <sheetName val="Break Down-Reinforcement Earth"/>
      <sheetName val="801a"/>
      <sheetName val="801b"/>
      <sheetName val="802a"/>
      <sheetName val="802b"/>
      <sheetName val="803a"/>
      <sheetName val="803b"/>
      <sheetName val="804a"/>
      <sheetName val="804b"/>
      <sheetName val="804c"/>
      <sheetName val="804d"/>
      <sheetName val="805"/>
      <sheetName val="806a"/>
      <sheetName val="806b"/>
      <sheetName val="Transformer"/>
      <sheetName val="Code"/>
      <sheetName val="3rd Qtr"/>
      <sheetName val="Lead"/>
      <sheetName val="Summary Com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ow r="6">
          <cell r="A6">
            <v>1</v>
          </cell>
        </row>
        <row r="32">
          <cell r="A32">
            <v>1</v>
          </cell>
          <cell r="B32" t="str">
            <v>3-Wheel Roller (10-15 T) DRR</v>
          </cell>
          <cell r="C32">
            <v>963</v>
          </cell>
        </row>
        <row r="33">
          <cell r="A33">
            <v>2</v>
          </cell>
          <cell r="B33" t="str">
            <v>Asphalt Plant (80 T)</v>
          </cell>
          <cell r="C33">
            <v>25000</v>
          </cell>
        </row>
        <row r="34">
          <cell r="A34">
            <v>3</v>
          </cell>
          <cell r="B34" t="str">
            <v>Bitumen Distributor Tow Type (2000 Litres)</v>
          </cell>
          <cell r="C34">
            <v>148</v>
          </cell>
        </row>
        <row r="35">
          <cell r="A35">
            <v>4</v>
          </cell>
          <cell r="B35" t="str">
            <v>Bulldozer 120 HP</v>
          </cell>
          <cell r="C35">
            <v>1291</v>
          </cell>
        </row>
        <row r="36">
          <cell r="A36">
            <v>5</v>
          </cell>
          <cell r="B36" t="str">
            <v>Bulldozer 200 HP</v>
          </cell>
          <cell r="C36">
            <v>2576</v>
          </cell>
        </row>
        <row r="37">
          <cell r="A37">
            <v>6</v>
          </cell>
          <cell r="B37" t="str">
            <v>Bulldozer 90 HP</v>
          </cell>
          <cell r="C37">
            <v>950</v>
          </cell>
        </row>
        <row r="38">
          <cell r="A38">
            <v>7</v>
          </cell>
          <cell r="B38" t="str">
            <v>Combination Roller (10-12T)</v>
          </cell>
          <cell r="C38">
            <v>1185</v>
          </cell>
        </row>
        <row r="39">
          <cell r="A39">
            <v>8</v>
          </cell>
          <cell r="B39" t="str">
            <v>Combination Roller (18 T)</v>
          </cell>
          <cell r="C39">
            <v>1395</v>
          </cell>
        </row>
        <row r="40">
          <cell r="A40">
            <v>9</v>
          </cell>
          <cell r="B40" t="str">
            <v>Compressor 300 CFM</v>
          </cell>
          <cell r="C40">
            <v>300</v>
          </cell>
        </row>
        <row r="41">
          <cell r="A41">
            <v>10</v>
          </cell>
          <cell r="B41" t="str">
            <v>Concrete Batching Planst (30 cum/Hr.)</v>
          </cell>
          <cell r="C41">
            <v>1125</v>
          </cell>
        </row>
        <row r="42">
          <cell r="A42">
            <v>11</v>
          </cell>
          <cell r="B42" t="str">
            <v>Concrete Pump</v>
          </cell>
          <cell r="C42">
            <v>800</v>
          </cell>
        </row>
        <row r="43">
          <cell r="A43">
            <v>12</v>
          </cell>
          <cell r="B43" t="str">
            <v>Concrete Static Mixer (1/4 cuy)</v>
          </cell>
          <cell r="C43">
            <v>66</v>
          </cell>
        </row>
        <row r="44">
          <cell r="A44">
            <v>13</v>
          </cell>
          <cell r="B44" t="str">
            <v>Concrete Transit Mixer (6 cum)</v>
          </cell>
          <cell r="C44">
            <v>1100</v>
          </cell>
        </row>
        <row r="45">
          <cell r="A45">
            <v>14</v>
          </cell>
          <cell r="B45" t="str">
            <v>Crane 20 T</v>
          </cell>
          <cell r="C45">
            <v>806</v>
          </cell>
        </row>
        <row r="46">
          <cell r="A46">
            <v>15</v>
          </cell>
          <cell r="B46" t="str">
            <v>Dumper (10 T)</v>
          </cell>
          <cell r="C46">
            <v>550</v>
          </cell>
        </row>
        <row r="47">
          <cell r="A47">
            <v>16</v>
          </cell>
          <cell r="B47" t="str">
            <v>Dumper (18 T)</v>
          </cell>
          <cell r="C47">
            <v>1816</v>
          </cell>
        </row>
        <row r="48">
          <cell r="A48">
            <v>17</v>
          </cell>
          <cell r="B48" t="str">
            <v>Electric Saw</v>
          </cell>
          <cell r="C48">
            <v>189.5</v>
          </cell>
        </row>
        <row r="49">
          <cell r="A49">
            <v>18</v>
          </cell>
          <cell r="B49" t="str">
            <v>Excavator (Track Type) 100 HP</v>
          </cell>
          <cell r="C49">
            <v>1000</v>
          </cell>
        </row>
        <row r="50">
          <cell r="A50">
            <v>19</v>
          </cell>
          <cell r="B50" t="str">
            <v>Flat Body Truck (18 T)</v>
          </cell>
          <cell r="C50">
            <v>162.5</v>
          </cell>
        </row>
        <row r="51">
          <cell r="A51">
            <v>20</v>
          </cell>
          <cell r="B51" t="str">
            <v>Front End Loader (Cap. 1.5 cum)</v>
          </cell>
          <cell r="C51">
            <v>1266</v>
          </cell>
        </row>
        <row r="52">
          <cell r="A52">
            <v>21</v>
          </cell>
          <cell r="B52" t="str">
            <v>Front End Loader (Cap. 2.5 cum)</v>
          </cell>
          <cell r="C52">
            <v>1425</v>
          </cell>
        </row>
        <row r="53">
          <cell r="A53">
            <v>22</v>
          </cell>
          <cell r="B53" t="str">
            <v>Front End Loader (Cap. 3.0 cum)</v>
          </cell>
          <cell r="C53">
            <v>1910</v>
          </cell>
        </row>
        <row r="54">
          <cell r="A54">
            <v>23</v>
          </cell>
          <cell r="B54" t="str">
            <v>Grader (140 HP)</v>
          </cell>
          <cell r="C54">
            <v>1878</v>
          </cell>
        </row>
        <row r="55">
          <cell r="A55">
            <v>24</v>
          </cell>
          <cell r="B55" t="str">
            <v>P.T.R (9-Wheeler) 21 T</v>
          </cell>
          <cell r="C55">
            <v>1971</v>
          </cell>
        </row>
        <row r="56">
          <cell r="A56">
            <v>25</v>
          </cell>
          <cell r="B56" t="str">
            <v>Paver 4 M wide</v>
          </cell>
          <cell r="C56">
            <v>2256</v>
          </cell>
        </row>
        <row r="57">
          <cell r="A57">
            <v>26</v>
          </cell>
          <cell r="B57" t="str">
            <v>Piling Rig</v>
          </cell>
          <cell r="C57">
            <v>1000</v>
          </cell>
        </row>
        <row r="58">
          <cell r="A58">
            <v>27</v>
          </cell>
          <cell r="B58" t="str">
            <v>Plate Compactor</v>
          </cell>
          <cell r="C58">
            <v>181</v>
          </cell>
        </row>
        <row r="59">
          <cell r="A59">
            <v>28</v>
          </cell>
          <cell r="B59" t="str">
            <v>Power Broom</v>
          </cell>
          <cell r="C59">
            <v>300</v>
          </cell>
        </row>
        <row r="60">
          <cell r="A60">
            <v>29</v>
          </cell>
          <cell r="B60" t="str">
            <v>Pump 4" Delivery (Diesel)</v>
          </cell>
          <cell r="C60">
            <v>106</v>
          </cell>
        </row>
        <row r="61">
          <cell r="A61">
            <v>30</v>
          </cell>
          <cell r="B61" t="str">
            <v>Road Marking Machine</v>
          </cell>
          <cell r="C61">
            <v>317</v>
          </cell>
        </row>
        <row r="62">
          <cell r="A62">
            <v>31</v>
          </cell>
          <cell r="B62" t="str">
            <v>Rock Driller</v>
          </cell>
          <cell r="C62">
            <v>260</v>
          </cell>
        </row>
        <row r="63">
          <cell r="A63">
            <v>32</v>
          </cell>
          <cell r="B63" t="str">
            <v>Tendem Vibratory Roller (1.5T)</v>
          </cell>
          <cell r="C63">
            <v>368</v>
          </cell>
        </row>
        <row r="64">
          <cell r="A64">
            <v>33</v>
          </cell>
          <cell r="B64" t="str">
            <v>Tractor (50 HP)</v>
          </cell>
          <cell r="C64">
            <v>835</v>
          </cell>
        </row>
        <row r="65">
          <cell r="A65">
            <v>34</v>
          </cell>
          <cell r="B65" t="str">
            <v>Vibrator (Pocker 1.5")</v>
          </cell>
          <cell r="C65">
            <v>150</v>
          </cell>
        </row>
        <row r="66">
          <cell r="A66">
            <v>35</v>
          </cell>
          <cell r="B66" t="str">
            <v>Water Lorry (Local) 4000 L tow type</v>
          </cell>
          <cell r="C66">
            <v>200</v>
          </cell>
        </row>
        <row r="67">
          <cell r="A67">
            <v>36</v>
          </cell>
          <cell r="B67" t="str">
            <v>Water Tank Tow Type (12000L)</v>
          </cell>
          <cell r="C67">
            <v>998</v>
          </cell>
        </row>
        <row r="68">
          <cell r="A68">
            <v>37</v>
          </cell>
          <cell r="B68" t="str">
            <v>Welding Plant</v>
          </cell>
          <cell r="C68">
            <v>238.61</v>
          </cell>
        </row>
        <row r="69">
          <cell r="A69">
            <v>38</v>
          </cell>
          <cell r="B69" t="str">
            <v>Tractor Trolly</v>
          </cell>
          <cell r="C69">
            <v>885</v>
          </cell>
        </row>
        <row r="70">
          <cell r="A70">
            <v>39</v>
          </cell>
          <cell r="B70" t="str">
            <v>Tendem Vibratory Roller (10-12 T)</v>
          </cell>
          <cell r="C70">
            <v>1070</v>
          </cell>
        </row>
        <row r="71">
          <cell r="A71">
            <v>40</v>
          </cell>
          <cell r="B71" t="str">
            <v>Moter Grader 135 HP</v>
          </cell>
          <cell r="C71">
            <v>1927</v>
          </cell>
        </row>
        <row r="72">
          <cell r="A72">
            <v>41</v>
          </cell>
          <cell r="B72" t="str">
            <v>Static Mixer Machinew (1 bag)</v>
          </cell>
          <cell r="C72">
            <v>168</v>
          </cell>
        </row>
        <row r="73">
          <cell r="A73">
            <v>42</v>
          </cell>
          <cell r="B73" t="str">
            <v>Jack Hammer</v>
          </cell>
          <cell r="C73">
            <v>165.6</v>
          </cell>
        </row>
        <row r="74">
          <cell r="A74">
            <v>43</v>
          </cell>
          <cell r="B74" t="str">
            <v>Grader (165 HP)</v>
          </cell>
          <cell r="C74">
            <v>2037</v>
          </cell>
        </row>
        <row r="75">
          <cell r="A75">
            <v>44</v>
          </cell>
          <cell r="B75" t="str">
            <v>Generator Diesel (150 KVA)</v>
          </cell>
          <cell r="C75">
            <v>1705</v>
          </cell>
        </row>
        <row r="76">
          <cell r="A76">
            <v>45</v>
          </cell>
          <cell r="B76" t="str">
            <v>Trailer Low Bed 30 T.</v>
          </cell>
          <cell r="C76">
            <v>1587</v>
          </cell>
        </row>
        <row r="77">
          <cell r="A77">
            <v>46</v>
          </cell>
          <cell r="B77" t="str">
            <v>Crane. 45 T.</v>
          </cell>
          <cell r="C77">
            <v>1765</v>
          </cell>
        </row>
        <row r="78">
          <cell r="A78">
            <v>47</v>
          </cell>
          <cell r="B78" t="str">
            <v>Girder Launcher</v>
          </cell>
          <cell r="C78">
            <v>2579</v>
          </cell>
        </row>
        <row r="79">
          <cell r="A79">
            <v>48</v>
          </cell>
          <cell r="B79" t="str">
            <v>Slipmform Paver</v>
          </cell>
          <cell r="C79">
            <v>6700</v>
          </cell>
        </row>
        <row r="81">
          <cell r="A81">
            <v>1</v>
          </cell>
          <cell r="B81" t="str">
            <v>Fine Sand</v>
          </cell>
          <cell r="C81">
            <v>309</v>
          </cell>
        </row>
        <row r="82">
          <cell r="A82">
            <v>2</v>
          </cell>
          <cell r="B82" t="str">
            <v>Coarse Sand</v>
          </cell>
          <cell r="C82">
            <v>1077.26</v>
          </cell>
        </row>
        <row r="83">
          <cell r="A83">
            <v>58</v>
          </cell>
          <cell r="B83" t="str">
            <v>Chenab Sand</v>
          </cell>
          <cell r="C83">
            <v>706.42</v>
          </cell>
        </row>
        <row r="84">
          <cell r="A84">
            <v>3</v>
          </cell>
          <cell r="B84" t="str">
            <v>Soil A2-4</v>
          </cell>
          <cell r="C84">
            <v>142</v>
          </cell>
        </row>
        <row r="85">
          <cell r="A85">
            <v>4</v>
          </cell>
          <cell r="B85" t="str">
            <v>Soil Class A-4 including lead upto 16.5 Km</v>
          </cell>
          <cell r="C85">
            <v>288.63749999999999</v>
          </cell>
        </row>
        <row r="86">
          <cell r="A86">
            <v>5</v>
          </cell>
          <cell r="B86" t="str">
            <v>Soil class A4</v>
          </cell>
          <cell r="C86">
            <v>114</v>
          </cell>
        </row>
        <row r="87">
          <cell r="A87">
            <v>6</v>
          </cell>
          <cell r="B87" t="str">
            <v>Granular subbase</v>
          </cell>
          <cell r="C87">
            <v>1119.0785572</v>
          </cell>
        </row>
        <row r="88">
          <cell r="A88">
            <v>7</v>
          </cell>
          <cell r="B88" t="str">
            <v>Asphalt grade 60/70</v>
          </cell>
          <cell r="C88">
            <v>46550</v>
          </cell>
        </row>
        <row r="89">
          <cell r="A89">
            <v>8</v>
          </cell>
          <cell r="B89" t="str">
            <v>Asphalt M.C 70</v>
          </cell>
          <cell r="C89">
            <v>51000</v>
          </cell>
        </row>
        <row r="90">
          <cell r="A90">
            <v>9</v>
          </cell>
          <cell r="B90" t="str">
            <v>Asphalt R.C 70</v>
          </cell>
          <cell r="C90">
            <v>50000</v>
          </cell>
        </row>
        <row r="91">
          <cell r="A91">
            <v>10</v>
          </cell>
          <cell r="B91" t="str">
            <v>Aggregate Base</v>
          </cell>
          <cell r="C91">
            <v>1286.8485572</v>
          </cell>
        </row>
        <row r="92">
          <cell r="A92">
            <v>11</v>
          </cell>
          <cell r="B92" t="str">
            <v>Aggregate 1 1/2" - 3/4"</v>
          </cell>
          <cell r="C92">
            <v>1589.45</v>
          </cell>
        </row>
        <row r="93">
          <cell r="A93">
            <v>12</v>
          </cell>
          <cell r="B93" t="str">
            <v>Aggregate 3/4" - 3/8"</v>
          </cell>
          <cell r="C93">
            <v>1589.45</v>
          </cell>
        </row>
        <row r="94">
          <cell r="A94">
            <v>13</v>
          </cell>
          <cell r="B94" t="str">
            <v>Aggregate 3/8" - No. 4</v>
          </cell>
          <cell r="C94">
            <v>1589.45</v>
          </cell>
        </row>
        <row r="95">
          <cell r="A95">
            <v>14</v>
          </cell>
          <cell r="B95" t="str">
            <v>Aggregate No. 4 - No. 200</v>
          </cell>
          <cell r="C95">
            <v>1419.96</v>
          </cell>
        </row>
        <row r="96">
          <cell r="A96" t="str">
            <v>14a</v>
          </cell>
          <cell r="B96" t="str">
            <v>Stone Dust</v>
          </cell>
          <cell r="C96">
            <v>600.28</v>
          </cell>
        </row>
        <row r="97">
          <cell r="A97">
            <v>57</v>
          </cell>
          <cell r="B97" t="str">
            <v>Aggregate 2" - 1 1/2"</v>
          </cell>
          <cell r="C97">
            <v>1339.8385572</v>
          </cell>
        </row>
        <row r="98">
          <cell r="A98" t="str">
            <v>57a</v>
          </cell>
          <cell r="B98" t="str">
            <v>Aggregate</v>
          </cell>
          <cell r="C98">
            <v>1286.8485572</v>
          </cell>
        </row>
        <row r="99">
          <cell r="A99" t="str">
            <v>57b</v>
          </cell>
          <cell r="B99" t="str">
            <v>Aggregate</v>
          </cell>
          <cell r="C99">
            <v>1294.8499999999999</v>
          </cell>
        </row>
        <row r="100">
          <cell r="A100">
            <v>68</v>
          </cell>
          <cell r="B100" t="str">
            <v>Stone Random Class-A</v>
          </cell>
          <cell r="C100">
            <v>730.79</v>
          </cell>
        </row>
        <row r="101">
          <cell r="A101">
            <v>15</v>
          </cell>
          <cell r="B101" t="str">
            <v>Cement (OPC)</v>
          </cell>
          <cell r="C101">
            <v>335</v>
          </cell>
        </row>
        <row r="102">
          <cell r="A102">
            <v>16</v>
          </cell>
          <cell r="B102" t="str">
            <v>Water</v>
          </cell>
          <cell r="C102">
            <v>36</v>
          </cell>
        </row>
        <row r="103">
          <cell r="A103">
            <v>17</v>
          </cell>
          <cell r="B103" t="str">
            <v>Electric Carges</v>
          </cell>
          <cell r="C103">
            <v>16</v>
          </cell>
        </row>
        <row r="104">
          <cell r="A104">
            <v>18</v>
          </cell>
          <cell r="B104" t="str">
            <v>Sub Base</v>
          </cell>
          <cell r="C104">
            <v>716.66</v>
          </cell>
        </row>
        <row r="105">
          <cell r="A105">
            <v>19</v>
          </cell>
          <cell r="B105" t="str">
            <v>Diesel</v>
          </cell>
          <cell r="C105">
            <v>62.65</v>
          </cell>
        </row>
        <row r="106">
          <cell r="A106">
            <v>20</v>
          </cell>
          <cell r="B106" t="str">
            <v>Shuttering</v>
          </cell>
        </row>
        <row r="107">
          <cell r="A107">
            <v>21</v>
          </cell>
          <cell r="B107" t="str">
            <v xml:space="preserve">Super Plasticizer </v>
          </cell>
          <cell r="C107">
            <v>90</v>
          </cell>
        </row>
        <row r="108">
          <cell r="A108">
            <v>22</v>
          </cell>
          <cell r="B108" t="str">
            <v>Cable having 12.50 mm dia</v>
          </cell>
          <cell r="C108">
            <v>105000</v>
          </cell>
        </row>
        <row r="109">
          <cell r="A109">
            <v>23</v>
          </cell>
          <cell r="B109" t="str">
            <v>Anchorage cone sets with wedges</v>
          </cell>
          <cell r="C109">
            <v>3200</v>
          </cell>
        </row>
        <row r="110">
          <cell r="A110">
            <v>24</v>
          </cell>
          <cell r="B110" t="str">
            <v>Corrugated steel duct</v>
          </cell>
          <cell r="C110">
            <v>45</v>
          </cell>
        </row>
        <row r="111">
          <cell r="A111">
            <v>25</v>
          </cell>
          <cell r="B111" t="str">
            <v>PE Grout Vents</v>
          </cell>
          <cell r="C111">
            <v>50</v>
          </cell>
        </row>
        <row r="112">
          <cell r="A112">
            <v>26</v>
          </cell>
          <cell r="B112" t="str">
            <v>PE Grout Tube</v>
          </cell>
          <cell r="C112">
            <v>45</v>
          </cell>
        </row>
        <row r="113">
          <cell r="A113">
            <v>27</v>
          </cell>
          <cell r="B113" t="str">
            <v>PVC Wraping Tap Roll</v>
          </cell>
          <cell r="C113">
            <v>65</v>
          </cell>
        </row>
        <row r="114">
          <cell r="A114">
            <v>28</v>
          </cell>
          <cell r="B114" t="str">
            <v>Binding Wire</v>
          </cell>
          <cell r="C114">
            <v>70</v>
          </cell>
        </row>
        <row r="115">
          <cell r="A115">
            <v>29</v>
          </cell>
          <cell r="B115" t="str">
            <v>OPC Cement for Grout</v>
          </cell>
          <cell r="C115">
            <v>7200</v>
          </cell>
        </row>
        <row r="116">
          <cell r="A116">
            <v>30</v>
          </cell>
          <cell r="B116" t="str">
            <v>Grout Additive</v>
          </cell>
          <cell r="C116">
            <v>460</v>
          </cell>
        </row>
        <row r="117">
          <cell r="A117">
            <v>31</v>
          </cell>
          <cell r="B117" t="str">
            <v>Premoulded boad (thermopore sheet 1" thick)</v>
          </cell>
          <cell r="C117">
            <v>50</v>
          </cell>
        </row>
        <row r="118">
          <cell r="A118">
            <v>32</v>
          </cell>
          <cell r="B118" t="str">
            <v>Sealant (Litre)</v>
          </cell>
          <cell r="C118">
            <v>330</v>
          </cell>
        </row>
        <row r="119">
          <cell r="A119">
            <v>33</v>
          </cell>
          <cell r="B119" t="str">
            <v>Sealant (Ml)</v>
          </cell>
          <cell r="C119">
            <v>1.25</v>
          </cell>
        </row>
        <row r="120">
          <cell r="A120">
            <v>34</v>
          </cell>
          <cell r="B120" t="str">
            <v>Structural steel A-36</v>
          </cell>
          <cell r="C120">
            <v>70</v>
          </cell>
        </row>
        <row r="121">
          <cell r="A121">
            <v>35</v>
          </cell>
          <cell r="B121" t="str">
            <v>Galvanizing</v>
          </cell>
          <cell r="C121">
            <v>33</v>
          </cell>
        </row>
        <row r="122">
          <cell r="A122">
            <v>36</v>
          </cell>
          <cell r="B122" t="str">
            <v>Elastomeric Bearing Pads</v>
          </cell>
          <cell r="C122">
            <v>3</v>
          </cell>
        </row>
        <row r="123">
          <cell r="A123">
            <v>37</v>
          </cell>
          <cell r="B123" t="str">
            <v>Bentonite Powder</v>
          </cell>
          <cell r="C123">
            <v>6</v>
          </cell>
        </row>
        <row r="124">
          <cell r="A124">
            <v>38</v>
          </cell>
          <cell r="B124" t="str">
            <v xml:space="preserve">Steel Bars Grade-40 </v>
          </cell>
          <cell r="C124">
            <v>55.5</v>
          </cell>
        </row>
        <row r="125">
          <cell r="A125">
            <v>39</v>
          </cell>
          <cell r="B125" t="str">
            <v xml:space="preserve">Bitumen (Packed) </v>
          </cell>
          <cell r="C125">
            <v>54.1</v>
          </cell>
        </row>
        <row r="126">
          <cell r="A126">
            <v>40</v>
          </cell>
          <cell r="B126" t="str">
            <v>Fuel</v>
          </cell>
          <cell r="C126">
            <v>10</v>
          </cell>
        </row>
        <row r="127">
          <cell r="A127">
            <v>41</v>
          </cell>
          <cell r="B127" t="str">
            <v>100 mm dia G.I Pipe</v>
          </cell>
          <cell r="C127">
            <v>470</v>
          </cell>
        </row>
        <row r="128">
          <cell r="A128">
            <v>42</v>
          </cell>
          <cell r="B128" t="str">
            <v xml:space="preserve">Anchors </v>
          </cell>
          <cell r="C128">
            <v>60</v>
          </cell>
        </row>
        <row r="129">
          <cell r="A129">
            <v>43</v>
          </cell>
          <cell r="B129" t="str">
            <v>MS Pipe 100 x 50 x 5 mm</v>
          </cell>
          <cell r="C129">
            <v>70</v>
          </cell>
        </row>
        <row r="130">
          <cell r="A130">
            <v>44</v>
          </cell>
          <cell r="B130" t="str">
            <v>MS Pipe 25 x 25 x 3 mm</v>
          </cell>
          <cell r="C130">
            <v>70</v>
          </cell>
        </row>
        <row r="131">
          <cell r="A131">
            <v>45</v>
          </cell>
          <cell r="B131" t="str">
            <v xml:space="preserve">Bolts Bearing plates etc </v>
          </cell>
        </row>
        <row r="132">
          <cell r="A132">
            <v>46</v>
          </cell>
          <cell r="B132" t="str">
            <v>Enamel paint (Three coats) @ 0.02 galons per SM per coat</v>
          </cell>
          <cell r="C132">
            <v>170</v>
          </cell>
        </row>
        <row r="133">
          <cell r="A133">
            <v>47</v>
          </cell>
          <cell r="B133" t="str">
            <v>Glazed cermaic tiles</v>
          </cell>
          <cell r="C133">
            <v>322.95</v>
          </cell>
        </row>
        <row r="134">
          <cell r="A134">
            <v>48</v>
          </cell>
          <cell r="B134" t="str">
            <v>White cement and colour for joint filling &amp; applying floating coat of cement</v>
          </cell>
          <cell r="C134">
            <v>45.21</v>
          </cell>
        </row>
        <row r="135">
          <cell r="A135">
            <v>49</v>
          </cell>
          <cell r="B135" t="str">
            <v>Excavation and finishing of surface</v>
          </cell>
        </row>
        <row r="136">
          <cell r="A136">
            <v>50</v>
          </cell>
          <cell r="B136" t="str">
            <v>Traffic Sign (including clamps anchor bolts etc)</v>
          </cell>
          <cell r="C136">
            <v>5000</v>
          </cell>
        </row>
        <row r="137">
          <cell r="A137">
            <v>51</v>
          </cell>
          <cell r="B137" t="str">
            <v>GI Pipe 75 mm dia</v>
          </cell>
          <cell r="C137">
            <v>587</v>
          </cell>
        </row>
        <row r="138">
          <cell r="A138">
            <v>52</v>
          </cell>
          <cell r="B138" t="str">
            <v>TP Paint for road marking</v>
          </cell>
          <cell r="C138">
            <v>88</v>
          </cell>
        </row>
        <row r="139">
          <cell r="A139">
            <v>53</v>
          </cell>
          <cell r="B139" t="str">
            <v>Glass beads</v>
          </cell>
          <cell r="C139">
            <v>102</v>
          </cell>
        </row>
        <row r="140">
          <cell r="A140">
            <v>54</v>
          </cell>
          <cell r="B140" t="str">
            <v>Cat eye single (raised profile)</v>
          </cell>
          <cell r="C140">
            <v>300</v>
          </cell>
        </row>
        <row r="141">
          <cell r="A141">
            <v>55</v>
          </cell>
          <cell r="B141" t="str">
            <v>Paving tile (50mm Thick)</v>
          </cell>
          <cell r="C141">
            <v>465</v>
          </cell>
        </row>
        <row r="142">
          <cell r="A142" t="str">
            <v>55a</v>
          </cell>
          <cell r="B142" t="str">
            <v>Paving tile (80mm thick)</v>
          </cell>
          <cell r="C142">
            <v>650</v>
          </cell>
        </row>
        <row r="143">
          <cell r="A143">
            <v>56</v>
          </cell>
          <cell r="B143" t="str">
            <v>Edge kerbs</v>
          </cell>
          <cell r="C143">
            <v>190</v>
          </cell>
        </row>
        <row r="144">
          <cell r="A144">
            <v>60</v>
          </cell>
          <cell r="B144" t="str">
            <v>Cold Steel Wire AASHTO M-32</v>
          </cell>
          <cell r="C144">
            <v>70000</v>
          </cell>
        </row>
        <row r="145">
          <cell r="A145">
            <v>61</v>
          </cell>
          <cell r="B145" t="str">
            <v>50 mm dia G.I Pipe</v>
          </cell>
          <cell r="C145">
            <v>147</v>
          </cell>
        </row>
        <row r="146">
          <cell r="A146">
            <v>62</v>
          </cell>
          <cell r="B146" t="str">
            <v>100 mm dia C.I Pipe</v>
          </cell>
          <cell r="C146">
            <v>335</v>
          </cell>
        </row>
        <row r="147">
          <cell r="A147">
            <v>63</v>
          </cell>
          <cell r="B147" t="str">
            <v>C.I. Heads 100 mm dia</v>
          </cell>
          <cell r="C147">
            <v>150</v>
          </cell>
        </row>
        <row r="148">
          <cell r="A148">
            <v>64</v>
          </cell>
          <cell r="B148" t="str">
            <v>C.I. Shoes bend or offset 100 mm dia</v>
          </cell>
          <cell r="C148">
            <v>150</v>
          </cell>
        </row>
        <row r="149">
          <cell r="A149">
            <v>65</v>
          </cell>
          <cell r="B149" t="str">
            <v>Clamps with hold fasts etc.</v>
          </cell>
          <cell r="C149">
            <v>20</v>
          </cell>
        </row>
        <row r="150">
          <cell r="A150">
            <v>66</v>
          </cell>
          <cell r="B150" t="str">
            <v>Elbow 4" dia</v>
          </cell>
          <cell r="C150">
            <v>84</v>
          </cell>
        </row>
        <row r="151">
          <cell r="A151">
            <v>67</v>
          </cell>
          <cell r="B151" t="str">
            <v>Emulsion Paint</v>
          </cell>
          <cell r="C151">
            <v>600</v>
          </cell>
        </row>
        <row r="152">
          <cell r="A152">
            <v>69</v>
          </cell>
          <cell r="B152" t="str">
            <v>R.C.C. Pipe Class-IV 1220 mm (AASHTO M-170)</v>
          </cell>
          <cell r="C152">
            <v>8172.6</v>
          </cell>
        </row>
        <row r="153">
          <cell r="A153">
            <v>73</v>
          </cell>
          <cell r="B153" t="str">
            <v>R.C.C. Pipe Class-IV 1070 mm (AASHTO M-170)</v>
          </cell>
          <cell r="C153">
            <v>6399.22</v>
          </cell>
        </row>
        <row r="154">
          <cell r="A154">
            <v>75</v>
          </cell>
          <cell r="B154" t="str">
            <v>R.C.C. Pipe Class-IV 760 mm (AASHTO M-170)</v>
          </cell>
          <cell r="C154">
            <v>3304.02</v>
          </cell>
        </row>
        <row r="155">
          <cell r="A155">
            <v>77</v>
          </cell>
          <cell r="B155" t="str">
            <v>R.C.C. Pipe Class-IV 460 mm (AASHTO M-170)</v>
          </cell>
          <cell r="C155">
            <v>1248.68</v>
          </cell>
        </row>
        <row r="156">
          <cell r="A156">
            <v>70</v>
          </cell>
          <cell r="B156" t="str">
            <v>Curing Compound</v>
          </cell>
          <cell r="C156">
            <v>175.23</v>
          </cell>
        </row>
        <row r="157">
          <cell r="A157">
            <v>71</v>
          </cell>
          <cell r="B157" t="str">
            <v>Steel Grade-40</v>
          </cell>
          <cell r="C157">
            <v>52500</v>
          </cell>
        </row>
        <row r="158">
          <cell r="A158">
            <v>59</v>
          </cell>
          <cell r="B158" t="str">
            <v>Steel Grade-60</v>
          </cell>
          <cell r="C158">
            <v>57000</v>
          </cell>
        </row>
        <row r="159">
          <cell r="A159">
            <v>72</v>
          </cell>
          <cell r="B159" t="str">
            <v>Rubber Ring (1220)</v>
          </cell>
          <cell r="C159">
            <v>96</v>
          </cell>
        </row>
        <row r="160">
          <cell r="A160">
            <v>74</v>
          </cell>
          <cell r="B160" t="str">
            <v>Rubber Ring (1070)</v>
          </cell>
          <cell r="C160">
            <v>84</v>
          </cell>
        </row>
        <row r="161">
          <cell r="A161">
            <v>76</v>
          </cell>
          <cell r="B161" t="str">
            <v>Rubber Ring (760)</v>
          </cell>
          <cell r="C161">
            <v>60</v>
          </cell>
        </row>
        <row r="162">
          <cell r="A162">
            <v>78</v>
          </cell>
          <cell r="B162" t="str">
            <v>Rubber Ring (460)</v>
          </cell>
          <cell r="C162">
            <v>36</v>
          </cell>
        </row>
        <row r="163">
          <cell r="A163">
            <v>79</v>
          </cell>
          <cell r="B163" t="str">
            <v>Brick</v>
          </cell>
          <cell r="C163">
            <v>3.8</v>
          </cell>
        </row>
        <row r="164">
          <cell r="A164">
            <v>80</v>
          </cell>
          <cell r="B164" t="str">
            <v>Piching Stone</v>
          </cell>
          <cell r="C164">
            <v>1133.2085572000001</v>
          </cell>
        </row>
      </sheetData>
      <sheetData sheetId="135" refreshError="1"/>
      <sheetData sheetId="136" refreshError="1"/>
      <sheetData sheetId="13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q't plan"/>
      <sheetName val="Work plan"/>
      <sheetName val="cost plan"/>
      <sheetName val="OT work"/>
      <sheetName val="OT cost"/>
      <sheetName val="Summary"/>
      <sheetName val="BUDGET-SUM"/>
      <sheetName val="Sheet4"/>
      <sheetName val="Code"/>
    </sheetNames>
    <sheetDataSet>
      <sheetData sheetId="0">
        <row r="2">
          <cell r="B2" t="str">
            <v>Reporting:Date Tikemet 23</v>
          </cell>
        </row>
      </sheetData>
      <sheetData sheetId="1"/>
      <sheetData sheetId="2"/>
      <sheetData sheetId="3"/>
      <sheetData sheetId="4"/>
      <sheetData sheetId="5"/>
      <sheetData sheetId="6"/>
      <sheetData sheetId="7" refreshError="1"/>
      <sheetData sheetId="8" refreshError="1"/>
      <sheetData sheetId="9"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heet2"/>
      <sheetName val="Comparison"/>
      <sheetName val="Matdb"/>
      <sheetName val="Quarry"/>
      <sheetName val="Manpower"/>
      <sheetName val="Equipment"/>
      <sheetName val="Material"/>
      <sheetName val="Selected items Material (Comp)"/>
      <sheetName val="Material (Comp) Graph Aggregate"/>
      <sheetName val="Material (Comp) Graph Asphalt"/>
      <sheetName val="Material (Comp) Graph Cement"/>
      <sheetName val="Material (Comp) Graph Steel-60"/>
      <sheetName val="Material (Comp) Graph Pre-Stres"/>
      <sheetName val="Material (Comp) Graph Diesel"/>
      <sheetName val="100"/>
      <sheetName val="200"/>
      <sheetName val="300"/>
      <sheetName val="400"/>
      <sheetName val="500"/>
      <sheetName val="600"/>
      <sheetName val="Avg %age Comparison (E.Work)"/>
      <sheetName val="Avg %age Comparison (Aggregate)"/>
      <sheetName val="Avg %age Comparison (Bitumeniou"/>
      <sheetName val="Avg %age Comparison (Concrete)"/>
      <sheetName val="Avg %age Comparison (Steel)"/>
      <sheetName val="Avg %age Comparison (Piling)"/>
      <sheetName val="Avg %age Comparison (Masonry)"/>
      <sheetName val="Avg %age Comparison (RCC Pipe)"/>
      <sheetName val="Avg %age Comparison (MISC)"/>
      <sheetName val="Summary Avg %age Comp"/>
      <sheetName val="MPdb"/>
      <sheetName val="Stat_Bltn"/>
      <sheetName val="Carriage"/>
      <sheetName val="Bit"/>
      <sheetName val="Steel"/>
      <sheetName val="C&amp;W"/>
      <sheetName val="EqptSumm"/>
      <sheetName val="Sheet1"/>
      <sheetName val="rates"/>
      <sheetName val="rates (2)"/>
      <sheetName val="Fuel"/>
      <sheetName val="System"/>
      <sheetName val="Data"/>
      <sheetName val="CSR2006&amp;Mar-08"/>
      <sheetName val="Dist"/>
      <sheetName val="db"/>
      <sheetName val="Diesel (2)"/>
      <sheetName val="Cement"/>
      <sheetName val="Bitumen"/>
      <sheetName val="Steel Billet"/>
      <sheetName val="Steel Bars"/>
      <sheetName val="Steel Bars (2)"/>
      <sheetName val="Bitumen (2)"/>
      <sheetName val="Cement (2)"/>
      <sheetName val="Diesel (3)"/>
      <sheetName val="INPUT"/>
      <sheetName val="INPUT (2)"/>
      <sheetName val="BASIC RATE"/>
      <sheetName val="NHA_CSRs"/>
      <sheetName val="Lists"/>
      <sheetName val="RA_DB"/>
      <sheetName val="Bkup_Matrl"/>
      <sheetName val="W1"/>
    </sheetNames>
    <sheetDataSet>
      <sheetData sheetId="0" refreshError="1">
        <row r="5">
          <cell r="B5" t="str">
            <v>Khairpur</v>
          </cell>
          <cell r="H5">
            <v>29</v>
          </cell>
        </row>
        <row r="8">
          <cell r="A8">
            <v>101</v>
          </cell>
          <cell r="B8" t="str">
            <v>CLEARING AND GRUBBING</v>
          </cell>
          <cell r="C8" t="str">
            <v>SM</v>
          </cell>
          <cell r="D8">
            <v>0.65310956800000008</v>
          </cell>
          <cell r="E8">
            <v>10.101881782857141</v>
          </cell>
          <cell r="F8">
            <v>0</v>
          </cell>
          <cell r="G8">
            <v>2.6887478377142853</v>
          </cell>
          <cell r="H8">
            <v>13.443739188571426</v>
          </cell>
        </row>
        <row r="9">
          <cell r="A9" t="str">
            <v>102a</v>
          </cell>
          <cell r="B9" t="str">
            <v>REMOVAL OF TREES 150 - 300 mm GIRTH</v>
          </cell>
          <cell r="C9" t="str">
            <v>EACH</v>
          </cell>
          <cell r="D9">
            <v>6.8622021688888886</v>
          </cell>
          <cell r="E9">
            <v>173.31971271111109</v>
          </cell>
          <cell r="F9">
            <v>1.1677777777777778</v>
          </cell>
          <cell r="G9">
            <v>45.337423164444445</v>
          </cell>
          <cell r="H9">
            <v>226.68711582222221</v>
          </cell>
        </row>
        <row r="10">
          <cell r="A10" t="str">
            <v>102b</v>
          </cell>
          <cell r="B10" t="str">
            <v>REMOVAL OF TREES 301 - 600 mm GIRTH</v>
          </cell>
          <cell r="C10" t="str">
            <v>EACH</v>
          </cell>
          <cell r="D10">
            <v>19.149394880000003</v>
          </cell>
          <cell r="E10">
            <v>456.54031359999993</v>
          </cell>
          <cell r="F10">
            <v>2.6274999999999999</v>
          </cell>
          <cell r="G10">
            <v>119.57930211999998</v>
          </cell>
          <cell r="H10">
            <v>597.89651059999994</v>
          </cell>
        </row>
        <row r="11">
          <cell r="A11" t="str">
            <v>102c</v>
          </cell>
          <cell r="B11" t="str">
            <v>REMOVAL OF TREES 601 mm OR OVER GIRTH</v>
          </cell>
          <cell r="C11" t="str">
            <v>EACH</v>
          </cell>
          <cell r="D11">
            <v>76.597579520000011</v>
          </cell>
          <cell r="E11">
            <v>1826.1612543999997</v>
          </cell>
          <cell r="F11">
            <v>10.51</v>
          </cell>
          <cell r="G11">
            <v>478.31720847999992</v>
          </cell>
          <cell r="H11">
            <v>2391.5860423999998</v>
          </cell>
        </row>
        <row r="12">
          <cell r="A12">
            <v>103</v>
          </cell>
          <cell r="B12" t="str">
            <v>STRIPPING</v>
          </cell>
          <cell r="C12" t="str">
            <v>CM</v>
          </cell>
          <cell r="D12">
            <v>2.4769291555555557</v>
          </cell>
          <cell r="E12">
            <v>93.21796755555556</v>
          </cell>
          <cell r="F12">
            <v>0</v>
          </cell>
          <cell r="G12">
            <v>23.923724177777778</v>
          </cell>
          <cell r="H12">
            <v>119.6186208888889</v>
          </cell>
        </row>
        <row r="13">
          <cell r="A13">
            <v>104</v>
          </cell>
          <cell r="B13" t="str">
            <v>COMPACTION OF NATURAL GROUND</v>
          </cell>
          <cell r="C13" t="str">
            <v>SM</v>
          </cell>
          <cell r="D13">
            <v>0.35703520000000005</v>
          </cell>
          <cell r="E13">
            <v>9.9065478857142839</v>
          </cell>
          <cell r="F13">
            <v>0.76380000000000003</v>
          </cell>
          <cell r="G13">
            <v>2.756845771428571</v>
          </cell>
          <cell r="H13">
            <v>13.784228857142855</v>
          </cell>
        </row>
        <row r="14">
          <cell r="A14" t="str">
            <v>106a</v>
          </cell>
          <cell r="B14" t="str">
            <v>EXCAVATE UNSUITABLE COMMON MATERIAL</v>
          </cell>
          <cell r="C14" t="str">
            <v>CM</v>
          </cell>
          <cell r="D14">
            <v>4.8896908977777782</v>
          </cell>
          <cell r="E14">
            <v>135.75729208888887</v>
          </cell>
          <cell r="F14">
            <v>0</v>
          </cell>
          <cell r="G14">
            <v>35.161745746666661</v>
          </cell>
          <cell r="H14">
            <v>175.80872873333331</v>
          </cell>
        </row>
        <row r="15">
          <cell r="A15" t="str">
            <v>106bi</v>
          </cell>
          <cell r="B15" t="str">
            <v>EXCAVATE UNSUITABLE HARD ROCK MATERIAL</v>
          </cell>
          <cell r="C15" t="str">
            <v>CM</v>
          </cell>
          <cell r="D15">
            <v>131.75066100000001</v>
          </cell>
          <cell r="E15">
            <v>316.29972800000002</v>
          </cell>
          <cell r="F15">
            <v>50.82</v>
          </cell>
          <cell r="G15">
            <v>124.71759725</v>
          </cell>
          <cell r="H15">
            <v>623.58798624999997</v>
          </cell>
        </row>
        <row r="16">
          <cell r="A16" t="str">
            <v>106bii</v>
          </cell>
          <cell r="B16" t="str">
            <v>EXCAVATE UNSUITABLE MEDIUM ROCK MATERIAL</v>
          </cell>
          <cell r="C16" t="str">
            <v>CM</v>
          </cell>
          <cell r="D16">
            <v>17.839313799999999</v>
          </cell>
          <cell r="E16">
            <v>337.99398480000002</v>
          </cell>
          <cell r="F16">
            <v>0</v>
          </cell>
          <cell r="G16">
            <v>88.958324650000009</v>
          </cell>
          <cell r="H16">
            <v>444.79162325000004</v>
          </cell>
        </row>
        <row r="17">
          <cell r="A17" t="str">
            <v>106biii</v>
          </cell>
          <cell r="B17" t="str">
            <v>EXCAVATE UNSUITABLE SOFT ROCK MATERIAL</v>
          </cell>
          <cell r="C17" t="str">
            <v>CM</v>
          </cell>
          <cell r="D17">
            <v>11.785105600000001</v>
          </cell>
          <cell r="E17">
            <v>262.39502125714284</v>
          </cell>
          <cell r="F17">
            <v>0</v>
          </cell>
          <cell r="G17">
            <v>68.545031714285713</v>
          </cell>
          <cell r="H17">
            <v>342.72515857142855</v>
          </cell>
        </row>
        <row r="18">
          <cell r="A18" t="str">
            <v>106c</v>
          </cell>
          <cell r="B18" t="str">
            <v>EXCAVATE SURPLUS COMMON MATERIAL</v>
          </cell>
          <cell r="C18" t="str">
            <v>CM</v>
          </cell>
          <cell r="D18">
            <v>4.0006561890909094</v>
          </cell>
          <cell r="E18">
            <v>120.26984450909092</v>
          </cell>
          <cell r="F18">
            <v>0</v>
          </cell>
          <cell r="G18">
            <v>31.067625174545455</v>
          </cell>
          <cell r="H18">
            <v>155.33812587272729</v>
          </cell>
        </row>
        <row r="19">
          <cell r="A19" t="str">
            <v>106di</v>
          </cell>
          <cell r="B19" t="str">
            <v>EXCAVATE SURPLUS HARD ROCK MATERIAL</v>
          </cell>
          <cell r="C19" t="str">
            <v>CM</v>
          </cell>
          <cell r="D19">
            <v>131.75066100000001</v>
          </cell>
          <cell r="E19">
            <v>316.29972800000002</v>
          </cell>
          <cell r="F19">
            <v>50.82</v>
          </cell>
          <cell r="G19">
            <v>124.71759725</v>
          </cell>
          <cell r="H19">
            <v>623.58798624999997</v>
          </cell>
        </row>
        <row r="20">
          <cell r="A20" t="str">
            <v>106dii</v>
          </cell>
          <cell r="B20" t="str">
            <v>EXCAVATE SURPLUS MEDIUM ROCK MATERIAL</v>
          </cell>
          <cell r="C20" t="str">
            <v>CM</v>
          </cell>
          <cell r="D20">
            <v>20.986193480000008</v>
          </cell>
          <cell r="E20">
            <v>316.03086759999997</v>
          </cell>
          <cell r="F20">
            <v>0</v>
          </cell>
          <cell r="G20">
            <v>84.254265269999991</v>
          </cell>
          <cell r="H20">
            <v>421.27132634999998</v>
          </cell>
        </row>
        <row r="21">
          <cell r="A21" t="str">
            <v>106diii</v>
          </cell>
          <cell r="B21" t="str">
            <v>EXCAVATE SURPLUS SOFT ROCK MATERIAL</v>
          </cell>
          <cell r="C21" t="str">
            <v>CM</v>
          </cell>
          <cell r="D21">
            <v>9.0833656000000005</v>
          </cell>
          <cell r="E21">
            <v>263.92292160000005</v>
          </cell>
          <cell r="F21">
            <v>0</v>
          </cell>
          <cell r="G21">
            <v>68.251571800000008</v>
          </cell>
          <cell r="H21">
            <v>341.25785900000005</v>
          </cell>
        </row>
        <row r="22">
          <cell r="A22" t="str">
            <v>107a</v>
          </cell>
          <cell r="B22" t="str">
            <v>STRUCTURAL EXCAVATION IN COMMON MATERIAL</v>
          </cell>
          <cell r="C22" t="str">
            <v>CM</v>
          </cell>
          <cell r="D22">
            <v>7.822277960000001</v>
          </cell>
          <cell r="E22">
            <v>137.59974080000001</v>
          </cell>
          <cell r="F22">
            <v>0.38189999999999996</v>
          </cell>
          <cell r="G22">
            <v>36.450979690000004</v>
          </cell>
          <cell r="H22">
            <v>182.25489845000001</v>
          </cell>
        </row>
        <row r="23">
          <cell r="A23" t="str">
            <v>107b</v>
          </cell>
          <cell r="B23" t="str">
            <v>STRUCTURAL EXCAVATION IN COMMON MATERIAL BELOW WATER LEVEL</v>
          </cell>
          <cell r="C23" t="str">
            <v>CM</v>
          </cell>
          <cell r="D23">
            <v>61.923745333333336</v>
          </cell>
          <cell r="E23">
            <v>287.11493333333334</v>
          </cell>
          <cell r="F23">
            <v>70.804666666666662</v>
          </cell>
          <cell r="G23">
            <v>104.96083633333333</v>
          </cell>
          <cell r="H23">
            <v>524.80418166666664</v>
          </cell>
        </row>
        <row r="24">
          <cell r="A24" t="str">
            <v>107ci</v>
          </cell>
          <cell r="B24" t="str">
            <v>STRUCTURAL EXCAVATION IN HARD ROCK MATERIAL</v>
          </cell>
          <cell r="C24" t="str">
            <v>CM</v>
          </cell>
          <cell r="D24">
            <v>116.58996377777781</v>
          </cell>
          <cell r="E24">
            <v>427.01418666666666</v>
          </cell>
          <cell r="F24">
            <v>33.880000000000003</v>
          </cell>
          <cell r="G24">
            <v>144.37103761111112</v>
          </cell>
          <cell r="H24">
            <v>721.85518805555557</v>
          </cell>
        </row>
        <row r="25">
          <cell r="A25" t="str">
            <v>107cii</v>
          </cell>
          <cell r="B25" t="str">
            <v>STRUCTURAL EXCAVATION IN MEDIUM ROCK MATERIAL</v>
          </cell>
          <cell r="C25" t="str">
            <v>CM</v>
          </cell>
          <cell r="D25">
            <v>98.301149800000019</v>
          </cell>
          <cell r="E25">
            <v>292.53425600000003</v>
          </cell>
          <cell r="F25">
            <v>0</v>
          </cell>
          <cell r="G25">
            <v>97.708851450000012</v>
          </cell>
          <cell r="H25">
            <v>488.54425725000004</v>
          </cell>
        </row>
        <row r="26">
          <cell r="A26" t="str">
            <v>107ciii</v>
          </cell>
          <cell r="B26" t="str">
            <v>STRUCTURAL EXCAVATION IN SOFT ROCK MATERIAL</v>
          </cell>
          <cell r="C26" t="str">
            <v>CM</v>
          </cell>
          <cell r="D26">
            <v>59.960552800000016</v>
          </cell>
          <cell r="E26">
            <v>238.86410514285714</v>
          </cell>
          <cell r="F26">
            <v>0</v>
          </cell>
          <cell r="G26">
            <v>74.706164485714282</v>
          </cell>
          <cell r="H26">
            <v>373.53082242857141</v>
          </cell>
        </row>
        <row r="27">
          <cell r="A27" t="str">
            <v>107d</v>
          </cell>
          <cell r="B27" t="str">
            <v>GRANULAR BACK FILL</v>
          </cell>
          <cell r="C27" t="str">
            <v>CM</v>
          </cell>
          <cell r="D27">
            <v>32.884550160000003</v>
          </cell>
          <cell r="E27">
            <v>137.13990640000003</v>
          </cell>
          <cell r="F27">
            <v>431.14793999999995</v>
          </cell>
          <cell r="G27">
            <v>150.29309913999998</v>
          </cell>
          <cell r="H27">
            <v>751.46549569999991</v>
          </cell>
        </row>
        <row r="28">
          <cell r="A28" t="str">
            <v>107e</v>
          </cell>
          <cell r="B28" t="str">
            <v>COMMON BACK FILL</v>
          </cell>
          <cell r="C28" t="str">
            <v>CM</v>
          </cell>
          <cell r="D28">
            <v>22.379571200000001</v>
          </cell>
          <cell r="E28">
            <v>62.836200888888897</v>
          </cell>
          <cell r="F28">
            <v>5.0920000000000005</v>
          </cell>
          <cell r="G28">
            <v>22.576943022222224</v>
          </cell>
          <cell r="H28">
            <v>112.88471511111112</v>
          </cell>
        </row>
        <row r="29">
          <cell r="A29" t="str">
            <v>108a</v>
          </cell>
          <cell r="B29" t="str">
            <v>FORMATION OF EMBANKMENT FROM ROADWAY EXCAVATION IN COMMON MATERIAL</v>
          </cell>
          <cell r="C29" t="str">
            <v>CM</v>
          </cell>
          <cell r="D29">
            <v>7.2265234844444448</v>
          </cell>
          <cell r="E29">
            <v>174.70777840000002</v>
          </cell>
          <cell r="F29">
            <v>5.0920000000000005</v>
          </cell>
          <cell r="G29">
            <v>46.75657547111112</v>
          </cell>
          <cell r="H29">
            <v>233.7828773555556</v>
          </cell>
        </row>
        <row r="30">
          <cell r="A30" t="str">
            <v>108bi</v>
          </cell>
          <cell r="B30" t="str">
            <v>FORMATION OF EMBANKMENT FROM ROADWAY EXCAVATION IN HARD ROCK MATERIAL</v>
          </cell>
          <cell r="C30" t="str">
            <v>CM</v>
          </cell>
          <cell r="D30">
            <v>20.464663520000002</v>
          </cell>
          <cell r="E30">
            <v>482.4778336</v>
          </cell>
          <cell r="F30">
            <v>54.044933333333333</v>
          </cell>
          <cell r="G30">
            <v>139.24685761333333</v>
          </cell>
          <cell r="H30">
            <v>696.23428806666664</v>
          </cell>
        </row>
        <row r="31">
          <cell r="A31" t="str">
            <v>108bii</v>
          </cell>
          <cell r="B31" t="str">
            <v>FORMATION OF EMBANKMENT FROM ROADWAY EXCAVATION IN MEDIUM ROCK MATERIAL</v>
          </cell>
          <cell r="C31" t="str">
            <v>CM</v>
          </cell>
          <cell r="D31">
            <v>15.34849764</v>
          </cell>
          <cell r="E31">
            <v>416.71124359999999</v>
          </cell>
          <cell r="F31">
            <v>2.4186999999999999</v>
          </cell>
          <cell r="G31">
            <v>108.61961031</v>
          </cell>
          <cell r="H31">
            <v>543.09805155000004</v>
          </cell>
        </row>
        <row r="32">
          <cell r="A32" t="str">
            <v>108biii</v>
          </cell>
          <cell r="B32" t="str">
            <v>FORMATION OF EMBANKMENT FROM ROADWAY EXCAVATION IN SOFT ROCK MATERIAL</v>
          </cell>
          <cell r="C32" t="str">
            <v>CM</v>
          </cell>
          <cell r="D32">
            <v>13.643109013333333</v>
          </cell>
          <cell r="E32">
            <v>369.34365653333333</v>
          </cell>
          <cell r="F32">
            <v>0</v>
          </cell>
          <cell r="G32">
            <v>95.746691386666669</v>
          </cell>
          <cell r="H32">
            <v>478.73345693333334</v>
          </cell>
        </row>
        <row r="33">
          <cell r="A33" t="str">
            <v>108c</v>
          </cell>
          <cell r="B33" t="str">
            <v>FORMATION OF EMBANKMENT FROM BORROW EXCAVATION IN COMMON MATERIAL</v>
          </cell>
          <cell r="C33" t="str">
            <v>CM</v>
          </cell>
          <cell r="D33">
            <v>8.0508434844444459</v>
          </cell>
          <cell r="E33">
            <v>177.45711502222224</v>
          </cell>
          <cell r="F33">
            <v>7.9397777777777776</v>
          </cell>
          <cell r="G33">
            <v>48.361934071111115</v>
          </cell>
          <cell r="H33">
            <v>241.80967035555557</v>
          </cell>
        </row>
        <row r="34">
          <cell r="A34" t="str">
            <v>108d</v>
          </cell>
          <cell r="B34" t="str">
            <v>FORMATION OF EMBANKMENT FROM STRUCTURAL EXCAVATION IN COMMON MATERIAL</v>
          </cell>
          <cell r="C34" t="str">
            <v>CM</v>
          </cell>
          <cell r="D34">
            <v>6.4765621511111116</v>
          </cell>
          <cell r="E34">
            <v>76.316396799999993</v>
          </cell>
          <cell r="F34">
            <v>5.0920000000000005</v>
          </cell>
          <cell r="G34">
            <v>21.971239737777776</v>
          </cell>
          <cell r="H34">
            <v>109.85619868888888</v>
          </cell>
        </row>
        <row r="35">
          <cell r="A35" t="str">
            <v>108e</v>
          </cell>
          <cell r="B35" t="str">
            <v>FORMATION OF EMBANKMENT FROM STRUCTURAL EXCAVATION IN ANY TYPE OF ROCK MATERIAL</v>
          </cell>
          <cell r="C35" t="str">
            <v>CM</v>
          </cell>
          <cell r="D35">
            <v>14.396075286486488</v>
          </cell>
          <cell r="E35">
            <v>110.28896086486485</v>
          </cell>
          <cell r="F35">
            <v>3.0276756756756757</v>
          </cell>
          <cell r="G35">
            <v>31.928177956756755</v>
          </cell>
          <cell r="H35">
            <v>159.64088978378379</v>
          </cell>
        </row>
        <row r="36">
          <cell r="A36" t="str">
            <v>109a</v>
          </cell>
          <cell r="B36" t="str">
            <v>SUB GRADE PREPARATION IN EARTH CUT</v>
          </cell>
          <cell r="C36" t="str">
            <v>SM</v>
          </cell>
          <cell r="D36">
            <v>1.4321603365517244</v>
          </cell>
          <cell r="E36">
            <v>27.336478427586208</v>
          </cell>
          <cell r="F36">
            <v>1.4573655172413795</v>
          </cell>
          <cell r="G36">
            <v>7.5565010703448277</v>
          </cell>
          <cell r="H36">
            <v>37.78250535172414</v>
          </cell>
        </row>
        <row r="37">
          <cell r="A37" t="str">
            <v>109bi</v>
          </cell>
          <cell r="B37" t="str">
            <v>SUB GRADE PREPARATION IN EXISTING ROAD WITHOUT ANY FILL</v>
          </cell>
          <cell r="C37" t="str">
            <v>SM</v>
          </cell>
          <cell r="D37">
            <v>1.0477285434482759</v>
          </cell>
          <cell r="E37">
            <v>18.209459779310347</v>
          </cell>
          <cell r="F37">
            <v>0.77257931034482763</v>
          </cell>
          <cell r="G37">
            <v>5.0074419082758626</v>
          </cell>
          <cell r="H37">
            <v>25.037209541379312</v>
          </cell>
        </row>
        <row r="38">
          <cell r="A38">
            <v>110</v>
          </cell>
          <cell r="B38" t="str">
            <v>IMPROVED SUB-GRADE</v>
          </cell>
          <cell r="C38" t="str">
            <v>CM</v>
          </cell>
          <cell r="D38">
            <v>10.159238537313435</v>
          </cell>
          <cell r="E38">
            <v>120.02114955223881</v>
          </cell>
          <cell r="F38">
            <v>55.26044776119403</v>
          </cell>
          <cell r="G38">
            <v>46.360208962686571</v>
          </cell>
          <cell r="H38">
            <v>231.80104481343284</v>
          </cell>
        </row>
        <row r="39">
          <cell r="A39" t="str">
            <v>114a</v>
          </cell>
          <cell r="B39" t="str">
            <v>DRESSING OF BERM WITHOUT EXTRA MATERIAL</v>
          </cell>
          <cell r="C39" t="str">
            <v>SM</v>
          </cell>
          <cell r="D39">
            <v>0.85329838222222232</v>
          </cell>
          <cell r="E39">
            <v>15.261324266666666</v>
          </cell>
          <cell r="F39">
            <v>0.79208888888888884</v>
          </cell>
          <cell r="G39">
            <v>4.2266778844444435</v>
          </cell>
          <cell r="H39">
            <v>21.133389422222216</v>
          </cell>
        </row>
        <row r="40">
          <cell r="A40" t="str">
            <v>114b</v>
          </cell>
          <cell r="B40" t="str">
            <v>DRESSING OF BERM WITH EXTRA BORROW MATERIAL</v>
          </cell>
          <cell r="C40" t="str">
            <v>SM</v>
          </cell>
          <cell r="D40">
            <v>1.280452537777778</v>
          </cell>
          <cell r="E40">
            <v>15.569159844444444</v>
          </cell>
          <cell r="F40">
            <v>0.89693888888888884</v>
          </cell>
          <cell r="G40">
            <v>4.4366378177777781</v>
          </cell>
          <cell r="H40">
            <v>22.183189088888891</v>
          </cell>
        </row>
        <row r="41">
          <cell r="A41">
            <v>201</v>
          </cell>
          <cell r="B41" t="str">
            <v>GRANULAR SUB-BASE</v>
          </cell>
          <cell r="C41" t="str">
            <v>CM</v>
          </cell>
          <cell r="D41">
            <v>8.2382717666666672</v>
          </cell>
          <cell r="E41">
            <v>255.06022466666667</v>
          </cell>
          <cell r="F41">
            <v>515.98520833333328</v>
          </cell>
          <cell r="G41">
            <v>194.82092619166667</v>
          </cell>
          <cell r="H41">
            <v>974.10463095833336</v>
          </cell>
        </row>
        <row r="42">
          <cell r="A42">
            <v>202</v>
          </cell>
          <cell r="B42" t="str">
            <v>AGGREGATE BASE</v>
          </cell>
          <cell r="C42" t="str">
            <v>CM</v>
          </cell>
          <cell r="D42">
            <v>9.9315260800000011</v>
          </cell>
          <cell r="E42">
            <v>326.54146171428573</v>
          </cell>
          <cell r="F42">
            <v>723.95414285714287</v>
          </cell>
          <cell r="G42">
            <v>265.10678266285714</v>
          </cell>
          <cell r="H42">
            <v>1325.5339133142857</v>
          </cell>
        </row>
        <row r="43">
          <cell r="A43" t="str">
            <v>203a</v>
          </cell>
          <cell r="B43" t="str">
            <v>ASPHALTIC BASE COURSE PLANT MIX (CLASS "A")</v>
          </cell>
          <cell r="C43" t="str">
            <v>CM</v>
          </cell>
          <cell r="D43">
            <v>67.143901702127664</v>
          </cell>
          <cell r="E43">
            <v>1510.1662865957444</v>
          </cell>
          <cell r="F43">
            <v>5797.3769148936162</v>
          </cell>
          <cell r="G43">
            <v>1843.6717757978722</v>
          </cell>
          <cell r="H43">
            <v>9218.358878989362</v>
          </cell>
        </row>
        <row r="44">
          <cell r="A44" t="str">
            <v>203b</v>
          </cell>
          <cell r="B44" t="str">
            <v>ASPHALTIC BASE COURSE PLANT MIX (CLASS "B")</v>
          </cell>
          <cell r="C44" t="str">
            <v>CM</v>
          </cell>
          <cell r="D44">
            <v>69.836582021276598</v>
          </cell>
          <cell r="E44">
            <v>1510.1662865957444</v>
          </cell>
          <cell r="F44">
            <v>6226.7782446808515</v>
          </cell>
          <cell r="G44">
            <v>1951.6952783244681</v>
          </cell>
          <cell r="H44">
            <v>9758.4763916223401</v>
          </cell>
        </row>
        <row r="45">
          <cell r="A45" t="str">
            <v>203c</v>
          </cell>
          <cell r="B45" t="str">
            <v>ASPHALTIC LEVELLING COURSE PLANT MIX (CLASS "A")</v>
          </cell>
          <cell r="C45" t="str">
            <v>CM</v>
          </cell>
          <cell r="D45">
            <v>75.073890111111112</v>
          </cell>
          <cell r="E45">
            <v>1577.284788222222</v>
          </cell>
          <cell r="F45">
            <v>5787.6398333333327</v>
          </cell>
          <cell r="G45">
            <v>1859.9996279166664</v>
          </cell>
          <cell r="H45">
            <v>9299.9981395833329</v>
          </cell>
        </row>
        <row r="46">
          <cell r="A46" t="str">
            <v>203d</v>
          </cell>
          <cell r="B46" t="str">
            <v>ASPHALTIC LEVELLING COURSE PLANT MIX (CLASS "B")</v>
          </cell>
          <cell r="C46" t="str">
            <v>CM</v>
          </cell>
          <cell r="D46">
            <v>75.073890111111112</v>
          </cell>
          <cell r="E46">
            <v>1571.3071671111109</v>
          </cell>
          <cell r="F46">
            <v>6371.3031111111113</v>
          </cell>
          <cell r="G46">
            <v>2004.4210420833333</v>
          </cell>
          <cell r="H46">
            <v>10022.105210416667</v>
          </cell>
        </row>
        <row r="47">
          <cell r="A47" t="str">
            <v>204b</v>
          </cell>
          <cell r="B47" t="str">
            <v xml:space="preserve">CEMENT STABILIZED BASE </v>
          </cell>
          <cell r="C47" t="str">
            <v>CM</v>
          </cell>
          <cell r="D47">
            <v>29.592139446153848</v>
          </cell>
          <cell r="E47">
            <v>569.10492799999997</v>
          </cell>
          <cell r="F47">
            <v>892.05362000000002</v>
          </cell>
          <cell r="G47">
            <v>372.68767186153843</v>
          </cell>
          <cell r="H47">
            <v>1863.4383593076923</v>
          </cell>
        </row>
        <row r="48">
          <cell r="A48" t="str">
            <v>204d</v>
          </cell>
          <cell r="B48" t="str">
            <v>LIQUID ASPHALT FOR CURING SEAL, TYPE MC-250</v>
          </cell>
          <cell r="C48" t="str">
            <v>TON</v>
          </cell>
          <cell r="D48">
            <v>246.13622600000005</v>
          </cell>
          <cell r="E48">
            <v>915.37501333333341</v>
          </cell>
          <cell r="F48">
            <v>51468.421032150996</v>
          </cell>
          <cell r="G48">
            <v>13157.483067871082</v>
          </cell>
          <cell r="H48">
            <v>65787.415339355415</v>
          </cell>
        </row>
        <row r="49">
          <cell r="A49" t="str">
            <v>204e</v>
          </cell>
          <cell r="B49" t="str">
            <v>EMULSIFIED ASPHALT FOR CURING SEAL, TYPE SS-1</v>
          </cell>
          <cell r="C49" t="str">
            <v>TON</v>
          </cell>
          <cell r="D49">
            <v>246.13622600000005</v>
          </cell>
          <cell r="E49">
            <v>915.37501333333341</v>
          </cell>
          <cell r="F49">
            <v>49890.292532298998</v>
          </cell>
          <cell r="G49">
            <v>12762.950942908083</v>
          </cell>
          <cell r="H49">
            <v>63814.75471454041</v>
          </cell>
        </row>
        <row r="50">
          <cell r="A50" t="str">
            <v>205a</v>
          </cell>
          <cell r="B50" t="str">
            <v>GRADED CRUSHED AGGREGATE CRACK-RELIEF LAYER</v>
          </cell>
          <cell r="C50" t="str">
            <v>CM</v>
          </cell>
          <cell r="D50">
            <v>82.924088722222223</v>
          </cell>
          <cell r="E50">
            <v>112.79843</v>
          </cell>
          <cell r="F50">
            <v>897.87070694444435</v>
          </cell>
          <cell r="G50">
            <v>273.39830641666663</v>
          </cell>
          <cell r="H50">
            <v>1366.9915320833331</v>
          </cell>
        </row>
        <row r="51">
          <cell r="A51" t="str">
            <v>205b</v>
          </cell>
          <cell r="B51" t="str">
            <v>ASPHALTIC OPEN-GRADED PLANT MIX CRACK-RELIEF LAYER</v>
          </cell>
          <cell r="C51" t="str">
            <v>CM</v>
          </cell>
          <cell r="D51">
            <v>143.10665040000001</v>
          </cell>
          <cell r="E51">
            <v>2437.9431736000001</v>
          </cell>
          <cell r="F51">
            <v>5551.5312000000004</v>
          </cell>
          <cell r="G51">
            <v>2033.1452560000002</v>
          </cell>
          <cell r="H51">
            <v>10165.726280000001</v>
          </cell>
        </row>
        <row r="52">
          <cell r="A52" t="str">
            <v>206b</v>
          </cell>
          <cell r="B52" t="str">
            <v>WATER BOUND MACADAM BASE WITH COARSE AGGREGATE CLASS B</v>
          </cell>
          <cell r="C52" t="str">
            <v>CM</v>
          </cell>
          <cell r="D52">
            <v>90.785973823999996</v>
          </cell>
          <cell r="E52">
            <v>126.27435648000001</v>
          </cell>
          <cell r="F52">
            <v>705.31863999999996</v>
          </cell>
          <cell r="G52">
            <v>230.59474257599999</v>
          </cell>
          <cell r="H52">
            <v>1152.97371288</v>
          </cell>
        </row>
        <row r="53">
          <cell r="A53" t="str">
            <v>207a</v>
          </cell>
          <cell r="B53" t="str">
            <v>DEEP PATCHING (0-15 cm)</v>
          </cell>
          <cell r="C53" t="str">
            <v>SM</v>
          </cell>
          <cell r="D53">
            <v>1.8063778133333335</v>
          </cell>
          <cell r="E53">
            <v>45.035855253333331</v>
          </cell>
          <cell r="F53">
            <v>1.2560266666666666</v>
          </cell>
          <cell r="G53">
            <v>12.024564933333332</v>
          </cell>
          <cell r="H53">
            <v>60.122824666666659</v>
          </cell>
        </row>
        <row r="54">
          <cell r="A54" t="str">
            <v>207b</v>
          </cell>
          <cell r="B54" t="str">
            <v>DEEP PATCHING (16-30 cm)</v>
          </cell>
          <cell r="C54" t="str">
            <v>SM</v>
          </cell>
          <cell r="D54">
            <v>1.8063778133333335</v>
          </cell>
          <cell r="E54">
            <v>39.674375893333334</v>
          </cell>
          <cell r="F54">
            <v>1.2560266666666666</v>
          </cell>
          <cell r="G54">
            <v>10.684195093333333</v>
          </cell>
          <cell r="H54">
            <v>53.420975466666661</v>
          </cell>
        </row>
        <row r="55">
          <cell r="A55">
            <v>208</v>
          </cell>
          <cell r="B55" t="str">
            <v>REINSTATEMENT OF ROAD SURFACE</v>
          </cell>
          <cell r="C55" t="str">
            <v>SM</v>
          </cell>
          <cell r="D55">
            <v>1.9557768533333335</v>
          </cell>
          <cell r="E55">
            <v>57.10239279999999</v>
          </cell>
          <cell r="F55">
            <v>0.56012000000000006</v>
          </cell>
          <cell r="G55">
            <v>14.90457241333333</v>
          </cell>
          <cell r="H55">
            <v>74.522862066666647</v>
          </cell>
        </row>
        <row r="56">
          <cell r="A56" t="str">
            <v>209a</v>
          </cell>
          <cell r="B56" t="str">
            <v>BREAKING OF EXISTING ROAD PAVEMENT STRUCTURE</v>
          </cell>
          <cell r="C56" t="str">
            <v>CM</v>
          </cell>
          <cell r="D56">
            <v>2.2821430613333336</v>
          </cell>
          <cell r="E56">
            <v>110.61213216</v>
          </cell>
          <cell r="F56">
            <v>0.67893333333333339</v>
          </cell>
          <cell r="G56">
            <v>28.393302138666666</v>
          </cell>
          <cell r="H56">
            <v>141.96651069333333</v>
          </cell>
        </row>
        <row r="57">
          <cell r="A57" t="str">
            <v>209b</v>
          </cell>
          <cell r="B57" t="str">
            <v>SCARIFICATION OF EXISTING ROAD PAVEMENT</v>
          </cell>
          <cell r="C57" t="str">
            <v>SM</v>
          </cell>
          <cell r="D57">
            <v>0.4564286122666667</v>
          </cell>
          <cell r="E57">
            <v>22.122426432000001</v>
          </cell>
          <cell r="F57">
            <v>0.13578666666666667</v>
          </cell>
          <cell r="G57">
            <v>5.6786604277333339</v>
          </cell>
          <cell r="H57">
            <v>28.39330213866667</v>
          </cell>
        </row>
        <row r="58">
          <cell r="A58" t="str">
            <v>302a</v>
          </cell>
          <cell r="B58" t="str">
            <v>CUT-BACK ASPHALT FOR BITUMINOUS PRIME COAT</v>
          </cell>
          <cell r="C58" t="str">
            <v>SM</v>
          </cell>
          <cell r="D58">
            <v>0.30485325733333341</v>
          </cell>
          <cell r="E58">
            <v>1.5737726533333338</v>
          </cell>
          <cell r="F58">
            <v>36.528983438655004</v>
          </cell>
          <cell r="G58">
            <v>9.6019023373304186</v>
          </cell>
          <cell r="H58">
            <v>48.00951168665209</v>
          </cell>
        </row>
        <row r="59">
          <cell r="A59" t="str">
            <v>302ai</v>
          </cell>
          <cell r="B59" t="str">
            <v>BITUMINOUS PRIME COAT</v>
          </cell>
          <cell r="C59" t="str">
            <v>SM</v>
          </cell>
          <cell r="D59">
            <v>0.30485325733333341</v>
          </cell>
          <cell r="E59">
            <v>1.5737726533333338</v>
          </cell>
          <cell r="F59">
            <v>35.365583333333333</v>
          </cell>
          <cell r="G59">
            <v>9.311052311000001</v>
          </cell>
          <cell r="H59">
            <v>46.555261555000001</v>
          </cell>
        </row>
        <row r="60">
          <cell r="A60" t="str">
            <v>302b</v>
          </cell>
          <cell r="B60" t="str">
            <v>EMULSIFIED ASPHALT FOR BITUMINOUS PRIME COAT</v>
          </cell>
          <cell r="C60" t="str">
            <v>SM</v>
          </cell>
          <cell r="D60">
            <v>0.29602187066666669</v>
          </cell>
          <cell r="E60">
            <v>1.5737726533333338</v>
          </cell>
          <cell r="F60">
            <v>40.775552830746669</v>
          </cell>
          <cell r="G60">
            <v>10.661336838686667</v>
          </cell>
          <cell r="H60">
            <v>53.306684193433334</v>
          </cell>
        </row>
        <row r="61">
          <cell r="A61" t="str">
            <v>303a</v>
          </cell>
          <cell r="B61" t="str">
            <v>CUT-BACK ASPHALT FOR BITUMINOUS TACK COAT</v>
          </cell>
          <cell r="C61" t="str">
            <v>SM</v>
          </cell>
          <cell r="D61">
            <v>0.12194130293333336</v>
          </cell>
          <cell r="E61">
            <v>0.58016225066666671</v>
          </cell>
          <cell r="F61">
            <v>15.287649811530001</v>
          </cell>
          <cell r="G61">
            <v>3.9974383412825003</v>
          </cell>
          <cell r="H61">
            <v>19.987191706412503</v>
          </cell>
        </row>
        <row r="62">
          <cell r="A62" t="str">
            <v>303ai</v>
          </cell>
          <cell r="B62" t="str">
            <v>BITUMINOUS TACK COAT</v>
          </cell>
          <cell r="C62" t="str">
            <v>SM</v>
          </cell>
          <cell r="D62">
            <v>0.12194130293333336</v>
          </cell>
          <cell r="E62">
            <v>0.58016225066666671</v>
          </cell>
          <cell r="F62">
            <v>14.799277999999999</v>
          </cell>
          <cell r="G62">
            <v>3.8753453884</v>
          </cell>
          <cell r="H62">
            <v>19.376726942000001</v>
          </cell>
        </row>
        <row r="63">
          <cell r="A63" t="str">
            <v>303b</v>
          </cell>
          <cell r="B63" t="str">
            <v>EMULSIFIED ASPHALT FOR BITUMINOUS TACK COAT</v>
          </cell>
          <cell r="C63" t="str">
            <v>SM</v>
          </cell>
          <cell r="D63">
            <v>0.12194130293333336</v>
          </cell>
          <cell r="E63">
            <v>0.58016225066666671</v>
          </cell>
          <cell r="F63">
            <v>17.835591446784999</v>
          </cell>
          <cell r="G63">
            <v>4.63442375009625</v>
          </cell>
          <cell r="H63">
            <v>23.17211875048125</v>
          </cell>
        </row>
        <row r="64">
          <cell r="A64" t="str">
            <v>304a</v>
          </cell>
          <cell r="B64" t="str">
            <v>SINGLE SURFACE TREATMENT</v>
          </cell>
          <cell r="C64" t="str">
            <v>SM</v>
          </cell>
          <cell r="D64">
            <v>0.80773451733333346</v>
          </cell>
          <cell r="E64">
            <v>7.5735793962666671</v>
          </cell>
          <cell r="F64">
            <v>72.313618620428798</v>
          </cell>
          <cell r="G64">
            <v>20.173733133507199</v>
          </cell>
          <cell r="H64">
            <v>100.86866566753599</v>
          </cell>
        </row>
        <row r="65">
          <cell r="A65" t="str">
            <v>304b</v>
          </cell>
          <cell r="B65" t="str">
            <v>DOUBLE SURFACE TREATMENT</v>
          </cell>
          <cell r="C65" t="str">
            <v>SM</v>
          </cell>
          <cell r="D65">
            <v>1.1753224746666668</v>
          </cell>
          <cell r="E65">
            <v>14.152874041599999</v>
          </cell>
          <cell r="F65">
            <v>140.08237312709545</v>
          </cell>
          <cell r="G65">
            <v>38.852642410840531</v>
          </cell>
          <cell r="H65">
            <v>194.26321205420265</v>
          </cell>
        </row>
        <row r="66">
          <cell r="A66" t="str">
            <v>304c</v>
          </cell>
          <cell r="B66" t="str">
            <v>TRIPLE SURFACE TREATMENT</v>
          </cell>
          <cell r="C66" t="str">
            <v>SM</v>
          </cell>
          <cell r="D66">
            <v>1.9911171093333337</v>
          </cell>
          <cell r="E66">
            <v>19.937990446933334</v>
          </cell>
          <cell r="F66">
            <v>159.74126150042881</v>
          </cell>
          <cell r="G66">
            <v>45.417592264173869</v>
          </cell>
          <cell r="H66">
            <v>227.08796132086934</v>
          </cell>
        </row>
        <row r="67">
          <cell r="A67" t="str">
            <v>304d</v>
          </cell>
          <cell r="B67" t="str">
            <v>SEAL COAT</v>
          </cell>
          <cell r="C67" t="str">
            <v>SM</v>
          </cell>
          <cell r="D67">
            <v>0.75021520000000019</v>
          </cell>
          <cell r="E67">
            <v>4.1217698133333336</v>
          </cell>
          <cell r="F67">
            <v>50.969559451206393</v>
          </cell>
          <cell r="G67">
            <v>13.960386116134933</v>
          </cell>
          <cell r="H67">
            <v>69.801930580674664</v>
          </cell>
        </row>
        <row r="68">
          <cell r="A68" t="str">
            <v>305a</v>
          </cell>
          <cell r="B68" t="str">
            <v>ASPHALTIC CONCRETE FOR WEARING COURSE (CLASS "A")</v>
          </cell>
          <cell r="C68" t="str">
            <v>CM</v>
          </cell>
          <cell r="D68">
            <v>64.631321702127664</v>
          </cell>
          <cell r="E68">
            <v>1489.3301419148931</v>
          </cell>
          <cell r="F68">
            <v>6815.1997340425523</v>
          </cell>
          <cell r="G68">
            <v>2092.2902994148935</v>
          </cell>
          <cell r="H68">
            <v>10461.451497074468</v>
          </cell>
        </row>
        <row r="69">
          <cell r="A69" t="str">
            <v>305b</v>
          </cell>
          <cell r="B69" t="str">
            <v>ASPHALTIC CONCRETE FOR WEARING COURSE (CLASS "B")</v>
          </cell>
          <cell r="C69" t="str">
            <v>CM</v>
          </cell>
          <cell r="D69">
            <v>64.631321702127664</v>
          </cell>
          <cell r="E69">
            <v>1438.2300465957446</v>
          </cell>
          <cell r="F69">
            <v>7348.8683776595753</v>
          </cell>
          <cell r="G69">
            <v>2212.9324364893619</v>
          </cell>
          <cell r="H69">
            <v>11064.662182446809</v>
          </cell>
        </row>
        <row r="70">
          <cell r="A70" t="str">
            <v>307a</v>
          </cell>
          <cell r="B70" t="str">
            <v>DENSE GRADED HOT BIT-MAC</v>
          </cell>
          <cell r="C70" t="str">
            <v>CM</v>
          </cell>
          <cell r="D70">
            <v>158.0065396</v>
          </cell>
          <cell r="E70">
            <v>379.77309420000006</v>
          </cell>
          <cell r="F70">
            <v>5605.4388923989991</v>
          </cell>
          <cell r="G70">
            <v>1535.8046315497497</v>
          </cell>
          <cell r="H70">
            <v>7679.0231577487484</v>
          </cell>
        </row>
        <row r="71">
          <cell r="A71" t="str">
            <v>307b</v>
          </cell>
          <cell r="B71" t="str">
            <v>OPEN GRADED HOT BIT-MAC</v>
          </cell>
          <cell r="C71" t="str">
            <v>CM</v>
          </cell>
          <cell r="D71">
            <v>158.0065396</v>
          </cell>
          <cell r="E71">
            <v>379.77309420000006</v>
          </cell>
          <cell r="F71">
            <v>5479.0441723989998</v>
          </cell>
          <cell r="G71">
            <v>1504.2059515497499</v>
          </cell>
          <cell r="H71">
            <v>7521.029757748749</v>
          </cell>
        </row>
        <row r="72">
          <cell r="A72" t="str">
            <v>308a</v>
          </cell>
          <cell r="B72" t="str">
            <v>RECYCLING OF ASPHALT CONCRETE (0 - 60 mm THICK)</v>
          </cell>
          <cell r="C72" t="str">
            <v>CM</v>
          </cell>
          <cell r="D72">
            <v>27.787431715555556</v>
          </cell>
          <cell r="E72">
            <v>590.64649244444445</v>
          </cell>
          <cell r="F72">
            <v>2031.3808800000002</v>
          </cell>
          <cell r="G72">
            <v>662.45370104000006</v>
          </cell>
          <cell r="H72">
            <v>3312.2685052000002</v>
          </cell>
        </row>
        <row r="73">
          <cell r="A73" t="str">
            <v>308b</v>
          </cell>
          <cell r="B73" t="str">
            <v>BITUMEN BINDER GRADE (40 - 50, 60 - 70, 80 - 100)</v>
          </cell>
          <cell r="C73" t="str">
            <v>TON</v>
          </cell>
          <cell r="D73">
            <v>25.036928000000003</v>
          </cell>
          <cell r="E73">
            <v>650.698951111111</v>
          </cell>
          <cell r="F73">
            <v>43501.119999999995</v>
          </cell>
          <cell r="G73">
            <v>11044.213969777777</v>
          </cell>
          <cell r="H73">
            <v>55221.069848888881</v>
          </cell>
        </row>
        <row r="74">
          <cell r="A74" t="str">
            <v>309a</v>
          </cell>
          <cell r="B74" t="str">
            <v>COLD MILLING, 0 - 30 mm</v>
          </cell>
          <cell r="C74" t="str">
            <v>SM</v>
          </cell>
          <cell r="D74">
            <v>0.984780608</v>
          </cell>
          <cell r="E74">
            <v>24.992545120000003</v>
          </cell>
          <cell r="F74">
            <v>8.6755750000000003</v>
          </cell>
          <cell r="G74">
            <v>8.6632251820000015</v>
          </cell>
          <cell r="H74">
            <v>43.316125910000011</v>
          </cell>
        </row>
        <row r="75">
          <cell r="A75" t="str">
            <v>309b</v>
          </cell>
          <cell r="B75" t="str">
            <v>COLD MILLING, 0 - 50 mm</v>
          </cell>
          <cell r="C75" t="str">
            <v>SM</v>
          </cell>
          <cell r="D75">
            <v>1.6413010133333334</v>
          </cell>
          <cell r="E75">
            <v>41.654241866666673</v>
          </cell>
          <cell r="F75">
            <v>14.459291666666667</v>
          </cell>
          <cell r="G75">
            <v>14.438708636666668</v>
          </cell>
          <cell r="H75">
            <v>72.193543183333333</v>
          </cell>
        </row>
        <row r="76">
          <cell r="A76" t="str">
            <v>309c</v>
          </cell>
          <cell r="B76" t="str">
            <v>COLD MILLING, 0 - 70 mm</v>
          </cell>
          <cell r="C76" t="str">
            <v>SM</v>
          </cell>
          <cell r="D76">
            <v>2.4619515199999999</v>
          </cell>
          <cell r="E76">
            <v>62.481362800000007</v>
          </cell>
          <cell r="F76">
            <v>21.688937500000002</v>
          </cell>
          <cell r="G76">
            <v>21.658062955000005</v>
          </cell>
          <cell r="H76">
            <v>108.29031477500003</v>
          </cell>
        </row>
        <row r="77">
          <cell r="A77" t="str">
            <v>401a1i</v>
          </cell>
          <cell r="B77" t="str">
            <v>CONCRETE CLASS "A1" (Underground)</v>
          </cell>
          <cell r="C77" t="str">
            <v>CM</v>
          </cell>
          <cell r="D77">
            <v>521.1746586666668</v>
          </cell>
          <cell r="E77">
            <v>1059.9366594444446</v>
          </cell>
          <cell r="F77">
            <v>3845.7325000000001</v>
          </cell>
          <cell r="G77">
            <v>1356.7109545277779</v>
          </cell>
          <cell r="H77">
            <v>6783.5547726388895</v>
          </cell>
        </row>
        <row r="78">
          <cell r="A78" t="str">
            <v>401a1ii</v>
          </cell>
          <cell r="B78" t="str">
            <v>CONCRETE CLASS "A1" (On ground)</v>
          </cell>
          <cell r="C78" t="str">
            <v>CM</v>
          </cell>
          <cell r="D78">
            <v>521.1746586666668</v>
          </cell>
          <cell r="E78">
            <v>1059.9366594444446</v>
          </cell>
          <cell r="F78">
            <v>4123.2049305555556</v>
          </cell>
          <cell r="G78">
            <v>1426.0790621666667</v>
          </cell>
          <cell r="H78">
            <v>7130.3953108333335</v>
          </cell>
        </row>
        <row r="79">
          <cell r="A79" t="str">
            <v>401a1iii</v>
          </cell>
          <cell r="B79" t="str">
            <v>CONCRETE CLASS "A1" (Elevated)</v>
          </cell>
          <cell r="C79" t="str">
            <v>CM</v>
          </cell>
          <cell r="D79">
            <v>521.1746586666668</v>
          </cell>
          <cell r="E79">
            <v>1059.9366594444446</v>
          </cell>
          <cell r="F79">
            <v>4678.1497916666667</v>
          </cell>
          <cell r="G79">
            <v>1564.8152774444445</v>
          </cell>
          <cell r="H79">
            <v>7824.0763872222224</v>
          </cell>
        </row>
        <row r="80">
          <cell r="A80" t="str">
            <v>401a2i</v>
          </cell>
          <cell r="B80" t="str">
            <v>CONCRETE CLASS "A2" (Underground)</v>
          </cell>
          <cell r="C80" t="str">
            <v>CM</v>
          </cell>
          <cell r="D80">
            <v>521.1746586666668</v>
          </cell>
          <cell r="E80">
            <v>1059.9366594444446</v>
          </cell>
          <cell r="F80">
            <v>4223.732500000001</v>
          </cell>
          <cell r="G80">
            <v>1451.2109545277781</v>
          </cell>
          <cell r="H80">
            <v>7256.0547726388904</v>
          </cell>
        </row>
        <row r="81">
          <cell r="A81" t="str">
            <v>401a2ii</v>
          </cell>
          <cell r="B81" t="str">
            <v>CONCRETE CLASS "A2" (On ground)</v>
          </cell>
          <cell r="C81" t="str">
            <v>CM</v>
          </cell>
          <cell r="D81">
            <v>521.1746586666668</v>
          </cell>
          <cell r="E81">
            <v>1059.9366594444446</v>
          </cell>
          <cell r="F81">
            <v>4501.2049305555556</v>
          </cell>
          <cell r="G81">
            <v>1520.5790621666667</v>
          </cell>
          <cell r="H81">
            <v>7602.8953108333335</v>
          </cell>
        </row>
        <row r="82">
          <cell r="A82" t="str">
            <v>401a2iii</v>
          </cell>
          <cell r="B82" t="str">
            <v>CONCRETE CLASS "A2" (Elevated)</v>
          </cell>
          <cell r="C82" t="str">
            <v>CM</v>
          </cell>
          <cell r="D82">
            <v>521.1746586666668</v>
          </cell>
          <cell r="E82">
            <v>1059.9366594444446</v>
          </cell>
          <cell r="F82">
            <v>5056.1497916666667</v>
          </cell>
          <cell r="G82">
            <v>1659.3152774444445</v>
          </cell>
          <cell r="H82">
            <v>8296.5763872222233</v>
          </cell>
        </row>
        <row r="83">
          <cell r="A83" t="str">
            <v>401a3i</v>
          </cell>
          <cell r="B83" t="str">
            <v>CONCRETE CLASS "A3" (Underground)</v>
          </cell>
          <cell r="C83" t="str">
            <v>CM</v>
          </cell>
          <cell r="D83">
            <v>521.1746586666668</v>
          </cell>
          <cell r="E83">
            <v>1059.9366594444446</v>
          </cell>
          <cell r="F83">
            <v>4601.7325000000001</v>
          </cell>
          <cell r="G83">
            <v>1545.7109545277779</v>
          </cell>
          <cell r="H83">
            <v>7728.5547726388895</v>
          </cell>
        </row>
        <row r="84">
          <cell r="A84" t="str">
            <v>401a3ii</v>
          </cell>
          <cell r="B84" t="str">
            <v>CONCRETE CLASS "A3" (On ground)</v>
          </cell>
          <cell r="C84" t="str">
            <v>CM</v>
          </cell>
          <cell r="D84">
            <v>521.1746586666668</v>
          </cell>
          <cell r="E84">
            <v>1059.9366594444446</v>
          </cell>
          <cell r="F84">
            <v>4879.2049305555556</v>
          </cell>
          <cell r="G84">
            <v>1615.0790621666667</v>
          </cell>
          <cell r="H84">
            <v>8075.3953108333335</v>
          </cell>
        </row>
        <row r="85">
          <cell r="A85" t="str">
            <v>401a3iii</v>
          </cell>
          <cell r="B85" t="str">
            <v>CONCRETE CLASS "A3" (Elevated)</v>
          </cell>
          <cell r="C85" t="str">
            <v>CM</v>
          </cell>
          <cell r="D85">
            <v>521.1746586666668</v>
          </cell>
          <cell r="E85">
            <v>1059.9366594444446</v>
          </cell>
          <cell r="F85">
            <v>5434.1497916666667</v>
          </cell>
          <cell r="G85">
            <v>1753.8152774444445</v>
          </cell>
          <cell r="H85">
            <v>8769.0763872222233</v>
          </cell>
        </row>
        <row r="86">
          <cell r="A86" t="str">
            <v>401b</v>
          </cell>
          <cell r="B86" t="str">
            <v>CONCRETE CLASS "B"</v>
          </cell>
          <cell r="C86" t="str">
            <v>CM</v>
          </cell>
          <cell r="D86">
            <v>674.3133102222223</v>
          </cell>
          <cell r="E86">
            <v>805.92997333333324</v>
          </cell>
          <cell r="F86">
            <v>3130.8626666666664</v>
          </cell>
          <cell r="G86">
            <v>1152.7764875555554</v>
          </cell>
          <cell r="H86">
            <v>5763.8824377777764</v>
          </cell>
        </row>
        <row r="87">
          <cell r="A87" t="str">
            <v>401ci</v>
          </cell>
          <cell r="B87" t="str">
            <v>CONCRETE CLASS "C" (Underground)</v>
          </cell>
          <cell r="C87" t="str">
            <v>CM</v>
          </cell>
          <cell r="D87">
            <v>502.67970822222225</v>
          </cell>
          <cell r="E87">
            <v>500.54665333333338</v>
          </cell>
          <cell r="F87">
            <v>3424.3249999999998</v>
          </cell>
          <cell r="G87">
            <v>1106.8878403888889</v>
          </cell>
          <cell r="H87">
            <v>5534.439201944444</v>
          </cell>
        </row>
        <row r="88">
          <cell r="A88" t="str">
            <v>401cii</v>
          </cell>
          <cell r="B88" t="str">
            <v>CONCRETE CLASS "C" (On ground)</v>
          </cell>
          <cell r="C88" t="str">
            <v>CM</v>
          </cell>
          <cell r="D88">
            <v>502.67970822222225</v>
          </cell>
          <cell r="E88">
            <v>500.54665333333338</v>
          </cell>
          <cell r="F88">
            <v>3542.6669444444442</v>
          </cell>
          <cell r="G88">
            <v>1136.4733265</v>
          </cell>
          <cell r="H88">
            <v>5682.3666324999995</v>
          </cell>
        </row>
        <row r="89">
          <cell r="A89" t="str">
            <v>401ciii</v>
          </cell>
          <cell r="B89" t="str">
            <v>CONCRETE CLASS "C" (Elevated)</v>
          </cell>
          <cell r="C89" t="str">
            <v>CM</v>
          </cell>
          <cell r="D89">
            <v>502.67970822222225</v>
          </cell>
          <cell r="E89">
            <v>500.54665333333338</v>
          </cell>
          <cell r="F89">
            <v>3779.3508333333334</v>
          </cell>
          <cell r="G89">
            <v>1195.6442987222222</v>
          </cell>
          <cell r="H89">
            <v>5978.2214936111104</v>
          </cell>
        </row>
        <row r="90">
          <cell r="A90" t="str">
            <v>401d</v>
          </cell>
          <cell r="B90" t="str">
            <v>CONCRETE CLASS "D1"</v>
          </cell>
          <cell r="C90" t="str">
            <v>CM</v>
          </cell>
          <cell r="D90">
            <v>793.31400866666672</v>
          </cell>
          <cell r="E90">
            <v>1265.5663616666668</v>
          </cell>
          <cell r="F90">
            <v>5201.9784166666668</v>
          </cell>
          <cell r="G90">
            <v>1815.21469675</v>
          </cell>
          <cell r="H90">
            <v>9076.0734837500004</v>
          </cell>
        </row>
        <row r="91">
          <cell r="A91" t="str">
            <v>401e</v>
          </cell>
          <cell r="B91" t="str">
            <v>CONCRETE CLASS "Y"</v>
          </cell>
          <cell r="C91" t="str">
            <v>CM</v>
          </cell>
          <cell r="D91">
            <v>1079.7508104444446</v>
          </cell>
          <cell r="E91">
            <v>500.54665333333338</v>
          </cell>
          <cell r="F91">
            <v>4623.1144444444435</v>
          </cell>
          <cell r="G91">
            <v>1550.8529770555554</v>
          </cell>
          <cell r="H91">
            <v>7754.2648852777766</v>
          </cell>
        </row>
        <row r="92">
          <cell r="A92" t="str">
            <v>401f</v>
          </cell>
          <cell r="B92" t="str">
            <v>LEAN CONCRETE</v>
          </cell>
          <cell r="C92" t="str">
            <v>CM</v>
          </cell>
          <cell r="D92">
            <v>411.12202133333335</v>
          </cell>
          <cell r="E92">
            <v>507.5164933333333</v>
          </cell>
          <cell r="F92">
            <v>2402.9237777777776</v>
          </cell>
          <cell r="G92">
            <v>830.39057311111105</v>
          </cell>
          <cell r="H92">
            <v>4151.952865555555</v>
          </cell>
        </row>
        <row r="93">
          <cell r="A93" t="str">
            <v>401gi(1)</v>
          </cell>
          <cell r="B93" t="str">
            <v>PRECAST  CONCRETE CLASS "A-1"</v>
          </cell>
          <cell r="C93" t="str">
            <v>CM</v>
          </cell>
          <cell r="D93">
            <v>1665.6771413333333</v>
          </cell>
          <cell r="E93">
            <v>947.15062666666665</v>
          </cell>
          <cell r="F93">
            <v>4831.5760833333325</v>
          </cell>
          <cell r="G93">
            <v>1861.1009628333331</v>
          </cell>
          <cell r="H93">
            <v>9305.5048141666666</v>
          </cell>
        </row>
        <row r="94">
          <cell r="A94" t="str">
            <v>401gi(3)</v>
          </cell>
          <cell r="B94" t="str">
            <v>PRECAST  CONCRETE CLASS "A-3"</v>
          </cell>
          <cell r="C94" t="str">
            <v>CM</v>
          </cell>
          <cell r="D94">
            <v>1665.6771413333333</v>
          </cell>
          <cell r="E94">
            <v>947.15062666666665</v>
          </cell>
          <cell r="F94">
            <v>5587.5760833333334</v>
          </cell>
          <cell r="G94">
            <v>2050.1009628333331</v>
          </cell>
          <cell r="H94">
            <v>10250.504814166667</v>
          </cell>
        </row>
        <row r="95">
          <cell r="A95" t="str">
            <v>401gii</v>
          </cell>
          <cell r="B95" t="str">
            <v>PRECAST  CONCRETE CLASS "B"</v>
          </cell>
          <cell r="C95" t="str">
            <v>CM</v>
          </cell>
          <cell r="D95">
            <v>1665.6771413333333</v>
          </cell>
          <cell r="E95">
            <v>947.15062666666665</v>
          </cell>
          <cell r="F95">
            <v>4653.442</v>
          </cell>
          <cell r="G95">
            <v>1816.567442</v>
          </cell>
          <cell r="H95">
            <v>9082.8372099999997</v>
          </cell>
        </row>
        <row r="96">
          <cell r="A96" t="str">
            <v>401giii(1)</v>
          </cell>
          <cell r="B96" t="str">
            <v>PRECAST  CONCRETE CLASS "D1"</v>
          </cell>
          <cell r="C96" t="str">
            <v>CM</v>
          </cell>
          <cell r="D96">
            <v>1665.6771413333333</v>
          </cell>
          <cell r="E96">
            <v>947.15062666666665</v>
          </cell>
          <cell r="F96">
            <v>5965.5760833333334</v>
          </cell>
          <cell r="G96">
            <v>2144.6009628333331</v>
          </cell>
          <cell r="H96">
            <v>10723.004814166667</v>
          </cell>
        </row>
        <row r="97">
          <cell r="A97" t="str">
            <v>401giii(2)</v>
          </cell>
          <cell r="B97" t="str">
            <v>PRECAST  CONCRETE CLASS "D2"</v>
          </cell>
          <cell r="C97" t="str">
            <v>CM</v>
          </cell>
          <cell r="D97">
            <v>1665.6771413333333</v>
          </cell>
          <cell r="E97">
            <v>947.15062666666665</v>
          </cell>
          <cell r="F97">
            <v>6343.5760833333334</v>
          </cell>
          <cell r="G97">
            <v>2239.1009628333331</v>
          </cell>
          <cell r="H97">
            <v>11195.504814166667</v>
          </cell>
        </row>
        <row r="98">
          <cell r="A98" t="str">
            <v>401giii(3)</v>
          </cell>
          <cell r="B98" t="str">
            <v>PRECAST  CONCRETE CLASS "D3"</v>
          </cell>
          <cell r="C98" t="str">
            <v>CM</v>
          </cell>
          <cell r="D98">
            <v>1665.6771413333333</v>
          </cell>
          <cell r="E98">
            <v>947.15062666666665</v>
          </cell>
          <cell r="F98">
            <v>6721.5760833333334</v>
          </cell>
          <cell r="G98">
            <v>2333.6009628333331</v>
          </cell>
          <cell r="H98">
            <v>11668.004814166667</v>
          </cell>
        </row>
        <row r="99">
          <cell r="A99" t="str">
            <v>404a</v>
          </cell>
          <cell r="B99" t="str">
            <v>REINFORCEMENT AS PER AASHTO M. 31 GRADE 40</v>
          </cell>
          <cell r="C99" t="str">
            <v>TON</v>
          </cell>
          <cell r="D99">
            <v>1543.8537632000002</v>
          </cell>
          <cell r="E99">
            <v>781.47149000000002</v>
          </cell>
          <cell r="F99">
            <v>59888</v>
          </cell>
          <cell r="G99">
            <v>15553.331313299999</v>
          </cell>
          <cell r="H99">
            <v>77766.656566499994</v>
          </cell>
        </row>
        <row r="100">
          <cell r="A100" t="str">
            <v>404b</v>
          </cell>
          <cell r="B100" t="str">
            <v>REINFORCEMENT AS PER AASHTO M. 31 GRADE 60</v>
          </cell>
          <cell r="C100" t="str">
            <v>TON</v>
          </cell>
          <cell r="D100">
            <v>1543.8537632000002</v>
          </cell>
          <cell r="E100">
            <v>781.47149000000002</v>
          </cell>
          <cell r="F100">
            <v>67238</v>
          </cell>
          <cell r="G100">
            <v>17390.831313300001</v>
          </cell>
          <cell r="H100">
            <v>86954.156566500009</v>
          </cell>
        </row>
        <row r="101">
          <cell r="A101" t="str">
            <v>404h</v>
          </cell>
          <cell r="B101" t="str">
            <v>REINFORCEMENT (STRUCTURAL SHAPES) AS PER ASTM-A-36</v>
          </cell>
          <cell r="C101" t="str">
            <v>TON</v>
          </cell>
          <cell r="D101">
            <v>1267.0872480000003</v>
          </cell>
          <cell r="E101">
            <v>5393.8142080000007</v>
          </cell>
          <cell r="F101">
            <v>55704.112900000007</v>
          </cell>
          <cell r="G101">
            <v>15591.253589000002</v>
          </cell>
          <cell r="H101">
            <v>77956.267945000014</v>
          </cell>
        </row>
        <row r="102">
          <cell r="A102" t="str">
            <v>405a</v>
          </cell>
          <cell r="B102" t="str">
            <v>PRE-STRESSING WIRE STRAND 3/8" - 1/2" DIA COMPLETE IN ALL RESPECT</v>
          </cell>
          <cell r="C102" t="str">
            <v>TON</v>
          </cell>
          <cell r="D102">
            <v>2590.6238400000002</v>
          </cell>
          <cell r="E102">
            <v>15659.04996</v>
          </cell>
          <cell r="F102">
            <v>133782.39885</v>
          </cell>
          <cell r="G102">
            <v>38008.018162499997</v>
          </cell>
          <cell r="H102">
            <v>190040.09081249998</v>
          </cell>
        </row>
        <row r="103">
          <cell r="A103" t="str">
            <v>405b</v>
          </cell>
          <cell r="B103" t="str">
            <v>LAUNCHING OF GIRDER</v>
          </cell>
          <cell r="C103" t="str">
            <v>TON</v>
          </cell>
          <cell r="D103">
            <v>59.431667555555556</v>
          </cell>
          <cell r="E103">
            <v>532.52431111111116</v>
          </cell>
          <cell r="F103">
            <v>0</v>
          </cell>
          <cell r="G103">
            <v>147.98899466666668</v>
          </cell>
          <cell r="H103">
            <v>739.94497333333345</v>
          </cell>
        </row>
        <row r="104">
          <cell r="A104" t="str">
            <v>406a</v>
          </cell>
          <cell r="B104" t="str">
            <v>PREMOULDED JOINT FILLER 12 mm THICK WITH BITUMASTIC JOINT SEAL</v>
          </cell>
          <cell r="C104" t="str">
            <v>SM</v>
          </cell>
          <cell r="D104">
            <v>109.67089777777778</v>
          </cell>
          <cell r="E104">
            <v>0</v>
          </cell>
          <cell r="F104">
            <v>304.12214359988889</v>
          </cell>
          <cell r="G104">
            <v>103.44826034441667</v>
          </cell>
          <cell r="H104">
            <v>517.24130172208334</v>
          </cell>
        </row>
        <row r="105">
          <cell r="A105" t="str">
            <v>406b</v>
          </cell>
          <cell r="B105" t="str">
            <v>NEOPRENE RUBBER JOINT FILLER 12 mm THICK WITH BITUMASTIC JOINT SEAL</v>
          </cell>
          <cell r="C105" t="str">
            <v>SM</v>
          </cell>
          <cell r="D105">
            <v>109.67089777777778</v>
          </cell>
          <cell r="E105">
            <v>0</v>
          </cell>
          <cell r="F105">
            <v>297.63325471100001</v>
          </cell>
          <cell r="G105">
            <v>101.82603812219445</v>
          </cell>
          <cell r="H105">
            <v>509.13019061097225</v>
          </cell>
        </row>
        <row r="106">
          <cell r="A106" t="str">
            <v>406c</v>
          </cell>
          <cell r="B106" t="str">
            <v>STEEL EXPANSION JOINTS</v>
          </cell>
          <cell r="C106" t="str">
            <v>KG</v>
          </cell>
          <cell r="D106">
            <v>9.0563369696969698</v>
          </cell>
          <cell r="E106">
            <v>26.395437575757576</v>
          </cell>
          <cell r="F106">
            <v>90.035227272727283</v>
          </cell>
          <cell r="G106">
            <v>31.371750454545456</v>
          </cell>
          <cell r="H106">
            <v>156.85875227272729</v>
          </cell>
        </row>
        <row r="107">
          <cell r="A107" t="str">
            <v>406d</v>
          </cell>
          <cell r="B107" t="str">
            <v>WATER STOPS 6" SIZE</v>
          </cell>
          <cell r="C107" t="str">
            <v>M</v>
          </cell>
          <cell r="D107">
            <v>94.290291200000013</v>
          </cell>
          <cell r="E107">
            <v>0</v>
          </cell>
          <cell r="F107">
            <v>465.5385</v>
          </cell>
          <cell r="G107">
            <v>139.95719780000002</v>
          </cell>
          <cell r="H107">
            <v>699.78598900000009</v>
          </cell>
        </row>
        <row r="108">
          <cell r="A108" t="str">
            <v>406e</v>
          </cell>
          <cell r="B108" t="str">
            <v>ELASTOMERIC BEARING PADS (ACCORDING TO SIZE AND THICKNESS)</v>
          </cell>
          <cell r="C108" t="str">
            <v>ccm</v>
          </cell>
          <cell r="D108">
            <v>1.7639896296296295E-2</v>
          </cell>
          <cell r="E108">
            <v>0</v>
          </cell>
          <cell r="F108">
            <v>2.12</v>
          </cell>
          <cell r="G108">
            <v>0.53440997407407409</v>
          </cell>
          <cell r="H108">
            <v>2.6720498703703703</v>
          </cell>
        </row>
        <row r="109">
          <cell r="A109" t="str">
            <v>406f</v>
          </cell>
          <cell r="B109" t="str">
            <v>ASPHALT FELT (3 PLY)</v>
          </cell>
          <cell r="C109" t="str">
            <v>SM</v>
          </cell>
          <cell r="D109">
            <v>42.61824</v>
          </cell>
          <cell r="E109">
            <v>0</v>
          </cell>
          <cell r="F109">
            <v>2888.2501292398997</v>
          </cell>
          <cell r="G109">
            <v>732.71709230997487</v>
          </cell>
          <cell r="H109">
            <v>3663.5854615498743</v>
          </cell>
        </row>
        <row r="110">
          <cell r="A110" t="str">
            <v>406g</v>
          </cell>
          <cell r="B110" t="str">
            <v xml:space="preserve">STEEL OR METAL BEARING DEVICES </v>
          </cell>
          <cell r="C110" t="str">
            <v>KG</v>
          </cell>
          <cell r="D110">
            <v>19.71536</v>
          </cell>
          <cell r="E110">
            <v>69.6839552</v>
          </cell>
          <cell r="F110">
            <v>116.15</v>
          </cell>
          <cell r="G110">
            <v>51.387328800000006</v>
          </cell>
          <cell r="H110">
            <v>256.936644</v>
          </cell>
        </row>
        <row r="111">
          <cell r="A111" t="str">
            <v>407d1</v>
          </cell>
          <cell r="B111" t="str">
            <v>CAST IN PLACE CONCRETE PILES UP TO 0.76 M DIA (BORING ONLY) IN NORMAL SOIL</v>
          </cell>
          <cell r="C111" t="str">
            <v>M</v>
          </cell>
          <cell r="D111">
            <v>319.07214266666671</v>
          </cell>
          <cell r="E111">
            <v>1654.042584</v>
          </cell>
          <cell r="F111">
            <v>711.1433333333332</v>
          </cell>
          <cell r="G111">
            <v>671.06451500000003</v>
          </cell>
          <cell r="H111">
            <v>3355.3225750000001</v>
          </cell>
        </row>
        <row r="112">
          <cell r="A112" t="str">
            <v>407d2</v>
          </cell>
          <cell r="B112" t="str">
            <v xml:space="preserve">CAST IN PLACE CONCRETE PILES UP TO 0.76 M DIA (BORING ONLY) IN GRAVEL STRATA </v>
          </cell>
          <cell r="C112" t="str">
            <v>M</v>
          </cell>
          <cell r="D112">
            <v>478.60821400000003</v>
          </cell>
          <cell r="E112">
            <v>2481.0638760000002</v>
          </cell>
          <cell r="F112">
            <v>1066.7149999999997</v>
          </cell>
          <cell r="G112">
            <v>1006.5967724999999</v>
          </cell>
          <cell r="H112">
            <v>5032.9838624999993</v>
          </cell>
        </row>
        <row r="113">
          <cell r="A113" t="str">
            <v>407d3</v>
          </cell>
          <cell r="B113" t="str">
            <v>CAST IN PLACE CONCRETE PILES 0.80 - 1.4 M DIA (BORING ONLY) IN NORMAL SOIL</v>
          </cell>
          <cell r="C113" t="str">
            <v>M</v>
          </cell>
          <cell r="D113">
            <v>478.60821400000003</v>
          </cell>
          <cell r="E113">
            <v>2481.0638760000002</v>
          </cell>
          <cell r="F113">
            <v>806.38499999999999</v>
          </cell>
          <cell r="G113">
            <v>941.51427250000006</v>
          </cell>
          <cell r="H113">
            <v>4707.5713625000008</v>
          </cell>
        </row>
        <row r="114">
          <cell r="A114" t="str">
            <v>407d4</v>
          </cell>
          <cell r="B114" t="str">
            <v xml:space="preserve">CAST IN PLACE CONCRETE PILES 0.80 - 1.4 M DIA (BORING ONLY) IN GRAVEL STRATA </v>
          </cell>
          <cell r="C114" t="str">
            <v>M</v>
          </cell>
          <cell r="D114">
            <v>797.68035666666674</v>
          </cell>
          <cell r="E114">
            <v>4135.10646</v>
          </cell>
          <cell r="F114">
            <v>977.94833333333327</v>
          </cell>
          <cell r="G114">
            <v>1477.6837875000001</v>
          </cell>
          <cell r="H114">
            <v>7388.4189375000005</v>
          </cell>
        </row>
        <row r="115">
          <cell r="A115" t="str">
            <v>407d5</v>
          </cell>
          <cell r="B115" t="str">
            <v>CAST IN PLACE CONCRETE PILES 1.5 -2.0 M DIA (BORING ONLY) IN NORMAL SOIL</v>
          </cell>
          <cell r="C115" t="str">
            <v>M</v>
          </cell>
          <cell r="D115">
            <v>683.72602000000006</v>
          </cell>
          <cell r="E115">
            <v>4884.9408342857141</v>
          </cell>
          <cell r="F115">
            <v>1146.5828571428572</v>
          </cell>
          <cell r="G115">
            <v>1678.8124278571429</v>
          </cell>
          <cell r="H115">
            <v>8394.0621392857138</v>
          </cell>
        </row>
        <row r="116">
          <cell r="A116" t="str">
            <v>407d6</v>
          </cell>
          <cell r="B116" t="str">
            <v>CAST IN PLACE CONCRETE PILES 1.5 -2.0 M DIA (BORING ONLY) IN GRAVEL SOIL</v>
          </cell>
          <cell r="C116" t="str">
            <v>M</v>
          </cell>
          <cell r="D116">
            <v>1196.5205350000001</v>
          </cell>
          <cell r="E116">
            <v>6909.7787500000004</v>
          </cell>
          <cell r="F116">
            <v>1261.0324999999998</v>
          </cell>
          <cell r="G116">
            <v>2341.8329462500001</v>
          </cell>
          <cell r="H116">
            <v>11709.164731250001</v>
          </cell>
        </row>
        <row r="117">
          <cell r="A117" t="str">
            <v>407h</v>
          </cell>
          <cell r="B117" t="str">
            <v>PILE LOAD TEST UP TO 120 TON</v>
          </cell>
          <cell r="C117" t="str">
            <v>EACH</v>
          </cell>
          <cell r="D117">
            <v>20324.400768</v>
          </cell>
          <cell r="E117">
            <v>45769.303679999997</v>
          </cell>
          <cell r="F117">
            <v>101691.66</v>
          </cell>
          <cell r="G117">
            <v>41946.341112000002</v>
          </cell>
          <cell r="H117">
            <v>209731.70556</v>
          </cell>
        </row>
        <row r="118">
          <cell r="A118" t="str">
            <v>407i</v>
          </cell>
          <cell r="B118" t="str">
            <v>PILE LOAD TEST UP TO 240 TON</v>
          </cell>
          <cell r="C118" t="str">
            <v>EACH</v>
          </cell>
          <cell r="D118">
            <v>37016.880768000003</v>
          </cell>
          <cell r="E118">
            <v>45769.303679999997</v>
          </cell>
          <cell r="F118">
            <v>203383.32</v>
          </cell>
          <cell r="G118">
            <v>71542.376111999998</v>
          </cell>
          <cell r="H118">
            <v>357711.88055999996</v>
          </cell>
        </row>
        <row r="119">
          <cell r="A119" t="str">
            <v>407j</v>
          </cell>
          <cell r="B119" t="str">
            <v>PILE LOAD TEST UP TO 360 TON</v>
          </cell>
          <cell r="C119" t="str">
            <v>EACH</v>
          </cell>
          <cell r="D119">
            <v>53709.360768000006</v>
          </cell>
          <cell r="E119">
            <v>50188.383999999998</v>
          </cell>
          <cell r="F119">
            <v>305074.98</v>
          </cell>
          <cell r="G119">
            <v>102243.18119199999</v>
          </cell>
          <cell r="H119">
            <v>511215.90595999995</v>
          </cell>
        </row>
        <row r="120">
          <cell r="A120" t="str">
            <v>407k</v>
          </cell>
          <cell r="B120" t="str">
            <v>CONFIRMATORY BORING (NX SIZE)</v>
          </cell>
          <cell r="C120" t="str">
            <v>M</v>
          </cell>
          <cell r="D120">
            <v>175.97748000000001</v>
          </cell>
          <cell r="E120">
            <v>1582.02268</v>
          </cell>
          <cell r="F120">
            <v>6.3650000000000002</v>
          </cell>
          <cell r="G120">
            <v>441.09129000000001</v>
          </cell>
          <cell r="H120">
            <v>2205.4564500000001</v>
          </cell>
        </row>
        <row r="121">
          <cell r="A121">
            <v>410</v>
          </cell>
          <cell r="B121" t="str">
            <v>BRICK WORK</v>
          </cell>
          <cell r="C121" t="str">
            <v>CM</v>
          </cell>
          <cell r="D121">
            <v>326.59851392000002</v>
          </cell>
          <cell r="E121">
            <v>282.7227456</v>
          </cell>
          <cell r="F121">
            <v>2760.9443999999999</v>
          </cell>
          <cell r="G121">
            <v>842.56641487999991</v>
          </cell>
          <cell r="H121">
            <v>4212.8320743999993</v>
          </cell>
        </row>
        <row r="122">
          <cell r="A122" t="str">
            <v>411a</v>
          </cell>
          <cell r="B122" t="str">
            <v>STONE MASONRY RANDOM DRY</v>
          </cell>
          <cell r="C122" t="str">
            <v>CM</v>
          </cell>
          <cell r="D122">
            <v>278.31475840000002</v>
          </cell>
          <cell r="E122">
            <v>107.960256</v>
          </cell>
          <cell r="F122">
            <v>399.44400000000002</v>
          </cell>
          <cell r="G122">
            <v>196.42975360000003</v>
          </cell>
          <cell r="H122">
            <v>982.14876800000013</v>
          </cell>
        </row>
        <row r="123">
          <cell r="A123" t="str">
            <v>411b</v>
          </cell>
          <cell r="B123" t="str">
            <v>STONE MASONRY RANDOM WITH MORTAR</v>
          </cell>
          <cell r="C123" t="str">
            <v>CM</v>
          </cell>
          <cell r="D123">
            <v>301.49875840000004</v>
          </cell>
          <cell r="E123">
            <v>166.68167199999999</v>
          </cell>
          <cell r="F123">
            <v>1421.95</v>
          </cell>
          <cell r="G123">
            <v>472.53260760000001</v>
          </cell>
          <cell r="H123">
            <v>2362.6630380000001</v>
          </cell>
        </row>
        <row r="124">
          <cell r="A124" t="str">
            <v>411c</v>
          </cell>
          <cell r="B124" t="str">
            <v>STONE MASONRY DRESSED UNCOURSED DRY</v>
          </cell>
          <cell r="C124" t="str">
            <v>CM</v>
          </cell>
          <cell r="D124">
            <v>361.77715840000008</v>
          </cell>
          <cell r="E124">
            <v>107.960256</v>
          </cell>
          <cell r="F124">
            <v>448.49300000000005</v>
          </cell>
          <cell r="G124">
            <v>229.55760360000005</v>
          </cell>
          <cell r="H124">
            <v>1147.7880180000002</v>
          </cell>
        </row>
        <row r="125">
          <cell r="A125" t="str">
            <v>411d</v>
          </cell>
          <cell r="B125" t="str">
            <v>STONE MASONRY DRESSED UNCOURSED WITH MORTAR</v>
          </cell>
          <cell r="C125" t="str">
            <v>CM</v>
          </cell>
          <cell r="D125">
            <v>426.6923584000001</v>
          </cell>
          <cell r="E125">
            <v>166.68167199999999</v>
          </cell>
          <cell r="F125">
            <v>1482.9994999999999</v>
          </cell>
          <cell r="G125">
            <v>519.09338260000004</v>
          </cell>
          <cell r="H125">
            <v>2595.4669130000002</v>
          </cell>
        </row>
        <row r="126">
          <cell r="A126" t="str">
            <v>411g</v>
          </cell>
          <cell r="B126" t="str">
            <v>ROLL POINTING</v>
          </cell>
          <cell r="C126" t="str">
            <v>SM</v>
          </cell>
          <cell r="D126">
            <v>69.950603520000016</v>
          </cell>
          <cell r="E126">
            <v>11.7442832</v>
          </cell>
          <cell r="F126">
            <v>43.682830000000003</v>
          </cell>
          <cell r="G126">
            <v>31.344429180000006</v>
          </cell>
          <cell r="H126">
            <v>156.72214590000004</v>
          </cell>
        </row>
        <row r="127">
          <cell r="A127" t="str">
            <v>412a</v>
          </cell>
          <cell r="B127" t="str">
            <v>STONE MASONRY DRESSED COURSED WITH MORTAR</v>
          </cell>
          <cell r="C127" t="str">
            <v>CM</v>
          </cell>
          <cell r="D127">
            <v>570.43315840000014</v>
          </cell>
          <cell r="E127">
            <v>264.08441600000003</v>
          </cell>
          <cell r="F127">
            <v>1388.193</v>
          </cell>
          <cell r="G127">
            <v>555.67764360000001</v>
          </cell>
          <cell r="H127">
            <v>2778.3882180000001</v>
          </cell>
        </row>
        <row r="128">
          <cell r="A128" t="str">
            <v>501a</v>
          </cell>
          <cell r="B128" t="str">
            <v>R.C.C PIPE CULVERT AASHTO M 170 CLASS II DIA 310 mm</v>
          </cell>
          <cell r="C128" t="str">
            <v>M</v>
          </cell>
          <cell r="D128">
            <v>206.22196000000002</v>
          </cell>
          <cell r="E128">
            <v>437.483724</v>
          </cell>
          <cell r="F128">
            <v>643.27524999999991</v>
          </cell>
          <cell r="G128">
            <v>321.74523349999998</v>
          </cell>
          <cell r="H128">
            <v>1608.7261675</v>
          </cell>
        </row>
        <row r="129">
          <cell r="A129" t="str">
            <v>501b</v>
          </cell>
          <cell r="B129" t="str">
            <v xml:space="preserve">R.C.C PIPE CULVERT AASHTO M 170 CLASS II DIA 380 mm </v>
          </cell>
          <cell r="C129" t="str">
            <v>M</v>
          </cell>
          <cell r="D129">
            <v>199.5921424</v>
          </cell>
          <cell r="E129">
            <v>577.18572399999994</v>
          </cell>
          <cell r="F129">
            <v>834.02649999999994</v>
          </cell>
          <cell r="G129">
            <v>402.70109159999998</v>
          </cell>
          <cell r="H129">
            <v>2013.5054579999999</v>
          </cell>
        </row>
        <row r="130">
          <cell r="A130" t="str">
            <v>501c</v>
          </cell>
          <cell r="B130" t="str">
            <v>R.C.C PIPE CULVERT AASHTO M 170 CLASS II DIA 460 mm</v>
          </cell>
          <cell r="C130" t="str">
            <v>M</v>
          </cell>
          <cell r="D130">
            <v>202.87749440000002</v>
          </cell>
          <cell r="E130">
            <v>935.95853599999987</v>
          </cell>
          <cell r="F130">
            <v>1004.82425</v>
          </cell>
          <cell r="G130">
            <v>535.91507009999998</v>
          </cell>
          <cell r="H130">
            <v>2679.5753504999998</v>
          </cell>
        </row>
        <row r="131">
          <cell r="A131" t="str">
            <v>501d</v>
          </cell>
          <cell r="B131" t="str">
            <v>R.C.C PIPE CULVERT AASHTO M 170 CLASS II DIA 610 mm</v>
          </cell>
          <cell r="C131" t="str">
            <v>M</v>
          </cell>
          <cell r="D131">
            <v>209.72572218181821</v>
          </cell>
          <cell r="E131">
            <v>1146.3905</v>
          </cell>
          <cell r="F131">
            <v>1555.4711363636366</v>
          </cell>
          <cell r="G131">
            <v>727.89683963636367</v>
          </cell>
          <cell r="H131">
            <v>3639.4841981818181</v>
          </cell>
        </row>
        <row r="132">
          <cell r="A132" t="str">
            <v>501e</v>
          </cell>
          <cell r="B132" t="str">
            <v>R.C.C PIPE CULVERT AASHTO M 170 CLASS II DIA 760 mm</v>
          </cell>
          <cell r="C132" t="str">
            <v>M</v>
          </cell>
          <cell r="D132">
            <v>241.92693127272733</v>
          </cell>
          <cell r="E132">
            <v>1078.4148290909091</v>
          </cell>
          <cell r="F132">
            <v>2198.5411363636363</v>
          </cell>
          <cell r="G132">
            <v>879.72072418181824</v>
          </cell>
          <cell r="H132">
            <v>4398.6036209090908</v>
          </cell>
        </row>
        <row r="133">
          <cell r="A133" t="str">
            <v>501f</v>
          </cell>
          <cell r="B133" t="str">
            <v>R.C.C PIPE CULVERT AASHTO M 170 CLASS II DIA 910 mm</v>
          </cell>
          <cell r="C133" t="str">
            <v>M</v>
          </cell>
          <cell r="D133">
            <v>302.33381309090913</v>
          </cell>
          <cell r="E133">
            <v>1331.298983636364</v>
          </cell>
          <cell r="F133">
            <v>3614.2606818181816</v>
          </cell>
          <cell r="G133">
            <v>1311.9733696363637</v>
          </cell>
          <cell r="H133">
            <v>6559.8668481818186</v>
          </cell>
        </row>
        <row r="134">
          <cell r="A134" t="str">
            <v>501g</v>
          </cell>
          <cell r="B134" t="str">
            <v>R.C.C PIPE CULVERT AASHTO M 170 CLASS II DIA 1070 mm</v>
          </cell>
          <cell r="C134" t="str">
            <v>M</v>
          </cell>
          <cell r="D134">
            <v>391.25552282352947</v>
          </cell>
          <cell r="E134">
            <v>1481.4077952941179</v>
          </cell>
          <cell r="F134">
            <v>4680.214705882353</v>
          </cell>
          <cell r="G134">
            <v>1638.2195060000001</v>
          </cell>
          <cell r="H134">
            <v>8191.0975300000009</v>
          </cell>
        </row>
        <row r="135">
          <cell r="A135" t="str">
            <v>501h</v>
          </cell>
          <cell r="B135" t="str">
            <v>R.C.C PIPE CULVERT AASHTO M 170 CLASS II DIA 1220 mm</v>
          </cell>
          <cell r="C135" t="str">
            <v>M</v>
          </cell>
          <cell r="D135">
            <v>458.53599200000008</v>
          </cell>
          <cell r="E135">
            <v>1798.8523228571432</v>
          </cell>
          <cell r="F135">
            <v>5964.3377142857144</v>
          </cell>
          <cell r="G135">
            <v>2055.4315072857144</v>
          </cell>
          <cell r="H135">
            <v>10277.157536428571</v>
          </cell>
        </row>
        <row r="136">
          <cell r="A136" t="str">
            <v>501i</v>
          </cell>
          <cell r="B136" t="str">
            <v>R.C.C PIPE CULVERT AASHTO M 170 CLASS II DIA 1520 mm</v>
          </cell>
          <cell r="C136" t="str">
            <v>M</v>
          </cell>
          <cell r="D136">
            <v>545.44727066666667</v>
          </cell>
          <cell r="E136">
            <v>2098.661043333334</v>
          </cell>
          <cell r="F136">
            <v>9213.5556333333352</v>
          </cell>
          <cell r="G136">
            <v>2964.415986833334</v>
          </cell>
          <cell r="H136">
            <v>14822.07993416667</v>
          </cell>
        </row>
        <row r="137">
          <cell r="A137" t="str">
            <v>501j</v>
          </cell>
          <cell r="B137" t="str">
            <v>R.C.C PIPE CULVERT AASHTO M 170 CLASS IV DIA 310 mm</v>
          </cell>
          <cell r="C137" t="str">
            <v>M</v>
          </cell>
          <cell r="D137">
            <v>206.22196000000002</v>
          </cell>
          <cell r="E137">
            <v>507.33472399999999</v>
          </cell>
          <cell r="F137">
            <v>661.51900000000001</v>
          </cell>
          <cell r="G137">
            <v>343.76892099999998</v>
          </cell>
          <cell r="H137">
            <v>1718.8446049999998</v>
          </cell>
        </row>
        <row r="138">
          <cell r="A138" t="str">
            <v>501k</v>
          </cell>
          <cell r="B138" t="str">
            <v>R.C.C PIPE CULVERT AASHTO M 170 CLASS IV DIA 380 mm</v>
          </cell>
          <cell r="C138" t="str">
            <v>M</v>
          </cell>
          <cell r="D138">
            <v>199.5921424</v>
          </cell>
          <cell r="E138">
            <v>577.18572399999994</v>
          </cell>
          <cell r="F138">
            <v>781.03649999999993</v>
          </cell>
          <cell r="G138">
            <v>389.45359159999998</v>
          </cell>
          <cell r="H138">
            <v>1947.2679579999999</v>
          </cell>
        </row>
        <row r="139">
          <cell r="A139" t="str">
            <v>501l</v>
          </cell>
          <cell r="B139" t="str">
            <v>R.C.C PIPE CULVERT AASHTO M 170 CLASS IV DIA 460 mm</v>
          </cell>
          <cell r="C139" t="str">
            <v>M</v>
          </cell>
          <cell r="D139">
            <v>197.57866240000004</v>
          </cell>
          <cell r="E139">
            <v>935.95853599999987</v>
          </cell>
          <cell r="F139">
            <v>955.67425000000026</v>
          </cell>
          <cell r="G139">
            <v>522.30286210000008</v>
          </cell>
          <cell r="H139">
            <v>2611.5143105000006</v>
          </cell>
        </row>
        <row r="140">
          <cell r="A140" t="str">
            <v>501m</v>
          </cell>
          <cell r="B140" t="str">
            <v>R.C.C PIPE CULVERT AASHTO M 170 CLASS IV DIA 610 mm</v>
          </cell>
          <cell r="C140" t="str">
            <v>M</v>
          </cell>
          <cell r="D140">
            <v>209.72572218181821</v>
          </cell>
          <cell r="E140">
            <v>1146.3905</v>
          </cell>
          <cell r="F140">
            <v>1590.7847727272726</v>
          </cell>
          <cell r="G140">
            <v>736.72524872727263</v>
          </cell>
          <cell r="H140">
            <v>3683.6262436363631</v>
          </cell>
        </row>
        <row r="141">
          <cell r="A141" t="str">
            <v>501n</v>
          </cell>
          <cell r="B141" t="str">
            <v>R.C.C PIPE CULVERT AASHTO M 170 CLASS IV DIA 760 mm</v>
          </cell>
          <cell r="C141" t="str">
            <v>M</v>
          </cell>
          <cell r="D141">
            <v>241.92693127272733</v>
          </cell>
          <cell r="E141">
            <v>1078.4148290909091</v>
          </cell>
          <cell r="F141">
            <v>3023.9354545454548</v>
          </cell>
          <cell r="G141">
            <v>1086.0693037272729</v>
          </cell>
          <cell r="H141">
            <v>5430.3465186363646</v>
          </cell>
        </row>
        <row r="142">
          <cell r="A142" t="str">
            <v>501o</v>
          </cell>
          <cell r="B142" t="str">
            <v>R.C.C PIPE CULVERT AASHTO M 170 CLASS IV DIA 910 mm</v>
          </cell>
          <cell r="C142" t="str">
            <v>M</v>
          </cell>
          <cell r="D142">
            <v>302.33381309090913</v>
          </cell>
          <cell r="E142">
            <v>1331.298983636364</v>
          </cell>
          <cell r="F142">
            <v>4440.2606818181821</v>
          </cell>
          <cell r="G142">
            <v>1518.4733696363637</v>
          </cell>
          <cell r="H142">
            <v>7592.3668481818186</v>
          </cell>
        </row>
        <row r="143">
          <cell r="A143" t="str">
            <v>501p</v>
          </cell>
          <cell r="B143" t="str">
            <v>R.C.C PIPE CULVERT AASHTO M 170 CLASS IV DIA 1070 mm</v>
          </cell>
          <cell r="C143" t="str">
            <v>M</v>
          </cell>
          <cell r="D143">
            <v>391.25552282352947</v>
          </cell>
          <cell r="E143">
            <v>1481.4077952941179</v>
          </cell>
          <cell r="F143">
            <v>6202.3947058823533</v>
          </cell>
          <cell r="G143">
            <v>2018.7645060000002</v>
          </cell>
          <cell r="H143">
            <v>10093.822530000001</v>
          </cell>
        </row>
        <row r="144">
          <cell r="A144" t="str">
            <v>501q</v>
          </cell>
          <cell r="B144" t="str">
            <v>R.C.C PIPE CULVERT AASHTO M 170 CLASS IV DIA 1220 mm</v>
          </cell>
          <cell r="C144" t="str">
            <v>M</v>
          </cell>
          <cell r="D144">
            <v>458.53599200000008</v>
          </cell>
          <cell r="E144">
            <v>1798.8523228571432</v>
          </cell>
          <cell r="F144">
            <v>8410.5468571428573</v>
          </cell>
          <cell r="G144">
            <v>2666.9837930000003</v>
          </cell>
          <cell r="H144">
            <v>13334.918965000001</v>
          </cell>
        </row>
        <row r="145">
          <cell r="A145" t="str">
            <v>501r</v>
          </cell>
          <cell r="B145" t="str">
            <v>R.C.C PIPE CULVERT AASHTO M 170 CLASS IV DIA 1520 mm</v>
          </cell>
          <cell r="C145" t="str">
            <v>M</v>
          </cell>
          <cell r="D145">
            <v>545.44727066666667</v>
          </cell>
          <cell r="E145">
            <v>2098.661043333334</v>
          </cell>
          <cell r="F145">
            <v>11829.303366666667</v>
          </cell>
          <cell r="G145">
            <v>3618.352920166667</v>
          </cell>
          <cell r="H145">
            <v>18091.764600833336</v>
          </cell>
        </row>
        <row r="146">
          <cell r="A146" t="str">
            <v>502a</v>
          </cell>
          <cell r="B146" t="str">
            <v>GRANULAR MATERIAL IN BED TO CONCRETE PIPE CULVERT</v>
          </cell>
          <cell r="C146" t="str">
            <v>CM</v>
          </cell>
          <cell r="D146">
            <v>83.168385066666673</v>
          </cell>
          <cell r="E146">
            <v>118.92770666666668</v>
          </cell>
          <cell r="F146">
            <v>404.24860000000001</v>
          </cell>
          <cell r="G146">
            <v>151.58617293333333</v>
          </cell>
          <cell r="H146">
            <v>757.93086466666659</v>
          </cell>
        </row>
        <row r="147">
          <cell r="A147" t="str">
            <v>502b</v>
          </cell>
          <cell r="B147" t="str">
            <v xml:space="preserve">CONCRETE CLASS "B" IN BEDDING AND ENCASEMENT OF CONCRETE PIPE CULVERT </v>
          </cell>
          <cell r="C147" t="str">
            <v>CM</v>
          </cell>
          <cell r="D147">
            <v>755.74291022222235</v>
          </cell>
          <cell r="E147">
            <v>612.94681333333335</v>
          </cell>
          <cell r="F147">
            <v>3480.8626666666664</v>
          </cell>
          <cell r="G147">
            <v>1212.3880975555555</v>
          </cell>
          <cell r="H147">
            <v>6061.9404877777779</v>
          </cell>
        </row>
        <row r="148">
          <cell r="A148" t="str">
            <v>507a</v>
          </cell>
          <cell r="B148" t="str">
            <v>STEEL WIRE MESH FOR GABIONS</v>
          </cell>
          <cell r="C148" t="str">
            <v>KG</v>
          </cell>
          <cell r="D148">
            <v>5.0692681021276593</v>
          </cell>
          <cell r="E148">
            <v>0</v>
          </cell>
          <cell r="F148">
            <v>104.32296170212766</v>
          </cell>
          <cell r="G148">
            <v>27.348057451063831</v>
          </cell>
          <cell r="H148">
            <v>136.74028725531915</v>
          </cell>
        </row>
        <row r="149">
          <cell r="A149" t="str">
            <v>507b</v>
          </cell>
          <cell r="B149" t="str">
            <v>ROCK FILL IN GABIONS</v>
          </cell>
          <cell r="C149" t="str">
            <v>CM</v>
          </cell>
          <cell r="D149">
            <v>86.693428266666672</v>
          </cell>
          <cell r="E149">
            <v>0</v>
          </cell>
          <cell r="F149">
            <v>324.14666666666665</v>
          </cell>
          <cell r="G149">
            <v>102.71002373333333</v>
          </cell>
          <cell r="H149">
            <v>513.55011866666666</v>
          </cell>
        </row>
        <row r="150">
          <cell r="A150" t="str">
            <v>508a</v>
          </cell>
          <cell r="B150" t="str">
            <v>BRICK PAVING (SINGLE COURSE)</v>
          </cell>
          <cell r="C150" t="str">
            <v>SM</v>
          </cell>
          <cell r="D150">
            <v>105.72862888000002</v>
          </cell>
          <cell r="E150">
            <v>32.699583199999999</v>
          </cell>
          <cell r="F150">
            <v>216.53569999999999</v>
          </cell>
          <cell r="G150">
            <v>88.74097802</v>
          </cell>
          <cell r="H150">
            <v>443.7048901</v>
          </cell>
        </row>
        <row r="151">
          <cell r="A151" t="str">
            <v>508b</v>
          </cell>
          <cell r="B151" t="str">
            <v>BRICK PAVING (DOUBLE COURSE)</v>
          </cell>
          <cell r="C151" t="str">
            <v>SM</v>
          </cell>
          <cell r="D151">
            <v>189.19102888</v>
          </cell>
          <cell r="E151">
            <v>32.699583199999999</v>
          </cell>
          <cell r="F151">
            <v>429.16149999999993</v>
          </cell>
          <cell r="G151">
            <v>162.76302801999998</v>
          </cell>
          <cell r="H151">
            <v>813.81514009999989</v>
          </cell>
        </row>
        <row r="152">
          <cell r="A152" t="str">
            <v>509a</v>
          </cell>
          <cell r="B152" t="str">
            <v>RIP RAP CLASS "A"</v>
          </cell>
          <cell r="C152" t="str">
            <v>CM</v>
          </cell>
          <cell r="D152">
            <v>463.05320740000008</v>
          </cell>
          <cell r="E152">
            <v>0</v>
          </cell>
          <cell r="F152">
            <v>304.63749999999999</v>
          </cell>
          <cell r="G152">
            <v>191.92267685000002</v>
          </cell>
          <cell r="H152">
            <v>959.61338425000008</v>
          </cell>
        </row>
        <row r="153">
          <cell r="A153" t="str">
            <v>509b</v>
          </cell>
          <cell r="B153" t="str">
            <v>RIP RAP CLASS "B"</v>
          </cell>
          <cell r="C153" t="str">
            <v>CM</v>
          </cell>
          <cell r="D153">
            <v>444.63136592000001</v>
          </cell>
          <cell r="E153">
            <v>0</v>
          </cell>
          <cell r="F153">
            <v>302.2004</v>
          </cell>
          <cell r="G153">
            <v>186.70794147999999</v>
          </cell>
          <cell r="H153">
            <v>933.5397074</v>
          </cell>
        </row>
        <row r="154">
          <cell r="A154" t="str">
            <v>509c</v>
          </cell>
          <cell r="B154" t="str">
            <v>RIP RAP CLASS "C"</v>
          </cell>
          <cell r="C154" t="str">
            <v>CM</v>
          </cell>
          <cell r="D154">
            <v>447.80613826666666</v>
          </cell>
          <cell r="E154">
            <v>0</v>
          </cell>
          <cell r="F154">
            <v>304.63749999999999</v>
          </cell>
          <cell r="G154">
            <v>188.11090956666666</v>
          </cell>
          <cell r="H154">
            <v>940.55454783333334</v>
          </cell>
        </row>
        <row r="155">
          <cell r="A155" t="str">
            <v>509d</v>
          </cell>
          <cell r="B155" t="str">
            <v>GROUTED RIP RAP CLASS "A"</v>
          </cell>
          <cell r="C155" t="str">
            <v>CM</v>
          </cell>
          <cell r="D155">
            <v>564.22627239999997</v>
          </cell>
          <cell r="E155">
            <v>102.14403200000001</v>
          </cell>
          <cell r="F155">
            <v>1695.221</v>
          </cell>
          <cell r="G155">
            <v>590.39782609999997</v>
          </cell>
          <cell r="H155">
            <v>2951.9891305000001</v>
          </cell>
        </row>
        <row r="156">
          <cell r="A156" t="str">
            <v>509e</v>
          </cell>
          <cell r="B156" t="str">
            <v>GROUTED RIP RAP CLASS "B"</v>
          </cell>
          <cell r="C156" t="str">
            <v>CM</v>
          </cell>
          <cell r="D156">
            <v>544.11701792000008</v>
          </cell>
          <cell r="E156">
            <v>81.715225600000011</v>
          </cell>
          <cell r="F156">
            <v>1548.3432</v>
          </cell>
          <cell r="G156">
            <v>543.54386088000001</v>
          </cell>
          <cell r="H156">
            <v>2717.7193044000001</v>
          </cell>
        </row>
        <row r="157">
          <cell r="A157" t="str">
            <v>509f</v>
          </cell>
          <cell r="B157" t="str">
            <v>GROUTED RIP RAP CLASS "C"</v>
          </cell>
          <cell r="C157" t="str">
            <v>CM</v>
          </cell>
          <cell r="D157">
            <v>536.89324826666677</v>
          </cell>
          <cell r="E157">
            <v>68.09602133333334</v>
          </cell>
          <cell r="F157">
            <v>1592.2588333333333</v>
          </cell>
          <cell r="G157">
            <v>549.31202573333337</v>
          </cell>
          <cell r="H157">
            <v>2746.560128666667</v>
          </cell>
        </row>
        <row r="158">
          <cell r="A158" t="str">
            <v>509g</v>
          </cell>
          <cell r="B158" t="str">
            <v>REINFORCED CONCRETE SLOPE PROTECTION (WITHOUT REINFORCEMENT)</v>
          </cell>
          <cell r="C158" t="str">
            <v>CM</v>
          </cell>
          <cell r="D158">
            <v>763.46822377777789</v>
          </cell>
          <cell r="E158">
            <v>353.02413555555557</v>
          </cell>
          <cell r="F158">
            <v>4049.3708333333343</v>
          </cell>
          <cell r="G158">
            <v>1291.4657981666669</v>
          </cell>
          <cell r="H158">
            <v>6457.3289908333345</v>
          </cell>
        </row>
        <row r="159">
          <cell r="A159" t="str">
            <v>509h</v>
          </cell>
          <cell r="B159" t="str">
            <v>FILTER LAYER OF GRANULAR MATERIAL</v>
          </cell>
          <cell r="C159" t="str">
            <v>CM</v>
          </cell>
          <cell r="D159">
            <v>43.76954824242425</v>
          </cell>
          <cell r="E159">
            <v>191.97389696969697</v>
          </cell>
          <cell r="F159">
            <v>431.71393939393937</v>
          </cell>
          <cell r="G159">
            <v>166.86434615151515</v>
          </cell>
          <cell r="H159">
            <v>834.32173075757578</v>
          </cell>
        </row>
        <row r="160">
          <cell r="A160">
            <v>510</v>
          </cell>
          <cell r="B160" t="str">
            <v>DISMANTLING OF STRUCTURE AND OBSTRUCTIONS</v>
          </cell>
          <cell r="C160" t="str">
            <v>CM</v>
          </cell>
          <cell r="D160">
            <v>93.278886400000005</v>
          </cell>
          <cell r="E160">
            <v>390.69261599999999</v>
          </cell>
          <cell r="F160">
            <v>0</v>
          </cell>
          <cell r="G160">
            <v>120.99287559999999</v>
          </cell>
          <cell r="H160">
            <v>604.9643779999999</v>
          </cell>
        </row>
        <row r="161">
          <cell r="A161" t="str">
            <v>511a1</v>
          </cell>
          <cell r="B161" t="str">
            <v>DRY STONE PITCHING (15-20 cm Thick)</v>
          </cell>
          <cell r="C161" t="str">
            <v>SM</v>
          </cell>
          <cell r="D161">
            <v>145.97563400000001</v>
          </cell>
          <cell r="E161">
            <v>67.475160000000002</v>
          </cell>
          <cell r="F161">
            <v>49.50359375</v>
          </cell>
          <cell r="G161">
            <v>65.738596937500006</v>
          </cell>
          <cell r="H161">
            <v>328.69298468750003</v>
          </cell>
        </row>
        <row r="162">
          <cell r="A162" t="str">
            <v>511a2</v>
          </cell>
          <cell r="B162" t="str">
            <v>DRY STONE PITCHING (21-25 cm Thick)</v>
          </cell>
          <cell r="C162" t="str">
            <v>SM</v>
          </cell>
          <cell r="D162">
            <v>186.84881152000003</v>
          </cell>
          <cell r="E162">
            <v>86.368204800000001</v>
          </cell>
          <cell r="F162">
            <v>63.364600000000003</v>
          </cell>
          <cell r="G162">
            <v>84.145404080000006</v>
          </cell>
          <cell r="H162">
            <v>420.72702040000001</v>
          </cell>
        </row>
        <row r="163">
          <cell r="A163" t="str">
            <v>511b1</v>
          </cell>
          <cell r="B163" t="str">
            <v>GROUTED STONE PITCHING (15-20 cm Thick)</v>
          </cell>
          <cell r="C163" t="str">
            <v>SM</v>
          </cell>
          <cell r="D163">
            <v>238.78097152000001</v>
          </cell>
          <cell r="E163">
            <v>180.32247040000001</v>
          </cell>
          <cell r="F163">
            <v>346.64963999999998</v>
          </cell>
          <cell r="G163">
            <v>191.43827048</v>
          </cell>
          <cell r="H163">
            <v>957.19135240000003</v>
          </cell>
        </row>
        <row r="164">
          <cell r="A164" t="str">
            <v>511b2</v>
          </cell>
          <cell r="B164" t="str">
            <v>GROUTED STONE PITCHING (21-25 cm Thick)</v>
          </cell>
          <cell r="C164" t="str">
            <v>SM</v>
          </cell>
          <cell r="D164">
            <v>298.4762144</v>
          </cell>
          <cell r="E164">
            <v>225.40308800000003</v>
          </cell>
          <cell r="F164">
            <v>433.31205</v>
          </cell>
          <cell r="G164">
            <v>239.29783810000001</v>
          </cell>
          <cell r="H164">
            <v>1196.4891904999999</v>
          </cell>
        </row>
        <row r="165">
          <cell r="A165" t="str">
            <v>601ai</v>
          </cell>
          <cell r="B165" t="str">
            <v>CONCRETE KERB IN PLACE NEW JERSY BARRIER FOR MEDIAN (DOUBLE FACE)</v>
          </cell>
          <cell r="C165" t="str">
            <v>M</v>
          </cell>
          <cell r="D165">
            <v>276.22763357291734</v>
          </cell>
          <cell r="E165">
            <v>572.24847593876837</v>
          </cell>
          <cell r="F165">
            <v>2158.4444912529057</v>
          </cell>
          <cell r="G165">
            <v>751.73015019114791</v>
          </cell>
          <cell r="H165">
            <v>3758.6507509557396</v>
          </cell>
        </row>
        <row r="166">
          <cell r="A166" t="str">
            <v>601di</v>
          </cell>
          <cell r="B166" t="str">
            <v>PRECAST REINFORCED CONCRETE KERB NEW JERSY BARRIER FOR MEDIAN (DOUBLE FACE)</v>
          </cell>
          <cell r="C166" t="str">
            <v>M</v>
          </cell>
          <cell r="D166">
            <v>915.55859905828788</v>
          </cell>
          <cell r="E166">
            <v>670.53508480879077</v>
          </cell>
          <cell r="F166">
            <v>3997.6542432781607</v>
          </cell>
          <cell r="G166">
            <v>1395.9369817863098</v>
          </cell>
          <cell r="H166">
            <v>6979.6849089315492</v>
          </cell>
        </row>
        <row r="167">
          <cell r="A167" t="str">
            <v>601dii</v>
          </cell>
          <cell r="B167" t="str">
            <v>PRECAST KERB IN CONCRETE CLASS A-1 OF SIZE 450 X 150 MM INCLUDING CONCRETE BEDDING &amp; HAUNCHING</v>
          </cell>
          <cell r="C167" t="str">
            <v>M</v>
          </cell>
          <cell r="D167">
            <v>133.22535575224774</v>
          </cell>
          <cell r="E167">
            <v>90.267475806775963</v>
          </cell>
          <cell r="F167">
            <v>419.31907229508192</v>
          </cell>
          <cell r="G167">
            <v>160.7029759635264</v>
          </cell>
          <cell r="H167">
            <v>803.51487981763194</v>
          </cell>
        </row>
        <row r="168">
          <cell r="A168">
            <v>603</v>
          </cell>
          <cell r="B168" t="str">
            <v>BRICK EDGING</v>
          </cell>
          <cell r="C168" t="str">
            <v>M</v>
          </cell>
          <cell r="D168">
            <v>8.432290720000001</v>
          </cell>
          <cell r="E168">
            <v>0</v>
          </cell>
          <cell r="F168">
            <v>33.6</v>
          </cell>
          <cell r="G168">
            <v>10.508072680000001</v>
          </cell>
          <cell r="H168">
            <v>52.540363400000004</v>
          </cell>
        </row>
        <row r="169">
          <cell r="A169" t="str">
            <v>604a</v>
          </cell>
          <cell r="B169" t="str">
            <v>METAL GUARD RAIL</v>
          </cell>
          <cell r="C169" t="str">
            <v>M</v>
          </cell>
          <cell r="D169">
            <v>17.696977427821526</v>
          </cell>
          <cell r="E169">
            <v>70.840062992125979</v>
          </cell>
          <cell r="F169">
            <v>1579.360787401575</v>
          </cell>
          <cell r="G169">
            <v>416.97445695538062</v>
          </cell>
          <cell r="H169">
            <v>2084.8722847769031</v>
          </cell>
        </row>
        <row r="170">
          <cell r="A170" t="str">
            <v>604b</v>
          </cell>
          <cell r="B170" t="str">
            <v>METAL GUARD RAIL END PIECES</v>
          </cell>
          <cell r="C170" t="str">
            <v>EACH</v>
          </cell>
          <cell r="D170">
            <v>21.696197600000001</v>
          </cell>
          <cell r="E170">
            <v>0</v>
          </cell>
          <cell r="F170">
            <v>1197.5753999999999</v>
          </cell>
          <cell r="G170">
            <v>304.81789939999999</v>
          </cell>
          <cell r="H170">
            <v>1524.0894969999999</v>
          </cell>
        </row>
        <row r="171">
          <cell r="A171" t="str">
            <v>604d</v>
          </cell>
          <cell r="B171" t="str">
            <v>STEEL POST OF METAL GUARD RAIL</v>
          </cell>
          <cell r="C171" t="str">
            <v>EACH</v>
          </cell>
          <cell r="D171">
            <v>84.000028000000015</v>
          </cell>
          <cell r="E171">
            <v>976.73154</v>
          </cell>
          <cell r="F171">
            <v>3776.3060999999998</v>
          </cell>
          <cell r="G171">
            <v>1209.259417</v>
          </cell>
          <cell r="H171">
            <v>6046.2970850000002</v>
          </cell>
        </row>
        <row r="172">
          <cell r="A172" t="str">
            <v>605a</v>
          </cell>
          <cell r="B172" t="str">
            <v>CONCRETE BEAM GUARD RAIL</v>
          </cell>
          <cell r="C172" t="str">
            <v>M</v>
          </cell>
          <cell r="D172">
            <v>67.598886268041241</v>
          </cell>
          <cell r="E172">
            <v>30.824797525773196</v>
          </cell>
          <cell r="F172">
            <v>586.38008041237117</v>
          </cell>
          <cell r="G172">
            <v>171.20094105154641</v>
          </cell>
          <cell r="H172">
            <v>856.00470525773198</v>
          </cell>
        </row>
        <row r="173">
          <cell r="A173" t="str">
            <v>605c</v>
          </cell>
          <cell r="B173" t="str">
            <v>CONCRETE POST FOR GUARD RAIL</v>
          </cell>
          <cell r="C173" t="str">
            <v>M</v>
          </cell>
          <cell r="D173">
            <v>83.001164151898749</v>
          </cell>
          <cell r="E173">
            <v>27.362535696202531</v>
          </cell>
          <cell r="F173">
            <v>585.43717721518988</v>
          </cell>
          <cell r="G173">
            <v>173.9502192658228</v>
          </cell>
          <cell r="H173">
            <v>869.75109632911403</v>
          </cell>
        </row>
        <row r="174">
          <cell r="A174" t="str">
            <v>607a</v>
          </cell>
          <cell r="B174" t="str">
            <v>TRAFFIC ROAD SIGN CATEGORY 1</v>
          </cell>
          <cell r="C174" t="str">
            <v>EACH</v>
          </cell>
          <cell r="D174">
            <v>224.16030933333337</v>
          </cell>
          <cell r="E174">
            <v>255.14929600000002</v>
          </cell>
          <cell r="F174">
            <v>6861.1727000000001</v>
          </cell>
          <cell r="G174">
            <v>1835.1205763333332</v>
          </cell>
          <cell r="H174">
            <v>9175.6028816666658</v>
          </cell>
        </row>
        <row r="175">
          <cell r="A175" t="str">
            <v>607b</v>
          </cell>
          <cell r="B175" t="str">
            <v>TRAFFIC ROAD SIGN CATEGORY 2</v>
          </cell>
          <cell r="C175" t="str">
            <v>EACH</v>
          </cell>
          <cell r="D175">
            <v>69.261808000000002</v>
          </cell>
          <cell r="E175">
            <v>382.72394400000002</v>
          </cell>
          <cell r="F175">
            <v>9253.4305500000009</v>
          </cell>
          <cell r="G175">
            <v>2426.3540755000004</v>
          </cell>
          <cell r="H175">
            <v>12131.770377500001</v>
          </cell>
        </row>
        <row r="176">
          <cell r="A176" t="str">
            <v>607c</v>
          </cell>
          <cell r="B176" t="str">
            <v>TRAFFIC ROAD SIGN CATEGORY 3 (a)</v>
          </cell>
          <cell r="C176" t="str">
            <v>EACH</v>
          </cell>
          <cell r="D176">
            <v>224.16030933333337</v>
          </cell>
          <cell r="E176">
            <v>541.88510400000007</v>
          </cell>
          <cell r="F176">
            <v>11877.810633333334</v>
          </cell>
          <cell r="G176">
            <v>3160.9640116666669</v>
          </cell>
          <cell r="H176">
            <v>15804.820058333335</v>
          </cell>
        </row>
        <row r="177">
          <cell r="A177" t="str">
            <v>607d</v>
          </cell>
          <cell r="B177" t="str">
            <v>TRAFFIC ROAD SIGN CATEGORY 3 (b)</v>
          </cell>
          <cell r="C177" t="str">
            <v>EACH</v>
          </cell>
          <cell r="D177">
            <v>690.182864</v>
          </cell>
          <cell r="E177">
            <v>598.64445599999999</v>
          </cell>
          <cell r="F177">
            <v>20955.625949999998</v>
          </cell>
          <cell r="G177">
            <v>5561.1133174999995</v>
          </cell>
          <cell r="H177">
            <v>27805.566587499998</v>
          </cell>
        </row>
        <row r="178">
          <cell r="A178" t="str">
            <v>607e</v>
          </cell>
          <cell r="B178" t="str">
            <v>TRAFFIC ROAD SIGN CATEGORY 3 (c)</v>
          </cell>
          <cell r="C178" t="str">
            <v>SM</v>
          </cell>
          <cell r="D178">
            <v>138.03657279999999</v>
          </cell>
          <cell r="E178">
            <v>119.72889119999999</v>
          </cell>
          <cell r="F178">
            <v>9224.70219</v>
          </cell>
          <cell r="G178">
            <v>2370.6169135</v>
          </cell>
          <cell r="H178">
            <v>11853.0845675</v>
          </cell>
        </row>
        <row r="179">
          <cell r="A179" t="str">
            <v>607f</v>
          </cell>
          <cell r="B179" t="str">
            <v>ADDITIONAL PANEL SIZE 60 X 30 cm</v>
          </cell>
          <cell r="C179" t="str">
            <v>EACH</v>
          </cell>
          <cell r="D179">
            <v>275.56435200000004</v>
          </cell>
          <cell r="E179">
            <v>0</v>
          </cell>
          <cell r="F179">
            <v>1307.9105999999999</v>
          </cell>
          <cell r="G179">
            <v>395.86873800000001</v>
          </cell>
          <cell r="H179">
            <v>1979.3436900000002</v>
          </cell>
        </row>
        <row r="180">
          <cell r="A180" t="str">
            <v>607g</v>
          </cell>
          <cell r="B180" t="str">
            <v>ADDITIONAL PANEL SIZE 90 X 30 cm</v>
          </cell>
          <cell r="C180" t="str">
            <v>EACH</v>
          </cell>
          <cell r="D180">
            <v>275.56435200000004</v>
          </cell>
          <cell r="E180">
            <v>0</v>
          </cell>
          <cell r="F180">
            <v>1961.8659000000002</v>
          </cell>
          <cell r="G180">
            <v>559.35756300000003</v>
          </cell>
          <cell r="H180">
            <v>2796.7878150000001</v>
          </cell>
        </row>
        <row r="181">
          <cell r="A181" t="str">
            <v>608b1</v>
          </cell>
          <cell r="B181" t="str">
            <v>PAVEMENT MARKING IN NON-REFLECTIVE CR PAINT FOR LINES OF 15 cm WIDTH</v>
          </cell>
          <cell r="C181" t="str">
            <v>M</v>
          </cell>
          <cell r="D181">
            <v>2.6688289600000004</v>
          </cell>
          <cell r="E181">
            <v>5.8589528240000002</v>
          </cell>
          <cell r="F181">
            <v>16.188507999999999</v>
          </cell>
          <cell r="G181">
            <v>6.1790724459999993</v>
          </cell>
          <cell r="H181">
            <v>30.895362229999996</v>
          </cell>
        </row>
        <row r="182">
          <cell r="A182" t="str">
            <v>608b2</v>
          </cell>
          <cell r="B182" t="str">
            <v>PAVEMENT MARKING IN NON-REFLECTIVE TP PAINT FOR LINES OF 15 cm WIDTH</v>
          </cell>
          <cell r="C182" t="str">
            <v>M</v>
          </cell>
          <cell r="D182">
            <v>0.88960965333333342</v>
          </cell>
          <cell r="E182">
            <v>4.0287490933333334</v>
          </cell>
          <cell r="F182">
            <v>39.925333333333334</v>
          </cell>
          <cell r="G182">
            <v>11.210923020000001</v>
          </cell>
          <cell r="H182">
            <v>56.054615100000007</v>
          </cell>
        </row>
        <row r="183">
          <cell r="A183" t="str">
            <v>608c1</v>
          </cell>
          <cell r="B183" t="str">
            <v xml:space="preserve">PAVEMENT MARKING IN NON-REFLECTIVE CR PAINT FOR LINES OF 20 cm WIDTH </v>
          </cell>
          <cell r="C183" t="str">
            <v>M</v>
          </cell>
          <cell r="D183">
            <v>2.6688289600000004</v>
          </cell>
          <cell r="E183">
            <v>5.8589528240000002</v>
          </cell>
          <cell r="F183">
            <v>21.601230000000001</v>
          </cell>
          <cell r="G183">
            <v>7.5322529459999998</v>
          </cell>
          <cell r="H183">
            <v>37.661264729999999</v>
          </cell>
        </row>
        <row r="184">
          <cell r="A184" t="str">
            <v>608c2</v>
          </cell>
          <cell r="B184" t="str">
            <v xml:space="preserve">PAVEMENT MARKING IN NON-REFLECTIVE TP PAINT FOR LINES OF 20 cm WIDTH </v>
          </cell>
          <cell r="C184" t="str">
            <v>M</v>
          </cell>
          <cell r="D184">
            <v>0.88960965333333342</v>
          </cell>
          <cell r="E184">
            <v>4.0287490933333334</v>
          </cell>
          <cell r="F184">
            <v>53.250666666666667</v>
          </cell>
          <cell r="G184">
            <v>14.542256353333334</v>
          </cell>
          <cell r="H184">
            <v>72.711281766666673</v>
          </cell>
        </row>
        <row r="185">
          <cell r="A185" t="str">
            <v>608d1</v>
          </cell>
          <cell r="B185" t="str">
            <v>PAVEMENT MARKING IN NON-REFLECTIVE CR PAINT FOR 4.0 M ARROWS</v>
          </cell>
          <cell r="C185" t="str">
            <v>EACH</v>
          </cell>
          <cell r="D185">
            <v>70.410540480000009</v>
          </cell>
          <cell r="E185">
            <v>5.2155401199999991</v>
          </cell>
          <cell r="F185">
            <v>156.42269999999999</v>
          </cell>
          <cell r="G185">
            <v>58.012195149999997</v>
          </cell>
          <cell r="H185">
            <v>290.06097575000001</v>
          </cell>
        </row>
        <row r="186">
          <cell r="A186" t="str">
            <v>608d2</v>
          </cell>
          <cell r="B186" t="str">
            <v>PAVEMENT MARKING IN NON-REFLECTIVE TP PAINT FOR 4.0 M ARROWS</v>
          </cell>
          <cell r="C186" t="str">
            <v>EACH</v>
          </cell>
          <cell r="D186">
            <v>70.410540480000009</v>
          </cell>
          <cell r="E186">
            <v>9.9840339440000001</v>
          </cell>
          <cell r="F186">
            <v>503.12</v>
          </cell>
          <cell r="G186">
            <v>145.878643606</v>
          </cell>
          <cell r="H186">
            <v>729.39321802999996</v>
          </cell>
        </row>
        <row r="187">
          <cell r="A187" t="str">
            <v>608h1</v>
          </cell>
          <cell r="B187" t="str">
            <v xml:space="preserve">PAVEMENT MARKING IN REFLECTIVE CR PAINT FOR LINES OF 15 cm WIDTH </v>
          </cell>
          <cell r="C187" t="str">
            <v>M</v>
          </cell>
          <cell r="D187">
            <v>3.3360362000000006</v>
          </cell>
          <cell r="E187">
            <v>8.5883839500000008</v>
          </cell>
          <cell r="F187">
            <v>22.504072500000003</v>
          </cell>
          <cell r="G187">
            <v>8.6071231625000006</v>
          </cell>
          <cell r="H187">
            <v>43.035615812500005</v>
          </cell>
        </row>
        <row r="188">
          <cell r="A188" t="str">
            <v>608h2</v>
          </cell>
          <cell r="B188" t="str">
            <v xml:space="preserve">PAVEMENT MARKING IN REFLECTIVE TP PAINT FOR LINES OF 15 cm WIDTH </v>
          </cell>
          <cell r="C188" t="str">
            <v>M</v>
          </cell>
          <cell r="D188">
            <v>3.3360362000000006</v>
          </cell>
          <cell r="E188">
            <v>9.6314919740000011</v>
          </cell>
          <cell r="F188">
            <v>67.504500000000007</v>
          </cell>
          <cell r="G188">
            <v>20.1180070435</v>
          </cell>
          <cell r="H188">
            <v>100.5900352175</v>
          </cell>
        </row>
        <row r="189">
          <cell r="A189" t="str">
            <v>608i1</v>
          </cell>
          <cell r="B189" t="str">
            <v>PAVEMENT MARKING IN REFLECTIVE CR PAINT FOR LINES OF 20 cm WIDTH</v>
          </cell>
          <cell r="C189" t="str">
            <v>M</v>
          </cell>
          <cell r="D189">
            <v>3.3360362000000006</v>
          </cell>
          <cell r="E189">
            <v>6.9511524499999995</v>
          </cell>
          <cell r="F189">
            <v>30.005429999999997</v>
          </cell>
          <cell r="G189">
            <v>10.073154662499999</v>
          </cell>
          <cell r="H189">
            <v>50.365773312499996</v>
          </cell>
        </row>
        <row r="190">
          <cell r="A190" t="str">
            <v>608i2</v>
          </cell>
          <cell r="B190" t="str">
            <v>PAVEMENT MARKING IN REFLECTIVE TP PAINT FOR LINES OF 20 cm WIDTH</v>
          </cell>
          <cell r="C190" t="str">
            <v>M</v>
          </cell>
          <cell r="D190">
            <v>3.3360362000000006</v>
          </cell>
          <cell r="E190">
            <v>9.6314919740000011</v>
          </cell>
          <cell r="F190">
            <v>90.006</v>
          </cell>
          <cell r="G190">
            <v>25.743382043499999</v>
          </cell>
          <cell r="H190">
            <v>128.71691021749999</v>
          </cell>
        </row>
        <row r="191">
          <cell r="A191" t="str">
            <v>608j1</v>
          </cell>
          <cell r="B191" t="str">
            <v>PAVEMENT MARKING IN REFLECTIVE CR PAINT FOR 4.0 M ARROWS</v>
          </cell>
          <cell r="C191" t="str">
            <v>EACH</v>
          </cell>
          <cell r="D191">
            <v>70.410540480000009</v>
          </cell>
          <cell r="E191">
            <v>3.7253858000000002</v>
          </cell>
          <cell r="F191">
            <v>217.2807</v>
          </cell>
          <cell r="G191">
            <v>72.854156570000001</v>
          </cell>
          <cell r="H191">
            <v>364.27078284999999</v>
          </cell>
        </row>
        <row r="192">
          <cell r="A192" t="str">
            <v>608j2</v>
          </cell>
          <cell r="B192" t="str">
            <v>PAVEMENT MARKING IN REFLECTIVE TP PAINT FOR 4.0 M ARROWS</v>
          </cell>
          <cell r="C192" t="str">
            <v>EACH</v>
          </cell>
          <cell r="D192">
            <v>70.410540480000009</v>
          </cell>
          <cell r="E192">
            <v>7.8978178960000012</v>
          </cell>
          <cell r="F192">
            <v>851.19960000000003</v>
          </cell>
          <cell r="G192">
            <v>232.37698959400001</v>
          </cell>
          <cell r="H192">
            <v>1161.88494797</v>
          </cell>
        </row>
        <row r="193">
          <cell r="A193" t="str">
            <v>608n1</v>
          </cell>
          <cell r="B193" t="str">
            <v>PAVEMENT MARKING IN NON-REFLECTIVE CR PAINT FOR STOP</v>
          </cell>
          <cell r="C193" t="str">
            <v>EACH</v>
          </cell>
          <cell r="D193">
            <v>58.81854048000001</v>
          </cell>
          <cell r="E193">
            <v>3.7253858000000002</v>
          </cell>
          <cell r="F193">
            <v>104.2818</v>
          </cell>
          <cell r="G193">
            <v>41.706431570000007</v>
          </cell>
          <cell r="H193">
            <v>208.53215785000003</v>
          </cell>
        </row>
        <row r="194">
          <cell r="A194" t="str">
            <v>608n2</v>
          </cell>
          <cell r="B194" t="str">
            <v>PAVEMENT MARKING IN NON-REFLECTIVE TP PAINT FOR STOP</v>
          </cell>
          <cell r="C194" t="str">
            <v>EACH</v>
          </cell>
          <cell r="D194">
            <v>58.81854048000001</v>
          </cell>
          <cell r="E194">
            <v>7.8978178960000012</v>
          </cell>
          <cell r="F194">
            <v>335.92</v>
          </cell>
          <cell r="G194">
            <v>100.65908959400001</v>
          </cell>
          <cell r="H194">
            <v>503.29544797000005</v>
          </cell>
        </row>
        <row r="195">
          <cell r="A195" t="str">
            <v>608n3</v>
          </cell>
          <cell r="B195" t="str">
            <v>PAVEMENT MARKING IN REFLECTIVE CR PAINT FOR STOP</v>
          </cell>
          <cell r="C195" t="str">
            <v>EACH</v>
          </cell>
          <cell r="D195">
            <v>58.81854048000001</v>
          </cell>
          <cell r="E195">
            <v>3.7253858000000002</v>
          </cell>
          <cell r="F195">
            <v>144.85379999999998</v>
          </cell>
          <cell r="G195">
            <v>51.849431569999993</v>
          </cell>
          <cell r="H195">
            <v>259.24715784999995</v>
          </cell>
        </row>
        <row r="196">
          <cell r="A196" t="str">
            <v>608n4</v>
          </cell>
          <cell r="B196" t="str">
            <v>PAVEMENT MARKING IN REFLECTIVE TP PAINT FOR STOP</v>
          </cell>
          <cell r="C196" t="str">
            <v>EACH</v>
          </cell>
          <cell r="D196">
            <v>58.81854048000001</v>
          </cell>
          <cell r="E196">
            <v>7.8978178960000012</v>
          </cell>
          <cell r="F196">
            <v>568.32360000000006</v>
          </cell>
          <cell r="G196">
            <v>158.75998959400002</v>
          </cell>
          <cell r="H196">
            <v>793.79994797000006</v>
          </cell>
        </row>
        <row r="197">
          <cell r="A197" t="str">
            <v>609c</v>
          </cell>
          <cell r="B197" t="str">
            <v>REFLECTORIZED PAVEMENT STUD (RAISED PROFILE TYPE - SINGLE)</v>
          </cell>
          <cell r="C197" t="str">
            <v>EACH</v>
          </cell>
          <cell r="D197">
            <v>9.6199999999999992</v>
          </cell>
          <cell r="E197">
            <v>81.62</v>
          </cell>
          <cell r="F197">
            <v>193.79</v>
          </cell>
          <cell r="G197">
            <v>71.257499999999993</v>
          </cell>
          <cell r="H197">
            <v>356.28749999999997</v>
          </cell>
        </row>
        <row r="198">
          <cell r="A198" t="str">
            <v>609d</v>
          </cell>
          <cell r="B198" t="str">
            <v>REFLECTORIZED PAVEMENT STUD (RAISED PROFILE TYPE - DOUBLE)</v>
          </cell>
          <cell r="C198" t="str">
            <v>EACH</v>
          </cell>
          <cell r="D198">
            <v>9.6151440000000008</v>
          </cell>
          <cell r="E198">
            <v>81.615648000000007</v>
          </cell>
          <cell r="F198">
            <v>233.79495</v>
          </cell>
          <cell r="G198">
            <v>81.256435500000009</v>
          </cell>
          <cell r="H198">
            <v>406.28217750000005</v>
          </cell>
        </row>
        <row r="199">
          <cell r="A199" t="str">
            <v>610b</v>
          </cell>
          <cell r="B199" t="str">
            <v>RIGHT OF WAY MARKER</v>
          </cell>
          <cell r="C199" t="str">
            <v>EACH</v>
          </cell>
          <cell r="D199">
            <v>92.811206133333343</v>
          </cell>
          <cell r="E199">
            <v>121.32720933333333</v>
          </cell>
          <cell r="F199">
            <v>295.22199999999998</v>
          </cell>
          <cell r="G199">
            <v>127.34010386666667</v>
          </cell>
          <cell r="H199">
            <v>636.70051933333332</v>
          </cell>
        </row>
        <row r="200">
          <cell r="A200" t="str">
            <v>610c</v>
          </cell>
          <cell r="B200" t="str">
            <v>KILOMETRE POST (0.610 X 0.114 X 1.5 M)</v>
          </cell>
          <cell r="C200" t="str">
            <v>EACH</v>
          </cell>
          <cell r="D200">
            <v>580.79228480000006</v>
          </cell>
          <cell r="E200">
            <v>976.30568800000003</v>
          </cell>
          <cell r="F200">
            <v>1975.2110600000003</v>
          </cell>
          <cell r="G200">
            <v>883.07725820000019</v>
          </cell>
          <cell r="H200">
            <v>4415.3862910000007</v>
          </cell>
        </row>
        <row r="201">
          <cell r="A201" t="str">
            <v>610d</v>
          </cell>
          <cell r="B201" t="str">
            <v>TEN KILOMETRE POST</v>
          </cell>
          <cell r="C201" t="str">
            <v>EACH</v>
          </cell>
          <cell r="D201">
            <v>1107.4885696000001</v>
          </cell>
          <cell r="E201">
            <v>1952.6113760000001</v>
          </cell>
          <cell r="F201">
            <v>4348.106420000001</v>
          </cell>
          <cell r="G201">
            <v>1852.0515914000002</v>
          </cell>
          <cell r="H201">
            <v>9260.2579570000016</v>
          </cell>
        </row>
        <row r="202">
          <cell r="A202" t="str">
            <v>611a</v>
          </cell>
          <cell r="B202" t="str">
            <v>CHAIN LINK WIRE FABRIC FENCING 1500 MM HEIGHT WITH PRECAST PRESTRESSED R.C.C. POST</v>
          </cell>
          <cell r="C202" t="str">
            <v>M</v>
          </cell>
          <cell r="D202">
            <v>125.54782660499647</v>
          </cell>
          <cell r="E202">
            <v>91.003321033866669</v>
          </cell>
          <cell r="F202">
            <v>947.10131965999994</v>
          </cell>
          <cell r="G202">
            <v>290.91311682471576</v>
          </cell>
          <cell r="H202">
            <v>1454.5655841235789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52">
          <cell r="J852" t="str">
            <v>Punjab</v>
          </cell>
        </row>
        <row r="853">
          <cell r="J853" t="str">
            <v>Attock</v>
          </cell>
          <cell r="K853">
            <v>41828</v>
          </cell>
          <cell r="L853">
            <v>50958.832705100001</v>
          </cell>
          <cell r="M853">
            <v>49396.329239899998</v>
          </cell>
        </row>
        <row r="854">
          <cell r="J854" t="str">
            <v>Bahawal Nagar</v>
          </cell>
          <cell r="K854">
            <v>41828</v>
          </cell>
          <cell r="L854">
            <v>50958.832705100001</v>
          </cell>
          <cell r="M854">
            <v>49396.329239899998</v>
          </cell>
        </row>
        <row r="855">
          <cell r="J855" t="str">
            <v>Bahawalpur</v>
          </cell>
          <cell r="K855">
            <v>41828</v>
          </cell>
          <cell r="L855">
            <v>50958.832705100001</v>
          </cell>
          <cell r="M855">
            <v>49396.329239899998</v>
          </cell>
        </row>
        <row r="856">
          <cell r="J856" t="str">
            <v>Bhakkar</v>
          </cell>
          <cell r="K856">
            <v>41828</v>
          </cell>
          <cell r="L856">
            <v>50958.832705100001</v>
          </cell>
          <cell r="M856">
            <v>49396.329239899998</v>
          </cell>
        </row>
        <row r="857">
          <cell r="J857" t="str">
            <v>Chakwal</v>
          </cell>
          <cell r="K857">
            <v>41828</v>
          </cell>
          <cell r="L857">
            <v>50958.832705100001</v>
          </cell>
          <cell r="M857">
            <v>49396.329239899998</v>
          </cell>
        </row>
        <row r="858">
          <cell r="J858" t="str">
            <v>Dera Ghazi Khan</v>
          </cell>
          <cell r="K858">
            <v>41828</v>
          </cell>
          <cell r="L858">
            <v>50958.832705100001</v>
          </cell>
          <cell r="M858">
            <v>49396.329239899998</v>
          </cell>
        </row>
        <row r="859">
          <cell r="J859" t="str">
            <v>Faisalabad</v>
          </cell>
          <cell r="K859">
            <v>41828</v>
          </cell>
          <cell r="L859">
            <v>50958.832705100001</v>
          </cell>
          <cell r="M859">
            <v>49396.329239899998</v>
          </cell>
        </row>
        <row r="860">
          <cell r="J860" t="str">
            <v>Gujranwala</v>
          </cell>
          <cell r="K860">
            <v>41828</v>
          </cell>
          <cell r="L860">
            <v>50958.832705100001</v>
          </cell>
          <cell r="M860">
            <v>49396.329239899998</v>
          </cell>
        </row>
        <row r="861">
          <cell r="J861" t="str">
            <v>Gujrat</v>
          </cell>
          <cell r="K861">
            <v>41828</v>
          </cell>
          <cell r="L861">
            <v>50958.832705100001</v>
          </cell>
          <cell r="M861">
            <v>49396.329239899998</v>
          </cell>
        </row>
        <row r="862">
          <cell r="J862" t="str">
            <v>hafizabad</v>
          </cell>
          <cell r="K862">
            <v>41828</v>
          </cell>
          <cell r="L862">
            <v>50958.832705100001</v>
          </cell>
          <cell r="M862">
            <v>49396.329239899998</v>
          </cell>
        </row>
        <row r="863">
          <cell r="J863" t="str">
            <v>Jhang</v>
          </cell>
          <cell r="K863">
            <v>41828</v>
          </cell>
          <cell r="L863">
            <v>50958.832705100001</v>
          </cell>
          <cell r="M863">
            <v>49396.329239899998</v>
          </cell>
        </row>
        <row r="864">
          <cell r="J864" t="str">
            <v>Jhelum</v>
          </cell>
          <cell r="K864">
            <v>41828</v>
          </cell>
          <cell r="L864">
            <v>50958.832705100001</v>
          </cell>
          <cell r="M864">
            <v>49396.329239899998</v>
          </cell>
        </row>
        <row r="865">
          <cell r="J865" t="str">
            <v>Kasur</v>
          </cell>
          <cell r="K865">
            <v>41828</v>
          </cell>
          <cell r="L865">
            <v>50958.832705100001</v>
          </cell>
          <cell r="M865">
            <v>49396.329239899998</v>
          </cell>
        </row>
        <row r="866">
          <cell r="J866" t="str">
            <v>Khanewal</v>
          </cell>
          <cell r="K866">
            <v>41828</v>
          </cell>
          <cell r="L866">
            <v>50958.832705100001</v>
          </cell>
          <cell r="M866">
            <v>49396.329239899998</v>
          </cell>
        </row>
        <row r="867">
          <cell r="J867" t="str">
            <v>Khushab</v>
          </cell>
          <cell r="K867">
            <v>41828</v>
          </cell>
          <cell r="L867">
            <v>50958.832705100001</v>
          </cell>
          <cell r="M867">
            <v>49396.329239899998</v>
          </cell>
        </row>
        <row r="868">
          <cell r="J868" t="str">
            <v>Lahore</v>
          </cell>
          <cell r="K868">
            <v>41828</v>
          </cell>
          <cell r="L868">
            <v>50958.832705100001</v>
          </cell>
          <cell r="M868">
            <v>49396.329239899998</v>
          </cell>
        </row>
        <row r="869">
          <cell r="J869" t="str">
            <v>Leiah</v>
          </cell>
          <cell r="K869">
            <v>41828</v>
          </cell>
          <cell r="L869">
            <v>50958.832705100001</v>
          </cell>
          <cell r="M869">
            <v>49396.329239899998</v>
          </cell>
        </row>
        <row r="870">
          <cell r="J870" t="str">
            <v>Lodheran</v>
          </cell>
          <cell r="K870">
            <v>41828</v>
          </cell>
          <cell r="L870">
            <v>50958.832705100001</v>
          </cell>
          <cell r="M870">
            <v>49396.329239899998</v>
          </cell>
        </row>
        <row r="871">
          <cell r="J871" t="str">
            <v>Mianwali</v>
          </cell>
          <cell r="K871">
            <v>41828</v>
          </cell>
          <cell r="L871">
            <v>50958.832705100001</v>
          </cell>
          <cell r="M871">
            <v>49396.329239899998</v>
          </cell>
        </row>
        <row r="872">
          <cell r="J872" t="str">
            <v>Multan</v>
          </cell>
          <cell r="K872">
            <v>41828</v>
          </cell>
          <cell r="L872">
            <v>50958.832705100001</v>
          </cell>
          <cell r="M872">
            <v>49396.329239899998</v>
          </cell>
        </row>
        <row r="873">
          <cell r="J873" t="str">
            <v>Muzafargarh</v>
          </cell>
          <cell r="K873">
            <v>41828</v>
          </cell>
          <cell r="L873">
            <v>50958.832705100001</v>
          </cell>
          <cell r="M873">
            <v>49396.329239899998</v>
          </cell>
        </row>
        <row r="874">
          <cell r="J874" t="str">
            <v>Mandi Baha udin</v>
          </cell>
          <cell r="K874">
            <v>41828</v>
          </cell>
          <cell r="L874">
            <v>50958.832705100001</v>
          </cell>
          <cell r="M874">
            <v>49396.329239899998</v>
          </cell>
        </row>
        <row r="875">
          <cell r="J875" t="str">
            <v>Narowal</v>
          </cell>
          <cell r="K875">
            <v>41828</v>
          </cell>
          <cell r="L875">
            <v>50958.832705100001</v>
          </cell>
          <cell r="M875">
            <v>49396.329239899998</v>
          </cell>
        </row>
        <row r="876">
          <cell r="J876" t="str">
            <v>Okara</v>
          </cell>
          <cell r="K876">
            <v>41828</v>
          </cell>
          <cell r="L876">
            <v>50958.832705100001</v>
          </cell>
          <cell r="M876">
            <v>49396.329239899998</v>
          </cell>
        </row>
        <row r="877">
          <cell r="J877" t="str">
            <v>Pakpattan</v>
          </cell>
          <cell r="K877">
            <v>41828</v>
          </cell>
          <cell r="L877">
            <v>50958.832705100001</v>
          </cell>
          <cell r="M877">
            <v>49396.329239899998</v>
          </cell>
        </row>
        <row r="878">
          <cell r="J878" t="str">
            <v>Rahim yar khan</v>
          </cell>
          <cell r="K878">
            <v>41828</v>
          </cell>
          <cell r="L878">
            <v>50958.832705100001</v>
          </cell>
          <cell r="M878">
            <v>49396.329239899998</v>
          </cell>
        </row>
        <row r="879">
          <cell r="J879" t="str">
            <v>Rajan pur</v>
          </cell>
          <cell r="K879">
            <v>41828</v>
          </cell>
          <cell r="L879">
            <v>50958.832705100001</v>
          </cell>
          <cell r="M879">
            <v>49396.329239899998</v>
          </cell>
        </row>
        <row r="880">
          <cell r="J880" t="str">
            <v>Rawalpindi</v>
          </cell>
          <cell r="K880">
            <v>41828</v>
          </cell>
          <cell r="L880">
            <v>50958.832705100001</v>
          </cell>
          <cell r="M880">
            <v>49396.329239899998</v>
          </cell>
        </row>
        <row r="881">
          <cell r="J881" t="str">
            <v>Sahiwal</v>
          </cell>
          <cell r="K881">
            <v>41828</v>
          </cell>
          <cell r="L881">
            <v>50958.832705100001</v>
          </cell>
          <cell r="M881">
            <v>49396.329239899998</v>
          </cell>
        </row>
        <row r="882">
          <cell r="J882" t="str">
            <v>Sargodha</v>
          </cell>
          <cell r="K882">
            <v>41828</v>
          </cell>
          <cell r="L882">
            <v>50958.832705100001</v>
          </cell>
          <cell r="M882">
            <v>49396.329239899998</v>
          </cell>
        </row>
        <row r="883">
          <cell r="J883" t="str">
            <v>Sheikhupura</v>
          </cell>
          <cell r="K883">
            <v>41828</v>
          </cell>
          <cell r="L883">
            <v>50958.832705100001</v>
          </cell>
          <cell r="M883">
            <v>49396.329239899998</v>
          </cell>
        </row>
        <row r="884">
          <cell r="J884" t="str">
            <v>Sialkot</v>
          </cell>
          <cell r="K884">
            <v>41828</v>
          </cell>
          <cell r="L884">
            <v>50958.832705100001</v>
          </cell>
          <cell r="M884">
            <v>49396.329239899998</v>
          </cell>
        </row>
        <row r="885">
          <cell r="J885" t="str">
            <v>Toba Tek Singh</v>
          </cell>
          <cell r="K885">
            <v>41828</v>
          </cell>
          <cell r="L885">
            <v>50958.832705100001</v>
          </cell>
          <cell r="M885">
            <v>49396.329239899998</v>
          </cell>
        </row>
        <row r="886">
          <cell r="J886" t="str">
            <v>Vehari</v>
          </cell>
          <cell r="K886">
            <v>41828</v>
          </cell>
          <cell r="L886">
            <v>50958.832705100001</v>
          </cell>
          <cell r="M886">
            <v>49396.329239899998</v>
          </cell>
        </row>
        <row r="887">
          <cell r="J887" t="str">
            <v>N.W.F.P</v>
          </cell>
        </row>
        <row r="888">
          <cell r="J888" t="str">
            <v>Abbottabad</v>
          </cell>
          <cell r="K888">
            <v>41828</v>
          </cell>
          <cell r="L888">
            <v>50958.832705100001</v>
          </cell>
          <cell r="M888">
            <v>49396.329239899998</v>
          </cell>
        </row>
        <row r="889">
          <cell r="J889" t="str">
            <v>Bannu</v>
          </cell>
          <cell r="K889">
            <v>43295</v>
          </cell>
          <cell r="L889">
            <v>52425.832705100001</v>
          </cell>
          <cell r="M889">
            <v>50863.329239899998</v>
          </cell>
        </row>
        <row r="890">
          <cell r="J890" t="str">
            <v>Buneer</v>
          </cell>
          <cell r="K890">
            <v>41828</v>
          </cell>
          <cell r="L890">
            <v>50958.832705100001</v>
          </cell>
          <cell r="M890">
            <v>49396.329239899998</v>
          </cell>
        </row>
        <row r="891">
          <cell r="J891" t="str">
            <v>Buttgram</v>
          </cell>
          <cell r="K891">
            <v>43295</v>
          </cell>
          <cell r="L891">
            <v>52425.832705100001</v>
          </cell>
          <cell r="M891">
            <v>50863.329239899998</v>
          </cell>
        </row>
        <row r="892">
          <cell r="J892" t="str">
            <v>Chitral</v>
          </cell>
          <cell r="K892">
            <v>43295</v>
          </cell>
          <cell r="L892">
            <v>52425.832705100001</v>
          </cell>
          <cell r="M892">
            <v>50863.329239899998</v>
          </cell>
        </row>
        <row r="893">
          <cell r="J893" t="str">
            <v>Charsaddah</v>
          </cell>
          <cell r="K893">
            <v>43295</v>
          </cell>
          <cell r="L893">
            <v>52425.832705100001</v>
          </cell>
          <cell r="M893">
            <v>50863.329239899998</v>
          </cell>
        </row>
        <row r="894">
          <cell r="J894" t="str">
            <v>Dera Ismail Khan</v>
          </cell>
          <cell r="K894">
            <v>43295</v>
          </cell>
          <cell r="L894">
            <v>52425.832705100001</v>
          </cell>
          <cell r="M894">
            <v>50863.329239899998</v>
          </cell>
        </row>
        <row r="895">
          <cell r="J895" t="str">
            <v>Dir</v>
          </cell>
          <cell r="K895">
            <v>43295</v>
          </cell>
          <cell r="L895">
            <v>52425.832705100001</v>
          </cell>
          <cell r="M895">
            <v>50863.329239899998</v>
          </cell>
        </row>
        <row r="896">
          <cell r="J896" t="str">
            <v>Haripur Hazara</v>
          </cell>
          <cell r="K896">
            <v>41828</v>
          </cell>
          <cell r="L896">
            <v>50958.832705100001</v>
          </cell>
          <cell r="M896">
            <v>49396.329239899998</v>
          </cell>
        </row>
        <row r="897">
          <cell r="J897" t="str">
            <v>Karak</v>
          </cell>
          <cell r="K897">
            <v>43295</v>
          </cell>
          <cell r="L897">
            <v>52425.832705100001</v>
          </cell>
          <cell r="M897">
            <v>50863.329239899998</v>
          </cell>
        </row>
        <row r="898">
          <cell r="J898" t="str">
            <v>Kalam</v>
          </cell>
          <cell r="K898">
            <v>43295</v>
          </cell>
          <cell r="L898">
            <v>52425.832705100001</v>
          </cell>
          <cell r="M898">
            <v>50863.329239899998</v>
          </cell>
        </row>
        <row r="899">
          <cell r="J899" t="str">
            <v>Kohat</v>
          </cell>
          <cell r="K899">
            <v>43295</v>
          </cell>
          <cell r="L899">
            <v>52425.832705100001</v>
          </cell>
          <cell r="M899">
            <v>50863.329239899998</v>
          </cell>
        </row>
        <row r="900">
          <cell r="J900" t="str">
            <v>Kohistan Dasu</v>
          </cell>
          <cell r="K900">
            <v>43295</v>
          </cell>
          <cell r="L900">
            <v>52425.832705100001</v>
          </cell>
          <cell r="M900">
            <v>50863.329239899998</v>
          </cell>
        </row>
        <row r="901">
          <cell r="J901" t="str">
            <v>Lucky Murwat</v>
          </cell>
          <cell r="K901">
            <v>43295</v>
          </cell>
          <cell r="L901">
            <v>52425.832705100001</v>
          </cell>
          <cell r="M901">
            <v>50863.329239899998</v>
          </cell>
        </row>
        <row r="902">
          <cell r="J902" t="str">
            <v>Malakand</v>
          </cell>
          <cell r="K902">
            <v>43295</v>
          </cell>
          <cell r="L902">
            <v>52425.832705100001</v>
          </cell>
          <cell r="M902">
            <v>50863.329239899998</v>
          </cell>
        </row>
        <row r="903">
          <cell r="J903" t="str">
            <v>Mansehra</v>
          </cell>
          <cell r="K903">
            <v>43295</v>
          </cell>
          <cell r="L903">
            <v>52425.832705100001</v>
          </cell>
          <cell r="M903">
            <v>50863.329239899998</v>
          </cell>
        </row>
        <row r="904">
          <cell r="J904" t="str">
            <v>Muzafarabad</v>
          </cell>
          <cell r="K904">
            <v>43295</v>
          </cell>
          <cell r="L904">
            <v>52425.832705100001</v>
          </cell>
          <cell r="M904">
            <v>50863.329239899998</v>
          </cell>
        </row>
        <row r="905">
          <cell r="J905" t="str">
            <v>Mardan</v>
          </cell>
          <cell r="K905">
            <v>41828</v>
          </cell>
          <cell r="L905">
            <v>50958.832705100001</v>
          </cell>
          <cell r="M905">
            <v>49396.329239899998</v>
          </cell>
        </row>
        <row r="906">
          <cell r="J906" t="str">
            <v>Nowshera</v>
          </cell>
          <cell r="K906">
            <v>41828</v>
          </cell>
          <cell r="L906">
            <v>50958.832705100001</v>
          </cell>
          <cell r="M906">
            <v>49396.329239899998</v>
          </cell>
        </row>
        <row r="907">
          <cell r="J907" t="str">
            <v>Peshawar</v>
          </cell>
          <cell r="K907">
            <v>43295</v>
          </cell>
          <cell r="L907">
            <v>52425.832705100001</v>
          </cell>
          <cell r="M907">
            <v>50863.329239899998</v>
          </cell>
        </row>
        <row r="908">
          <cell r="J908" t="str">
            <v>Swat Saidu Sharif</v>
          </cell>
          <cell r="K908">
            <v>43295</v>
          </cell>
          <cell r="L908">
            <v>52425.832705100001</v>
          </cell>
          <cell r="M908">
            <v>50863.329239899998</v>
          </cell>
        </row>
        <row r="909">
          <cell r="J909" t="str">
            <v>Swabi</v>
          </cell>
          <cell r="K909">
            <v>41828</v>
          </cell>
          <cell r="L909">
            <v>50958.832705100001</v>
          </cell>
          <cell r="M909">
            <v>49396.329239899998</v>
          </cell>
        </row>
        <row r="910">
          <cell r="J910" t="str">
            <v>Tank</v>
          </cell>
          <cell r="K910">
            <v>43295</v>
          </cell>
          <cell r="L910">
            <v>52425.832705100001</v>
          </cell>
          <cell r="M910">
            <v>50863.329239899998</v>
          </cell>
        </row>
        <row r="911">
          <cell r="J911" t="str">
            <v>Sind</v>
          </cell>
        </row>
        <row r="912">
          <cell r="J912" t="str">
            <v>Badin</v>
          </cell>
          <cell r="K912">
            <v>41828</v>
          </cell>
          <cell r="L912">
            <v>50958.832705100001</v>
          </cell>
          <cell r="M912">
            <v>49396.329239899998</v>
          </cell>
        </row>
        <row r="913">
          <cell r="J913" t="str">
            <v>Dadu</v>
          </cell>
          <cell r="K913">
            <v>41828</v>
          </cell>
          <cell r="L913">
            <v>50958.832705100001</v>
          </cell>
          <cell r="M913">
            <v>49396.329239899998</v>
          </cell>
        </row>
        <row r="914">
          <cell r="J914" t="str">
            <v>Hyderabad</v>
          </cell>
          <cell r="K914">
            <v>41828</v>
          </cell>
          <cell r="L914">
            <v>50958.832705100001</v>
          </cell>
          <cell r="M914">
            <v>49396.329239899998</v>
          </cell>
        </row>
        <row r="915">
          <cell r="J915" t="str">
            <v>Jacobabad</v>
          </cell>
          <cell r="K915">
            <v>41828</v>
          </cell>
          <cell r="L915">
            <v>50958.832705100001</v>
          </cell>
          <cell r="M915">
            <v>49396.329239899998</v>
          </cell>
        </row>
        <row r="916">
          <cell r="J916" t="str">
            <v>Kashmor</v>
          </cell>
          <cell r="K916">
            <v>41828</v>
          </cell>
          <cell r="L916">
            <v>50958.832705100001</v>
          </cell>
          <cell r="M916">
            <v>49396.329239899998</v>
          </cell>
        </row>
        <row r="917">
          <cell r="J917" t="str">
            <v>Karachi</v>
          </cell>
          <cell r="K917">
            <v>41828</v>
          </cell>
          <cell r="L917">
            <v>50958.832705100001</v>
          </cell>
          <cell r="M917">
            <v>49396.329239899998</v>
          </cell>
        </row>
        <row r="918">
          <cell r="J918" t="str">
            <v>Khairpur</v>
          </cell>
          <cell r="K918">
            <v>41828</v>
          </cell>
          <cell r="L918">
            <v>50958.832705100001</v>
          </cell>
          <cell r="M918">
            <v>49396.329239899998</v>
          </cell>
        </row>
        <row r="919">
          <cell r="J919" t="str">
            <v>Larkana</v>
          </cell>
          <cell r="K919">
            <v>41828</v>
          </cell>
          <cell r="L919">
            <v>50958.832705100001</v>
          </cell>
          <cell r="M919">
            <v>49396.329239899998</v>
          </cell>
        </row>
        <row r="920">
          <cell r="J920" t="str">
            <v>Mir Pur Khas</v>
          </cell>
          <cell r="K920">
            <v>41828</v>
          </cell>
          <cell r="L920">
            <v>50958.832705100001</v>
          </cell>
          <cell r="M920">
            <v>49396.329239899998</v>
          </cell>
        </row>
        <row r="921">
          <cell r="J921" t="str">
            <v>Nawab shah</v>
          </cell>
          <cell r="K921">
            <v>41828</v>
          </cell>
          <cell r="L921">
            <v>50958.832705100001</v>
          </cell>
          <cell r="M921">
            <v>49396.329239899998</v>
          </cell>
        </row>
        <row r="922">
          <cell r="J922" t="str">
            <v>Naushero Feroz</v>
          </cell>
          <cell r="K922">
            <v>41828</v>
          </cell>
          <cell r="L922">
            <v>50958.832705100001</v>
          </cell>
          <cell r="M922">
            <v>49396.329239899998</v>
          </cell>
        </row>
        <row r="923">
          <cell r="J923" t="str">
            <v>Omar Kot</v>
          </cell>
          <cell r="K923">
            <v>41828</v>
          </cell>
          <cell r="L923">
            <v>50958.832705100001</v>
          </cell>
          <cell r="M923">
            <v>49396.329239899998</v>
          </cell>
        </row>
        <row r="924">
          <cell r="J924" t="str">
            <v>Sanghar</v>
          </cell>
          <cell r="K924">
            <v>41828</v>
          </cell>
          <cell r="L924">
            <v>50958.832705100001</v>
          </cell>
          <cell r="M924">
            <v>49396.329239899998</v>
          </cell>
        </row>
        <row r="925">
          <cell r="J925" t="str">
            <v>Shikarpur</v>
          </cell>
          <cell r="K925">
            <v>41828</v>
          </cell>
          <cell r="L925">
            <v>50958.832705100001</v>
          </cell>
          <cell r="M925">
            <v>49396.329239899998</v>
          </cell>
        </row>
        <row r="926">
          <cell r="J926" t="str">
            <v>Sukkur</v>
          </cell>
          <cell r="K926">
            <v>41828</v>
          </cell>
          <cell r="L926">
            <v>50958.832705100001</v>
          </cell>
          <cell r="M926">
            <v>49396.329239899998</v>
          </cell>
        </row>
        <row r="927">
          <cell r="J927" t="str">
            <v>Ghotki</v>
          </cell>
          <cell r="K927">
            <v>41828</v>
          </cell>
          <cell r="L927">
            <v>50958.832705100001</v>
          </cell>
          <cell r="M927">
            <v>49396.329239899998</v>
          </cell>
        </row>
        <row r="928">
          <cell r="J928" t="str">
            <v>Tharparkar</v>
          </cell>
          <cell r="K928">
            <v>41828</v>
          </cell>
          <cell r="L928">
            <v>50958.832705100001</v>
          </cell>
          <cell r="M928">
            <v>49396.329239899998</v>
          </cell>
        </row>
        <row r="929">
          <cell r="J929" t="str">
            <v>Thatta</v>
          </cell>
          <cell r="K929">
            <v>41828</v>
          </cell>
          <cell r="L929">
            <v>50958.832705100001</v>
          </cell>
          <cell r="M929">
            <v>49396.329239899998</v>
          </cell>
        </row>
        <row r="930">
          <cell r="J930" t="str">
            <v>Balochistan</v>
          </cell>
        </row>
        <row r="931">
          <cell r="J931" t="str">
            <v>Chaghai</v>
          </cell>
          <cell r="K931">
            <v>43295</v>
          </cell>
          <cell r="L931">
            <v>52425.832705100001</v>
          </cell>
          <cell r="M931">
            <v>50863.329239899998</v>
          </cell>
        </row>
        <row r="932">
          <cell r="J932" t="str">
            <v>Dera Bugti</v>
          </cell>
          <cell r="K932">
            <v>43295</v>
          </cell>
          <cell r="L932">
            <v>52425.832705100001</v>
          </cell>
          <cell r="M932">
            <v>50863.329239899998</v>
          </cell>
        </row>
        <row r="933">
          <cell r="J933" t="str">
            <v>Gwadar</v>
          </cell>
          <cell r="K933">
            <v>43295</v>
          </cell>
          <cell r="L933">
            <v>52425.832705100001</v>
          </cell>
          <cell r="M933">
            <v>50863.329239899998</v>
          </cell>
        </row>
        <row r="934">
          <cell r="J934" t="str">
            <v>Kachhi</v>
          </cell>
          <cell r="K934">
            <v>43295</v>
          </cell>
          <cell r="L934">
            <v>52425.832705100001</v>
          </cell>
          <cell r="M934">
            <v>50863.329239899998</v>
          </cell>
        </row>
        <row r="935">
          <cell r="J935" t="str">
            <v>Kallat</v>
          </cell>
          <cell r="K935">
            <v>43295</v>
          </cell>
          <cell r="L935">
            <v>52425.832705100001</v>
          </cell>
          <cell r="M935">
            <v>50863.329239899998</v>
          </cell>
        </row>
        <row r="936">
          <cell r="J936" t="str">
            <v>Kharan</v>
          </cell>
          <cell r="K936">
            <v>43295</v>
          </cell>
          <cell r="L936">
            <v>52425.832705100001</v>
          </cell>
          <cell r="M936">
            <v>50863.329239899998</v>
          </cell>
        </row>
        <row r="937">
          <cell r="J937" t="str">
            <v>Khuzdar</v>
          </cell>
          <cell r="K937">
            <v>43295</v>
          </cell>
          <cell r="L937">
            <v>52425.832705100001</v>
          </cell>
          <cell r="M937">
            <v>50863.329239899998</v>
          </cell>
        </row>
        <row r="938">
          <cell r="J938" t="str">
            <v>Kohlu</v>
          </cell>
          <cell r="K938">
            <v>43295</v>
          </cell>
          <cell r="L938">
            <v>52425.832705100001</v>
          </cell>
          <cell r="M938">
            <v>50863.329239899998</v>
          </cell>
        </row>
        <row r="939">
          <cell r="J939" t="str">
            <v>Lasbela</v>
          </cell>
          <cell r="K939">
            <v>43295</v>
          </cell>
          <cell r="L939">
            <v>52425.832705100001</v>
          </cell>
          <cell r="M939">
            <v>50863.329239899998</v>
          </cell>
        </row>
        <row r="940">
          <cell r="J940" t="str">
            <v>Loralai</v>
          </cell>
          <cell r="K940">
            <v>43295</v>
          </cell>
          <cell r="L940">
            <v>52425.832705100001</v>
          </cell>
          <cell r="M940">
            <v>50863.329239899998</v>
          </cell>
        </row>
        <row r="941">
          <cell r="J941" t="str">
            <v>Mastung</v>
          </cell>
          <cell r="K941">
            <v>43295</v>
          </cell>
          <cell r="L941">
            <v>52425.832705100001</v>
          </cell>
          <cell r="M941">
            <v>50863.329239899998</v>
          </cell>
        </row>
        <row r="942">
          <cell r="J942" t="str">
            <v>Musakhail</v>
          </cell>
          <cell r="K942">
            <v>43295</v>
          </cell>
          <cell r="L942">
            <v>52425.832705100001</v>
          </cell>
          <cell r="M942">
            <v>50863.329239899998</v>
          </cell>
        </row>
        <row r="943">
          <cell r="J943" t="str">
            <v>Naseerabad</v>
          </cell>
          <cell r="K943">
            <v>43295</v>
          </cell>
          <cell r="L943">
            <v>52425.832705100001</v>
          </cell>
          <cell r="M943">
            <v>50863.329239899998</v>
          </cell>
        </row>
        <row r="944">
          <cell r="J944" t="str">
            <v>Panjgoor</v>
          </cell>
          <cell r="K944">
            <v>43295</v>
          </cell>
          <cell r="L944">
            <v>52425.832705100001</v>
          </cell>
          <cell r="M944">
            <v>50863.329239899998</v>
          </cell>
        </row>
        <row r="945">
          <cell r="J945" t="str">
            <v>Pishin</v>
          </cell>
          <cell r="K945">
            <v>43295</v>
          </cell>
          <cell r="L945">
            <v>52425.832705100001</v>
          </cell>
          <cell r="M945">
            <v>50863.329239899998</v>
          </cell>
        </row>
        <row r="946">
          <cell r="J946" t="str">
            <v>Quetta</v>
          </cell>
          <cell r="K946">
            <v>43295</v>
          </cell>
          <cell r="L946">
            <v>52425.832705100001</v>
          </cell>
          <cell r="M946">
            <v>50863.329239899998</v>
          </cell>
        </row>
        <row r="947">
          <cell r="J947" t="str">
            <v>Qila Saifullah</v>
          </cell>
          <cell r="K947">
            <v>43295</v>
          </cell>
          <cell r="L947">
            <v>52425.832705100001</v>
          </cell>
          <cell r="M947">
            <v>50863.329239899998</v>
          </cell>
        </row>
        <row r="948">
          <cell r="J948" t="str">
            <v>Sibi</v>
          </cell>
          <cell r="K948">
            <v>43295</v>
          </cell>
          <cell r="L948">
            <v>52425.832705100001</v>
          </cell>
          <cell r="M948">
            <v>50863.329239899998</v>
          </cell>
        </row>
        <row r="949">
          <cell r="J949" t="str">
            <v>Turbat</v>
          </cell>
          <cell r="K949">
            <v>43295</v>
          </cell>
          <cell r="L949">
            <v>52425.832705100001</v>
          </cell>
          <cell r="M949">
            <v>50863.329239899998</v>
          </cell>
        </row>
        <row r="950">
          <cell r="J950" t="str">
            <v>Zhob</v>
          </cell>
          <cell r="K950">
            <v>43295</v>
          </cell>
          <cell r="L950">
            <v>52425.832705100001</v>
          </cell>
          <cell r="M950">
            <v>50863.329239899998</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row r="1">
          <cell r="A1">
            <v>1001</v>
          </cell>
          <cell r="B1">
            <v>168.74130000000002</v>
          </cell>
        </row>
        <row r="2">
          <cell r="A2">
            <v>1002</v>
          </cell>
          <cell r="B2">
            <v>168.74130000000002</v>
          </cell>
        </row>
        <row r="3">
          <cell r="A3">
            <v>1003</v>
          </cell>
          <cell r="B3">
            <v>167.82990000000004</v>
          </cell>
        </row>
        <row r="4">
          <cell r="A4">
            <v>1011</v>
          </cell>
          <cell r="B4">
            <v>93.652524000000028</v>
          </cell>
        </row>
        <row r="5">
          <cell r="A5">
            <v>1012</v>
          </cell>
          <cell r="B5">
            <v>101.60640000000001</v>
          </cell>
        </row>
        <row r="6">
          <cell r="A6">
            <v>1013</v>
          </cell>
          <cell r="B6">
            <v>101.60640000000001</v>
          </cell>
        </row>
        <row r="7">
          <cell r="A7">
            <v>1014</v>
          </cell>
          <cell r="B7">
            <v>101.60640000000001</v>
          </cell>
        </row>
        <row r="8">
          <cell r="A8">
            <v>1021</v>
          </cell>
          <cell r="B8">
            <v>66.298176000000012</v>
          </cell>
        </row>
        <row r="9">
          <cell r="A9">
            <v>1022</v>
          </cell>
          <cell r="B9">
            <v>82.872720000000001</v>
          </cell>
        </row>
        <row r="10">
          <cell r="A10">
            <v>1023</v>
          </cell>
          <cell r="B10">
            <v>54.860400000000006</v>
          </cell>
        </row>
        <row r="11">
          <cell r="A11">
            <v>1031</v>
          </cell>
          <cell r="B11">
            <v>57.960000000000008</v>
          </cell>
        </row>
        <row r="12">
          <cell r="A12">
            <v>1032</v>
          </cell>
          <cell r="B12">
            <v>48.300000000000004</v>
          </cell>
        </row>
        <row r="13">
          <cell r="A13">
            <v>1033</v>
          </cell>
          <cell r="B13">
            <v>48.300000000000004</v>
          </cell>
        </row>
        <row r="14">
          <cell r="A14">
            <v>1034</v>
          </cell>
          <cell r="B14">
            <v>48.300000000000004</v>
          </cell>
        </row>
        <row r="15">
          <cell r="A15">
            <v>1040</v>
          </cell>
          <cell r="B15">
            <v>37.081520000000005</v>
          </cell>
        </row>
        <row r="16">
          <cell r="A16">
            <v>1041</v>
          </cell>
          <cell r="B16">
            <v>26.494160000000001</v>
          </cell>
        </row>
        <row r="17">
          <cell r="A17">
            <v>1042</v>
          </cell>
          <cell r="B17">
            <v>52.099600000000002</v>
          </cell>
        </row>
        <row r="18">
          <cell r="A18">
            <v>1051</v>
          </cell>
          <cell r="B18">
            <v>23.184000000000001</v>
          </cell>
        </row>
        <row r="19">
          <cell r="A19">
            <v>2001</v>
          </cell>
          <cell r="B19">
            <v>277.83999999999997</v>
          </cell>
        </row>
        <row r="20">
          <cell r="A20">
            <v>2002</v>
          </cell>
          <cell r="B20">
            <v>2.33</v>
          </cell>
        </row>
        <row r="21">
          <cell r="A21">
            <v>2004</v>
          </cell>
          <cell r="B21">
            <v>50.71</v>
          </cell>
        </row>
        <row r="22">
          <cell r="A22">
            <v>2008</v>
          </cell>
          <cell r="B22">
            <v>52.19</v>
          </cell>
        </row>
        <row r="23">
          <cell r="A23">
            <v>2009</v>
          </cell>
          <cell r="B23">
            <v>46.83</v>
          </cell>
        </row>
        <row r="24">
          <cell r="A24">
            <v>2010</v>
          </cell>
          <cell r="B24">
            <v>34.99</v>
          </cell>
        </row>
        <row r="25">
          <cell r="A25">
            <v>2014</v>
          </cell>
          <cell r="B25">
            <v>554.09</v>
          </cell>
        </row>
        <row r="26">
          <cell r="A26">
            <v>2015</v>
          </cell>
          <cell r="B26">
            <v>548.05999999999995</v>
          </cell>
        </row>
        <row r="27">
          <cell r="A27">
            <v>2016</v>
          </cell>
          <cell r="B27">
            <v>542.16</v>
          </cell>
        </row>
        <row r="28">
          <cell r="A28">
            <v>2017</v>
          </cell>
          <cell r="B28">
            <v>377.51</v>
          </cell>
        </row>
        <row r="29">
          <cell r="A29">
            <v>2018</v>
          </cell>
          <cell r="B29">
            <v>377.51</v>
          </cell>
        </row>
        <row r="30">
          <cell r="A30">
            <v>2019</v>
          </cell>
          <cell r="B30">
            <v>292.42</v>
          </cell>
        </row>
        <row r="31">
          <cell r="A31">
            <v>2021</v>
          </cell>
          <cell r="B31">
            <v>389.9</v>
          </cell>
        </row>
        <row r="32">
          <cell r="A32">
            <v>2022</v>
          </cell>
          <cell r="B32">
            <v>365.53</v>
          </cell>
        </row>
        <row r="33">
          <cell r="A33">
            <v>2023</v>
          </cell>
          <cell r="B33">
            <v>749.48</v>
          </cell>
        </row>
        <row r="34">
          <cell r="A34">
            <v>2024</v>
          </cell>
          <cell r="B34">
            <v>749.48</v>
          </cell>
        </row>
        <row r="35">
          <cell r="A35">
            <v>2025</v>
          </cell>
          <cell r="B35">
            <v>788.93</v>
          </cell>
        </row>
        <row r="36">
          <cell r="A36">
            <v>2026</v>
          </cell>
          <cell r="B36">
            <v>710.02</v>
          </cell>
        </row>
        <row r="37">
          <cell r="A37">
            <v>2027</v>
          </cell>
          <cell r="B37">
            <v>473.35</v>
          </cell>
        </row>
        <row r="38">
          <cell r="A38">
            <v>2028</v>
          </cell>
          <cell r="B38">
            <v>418.13</v>
          </cell>
        </row>
        <row r="39">
          <cell r="A39">
            <v>2029</v>
          </cell>
          <cell r="B39">
            <v>3.5</v>
          </cell>
        </row>
        <row r="40">
          <cell r="A40">
            <v>2030</v>
          </cell>
          <cell r="B40">
            <v>243.71</v>
          </cell>
        </row>
        <row r="41">
          <cell r="A41">
            <v>2031</v>
          </cell>
          <cell r="B41">
            <v>243.71</v>
          </cell>
        </row>
        <row r="42">
          <cell r="A42">
            <v>2032</v>
          </cell>
          <cell r="B42">
            <v>243.71</v>
          </cell>
        </row>
        <row r="43">
          <cell r="A43">
            <v>2033</v>
          </cell>
          <cell r="B43">
            <v>243.71</v>
          </cell>
        </row>
        <row r="44">
          <cell r="A44">
            <v>2034</v>
          </cell>
          <cell r="B44">
            <v>261.99</v>
          </cell>
        </row>
        <row r="45">
          <cell r="A45">
            <v>2035</v>
          </cell>
          <cell r="B45">
            <v>560.36</v>
          </cell>
        </row>
        <row r="46">
          <cell r="A46">
            <v>2041</v>
          </cell>
          <cell r="B46">
            <v>41828</v>
          </cell>
        </row>
        <row r="47">
          <cell r="A47">
            <v>2042</v>
          </cell>
          <cell r="B47">
            <v>41828</v>
          </cell>
        </row>
        <row r="48">
          <cell r="A48">
            <v>2043</v>
          </cell>
          <cell r="B48">
            <v>50958.832705100001</v>
          </cell>
        </row>
        <row r="49">
          <cell r="A49">
            <v>2044</v>
          </cell>
          <cell r="B49">
            <v>50958.83</v>
          </cell>
        </row>
        <row r="50">
          <cell r="A50">
            <v>2045</v>
          </cell>
          <cell r="B50">
            <v>50958.83</v>
          </cell>
        </row>
        <row r="51">
          <cell r="A51">
            <v>2046</v>
          </cell>
          <cell r="B51">
            <v>51108.832705100001</v>
          </cell>
        </row>
        <row r="52">
          <cell r="A52">
            <v>2047</v>
          </cell>
          <cell r="B52">
            <v>49396.329239899998</v>
          </cell>
        </row>
        <row r="53">
          <cell r="A53">
            <v>2048</v>
          </cell>
          <cell r="B53">
            <v>49396.33</v>
          </cell>
        </row>
        <row r="54">
          <cell r="A54">
            <v>2049</v>
          </cell>
          <cell r="B54">
            <v>49078.57</v>
          </cell>
        </row>
        <row r="55">
          <cell r="A55">
            <v>2050</v>
          </cell>
          <cell r="B55">
            <v>49078.57</v>
          </cell>
        </row>
        <row r="56">
          <cell r="A56">
            <v>2051</v>
          </cell>
          <cell r="B56">
            <v>49078.57</v>
          </cell>
        </row>
        <row r="57">
          <cell r="A57">
            <v>2052</v>
          </cell>
          <cell r="B57">
            <v>49078.57</v>
          </cell>
        </row>
        <row r="58">
          <cell r="A58">
            <v>2053</v>
          </cell>
          <cell r="B58">
            <v>360</v>
          </cell>
        </row>
        <row r="59">
          <cell r="A59">
            <v>2054</v>
          </cell>
          <cell r="B59">
            <v>375.32</v>
          </cell>
        </row>
        <row r="60">
          <cell r="A60">
            <v>2057</v>
          </cell>
          <cell r="B60">
            <v>424.81</v>
          </cell>
        </row>
        <row r="61">
          <cell r="A61">
            <v>2058</v>
          </cell>
          <cell r="B61">
            <v>224.79</v>
          </cell>
        </row>
        <row r="62">
          <cell r="A62">
            <v>2059</v>
          </cell>
          <cell r="B62">
            <v>185.23</v>
          </cell>
        </row>
        <row r="63">
          <cell r="A63">
            <v>2060</v>
          </cell>
          <cell r="B63">
            <v>174.82</v>
          </cell>
        </row>
        <row r="64">
          <cell r="A64">
            <v>2061</v>
          </cell>
          <cell r="B64">
            <v>56500</v>
          </cell>
        </row>
        <row r="65">
          <cell r="A65">
            <v>2062</v>
          </cell>
          <cell r="B65">
            <v>63500</v>
          </cell>
        </row>
        <row r="66">
          <cell r="A66">
            <v>2063</v>
          </cell>
          <cell r="B66">
            <v>105000</v>
          </cell>
        </row>
        <row r="67">
          <cell r="A67">
            <v>2064</v>
          </cell>
          <cell r="B67">
            <v>104.59</v>
          </cell>
        </row>
        <row r="68">
          <cell r="A68">
            <v>2065</v>
          </cell>
          <cell r="B68">
            <v>25.46</v>
          </cell>
        </row>
        <row r="69">
          <cell r="A69">
            <v>2067</v>
          </cell>
          <cell r="B69">
            <v>106710.63</v>
          </cell>
        </row>
        <row r="70">
          <cell r="A70">
            <v>2068</v>
          </cell>
          <cell r="B70">
            <v>79.260000000000005</v>
          </cell>
        </row>
        <row r="71">
          <cell r="A71">
            <v>2070</v>
          </cell>
          <cell r="B71">
            <v>55551.7</v>
          </cell>
        </row>
        <row r="72">
          <cell r="A72">
            <v>2072</v>
          </cell>
          <cell r="B72">
            <v>53469.43</v>
          </cell>
        </row>
        <row r="73">
          <cell r="A73">
            <v>2073</v>
          </cell>
          <cell r="B73">
            <v>2.12</v>
          </cell>
        </row>
        <row r="74">
          <cell r="A74">
            <v>2077</v>
          </cell>
          <cell r="B74">
            <v>590</v>
          </cell>
        </row>
        <row r="75">
          <cell r="A75">
            <v>2078</v>
          </cell>
          <cell r="B75">
            <v>771.04</v>
          </cell>
        </row>
        <row r="76">
          <cell r="A76">
            <v>2079</v>
          </cell>
          <cell r="B76">
            <v>935.09</v>
          </cell>
        </row>
        <row r="77">
          <cell r="A77">
            <v>2080</v>
          </cell>
          <cell r="B77">
            <v>1469.89</v>
          </cell>
        </row>
        <row r="78">
          <cell r="A78">
            <v>2081</v>
          </cell>
          <cell r="B78">
            <v>2112.96</v>
          </cell>
        </row>
        <row r="79">
          <cell r="A79">
            <v>2082</v>
          </cell>
          <cell r="B79">
            <v>3487.2</v>
          </cell>
        </row>
        <row r="80">
          <cell r="A80">
            <v>2083</v>
          </cell>
          <cell r="B80">
            <v>4540.3999999999996</v>
          </cell>
        </row>
        <row r="81">
          <cell r="A81">
            <v>2084</v>
          </cell>
          <cell r="B81">
            <v>5556.43</v>
          </cell>
        </row>
        <row r="82">
          <cell r="A82">
            <v>2085</v>
          </cell>
          <cell r="B82">
            <v>8896.86</v>
          </cell>
        </row>
        <row r="83">
          <cell r="A83">
            <v>2091</v>
          </cell>
          <cell r="B83">
            <v>190</v>
          </cell>
        </row>
        <row r="84">
          <cell r="A84">
            <v>2092</v>
          </cell>
          <cell r="B84">
            <v>230</v>
          </cell>
        </row>
        <row r="85">
          <cell r="A85">
            <v>2093</v>
          </cell>
          <cell r="B85">
            <v>74.11</v>
          </cell>
        </row>
        <row r="86">
          <cell r="A86">
            <v>2095</v>
          </cell>
          <cell r="B86">
            <v>138.81</v>
          </cell>
        </row>
        <row r="87">
          <cell r="A87">
            <v>2096</v>
          </cell>
          <cell r="B87">
            <v>132.97</v>
          </cell>
        </row>
        <row r="88">
          <cell r="A88">
            <v>2097</v>
          </cell>
          <cell r="B88">
            <v>2783.19</v>
          </cell>
        </row>
        <row r="89">
          <cell r="A89">
            <v>2098</v>
          </cell>
          <cell r="B89">
            <v>443.37</v>
          </cell>
        </row>
        <row r="90">
          <cell r="A90">
            <v>2099</v>
          </cell>
          <cell r="B90">
            <v>7.36</v>
          </cell>
        </row>
        <row r="91">
          <cell r="A91">
            <v>2100</v>
          </cell>
          <cell r="B91">
            <v>158.34</v>
          </cell>
        </row>
        <row r="92">
          <cell r="A92">
            <v>2101</v>
          </cell>
          <cell r="B92">
            <v>4725.28</v>
          </cell>
        </row>
        <row r="93">
          <cell r="A93">
            <v>2102</v>
          </cell>
          <cell r="B93">
            <v>6825.1</v>
          </cell>
        </row>
        <row r="94">
          <cell r="A94">
            <v>2103</v>
          </cell>
          <cell r="B94">
            <v>7266.17</v>
          </cell>
        </row>
        <row r="95">
          <cell r="A95">
            <v>2104</v>
          </cell>
          <cell r="B95">
            <v>248.29</v>
          </cell>
        </row>
        <row r="96">
          <cell r="A96">
            <v>2105</v>
          </cell>
          <cell r="B96">
            <v>344.89</v>
          </cell>
        </row>
        <row r="97">
          <cell r="A97">
            <v>2106</v>
          </cell>
          <cell r="B97">
            <v>0</v>
          </cell>
        </row>
        <row r="98">
          <cell r="A98">
            <v>2107</v>
          </cell>
          <cell r="B98">
            <v>0</v>
          </cell>
        </row>
        <row r="99">
          <cell r="A99">
            <v>2108</v>
          </cell>
          <cell r="B99">
            <v>86246.55</v>
          </cell>
        </row>
        <row r="100">
          <cell r="A100">
            <v>2109</v>
          </cell>
          <cell r="B100">
            <v>95.47</v>
          </cell>
        </row>
        <row r="101">
          <cell r="A101">
            <v>2110</v>
          </cell>
          <cell r="B101">
            <v>4.75</v>
          </cell>
        </row>
        <row r="102">
          <cell r="A102">
            <v>2111</v>
          </cell>
          <cell r="B102">
            <v>57.14</v>
          </cell>
        </row>
        <row r="103">
          <cell r="A103">
            <v>2112</v>
          </cell>
          <cell r="B103">
            <v>57.66</v>
          </cell>
        </row>
        <row r="104">
          <cell r="A104">
            <v>2113</v>
          </cell>
          <cell r="B104">
            <v>57.66</v>
          </cell>
        </row>
        <row r="105">
          <cell r="A105">
            <v>2114</v>
          </cell>
          <cell r="B105">
            <v>200</v>
          </cell>
        </row>
        <row r="106">
          <cell r="A106">
            <v>2115</v>
          </cell>
          <cell r="B106">
            <v>312</v>
          </cell>
        </row>
        <row r="107">
          <cell r="A107">
            <v>2116</v>
          </cell>
          <cell r="B107">
            <v>53.46</v>
          </cell>
        </row>
        <row r="108">
          <cell r="A108">
            <v>2117</v>
          </cell>
          <cell r="B108">
            <v>50.82</v>
          </cell>
        </row>
        <row r="109">
          <cell r="A109">
            <v>2118</v>
          </cell>
          <cell r="B109">
            <v>10.51</v>
          </cell>
        </row>
        <row r="110">
          <cell r="A110">
            <v>2119</v>
          </cell>
          <cell r="B110">
            <v>379.36</v>
          </cell>
        </row>
        <row r="111">
          <cell r="A111">
            <v>2120</v>
          </cell>
          <cell r="B111">
            <v>153.93</v>
          </cell>
        </row>
        <row r="112">
          <cell r="A112">
            <v>2121</v>
          </cell>
          <cell r="B112">
            <v>39956.03</v>
          </cell>
        </row>
        <row r="113">
          <cell r="A113">
            <v>2122</v>
          </cell>
          <cell r="B113">
            <v>1062.07</v>
          </cell>
        </row>
        <row r="114">
          <cell r="A114">
            <v>2123</v>
          </cell>
          <cell r="B114">
            <v>17041.240000000002</v>
          </cell>
        </row>
        <row r="115">
          <cell r="A115">
            <v>2124</v>
          </cell>
          <cell r="B115">
            <v>34762.51</v>
          </cell>
        </row>
        <row r="116">
          <cell r="A116">
            <v>2125</v>
          </cell>
          <cell r="B116">
            <v>27533.46</v>
          </cell>
        </row>
        <row r="117">
          <cell r="A117">
            <v>2126</v>
          </cell>
          <cell r="B117">
            <v>1361.82</v>
          </cell>
        </row>
        <row r="118">
          <cell r="A118">
            <v>2127</v>
          </cell>
          <cell r="B118">
            <v>7775.93</v>
          </cell>
        </row>
        <row r="119">
          <cell r="A119">
            <v>2128</v>
          </cell>
          <cell r="B119">
            <v>7775.93</v>
          </cell>
        </row>
        <row r="120">
          <cell r="A120">
            <v>2129</v>
          </cell>
          <cell r="B120">
            <v>1896.13</v>
          </cell>
        </row>
        <row r="121">
          <cell r="A121">
            <v>2131</v>
          </cell>
          <cell r="B121">
            <v>110.32</v>
          </cell>
        </row>
        <row r="122">
          <cell r="A122">
            <v>2133</v>
          </cell>
          <cell r="B122">
            <v>60.05</v>
          </cell>
        </row>
        <row r="123">
          <cell r="A123">
            <v>2134</v>
          </cell>
          <cell r="B123">
            <v>60.05</v>
          </cell>
        </row>
        <row r="124">
          <cell r="A124">
            <v>2135</v>
          </cell>
          <cell r="B124">
            <v>79.12</v>
          </cell>
        </row>
        <row r="125">
          <cell r="A125">
            <v>2136</v>
          </cell>
          <cell r="B125">
            <v>3911.67</v>
          </cell>
        </row>
        <row r="126">
          <cell r="A126">
            <v>2137</v>
          </cell>
          <cell r="B126">
            <v>449.25</v>
          </cell>
        </row>
        <row r="127">
          <cell r="A127">
            <v>2140</v>
          </cell>
          <cell r="B127">
            <v>72</v>
          </cell>
        </row>
        <row r="128">
          <cell r="A128">
            <v>2142</v>
          </cell>
          <cell r="B128">
            <v>2.64</v>
          </cell>
        </row>
        <row r="129">
          <cell r="A129">
            <v>2143</v>
          </cell>
          <cell r="B129">
            <v>549.04</v>
          </cell>
        </row>
        <row r="130">
          <cell r="A130">
            <v>2144</v>
          </cell>
          <cell r="B130">
            <v>603.37</v>
          </cell>
        </row>
        <row r="131">
          <cell r="A131">
            <v>2145</v>
          </cell>
          <cell r="B131">
            <v>718.05</v>
          </cell>
        </row>
        <row r="132">
          <cell r="A132">
            <v>2146</v>
          </cell>
          <cell r="B132">
            <v>885.94</v>
          </cell>
        </row>
        <row r="133">
          <cell r="A133">
            <v>2147</v>
          </cell>
          <cell r="B133">
            <v>1527.39</v>
          </cell>
        </row>
        <row r="134">
          <cell r="A134">
            <v>2148</v>
          </cell>
          <cell r="B134">
            <v>2918.79</v>
          </cell>
        </row>
        <row r="135">
          <cell r="A135">
            <v>2149</v>
          </cell>
          <cell r="B135">
            <v>4313.2</v>
          </cell>
        </row>
        <row r="136">
          <cell r="A136">
            <v>2150</v>
          </cell>
          <cell r="B136">
            <v>6062.58</v>
          </cell>
        </row>
        <row r="137">
          <cell r="A137">
            <v>2151</v>
          </cell>
          <cell r="B137">
            <v>7902.11</v>
          </cell>
        </row>
        <row r="138">
          <cell r="A138">
            <v>2152</v>
          </cell>
          <cell r="B138">
            <v>11478.19</v>
          </cell>
        </row>
        <row r="139">
          <cell r="A139">
            <v>2153</v>
          </cell>
          <cell r="B139">
            <v>76</v>
          </cell>
        </row>
        <row r="140">
          <cell r="A140">
            <v>2154</v>
          </cell>
          <cell r="B140">
            <v>128.58000000000001</v>
          </cell>
        </row>
        <row r="141">
          <cell r="A141">
            <v>2155</v>
          </cell>
          <cell r="B141">
            <v>122.4</v>
          </cell>
        </row>
        <row r="142">
          <cell r="A142">
            <v>2156</v>
          </cell>
          <cell r="B142">
            <v>122.4</v>
          </cell>
        </row>
        <row r="143">
          <cell r="A143">
            <v>2157</v>
          </cell>
          <cell r="B143">
            <v>2.91</v>
          </cell>
        </row>
        <row r="144">
          <cell r="A144">
            <v>2158</v>
          </cell>
          <cell r="B144">
            <v>367.2</v>
          </cell>
        </row>
        <row r="145">
          <cell r="A145">
            <v>2159</v>
          </cell>
          <cell r="B145">
            <v>122.4</v>
          </cell>
        </row>
        <row r="146">
          <cell r="A146">
            <v>2160</v>
          </cell>
          <cell r="B146">
            <v>132</v>
          </cell>
        </row>
        <row r="147">
          <cell r="A147">
            <v>2161</v>
          </cell>
          <cell r="B147">
            <v>107</v>
          </cell>
        </row>
        <row r="148">
          <cell r="A148">
            <v>2162</v>
          </cell>
          <cell r="B148">
            <v>63.09</v>
          </cell>
        </row>
        <row r="149">
          <cell r="A149">
            <v>2163</v>
          </cell>
          <cell r="B149">
            <v>21.4</v>
          </cell>
        </row>
        <row r="150">
          <cell r="A150">
            <v>2164</v>
          </cell>
          <cell r="B150">
            <v>42.8</v>
          </cell>
        </row>
        <row r="151">
          <cell r="A151">
            <v>2165</v>
          </cell>
          <cell r="B151">
            <v>51.87</v>
          </cell>
        </row>
        <row r="152">
          <cell r="A152">
            <v>3001</v>
          </cell>
          <cell r="B152">
            <v>3568.7142800000001</v>
          </cell>
        </row>
        <row r="153">
          <cell r="A153">
            <v>3002</v>
          </cell>
          <cell r="B153">
            <v>1984.89572</v>
          </cell>
        </row>
        <row r="154">
          <cell r="A154">
            <v>3003</v>
          </cell>
          <cell r="B154">
            <v>1468.5995200000002</v>
          </cell>
        </row>
        <row r="155">
          <cell r="A155">
            <v>3004</v>
          </cell>
          <cell r="B155">
            <v>3016.0307199999997</v>
          </cell>
        </row>
        <row r="156">
          <cell r="A156">
            <v>3005</v>
          </cell>
          <cell r="B156">
            <v>2210.04</v>
          </cell>
        </row>
        <row r="157">
          <cell r="A157">
            <v>3006</v>
          </cell>
          <cell r="B157">
            <v>1898.8550799999998</v>
          </cell>
        </row>
        <row r="158">
          <cell r="A158">
            <v>3007</v>
          </cell>
          <cell r="B158">
            <v>2621.74</v>
          </cell>
        </row>
        <row r="159">
          <cell r="A159">
            <v>3008</v>
          </cell>
          <cell r="B159">
            <v>1974.7942800000001</v>
          </cell>
        </row>
        <row r="160">
          <cell r="A160">
            <v>3011</v>
          </cell>
          <cell r="B160">
            <v>1628.0804800000001</v>
          </cell>
        </row>
        <row r="161">
          <cell r="A161">
            <v>3012</v>
          </cell>
          <cell r="B161">
            <v>1459.4095200000002</v>
          </cell>
        </row>
        <row r="162">
          <cell r="A162">
            <v>3013</v>
          </cell>
          <cell r="B162">
            <v>863.91048000000012</v>
          </cell>
        </row>
        <row r="163">
          <cell r="A163">
            <v>3014</v>
          </cell>
          <cell r="B163">
            <v>521.85672</v>
          </cell>
        </row>
        <row r="164">
          <cell r="A164">
            <v>3015</v>
          </cell>
          <cell r="B164">
            <v>2046.3152399999999</v>
          </cell>
        </row>
        <row r="165">
          <cell r="A165">
            <v>3016</v>
          </cell>
          <cell r="B165">
            <v>1748.92896</v>
          </cell>
        </row>
        <row r="166">
          <cell r="A166">
            <v>3017</v>
          </cell>
          <cell r="B166">
            <v>1170.38076</v>
          </cell>
        </row>
        <row r="167">
          <cell r="A167">
            <v>3018</v>
          </cell>
          <cell r="B167">
            <v>1346.6989599999999</v>
          </cell>
        </row>
        <row r="168">
          <cell r="A168">
            <v>3019</v>
          </cell>
          <cell r="B168">
            <v>1150.8391999999999</v>
          </cell>
        </row>
        <row r="169">
          <cell r="A169">
            <v>3020</v>
          </cell>
          <cell r="B169">
            <v>628.34928000000002</v>
          </cell>
        </row>
        <row r="170">
          <cell r="A170">
            <v>3021</v>
          </cell>
          <cell r="B170">
            <v>604.77071999999998</v>
          </cell>
        </row>
        <row r="171">
          <cell r="A171">
            <v>3022</v>
          </cell>
          <cell r="B171">
            <v>654.76968000000011</v>
          </cell>
        </row>
        <row r="172">
          <cell r="A172">
            <v>3023</v>
          </cell>
          <cell r="B172">
            <v>414.18252000000001</v>
          </cell>
        </row>
        <row r="173">
          <cell r="A173">
            <v>3024</v>
          </cell>
          <cell r="B173">
            <v>858.70344</v>
          </cell>
        </row>
        <row r="174">
          <cell r="A174">
            <v>3025</v>
          </cell>
          <cell r="B174">
            <v>434.22616000000005</v>
          </cell>
        </row>
        <row r="175">
          <cell r="A175">
            <v>3031</v>
          </cell>
          <cell r="B175">
            <v>6584.95</v>
          </cell>
        </row>
        <row r="176">
          <cell r="A176">
            <v>3032</v>
          </cell>
          <cell r="B176">
            <v>1372.40256</v>
          </cell>
        </row>
        <row r="177">
          <cell r="A177">
            <v>3033</v>
          </cell>
          <cell r="B177">
            <v>923.7510400000001</v>
          </cell>
        </row>
        <row r="178">
          <cell r="A178">
            <v>3034</v>
          </cell>
          <cell r="B178">
            <v>691.63584000000014</v>
          </cell>
        </row>
        <row r="179">
          <cell r="A179">
            <v>3047</v>
          </cell>
          <cell r="B179">
            <v>1552.94</v>
          </cell>
        </row>
        <row r="180">
          <cell r="A180">
            <v>3048</v>
          </cell>
          <cell r="B180">
            <v>620.39272000000005</v>
          </cell>
        </row>
        <row r="181">
          <cell r="A181">
            <v>3051</v>
          </cell>
          <cell r="B181">
            <v>570.51660000000004</v>
          </cell>
        </row>
        <row r="182">
          <cell r="A182">
            <v>3052</v>
          </cell>
          <cell r="B182">
            <v>63.922400000000003</v>
          </cell>
        </row>
        <row r="183">
          <cell r="A183">
            <v>3053</v>
          </cell>
          <cell r="B183">
            <v>1240.4292800000001</v>
          </cell>
        </row>
        <row r="184">
          <cell r="A184">
            <v>3054</v>
          </cell>
          <cell r="B184">
            <v>16743.057240000002</v>
          </cell>
        </row>
        <row r="185">
          <cell r="A185">
            <v>3055</v>
          </cell>
          <cell r="B185">
            <v>13102.09332</v>
          </cell>
        </row>
        <row r="186">
          <cell r="A186">
            <v>3056</v>
          </cell>
          <cell r="B186">
            <v>8772.0378400000009</v>
          </cell>
        </row>
        <row r="187">
          <cell r="A187">
            <v>3057</v>
          </cell>
          <cell r="B187">
            <v>6478.4360800000004</v>
          </cell>
        </row>
        <row r="188">
          <cell r="A188">
            <v>3058</v>
          </cell>
          <cell r="B188">
            <v>1839.33952</v>
          </cell>
        </row>
        <row r="189">
          <cell r="A189">
            <v>3059</v>
          </cell>
          <cell r="B189">
            <v>1492.09428</v>
          </cell>
        </row>
        <row r="190">
          <cell r="A190">
            <v>3061</v>
          </cell>
          <cell r="B190">
            <v>1075.9718</v>
          </cell>
        </row>
        <row r="191">
          <cell r="A191">
            <v>3062</v>
          </cell>
          <cell r="B191">
            <v>284.28899999999999</v>
          </cell>
        </row>
        <row r="192">
          <cell r="A192">
            <v>3071</v>
          </cell>
          <cell r="B192">
            <v>3054.2582000000002</v>
          </cell>
        </row>
        <row r="193">
          <cell r="A193">
            <v>3072</v>
          </cell>
          <cell r="B193">
            <v>442.66300000000001</v>
          </cell>
        </row>
        <row r="194">
          <cell r="A194">
            <v>3073</v>
          </cell>
          <cell r="B194">
            <v>246.803</v>
          </cell>
        </row>
        <row r="195">
          <cell r="A195">
            <v>3074</v>
          </cell>
          <cell r="B195">
            <v>1850.66732</v>
          </cell>
        </row>
        <row r="196">
          <cell r="A196">
            <v>3075</v>
          </cell>
          <cell r="B196">
            <v>1506.5219200000001</v>
          </cell>
        </row>
        <row r="197">
          <cell r="A197">
            <v>3081</v>
          </cell>
          <cell r="B197">
            <v>1507.37336</v>
          </cell>
        </row>
        <row r="198">
          <cell r="A198">
            <v>3082</v>
          </cell>
          <cell r="B198">
            <v>1690.43064</v>
          </cell>
        </row>
        <row r="199">
          <cell r="A199">
            <v>3083</v>
          </cell>
          <cell r="B199">
            <v>1414.23812</v>
          </cell>
        </row>
        <row r="200">
          <cell r="A200">
            <v>3084</v>
          </cell>
          <cell r="B200">
            <v>3031.0553200000004</v>
          </cell>
        </row>
        <row r="201">
          <cell r="A201">
            <v>3085</v>
          </cell>
          <cell r="B201">
            <v>481.58447999999999</v>
          </cell>
        </row>
        <row r="202">
          <cell r="A202">
            <v>3086</v>
          </cell>
          <cell r="B202">
            <v>305.976</v>
          </cell>
        </row>
        <row r="203">
          <cell r="A203">
            <v>3087</v>
          </cell>
          <cell r="B203">
            <v>3127.6984000000002</v>
          </cell>
        </row>
        <row r="204">
          <cell r="A204">
            <v>3088</v>
          </cell>
          <cell r="B204">
            <v>449.78711999999996</v>
          </cell>
        </row>
        <row r="205">
          <cell r="A205">
            <v>3089</v>
          </cell>
          <cell r="B205">
            <v>1725.37952</v>
          </cell>
        </row>
        <row r="206">
          <cell r="A206">
            <v>3120</v>
          </cell>
          <cell r="B206">
            <v>1739.89444</v>
          </cell>
        </row>
        <row r="207">
          <cell r="A207">
            <v>3121</v>
          </cell>
          <cell r="B207">
            <v>368.20871999999997</v>
          </cell>
        </row>
        <row r="208">
          <cell r="A208">
            <v>3122</v>
          </cell>
          <cell r="B208">
            <v>368.20871999999997</v>
          </cell>
        </row>
        <row r="209">
          <cell r="A209">
            <v>3123</v>
          </cell>
          <cell r="B209">
            <v>832.13699999999994</v>
          </cell>
        </row>
        <row r="210">
          <cell r="A210">
            <v>3195</v>
          </cell>
          <cell r="B210">
            <v>916.94332000000009</v>
          </cell>
        </row>
        <row r="211">
          <cell r="A211">
            <v>3196</v>
          </cell>
          <cell r="B211">
            <v>539.80128000000002</v>
          </cell>
        </row>
        <row r="212">
          <cell r="A212">
            <v>3197</v>
          </cell>
          <cell r="B212">
            <v>1446.3433599999998</v>
          </cell>
        </row>
        <row r="213">
          <cell r="A213">
            <v>3198</v>
          </cell>
          <cell r="B213">
            <v>871.04944</v>
          </cell>
        </row>
        <row r="214">
          <cell r="A214">
            <v>3199</v>
          </cell>
          <cell r="B214">
            <v>1580.1132000000002</v>
          </cell>
        </row>
        <row r="215">
          <cell r="A215">
            <v>3200</v>
          </cell>
          <cell r="B215">
            <v>2510.2988399999999</v>
          </cell>
        </row>
        <row r="216">
          <cell r="A216">
            <v>3202</v>
          </cell>
          <cell r="B216">
            <v>9528.0607200000013</v>
          </cell>
        </row>
        <row r="217">
          <cell r="A217">
            <v>3205</v>
          </cell>
          <cell r="B217">
            <v>3050.4140000000002</v>
          </cell>
        </row>
        <row r="218">
          <cell r="A218">
            <v>3206</v>
          </cell>
          <cell r="B218">
            <v>732.03631999999993</v>
          </cell>
        </row>
        <row r="219">
          <cell r="A219">
            <v>3208</v>
          </cell>
          <cell r="B219">
            <v>337.69000000000005</v>
          </cell>
        </row>
        <row r="220">
          <cell r="A220">
            <v>3209</v>
          </cell>
          <cell r="B220">
            <v>1085.3862800000002</v>
          </cell>
        </row>
        <row r="221">
          <cell r="A221" t="str">
            <v>3209a</v>
          </cell>
          <cell r="B221">
            <v>1806.9875600000003</v>
          </cell>
        </row>
        <row r="222">
          <cell r="A222">
            <v>3210</v>
          </cell>
          <cell r="B222">
            <v>320.15799999999996</v>
          </cell>
        </row>
        <row r="223">
          <cell r="A223">
            <v>3211</v>
          </cell>
          <cell r="B223">
            <v>387.08399999999995</v>
          </cell>
        </row>
        <row r="224">
          <cell r="A224">
            <v>3212</v>
          </cell>
          <cell r="B224">
            <v>1629.0350000000001</v>
          </cell>
        </row>
        <row r="225">
          <cell r="A225">
            <v>3214</v>
          </cell>
          <cell r="B225">
            <v>1792.1602800000001</v>
          </cell>
        </row>
        <row r="226">
          <cell r="A226">
            <v>3215</v>
          </cell>
          <cell r="B226">
            <v>349.255</v>
          </cell>
        </row>
        <row r="227">
          <cell r="A227">
            <v>3217</v>
          </cell>
          <cell r="B227">
            <v>2499.22532</v>
          </cell>
        </row>
        <row r="228">
          <cell r="A228">
            <v>3218</v>
          </cell>
          <cell r="B228">
            <v>139.75244000000001</v>
          </cell>
        </row>
        <row r="229">
          <cell r="A229">
            <v>3219</v>
          </cell>
          <cell r="B229">
            <v>4613.3036000000011</v>
          </cell>
        </row>
        <row r="230">
          <cell r="A230">
            <v>3220</v>
          </cell>
          <cell r="B230">
            <v>11115.278200000001</v>
          </cell>
        </row>
        <row r="231">
          <cell r="A231">
            <v>3221</v>
          </cell>
          <cell r="B231">
            <v>612.56299999999999</v>
          </cell>
        </row>
      </sheetData>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Estimate (Line VX) "/>
      <sheetName val="G.Non Schedule"/>
      <sheetName val="Sewerage (Non-Sch)"/>
      <sheetName val="Input Data"/>
      <sheetName val="Backup Sewerage (1)"/>
      <sheetName val="Backup Sewerage (ss)"/>
      <sheetName val="Back up (Dismentalling) "/>
      <sheetName val="Back up (Manhole) "/>
      <sheetName val="Manhol Backup Calc"/>
      <sheetName val="Backup data"/>
      <sheetName val="Left over Shuttering"/>
      <sheetName val="Sheet1 (2)"/>
      <sheetName val="Sheet1 (3)"/>
    </sheetNames>
    <sheetDataSet>
      <sheetData sheetId="0"/>
      <sheetData sheetId="1"/>
      <sheetData sheetId="2"/>
      <sheetData sheetId="3"/>
      <sheetData sheetId="4"/>
      <sheetData sheetId="5"/>
      <sheetData sheetId="6"/>
      <sheetData sheetId="7"/>
      <sheetData sheetId="8">
        <row r="5">
          <cell r="C5">
            <v>225</v>
          </cell>
        </row>
      </sheetData>
      <sheetData sheetId="9" refreshError="1">
        <row r="5">
          <cell r="C5">
            <v>225</v>
          </cell>
          <cell r="D5">
            <v>13</v>
          </cell>
          <cell r="E5">
            <v>330</v>
          </cell>
          <cell r="F5">
            <v>2</v>
          </cell>
          <cell r="G5">
            <v>45</v>
          </cell>
          <cell r="H5">
            <v>4</v>
          </cell>
          <cell r="I5">
            <v>102</v>
          </cell>
          <cell r="J5">
            <v>1220</v>
          </cell>
          <cell r="K5">
            <v>1070</v>
          </cell>
          <cell r="L5">
            <v>980</v>
          </cell>
          <cell r="M5">
            <v>880</v>
          </cell>
          <cell r="N5">
            <v>0.875</v>
          </cell>
          <cell r="O5">
            <v>0.27</v>
          </cell>
          <cell r="P5">
            <v>2.88</v>
          </cell>
          <cell r="Q5">
            <v>0.88</v>
          </cell>
          <cell r="R5">
            <v>2.06</v>
          </cell>
          <cell r="S5">
            <v>0.19</v>
          </cell>
          <cell r="T5">
            <v>1.1000000000000001</v>
          </cell>
          <cell r="U5" t="str">
            <v>1/265</v>
          </cell>
        </row>
        <row r="6">
          <cell r="C6">
            <v>310</v>
          </cell>
          <cell r="D6">
            <v>16</v>
          </cell>
          <cell r="E6">
            <v>406</v>
          </cell>
          <cell r="F6">
            <v>2</v>
          </cell>
          <cell r="G6">
            <v>51</v>
          </cell>
          <cell r="H6">
            <v>4</v>
          </cell>
          <cell r="I6">
            <v>102</v>
          </cell>
          <cell r="J6">
            <v>1220</v>
          </cell>
          <cell r="K6">
            <v>1070</v>
          </cell>
          <cell r="L6">
            <v>1050</v>
          </cell>
          <cell r="M6">
            <v>950</v>
          </cell>
          <cell r="N6">
            <v>1</v>
          </cell>
          <cell r="O6">
            <v>0.3</v>
          </cell>
          <cell r="P6">
            <v>3.13</v>
          </cell>
          <cell r="Q6">
            <v>0.95</v>
          </cell>
          <cell r="R6">
            <v>2.4300000000000002</v>
          </cell>
          <cell r="S6">
            <v>0.23</v>
          </cell>
          <cell r="T6">
            <v>1.96</v>
          </cell>
          <cell r="U6" t="str">
            <v>1/385</v>
          </cell>
        </row>
        <row r="7">
          <cell r="C7">
            <v>380</v>
          </cell>
          <cell r="D7">
            <v>19.5</v>
          </cell>
          <cell r="E7">
            <v>495</v>
          </cell>
          <cell r="F7">
            <v>2.25</v>
          </cell>
          <cell r="G7">
            <v>57</v>
          </cell>
          <cell r="H7">
            <v>4.875</v>
          </cell>
          <cell r="I7">
            <v>124</v>
          </cell>
          <cell r="J7">
            <v>1220</v>
          </cell>
          <cell r="K7">
            <v>1070</v>
          </cell>
          <cell r="L7">
            <v>1140</v>
          </cell>
          <cell r="M7">
            <v>1040</v>
          </cell>
          <cell r="N7">
            <v>1.2190000000000001</v>
          </cell>
          <cell r="O7">
            <v>0.37</v>
          </cell>
          <cell r="P7">
            <v>3.42</v>
          </cell>
          <cell r="Q7">
            <v>1.04</v>
          </cell>
          <cell r="R7">
            <v>3.13</v>
          </cell>
          <cell r="S7">
            <v>0.28999999999999998</v>
          </cell>
          <cell r="T7">
            <v>3.06</v>
          </cell>
          <cell r="U7" t="str">
            <v>1/520</v>
          </cell>
        </row>
        <row r="8">
          <cell r="C8">
            <v>460</v>
          </cell>
          <cell r="D8">
            <v>23</v>
          </cell>
          <cell r="E8">
            <v>584</v>
          </cell>
          <cell r="F8">
            <v>2.5</v>
          </cell>
          <cell r="G8">
            <v>63</v>
          </cell>
          <cell r="H8">
            <v>5.75</v>
          </cell>
          <cell r="I8">
            <v>146</v>
          </cell>
          <cell r="J8">
            <v>1520</v>
          </cell>
          <cell r="K8">
            <v>1220</v>
          </cell>
          <cell r="L8">
            <v>1230</v>
          </cell>
          <cell r="M8">
            <v>1130</v>
          </cell>
          <cell r="N8">
            <v>1.4379999999999999</v>
          </cell>
          <cell r="O8">
            <v>0.44</v>
          </cell>
          <cell r="P8">
            <v>3.71</v>
          </cell>
          <cell r="Q8">
            <v>1.1299999999999999</v>
          </cell>
          <cell r="R8">
            <v>3.89</v>
          </cell>
          <cell r="S8">
            <v>0.36</v>
          </cell>
          <cell r="T8">
            <v>4.43</v>
          </cell>
          <cell r="U8" t="str">
            <v>1/660</v>
          </cell>
        </row>
        <row r="9">
          <cell r="C9">
            <v>530</v>
          </cell>
          <cell r="D9">
            <v>26.5</v>
          </cell>
          <cell r="E9">
            <v>673</v>
          </cell>
          <cell r="F9">
            <v>2.75</v>
          </cell>
          <cell r="G9">
            <v>70</v>
          </cell>
          <cell r="H9">
            <v>6.625</v>
          </cell>
          <cell r="I9">
            <v>168</v>
          </cell>
          <cell r="J9">
            <v>1520</v>
          </cell>
          <cell r="K9">
            <v>1220</v>
          </cell>
          <cell r="L9">
            <v>1320</v>
          </cell>
          <cell r="M9">
            <v>1220</v>
          </cell>
          <cell r="N9">
            <v>1.6559999999999999</v>
          </cell>
          <cell r="O9">
            <v>0.5</v>
          </cell>
          <cell r="P9">
            <v>4</v>
          </cell>
          <cell r="Q9">
            <v>1.22</v>
          </cell>
          <cell r="R9">
            <v>4.71</v>
          </cell>
          <cell r="S9">
            <v>0.44</v>
          </cell>
          <cell r="T9">
            <v>6</v>
          </cell>
          <cell r="U9" t="str">
            <v>1/820</v>
          </cell>
        </row>
        <row r="10">
          <cell r="C10">
            <v>610</v>
          </cell>
          <cell r="D10">
            <v>30</v>
          </cell>
          <cell r="E10">
            <v>762</v>
          </cell>
          <cell r="F10">
            <v>3</v>
          </cell>
          <cell r="G10">
            <v>76</v>
          </cell>
          <cell r="H10">
            <v>7.5</v>
          </cell>
          <cell r="I10">
            <v>191</v>
          </cell>
          <cell r="J10">
            <v>1520</v>
          </cell>
          <cell r="K10">
            <v>1220</v>
          </cell>
          <cell r="L10">
            <v>1410</v>
          </cell>
          <cell r="M10">
            <v>1310</v>
          </cell>
          <cell r="N10">
            <v>1.875</v>
          </cell>
          <cell r="O10">
            <v>0.56999999999999995</v>
          </cell>
          <cell r="P10">
            <v>4.29</v>
          </cell>
          <cell r="Q10">
            <v>1.31</v>
          </cell>
          <cell r="R10">
            <v>5.59</v>
          </cell>
          <cell r="S10">
            <v>0.52</v>
          </cell>
          <cell r="T10">
            <v>7.88</v>
          </cell>
          <cell r="U10" t="str">
            <v>1/970</v>
          </cell>
        </row>
        <row r="11">
          <cell r="C11">
            <v>690</v>
          </cell>
          <cell r="D11">
            <v>33.5</v>
          </cell>
          <cell r="E11">
            <v>851</v>
          </cell>
          <cell r="F11">
            <v>3.25</v>
          </cell>
          <cell r="G11">
            <v>83</v>
          </cell>
          <cell r="H11">
            <v>8.375</v>
          </cell>
          <cell r="I11">
            <v>213</v>
          </cell>
          <cell r="J11">
            <v>1520</v>
          </cell>
          <cell r="K11">
            <v>1220</v>
          </cell>
          <cell r="L11">
            <v>1500</v>
          </cell>
          <cell r="M11">
            <v>1400</v>
          </cell>
          <cell r="N11">
            <v>2.0939999999999999</v>
          </cell>
          <cell r="O11">
            <v>0.64</v>
          </cell>
          <cell r="P11">
            <v>4.58</v>
          </cell>
          <cell r="Q11">
            <v>1.4</v>
          </cell>
          <cell r="R11">
            <v>6.54</v>
          </cell>
          <cell r="S11">
            <v>0.61</v>
          </cell>
          <cell r="T11">
            <v>10.130000000000001</v>
          </cell>
          <cell r="U11" t="str">
            <v>1/1100</v>
          </cell>
        </row>
        <row r="12">
          <cell r="C12">
            <v>760</v>
          </cell>
          <cell r="D12">
            <v>37</v>
          </cell>
          <cell r="E12">
            <v>940</v>
          </cell>
          <cell r="F12">
            <v>3.5</v>
          </cell>
          <cell r="G12">
            <v>89</v>
          </cell>
          <cell r="H12">
            <v>9.25</v>
          </cell>
          <cell r="I12">
            <v>235</v>
          </cell>
          <cell r="J12">
            <v>1520</v>
          </cell>
          <cell r="K12">
            <v>1220</v>
          </cell>
          <cell r="L12">
            <v>1590</v>
          </cell>
          <cell r="M12">
            <v>1490</v>
          </cell>
          <cell r="N12">
            <v>2.3130000000000002</v>
          </cell>
          <cell r="O12">
            <v>0.71</v>
          </cell>
          <cell r="P12">
            <v>4.88</v>
          </cell>
          <cell r="Q12">
            <v>1.49</v>
          </cell>
          <cell r="R12">
            <v>7.54</v>
          </cell>
          <cell r="S12">
            <v>0.7</v>
          </cell>
          <cell r="T12">
            <v>12.33</v>
          </cell>
          <cell r="U12" t="str">
            <v>1/1300</v>
          </cell>
        </row>
        <row r="13">
          <cell r="C13">
            <v>840</v>
          </cell>
          <cell r="D13">
            <v>40.5</v>
          </cell>
          <cell r="E13">
            <v>1029</v>
          </cell>
          <cell r="F13">
            <v>3.75</v>
          </cell>
          <cell r="G13">
            <v>95</v>
          </cell>
          <cell r="H13">
            <v>10.125</v>
          </cell>
          <cell r="I13">
            <v>257</v>
          </cell>
          <cell r="J13">
            <v>1860</v>
          </cell>
          <cell r="K13">
            <v>1370</v>
          </cell>
          <cell r="L13">
            <v>1680</v>
          </cell>
          <cell r="M13">
            <v>1580</v>
          </cell>
          <cell r="N13">
            <v>2.5310000000000001</v>
          </cell>
          <cell r="O13">
            <v>0.77</v>
          </cell>
          <cell r="P13">
            <v>5.17</v>
          </cell>
          <cell r="Q13">
            <v>1.58</v>
          </cell>
          <cell r="R13">
            <v>8.61</v>
          </cell>
          <cell r="S13">
            <v>0.8</v>
          </cell>
          <cell r="T13">
            <v>14.81</v>
          </cell>
          <cell r="U13" t="str">
            <v>1/1500</v>
          </cell>
        </row>
        <row r="14">
          <cell r="C14">
            <v>910</v>
          </cell>
          <cell r="D14">
            <v>44</v>
          </cell>
          <cell r="E14">
            <v>1118</v>
          </cell>
          <cell r="F14">
            <v>4</v>
          </cell>
          <cell r="G14">
            <v>101</v>
          </cell>
          <cell r="H14">
            <v>11</v>
          </cell>
          <cell r="I14">
            <v>279</v>
          </cell>
          <cell r="J14">
            <v>1860</v>
          </cell>
          <cell r="K14">
            <v>1370</v>
          </cell>
          <cell r="L14">
            <v>1760</v>
          </cell>
          <cell r="M14">
            <v>1660</v>
          </cell>
          <cell r="N14">
            <v>2.75</v>
          </cell>
          <cell r="O14">
            <v>0.84</v>
          </cell>
          <cell r="P14">
            <v>5.46</v>
          </cell>
          <cell r="Q14">
            <v>1.66</v>
          </cell>
          <cell r="R14">
            <v>9.7200000000000006</v>
          </cell>
          <cell r="S14">
            <v>0.9</v>
          </cell>
          <cell r="T14">
            <v>17.809999999999999</v>
          </cell>
          <cell r="U14" t="str">
            <v>1/1650</v>
          </cell>
        </row>
        <row r="15">
          <cell r="C15">
            <v>1070</v>
          </cell>
          <cell r="D15">
            <v>51</v>
          </cell>
          <cell r="E15">
            <v>1295</v>
          </cell>
          <cell r="F15">
            <v>4.5</v>
          </cell>
          <cell r="G15">
            <v>114</v>
          </cell>
          <cell r="H15">
            <v>12.75</v>
          </cell>
          <cell r="I15">
            <v>324</v>
          </cell>
          <cell r="J15">
            <v>1860</v>
          </cell>
          <cell r="K15">
            <v>1370</v>
          </cell>
          <cell r="L15">
            <v>1940</v>
          </cell>
          <cell r="M15">
            <v>1840</v>
          </cell>
          <cell r="N15">
            <v>3.1880000000000002</v>
          </cell>
          <cell r="O15">
            <v>0.97</v>
          </cell>
          <cell r="P15">
            <v>6.04</v>
          </cell>
          <cell r="Q15">
            <v>1.84</v>
          </cell>
          <cell r="R15">
            <v>12.16</v>
          </cell>
          <cell r="S15">
            <v>1.1299999999999999</v>
          </cell>
          <cell r="T15">
            <v>24.1</v>
          </cell>
          <cell r="U15" t="str">
            <v>1/2050</v>
          </cell>
        </row>
        <row r="16">
          <cell r="C16">
            <v>1220</v>
          </cell>
          <cell r="D16">
            <v>58</v>
          </cell>
          <cell r="E16">
            <v>1473</v>
          </cell>
          <cell r="F16">
            <v>5</v>
          </cell>
          <cell r="G16">
            <v>127</v>
          </cell>
          <cell r="H16">
            <v>14.5</v>
          </cell>
          <cell r="I16">
            <v>368</v>
          </cell>
          <cell r="J16">
            <v>2320</v>
          </cell>
          <cell r="K16">
            <v>1520</v>
          </cell>
          <cell r="L16">
            <v>2120</v>
          </cell>
          <cell r="M16">
            <v>2020</v>
          </cell>
          <cell r="N16">
            <v>3.625</v>
          </cell>
          <cell r="O16">
            <v>1.1000000000000001</v>
          </cell>
          <cell r="P16">
            <v>6.63</v>
          </cell>
          <cell r="Q16">
            <v>2.02</v>
          </cell>
          <cell r="R16">
            <v>14.84</v>
          </cell>
          <cell r="S16">
            <v>1.38</v>
          </cell>
          <cell r="T16">
            <v>31.48</v>
          </cell>
          <cell r="U16" t="str">
            <v>1/2450</v>
          </cell>
        </row>
        <row r="17">
          <cell r="C17">
            <v>1370</v>
          </cell>
          <cell r="D17">
            <v>65</v>
          </cell>
          <cell r="E17">
            <v>1651</v>
          </cell>
          <cell r="F17">
            <v>5.5</v>
          </cell>
          <cell r="G17">
            <v>140</v>
          </cell>
          <cell r="H17">
            <v>16.25</v>
          </cell>
          <cell r="I17">
            <v>413</v>
          </cell>
          <cell r="J17">
            <v>2320</v>
          </cell>
          <cell r="K17">
            <v>1520</v>
          </cell>
          <cell r="L17">
            <v>2300</v>
          </cell>
          <cell r="M17">
            <v>2200</v>
          </cell>
          <cell r="N17">
            <v>4.0629999999999997</v>
          </cell>
          <cell r="O17">
            <v>1.24</v>
          </cell>
          <cell r="P17">
            <v>7.21</v>
          </cell>
          <cell r="Q17">
            <v>2.2000000000000002</v>
          </cell>
          <cell r="R17">
            <v>17.760000000000002</v>
          </cell>
          <cell r="S17">
            <v>1.65</v>
          </cell>
          <cell r="T17">
            <v>39.96</v>
          </cell>
          <cell r="U17" t="str">
            <v>1/2850</v>
          </cell>
        </row>
        <row r="18">
          <cell r="C18">
            <v>1520</v>
          </cell>
          <cell r="D18">
            <v>72</v>
          </cell>
          <cell r="E18">
            <v>1829</v>
          </cell>
          <cell r="F18">
            <v>6</v>
          </cell>
          <cell r="G18">
            <v>152</v>
          </cell>
          <cell r="H18">
            <v>18</v>
          </cell>
          <cell r="I18">
            <v>457</v>
          </cell>
          <cell r="J18">
            <v>2790</v>
          </cell>
          <cell r="K18">
            <v>1660</v>
          </cell>
          <cell r="L18">
            <v>2470</v>
          </cell>
          <cell r="M18">
            <v>2370</v>
          </cell>
          <cell r="N18">
            <v>4.5</v>
          </cell>
          <cell r="O18">
            <v>1.37</v>
          </cell>
          <cell r="P18">
            <v>7.79</v>
          </cell>
          <cell r="Q18">
            <v>2.37</v>
          </cell>
          <cell r="R18">
            <v>20.93</v>
          </cell>
          <cell r="S18">
            <v>1.94</v>
          </cell>
          <cell r="T18">
            <v>49.18</v>
          </cell>
          <cell r="U18" t="str">
            <v>1/3300</v>
          </cell>
        </row>
        <row r="19">
          <cell r="C19">
            <v>1680</v>
          </cell>
          <cell r="D19">
            <v>79</v>
          </cell>
          <cell r="E19">
            <v>2007</v>
          </cell>
          <cell r="F19">
            <v>6.5</v>
          </cell>
          <cell r="G19">
            <v>165</v>
          </cell>
          <cell r="H19">
            <v>19.75</v>
          </cell>
          <cell r="I19">
            <v>502</v>
          </cell>
          <cell r="J19">
            <v>2790</v>
          </cell>
          <cell r="K19">
            <v>1660</v>
          </cell>
          <cell r="L19">
            <v>2650</v>
          </cell>
          <cell r="M19">
            <v>2550</v>
          </cell>
          <cell r="N19">
            <v>5.375</v>
          </cell>
          <cell r="O19">
            <v>1.64</v>
          </cell>
          <cell r="P19">
            <v>8.3800000000000008</v>
          </cell>
          <cell r="Q19">
            <v>2.5499999999999998</v>
          </cell>
          <cell r="R19">
            <v>27.95</v>
          </cell>
          <cell r="S19">
            <v>2.6</v>
          </cell>
          <cell r="T19">
            <v>61.56</v>
          </cell>
          <cell r="U19" t="str">
            <v>1/3500</v>
          </cell>
        </row>
        <row r="20">
          <cell r="C20">
            <v>1830</v>
          </cell>
          <cell r="D20">
            <v>86</v>
          </cell>
          <cell r="E20">
            <v>2184</v>
          </cell>
          <cell r="F20">
            <v>7</v>
          </cell>
          <cell r="G20">
            <v>178</v>
          </cell>
          <cell r="H20">
            <v>21.5</v>
          </cell>
          <cell r="I20">
            <v>546</v>
          </cell>
          <cell r="J20">
            <v>2790</v>
          </cell>
          <cell r="K20">
            <v>1660</v>
          </cell>
          <cell r="L20">
            <v>2830</v>
          </cell>
          <cell r="M20">
            <v>2730</v>
          </cell>
          <cell r="N20">
            <v>5.5479000000000003</v>
          </cell>
          <cell r="O20">
            <v>1.69</v>
          </cell>
          <cell r="P20">
            <v>8.9600000000000009</v>
          </cell>
          <cell r="Q20">
            <v>2.73</v>
          </cell>
          <cell r="R20">
            <v>28.88</v>
          </cell>
          <cell r="S20">
            <v>2.68</v>
          </cell>
          <cell r="T20">
            <v>77.650000000000006</v>
          </cell>
          <cell r="U20" t="str">
            <v>1/3500</v>
          </cell>
        </row>
      </sheetData>
      <sheetData sheetId="10"/>
      <sheetData sheetId="11">
        <row r="6">
          <cell r="E6" t="str">
            <v>Jinnah</v>
          </cell>
        </row>
      </sheetData>
      <sheetData sheetId="12"/>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20"/>
      <sheetName val="G-18-19"/>
      <sheetName val="ROW"/>
      <sheetName val="45-GAL"/>
      <sheetName val="SPN-4"/>
      <sheetName val="SPN-3"/>
      <sheetName val="GT-VL"/>
      <sheetName val="MUS-SH"/>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1A Rebate"/>
      <sheetName val="Summary1B Rebate"/>
      <sheetName val="Grand Summ"/>
      <sheetName val="Summary1A"/>
      <sheetName val="Civil BOQ 1A"/>
      <sheetName val="Elec 1A"/>
      <sheetName val="Engr 1A"/>
      <sheetName val="Summary1B"/>
      <sheetName val="Civil BOQ 1B"/>
      <sheetName val="Elec 1B"/>
      <sheetName val="Engr 1B"/>
      <sheetName val="Work Sch 1A"/>
      <sheetName val="Payment Sch 1A"/>
      <sheetName val="Work Sch 1B"/>
      <sheetName val="Payment Sch 1B"/>
      <sheetName val="&quot;BOQ WISE SUMMARY"/>
      <sheetName val="TUBEWE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
      <sheetName val="(Electric)"/>
      <sheetName val="Finishing Qty"/>
      <sheetName val="B.O.Q"/>
      <sheetName val="Matl Sum"/>
      <sheetName val="Misc. Services Cost"/>
      <sheetName val="Cost summ"/>
      <sheetName val="Services"/>
      <sheetName val="Sheet4"/>
      <sheetName val="&quot;BOQ WISE SUMMARY"/>
    </sheetNames>
    <sheetDataSet>
      <sheetData sheetId="0" refreshError="1"/>
      <sheetData sheetId="1" refreshError="1"/>
      <sheetData sheetId="2" refreshError="1"/>
      <sheetData sheetId="3">
        <row r="6">
          <cell r="B6" t="str">
            <v xml:space="preserve">D E S C R I P T I O N </v>
          </cell>
        </row>
        <row r="10">
          <cell r="B10" t="str">
            <v>Internal Plastering (G.F) FF</v>
          </cell>
        </row>
        <row r="11">
          <cell r="B11" t="str">
            <v>On brick walls (1:4)</v>
          </cell>
        </row>
        <row r="12">
          <cell r="B12" t="str">
            <v>CEMENT OPC</v>
          </cell>
        </row>
        <row r="13">
          <cell r="B13" t="str">
            <v>SAND  CHENAB</v>
          </cell>
        </row>
        <row r="14">
          <cell r="B14" t="str">
            <v>SAND  RAVI</v>
          </cell>
        </row>
        <row r="16">
          <cell r="B16" t="str">
            <v>Internal Plastering  FF</v>
          </cell>
        </row>
        <row r="17">
          <cell r="B17" t="str">
            <v>On brick walls (1:4)</v>
          </cell>
        </row>
        <row r="18">
          <cell r="B18" t="str">
            <v>CEMENT OPC</v>
          </cell>
        </row>
        <row r="19">
          <cell r="B19" t="str">
            <v>SAND  CHENAB</v>
          </cell>
        </row>
        <row r="20">
          <cell r="B20" t="str">
            <v>SAND  RAVI</v>
          </cell>
        </row>
        <row r="22">
          <cell r="B22" t="str">
            <v xml:space="preserve">Soffits (1:3) GF </v>
          </cell>
        </row>
        <row r="23">
          <cell r="B23" t="str">
            <v>CEMENT OPC</v>
          </cell>
        </row>
        <row r="24">
          <cell r="B24" t="str">
            <v>SAND  CHENAB</v>
          </cell>
        </row>
        <row r="25">
          <cell r="B25" t="str">
            <v>SAND  RAVI</v>
          </cell>
        </row>
        <row r="27">
          <cell r="B27" t="str">
            <v>Soffits (1:3)  FF</v>
          </cell>
        </row>
        <row r="28">
          <cell r="B28" t="str">
            <v>CEMENT OPC</v>
          </cell>
        </row>
        <row r="29">
          <cell r="B29" t="str">
            <v>SAND  CHENAB</v>
          </cell>
        </row>
        <row r="30">
          <cell r="B30" t="str">
            <v>SAND  RAVI</v>
          </cell>
        </row>
        <row r="32">
          <cell r="B32" t="str">
            <v>External Plaster  ( G.Floor )</v>
          </cell>
        </row>
        <row r="34">
          <cell r="B34" t="str">
            <v>External Plastering</v>
          </cell>
        </row>
        <row r="35">
          <cell r="B35" t="str">
            <v>Facade  (1:4)</v>
          </cell>
        </row>
        <row r="36">
          <cell r="B36" t="str">
            <v>CEMENT OPC</v>
          </cell>
        </row>
        <row r="37">
          <cell r="B37" t="str">
            <v>SAND  RAVI</v>
          </cell>
        </row>
        <row r="39">
          <cell r="B39" t="str">
            <v xml:space="preserve">Flooring  </v>
          </cell>
        </row>
        <row r="41">
          <cell r="B41" t="str">
            <v xml:space="preserve"> Flooring</v>
          </cell>
        </row>
        <row r="42">
          <cell r="B42" t="str">
            <v>4" SAND Fill under floor G.F20% Compaction Margin</v>
          </cell>
        </row>
        <row r="43">
          <cell r="B43" t="str">
            <v>SAND  RAVI</v>
          </cell>
        </row>
        <row r="45">
          <cell r="B45" t="str">
            <v>Ballast 4" Thick under floor GF+F.F+20% Compaction</v>
          </cell>
        </row>
        <row r="46">
          <cell r="B46" t="str">
            <v>BRICK BALLAST</v>
          </cell>
        </row>
        <row r="48">
          <cell r="B48" t="str">
            <v>TERMITE PROOFING (FLOORS)</v>
          </cell>
        </row>
        <row r="49">
          <cell r="B49" t="str">
            <v>HEPTACHLORE</v>
          </cell>
        </row>
        <row r="50">
          <cell r="B50" t="str">
            <v>2" CONCRETE (1:2:4) :G.F</v>
          </cell>
        </row>
        <row r="51">
          <cell r="B51" t="str">
            <v>PCC Katcha</v>
          </cell>
        </row>
        <row r="52">
          <cell r="B52" t="str">
            <v>CEMENT OPC</v>
          </cell>
        </row>
        <row r="53">
          <cell r="B53" t="str">
            <v>SAND  RAVI</v>
          </cell>
        </row>
        <row r="54">
          <cell r="B54" t="str">
            <v>AGGREGATE</v>
          </cell>
        </row>
        <row r="56">
          <cell r="B56" t="str">
            <v>Roof  Water  proofing</v>
          </cell>
        </row>
        <row r="57">
          <cell r="B57" t="str">
            <v>Roof Waterproofing</v>
          </cell>
        </row>
        <row r="58">
          <cell r="B58" t="str">
            <v>BITUMEN</v>
          </cell>
        </row>
        <row r="59">
          <cell r="B59" t="str">
            <v>KEROSEN  OIL</v>
          </cell>
        </row>
        <row r="60">
          <cell r="B60" t="str">
            <v>POLYTHENE  SHEET</v>
          </cell>
        </row>
        <row r="61">
          <cell r="B61" t="str">
            <v>2 inch th  Thermopore Sheet</v>
          </cell>
        </row>
        <row r="62">
          <cell r="B62" t="str">
            <v>MUD</v>
          </cell>
        </row>
        <row r="63">
          <cell r="B63" t="str">
            <v>CHOPED HAY</v>
          </cell>
        </row>
        <row r="64">
          <cell r="B64" t="str">
            <v>WASTE  WOOD</v>
          </cell>
        </row>
        <row r="65">
          <cell r="B65" t="str">
            <v>BRICK  TILE</v>
          </cell>
        </row>
        <row r="66">
          <cell r="B66" t="str">
            <v>(1:4) GROUTING :3/8"THICK.</v>
          </cell>
        </row>
        <row r="67">
          <cell r="B67" t="str">
            <v>CEMENT OPC</v>
          </cell>
        </row>
        <row r="68">
          <cell r="B68" t="str">
            <v>SAND  RAVI</v>
          </cell>
        </row>
        <row r="70">
          <cell r="B70" t="str">
            <v>Clad Stone For Floorig &amp; Front Elevation</v>
          </cell>
        </row>
        <row r="71">
          <cell r="B71" t="str">
            <v>Clad Stone</v>
          </cell>
        </row>
        <row r="73">
          <cell r="B73" t="str">
            <v>CEMENT OPC</v>
          </cell>
        </row>
        <row r="74">
          <cell r="B74" t="str">
            <v>SAND  RAVI</v>
          </cell>
        </row>
        <row r="75">
          <cell r="B75" t="str">
            <v>AGGREGATE</v>
          </cell>
        </row>
        <row r="77">
          <cell r="B77" t="str">
            <v>Pavere Area</v>
          </cell>
        </row>
        <row r="78">
          <cell r="B78" t="str">
            <v>Pavers</v>
          </cell>
        </row>
        <row r="79">
          <cell r="B79" t="str">
            <v>Sub Floor (1:4:8)</v>
          </cell>
        </row>
        <row r="80">
          <cell r="B80" t="str">
            <v>CEMENT OPC</v>
          </cell>
        </row>
        <row r="81">
          <cell r="B81" t="str">
            <v>SAND  RAVI</v>
          </cell>
        </row>
        <row r="82">
          <cell r="B82" t="str">
            <v>AGGREGATE</v>
          </cell>
        </row>
        <row r="84">
          <cell r="B84" t="str">
            <v>Granitto Floor G.F with  (1:4) ratio</v>
          </cell>
        </row>
        <row r="85">
          <cell r="B85" t="str">
            <v xml:space="preserve">Granitto Tiles </v>
          </cell>
        </row>
        <row r="86">
          <cell r="B86" t="str">
            <v>MORTAR FOR  TILES   IN  (1:4)  RATIO</v>
          </cell>
        </row>
        <row r="87">
          <cell r="B87" t="str">
            <v>CEMENT OPC</v>
          </cell>
        </row>
        <row r="88">
          <cell r="B88" t="str">
            <v>SAND  RAVI</v>
          </cell>
        </row>
        <row r="89">
          <cell r="B89" t="str">
            <v>COLOUR  PIGMENT</v>
          </cell>
        </row>
        <row r="90">
          <cell r="B90" t="str">
            <v>WHITE  CEMENT</v>
          </cell>
        </row>
        <row r="91">
          <cell r="B91" t="str">
            <v>CEMENT  FOR  TILES (Buttering).</v>
          </cell>
        </row>
        <row r="92">
          <cell r="B92" t="str">
            <v>CEMENT OPC</v>
          </cell>
        </row>
        <row r="94">
          <cell r="B94" t="str">
            <v>Granitto Floor F.F with  (1:4) ratio</v>
          </cell>
        </row>
        <row r="95">
          <cell r="B95" t="str">
            <v xml:space="preserve">Granitto Tiles </v>
          </cell>
        </row>
        <row r="96">
          <cell r="B96" t="str">
            <v>MORTAR FOR  TILES   IN  (1:4)  RATIO</v>
          </cell>
        </row>
        <row r="97">
          <cell r="B97" t="str">
            <v>CEMENT OPC</v>
          </cell>
        </row>
        <row r="98">
          <cell r="B98" t="str">
            <v>SAND  RAVI</v>
          </cell>
        </row>
        <row r="99">
          <cell r="B99" t="str">
            <v>COLOUR  PIGMENT</v>
          </cell>
        </row>
        <row r="100">
          <cell r="B100" t="str">
            <v>WHITE  CEMENT</v>
          </cell>
        </row>
        <row r="101">
          <cell r="B101" t="str">
            <v>CEMENT  FOR  TILES (Buttering).</v>
          </cell>
        </row>
        <row r="102">
          <cell r="B102" t="str">
            <v>CEMENT OPC</v>
          </cell>
        </row>
        <row r="104">
          <cell r="B104" t="str">
            <v>Granitto Kitchen Floor F.F with  (1:4) ratio</v>
          </cell>
        </row>
        <row r="105">
          <cell r="B105" t="str">
            <v xml:space="preserve">Granitto Tiles </v>
          </cell>
        </row>
        <row r="106">
          <cell r="B106" t="str">
            <v>MORTAR FOR  TILES   IN  (1:4)  RATIO</v>
          </cell>
        </row>
        <row r="107">
          <cell r="B107" t="str">
            <v>CEMENT OPC</v>
          </cell>
        </row>
        <row r="108">
          <cell r="B108" t="str">
            <v>SAND  RAVI</v>
          </cell>
        </row>
        <row r="109">
          <cell r="B109" t="str">
            <v>COLOUR  PIGMENT</v>
          </cell>
        </row>
        <row r="110">
          <cell r="B110" t="str">
            <v>WHITE  CEMENT</v>
          </cell>
        </row>
        <row r="111">
          <cell r="B111" t="str">
            <v>CEMENT  FOR  TILES (Buttering).</v>
          </cell>
        </row>
        <row r="112">
          <cell r="B112" t="str">
            <v>CEMENT OPC</v>
          </cell>
        </row>
        <row r="114">
          <cell r="B114" t="str">
            <v>Granitto  Floor Tiles in  Bath</v>
          </cell>
        </row>
        <row r="115">
          <cell r="B115" t="str">
            <v xml:space="preserve">Granitto Tiles </v>
          </cell>
        </row>
        <row r="116">
          <cell r="B116" t="str">
            <v>MORTAR FOR  TILES   IN  (1:4)  RATIO</v>
          </cell>
        </row>
        <row r="117">
          <cell r="B117" t="str">
            <v>CEMENT OPC</v>
          </cell>
        </row>
        <row r="118">
          <cell r="B118" t="str">
            <v>SAND  RAVI</v>
          </cell>
        </row>
        <row r="119">
          <cell r="B119" t="str">
            <v>COLOUR  PIGMENT</v>
          </cell>
        </row>
        <row r="120">
          <cell r="B120" t="str">
            <v>WHITE  CEMENT</v>
          </cell>
        </row>
        <row r="121">
          <cell r="B121" t="str">
            <v>CEMENT  FOR  TILES (Buttering).</v>
          </cell>
        </row>
        <row r="122">
          <cell r="B122" t="str">
            <v>CEMENT OPC</v>
          </cell>
        </row>
        <row r="124">
          <cell r="B124" t="str">
            <v>Granitto  Bath Wall Tiles i/c 20mm (1:4) back plaster +Buttering</v>
          </cell>
        </row>
        <row r="125">
          <cell r="B125" t="str">
            <v xml:space="preserve">Granitto Tiles </v>
          </cell>
        </row>
        <row r="126">
          <cell r="B126" t="str">
            <v>CERAMIC TILES  (1:4)</v>
          </cell>
        </row>
        <row r="127">
          <cell r="B127" t="str">
            <v>CEMENT OPC</v>
          </cell>
        </row>
        <row r="128">
          <cell r="B128" t="str">
            <v>SAND  RAVI</v>
          </cell>
        </row>
        <row r="129">
          <cell r="B129" t="str">
            <v>COLOUR  PIGMENT</v>
          </cell>
        </row>
        <row r="130">
          <cell r="B130" t="str">
            <v>WHITE  CEMENT</v>
          </cell>
        </row>
        <row r="131">
          <cell r="B131" t="str">
            <v>CEMENT  FOR  TILES (Buttering).</v>
          </cell>
        </row>
        <row r="132">
          <cell r="B132" t="str">
            <v>CEMENT OPC</v>
          </cell>
        </row>
        <row r="133">
          <cell r="B133" t="str">
            <v>Granitto Wall Tiles Kitchen i/c 20mm (1:4) back plaster +Buttering</v>
          </cell>
        </row>
        <row r="134">
          <cell r="B134" t="str">
            <v xml:space="preserve">Granitto Tiles </v>
          </cell>
        </row>
        <row r="135">
          <cell r="B135" t="str">
            <v>CERAMIC TILES  (1:4)</v>
          </cell>
        </row>
        <row r="136">
          <cell r="B136" t="str">
            <v>CEMENT OPC</v>
          </cell>
        </row>
        <row r="137">
          <cell r="B137" t="str">
            <v>SAND  RAVI</v>
          </cell>
        </row>
        <row r="138">
          <cell r="B138" t="str">
            <v>COLOUR  PIGMENT</v>
          </cell>
        </row>
        <row r="139">
          <cell r="B139" t="str">
            <v>WHITE  CEMENT</v>
          </cell>
        </row>
        <row r="140">
          <cell r="B140" t="str">
            <v>CEMENT  FOR  TILES (Buttering).</v>
          </cell>
        </row>
        <row r="141">
          <cell r="B141" t="str">
            <v>CEMENT OPC</v>
          </cell>
        </row>
        <row r="143">
          <cell r="B143" t="str">
            <v>Granitto Skirting 4"x12"x3/8"</v>
          </cell>
        </row>
        <row r="144">
          <cell r="B144" t="str">
            <v xml:space="preserve">Granitto Tiles </v>
          </cell>
        </row>
        <row r="145">
          <cell r="B145" t="str">
            <v>CERAMIC TILES  (1:4)</v>
          </cell>
        </row>
        <row r="146">
          <cell r="B146" t="str">
            <v>CEMENT OPC</v>
          </cell>
        </row>
        <row r="147">
          <cell r="B147" t="str">
            <v>SAND  RAVI</v>
          </cell>
        </row>
        <row r="148">
          <cell r="B148" t="str">
            <v>COLOUR  PIGMENT</v>
          </cell>
        </row>
        <row r="149">
          <cell r="B149" t="str">
            <v>WHITE  CEMENT</v>
          </cell>
        </row>
        <row r="150">
          <cell r="B150" t="str">
            <v>CEMENT  FOR  TILES (Buttering).</v>
          </cell>
        </row>
        <row r="151">
          <cell r="B151" t="str">
            <v>CEMENT OPC</v>
          </cell>
        </row>
        <row r="153">
          <cell r="B153" t="str">
            <v>Emco  Floor Tiles in  Bath</v>
          </cell>
        </row>
        <row r="154">
          <cell r="B154" t="str">
            <v xml:space="preserve">Master Floor Tiles </v>
          </cell>
        </row>
        <row r="155">
          <cell r="B155" t="str">
            <v>CERAMIC TILES  (1:4)</v>
          </cell>
        </row>
        <row r="156">
          <cell r="B156" t="str">
            <v>CEMENT OPC</v>
          </cell>
        </row>
        <row r="157">
          <cell r="B157" t="str">
            <v>SAND  RAVI</v>
          </cell>
        </row>
        <row r="158">
          <cell r="B158" t="str">
            <v>COLOUR  PIGMENT</v>
          </cell>
        </row>
        <row r="159">
          <cell r="B159" t="str">
            <v>WHITE  CEMENT</v>
          </cell>
        </row>
        <row r="160">
          <cell r="B160" t="str">
            <v>CEMENT  FOR  TILES (Buttering).</v>
          </cell>
        </row>
        <row r="161">
          <cell r="B161" t="str">
            <v>CEMENT OPC</v>
          </cell>
        </row>
        <row r="163">
          <cell r="B163" t="str">
            <v>Master  Wall Tiles i/c 20mm (1:4) back plaster +Buttering</v>
          </cell>
        </row>
        <row r="164">
          <cell r="B164" t="str">
            <v xml:space="preserve">Master Wall Tiles </v>
          </cell>
        </row>
        <row r="165">
          <cell r="B165" t="str">
            <v>CERAMIC TILES  (1:4)</v>
          </cell>
        </row>
        <row r="166">
          <cell r="B166" t="str">
            <v>CEMENT OPC</v>
          </cell>
        </row>
        <row r="167">
          <cell r="B167" t="str">
            <v>SAND  RAVI</v>
          </cell>
        </row>
        <row r="168">
          <cell r="B168" t="str">
            <v>COLOUR  PIGMENT</v>
          </cell>
        </row>
        <row r="169">
          <cell r="B169" t="str">
            <v>WHITE  CEMENT</v>
          </cell>
        </row>
        <row r="170">
          <cell r="B170" t="str">
            <v>CEMENT  FOR  TILES (Buttering).</v>
          </cell>
        </row>
        <row r="171">
          <cell r="B171" t="str">
            <v>CEMENT OPC</v>
          </cell>
        </row>
        <row r="173">
          <cell r="B173" t="str">
            <v>Black marble marble on Stair Treads</v>
          </cell>
        </row>
        <row r="174">
          <cell r="B174" t="str">
            <v>Black marble marble For Treads</v>
          </cell>
        </row>
        <row r="175">
          <cell r="B175" t="str">
            <v>CEMENT OPC</v>
          </cell>
        </row>
        <row r="176">
          <cell r="B176" t="str">
            <v>SAND  RAVI</v>
          </cell>
        </row>
        <row r="177">
          <cell r="B177" t="str">
            <v>WHITE  CEMENT</v>
          </cell>
        </row>
        <row r="178">
          <cell r="B178" t="str">
            <v>COLOUR  PIGMENT</v>
          </cell>
        </row>
        <row r="180">
          <cell r="B180" t="str">
            <v>Black marble marble on Stair riser</v>
          </cell>
        </row>
        <row r="181">
          <cell r="B181" t="str">
            <v>Black marble marble For Risers</v>
          </cell>
        </row>
        <row r="182">
          <cell r="B182" t="str">
            <v>CEMENT OPC</v>
          </cell>
        </row>
        <row r="183">
          <cell r="B183" t="str">
            <v>SAND  RAVI</v>
          </cell>
        </row>
        <row r="184">
          <cell r="B184" t="str">
            <v>WHITE  CEMENT</v>
          </cell>
        </row>
        <row r="185">
          <cell r="B185" t="str">
            <v>COLOUR  PIGMENT</v>
          </cell>
        </row>
        <row r="187">
          <cell r="B187" t="str">
            <v>Marble for fire place Counter</v>
          </cell>
        </row>
        <row r="188">
          <cell r="B188" t="str">
            <v>Marble for Fire Place</v>
          </cell>
        </row>
        <row r="189">
          <cell r="B189" t="str">
            <v>CEMENT OPC</v>
          </cell>
        </row>
        <row r="190">
          <cell r="B190" t="str">
            <v>SAND  RAVI</v>
          </cell>
        </row>
        <row r="191">
          <cell r="B191" t="str">
            <v>WHITE  CEMENT</v>
          </cell>
        </row>
        <row r="192">
          <cell r="B192" t="str">
            <v>COLOUR  PIGMENT</v>
          </cell>
        </row>
        <row r="194">
          <cell r="B194" t="str">
            <v>Khaprail Finishing</v>
          </cell>
        </row>
        <row r="195">
          <cell r="B195" t="str">
            <v xml:space="preserve">Khaprail </v>
          </cell>
        </row>
        <row r="196">
          <cell r="B196" t="str">
            <v>CEMENT OPC</v>
          </cell>
        </row>
        <row r="197">
          <cell r="B197" t="str">
            <v>SAND  RAVI</v>
          </cell>
        </row>
        <row r="202">
          <cell r="B202">
            <v>3.7094281298299843E-2</v>
          </cell>
        </row>
      </sheetData>
      <sheetData sheetId="4" refreshError="1"/>
      <sheetData sheetId="5" refreshError="1"/>
      <sheetData sheetId="6"/>
      <sheetData sheetId="7" refreshError="1"/>
      <sheetData sheetId="8" refreshError="1"/>
      <sheetData sheetId="9"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Qs"/>
      <sheetName val="Ratelist"/>
      <sheetName val="Rawalpindi"/>
      <sheetName val="Work Sch"/>
      <sheetName val="Payment Sch"/>
      <sheetName val="Pipe State"/>
    </sheetNames>
    <sheetDataSet>
      <sheetData sheetId="0" refreshError="1"/>
      <sheetData sheetId="1" refreshError="1">
        <row r="16">
          <cell r="D16">
            <v>3065000</v>
          </cell>
          <cell r="H16">
            <v>22201</v>
          </cell>
        </row>
        <row r="21">
          <cell r="D21">
            <v>80000000</v>
          </cell>
          <cell r="H21">
            <v>22301</v>
          </cell>
        </row>
        <row r="26">
          <cell r="D26">
            <v>69500000</v>
          </cell>
          <cell r="H26">
            <v>22501</v>
          </cell>
        </row>
        <row r="40">
          <cell r="D40">
            <v>535000</v>
          </cell>
          <cell r="H40">
            <v>22401</v>
          </cell>
        </row>
        <row r="42">
          <cell r="D42">
            <v>4765000</v>
          </cell>
          <cell r="H42">
            <v>22402</v>
          </cell>
        </row>
        <row r="44">
          <cell r="D44">
            <v>37500</v>
          </cell>
          <cell r="H44">
            <v>22405</v>
          </cell>
        </row>
        <row r="46">
          <cell r="D46">
            <v>55000</v>
          </cell>
          <cell r="H46">
            <v>22406</v>
          </cell>
        </row>
        <row r="52">
          <cell r="D52">
            <v>3015000</v>
          </cell>
          <cell r="H52">
            <v>23101</v>
          </cell>
        </row>
        <row r="57">
          <cell r="D57">
            <v>2556000</v>
          </cell>
          <cell r="H57">
            <v>23201</v>
          </cell>
        </row>
        <row r="59">
          <cell r="D59">
            <v>1470000</v>
          </cell>
          <cell r="H59">
            <v>23202</v>
          </cell>
        </row>
        <row r="64">
          <cell r="D64">
            <v>827000</v>
          </cell>
          <cell r="H64">
            <v>23301</v>
          </cell>
        </row>
        <row r="68">
          <cell r="D68">
            <v>1793000</v>
          </cell>
          <cell r="H68">
            <v>23302</v>
          </cell>
        </row>
        <row r="70">
          <cell r="D70">
            <v>1072000</v>
          </cell>
          <cell r="H70">
            <v>23303</v>
          </cell>
        </row>
        <row r="75">
          <cell r="D75">
            <v>275000</v>
          </cell>
          <cell r="H75">
            <v>26202</v>
          </cell>
        </row>
        <row r="79">
          <cell r="D79">
            <v>300000</v>
          </cell>
          <cell r="H79">
            <v>26203</v>
          </cell>
        </row>
        <row r="81">
          <cell r="D81">
            <v>100000</v>
          </cell>
          <cell r="H81">
            <v>26204</v>
          </cell>
        </row>
        <row r="86">
          <cell r="D86">
            <v>258000</v>
          </cell>
          <cell r="H86">
            <v>32019</v>
          </cell>
        </row>
        <row r="88">
          <cell r="D88">
            <v>19500</v>
          </cell>
          <cell r="H88">
            <v>32006</v>
          </cell>
        </row>
        <row r="90">
          <cell r="D90">
            <v>22000</v>
          </cell>
          <cell r="H90">
            <v>32018</v>
          </cell>
        </row>
        <row r="95">
          <cell r="D95">
            <v>1071000</v>
          </cell>
          <cell r="H95" t="str">
            <v>M1</v>
          </cell>
        </row>
        <row r="97">
          <cell r="D97">
            <v>186000</v>
          </cell>
          <cell r="H97" t="str">
            <v>2250A8</v>
          </cell>
        </row>
        <row r="99">
          <cell r="D99">
            <v>50000</v>
          </cell>
          <cell r="H99" t="str">
            <v>2250A9</v>
          </cell>
        </row>
        <row r="102">
          <cell r="D102">
            <v>200</v>
          </cell>
          <cell r="H102" t="str">
            <v>M4</v>
          </cell>
        </row>
        <row r="119">
          <cell r="D119">
            <v>996000</v>
          </cell>
          <cell r="H119">
            <v>22403</v>
          </cell>
        </row>
        <row r="121">
          <cell r="D121">
            <v>152500</v>
          </cell>
          <cell r="H121">
            <v>22405</v>
          </cell>
        </row>
        <row r="123">
          <cell r="D123">
            <v>53000</v>
          </cell>
          <cell r="H123">
            <v>22406</v>
          </cell>
        </row>
        <row r="128">
          <cell r="D128">
            <v>5000</v>
          </cell>
          <cell r="H128">
            <v>26205</v>
          </cell>
        </row>
        <row r="130">
          <cell r="D130">
            <v>10000</v>
          </cell>
          <cell r="H130">
            <v>26201</v>
          </cell>
        </row>
        <row r="132">
          <cell r="D132">
            <v>3000</v>
          </cell>
          <cell r="H132">
            <v>26202</v>
          </cell>
        </row>
        <row r="138">
          <cell r="D138">
            <v>190500</v>
          </cell>
          <cell r="H138">
            <v>26301</v>
          </cell>
        </row>
        <row r="143">
          <cell r="D143">
            <v>20200</v>
          </cell>
          <cell r="H143">
            <v>32007</v>
          </cell>
        </row>
        <row r="145">
          <cell r="D145">
            <v>80000</v>
          </cell>
          <cell r="H145">
            <v>32008</v>
          </cell>
        </row>
        <row r="147">
          <cell r="D147">
            <v>51600</v>
          </cell>
          <cell r="H147">
            <v>32009</v>
          </cell>
        </row>
        <row r="149">
          <cell r="D149">
            <v>67500</v>
          </cell>
          <cell r="H149">
            <v>32013</v>
          </cell>
        </row>
        <row r="151">
          <cell r="D151">
            <v>238000</v>
          </cell>
          <cell r="H151">
            <v>32014</v>
          </cell>
        </row>
        <row r="153">
          <cell r="D153">
            <v>87100</v>
          </cell>
          <cell r="H153">
            <v>32018</v>
          </cell>
        </row>
        <row r="159">
          <cell r="D159">
            <v>400</v>
          </cell>
          <cell r="H159">
            <v>32101</v>
          </cell>
        </row>
        <row r="164">
          <cell r="D164">
            <v>250000</v>
          </cell>
          <cell r="H164">
            <v>32201</v>
          </cell>
        </row>
        <row r="169">
          <cell r="D169">
            <v>50</v>
          </cell>
          <cell r="H169">
            <v>33101</v>
          </cell>
        </row>
        <row r="182">
          <cell r="D182">
            <v>1400000</v>
          </cell>
          <cell r="H182">
            <v>22401</v>
          </cell>
        </row>
        <row r="184">
          <cell r="D184">
            <v>600000</v>
          </cell>
          <cell r="H184">
            <v>22407</v>
          </cell>
        </row>
        <row r="191">
          <cell r="D191">
            <v>9300</v>
          </cell>
          <cell r="H191" t="str">
            <v>52166-8</v>
          </cell>
        </row>
        <row r="192">
          <cell r="D192">
            <v>27000</v>
          </cell>
          <cell r="H192" t="str">
            <v>52166-6</v>
          </cell>
        </row>
        <row r="193">
          <cell r="D193">
            <v>40500</v>
          </cell>
          <cell r="H193" t="str">
            <v>52166-4</v>
          </cell>
        </row>
        <row r="194">
          <cell r="D194">
            <v>37000</v>
          </cell>
          <cell r="H194" t="str">
            <v>52166-3</v>
          </cell>
        </row>
        <row r="199">
          <cell r="D199">
            <v>35</v>
          </cell>
          <cell r="H199" t="str">
            <v>52167-3</v>
          </cell>
        </row>
        <row r="200">
          <cell r="D200">
            <v>70</v>
          </cell>
          <cell r="H200" t="str">
            <v>52167-4</v>
          </cell>
        </row>
        <row r="201">
          <cell r="D201">
            <v>55</v>
          </cell>
          <cell r="H201" t="str">
            <v>52167-6</v>
          </cell>
        </row>
        <row r="202">
          <cell r="D202">
            <v>5</v>
          </cell>
          <cell r="H202" t="str">
            <v>52167-8</v>
          </cell>
        </row>
        <row r="204">
          <cell r="D204">
            <v>20</v>
          </cell>
          <cell r="H204">
            <v>52168</v>
          </cell>
        </row>
        <row r="208">
          <cell r="D208">
            <v>3000</v>
          </cell>
          <cell r="H208" t="str">
            <v>52169-1</v>
          </cell>
        </row>
        <row r="209">
          <cell r="D209">
            <v>2000</v>
          </cell>
          <cell r="H209" t="str">
            <v>52169-3/4</v>
          </cell>
        </row>
        <row r="210">
          <cell r="D210">
            <v>1000</v>
          </cell>
          <cell r="H210" t="str">
            <v>52169-1/2</v>
          </cell>
        </row>
        <row r="215">
          <cell r="D215">
            <v>35500</v>
          </cell>
          <cell r="H215" t="str">
            <v>521610-32</v>
          </cell>
        </row>
        <row r="216">
          <cell r="D216">
            <v>3000</v>
          </cell>
          <cell r="H216" t="str">
            <v>521610-25</v>
          </cell>
        </row>
        <row r="217">
          <cell r="D217">
            <v>1000</v>
          </cell>
          <cell r="H217" t="str">
            <v>521610-20</v>
          </cell>
        </row>
        <row r="219">
          <cell r="D219">
            <v>1250</v>
          </cell>
          <cell r="H219">
            <v>521611</v>
          </cell>
        </row>
        <row r="221">
          <cell r="D221">
            <v>1320</v>
          </cell>
          <cell r="H221">
            <v>32010</v>
          </cell>
        </row>
        <row r="223">
          <cell r="D223">
            <v>9</v>
          </cell>
          <cell r="H223">
            <v>521612</v>
          </cell>
        </row>
        <row r="225">
          <cell r="D225">
            <v>35</v>
          </cell>
          <cell r="H225">
            <v>521613</v>
          </cell>
        </row>
        <row r="227">
          <cell r="D227">
            <v>950</v>
          </cell>
          <cell r="H227">
            <v>32011</v>
          </cell>
        </row>
        <row r="230">
          <cell r="D230">
            <v>230</v>
          </cell>
          <cell r="H230">
            <v>521614</v>
          </cell>
        </row>
        <row r="232">
          <cell r="D232">
            <v>125</v>
          </cell>
          <cell r="H232">
            <v>521615</v>
          </cell>
        </row>
        <row r="247">
          <cell r="D247">
            <v>3300000</v>
          </cell>
          <cell r="H247" t="str">
            <v>26404-6.5</v>
          </cell>
        </row>
        <row r="248">
          <cell r="D248">
            <v>550000</v>
          </cell>
          <cell r="H248" t="str">
            <v>26404-8.5</v>
          </cell>
        </row>
        <row r="249">
          <cell r="D249">
            <v>110000</v>
          </cell>
          <cell r="H249" t="str">
            <v>26404-12</v>
          </cell>
        </row>
        <row r="250">
          <cell r="D250">
            <v>60000</v>
          </cell>
          <cell r="H250" t="str">
            <v>26404-25</v>
          </cell>
        </row>
        <row r="252">
          <cell r="D252">
            <v>380000</v>
          </cell>
          <cell r="H252">
            <v>22408</v>
          </cell>
        </row>
        <row r="254">
          <cell r="D254">
            <v>460000</v>
          </cell>
          <cell r="H254">
            <v>22407</v>
          </cell>
        </row>
        <row r="262">
          <cell r="D262">
            <v>34500</v>
          </cell>
          <cell r="H262" t="str">
            <v>53111-6</v>
          </cell>
        </row>
        <row r="263">
          <cell r="D263">
            <v>110000</v>
          </cell>
          <cell r="H263" t="str">
            <v>53111-9</v>
          </cell>
        </row>
        <row r="264">
          <cell r="D264">
            <v>7000</v>
          </cell>
          <cell r="H264" t="str">
            <v>53111-12</v>
          </cell>
        </row>
        <row r="265">
          <cell r="D265">
            <v>450</v>
          </cell>
          <cell r="H265" t="str">
            <v>53111-15</v>
          </cell>
        </row>
        <row r="266">
          <cell r="D266">
            <v>7500</v>
          </cell>
          <cell r="H266" t="str">
            <v>53111-18</v>
          </cell>
        </row>
        <row r="267">
          <cell r="D267">
            <v>500</v>
          </cell>
          <cell r="H267" t="str">
            <v>53111-21</v>
          </cell>
        </row>
        <row r="271">
          <cell r="D271">
            <v>500</v>
          </cell>
          <cell r="H271" t="str">
            <v>53112-9</v>
          </cell>
        </row>
        <row r="278">
          <cell r="D278">
            <v>1300</v>
          </cell>
          <cell r="H278" t="str">
            <v>54001-6.5</v>
          </cell>
        </row>
        <row r="279">
          <cell r="D279">
            <v>210</v>
          </cell>
          <cell r="H279" t="str">
            <v>54001-10</v>
          </cell>
        </row>
        <row r="280">
          <cell r="D280">
            <v>45</v>
          </cell>
          <cell r="H280" t="str">
            <v>54001-15</v>
          </cell>
        </row>
        <row r="281">
          <cell r="D281">
            <v>20</v>
          </cell>
          <cell r="H281" t="str">
            <v>54001-20</v>
          </cell>
        </row>
        <row r="282">
          <cell r="D282">
            <v>5</v>
          </cell>
          <cell r="H282" t="str">
            <v>54001-25</v>
          </cell>
        </row>
        <row r="284">
          <cell r="D284">
            <v>165</v>
          </cell>
          <cell r="H284">
            <v>54002</v>
          </cell>
        </row>
        <row r="286">
          <cell r="D286">
            <v>500</v>
          </cell>
          <cell r="H286">
            <v>54003</v>
          </cell>
        </row>
        <row r="292">
          <cell r="D292">
            <v>5000</v>
          </cell>
          <cell r="H292">
            <v>32001</v>
          </cell>
        </row>
        <row r="294">
          <cell r="D294">
            <v>21000</v>
          </cell>
          <cell r="H294">
            <v>32011</v>
          </cell>
        </row>
        <row r="299">
          <cell r="D299">
            <v>17</v>
          </cell>
          <cell r="H299">
            <v>32101</v>
          </cell>
        </row>
        <row r="311">
          <cell r="D311">
            <v>1</v>
          </cell>
          <cell r="H311" t="str">
            <v>1000A1</v>
          </cell>
        </row>
        <row r="316">
          <cell r="D316">
            <v>32220</v>
          </cell>
          <cell r="H316" t="str">
            <v>2230A1</v>
          </cell>
        </row>
        <row r="318">
          <cell r="D318">
            <v>322200</v>
          </cell>
          <cell r="H318" t="str">
            <v>2230A2</v>
          </cell>
        </row>
        <row r="320">
          <cell r="D320">
            <v>500</v>
          </cell>
          <cell r="H320" t="str">
            <v>2230A3</v>
          </cell>
        </row>
        <row r="322">
          <cell r="D322">
            <v>1000</v>
          </cell>
          <cell r="H322" t="str">
            <v>2230A4</v>
          </cell>
        </row>
        <row r="327">
          <cell r="D327">
            <v>22000</v>
          </cell>
          <cell r="H327" t="str">
            <v>2250A1</v>
          </cell>
        </row>
        <row r="329">
          <cell r="D329">
            <v>9000</v>
          </cell>
          <cell r="H329" t="str">
            <v>2250A3</v>
          </cell>
        </row>
        <row r="331">
          <cell r="D331">
            <v>19000</v>
          </cell>
          <cell r="H331" t="str">
            <v>2250A4</v>
          </cell>
        </row>
        <row r="333">
          <cell r="D333">
            <v>3600</v>
          </cell>
          <cell r="H333" t="str">
            <v>2250A5</v>
          </cell>
        </row>
        <row r="335">
          <cell r="D335">
            <v>250000</v>
          </cell>
          <cell r="H335" t="str">
            <v>2250A6</v>
          </cell>
        </row>
        <row r="338">
          <cell r="D338">
            <v>2200</v>
          </cell>
          <cell r="H338" t="str">
            <v>2250A7</v>
          </cell>
        </row>
        <row r="340">
          <cell r="D340">
            <v>650</v>
          </cell>
          <cell r="H340">
            <v>521616</v>
          </cell>
        </row>
        <row r="342">
          <cell r="D342">
            <v>5000</v>
          </cell>
          <cell r="H342" t="str">
            <v>2250A10</v>
          </cell>
        </row>
        <row r="347">
          <cell r="D347">
            <v>110</v>
          </cell>
          <cell r="H347">
            <v>32015</v>
          </cell>
        </row>
        <row r="349">
          <cell r="D349">
            <v>5000</v>
          </cell>
          <cell r="H349">
            <v>32012</v>
          </cell>
        </row>
        <row r="351">
          <cell r="D351">
            <v>10500</v>
          </cell>
          <cell r="H351">
            <v>32003</v>
          </cell>
        </row>
        <row r="355">
          <cell r="D355">
            <v>30</v>
          </cell>
          <cell r="H355">
            <v>32101</v>
          </cell>
        </row>
        <row r="356">
          <cell r="D356">
            <v>2</v>
          </cell>
          <cell r="H356">
            <v>32102</v>
          </cell>
        </row>
        <row r="358">
          <cell r="D358">
            <v>80</v>
          </cell>
          <cell r="H358">
            <v>33102</v>
          </cell>
        </row>
        <row r="360">
          <cell r="D360">
            <v>4200</v>
          </cell>
          <cell r="H360">
            <v>32016</v>
          </cell>
        </row>
        <row r="362">
          <cell r="D362">
            <v>142000</v>
          </cell>
          <cell r="H362">
            <v>32004</v>
          </cell>
        </row>
        <row r="365">
          <cell r="D365">
            <v>820</v>
          </cell>
          <cell r="H365" t="str">
            <v>3200A1</v>
          </cell>
        </row>
        <row r="367">
          <cell r="D367">
            <v>500</v>
          </cell>
          <cell r="H367" t="str">
            <v>3200A2</v>
          </cell>
        </row>
        <row r="369">
          <cell r="D369">
            <v>4000</v>
          </cell>
          <cell r="H369" t="str">
            <v>3200A3</v>
          </cell>
        </row>
        <row r="371">
          <cell r="D371">
            <v>3200</v>
          </cell>
          <cell r="H371">
            <v>26206</v>
          </cell>
        </row>
        <row r="375">
          <cell r="D375">
            <v>240</v>
          </cell>
          <cell r="H375">
            <v>32101</v>
          </cell>
        </row>
        <row r="376">
          <cell r="D376">
            <v>20</v>
          </cell>
          <cell r="H376">
            <v>32102</v>
          </cell>
        </row>
        <row r="381">
          <cell r="D381">
            <v>1</v>
          </cell>
          <cell r="H381" t="str">
            <v>M5</v>
          </cell>
        </row>
        <row r="383">
          <cell r="D383">
            <v>1</v>
          </cell>
          <cell r="H383">
            <v>521617</v>
          </cell>
        </row>
        <row r="385">
          <cell r="D385">
            <v>1</v>
          </cell>
          <cell r="H385" t="str">
            <v>PS2.1</v>
          </cell>
        </row>
        <row r="398">
          <cell r="D398">
            <v>3000</v>
          </cell>
          <cell r="H398" t="str">
            <v>26404-8.5</v>
          </cell>
        </row>
        <row r="403">
          <cell r="D403">
            <v>2000</v>
          </cell>
          <cell r="H403" t="str">
            <v>2250A2</v>
          </cell>
        </row>
        <row r="408">
          <cell r="D408">
            <v>400</v>
          </cell>
          <cell r="H408">
            <v>32017</v>
          </cell>
        </row>
        <row r="410">
          <cell r="D410">
            <v>31500</v>
          </cell>
          <cell r="H410">
            <v>32002</v>
          </cell>
        </row>
        <row r="412">
          <cell r="D412">
            <v>1000</v>
          </cell>
          <cell r="H412" t="str">
            <v>3200A1</v>
          </cell>
        </row>
        <row r="420">
          <cell r="D420">
            <v>175</v>
          </cell>
          <cell r="H420">
            <v>32101</v>
          </cell>
        </row>
        <row r="421">
          <cell r="D421">
            <v>40</v>
          </cell>
          <cell r="H421">
            <v>32102</v>
          </cell>
        </row>
        <row r="425">
          <cell r="D425">
            <v>15</v>
          </cell>
          <cell r="H425">
            <v>32101</v>
          </cell>
        </row>
        <row r="426">
          <cell r="D426">
            <v>15</v>
          </cell>
          <cell r="H426">
            <v>32102</v>
          </cell>
        </row>
        <row r="431">
          <cell r="D431">
            <v>192</v>
          </cell>
          <cell r="H431">
            <v>33301</v>
          </cell>
        </row>
        <row r="433">
          <cell r="D433">
            <v>10</v>
          </cell>
          <cell r="H433">
            <v>33302</v>
          </cell>
        </row>
        <row r="435">
          <cell r="D435">
            <v>1500</v>
          </cell>
          <cell r="H435">
            <v>33303</v>
          </cell>
        </row>
        <row r="438">
          <cell r="D438">
            <v>96</v>
          </cell>
          <cell r="H438">
            <v>33304</v>
          </cell>
        </row>
        <row r="440">
          <cell r="D440">
            <v>4000</v>
          </cell>
          <cell r="H440">
            <v>33305</v>
          </cell>
        </row>
        <row r="442">
          <cell r="D442">
            <v>96</v>
          </cell>
          <cell r="H442">
            <v>33306</v>
          </cell>
        </row>
        <row r="444">
          <cell r="D444">
            <v>4000</v>
          </cell>
          <cell r="H444">
            <v>33307</v>
          </cell>
        </row>
        <row r="446">
          <cell r="D446">
            <v>192</v>
          </cell>
          <cell r="H446">
            <v>33308</v>
          </cell>
        </row>
        <row r="448">
          <cell r="D448">
            <v>32</v>
          </cell>
          <cell r="H448">
            <v>33309</v>
          </cell>
        </row>
        <row r="454">
          <cell r="D454">
            <v>1000</v>
          </cell>
          <cell r="H454">
            <v>521616</v>
          </cell>
        </row>
        <row r="459">
          <cell r="D459">
            <v>1000</v>
          </cell>
          <cell r="H459" t="str">
            <v>3200A2</v>
          </cell>
        </row>
        <row r="461">
          <cell r="D461">
            <v>6000</v>
          </cell>
          <cell r="H461" t="str">
            <v>3200A3</v>
          </cell>
        </row>
        <row r="463">
          <cell r="D463">
            <v>1</v>
          </cell>
          <cell r="H463" t="str">
            <v>PS2.2</v>
          </cell>
        </row>
        <row r="476">
          <cell r="D476">
            <v>1013000</v>
          </cell>
          <cell r="H476">
            <v>23501</v>
          </cell>
        </row>
        <row r="478">
          <cell r="D478">
            <v>1500000</v>
          </cell>
          <cell r="H478">
            <v>23502</v>
          </cell>
        </row>
        <row r="480">
          <cell r="D480">
            <v>500000</v>
          </cell>
          <cell r="H480">
            <v>23503</v>
          </cell>
        </row>
        <row r="484">
          <cell r="D484">
            <v>2900</v>
          </cell>
          <cell r="H484" t="str">
            <v>23504-1</v>
          </cell>
        </row>
        <row r="485">
          <cell r="D485">
            <v>25</v>
          </cell>
          <cell r="H485" t="str">
            <v>23504-2</v>
          </cell>
        </row>
        <row r="486">
          <cell r="D486">
            <v>290</v>
          </cell>
          <cell r="H486" t="str">
            <v>23504-3</v>
          </cell>
        </row>
        <row r="487">
          <cell r="D487">
            <v>52</v>
          </cell>
          <cell r="H487" t="str">
            <v>23504-4</v>
          </cell>
        </row>
        <row r="488">
          <cell r="D488">
            <v>138</v>
          </cell>
          <cell r="H488" t="str">
            <v>23504-5</v>
          </cell>
        </row>
        <row r="489">
          <cell r="D489">
            <v>20</v>
          </cell>
          <cell r="H489" t="str">
            <v>23504-6</v>
          </cell>
        </row>
        <row r="492">
          <cell r="D492">
            <v>11960</v>
          </cell>
          <cell r="H492" t="str">
            <v>23504-7</v>
          </cell>
        </row>
        <row r="493">
          <cell r="D493">
            <v>66</v>
          </cell>
          <cell r="H493" t="str">
            <v>23504-8</v>
          </cell>
        </row>
        <row r="494">
          <cell r="D494">
            <v>514</v>
          </cell>
          <cell r="H494" t="str">
            <v>23504-9</v>
          </cell>
        </row>
        <row r="495">
          <cell r="D495">
            <v>163</v>
          </cell>
          <cell r="H495" t="str">
            <v>23504-10</v>
          </cell>
        </row>
        <row r="496">
          <cell r="D496">
            <v>20</v>
          </cell>
          <cell r="H496" t="str">
            <v>23504-11</v>
          </cell>
        </row>
        <row r="497">
          <cell r="D497">
            <v>2625</v>
          </cell>
          <cell r="H497" t="str">
            <v>23504-12</v>
          </cell>
        </row>
        <row r="498">
          <cell r="D498">
            <v>176</v>
          </cell>
          <cell r="H498" t="str">
            <v>23504-13</v>
          </cell>
        </row>
        <row r="499">
          <cell r="D499">
            <v>11920</v>
          </cell>
          <cell r="H499" t="str">
            <v>23504-14</v>
          </cell>
        </row>
        <row r="500">
          <cell r="D500">
            <v>48</v>
          </cell>
          <cell r="H500" t="str">
            <v>23504-15</v>
          </cell>
        </row>
        <row r="501">
          <cell r="D501">
            <v>110</v>
          </cell>
          <cell r="H501" t="str">
            <v>23504-16</v>
          </cell>
        </row>
        <row r="505">
          <cell r="D505">
            <v>70</v>
          </cell>
          <cell r="H505" t="str">
            <v>23505-1</v>
          </cell>
        </row>
        <row r="506">
          <cell r="D506">
            <v>60</v>
          </cell>
          <cell r="H506" t="str">
            <v>23505-2</v>
          </cell>
        </row>
        <row r="507">
          <cell r="D507">
            <v>110</v>
          </cell>
          <cell r="H507" t="str">
            <v>23505-3</v>
          </cell>
        </row>
        <row r="508">
          <cell r="D508">
            <v>74</v>
          </cell>
          <cell r="H508" t="str">
            <v>23505-4</v>
          </cell>
        </row>
        <row r="512">
          <cell r="D512">
            <v>4362</v>
          </cell>
          <cell r="H512" t="str">
            <v>23506-1</v>
          </cell>
        </row>
        <row r="513">
          <cell r="D513">
            <v>91</v>
          </cell>
          <cell r="H513" t="str">
            <v>23506-2</v>
          </cell>
        </row>
        <row r="514">
          <cell r="D514">
            <v>4500</v>
          </cell>
          <cell r="H514" t="str">
            <v>23506-3</v>
          </cell>
        </row>
        <row r="515">
          <cell r="D515">
            <v>50</v>
          </cell>
          <cell r="H515" t="str">
            <v>23506-4</v>
          </cell>
        </row>
        <row r="516">
          <cell r="D516">
            <v>350</v>
          </cell>
          <cell r="H516" t="str">
            <v>23506-5</v>
          </cell>
        </row>
        <row r="517">
          <cell r="D517">
            <v>25</v>
          </cell>
          <cell r="H517" t="str">
            <v>23506-6</v>
          </cell>
        </row>
        <row r="530">
          <cell r="D530">
            <v>18000</v>
          </cell>
          <cell r="H530">
            <v>22401</v>
          </cell>
        </row>
        <row r="532">
          <cell r="D532">
            <v>20500</v>
          </cell>
          <cell r="H532">
            <v>22407</v>
          </cell>
        </row>
        <row r="537">
          <cell r="D537">
            <v>15000</v>
          </cell>
          <cell r="H537">
            <v>26207</v>
          </cell>
        </row>
        <row r="542">
          <cell r="D542">
            <v>1000</v>
          </cell>
          <cell r="H542">
            <v>23507</v>
          </cell>
        </row>
        <row r="548">
          <cell r="D548">
            <v>13400</v>
          </cell>
          <cell r="H548">
            <v>32005</v>
          </cell>
        </row>
        <row r="550">
          <cell r="D550">
            <v>1800</v>
          </cell>
          <cell r="H550">
            <v>32017</v>
          </cell>
        </row>
        <row r="552">
          <cell r="D552">
            <v>21000</v>
          </cell>
          <cell r="H552">
            <v>320110</v>
          </cell>
        </row>
        <row r="557">
          <cell r="D557">
            <v>36</v>
          </cell>
          <cell r="H557">
            <v>32101</v>
          </cell>
        </row>
        <row r="562">
          <cell r="D562">
            <v>10</v>
          </cell>
          <cell r="H562">
            <v>33103</v>
          </cell>
        </row>
        <row r="564">
          <cell r="D564">
            <v>7</v>
          </cell>
          <cell r="H564">
            <v>33104</v>
          </cell>
        </row>
        <row r="570">
          <cell r="D570">
            <v>5000</v>
          </cell>
          <cell r="H570">
            <v>65311</v>
          </cell>
        </row>
        <row r="572">
          <cell r="D572">
            <v>6500</v>
          </cell>
          <cell r="H572">
            <v>65312</v>
          </cell>
        </row>
        <row r="578">
          <cell r="D578">
            <v>750</v>
          </cell>
          <cell r="H578">
            <v>65313</v>
          </cell>
        </row>
        <row r="580">
          <cell r="D580">
            <v>80000</v>
          </cell>
          <cell r="H580">
            <v>320110</v>
          </cell>
        </row>
        <row r="587">
          <cell r="D587">
            <v>60</v>
          </cell>
          <cell r="H587" t="str">
            <v>M6-1</v>
          </cell>
        </row>
        <row r="588">
          <cell r="D588">
            <v>12</v>
          </cell>
          <cell r="H588" t="str">
            <v>M6-2</v>
          </cell>
        </row>
        <row r="589">
          <cell r="D589">
            <v>32</v>
          </cell>
          <cell r="H589" t="str">
            <v>M6-3</v>
          </cell>
        </row>
        <row r="590">
          <cell r="D590">
            <v>7</v>
          </cell>
          <cell r="H590" t="str">
            <v>M6-4</v>
          </cell>
        </row>
        <row r="591">
          <cell r="D591">
            <v>10</v>
          </cell>
          <cell r="H591" t="str">
            <v>M6-5</v>
          </cell>
        </row>
        <row r="592">
          <cell r="D592">
            <v>7</v>
          </cell>
          <cell r="H592" t="str">
            <v>M6-6</v>
          </cell>
        </row>
        <row r="593">
          <cell r="D593">
            <v>4</v>
          </cell>
          <cell r="H593" t="str">
            <v>M6-7</v>
          </cell>
        </row>
        <row r="594">
          <cell r="D594">
            <v>7</v>
          </cell>
          <cell r="H594" t="str">
            <v>M6-8</v>
          </cell>
        </row>
        <row r="595">
          <cell r="D595">
            <v>6</v>
          </cell>
          <cell r="H595" t="str">
            <v>M6-9</v>
          </cell>
        </row>
        <row r="596">
          <cell r="D596">
            <v>6</v>
          </cell>
          <cell r="H596" t="str">
            <v>M6-10</v>
          </cell>
        </row>
        <row r="597">
          <cell r="D597">
            <v>6</v>
          </cell>
          <cell r="H597" t="str">
            <v>M6-11</v>
          </cell>
        </row>
        <row r="598">
          <cell r="D598">
            <v>6</v>
          </cell>
          <cell r="H598" t="str">
            <v>M6-12</v>
          </cell>
        </row>
        <row r="603">
          <cell r="D603">
            <v>1</v>
          </cell>
          <cell r="H603" t="str">
            <v>M7</v>
          </cell>
        </row>
        <row r="605">
          <cell r="D605">
            <v>1</v>
          </cell>
          <cell r="H605" t="str">
            <v>PS2.3</v>
          </cell>
        </row>
        <row r="615">
          <cell r="D615">
            <v>1</v>
          </cell>
          <cell r="H615" t="str">
            <v>PS1</v>
          </cell>
        </row>
      </sheetData>
      <sheetData sheetId="2"/>
      <sheetData sheetId="3" refreshError="1"/>
      <sheetData sheetId="4" refreshError="1"/>
      <sheetData sheetId="5" refreshError="1"/>
      <sheetData sheetId="6"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RA"/>
      <sheetName val="BID"/>
      <sheetName val="Tables"/>
      <sheetName val="BM"/>
      <sheetName val="J"/>
      <sheetName val="L"/>
      <sheetName val="SUMM"/>
      <sheetName val="BOQ"/>
      <sheetName val="col-reinft1"/>
      <sheetName val="Abstract"/>
      <sheetName val="Titel"/>
      <sheetName val="Mst"/>
      <sheetName val="RFP003D"/>
      <sheetName val="B.O.Q"/>
      <sheetName val="BQ Working"/>
      <sheetName val="TALIBWAL"/>
      <sheetName val="External boq"/>
      <sheetName val="Ext.Boq"/>
      <sheetName val="Sheet4"/>
      <sheetName val="BOQ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0% &amp; 50 Million (Final)"/>
      <sheetName val="New (Final)"/>
      <sheetName val="Ongoing (North)"/>
      <sheetName val="New (Final) (North)"/>
      <sheetName val="Ongoing (South)"/>
      <sheetName val="Ongoing F.Abad"/>
      <sheetName val="Ongoing Multan"/>
      <sheetName val="New (Final) (South)"/>
      <sheetName val="Ongoing B.Pur"/>
      <sheetName val="Abstract 50% &amp; 50M (Final)"/>
      <sheetName val="12cgou"/>
      <sheetName val="Bitumen"/>
      <sheetName val="steel"/>
      <sheetName val="bargy"/>
      <sheetName val="CON-M-FL"/>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t"/>
      <sheetName val="Sheet4"/>
      <sheetName val="Data"/>
      <sheetName val="db"/>
      <sheetName val="SUMMARY"/>
      <sheetName val="Matdb"/>
      <sheetName val="MPdb"/>
      <sheetName val="Ongoing (Sout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30"/>
      <sheetName val="sec14"/>
      <sheetName val="sec5"/>
      <sheetName val="sec16"/>
      <sheetName val="sec23"/>
      <sheetName val="sec25"/>
      <sheetName val="sec27"/>
      <sheetName val="sec28"/>
      <sheetName val="sec31"/>
      <sheetName val="sec1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EM-R"/>
      <sheetName val="EW"/>
      <sheetName val="concr"/>
      <sheetName val="mas"/>
      <sheetName val="prot"/>
      <sheetName val="RW"/>
      <sheetName val="dism"/>
      <sheetName val="paint"/>
      <sheetName val="Bw"/>
      <sheetName val="P1"/>
      <sheetName val="P2"/>
      <sheetName val="P3"/>
      <sheetName val="RCCP"/>
      <sheetName val="CARPET"/>
      <sheetName val="CARPET (2)"/>
      <sheetName val="TST"/>
      <sheetName val="rate"/>
      <sheetName val="e1"/>
      <sheetName val="res-red"/>
      <sheetName val="ir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D.B Analysis "/>
      <sheetName val="Sum"/>
      <sheetName val="14.01"/>
      <sheetName val="14.02"/>
      <sheetName val="14.03"/>
      <sheetName val="14.04"/>
      <sheetName val="14.05"/>
      <sheetName val="14.06"/>
      <sheetName val="14.07"/>
      <sheetName val="14.08"/>
      <sheetName val="14.09"/>
      <sheetName val="14.10"/>
      <sheetName val="14.11"/>
      <sheetName val="14.12"/>
      <sheetName val="Wiring Analysis"/>
      <sheetName val="D.B Analysis"/>
      <sheetName val="DG-SET"/>
      <sheetName val="CIVIL RATES"/>
      <sheetName val="CON-M-F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Manpower"/>
      <sheetName val="Equipment"/>
      <sheetName val="Material"/>
      <sheetName val="100"/>
      <sheetName val="200"/>
      <sheetName val="300"/>
      <sheetName val="400"/>
      <sheetName val="500"/>
      <sheetName val="600"/>
      <sheetName val="Comparison"/>
      <sheetName val="MPdb"/>
      <sheetName val="Stat_Bltn"/>
      <sheetName val="Carriage"/>
      <sheetName val="Matdb"/>
      <sheetName val="Quarry"/>
      <sheetName val="Bit"/>
      <sheetName val="Steel"/>
      <sheetName val="C&amp;W"/>
      <sheetName val="EqptSumm"/>
      <sheetName val="rates"/>
      <sheetName val="Fuel"/>
      <sheetName val="System"/>
      <sheetName val="Data"/>
      <sheetName val="CSR2006"/>
      <sheetName val="Dist"/>
      <sheetName val="db"/>
      <sheetName val="Sheet2"/>
      <sheetName val="CIVIL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1">
          <cell r="B1" t="str">
            <v>Abbottabad</v>
          </cell>
          <cell r="C1" t="str">
            <v>NWFP</v>
          </cell>
          <cell r="D1">
            <v>1</v>
          </cell>
          <cell r="F1">
            <v>1</v>
          </cell>
        </row>
        <row r="2">
          <cell r="B2" t="str">
            <v>Attock</v>
          </cell>
          <cell r="C2" t="str">
            <v>Punjab</v>
          </cell>
          <cell r="D2">
            <v>2</v>
          </cell>
          <cell r="F2">
            <v>2</v>
          </cell>
        </row>
        <row r="3">
          <cell r="B3" t="str">
            <v>Badin</v>
          </cell>
          <cell r="C3" t="str">
            <v>Sind</v>
          </cell>
          <cell r="D3">
            <v>3</v>
          </cell>
          <cell r="F3">
            <v>3</v>
          </cell>
        </row>
        <row r="4">
          <cell r="B4" t="str">
            <v>Bahawal Nagar</v>
          </cell>
          <cell r="C4" t="str">
            <v>Punjab</v>
          </cell>
          <cell r="D4">
            <v>4</v>
          </cell>
          <cell r="F4">
            <v>4</v>
          </cell>
        </row>
        <row r="5">
          <cell r="B5" t="str">
            <v>Bahawalpur</v>
          </cell>
          <cell r="C5" t="str">
            <v>Punjab</v>
          </cell>
          <cell r="D5">
            <v>5</v>
          </cell>
          <cell r="F5">
            <v>5</v>
          </cell>
        </row>
        <row r="6">
          <cell r="B6" t="str">
            <v>Bannu</v>
          </cell>
          <cell r="C6" t="str">
            <v>NWFP</v>
          </cell>
          <cell r="D6">
            <v>6</v>
          </cell>
          <cell r="F6">
            <v>6</v>
          </cell>
        </row>
        <row r="7">
          <cell r="B7" t="str">
            <v>Bhakkar</v>
          </cell>
          <cell r="C7" t="str">
            <v>Punjab</v>
          </cell>
          <cell r="D7">
            <v>7</v>
          </cell>
          <cell r="F7">
            <v>7</v>
          </cell>
        </row>
        <row r="8">
          <cell r="B8" t="str">
            <v>Buneer</v>
          </cell>
          <cell r="C8" t="str">
            <v>NWFP</v>
          </cell>
          <cell r="D8">
            <v>7</v>
          </cell>
          <cell r="E8" t="str">
            <v>A</v>
          </cell>
          <cell r="F8" t="str">
            <v>7-A</v>
          </cell>
        </row>
        <row r="9">
          <cell r="B9" t="str">
            <v>Buttgram</v>
          </cell>
          <cell r="C9" t="str">
            <v>NWFP</v>
          </cell>
          <cell r="D9">
            <v>7</v>
          </cell>
          <cell r="E9" t="str">
            <v>B</v>
          </cell>
          <cell r="F9" t="str">
            <v>7-B</v>
          </cell>
        </row>
        <row r="10">
          <cell r="B10" t="str">
            <v>Chaghai</v>
          </cell>
          <cell r="C10" t="str">
            <v>Balochistan</v>
          </cell>
          <cell r="D10">
            <v>8</v>
          </cell>
          <cell r="F10">
            <v>8</v>
          </cell>
        </row>
        <row r="11">
          <cell r="B11" t="str">
            <v>Chakwal</v>
          </cell>
          <cell r="C11" t="str">
            <v>Punjab</v>
          </cell>
          <cell r="D11">
            <v>9</v>
          </cell>
          <cell r="F11">
            <v>9</v>
          </cell>
        </row>
        <row r="12">
          <cell r="B12" t="str">
            <v>Charsaddah</v>
          </cell>
          <cell r="C12" t="str">
            <v>NWFP</v>
          </cell>
          <cell r="D12">
            <v>10</v>
          </cell>
          <cell r="E12" t="str">
            <v>A</v>
          </cell>
          <cell r="F12" t="str">
            <v>10-A</v>
          </cell>
        </row>
        <row r="13">
          <cell r="B13" t="str">
            <v>Chitral</v>
          </cell>
          <cell r="C13" t="str">
            <v>NWFP</v>
          </cell>
          <cell r="D13">
            <v>10</v>
          </cell>
          <cell r="F13">
            <v>10</v>
          </cell>
        </row>
        <row r="14">
          <cell r="B14" t="str">
            <v>Dadu</v>
          </cell>
          <cell r="C14" t="str">
            <v>Sind</v>
          </cell>
          <cell r="D14">
            <v>13</v>
          </cell>
          <cell r="F14">
            <v>13</v>
          </cell>
        </row>
        <row r="15">
          <cell r="B15" t="str">
            <v>Dera Bugti</v>
          </cell>
          <cell r="C15" t="str">
            <v>Balochistan</v>
          </cell>
          <cell r="D15">
            <v>14</v>
          </cell>
          <cell r="F15">
            <v>14</v>
          </cell>
        </row>
        <row r="16">
          <cell r="B16" t="str">
            <v>Dera Ghazi Khan</v>
          </cell>
          <cell r="C16" t="str">
            <v>Punjab</v>
          </cell>
          <cell r="D16">
            <v>11</v>
          </cell>
          <cell r="F16">
            <v>11</v>
          </cell>
        </row>
        <row r="17">
          <cell r="B17" t="str">
            <v>Dera Ismail Khan</v>
          </cell>
          <cell r="C17" t="str">
            <v>NWFP</v>
          </cell>
          <cell r="D17">
            <v>12</v>
          </cell>
          <cell r="F17">
            <v>12</v>
          </cell>
        </row>
        <row r="18">
          <cell r="B18" t="str">
            <v>Dir</v>
          </cell>
          <cell r="C18" t="str">
            <v>NWFP</v>
          </cell>
          <cell r="D18">
            <v>15</v>
          </cell>
          <cell r="F18">
            <v>15</v>
          </cell>
        </row>
        <row r="19">
          <cell r="B19" t="str">
            <v>Faisalabad</v>
          </cell>
          <cell r="C19" t="str">
            <v>Punjab</v>
          </cell>
          <cell r="D19">
            <v>16</v>
          </cell>
          <cell r="F19">
            <v>16</v>
          </cell>
        </row>
        <row r="20">
          <cell r="B20" t="str">
            <v>Gujranwala</v>
          </cell>
          <cell r="C20" t="str">
            <v>Punjab</v>
          </cell>
          <cell r="D20">
            <v>17</v>
          </cell>
          <cell r="F20">
            <v>17</v>
          </cell>
        </row>
        <row r="21">
          <cell r="B21" t="str">
            <v>Gujrat</v>
          </cell>
          <cell r="C21" t="str">
            <v>Punjab</v>
          </cell>
          <cell r="D21">
            <v>18</v>
          </cell>
          <cell r="F21">
            <v>18</v>
          </cell>
        </row>
        <row r="22">
          <cell r="B22" t="str">
            <v>Gwadar</v>
          </cell>
          <cell r="C22" t="str">
            <v>Balochistan</v>
          </cell>
          <cell r="D22">
            <v>19</v>
          </cell>
          <cell r="F22">
            <v>19</v>
          </cell>
        </row>
        <row r="23">
          <cell r="B23" t="str">
            <v>Hafizabad</v>
          </cell>
          <cell r="C23" t="str">
            <v>Punjab</v>
          </cell>
          <cell r="D23">
            <v>20</v>
          </cell>
          <cell r="E23" t="str">
            <v>A</v>
          </cell>
          <cell r="F23" t="str">
            <v>20-A</v>
          </cell>
        </row>
        <row r="24">
          <cell r="B24" t="str">
            <v>Haripur Hazara</v>
          </cell>
          <cell r="C24" t="str">
            <v>NWFP</v>
          </cell>
          <cell r="D24">
            <v>20</v>
          </cell>
          <cell r="E24" t="str">
            <v>B</v>
          </cell>
          <cell r="F24" t="str">
            <v>20-B</v>
          </cell>
        </row>
        <row r="25">
          <cell r="B25" t="str">
            <v>Hyderabad</v>
          </cell>
          <cell r="C25" t="str">
            <v>Sind</v>
          </cell>
          <cell r="D25">
            <v>20</v>
          </cell>
          <cell r="F25">
            <v>20</v>
          </cell>
        </row>
        <row r="26">
          <cell r="B26" t="str">
            <v>Jacobabad</v>
          </cell>
          <cell r="C26" t="str">
            <v>Sind</v>
          </cell>
          <cell r="D26">
            <v>21</v>
          </cell>
          <cell r="F26">
            <v>21</v>
          </cell>
        </row>
        <row r="27">
          <cell r="B27" t="str">
            <v>Kashmor</v>
          </cell>
          <cell r="C27" t="str">
            <v>Sind</v>
          </cell>
          <cell r="D27">
            <v>21</v>
          </cell>
          <cell r="E27" t="str">
            <v>A</v>
          </cell>
          <cell r="F27" t="str">
            <v>21-A</v>
          </cell>
        </row>
        <row r="28">
          <cell r="B28" t="str">
            <v>Jhang</v>
          </cell>
          <cell r="C28" t="str">
            <v>Punjab</v>
          </cell>
          <cell r="D28">
            <v>22</v>
          </cell>
          <cell r="F28">
            <v>22</v>
          </cell>
        </row>
        <row r="29">
          <cell r="B29" t="str">
            <v>Jhelum</v>
          </cell>
          <cell r="C29" t="str">
            <v>Punjab</v>
          </cell>
          <cell r="D29">
            <v>23</v>
          </cell>
          <cell r="F29">
            <v>23</v>
          </cell>
        </row>
        <row r="30">
          <cell r="B30" t="str">
            <v>Kachhi</v>
          </cell>
          <cell r="C30" t="str">
            <v>Balochistan</v>
          </cell>
          <cell r="D30">
            <v>24</v>
          </cell>
          <cell r="F30">
            <v>24</v>
          </cell>
        </row>
        <row r="31">
          <cell r="B31" t="str">
            <v>Kallat</v>
          </cell>
          <cell r="C31" t="str">
            <v>Balochistan</v>
          </cell>
          <cell r="D31">
            <v>25</v>
          </cell>
          <cell r="F31">
            <v>25</v>
          </cell>
        </row>
        <row r="32">
          <cell r="B32" t="str">
            <v>Karachi</v>
          </cell>
          <cell r="C32" t="str">
            <v>Sind</v>
          </cell>
          <cell r="D32">
            <v>26</v>
          </cell>
          <cell r="F32">
            <v>26</v>
          </cell>
        </row>
        <row r="33">
          <cell r="B33" t="str">
            <v>Karak</v>
          </cell>
          <cell r="C33" t="str">
            <v>NWFP</v>
          </cell>
          <cell r="D33">
            <v>27</v>
          </cell>
          <cell r="F33">
            <v>27</v>
          </cell>
        </row>
        <row r="34">
          <cell r="B34" t="str">
            <v>Kasur</v>
          </cell>
          <cell r="C34" t="str">
            <v>Punjab</v>
          </cell>
          <cell r="D34">
            <v>28</v>
          </cell>
          <cell r="F34">
            <v>28</v>
          </cell>
        </row>
        <row r="35">
          <cell r="B35" t="str">
            <v>Khairpur</v>
          </cell>
          <cell r="C35" t="str">
            <v>Sind</v>
          </cell>
          <cell r="D35">
            <v>29</v>
          </cell>
          <cell r="F35">
            <v>29</v>
          </cell>
        </row>
        <row r="36">
          <cell r="B36" t="str">
            <v>Khanewal</v>
          </cell>
          <cell r="C36" t="str">
            <v>Punjab</v>
          </cell>
          <cell r="D36">
            <v>30</v>
          </cell>
          <cell r="F36">
            <v>30</v>
          </cell>
        </row>
        <row r="37">
          <cell r="B37" t="str">
            <v>Kharan</v>
          </cell>
          <cell r="C37" t="str">
            <v>Balochistan</v>
          </cell>
          <cell r="D37">
            <v>31</v>
          </cell>
          <cell r="F37">
            <v>31</v>
          </cell>
        </row>
        <row r="38">
          <cell r="B38" t="str">
            <v>Khushab</v>
          </cell>
          <cell r="C38" t="str">
            <v>Punjab</v>
          </cell>
          <cell r="D38">
            <v>32</v>
          </cell>
          <cell r="F38">
            <v>32</v>
          </cell>
        </row>
        <row r="39">
          <cell r="B39" t="str">
            <v>Khuzdar</v>
          </cell>
          <cell r="C39" t="str">
            <v>Balochistan</v>
          </cell>
          <cell r="D39">
            <v>33</v>
          </cell>
          <cell r="F39">
            <v>33</v>
          </cell>
        </row>
        <row r="40">
          <cell r="B40" t="str">
            <v>Kohat</v>
          </cell>
          <cell r="C40" t="str">
            <v>NWFP</v>
          </cell>
          <cell r="D40">
            <v>34</v>
          </cell>
          <cell r="F40">
            <v>34</v>
          </cell>
        </row>
        <row r="41">
          <cell r="B41" t="str">
            <v>Kohistan dasu</v>
          </cell>
          <cell r="C41" t="str">
            <v>NWFP</v>
          </cell>
          <cell r="D41">
            <v>35</v>
          </cell>
          <cell r="F41">
            <v>35</v>
          </cell>
        </row>
        <row r="42">
          <cell r="B42" t="str">
            <v>Kohlu</v>
          </cell>
          <cell r="C42" t="str">
            <v>Balochistan</v>
          </cell>
          <cell r="D42">
            <v>36</v>
          </cell>
          <cell r="F42">
            <v>36</v>
          </cell>
        </row>
        <row r="43">
          <cell r="B43" t="str">
            <v>Lahore</v>
          </cell>
          <cell r="C43" t="str">
            <v>Punjab</v>
          </cell>
          <cell r="D43">
            <v>37</v>
          </cell>
          <cell r="F43">
            <v>37</v>
          </cell>
        </row>
        <row r="44">
          <cell r="B44" t="str">
            <v>Larkana</v>
          </cell>
          <cell r="C44" t="str">
            <v>Sind</v>
          </cell>
          <cell r="D44">
            <v>38</v>
          </cell>
          <cell r="F44">
            <v>38</v>
          </cell>
        </row>
        <row r="45">
          <cell r="B45" t="str">
            <v>Lasbela</v>
          </cell>
          <cell r="C45" t="str">
            <v>Balochistan</v>
          </cell>
          <cell r="D45">
            <v>39</v>
          </cell>
          <cell r="F45">
            <v>39</v>
          </cell>
        </row>
        <row r="46">
          <cell r="B46" t="str">
            <v>Leiah</v>
          </cell>
          <cell r="C46" t="str">
            <v>Punjab</v>
          </cell>
          <cell r="D46">
            <v>40</v>
          </cell>
          <cell r="F46">
            <v>40</v>
          </cell>
        </row>
        <row r="47">
          <cell r="B47" t="str">
            <v>Lodheran</v>
          </cell>
          <cell r="C47" t="str">
            <v>Punjab</v>
          </cell>
          <cell r="D47">
            <v>41</v>
          </cell>
          <cell r="E47" t="str">
            <v>A</v>
          </cell>
          <cell r="F47" t="str">
            <v>41-A</v>
          </cell>
        </row>
        <row r="48">
          <cell r="B48" t="str">
            <v>Loralai</v>
          </cell>
          <cell r="C48" t="str">
            <v>Balochistan</v>
          </cell>
          <cell r="D48">
            <v>41</v>
          </cell>
          <cell r="F48">
            <v>41</v>
          </cell>
        </row>
        <row r="49">
          <cell r="B49" t="str">
            <v>Lucky Murwat</v>
          </cell>
          <cell r="C49" t="str">
            <v>NWFP</v>
          </cell>
          <cell r="D49">
            <v>41</v>
          </cell>
          <cell r="E49" t="str">
            <v>B</v>
          </cell>
          <cell r="F49" t="str">
            <v>41-B</v>
          </cell>
        </row>
        <row r="50">
          <cell r="B50" t="str">
            <v>Malakand</v>
          </cell>
          <cell r="C50" t="str">
            <v>NWFP</v>
          </cell>
          <cell r="D50">
            <v>42</v>
          </cell>
          <cell r="F50">
            <v>42</v>
          </cell>
        </row>
        <row r="51">
          <cell r="B51" t="str">
            <v>Mandi baha udin</v>
          </cell>
          <cell r="C51" t="str">
            <v>Punjab</v>
          </cell>
          <cell r="D51">
            <v>47</v>
          </cell>
          <cell r="E51" t="str">
            <v>A</v>
          </cell>
          <cell r="F51" t="str">
            <v>47-A</v>
          </cell>
        </row>
        <row r="52">
          <cell r="B52" t="str">
            <v>Mansehra</v>
          </cell>
          <cell r="C52" t="str">
            <v>NWFP</v>
          </cell>
          <cell r="D52">
            <v>43</v>
          </cell>
          <cell r="F52">
            <v>43</v>
          </cell>
        </row>
        <row r="53">
          <cell r="B53" t="str">
            <v>Mardan</v>
          </cell>
          <cell r="C53" t="str">
            <v>NWFP</v>
          </cell>
          <cell r="D53">
            <v>44</v>
          </cell>
          <cell r="F53">
            <v>44</v>
          </cell>
        </row>
        <row r="54">
          <cell r="B54" t="str">
            <v>Mastung</v>
          </cell>
          <cell r="C54" t="str">
            <v>Balochistan</v>
          </cell>
          <cell r="D54">
            <v>47</v>
          </cell>
          <cell r="E54" t="str">
            <v>B</v>
          </cell>
          <cell r="F54" t="str">
            <v>47-B</v>
          </cell>
        </row>
        <row r="55">
          <cell r="B55" t="str">
            <v>Mianwali</v>
          </cell>
          <cell r="C55" t="str">
            <v>Punjab</v>
          </cell>
          <cell r="D55">
            <v>45</v>
          </cell>
          <cell r="F55">
            <v>45</v>
          </cell>
        </row>
        <row r="56">
          <cell r="B56" t="str">
            <v>Mir Pur Khas</v>
          </cell>
          <cell r="C56" t="str">
            <v>Sind</v>
          </cell>
          <cell r="D56">
            <v>45</v>
          </cell>
          <cell r="E56" t="str">
            <v>A</v>
          </cell>
          <cell r="F56" t="str">
            <v>45-A</v>
          </cell>
        </row>
        <row r="57">
          <cell r="B57" t="str">
            <v>Multan</v>
          </cell>
          <cell r="C57" t="str">
            <v>Punjab</v>
          </cell>
          <cell r="D57">
            <v>46</v>
          </cell>
          <cell r="F57">
            <v>46</v>
          </cell>
        </row>
        <row r="58">
          <cell r="B58" t="str">
            <v>Musakhail</v>
          </cell>
          <cell r="C58" t="str">
            <v>Balochistan</v>
          </cell>
          <cell r="D58">
            <v>47</v>
          </cell>
          <cell r="E58" t="str">
            <v>C</v>
          </cell>
          <cell r="F58" t="str">
            <v>47-C</v>
          </cell>
        </row>
        <row r="59">
          <cell r="B59" t="str">
            <v>Muzafargarh</v>
          </cell>
          <cell r="C59" t="str">
            <v>Punjab</v>
          </cell>
          <cell r="D59">
            <v>47</v>
          </cell>
          <cell r="F59">
            <v>47</v>
          </cell>
        </row>
        <row r="60">
          <cell r="B60" t="str">
            <v>Narowal</v>
          </cell>
          <cell r="C60" t="str">
            <v>Punjab</v>
          </cell>
          <cell r="D60">
            <v>49</v>
          </cell>
          <cell r="E60" t="str">
            <v>A</v>
          </cell>
          <cell r="F60" t="str">
            <v>49-A</v>
          </cell>
        </row>
        <row r="61">
          <cell r="B61" t="str">
            <v>Naseerabad</v>
          </cell>
          <cell r="C61" t="str">
            <v>Balochistan</v>
          </cell>
          <cell r="D61">
            <v>48</v>
          </cell>
          <cell r="F61">
            <v>48</v>
          </cell>
        </row>
        <row r="62">
          <cell r="B62" t="str">
            <v>Naushero Feroz</v>
          </cell>
          <cell r="C62" t="str">
            <v>Sind</v>
          </cell>
          <cell r="D62">
            <v>49</v>
          </cell>
          <cell r="E62" t="str">
            <v>B</v>
          </cell>
          <cell r="F62" t="str">
            <v>49-B</v>
          </cell>
        </row>
        <row r="63">
          <cell r="B63" t="str">
            <v>Nawab Shah</v>
          </cell>
          <cell r="C63" t="str">
            <v>Sind</v>
          </cell>
          <cell r="D63">
            <v>49</v>
          </cell>
          <cell r="F63">
            <v>49</v>
          </cell>
        </row>
        <row r="64">
          <cell r="B64" t="str">
            <v>Nowshera</v>
          </cell>
          <cell r="C64" t="str">
            <v>NWFP</v>
          </cell>
          <cell r="D64">
            <v>49</v>
          </cell>
          <cell r="E64" t="str">
            <v>C</v>
          </cell>
          <cell r="F64" t="str">
            <v>49-C</v>
          </cell>
        </row>
        <row r="65">
          <cell r="B65" t="str">
            <v>Okara</v>
          </cell>
          <cell r="C65" t="str">
            <v>Punjab</v>
          </cell>
          <cell r="D65">
            <v>50</v>
          </cell>
          <cell r="F65">
            <v>50</v>
          </cell>
        </row>
        <row r="66">
          <cell r="B66" t="str">
            <v>Omar Kot</v>
          </cell>
          <cell r="C66" t="str">
            <v>Sind</v>
          </cell>
          <cell r="D66">
            <v>50</v>
          </cell>
          <cell r="E66" t="str">
            <v>A</v>
          </cell>
          <cell r="F66" t="str">
            <v>50-A</v>
          </cell>
        </row>
        <row r="67">
          <cell r="B67" t="str">
            <v>Pakpattan</v>
          </cell>
          <cell r="C67" t="str">
            <v>Punjab</v>
          </cell>
          <cell r="D67">
            <v>53</v>
          </cell>
          <cell r="E67" t="str">
            <v>A</v>
          </cell>
          <cell r="F67" t="str">
            <v>53-A</v>
          </cell>
        </row>
        <row r="68">
          <cell r="B68" t="str">
            <v>Panjgoor</v>
          </cell>
          <cell r="C68" t="str">
            <v>Balochistan</v>
          </cell>
          <cell r="D68">
            <v>51</v>
          </cell>
          <cell r="F68">
            <v>51</v>
          </cell>
        </row>
        <row r="69">
          <cell r="B69" t="str">
            <v>Peshawar</v>
          </cell>
          <cell r="C69" t="str">
            <v>NWFP</v>
          </cell>
          <cell r="D69">
            <v>52</v>
          </cell>
          <cell r="F69">
            <v>52</v>
          </cell>
        </row>
        <row r="70">
          <cell r="B70" t="str">
            <v>Pishin</v>
          </cell>
          <cell r="C70" t="str">
            <v>Balochistan</v>
          </cell>
          <cell r="D70">
            <v>53</v>
          </cell>
          <cell r="F70">
            <v>53</v>
          </cell>
        </row>
        <row r="71">
          <cell r="B71" t="str">
            <v>Qila Saifullah</v>
          </cell>
          <cell r="C71" t="str">
            <v>Balochistan</v>
          </cell>
          <cell r="D71">
            <v>54</v>
          </cell>
          <cell r="E71" t="str">
            <v>A</v>
          </cell>
          <cell r="F71" t="str">
            <v>54-A</v>
          </cell>
        </row>
        <row r="72">
          <cell r="B72" t="str">
            <v>Quetta</v>
          </cell>
          <cell r="C72" t="str">
            <v>Balochistan</v>
          </cell>
          <cell r="D72">
            <v>54</v>
          </cell>
          <cell r="F72">
            <v>54</v>
          </cell>
        </row>
        <row r="73">
          <cell r="B73" t="str">
            <v>Rahim yar khan</v>
          </cell>
          <cell r="C73" t="str">
            <v>Punjab</v>
          </cell>
          <cell r="D73">
            <v>55</v>
          </cell>
          <cell r="F73">
            <v>55</v>
          </cell>
        </row>
        <row r="74">
          <cell r="B74" t="str">
            <v>Rajan pur</v>
          </cell>
          <cell r="C74" t="str">
            <v>Punjab</v>
          </cell>
          <cell r="D74">
            <v>56</v>
          </cell>
          <cell r="F74">
            <v>56</v>
          </cell>
        </row>
        <row r="75">
          <cell r="B75" t="str">
            <v>Rawalpindi</v>
          </cell>
          <cell r="C75" t="str">
            <v>Punjab</v>
          </cell>
          <cell r="D75">
            <v>57</v>
          </cell>
          <cell r="F75">
            <v>57</v>
          </cell>
        </row>
        <row r="76">
          <cell r="B76" t="str">
            <v>Sahiwal</v>
          </cell>
          <cell r="C76" t="str">
            <v>Punjab</v>
          </cell>
          <cell r="D76">
            <v>58</v>
          </cell>
          <cell r="F76">
            <v>58</v>
          </cell>
        </row>
        <row r="77">
          <cell r="B77" t="str">
            <v>Sanghar</v>
          </cell>
          <cell r="C77" t="str">
            <v>Sind</v>
          </cell>
          <cell r="D77">
            <v>59</v>
          </cell>
          <cell r="F77">
            <v>59</v>
          </cell>
        </row>
        <row r="78">
          <cell r="B78" t="str">
            <v>Sargodha</v>
          </cell>
          <cell r="C78" t="str">
            <v>Punjab</v>
          </cell>
          <cell r="D78">
            <v>60</v>
          </cell>
          <cell r="F78">
            <v>60</v>
          </cell>
        </row>
        <row r="79">
          <cell r="B79" t="str">
            <v>Sheikhupura</v>
          </cell>
          <cell r="C79" t="str">
            <v>Punjab</v>
          </cell>
          <cell r="D79">
            <v>61</v>
          </cell>
          <cell r="F79">
            <v>61</v>
          </cell>
        </row>
        <row r="80">
          <cell r="B80" t="str">
            <v>Shikarpur</v>
          </cell>
          <cell r="C80" t="str">
            <v>Sind</v>
          </cell>
          <cell r="D80">
            <v>62</v>
          </cell>
          <cell r="F80">
            <v>62</v>
          </cell>
        </row>
        <row r="81">
          <cell r="B81" t="str">
            <v>Sialkot</v>
          </cell>
          <cell r="C81" t="str">
            <v>Punjab</v>
          </cell>
          <cell r="D81">
            <v>63</v>
          </cell>
          <cell r="F81">
            <v>63</v>
          </cell>
        </row>
        <row r="82">
          <cell r="B82" t="str">
            <v>Sibi</v>
          </cell>
          <cell r="C82" t="str">
            <v>Balochistan</v>
          </cell>
          <cell r="D82">
            <v>64</v>
          </cell>
          <cell r="F82">
            <v>64</v>
          </cell>
        </row>
        <row r="83">
          <cell r="B83" t="str">
            <v>Sukkur</v>
          </cell>
          <cell r="C83" t="str">
            <v>Sind</v>
          </cell>
          <cell r="D83">
            <v>65</v>
          </cell>
          <cell r="F83">
            <v>65</v>
          </cell>
        </row>
        <row r="84">
          <cell r="B84" t="str">
            <v>Ghotki</v>
          </cell>
          <cell r="C84" t="str">
            <v>Sind</v>
          </cell>
          <cell r="D84">
            <v>65</v>
          </cell>
          <cell r="E84" t="str">
            <v>A</v>
          </cell>
          <cell r="F84" t="str">
            <v>65-A</v>
          </cell>
        </row>
        <row r="85">
          <cell r="B85" t="str">
            <v>Swabi</v>
          </cell>
          <cell r="C85" t="str">
            <v>NWFP</v>
          </cell>
          <cell r="D85">
            <v>66</v>
          </cell>
          <cell r="E85" t="str">
            <v>A</v>
          </cell>
          <cell r="F85" t="str">
            <v>66-A</v>
          </cell>
        </row>
        <row r="86">
          <cell r="B86" t="str">
            <v>Swat Saidu Sharif</v>
          </cell>
          <cell r="C86" t="str">
            <v>NWFP</v>
          </cell>
          <cell r="D86">
            <v>66</v>
          </cell>
          <cell r="F86">
            <v>66</v>
          </cell>
        </row>
        <row r="87">
          <cell r="B87" t="str">
            <v>Kalam</v>
          </cell>
          <cell r="C87" t="str">
            <v>NWFP</v>
          </cell>
          <cell r="D87">
            <v>66</v>
          </cell>
          <cell r="E87" t="str">
            <v>B</v>
          </cell>
          <cell r="F87" t="str">
            <v>66-B</v>
          </cell>
        </row>
        <row r="88">
          <cell r="B88" t="str">
            <v>Tank</v>
          </cell>
          <cell r="C88" t="str">
            <v>NWFP</v>
          </cell>
          <cell r="D88">
            <v>70</v>
          </cell>
          <cell r="E88" t="str">
            <v>A</v>
          </cell>
          <cell r="F88" t="str">
            <v>70-A</v>
          </cell>
        </row>
        <row r="89">
          <cell r="B89" t="str">
            <v>Tharparkar</v>
          </cell>
          <cell r="C89" t="str">
            <v>Sind</v>
          </cell>
          <cell r="D89">
            <v>67</v>
          </cell>
          <cell r="F89">
            <v>67</v>
          </cell>
        </row>
        <row r="90">
          <cell r="B90" t="str">
            <v>Thatta</v>
          </cell>
          <cell r="C90" t="str">
            <v>Sind</v>
          </cell>
          <cell r="D90">
            <v>68</v>
          </cell>
          <cell r="F90">
            <v>68</v>
          </cell>
        </row>
        <row r="91">
          <cell r="B91" t="str">
            <v>Toba Tek singh</v>
          </cell>
          <cell r="C91" t="str">
            <v>Punjab</v>
          </cell>
          <cell r="D91">
            <v>69</v>
          </cell>
          <cell r="F91">
            <v>69</v>
          </cell>
        </row>
        <row r="92">
          <cell r="B92" t="str">
            <v>Turbat</v>
          </cell>
          <cell r="C92" t="str">
            <v>Balochistan</v>
          </cell>
          <cell r="D92">
            <v>70</v>
          </cell>
          <cell r="F92">
            <v>70</v>
          </cell>
        </row>
        <row r="93">
          <cell r="B93" t="str">
            <v>Vehari</v>
          </cell>
          <cell r="C93" t="str">
            <v>Punjab</v>
          </cell>
          <cell r="D93">
            <v>71</v>
          </cell>
          <cell r="F93">
            <v>71</v>
          </cell>
        </row>
        <row r="94">
          <cell r="B94" t="str">
            <v>Zhob</v>
          </cell>
          <cell r="C94" t="str">
            <v>Balochistan</v>
          </cell>
          <cell r="D94">
            <v>72</v>
          </cell>
          <cell r="F94">
            <v>72</v>
          </cell>
        </row>
        <row r="95">
          <cell r="B95" t="str">
            <v>Muzafarabad</v>
          </cell>
          <cell r="C95" t="str">
            <v>NWFP</v>
          </cell>
          <cell r="D95">
            <v>73</v>
          </cell>
          <cell r="F95">
            <v>73</v>
          </cell>
        </row>
      </sheetData>
      <sheetData sheetId="26" refreshError="1"/>
      <sheetData sheetId="27" refreshError="1"/>
      <sheetData sheetId="2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ort"/>
      <sheetName val="Graph"/>
      <sheetName val="Direct Shear"/>
      <sheetName val="LL &amp; PL"/>
      <sheetName val="B.C"/>
    </sheetNames>
    <sheetDataSet>
      <sheetData sheetId="0"/>
      <sheetData sheetId="1" refreshError="1"/>
      <sheetData sheetId="2">
        <row r="6">
          <cell r="I6">
            <v>29.6</v>
          </cell>
        </row>
        <row r="7">
          <cell r="I7">
            <v>391.25</v>
          </cell>
        </row>
      </sheetData>
      <sheetData sheetId="3"/>
      <sheetData sheetId="4"/>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List"/>
      <sheetName val="GRAND SUMMARY (Compr)"/>
      <sheetName val="General Abstract"/>
      <sheetName val="GRAND SUMMARY"/>
      <sheetName val="General Items"/>
      <sheetName val="Main Dam"/>
      <sheetName val="Spillway"/>
      <sheetName val="Sdl Embk"/>
      <sheetName val="Chowkidar Qtr"/>
      <sheetName val="Summ (1)"/>
      <sheetName val="01-MC"/>
      <sheetName val="Summ (2)"/>
      <sheetName val="02-AYS"/>
      <sheetName val="Summ (3)"/>
      <sheetName val="03-KMBR"/>
      <sheetName val="Summ (4)"/>
      <sheetName val="04-DLDR"/>
      <sheetName val="Summ (5)"/>
      <sheetName val="05-KHNPR"/>
      <sheetName val="Summ (6)"/>
      <sheetName val="06-KHTN"/>
      <sheetName val="Summ (7)"/>
      <sheetName val="07-RM"/>
      <sheetName val="Summ (8)"/>
      <sheetName val="08-BAGI"/>
      <sheetName val="Summ (9)"/>
      <sheetName val="09-MA"/>
      <sheetName val="Summ (10)"/>
      <sheetName val="10-ESC"/>
      <sheetName val="Main Dam (2)"/>
      <sheetName val="General Abstract (2)"/>
      <sheetName val="Main summary (B) (2)"/>
      <sheetName val="Summ B (2)"/>
      <sheetName val="Work Schedule"/>
      <sheetName val="Payment Schedule"/>
    </sheetNames>
    <sheetDataSet>
      <sheetData sheetId="0" refreshError="1">
        <row r="2">
          <cell r="A2" t="str">
            <v>Code</v>
          </cell>
          <cell r="B2" t="str">
            <v>Bill No</v>
          </cell>
          <cell r="C2" t="str">
            <v>Item No</v>
          </cell>
          <cell r="D2" t="str">
            <v>Sch Item</v>
          </cell>
          <cell r="E2" t="str">
            <v>Description</v>
          </cell>
          <cell r="F2" t="str">
            <v>Unit</v>
          </cell>
          <cell r="G2" t="str">
            <v>Rate Sch</v>
          </cell>
          <cell r="H2" t="str">
            <v>Rate Engr</v>
          </cell>
          <cell r="I2" t="str">
            <v>Rate FWO</v>
          </cell>
          <cell r="J2" t="str">
            <v>Qty</v>
          </cell>
          <cell r="K2" t="str">
            <v>Amount Sch</v>
          </cell>
          <cell r="L2" t="str">
            <v>Amount Engr</v>
          </cell>
          <cell r="M2" t="str">
            <v>Amount FWO</v>
          </cell>
          <cell r="N2" t="str">
            <v>Diff %</v>
          </cell>
          <cell r="O2" t="str">
            <v>Diff %</v>
          </cell>
          <cell r="Q2" t="str">
            <v>Sch Rate</v>
          </cell>
          <cell r="R2" t="str">
            <v>Back up</v>
          </cell>
          <cell r="S2" t="str">
            <v>From Rate Analysis</v>
          </cell>
          <cell r="T2" t="str">
            <v>Remarks</v>
          </cell>
          <cell r="U2" t="str">
            <v>Main Dam</v>
          </cell>
          <cell r="V2" t="str">
            <v>Spillway</v>
          </cell>
          <cell r="W2" t="str">
            <v>Sdl Embk</v>
          </cell>
          <cell r="X2" t="str">
            <v>Chowkidar</v>
          </cell>
          <cell r="Y2" t="str">
            <v>01-MC</v>
          </cell>
          <cell r="Z2" t="str">
            <v>02-AYS</v>
          </cell>
          <cell r="AA2" t="str">
            <v>03-KMBR</v>
          </cell>
          <cell r="AB2" t="str">
            <v>04-DLDR</v>
          </cell>
          <cell r="AC2" t="str">
            <v>05-KHNPR</v>
          </cell>
          <cell r="AD2" t="str">
            <v>06-KHTN</v>
          </cell>
          <cell r="AE2" t="str">
            <v>07-RM</v>
          </cell>
          <cell r="AF2" t="str">
            <v>08-BAGI</v>
          </cell>
          <cell r="AG2" t="str">
            <v>09-MA</v>
          </cell>
          <cell r="AH2" t="str">
            <v>10-ESC</v>
          </cell>
          <cell r="AJ2" t="str">
            <v>Main Dam</v>
          </cell>
          <cell r="AK2" t="str">
            <v>Spillway</v>
          </cell>
          <cell r="AL2" t="str">
            <v>Sdl Embk</v>
          </cell>
          <cell r="AM2" t="str">
            <v>Chowkidar</v>
          </cell>
          <cell r="AN2" t="str">
            <v>01-MC</v>
          </cell>
          <cell r="AO2" t="str">
            <v>02-AYS</v>
          </cell>
          <cell r="AP2" t="str">
            <v>03-KMBR</v>
          </cell>
          <cell r="AQ2" t="str">
            <v>04-DLDR</v>
          </cell>
          <cell r="AR2" t="str">
            <v>05-KHNPR</v>
          </cell>
          <cell r="AS2" t="str">
            <v>06-KHTN</v>
          </cell>
          <cell r="AT2" t="str">
            <v>07-RM</v>
          </cell>
          <cell r="AU2" t="str">
            <v>08-BAGI</v>
          </cell>
          <cell r="AV2" t="str">
            <v>09-MA</v>
          </cell>
          <cell r="AW2" t="str">
            <v>10-ESC</v>
          </cell>
        </row>
        <row r="3">
          <cell r="E3" t="str">
            <v>EARTH WORK</v>
          </cell>
          <cell r="N3" t="str">
            <v>Sch</v>
          </cell>
          <cell r="O3" t="str">
            <v>Engr</v>
          </cell>
        </row>
        <row r="4">
          <cell r="A4">
            <v>1</v>
          </cell>
          <cell r="B4" t="str">
            <v>MC</v>
          </cell>
          <cell r="C4" t="str">
            <v>1A/1</v>
          </cell>
          <cell r="D4" t="str">
            <v>3-44 c)</v>
          </cell>
          <cell r="E4" t="str">
            <v>Earth work excavation (Hard soil) in irrigation channels up to 3m depth or to designed section, grade and profiles, excavated material disposed of and dressed with in 15 meter lead, complete as per drawing and specification and as directed by the Engineer</v>
          </cell>
          <cell r="F4" t="str">
            <v>cu.m</v>
          </cell>
          <cell r="G4">
            <v>44.7</v>
          </cell>
          <cell r="H4">
            <v>81</v>
          </cell>
          <cell r="I4">
            <v>101.46</v>
          </cell>
          <cell r="J4">
            <v>140482</v>
          </cell>
          <cell r="K4">
            <v>6279545.4000000004</v>
          </cell>
          <cell r="L4">
            <v>11379042</v>
          </cell>
          <cell r="M4">
            <v>14253303.720000001</v>
          </cell>
          <cell r="N4">
            <v>1.2698</v>
          </cell>
          <cell r="O4">
            <v>0.25259999999999999</v>
          </cell>
        </row>
        <row r="5">
          <cell r="A5">
            <v>4</v>
          </cell>
          <cell r="B5" t="str">
            <v>MC</v>
          </cell>
          <cell r="C5" t="str">
            <v>1A/3</v>
          </cell>
          <cell r="D5" t="str">
            <v>3-25 b)</v>
          </cell>
          <cell r="E5" t="str">
            <v>Compaction of earth work in earthen embankment to full depth and width by approved mechanical means in layer not exceeding 230mm in depth at optimum moisture content (90% maximum modified AASHTO dry density.) , dressing to designed section including layin</v>
          </cell>
          <cell r="F5" t="str">
            <v>cu.m</v>
          </cell>
          <cell r="G5">
            <v>79.55</v>
          </cell>
          <cell r="H5">
            <v>150</v>
          </cell>
          <cell r="I5">
            <v>163</v>
          </cell>
          <cell r="J5">
            <v>140482</v>
          </cell>
          <cell r="K5">
            <v>11175343.1</v>
          </cell>
          <cell r="L5">
            <v>21072300</v>
          </cell>
          <cell r="M5">
            <v>22898566</v>
          </cell>
          <cell r="N5">
            <v>1.0489999999999999</v>
          </cell>
          <cell r="O5">
            <v>8.6699999999999999E-2</v>
          </cell>
        </row>
        <row r="6">
          <cell r="A6">
            <v>1.1000000000000001</v>
          </cell>
          <cell r="B6">
            <v>1</v>
          </cell>
          <cell r="C6" t="str">
            <v>B-4.1</v>
          </cell>
          <cell r="D6" t="str">
            <v>3-7(b)</v>
          </cell>
          <cell r="E6" t="str">
            <v>Earth work excavation in open cutting up to 1.5m depth for storm water channels, drains, sludge drains in open area, roads, streets, lanes including underpinning of walls and shoring to protect existing works, shuttering and timbering the trenches dressed</v>
          </cell>
          <cell r="F6" t="str">
            <v>cu.m</v>
          </cell>
          <cell r="G6">
            <v>62.9</v>
          </cell>
          <cell r="H6">
            <v>111</v>
          </cell>
          <cell r="I6">
            <v>121.71</v>
          </cell>
          <cell r="J6">
            <v>994.67</v>
          </cell>
          <cell r="K6">
            <v>62564.74</v>
          </cell>
          <cell r="L6">
            <v>110408.37</v>
          </cell>
          <cell r="M6">
            <v>121061.29</v>
          </cell>
          <cell r="N6">
            <v>0.93500000000000005</v>
          </cell>
          <cell r="O6">
            <v>9.6500000000000002E-2</v>
          </cell>
        </row>
        <row r="7">
          <cell r="A7">
            <v>1.2</v>
          </cell>
          <cell r="B7" t="str">
            <v>Esc</v>
          </cell>
          <cell r="C7" t="str">
            <v>10E/1</v>
          </cell>
          <cell r="D7" t="str">
            <v>3-44 c)+1-5</v>
          </cell>
          <cell r="E7" t="str">
            <v>Earthwork excavation in irrigation channels, drains, etc, up to 3m depth or to designed sections, grades and profiles, excavated material disposed of and dressed within 15m lead (0.5 Km)</v>
          </cell>
          <cell r="F7" t="str">
            <v>cu.m</v>
          </cell>
          <cell r="G7">
            <v>82.05</v>
          </cell>
          <cell r="H7">
            <v>187.93</v>
          </cell>
          <cell r="I7">
            <v>196.29</v>
          </cell>
          <cell r="J7">
            <v>1500</v>
          </cell>
          <cell r="K7">
            <v>123075</v>
          </cell>
          <cell r="L7">
            <v>281895</v>
          </cell>
          <cell r="M7">
            <v>294435</v>
          </cell>
          <cell r="N7">
            <v>1.3923000000000001</v>
          </cell>
          <cell r="O7">
            <v>4.4499999999999998E-2</v>
          </cell>
        </row>
        <row r="8">
          <cell r="A8">
            <v>2</v>
          </cell>
          <cell r="B8" t="str">
            <v>MC</v>
          </cell>
          <cell r="C8" t="str">
            <v>1B/1</v>
          </cell>
          <cell r="D8" t="str">
            <v>3-21 c)</v>
          </cell>
          <cell r="E8" t="str">
            <v>Excavation of structures in hard soil or soft murum depth up to 4 meters including dag-belling, dressing, refilling around structures with excavated earth, watering and ramming lead up to 30 meter lift up to 1.5m, complete as per drawing and specification</v>
          </cell>
          <cell r="F8" t="str">
            <v>cu.m</v>
          </cell>
          <cell r="G8">
            <v>63.15</v>
          </cell>
          <cell r="H8">
            <v>134</v>
          </cell>
          <cell r="I8">
            <v>154.31</v>
          </cell>
          <cell r="J8">
            <v>3435.19</v>
          </cell>
          <cell r="K8">
            <v>216932.25</v>
          </cell>
          <cell r="L8">
            <v>460315.46</v>
          </cell>
          <cell r="M8">
            <v>530084.17000000004</v>
          </cell>
          <cell r="N8">
            <v>1.4435</v>
          </cell>
          <cell r="O8">
            <v>0.15160000000000001</v>
          </cell>
        </row>
        <row r="9">
          <cell r="A9">
            <v>2.1</v>
          </cell>
          <cell r="B9" t="str">
            <v>2,4a</v>
          </cell>
          <cell r="C9" t="str">
            <v>B-1,1</v>
          </cell>
          <cell r="D9" t="str">
            <v>3-21(c)</v>
          </cell>
          <cell r="E9" t="str">
            <v>Excavation in foundation of buildings, bridges, and other structures, depth up to 4 meters including dagbelling, dressing, refilling around structures with excavated earth, watering and ramming lead up to 30 m lift up to 1.5 m.</v>
          </cell>
          <cell r="F9" t="str">
            <v>cu.m</v>
          </cell>
          <cell r="G9">
            <v>63.15</v>
          </cell>
          <cell r="H9">
            <v>113</v>
          </cell>
          <cell r="I9">
            <v>135.79</v>
          </cell>
          <cell r="J9">
            <v>19766.71</v>
          </cell>
          <cell r="K9">
            <v>1248267.74</v>
          </cell>
          <cell r="L9">
            <v>2233638.23</v>
          </cell>
          <cell r="M9">
            <v>2684121.5499999998</v>
          </cell>
          <cell r="N9">
            <v>1.1503000000000001</v>
          </cell>
          <cell r="O9">
            <v>0.20169999999999999</v>
          </cell>
        </row>
        <row r="10">
          <cell r="A10">
            <v>2.2000000000000002</v>
          </cell>
          <cell r="B10" t="str">
            <v>4b</v>
          </cell>
          <cell r="C10">
            <v>1</v>
          </cell>
          <cell r="D10" t="str">
            <v>3-21 c)</v>
          </cell>
          <cell r="E10" t="str">
            <v>Excavation in foundation of buildings, bridges and other structures including dagbelling, dressing sides and refilling around the structures with excavated earth, watering and ramming, lead up to 30 m., lift up to 1.5 m.   (Hard soil)</v>
          </cell>
          <cell r="F10" t="str">
            <v>cu.m</v>
          </cell>
          <cell r="G10">
            <v>63.15</v>
          </cell>
          <cell r="H10">
            <v>112</v>
          </cell>
          <cell r="I10">
            <v>135.79</v>
          </cell>
          <cell r="J10">
            <v>3.99</v>
          </cell>
          <cell r="K10">
            <v>251.97</v>
          </cell>
          <cell r="L10">
            <v>446.88</v>
          </cell>
          <cell r="M10">
            <v>541.79999999999995</v>
          </cell>
          <cell r="N10">
            <v>1.1503000000000001</v>
          </cell>
          <cell r="O10">
            <v>0.21240000000000001</v>
          </cell>
        </row>
        <row r="11">
          <cell r="B11" t="str">
            <v>4b</v>
          </cell>
          <cell r="C11">
            <v>33</v>
          </cell>
          <cell r="D11" t="str">
            <v>26-1 b)</v>
          </cell>
          <cell r="E11" t="str">
            <v>Excavation of well in dry up to 6 m (20") below ground level In hard soil</v>
          </cell>
          <cell r="K11">
            <v>0</v>
          </cell>
          <cell r="L11">
            <v>0</v>
          </cell>
          <cell r="M11">
            <v>0</v>
          </cell>
        </row>
        <row r="12">
          <cell r="A12" t="str">
            <v>2i</v>
          </cell>
          <cell r="B12" t="str">
            <v>4b</v>
          </cell>
          <cell r="C12">
            <v>33</v>
          </cell>
          <cell r="D12" t="str">
            <v>26-1 b) i.</v>
          </cell>
          <cell r="E12" t="str">
            <v>i.  up to 1.5 m depth</v>
          </cell>
          <cell r="F12" t="str">
            <v>m3</v>
          </cell>
          <cell r="G12">
            <v>63.5</v>
          </cell>
          <cell r="H12">
            <v>112</v>
          </cell>
          <cell r="I12">
            <v>135.79</v>
          </cell>
          <cell r="J12">
            <v>2.74</v>
          </cell>
          <cell r="K12">
            <v>173.99</v>
          </cell>
          <cell r="L12">
            <v>306.88</v>
          </cell>
          <cell r="M12">
            <v>372.06</v>
          </cell>
          <cell r="N12">
            <v>1.1384000000000001</v>
          </cell>
          <cell r="O12">
            <v>0.21240000000000001</v>
          </cell>
        </row>
        <row r="13">
          <cell r="A13" t="str">
            <v>2ii</v>
          </cell>
          <cell r="B13" t="str">
            <v>4b</v>
          </cell>
          <cell r="C13">
            <v>33</v>
          </cell>
          <cell r="D13" t="str">
            <v>26-1 b) ii.</v>
          </cell>
          <cell r="E13" t="str">
            <v>ii.  Above 1.5 m to 3 m depth</v>
          </cell>
          <cell r="F13" t="str">
            <v>m3</v>
          </cell>
          <cell r="G13">
            <v>68.05</v>
          </cell>
          <cell r="H13">
            <v>120.96</v>
          </cell>
          <cell r="I13">
            <v>146.65</v>
          </cell>
          <cell r="J13">
            <v>2.74</v>
          </cell>
          <cell r="K13">
            <v>186.46</v>
          </cell>
          <cell r="L13">
            <v>331.43</v>
          </cell>
          <cell r="M13">
            <v>401.82</v>
          </cell>
          <cell r="N13">
            <v>1.155</v>
          </cell>
          <cell r="O13">
            <v>0.21240000000000001</v>
          </cell>
        </row>
        <row r="14">
          <cell r="A14" t="str">
            <v>2iii</v>
          </cell>
          <cell r="B14" t="str">
            <v>4b</v>
          </cell>
          <cell r="C14">
            <v>33</v>
          </cell>
          <cell r="D14" t="str">
            <v>26-1 b) iii.</v>
          </cell>
          <cell r="E14" t="str">
            <v>iii. Above 3 m to 4.5 m</v>
          </cell>
          <cell r="F14" t="str">
            <v>m3</v>
          </cell>
          <cell r="G14">
            <v>72.55</v>
          </cell>
          <cell r="H14">
            <v>130.63999999999999</v>
          </cell>
          <cell r="I14">
            <v>158.38999999999999</v>
          </cell>
          <cell r="J14">
            <v>2.74</v>
          </cell>
          <cell r="K14">
            <v>198.79</v>
          </cell>
          <cell r="L14">
            <v>357.95</v>
          </cell>
          <cell r="M14">
            <v>433.99</v>
          </cell>
          <cell r="N14">
            <v>1.1832</v>
          </cell>
          <cell r="O14">
            <v>0.21240000000000001</v>
          </cell>
        </row>
        <row r="15">
          <cell r="A15" t="str">
            <v>2iv</v>
          </cell>
          <cell r="B15" t="str">
            <v>4b</v>
          </cell>
          <cell r="C15">
            <v>33</v>
          </cell>
          <cell r="D15" t="str">
            <v>26-1 b) iv.</v>
          </cell>
          <cell r="E15" t="str">
            <v>iv. Above 4.5 m to 6 m</v>
          </cell>
          <cell r="F15" t="str">
            <v>m3</v>
          </cell>
          <cell r="G15">
            <v>77.099999999999994</v>
          </cell>
          <cell r="H15">
            <v>141.08000000000001</v>
          </cell>
          <cell r="I15">
            <v>171.05</v>
          </cell>
          <cell r="J15">
            <v>2.74</v>
          </cell>
          <cell r="K15">
            <v>211.25</v>
          </cell>
          <cell r="L15">
            <v>386.56</v>
          </cell>
          <cell r="M15">
            <v>468.68</v>
          </cell>
          <cell r="N15">
            <v>1.2185999999999999</v>
          </cell>
          <cell r="O15">
            <v>0.21240000000000001</v>
          </cell>
        </row>
        <row r="16">
          <cell r="A16">
            <v>50</v>
          </cell>
          <cell r="B16" t="str">
            <v>1,2</v>
          </cell>
          <cell r="C16" t="str">
            <v>A-1</v>
          </cell>
          <cell r="D16" t="str">
            <v>3-1(c)</v>
          </cell>
          <cell r="E16" t="str">
            <v xml:space="preserve">Earth work excavation undressed, lead up to a single throw of kassi, phaorah or shovel. Hard soil  </v>
          </cell>
          <cell r="F16" t="str">
            <v xml:space="preserve">Cu.m </v>
          </cell>
          <cell r="G16">
            <v>31.3</v>
          </cell>
          <cell r="H16">
            <v>57</v>
          </cell>
          <cell r="I16">
            <v>80.19</v>
          </cell>
          <cell r="J16">
            <v>210372.12</v>
          </cell>
          <cell r="K16">
            <v>6584647.3600000003</v>
          </cell>
          <cell r="L16">
            <v>11991210.84</v>
          </cell>
          <cell r="M16">
            <v>16869740.300000001</v>
          </cell>
          <cell r="N16">
            <v>1.5620000000000001</v>
          </cell>
          <cell r="O16">
            <v>0.40679999999999999</v>
          </cell>
        </row>
        <row r="17">
          <cell r="A17">
            <v>3</v>
          </cell>
          <cell r="B17" t="str">
            <v>MC</v>
          </cell>
          <cell r="C17" t="str">
            <v>1A/2</v>
          </cell>
          <cell r="D17" t="str">
            <v>3-5 C. ii)</v>
          </cell>
          <cell r="E17" t="str">
            <v>Earth work for embankment lead up to 30 meter and compaction by mechanical mean at optimum moisture content (90% maximum modified AASHTO dry density.), dressing to designed section including laying leveling and watering complete as per drawing and specifi</v>
          </cell>
          <cell r="F17" t="str">
            <v>cu.m</v>
          </cell>
          <cell r="G17">
            <v>111.3</v>
          </cell>
          <cell r="H17">
            <v>146</v>
          </cell>
          <cell r="I17">
            <v>157.44</v>
          </cell>
          <cell r="J17">
            <v>695260</v>
          </cell>
          <cell r="K17">
            <v>77382438</v>
          </cell>
          <cell r="L17">
            <v>101507960</v>
          </cell>
          <cell r="M17">
            <v>109461734.40000001</v>
          </cell>
          <cell r="N17">
            <v>0.41460000000000002</v>
          </cell>
          <cell r="O17">
            <v>7.8399999999999997E-2</v>
          </cell>
        </row>
        <row r="18">
          <cell r="A18">
            <v>3.1</v>
          </cell>
          <cell r="B18" t="str">
            <v>1,2,3</v>
          </cell>
          <cell r="C18" t="str">
            <v>B1,B6,A1</v>
          </cell>
          <cell r="D18" t="str">
            <v>3-5(C)(i)</v>
          </cell>
          <cell r="E18" t="str">
            <v xml:space="preserve">Earth work for embankment lead up to 30m and compaction by mechanical means at optimum moisture content, dressing to designed section including laying, levelling and watering. Hard Soil 95% maximum modified AASHTO dry density </v>
          </cell>
          <cell r="F18" t="str">
            <v xml:space="preserve">Cu.m </v>
          </cell>
          <cell r="G18">
            <v>135.69999999999999</v>
          </cell>
          <cell r="H18">
            <v>230</v>
          </cell>
          <cell r="I18">
            <v>246.91</v>
          </cell>
          <cell r="J18">
            <v>618911.97</v>
          </cell>
          <cell r="K18">
            <v>83986354.329999998</v>
          </cell>
          <cell r="L18">
            <v>142349753.09999999</v>
          </cell>
          <cell r="M18">
            <v>152815554.50999999</v>
          </cell>
          <cell r="N18">
            <v>0.81950000000000001</v>
          </cell>
          <cell r="O18">
            <v>7.3499999999999996E-2</v>
          </cell>
        </row>
        <row r="19">
          <cell r="A19">
            <v>48</v>
          </cell>
          <cell r="B19" t="str">
            <v>1,3</v>
          </cell>
          <cell r="C19" t="str">
            <v>B-2,A2</v>
          </cell>
          <cell r="D19" t="str">
            <v>1-5)</v>
          </cell>
          <cell r="E19" t="str">
            <v xml:space="preserve">Extra over above for a lead of 1 km. Sand, earth, stone ballast, building rubbish, shingle and boulders </v>
          </cell>
          <cell r="F19" t="str">
            <v>cu.m</v>
          </cell>
          <cell r="G19">
            <v>52.8</v>
          </cell>
          <cell r="H19">
            <v>89.76</v>
          </cell>
          <cell r="I19">
            <v>90.66</v>
          </cell>
          <cell r="J19">
            <v>606955.9</v>
          </cell>
          <cell r="K19">
            <v>32047271.52</v>
          </cell>
          <cell r="L19">
            <v>54480361.579999998</v>
          </cell>
          <cell r="M19">
            <v>55026621.890000001</v>
          </cell>
          <cell r="N19">
            <v>0.71699999999999997</v>
          </cell>
          <cell r="O19">
            <v>0.01</v>
          </cell>
        </row>
        <row r="20">
          <cell r="A20">
            <v>49</v>
          </cell>
          <cell r="B20" t="str">
            <v>1,2</v>
          </cell>
          <cell r="C20" t="str">
            <v>A2,A3</v>
          </cell>
          <cell r="D20" t="str">
            <v>1-5</v>
          </cell>
          <cell r="E20" t="str">
            <v xml:space="preserve">Extra over above for a lead of 0.25 km. Sand, earth, stone ballast, building rubbish, shingle and boulders </v>
          </cell>
          <cell r="F20" t="str">
            <v xml:space="preserve">Cu.m </v>
          </cell>
          <cell r="G20">
            <v>25.55</v>
          </cell>
          <cell r="H20">
            <v>27.5</v>
          </cell>
          <cell r="I20">
            <v>27.5</v>
          </cell>
          <cell r="J20">
            <v>394884.01</v>
          </cell>
          <cell r="K20">
            <v>10089286.460000001</v>
          </cell>
          <cell r="L20">
            <v>10859310.279999999</v>
          </cell>
          <cell r="M20">
            <v>10859310.279999999</v>
          </cell>
          <cell r="N20">
            <v>7.6300000000000007E-2</v>
          </cell>
          <cell r="O20">
            <v>0</v>
          </cell>
        </row>
        <row r="21">
          <cell r="A21">
            <v>15</v>
          </cell>
          <cell r="B21">
            <v>1</v>
          </cell>
          <cell r="C21" t="str">
            <v>A-3</v>
          </cell>
          <cell r="D21" t="str">
            <v>21-9(a)</v>
          </cell>
          <cell r="E21" t="str">
            <v>Preparation and compaction up to 90% modified AASHTO of natural ground up to a depth of 20mm (8") in ordinary soil</v>
          </cell>
          <cell r="F21" t="str">
            <v>Sq.m.</v>
          </cell>
          <cell r="G21">
            <v>8.15</v>
          </cell>
          <cell r="H21">
            <v>13</v>
          </cell>
          <cell r="I21">
            <v>13.34</v>
          </cell>
          <cell r="J21">
            <v>67376.84</v>
          </cell>
          <cell r="K21">
            <v>549121.25</v>
          </cell>
          <cell r="L21">
            <v>875898.92</v>
          </cell>
          <cell r="M21">
            <v>898807.05</v>
          </cell>
          <cell r="N21">
            <v>0.63680000000000003</v>
          </cell>
          <cell r="O21">
            <v>2.6200000000000001E-2</v>
          </cell>
        </row>
        <row r="22">
          <cell r="A22">
            <v>5</v>
          </cell>
          <cell r="D22" t="str">
            <v>4-19 c)</v>
          </cell>
          <cell r="E22" t="str">
            <v>Dismantling cement concrete plain 1:2:4 &amp; richer mixes</v>
          </cell>
          <cell r="F22" t="str">
            <v>cu.m</v>
          </cell>
          <cell r="G22">
            <v>637.25</v>
          </cell>
          <cell r="H22">
            <v>1159</v>
          </cell>
          <cell r="I22">
            <v>1159</v>
          </cell>
          <cell r="J22">
            <v>550</v>
          </cell>
          <cell r="K22">
            <v>350487.5</v>
          </cell>
          <cell r="L22">
            <v>637450</v>
          </cell>
          <cell r="M22">
            <v>637450</v>
          </cell>
          <cell r="N22">
            <v>0.81879999999999997</v>
          </cell>
          <cell r="O22">
            <v>0</v>
          </cell>
        </row>
        <row r="23">
          <cell r="A23">
            <v>20</v>
          </cell>
          <cell r="C23" t="str">
            <v>D-B5.1</v>
          </cell>
          <cell r="D23" t="str">
            <v>19-15)</v>
          </cell>
          <cell r="E23" t="str">
            <v>Shingle over Dam</v>
          </cell>
          <cell r="F23" t="str">
            <v>CM</v>
          </cell>
          <cell r="G23">
            <v>235.65</v>
          </cell>
          <cell r="H23">
            <v>436</v>
          </cell>
          <cell r="I23">
            <v>485.4</v>
          </cell>
          <cell r="J23">
            <v>24210.31</v>
          </cell>
          <cell r="K23">
            <v>5705159.5499999998</v>
          </cell>
          <cell r="L23">
            <v>10555695.16</v>
          </cell>
          <cell r="M23">
            <v>11751684.470000001</v>
          </cell>
          <cell r="N23">
            <v>1.0598000000000001</v>
          </cell>
          <cell r="O23">
            <v>0.1133</v>
          </cell>
        </row>
        <row r="24">
          <cell r="A24">
            <v>22</v>
          </cell>
          <cell r="C24" t="str">
            <v>D-B7.1</v>
          </cell>
          <cell r="D24" t="str">
            <v>27-24)</v>
          </cell>
          <cell r="E24" t="str">
            <v>Supplying and shrouding graded pea gravel 9.5mm to 3.2mm (0.375" to 0.125") around tube well in bore hole</v>
          </cell>
          <cell r="F24" t="str">
            <v>CM</v>
          </cell>
          <cell r="G24">
            <v>339.95</v>
          </cell>
          <cell r="H24">
            <v>712</v>
          </cell>
          <cell r="I24">
            <v>843.09</v>
          </cell>
          <cell r="J24">
            <v>14787.27</v>
          </cell>
          <cell r="K24">
            <v>5026932.4400000004</v>
          </cell>
          <cell r="L24">
            <v>10528536.24</v>
          </cell>
          <cell r="M24">
            <v>12466999.460000001</v>
          </cell>
          <cell r="N24">
            <v>1.48</v>
          </cell>
          <cell r="O24">
            <v>0.18410000000000001</v>
          </cell>
        </row>
        <row r="25">
          <cell r="A25">
            <v>23</v>
          </cell>
          <cell r="B25">
            <v>2</v>
          </cell>
          <cell r="C25" t="str">
            <v>A-2</v>
          </cell>
          <cell r="D25" t="str">
            <v>3-9(a)</v>
          </cell>
          <cell r="E25" t="str">
            <v>Excavation in shingle or gravel formation and rock, not requiring blasting, undressed lead up to 30 m (Dry).</v>
          </cell>
          <cell r="F25" t="str">
            <v xml:space="preserve">Cu.m </v>
          </cell>
          <cell r="G25">
            <v>96.55</v>
          </cell>
          <cell r="H25">
            <v>176</v>
          </cell>
          <cell r="I25">
            <v>211.84</v>
          </cell>
          <cell r="J25">
            <v>335651.41</v>
          </cell>
          <cell r="K25">
            <v>32407143.640000001</v>
          </cell>
          <cell r="L25">
            <v>59074648.159999996</v>
          </cell>
          <cell r="M25">
            <v>71104394.689999998</v>
          </cell>
          <cell r="N25">
            <v>1.1940999999999999</v>
          </cell>
          <cell r="O25">
            <v>0.2036</v>
          </cell>
        </row>
        <row r="26">
          <cell r="A26">
            <v>24</v>
          </cell>
          <cell r="B26">
            <v>2</v>
          </cell>
          <cell r="C26" t="str">
            <v>A-4</v>
          </cell>
          <cell r="D26" t="str">
            <v>3-18 (c)</v>
          </cell>
          <cell r="E26" t="str">
            <v>Dressing and levelling of earthwork to designed section in gravel work or soft rock not requiring blasting.</v>
          </cell>
          <cell r="F26" t="str">
            <v xml:space="preserve">Cu.m </v>
          </cell>
          <cell r="G26">
            <v>9.75</v>
          </cell>
          <cell r="H26">
            <v>20</v>
          </cell>
          <cell r="I26">
            <v>33.89</v>
          </cell>
          <cell r="J26">
            <v>59232.6</v>
          </cell>
          <cell r="K26">
            <v>577517.85</v>
          </cell>
          <cell r="L26">
            <v>1184652</v>
          </cell>
          <cell r="M26">
            <v>2007392.81</v>
          </cell>
          <cell r="N26">
            <v>2.4759000000000002</v>
          </cell>
          <cell r="O26">
            <v>0.69450000000000001</v>
          </cell>
        </row>
        <row r="28">
          <cell r="E28" t="str">
            <v>CONCRETE</v>
          </cell>
        </row>
        <row r="29">
          <cell r="E29" t="str">
            <v>i) Foundations/Ground Floor</v>
          </cell>
        </row>
        <row r="30">
          <cell r="A30">
            <v>16</v>
          </cell>
          <cell r="B30">
            <v>1</v>
          </cell>
          <cell r="C30" t="str">
            <v>B-3.1</v>
          </cell>
          <cell r="D30" t="str">
            <v>5-3 e)</v>
          </cell>
          <cell r="E30" t="str">
            <v>Providing and laying 1:6:12 machine mixed cement concrete using shingle or bajri 75 mm (3") and down gauge in foundation including levelling, compacting and curing.</v>
          </cell>
          <cell r="F30" t="str">
            <v xml:space="preserve">Cu.m </v>
          </cell>
          <cell r="G30">
            <v>1306.7</v>
          </cell>
          <cell r="H30">
            <v>3020</v>
          </cell>
          <cell r="I30">
            <v>3532.83</v>
          </cell>
          <cell r="J30">
            <v>569.42999999999995</v>
          </cell>
          <cell r="K30">
            <v>744074.18</v>
          </cell>
          <cell r="L30">
            <v>1719678.6</v>
          </cell>
          <cell r="M30">
            <v>2011699.39</v>
          </cell>
          <cell r="N30">
            <v>1.7036</v>
          </cell>
          <cell r="O30">
            <v>0.16980000000000001</v>
          </cell>
        </row>
        <row r="31">
          <cell r="A31">
            <v>27</v>
          </cell>
          <cell r="B31" t="str">
            <v>4a</v>
          </cell>
          <cell r="C31">
            <v>3</v>
          </cell>
          <cell r="D31" t="str">
            <v>5-4 e)</v>
          </cell>
          <cell r="E31" t="str">
            <v>Providing and laying 1:4:8 cement concrete using shingle or bajri 19 mm (3/4") and down gauge in foundation including levelling, compacting and curing.</v>
          </cell>
          <cell r="F31" t="str">
            <v>CM</v>
          </cell>
          <cell r="G31">
            <v>1633.75</v>
          </cell>
          <cell r="H31">
            <v>3020</v>
          </cell>
          <cell r="I31">
            <v>4005.49</v>
          </cell>
          <cell r="J31">
            <v>2.21</v>
          </cell>
          <cell r="K31">
            <v>3610.59</v>
          </cell>
          <cell r="L31">
            <v>6674.2</v>
          </cell>
          <cell r="M31">
            <v>8852.1299999999992</v>
          </cell>
          <cell r="N31">
            <v>1.4517</v>
          </cell>
          <cell r="O31">
            <v>0.32629999999999998</v>
          </cell>
        </row>
        <row r="32">
          <cell r="A32">
            <v>27.1</v>
          </cell>
          <cell r="B32" t="str">
            <v>4b</v>
          </cell>
          <cell r="C32">
            <v>3</v>
          </cell>
          <cell r="D32" t="str">
            <v xml:space="preserve">5-4 e) </v>
          </cell>
          <cell r="E32" t="str">
            <v>Providing and laying 1:4:8 cement concrete using shingle or bajri 19 mm (3/4") and down gauge in foundation including levelling, compacting and curing.</v>
          </cell>
          <cell r="F32" t="str">
            <v>CM</v>
          </cell>
          <cell r="G32">
            <v>1633.75</v>
          </cell>
          <cell r="H32">
            <v>3115</v>
          </cell>
          <cell r="I32">
            <v>4005.49</v>
          </cell>
          <cell r="J32">
            <v>0.93</v>
          </cell>
          <cell r="K32">
            <v>1519.39</v>
          </cell>
          <cell r="L32">
            <v>2896.95</v>
          </cell>
          <cell r="M32">
            <v>3725.11</v>
          </cell>
          <cell r="N32">
            <v>1.4517</v>
          </cell>
          <cell r="O32">
            <v>0.28589999999999999</v>
          </cell>
        </row>
        <row r="33">
          <cell r="A33">
            <v>17</v>
          </cell>
          <cell r="B33">
            <v>1</v>
          </cell>
          <cell r="C33" t="str">
            <v>B-3.2</v>
          </cell>
          <cell r="D33" t="str">
            <v>5-4 b)+5-42 b)</v>
          </cell>
          <cell r="E33" t="str">
            <v>Providing and laying 1:1.5:3 cement concrete using shingle or bajri 19 mm (3/4") and down gauge in foundation including levelling, compacting and curing.</v>
          </cell>
          <cell r="F33" t="str">
            <v xml:space="preserve">Cu.m </v>
          </cell>
          <cell r="G33">
            <v>2932.75</v>
          </cell>
          <cell r="H33">
            <v>4989</v>
          </cell>
          <cell r="I33">
            <v>7163.61</v>
          </cell>
          <cell r="J33">
            <v>291.54000000000002</v>
          </cell>
          <cell r="K33">
            <v>855013.94</v>
          </cell>
          <cell r="L33">
            <v>1454493.06</v>
          </cell>
          <cell r="M33">
            <v>2088478.86</v>
          </cell>
          <cell r="N33">
            <v>1.4426000000000001</v>
          </cell>
          <cell r="O33">
            <v>0.43590000000000001</v>
          </cell>
        </row>
        <row r="34">
          <cell r="A34">
            <v>6</v>
          </cell>
          <cell r="B34" t="str">
            <v>MC</v>
          </cell>
          <cell r="C34" t="str">
            <v>1B/2</v>
          </cell>
          <cell r="D34" t="str">
            <v xml:space="preserve">5-4 e) </v>
          </cell>
          <cell r="E34" t="str">
            <v>Providing and laying machine mixed cement concrete Class C using crushed stone including levelling compacting and curing complete as per drawing and specifications and as directed by the Engineer.</v>
          </cell>
          <cell r="F34" t="str">
            <v>cu.m</v>
          </cell>
          <cell r="G34">
            <v>1633.75</v>
          </cell>
          <cell r="H34">
            <v>3096</v>
          </cell>
          <cell r="I34">
            <v>4095.76</v>
          </cell>
          <cell r="J34">
            <v>244.46</v>
          </cell>
          <cell r="K34">
            <v>399386.53</v>
          </cell>
          <cell r="L34">
            <v>756848.16</v>
          </cell>
          <cell r="M34">
            <v>1001249.49</v>
          </cell>
          <cell r="N34">
            <v>1.5069999999999999</v>
          </cell>
          <cell r="O34">
            <v>0.32290000000000002</v>
          </cell>
        </row>
        <row r="35">
          <cell r="A35" t="str">
            <v>7ii</v>
          </cell>
          <cell r="B35" t="str">
            <v>MC</v>
          </cell>
          <cell r="C35" t="str">
            <v>1B/7</v>
          </cell>
          <cell r="D35" t="str">
            <v>5-4 c)+5-42 c)</v>
          </cell>
          <cell r="E35" t="str">
            <v xml:space="preserve">Providing and laying machine mixed Reinforced cement concrete Class B using crushed stone including form work, compacting curing and removal of form work complete as per drawing and specifications and as directed by the Engineer. &amp;(i) Base slab and base </v>
          </cell>
          <cell r="F35" t="str">
            <v>cu.m</v>
          </cell>
          <cell r="G35">
            <v>2497.1999999999998</v>
          </cell>
          <cell r="H35">
            <v>4684</v>
          </cell>
          <cell r="I35">
            <v>7250.41</v>
          </cell>
          <cell r="J35">
            <v>1487.39</v>
          </cell>
          <cell r="K35">
            <v>3714310.31</v>
          </cell>
          <cell r="L35">
            <v>6966934.7599999998</v>
          </cell>
          <cell r="M35">
            <v>10784187.33</v>
          </cell>
          <cell r="N35">
            <v>1.9034</v>
          </cell>
          <cell r="O35">
            <v>0.54790000000000005</v>
          </cell>
        </row>
        <row r="36">
          <cell r="A36">
            <v>25.1</v>
          </cell>
          <cell r="B36" t="str">
            <v>4a</v>
          </cell>
          <cell r="C36">
            <v>15</v>
          </cell>
          <cell r="D36" t="str">
            <v>14-2 (A) iv)</v>
          </cell>
          <cell r="E36" t="str">
            <v>Providing and laying 1:2:4 cement concrete using graded screened shingle/ bajri 19 mm and down gauge in ground floor laid in panels (without glass strips) including formwork, consolidation, finishing and curing up to a total thickness of 4" (100 mm).</v>
          </cell>
          <cell r="F36" t="str">
            <v>m2</v>
          </cell>
          <cell r="G36">
            <v>262.89999999999998</v>
          </cell>
          <cell r="H36">
            <v>495.17</v>
          </cell>
          <cell r="I36">
            <v>639.37</v>
          </cell>
          <cell r="J36">
            <v>32.1</v>
          </cell>
          <cell r="K36">
            <v>8439.09</v>
          </cell>
          <cell r="L36">
            <v>15894.96</v>
          </cell>
          <cell r="M36">
            <v>20523.78</v>
          </cell>
          <cell r="N36">
            <v>1.4319999999999999</v>
          </cell>
          <cell r="O36">
            <v>0.29120000000000001</v>
          </cell>
        </row>
        <row r="37">
          <cell r="A37">
            <v>25.2</v>
          </cell>
          <cell r="B37" t="str">
            <v>4a</v>
          </cell>
          <cell r="C37">
            <v>11</v>
          </cell>
          <cell r="D37" t="str">
            <v>5-12 a) i.+5-42 c)</v>
          </cell>
          <cell r="E37" t="str">
            <v>Providing and laying 1:2:4 cement concrete using shingle or bajri 19 mm (3/4") and down gauge in compaction and curing in basement and ground floors.</v>
          </cell>
          <cell r="F37" t="str">
            <v>CM</v>
          </cell>
          <cell r="G37">
            <v>4219.1000000000004</v>
          </cell>
          <cell r="H37">
            <v>6930</v>
          </cell>
          <cell r="I37">
            <v>7719.34</v>
          </cell>
          <cell r="J37">
            <v>6.71</v>
          </cell>
          <cell r="K37">
            <v>28310.16</v>
          </cell>
          <cell r="L37">
            <v>46500.3</v>
          </cell>
          <cell r="M37">
            <v>51796.77</v>
          </cell>
          <cell r="N37">
            <v>0.8296</v>
          </cell>
          <cell r="O37">
            <v>0.1139</v>
          </cell>
        </row>
        <row r="38">
          <cell r="A38">
            <v>25</v>
          </cell>
          <cell r="B38">
            <v>2</v>
          </cell>
          <cell r="C38" t="str">
            <v>B3</v>
          </cell>
          <cell r="D38" t="str">
            <v>5-4 c)+5-42 c)</v>
          </cell>
          <cell r="E38" t="str">
            <v>Providing and laying 1:2:4 in situ cement concrete using shingle or bajri 19 mm (3/4") and  down gauge in foundation including Levelling compacting and curing.</v>
          </cell>
          <cell r="F38" t="str">
            <v>CM</v>
          </cell>
          <cell r="G38">
            <v>2497.1999999999998</v>
          </cell>
          <cell r="H38">
            <v>4306</v>
          </cell>
          <cell r="I38">
            <v>6393.7</v>
          </cell>
          <cell r="J38">
            <v>891.13</v>
          </cell>
          <cell r="K38">
            <v>2225329.84</v>
          </cell>
          <cell r="L38">
            <v>3837205.78</v>
          </cell>
          <cell r="M38">
            <v>5697617.8799999999</v>
          </cell>
          <cell r="N38">
            <v>1.5603</v>
          </cell>
          <cell r="O38">
            <v>0.48480000000000001</v>
          </cell>
        </row>
        <row r="39">
          <cell r="A39">
            <v>25.5</v>
          </cell>
          <cell r="B39" t="str">
            <v>4a</v>
          </cell>
          <cell r="C39">
            <v>5</v>
          </cell>
          <cell r="D39" t="str">
            <v>5-4 c)+5-42 c)</v>
          </cell>
          <cell r="E39" t="str">
            <v>Providing and laying 1:2:4 in situ cement concrete using shingle or bajri 19 mm (3/4") and  down gauge in foundation including Levelling compacting and curing.</v>
          </cell>
          <cell r="F39" t="str">
            <v>CM</v>
          </cell>
          <cell r="G39">
            <v>2497.1999999999998</v>
          </cell>
          <cell r="H39">
            <v>4306</v>
          </cell>
          <cell r="I39">
            <v>6393.7</v>
          </cell>
          <cell r="J39">
            <v>9.4499999999999993</v>
          </cell>
          <cell r="K39">
            <v>23598.54</v>
          </cell>
          <cell r="L39">
            <v>40691.699999999997</v>
          </cell>
          <cell r="M39">
            <v>60420.47</v>
          </cell>
          <cell r="N39">
            <v>1.5603</v>
          </cell>
          <cell r="O39">
            <v>0.48480000000000001</v>
          </cell>
        </row>
        <row r="40">
          <cell r="A40">
            <v>25.3</v>
          </cell>
          <cell r="B40" t="str">
            <v>4b</v>
          </cell>
          <cell r="C40">
            <v>5</v>
          </cell>
          <cell r="D40" t="str">
            <v>5-4 c)+5-42 c)</v>
          </cell>
          <cell r="E40" t="str">
            <v>Providing and laying 1:2:4 in situ cement concrete using shingle or bajri 19 mm (3/4") and  down gauge in foundation including Levelling compacting and curing.</v>
          </cell>
          <cell r="F40" t="str">
            <v>CM</v>
          </cell>
          <cell r="G40">
            <v>2497.1999999999998</v>
          </cell>
          <cell r="H40">
            <v>4481</v>
          </cell>
          <cell r="I40">
            <v>6393.7</v>
          </cell>
          <cell r="J40">
            <v>1.49</v>
          </cell>
          <cell r="K40">
            <v>3720.83</v>
          </cell>
          <cell r="L40">
            <v>6676.69</v>
          </cell>
          <cell r="M40">
            <v>9526.61</v>
          </cell>
          <cell r="N40">
            <v>1.5603</v>
          </cell>
          <cell r="O40">
            <v>0.42680000000000001</v>
          </cell>
        </row>
        <row r="41">
          <cell r="A41">
            <v>25.4</v>
          </cell>
          <cell r="B41" t="str">
            <v>4b</v>
          </cell>
          <cell r="C41">
            <v>37</v>
          </cell>
          <cell r="D41" t="str">
            <v>5-4 c)+5-42 c)</v>
          </cell>
          <cell r="E41" t="str">
            <v>Providing and laying 1:2:4 in situ cement concrete using shingle or bajri 19 mm (3/4") and  down gauge in foundation including Levelling compacting and curing.</v>
          </cell>
          <cell r="F41" t="str">
            <v>CM</v>
          </cell>
          <cell r="G41">
            <v>2497.1999999999998</v>
          </cell>
          <cell r="H41">
            <v>4504.59</v>
          </cell>
          <cell r="I41">
            <v>6393.7</v>
          </cell>
          <cell r="J41">
            <v>0.86</v>
          </cell>
          <cell r="K41">
            <v>2147.59</v>
          </cell>
          <cell r="L41">
            <v>3873.95</v>
          </cell>
          <cell r="M41">
            <v>5498.58</v>
          </cell>
          <cell r="N41">
            <v>1.5603</v>
          </cell>
          <cell r="O41">
            <v>0.4194</v>
          </cell>
        </row>
        <row r="43">
          <cell r="E43" t="str">
            <v>Beam, Slab, Column, Lintel</v>
          </cell>
        </row>
        <row r="44">
          <cell r="A44">
            <v>26</v>
          </cell>
          <cell r="B44" t="str">
            <v>4b</v>
          </cell>
          <cell r="C44">
            <v>7</v>
          </cell>
          <cell r="D44" t="str">
            <v>5-11 a)+5-42 c)</v>
          </cell>
          <cell r="E44" t="str">
            <v>Providing and laying 1:2:4 cement concrete  using single or bajri 19 mm (3/4") and down gauge in beams, lintels and cantilevers of required shape and section including formwork and its removal, compacting and curing in basement and ground floor.</v>
          </cell>
          <cell r="F44" t="str">
            <v>CM</v>
          </cell>
          <cell r="G44">
            <v>3801.4</v>
          </cell>
          <cell r="H44">
            <v>6396</v>
          </cell>
          <cell r="I44">
            <v>7763.46</v>
          </cell>
          <cell r="J44">
            <v>1.28</v>
          </cell>
          <cell r="K44">
            <v>4865.79</v>
          </cell>
          <cell r="L44">
            <v>8186.88</v>
          </cell>
          <cell r="M44">
            <v>9937.23</v>
          </cell>
          <cell r="N44">
            <v>1.0423</v>
          </cell>
          <cell r="O44">
            <v>0.21379999999999999</v>
          </cell>
        </row>
        <row r="45">
          <cell r="A45">
            <v>26.4</v>
          </cell>
          <cell r="B45" t="str">
            <v>4a</v>
          </cell>
          <cell r="C45">
            <v>7</v>
          </cell>
          <cell r="D45" t="str">
            <v>5-11 a)+5-42 c)</v>
          </cell>
          <cell r="E45" t="str">
            <v>Providing and laying 1:2:4 cement concrete  using single or bajri 19 mm (3/4") and down gauge in beams, lintels and cantilevers of required shape and section including formwork and its removal, compacting and curing in basement and ground floor.</v>
          </cell>
          <cell r="F45" t="str">
            <v>CM</v>
          </cell>
          <cell r="G45">
            <v>3801.4</v>
          </cell>
          <cell r="H45">
            <v>7083</v>
          </cell>
          <cell r="I45">
            <v>7763.46</v>
          </cell>
          <cell r="J45">
            <v>3.33</v>
          </cell>
          <cell r="K45">
            <v>12658.66</v>
          </cell>
          <cell r="L45">
            <v>23586.39</v>
          </cell>
          <cell r="M45">
            <v>25852.32</v>
          </cell>
          <cell r="N45">
            <v>1.0423</v>
          </cell>
          <cell r="O45">
            <v>9.6100000000000005E-2</v>
          </cell>
        </row>
        <row r="46">
          <cell r="A46">
            <v>26.5</v>
          </cell>
          <cell r="B46" t="str">
            <v>4a</v>
          </cell>
          <cell r="C46">
            <v>12</v>
          </cell>
          <cell r="D46" t="str">
            <v>5-16 a)+5-42 c)</v>
          </cell>
          <cell r="E46" t="str">
            <v>Providing and laying 1:2:4 cement concrete using shingle or bajri 19mm and down gauge in balcony, sun breakers, sun shades, parapets and eave boards up to 75mm of required shape or section including formwork and its removal, compacting and curing in basem</v>
          </cell>
          <cell r="F46" t="str">
            <v>CM</v>
          </cell>
          <cell r="G46">
            <v>4635.3999999999996</v>
          </cell>
          <cell r="H46">
            <v>7609</v>
          </cell>
          <cell r="I46">
            <v>7948.89</v>
          </cell>
          <cell r="J46">
            <v>2.75</v>
          </cell>
          <cell r="K46">
            <v>12747.35</v>
          </cell>
          <cell r="L46">
            <v>20924.75</v>
          </cell>
          <cell r="M46">
            <v>21859.45</v>
          </cell>
          <cell r="N46">
            <v>0.71479999999999999</v>
          </cell>
          <cell r="O46">
            <v>4.4699999999999997E-2</v>
          </cell>
        </row>
        <row r="47">
          <cell r="A47">
            <v>18</v>
          </cell>
          <cell r="B47">
            <v>1</v>
          </cell>
          <cell r="C47" t="str">
            <v>B-3.3</v>
          </cell>
          <cell r="D47" t="str">
            <v>5-7(b)+5-42 b)</v>
          </cell>
          <cell r="E47" t="str">
            <v>Providing and laying 1:1.5:3 in situ cement concrete in column walls and piers etc. up to 225 mm (9") in thickness using shingle or bajri 19 mm (3/4") and down gauge including compacting, curing, cost of formwork and its removal in basement and ground flo</v>
          </cell>
          <cell r="F47" t="str">
            <v xml:space="preserve">Cu.m </v>
          </cell>
          <cell r="G47">
            <v>5070.25</v>
          </cell>
          <cell r="H47">
            <v>8116</v>
          </cell>
          <cell r="I47">
            <v>8665.81</v>
          </cell>
          <cell r="J47">
            <v>1921.51</v>
          </cell>
          <cell r="K47">
            <v>9742536.0800000001</v>
          </cell>
          <cell r="L47">
            <v>15594975.16</v>
          </cell>
          <cell r="M47">
            <v>16651440.57</v>
          </cell>
          <cell r="N47">
            <v>0.70909999999999995</v>
          </cell>
          <cell r="O47">
            <v>6.7699999999999996E-2</v>
          </cell>
        </row>
        <row r="48">
          <cell r="A48">
            <v>26.2</v>
          </cell>
          <cell r="B48" t="str">
            <v>4a</v>
          </cell>
          <cell r="C48">
            <v>9</v>
          </cell>
          <cell r="D48" t="str">
            <v>5-10 c)+5-42 c)</v>
          </cell>
          <cell r="E48" t="str">
            <v>Providing and laying 1:2:4 cement concrete using shingle or bajri 19 mm (3/4") and down gauge in columns including compacting, columns including compacting, curing, cost of formwork and its removal in basement, and ground floor.</v>
          </cell>
          <cell r="F48" t="str">
            <v>CM</v>
          </cell>
          <cell r="G48">
            <v>4147.1499999999996</v>
          </cell>
          <cell r="H48">
            <v>6899</v>
          </cell>
          <cell r="I48">
            <v>7807.59</v>
          </cell>
          <cell r="J48">
            <v>3.18</v>
          </cell>
          <cell r="K48">
            <v>13187.94</v>
          </cell>
          <cell r="L48">
            <v>21938.82</v>
          </cell>
          <cell r="M48">
            <v>24828.14</v>
          </cell>
          <cell r="N48">
            <v>0.88260000000000005</v>
          </cell>
          <cell r="O48">
            <v>0.13170000000000001</v>
          </cell>
        </row>
        <row r="49">
          <cell r="A49">
            <v>26.1</v>
          </cell>
          <cell r="B49" t="str">
            <v>4b</v>
          </cell>
          <cell r="C49">
            <v>10</v>
          </cell>
          <cell r="D49" t="str">
            <v>5-12 b)i+5-42 c)</v>
          </cell>
          <cell r="E49" t="str">
            <v>Providing and laying 1:2:4 cement concrete using shingle or bajri 19 mm (3/4") and down gauge in slabs, including formwork and its removal, compaction and curing in basement and ground floors.</v>
          </cell>
          <cell r="F49" t="str">
            <v>CM</v>
          </cell>
          <cell r="G49">
            <v>3905.35</v>
          </cell>
          <cell r="H49">
            <v>6464</v>
          </cell>
          <cell r="I49">
            <v>7719.34</v>
          </cell>
          <cell r="J49">
            <v>2.54</v>
          </cell>
          <cell r="K49">
            <v>9919.59</v>
          </cell>
          <cell r="L49">
            <v>16418.560000000001</v>
          </cell>
          <cell r="M49">
            <v>19607.12</v>
          </cell>
          <cell r="N49">
            <v>0.97660000000000002</v>
          </cell>
          <cell r="O49">
            <v>0.19420000000000001</v>
          </cell>
        </row>
        <row r="50">
          <cell r="A50" t="str">
            <v>7i</v>
          </cell>
          <cell r="B50" t="str">
            <v>MC</v>
          </cell>
          <cell r="C50" t="str">
            <v>1B/3</v>
          </cell>
          <cell r="D50" t="str">
            <v>5-12 a)i+5-42 c)</v>
          </cell>
          <cell r="E50" t="str">
            <v>Providing and laying machine mixed Reinforced cement concrete Class B using crushed stone including form work, compacting curing and removal of form work complete as per drawing and specifications and as directed by the Engineer.(i) In Piers, +  Wing wal</v>
          </cell>
          <cell r="F50" t="str">
            <v>cu.m</v>
          </cell>
          <cell r="G50">
            <v>4219.1000000000004</v>
          </cell>
          <cell r="H50">
            <v>7488</v>
          </cell>
          <cell r="I50">
            <v>8268.56</v>
          </cell>
          <cell r="J50">
            <v>479</v>
          </cell>
          <cell r="K50">
            <v>2020948.9</v>
          </cell>
          <cell r="L50">
            <v>3586752</v>
          </cell>
          <cell r="M50">
            <v>3960640.24</v>
          </cell>
          <cell r="N50">
            <v>0.95979999999999999</v>
          </cell>
          <cell r="O50">
            <v>0.1042</v>
          </cell>
        </row>
        <row r="51">
          <cell r="A51" t="str">
            <v>7iii</v>
          </cell>
          <cell r="B51" t="str">
            <v>MC</v>
          </cell>
          <cell r="D51" t="str">
            <v>5-12 a)i+5-42 c)</v>
          </cell>
          <cell r="E51" t="str">
            <v>Providing and laying machine mixed Reinforced cement concrete Class B using crushed stone including form work, compacting curing and removal of form work complete as per drawing and specifications and as directed by the Engineer.(ii) Top slab</v>
          </cell>
          <cell r="F51" t="str">
            <v>cu.m</v>
          </cell>
          <cell r="G51">
            <v>4219.1000000000004</v>
          </cell>
          <cell r="H51">
            <v>7627</v>
          </cell>
          <cell r="I51">
            <v>8268.56</v>
          </cell>
          <cell r="J51">
            <v>51.27</v>
          </cell>
          <cell r="K51">
            <v>216313.26</v>
          </cell>
          <cell r="L51">
            <v>391036.29</v>
          </cell>
          <cell r="M51">
            <v>423929.07</v>
          </cell>
          <cell r="N51">
            <v>0.95979999999999999</v>
          </cell>
          <cell r="O51">
            <v>8.4099999999999994E-2</v>
          </cell>
        </row>
        <row r="52">
          <cell r="A52">
            <v>26.3</v>
          </cell>
          <cell r="B52" t="str">
            <v>4b</v>
          </cell>
          <cell r="C52">
            <v>39</v>
          </cell>
          <cell r="D52" t="str">
            <v>5-12 a)i+5-42 c)</v>
          </cell>
          <cell r="E52" t="str">
            <v>Providing and laying 1:2:4 cement concrete using shingle or bajri 19 mm (3/4") and down gauge in slabs, including formwork and its removal, compaction and curing in basement and ground floors.</v>
          </cell>
          <cell r="F52" t="str">
            <v>CM</v>
          </cell>
          <cell r="G52">
            <v>4219.1000000000004</v>
          </cell>
          <cell r="H52">
            <v>6968</v>
          </cell>
          <cell r="I52">
            <v>7719.34</v>
          </cell>
          <cell r="J52">
            <v>0.86</v>
          </cell>
          <cell r="K52">
            <v>3628.43</v>
          </cell>
          <cell r="L52">
            <v>5992.48</v>
          </cell>
          <cell r="M52">
            <v>6638.63</v>
          </cell>
          <cell r="N52">
            <v>0.8296</v>
          </cell>
          <cell r="O52">
            <v>0.10780000000000001</v>
          </cell>
        </row>
        <row r="54">
          <cell r="E54" t="str">
            <v>STEEL</v>
          </cell>
        </row>
        <row r="55">
          <cell r="A55">
            <v>8</v>
          </cell>
          <cell r="B55" t="str">
            <v>MC</v>
          </cell>
          <cell r="C55" t="str">
            <v>1B/4</v>
          </cell>
          <cell r="D55" t="str">
            <v>5-39 a)+5-40 h)</v>
          </cell>
          <cell r="E55" t="str">
            <v>Providing, fabricating and laying Steel reinforcement (Deformed bars) in all kinds of RCC works including removal of rust, cutting, bending, binding, wastage and providing such overlaps not shown in the drawings, including cost of binding wire, spacer blo</v>
          </cell>
          <cell r="F55" t="str">
            <v>tonne</v>
          </cell>
          <cell r="G55">
            <v>34751.25</v>
          </cell>
          <cell r="H55">
            <v>60559</v>
          </cell>
          <cell r="I55">
            <v>75419.509999999995</v>
          </cell>
          <cell r="J55">
            <v>163.94</v>
          </cell>
          <cell r="K55">
            <v>5697119.9299999997</v>
          </cell>
          <cell r="L55">
            <v>9928042.4600000009</v>
          </cell>
          <cell r="M55">
            <v>12364274.470000001</v>
          </cell>
          <cell r="N55">
            <v>1.1702999999999999</v>
          </cell>
          <cell r="O55">
            <v>0.24540000000000001</v>
          </cell>
        </row>
        <row r="56">
          <cell r="A56">
            <v>8.1</v>
          </cell>
          <cell r="B56">
            <v>1</v>
          </cell>
          <cell r="C56" t="str">
            <v>B-3.4</v>
          </cell>
          <cell r="D56" t="str">
            <v>5-39 a)+5-40 h)</v>
          </cell>
          <cell r="E56" t="str">
            <v>Providing, fabricating and laying tor steel (60,000 psi) reinforcement for all kinds of RCC work in foundation, plinth and ground floor including the cost of straightening, removal of rust, cutting, bending, binding, wastage and providing such overlaps as</v>
          </cell>
          <cell r="F56" t="str">
            <v>tonne</v>
          </cell>
          <cell r="G56">
            <v>34751.25</v>
          </cell>
          <cell r="H56">
            <v>60623</v>
          </cell>
          <cell r="I56">
            <v>76877.850000000006</v>
          </cell>
          <cell r="J56">
            <v>48.31</v>
          </cell>
          <cell r="K56">
            <v>1678832.89</v>
          </cell>
          <cell r="L56">
            <v>2928697.13</v>
          </cell>
          <cell r="M56">
            <v>3713968.93</v>
          </cell>
          <cell r="N56">
            <v>1.2121999999999999</v>
          </cell>
          <cell r="O56">
            <v>0.2681</v>
          </cell>
        </row>
        <row r="58">
          <cell r="E58" t="str">
            <v>STONE MASONRY, PITCHING</v>
          </cell>
        </row>
        <row r="59">
          <cell r="A59">
            <v>9</v>
          </cell>
          <cell r="C59" t="str">
            <v>1B/5</v>
          </cell>
          <cell r="D59" t="str">
            <v>12-5 c)</v>
          </cell>
          <cell r="E59" t="str">
            <v>Providing, dressing and laying coursed Rubble stone masonry in 1:3 cement-sand mortar including scaffolding and curing.</v>
          </cell>
          <cell r="F59" t="str">
            <v>cu.m</v>
          </cell>
          <cell r="G59">
            <v>2387.85</v>
          </cell>
          <cell r="H59">
            <v>4297</v>
          </cell>
          <cell r="I59">
            <v>4297</v>
          </cell>
          <cell r="J59">
            <v>496.97</v>
          </cell>
          <cell r="K59">
            <v>1186689.81</v>
          </cell>
          <cell r="L59">
            <v>2135480.09</v>
          </cell>
          <cell r="M59">
            <v>2135480.09</v>
          </cell>
          <cell r="N59">
            <v>0.79949999999999999</v>
          </cell>
          <cell r="O59">
            <v>0</v>
          </cell>
        </row>
        <row r="60">
          <cell r="A60">
            <v>10</v>
          </cell>
          <cell r="C60" t="str">
            <v>1B/6</v>
          </cell>
          <cell r="E60" t="str">
            <v>Providing and laying Stone pitching complete as per drawing and specifications and as directed by the Engineer.</v>
          </cell>
        </row>
        <row r="61">
          <cell r="A61" t="str">
            <v>10.1.1</v>
          </cell>
          <cell r="B61">
            <v>2</v>
          </cell>
          <cell r="D61" t="str">
            <v>19-31(a)</v>
          </cell>
          <cell r="E61" t="str">
            <v>(i) On slope</v>
          </cell>
          <cell r="F61" t="str">
            <v>cu.m</v>
          </cell>
          <cell r="G61">
            <v>469.3</v>
          </cell>
          <cell r="H61">
            <v>767</v>
          </cell>
          <cell r="I61">
            <v>1296.9000000000001</v>
          </cell>
          <cell r="J61">
            <v>2107.79</v>
          </cell>
          <cell r="K61">
            <v>989185.85</v>
          </cell>
          <cell r="L61">
            <v>1616674.93</v>
          </cell>
          <cell r="M61">
            <v>2733592.85</v>
          </cell>
          <cell r="N61">
            <v>1.7635000000000001</v>
          </cell>
          <cell r="O61">
            <v>0.69089999999999996</v>
          </cell>
        </row>
        <row r="62">
          <cell r="A62" t="str">
            <v>10.1.2</v>
          </cell>
          <cell r="B62" t="str">
            <v>MC</v>
          </cell>
          <cell r="D62" t="str">
            <v>19-31(a)</v>
          </cell>
          <cell r="E62" t="str">
            <v>(i) On slope</v>
          </cell>
          <cell r="F62" t="str">
            <v>cu.m</v>
          </cell>
          <cell r="G62">
            <v>469.3</v>
          </cell>
          <cell r="H62">
            <v>864</v>
          </cell>
          <cell r="I62">
            <v>1296.9000000000001</v>
          </cell>
          <cell r="J62">
            <v>57</v>
          </cell>
          <cell r="K62">
            <v>26750.1</v>
          </cell>
          <cell r="L62">
            <v>49248</v>
          </cell>
          <cell r="M62">
            <v>73923.3</v>
          </cell>
          <cell r="N62">
            <v>1.7635000000000001</v>
          </cell>
          <cell r="O62">
            <v>0.501</v>
          </cell>
        </row>
        <row r="63">
          <cell r="A63" t="str">
            <v>10.1.3</v>
          </cell>
          <cell r="B63">
            <v>1</v>
          </cell>
          <cell r="C63" t="str">
            <v>B-6.1</v>
          </cell>
          <cell r="D63" t="str">
            <v>19-31(a)</v>
          </cell>
          <cell r="E63" t="str">
            <v>Providing and laying stone pitching for top layer only. On slope</v>
          </cell>
          <cell r="F63" t="str">
            <v xml:space="preserve">Cu.m </v>
          </cell>
          <cell r="G63">
            <v>469.3</v>
          </cell>
          <cell r="H63">
            <v>865</v>
          </cell>
          <cell r="I63">
            <v>1296.9000000000001</v>
          </cell>
          <cell r="J63">
            <v>11163.32</v>
          </cell>
          <cell r="K63">
            <v>5238946.08</v>
          </cell>
          <cell r="L63">
            <v>9656271.8000000007</v>
          </cell>
          <cell r="M63">
            <v>14477709.710000001</v>
          </cell>
          <cell r="N63">
            <v>1.7635000000000001</v>
          </cell>
          <cell r="O63">
            <v>0.49930000000000002</v>
          </cell>
        </row>
        <row r="64">
          <cell r="A64" t="str">
            <v>10.2.1</v>
          </cell>
          <cell r="B64" t="str">
            <v>MC</v>
          </cell>
          <cell r="D64" t="str">
            <v>19-31(b)</v>
          </cell>
          <cell r="E64" t="str">
            <v>(ii) On level</v>
          </cell>
          <cell r="F64" t="str">
            <v>cu.m</v>
          </cell>
          <cell r="G64">
            <v>415.7</v>
          </cell>
          <cell r="H64">
            <v>767</v>
          </cell>
          <cell r="I64">
            <v>1209.1099999999999</v>
          </cell>
          <cell r="J64">
            <v>94.4</v>
          </cell>
          <cell r="K64">
            <v>39242.080000000002</v>
          </cell>
          <cell r="L64">
            <v>72404.800000000003</v>
          </cell>
          <cell r="M64">
            <v>114139.98</v>
          </cell>
          <cell r="N64">
            <v>1.9086000000000001</v>
          </cell>
          <cell r="O64">
            <v>0.57640000000000002</v>
          </cell>
        </row>
        <row r="65">
          <cell r="A65" t="str">
            <v>10.2.2</v>
          </cell>
          <cell r="B65">
            <v>2</v>
          </cell>
          <cell r="D65" t="str">
            <v>19-31(b)</v>
          </cell>
          <cell r="E65" t="str">
            <v>(ii) On level</v>
          </cell>
          <cell r="F65" t="str">
            <v>cu.m</v>
          </cell>
          <cell r="G65">
            <v>415.7</v>
          </cell>
          <cell r="H65">
            <v>865</v>
          </cell>
          <cell r="I65">
            <v>1209.1099999999999</v>
          </cell>
          <cell r="J65">
            <v>14239.61</v>
          </cell>
          <cell r="K65">
            <v>5919405.8799999999</v>
          </cell>
          <cell r="L65">
            <v>12317262.65</v>
          </cell>
          <cell r="M65">
            <v>17217254.850000001</v>
          </cell>
          <cell r="N65">
            <v>1.9086000000000001</v>
          </cell>
          <cell r="O65">
            <v>0.39779999999999999</v>
          </cell>
        </row>
        <row r="66">
          <cell r="A66">
            <v>11</v>
          </cell>
          <cell r="C66" t="str">
            <v>2C/7</v>
          </cell>
          <cell r="D66" t="str">
            <v>19-21</v>
          </cell>
          <cell r="E66" t="str">
            <v>Providing and filing  stone or boulders in  wire crates including sewing the crates  stones complete as per drawing and specifications and as directed by the Engineer.</v>
          </cell>
          <cell r="F66" t="str">
            <v>cu.m</v>
          </cell>
          <cell r="G66">
            <v>373.75</v>
          </cell>
          <cell r="H66">
            <v>454</v>
          </cell>
          <cell r="I66">
            <v>590.21</v>
          </cell>
          <cell r="J66">
            <v>26.71</v>
          </cell>
          <cell r="K66">
            <v>9982.86</v>
          </cell>
          <cell r="L66">
            <v>12126.34</v>
          </cell>
          <cell r="M66">
            <v>15764.51</v>
          </cell>
          <cell r="N66">
            <v>0.57920000000000005</v>
          </cell>
          <cell r="O66">
            <v>0.3</v>
          </cell>
        </row>
        <row r="67">
          <cell r="A67">
            <v>11.1</v>
          </cell>
          <cell r="B67" t="str">
            <v>4a</v>
          </cell>
          <cell r="C67">
            <v>34</v>
          </cell>
          <cell r="D67" t="str">
            <v>21-12 c)</v>
          </cell>
          <cell r="E67" t="str">
            <v>Supplying and stacking stone boulders or quarried stone of approved quality for sub base or soling coat along road side of alignment including all lead and lift c) Boulders 100 mm to 75 mm (4" to 3")</v>
          </cell>
          <cell r="F67" t="str">
            <v>m3</v>
          </cell>
          <cell r="G67">
            <v>195.4</v>
          </cell>
          <cell r="H67">
            <v>341.95</v>
          </cell>
          <cell r="I67">
            <v>376.15</v>
          </cell>
          <cell r="J67">
            <v>10.95</v>
          </cell>
          <cell r="K67">
            <v>2139.63</v>
          </cell>
          <cell r="L67">
            <v>3744.35</v>
          </cell>
          <cell r="M67">
            <v>4118.84</v>
          </cell>
          <cell r="N67">
            <v>0.92500000000000004</v>
          </cell>
          <cell r="O67">
            <v>0.1</v>
          </cell>
        </row>
        <row r="68">
          <cell r="A68">
            <v>12</v>
          </cell>
          <cell r="C68" t="str">
            <v>2C/8</v>
          </cell>
          <cell r="D68" t="str">
            <v>19-16 b) iii.</v>
          </cell>
          <cell r="E68" t="str">
            <v>Providing and weaving (3.18mm) G.I wire netting for wire crates including siding and partition to make crates, complete as per drawing and specifications and as directed by the Engineer.</v>
          </cell>
          <cell r="F68" t="str">
            <v>sq.m</v>
          </cell>
          <cell r="G68">
            <v>190</v>
          </cell>
          <cell r="H68">
            <v>188</v>
          </cell>
          <cell r="I68">
            <v>191.53</v>
          </cell>
          <cell r="J68">
            <v>144.88999999999999</v>
          </cell>
          <cell r="K68">
            <v>27529.1</v>
          </cell>
          <cell r="L68">
            <v>27239.32</v>
          </cell>
          <cell r="M68">
            <v>27750.78</v>
          </cell>
          <cell r="N68">
            <v>8.0999999999999996E-3</v>
          </cell>
          <cell r="O68">
            <v>1.8800000000000001E-2</v>
          </cell>
        </row>
        <row r="70">
          <cell r="E70" t="str">
            <v>Misc Building Works</v>
          </cell>
        </row>
        <row r="71">
          <cell r="A71">
            <v>30</v>
          </cell>
          <cell r="B71" t="str">
            <v>4a</v>
          </cell>
          <cell r="C71">
            <v>6</v>
          </cell>
          <cell r="D71" t="str">
            <v>11-3 b) i.</v>
          </cell>
          <cell r="E71" t="str">
            <v>Providing and laying first class solid burnt brick masonry including scaffolding, raking out joints and curing in foundation, basement and plinth. 115 mm to 345 mm. Net Brick Masonry</v>
          </cell>
          <cell r="F71" t="str">
            <v>m3</v>
          </cell>
          <cell r="G71">
            <v>1871.1</v>
          </cell>
          <cell r="H71">
            <v>4481</v>
          </cell>
          <cell r="I71">
            <v>5250.3</v>
          </cell>
          <cell r="J71">
            <v>14.18</v>
          </cell>
          <cell r="K71">
            <v>26532.2</v>
          </cell>
          <cell r="L71">
            <v>63540.58</v>
          </cell>
          <cell r="M71">
            <v>74449.25</v>
          </cell>
          <cell r="N71">
            <v>1.806</v>
          </cell>
          <cell r="O71">
            <v>0.17169999999999999</v>
          </cell>
        </row>
        <row r="72">
          <cell r="A72">
            <v>31</v>
          </cell>
          <cell r="B72" t="str">
            <v>4b</v>
          </cell>
          <cell r="C72">
            <v>35</v>
          </cell>
          <cell r="D72" t="str">
            <v>11-3 b) i.</v>
          </cell>
          <cell r="E72" t="str">
            <v>Providing and laying first class solid burnt brick masonry including scaffolding, raking out joints and curing in foundation, basement and plinth in 1:4 cement sand mortar</v>
          </cell>
          <cell r="F72" t="str">
            <v>m3</v>
          </cell>
          <cell r="G72">
            <v>1871.1</v>
          </cell>
          <cell r="H72">
            <v>4481</v>
          </cell>
          <cell r="I72">
            <v>5250.3</v>
          </cell>
          <cell r="J72">
            <v>5.35</v>
          </cell>
          <cell r="K72">
            <v>10010.39</v>
          </cell>
          <cell r="L72">
            <v>23973.35</v>
          </cell>
          <cell r="M72">
            <v>28089.11</v>
          </cell>
          <cell r="N72">
            <v>1.806</v>
          </cell>
          <cell r="O72">
            <v>0.17169999999999999</v>
          </cell>
        </row>
        <row r="73">
          <cell r="A73">
            <v>31.1</v>
          </cell>
          <cell r="B73" t="str">
            <v>4a</v>
          </cell>
          <cell r="C73">
            <v>10</v>
          </cell>
          <cell r="D73" t="str">
            <v>11-12 b)i</v>
          </cell>
          <cell r="E73" t="str">
            <v>Providing and laying first class solid burnt brick masonry including scaffolding, raking out joints and curing in ground floor superstructures - 115 to 345 mm nominal brickwork in cement sand mortar of 1:4.</v>
          </cell>
          <cell r="F73" t="str">
            <v>m3</v>
          </cell>
          <cell r="G73">
            <v>1972.05</v>
          </cell>
          <cell r="H73">
            <v>5170</v>
          </cell>
          <cell r="I73">
            <v>5402.44</v>
          </cell>
          <cell r="J73">
            <v>22.51</v>
          </cell>
          <cell r="K73">
            <v>44390.85</v>
          </cell>
          <cell r="L73">
            <v>116376.7</v>
          </cell>
          <cell r="M73">
            <v>121608.92</v>
          </cell>
          <cell r="N73">
            <v>1.7395</v>
          </cell>
          <cell r="O73">
            <v>4.4999999999999998E-2</v>
          </cell>
        </row>
        <row r="74">
          <cell r="A74">
            <v>33</v>
          </cell>
          <cell r="B74" t="str">
            <v>4a</v>
          </cell>
          <cell r="C74">
            <v>13</v>
          </cell>
          <cell r="D74" t="str">
            <v>15-2</v>
          </cell>
          <cell r="E74" t="str">
            <v>13 mm (1/2") thick 1:4 cement plaster on walls and columns in basement, plinth and ground floor including making edges, corners and curing. Net for Plaster 1:4</v>
          </cell>
          <cell r="F74" t="str">
            <v>m2</v>
          </cell>
          <cell r="G74">
            <v>70.55</v>
          </cell>
          <cell r="H74">
            <v>146.13</v>
          </cell>
          <cell r="I74">
            <v>161.46</v>
          </cell>
          <cell r="J74">
            <v>311.83</v>
          </cell>
          <cell r="K74">
            <v>21999.61</v>
          </cell>
          <cell r="L74">
            <v>45567.72</v>
          </cell>
          <cell r="M74">
            <v>50348.07</v>
          </cell>
          <cell r="N74">
            <v>1.2886</v>
          </cell>
          <cell r="O74">
            <v>0.10489999999999999</v>
          </cell>
        </row>
        <row r="75">
          <cell r="A75">
            <v>28</v>
          </cell>
          <cell r="B75" t="str">
            <v>4a</v>
          </cell>
          <cell r="C75">
            <v>2</v>
          </cell>
          <cell r="D75" t="str">
            <v>14-3 (B)</v>
          </cell>
          <cell r="E75" t="str">
            <v>Providing and laying sand cushion 100 mm (4") under floors</v>
          </cell>
          <cell r="F75" t="str">
            <v>Sq m</v>
          </cell>
          <cell r="G75">
            <v>26.3</v>
          </cell>
          <cell r="H75">
            <v>120</v>
          </cell>
          <cell r="I75">
            <v>120</v>
          </cell>
          <cell r="J75">
            <v>22.19</v>
          </cell>
          <cell r="K75">
            <v>583.6</v>
          </cell>
          <cell r="L75">
            <v>2662.8</v>
          </cell>
          <cell r="M75">
            <v>2662.8</v>
          </cell>
          <cell r="N75">
            <v>3.5627</v>
          </cell>
          <cell r="O75">
            <v>0</v>
          </cell>
        </row>
        <row r="76">
          <cell r="A76">
            <v>28.1</v>
          </cell>
          <cell r="B76" t="str">
            <v>4b</v>
          </cell>
          <cell r="C76">
            <v>2</v>
          </cell>
          <cell r="D76" t="str">
            <v>14-3 (B)</v>
          </cell>
          <cell r="E76" t="str">
            <v>Providing and laying sand cushion 100 mm (4") under floors</v>
          </cell>
          <cell r="F76" t="str">
            <v>Sq m</v>
          </cell>
          <cell r="G76">
            <v>26.3</v>
          </cell>
          <cell r="H76">
            <v>61.35</v>
          </cell>
          <cell r="I76">
            <v>120</v>
          </cell>
          <cell r="J76">
            <v>8.99</v>
          </cell>
          <cell r="K76">
            <v>236.44</v>
          </cell>
          <cell r="L76">
            <v>551.54</v>
          </cell>
          <cell r="M76">
            <v>1078.8</v>
          </cell>
          <cell r="N76">
            <v>3.5627</v>
          </cell>
          <cell r="O76">
            <v>0.95599999999999996</v>
          </cell>
        </row>
        <row r="77">
          <cell r="A77">
            <v>29</v>
          </cell>
          <cell r="B77" t="str">
            <v>4a</v>
          </cell>
          <cell r="C77">
            <v>4</v>
          </cell>
          <cell r="D77" t="str">
            <v>30-100</v>
          </cell>
          <cell r="E77" t="str">
            <v>Spraying anti-termite liquid mixed with water in the ratio of 1:40.</v>
          </cell>
          <cell r="F77" t="str">
            <v>m2</v>
          </cell>
          <cell r="G77">
            <v>41.95</v>
          </cell>
          <cell r="H77">
            <v>41.44</v>
          </cell>
          <cell r="I77">
            <v>41.44</v>
          </cell>
          <cell r="J77">
            <v>44.76</v>
          </cell>
          <cell r="K77">
            <v>1877.68</v>
          </cell>
          <cell r="L77">
            <v>1854.85</v>
          </cell>
          <cell r="M77">
            <v>1854.85</v>
          </cell>
          <cell r="N77">
            <v>-1.2200000000000001E-2</v>
          </cell>
          <cell r="O77">
            <v>0</v>
          </cell>
        </row>
        <row r="78">
          <cell r="A78">
            <v>13</v>
          </cell>
          <cell r="B78" t="str">
            <v>ESC</v>
          </cell>
          <cell r="C78" t="str">
            <v>10C/7</v>
          </cell>
          <cell r="D78" t="str">
            <v>28-18</v>
          </cell>
          <cell r="E78" t="str">
            <v>Providing and fixing steel gate of flat iron sections of approved design with or without MS sheet covering including hold fast with or without roller and track arrangement including providing wicket shutter of required size with all accessories and lockin</v>
          </cell>
          <cell r="F78" t="str">
            <v>Kg</v>
          </cell>
          <cell r="G78">
            <v>48.8</v>
          </cell>
          <cell r="H78">
            <v>108</v>
          </cell>
          <cell r="I78">
            <v>135</v>
          </cell>
          <cell r="J78">
            <v>11750</v>
          </cell>
          <cell r="K78">
            <v>573400</v>
          </cell>
          <cell r="L78">
            <v>1269000</v>
          </cell>
          <cell r="M78">
            <v>1586250</v>
          </cell>
          <cell r="N78">
            <v>1.7664</v>
          </cell>
          <cell r="O78">
            <v>0.25</v>
          </cell>
        </row>
        <row r="79">
          <cell r="A79">
            <v>14</v>
          </cell>
          <cell r="B79" t="str">
            <v>ESC</v>
          </cell>
          <cell r="C79" t="str">
            <v>10D/6</v>
          </cell>
          <cell r="E79" t="str">
            <v>Providing and laying 300 mm dia M.S pipe complete as per drawing and specifications and as directed by the Engineer.</v>
          </cell>
          <cell r="F79" t="str">
            <v>Rm.</v>
          </cell>
          <cell r="G79">
            <v>2400</v>
          </cell>
          <cell r="H79">
            <v>2400</v>
          </cell>
          <cell r="I79">
            <v>2595</v>
          </cell>
          <cell r="J79">
            <v>6</v>
          </cell>
          <cell r="K79">
            <v>14400</v>
          </cell>
          <cell r="L79">
            <v>14400</v>
          </cell>
          <cell r="M79">
            <v>15570</v>
          </cell>
          <cell r="N79">
            <v>8.1299999999999997E-2</v>
          </cell>
          <cell r="O79">
            <v>8.1299999999999997E-2</v>
          </cell>
        </row>
        <row r="80">
          <cell r="A80">
            <v>32</v>
          </cell>
          <cell r="B80" t="str">
            <v>4a</v>
          </cell>
          <cell r="C80">
            <v>8</v>
          </cell>
          <cell r="D80" t="str">
            <v>8-8 a)</v>
          </cell>
          <cell r="E80" t="str">
            <v>Providing a coat of bitumen emulsion at 0.5 kg per sq. m on walls and floors in ground floor.</v>
          </cell>
          <cell r="F80" t="str">
            <v>m2</v>
          </cell>
          <cell r="G80">
            <v>24.8</v>
          </cell>
          <cell r="H80">
            <v>43.4</v>
          </cell>
          <cell r="I80">
            <v>46.13</v>
          </cell>
          <cell r="J80">
            <v>35.770000000000003</v>
          </cell>
          <cell r="K80">
            <v>887.1</v>
          </cell>
          <cell r="L80">
            <v>1552.42</v>
          </cell>
          <cell r="M80">
            <v>1650.07</v>
          </cell>
          <cell r="N80">
            <v>0.86009999999999998</v>
          </cell>
          <cell r="O80">
            <v>6.2899999999999998E-2</v>
          </cell>
        </row>
        <row r="81">
          <cell r="A81">
            <v>34</v>
          </cell>
          <cell r="B81" t="str">
            <v>4a</v>
          </cell>
          <cell r="C81">
            <v>23</v>
          </cell>
          <cell r="D81" t="str">
            <v>13-39 b)</v>
          </cell>
          <cell r="E81" t="str">
            <v>Providing and laying 1st class burnt brick tiles roof insulation composing of single layer of tiles 9" x 4.5" x 1.5" (228.6 mm x 114.3 mm x 38.1 mm) grouted with cement sand mortar 1:3 laid over 51 mm (2") thick earth including mud plaster over thermo por</v>
          </cell>
          <cell r="F81" t="str">
            <v>m2</v>
          </cell>
          <cell r="G81">
            <v>319.55</v>
          </cell>
          <cell r="H81">
            <v>559.21</v>
          </cell>
          <cell r="I81">
            <v>754.34</v>
          </cell>
          <cell r="J81">
            <v>51.5</v>
          </cell>
          <cell r="K81">
            <v>16456.830000000002</v>
          </cell>
          <cell r="L81">
            <v>28799.32</v>
          </cell>
          <cell r="M81">
            <v>38848.51</v>
          </cell>
          <cell r="N81">
            <v>1.3606</v>
          </cell>
          <cell r="O81">
            <v>0.34889999999999999</v>
          </cell>
        </row>
        <row r="82">
          <cell r="A82">
            <v>35</v>
          </cell>
          <cell r="B82" t="str">
            <v>4a</v>
          </cell>
          <cell r="C82">
            <v>16</v>
          </cell>
          <cell r="D82" t="str">
            <v>14-37</v>
          </cell>
          <cell r="E82" t="str">
            <v>Supply and fix 5mm thick and 40mm wide glass dividing strips in floors.</v>
          </cell>
          <cell r="F82" t="str">
            <v>M</v>
          </cell>
          <cell r="G82">
            <v>11.75</v>
          </cell>
          <cell r="H82">
            <v>17.16</v>
          </cell>
          <cell r="I82">
            <v>30.11</v>
          </cell>
          <cell r="J82">
            <v>15</v>
          </cell>
          <cell r="K82">
            <v>176.25</v>
          </cell>
          <cell r="L82">
            <v>257.39999999999998</v>
          </cell>
          <cell r="M82">
            <v>451.65</v>
          </cell>
          <cell r="N82">
            <v>1.5626</v>
          </cell>
          <cell r="O82">
            <v>0.75470000000000004</v>
          </cell>
        </row>
        <row r="83">
          <cell r="A83">
            <v>36</v>
          </cell>
          <cell r="B83" t="str">
            <v>4a,b</v>
          </cell>
          <cell r="C83" t="str">
            <v>20,18</v>
          </cell>
          <cell r="D83" t="str">
            <v>15-56</v>
          </cell>
          <cell r="E83" t="str">
            <v>Distempering with Robialac or equivalent synthetic polyvinyl (SPD) Emulsion finish of approved shade in two or more coats over and including the cost of priming coat including preparation of surface viz dusting, sand papering or rubbing with pumice stone,</v>
          </cell>
          <cell r="F83" t="str">
            <v>SM</v>
          </cell>
          <cell r="G83">
            <v>50.45</v>
          </cell>
          <cell r="H83">
            <v>88.17</v>
          </cell>
          <cell r="I83">
            <v>88.17</v>
          </cell>
          <cell r="J83">
            <v>151.04</v>
          </cell>
          <cell r="K83">
            <v>7619.97</v>
          </cell>
          <cell r="L83">
            <v>13317.2</v>
          </cell>
          <cell r="M83">
            <v>13317.2</v>
          </cell>
          <cell r="N83">
            <v>0.74770000000000003</v>
          </cell>
          <cell r="O83">
            <v>0</v>
          </cell>
        </row>
        <row r="84">
          <cell r="A84">
            <v>37</v>
          </cell>
          <cell r="B84" t="str">
            <v>4a,b</v>
          </cell>
          <cell r="C84" t="str">
            <v>21,19</v>
          </cell>
          <cell r="D84" t="str">
            <v>17-7</v>
          </cell>
          <cell r="E84" t="str">
            <v>Painting with Robialac or equivalent super gloss synthetic enamel paint in two or more coats as per manufacturers instruction on steel and iron work over and including the cost of priming coat, surface preparation, removing rust, scales and dust with wire</v>
          </cell>
          <cell r="F84" t="str">
            <v>SM</v>
          </cell>
          <cell r="G84">
            <v>107.6</v>
          </cell>
          <cell r="H84">
            <v>151.84</v>
          </cell>
          <cell r="I84">
            <v>177.99</v>
          </cell>
          <cell r="J84">
            <v>12.47</v>
          </cell>
          <cell r="K84">
            <v>1341.77</v>
          </cell>
          <cell r="L84">
            <v>1893.44</v>
          </cell>
          <cell r="M84">
            <v>2219.54</v>
          </cell>
          <cell r="N84">
            <v>0.6542</v>
          </cell>
          <cell r="O84">
            <v>0.17219999999999999</v>
          </cell>
        </row>
        <row r="85">
          <cell r="A85">
            <v>38</v>
          </cell>
          <cell r="B85" t="str">
            <v>4a</v>
          </cell>
          <cell r="C85">
            <v>22</v>
          </cell>
          <cell r="D85" t="str">
            <v>17-6</v>
          </cell>
          <cell r="E85" t="str">
            <v>Painting with Robialac or equivalent super gloss synthetic enamel paint in two or more coats as per manufacturers instruction on wood work over and including the cost of priming coat, surface preparation, rubbing down smooth, knotted, fillinf cracks, hole</v>
          </cell>
          <cell r="F85" t="str">
            <v>SM</v>
          </cell>
          <cell r="G85">
            <v>99.4</v>
          </cell>
          <cell r="H85">
            <v>152.36000000000001</v>
          </cell>
          <cell r="I85">
            <v>158.52000000000001</v>
          </cell>
          <cell r="J85">
            <v>12.86</v>
          </cell>
          <cell r="K85">
            <v>1278.28</v>
          </cell>
          <cell r="L85">
            <v>1959.35</v>
          </cell>
          <cell r="M85">
            <v>2038.57</v>
          </cell>
          <cell r="N85">
            <v>0.5948</v>
          </cell>
          <cell r="O85">
            <v>4.0399999999999998E-2</v>
          </cell>
        </row>
        <row r="86">
          <cell r="A86">
            <v>39</v>
          </cell>
          <cell r="B86" t="str">
            <v>4a,b</v>
          </cell>
          <cell r="C86" t="str">
            <v>19,16</v>
          </cell>
          <cell r="D86" t="str">
            <v>16-13 c) i.</v>
          </cell>
          <cell r="E86" t="str">
            <v>Providing and fixing 38mm (1-1/2") thick pressed veneered door shutters fully flushed with superior quality wood veneering in all faces and sizes fixed over deodar wood cavitied core and frame work of not less than 100mm (4") wide strips all round with ap</v>
          </cell>
          <cell r="F86" t="str">
            <v>SM</v>
          </cell>
          <cell r="G86">
            <v>1755.75</v>
          </cell>
          <cell r="H86">
            <v>3416.23</v>
          </cell>
          <cell r="I86">
            <v>6169.98</v>
          </cell>
          <cell r="J86">
            <v>9.4</v>
          </cell>
          <cell r="K86">
            <v>16504.05</v>
          </cell>
          <cell r="L86">
            <v>32112.560000000001</v>
          </cell>
          <cell r="M86">
            <v>57997.81</v>
          </cell>
          <cell r="N86">
            <v>2.5142000000000002</v>
          </cell>
          <cell r="O86">
            <v>0.80610000000000004</v>
          </cell>
        </row>
        <row r="87">
          <cell r="B87" t="str">
            <v>4a</v>
          </cell>
          <cell r="C87">
            <v>18</v>
          </cell>
          <cell r="E87" t="str">
            <v>Providing and fixing moulded steel door frame of approved 150 mm (6") profile, manufactured from zinc- coated mild steel sheets of 1.41 mm thickness (18 gauge), made by Shahah Industries or equivalent  standard conforming to BSS 1245, treated with special</v>
          </cell>
        </row>
        <row r="88">
          <cell r="A88" t="str">
            <v>D1</v>
          </cell>
          <cell r="B88" t="str">
            <v>4a</v>
          </cell>
          <cell r="C88">
            <v>18</v>
          </cell>
          <cell r="D88" t="str">
            <v>28-51</v>
          </cell>
          <cell r="E88" t="str">
            <v>D1</v>
          </cell>
          <cell r="F88" t="str">
            <v>RM</v>
          </cell>
          <cell r="G88">
            <v>331.7</v>
          </cell>
          <cell r="H88">
            <v>580.48</v>
          </cell>
          <cell r="I88">
            <v>610</v>
          </cell>
          <cell r="J88">
            <v>2.25</v>
          </cell>
          <cell r="K88">
            <v>746.33</v>
          </cell>
          <cell r="L88">
            <v>1306.08</v>
          </cell>
          <cell r="M88">
            <v>1372.5</v>
          </cell>
          <cell r="N88">
            <v>0.83899999999999997</v>
          </cell>
          <cell r="O88">
            <v>5.0900000000000001E-2</v>
          </cell>
        </row>
        <row r="89">
          <cell r="A89" t="str">
            <v>D2</v>
          </cell>
          <cell r="B89" t="str">
            <v>4a</v>
          </cell>
          <cell r="C89">
            <v>18</v>
          </cell>
          <cell r="D89" t="str">
            <v>28-51</v>
          </cell>
          <cell r="E89" t="str">
            <v>D2</v>
          </cell>
          <cell r="F89" t="str">
            <v>RM</v>
          </cell>
          <cell r="G89">
            <v>331.7</v>
          </cell>
          <cell r="H89">
            <v>580.48</v>
          </cell>
          <cell r="I89">
            <v>610</v>
          </cell>
          <cell r="J89">
            <v>3.94</v>
          </cell>
          <cell r="K89">
            <v>1306.9000000000001</v>
          </cell>
          <cell r="L89">
            <v>2287.09</v>
          </cell>
          <cell r="M89">
            <v>2403.4</v>
          </cell>
          <cell r="N89">
            <v>0.83899999999999997</v>
          </cell>
          <cell r="O89">
            <v>5.0900000000000001E-2</v>
          </cell>
        </row>
        <row r="90">
          <cell r="A90" t="str">
            <v>D3</v>
          </cell>
          <cell r="B90" t="str">
            <v>4b</v>
          </cell>
          <cell r="C90">
            <v>17</v>
          </cell>
          <cell r="D90" t="str">
            <v>28-51</v>
          </cell>
          <cell r="E90" t="str">
            <v>D1</v>
          </cell>
          <cell r="F90" t="str">
            <v>RM</v>
          </cell>
          <cell r="G90">
            <v>331.7</v>
          </cell>
          <cell r="H90">
            <v>580.48</v>
          </cell>
          <cell r="I90">
            <v>610</v>
          </cell>
          <cell r="J90">
            <v>10.06</v>
          </cell>
          <cell r="K90">
            <v>3336.9</v>
          </cell>
          <cell r="L90">
            <v>5839.63</v>
          </cell>
          <cell r="M90">
            <v>6136.6</v>
          </cell>
          <cell r="N90">
            <v>0.83899999999999997</v>
          </cell>
          <cell r="O90">
            <v>5.0900000000000001E-2</v>
          </cell>
        </row>
        <row r="91">
          <cell r="A91">
            <v>40.1</v>
          </cell>
          <cell r="B91" t="str">
            <v>4b</v>
          </cell>
          <cell r="C91">
            <v>21</v>
          </cell>
          <cell r="D91" t="str">
            <v>23-3 a)</v>
          </cell>
          <cell r="E91" t="str">
            <v>Providing and fixing squatting type export quality WC pan in white vitreous China with integral treads Orrissa pattern including cost of a 3 gallons (13.6 lt) flushing cistern with integral fittings cast iron or W.I cantilever brackets 150 mm (6") built i</v>
          </cell>
          <cell r="F91" t="str">
            <v>Each</v>
          </cell>
          <cell r="G91">
            <v>5259.25</v>
          </cell>
          <cell r="H91">
            <v>7368.93</v>
          </cell>
          <cell r="I91">
            <v>7368.93</v>
          </cell>
          <cell r="J91">
            <v>1</v>
          </cell>
          <cell r="K91">
            <v>5259.25</v>
          </cell>
          <cell r="L91">
            <v>7368.93</v>
          </cell>
          <cell r="M91">
            <v>7368.93</v>
          </cell>
          <cell r="N91">
            <v>0.40110000000000001</v>
          </cell>
          <cell r="O91">
            <v>0</v>
          </cell>
        </row>
        <row r="92">
          <cell r="A92">
            <v>41</v>
          </cell>
          <cell r="B92" t="str">
            <v>4b</v>
          </cell>
          <cell r="C92">
            <v>22</v>
          </cell>
          <cell r="D92" t="str">
            <v>23-5 a) i.</v>
          </cell>
          <cell r="E92" t="str">
            <v>Providing and fixing export quality glazed earthenware wash basin manufactured by international Ceramics Limited (ICL) Boch/ Karam Cera or equivalent approved make with single hole chromium plated mixer tap 15 mm (0.5"), pillar tap 2 way deluxe stop cocks</v>
          </cell>
          <cell r="F92" t="str">
            <v>Each</v>
          </cell>
          <cell r="G92">
            <v>3540.4</v>
          </cell>
          <cell r="H92">
            <v>4757.2</v>
          </cell>
          <cell r="I92">
            <v>4857.7700000000004</v>
          </cell>
          <cell r="J92">
            <v>1</v>
          </cell>
          <cell r="K92">
            <v>3540.4</v>
          </cell>
          <cell r="L92">
            <v>4757.2</v>
          </cell>
          <cell r="M92">
            <v>4857.7700000000004</v>
          </cell>
          <cell r="N92">
            <v>0.37209999999999999</v>
          </cell>
          <cell r="O92">
            <v>2.1100000000000001E-2</v>
          </cell>
        </row>
        <row r="93">
          <cell r="A93">
            <v>42</v>
          </cell>
          <cell r="B93" t="str">
            <v>4b</v>
          </cell>
          <cell r="C93">
            <v>23</v>
          </cell>
          <cell r="D93" t="str">
            <v>23-15 a)</v>
          </cell>
          <cell r="E93" t="str">
            <v>Providing and fixing approved quality chromium plated towel rail with bracket and screwsTowel rail 600 mm x 20 mm (24"x 0.75")</v>
          </cell>
          <cell r="F93" t="str">
            <v>Each</v>
          </cell>
          <cell r="G93">
            <v>264.89999999999998</v>
          </cell>
          <cell r="H93">
            <v>475.48</v>
          </cell>
          <cell r="I93">
            <v>577.47</v>
          </cell>
          <cell r="J93">
            <v>1</v>
          </cell>
          <cell r="K93">
            <v>264.89999999999998</v>
          </cell>
          <cell r="L93">
            <v>475.48</v>
          </cell>
          <cell r="M93">
            <v>577.47</v>
          </cell>
          <cell r="N93">
            <v>1.18</v>
          </cell>
          <cell r="O93">
            <v>0.2145</v>
          </cell>
        </row>
        <row r="94">
          <cell r="A94">
            <v>43</v>
          </cell>
          <cell r="B94" t="str">
            <v>4b</v>
          </cell>
          <cell r="C94">
            <v>24</v>
          </cell>
          <cell r="D94" t="str">
            <v>23-37</v>
          </cell>
          <cell r="E94" t="str">
            <v>Providing and fixing chromium plated soap dish.</v>
          </cell>
          <cell r="F94" t="str">
            <v>Each</v>
          </cell>
          <cell r="G94">
            <v>159.69999999999999</v>
          </cell>
          <cell r="H94">
            <v>320.77999999999997</v>
          </cell>
          <cell r="I94">
            <v>416</v>
          </cell>
          <cell r="J94">
            <v>1</v>
          </cell>
          <cell r="K94">
            <v>159.69999999999999</v>
          </cell>
          <cell r="L94">
            <v>320.77999999999997</v>
          </cell>
          <cell r="M94">
            <v>416</v>
          </cell>
          <cell r="N94">
            <v>1.6049</v>
          </cell>
          <cell r="O94">
            <v>0.29680000000000001</v>
          </cell>
        </row>
        <row r="95">
          <cell r="A95">
            <v>44</v>
          </cell>
          <cell r="B95" t="str">
            <v>4b</v>
          </cell>
          <cell r="C95">
            <v>25</v>
          </cell>
          <cell r="D95" t="str">
            <v>23-17 a)</v>
          </cell>
          <cell r="E95" t="str">
            <v>Providing and fixing looking glass of Belgium glass and chromium plated screws with 3.2 mm thick hard board. 550 mm x 400 mm (24"x 18")</v>
          </cell>
          <cell r="F95" t="str">
            <v>Each</v>
          </cell>
          <cell r="G95">
            <v>568.1</v>
          </cell>
          <cell r="H95">
            <v>1196</v>
          </cell>
          <cell r="I95">
            <v>1500</v>
          </cell>
          <cell r="J95">
            <v>1</v>
          </cell>
          <cell r="K95">
            <v>568.1</v>
          </cell>
          <cell r="L95">
            <v>1196</v>
          </cell>
          <cell r="M95">
            <v>1500</v>
          </cell>
          <cell r="N95">
            <v>1.6404000000000001</v>
          </cell>
          <cell r="O95">
            <v>0.25419999999999998</v>
          </cell>
        </row>
        <row r="96">
          <cell r="A96">
            <v>45</v>
          </cell>
          <cell r="B96" t="str">
            <v>4a,b</v>
          </cell>
          <cell r="C96" t="str">
            <v>17,15</v>
          </cell>
          <cell r="E96" t="str">
            <v>Providing and fixing fully glazed double leaf hung steel windows and ventilators of approved section painted with two coats of red oxide paint, including using approved brass section oxidized fittings, iron lugs,  cutting holes, and making good the damage</v>
          </cell>
          <cell r="F96" t="str">
            <v>Sqm</v>
          </cell>
          <cell r="G96">
            <v>4053.7</v>
          </cell>
          <cell r="H96">
            <v>4053.7</v>
          </cell>
          <cell r="I96">
            <v>4844</v>
          </cell>
          <cell r="J96">
            <v>3.88</v>
          </cell>
          <cell r="K96">
            <v>15728.36</v>
          </cell>
          <cell r="L96">
            <v>15728.36</v>
          </cell>
          <cell r="M96">
            <v>18794.72</v>
          </cell>
          <cell r="N96">
            <v>0.19500000000000001</v>
          </cell>
          <cell r="O96">
            <v>0.19500000000000001</v>
          </cell>
        </row>
        <row r="97">
          <cell r="A97">
            <v>46</v>
          </cell>
          <cell r="B97" t="str">
            <v>4b</v>
          </cell>
          <cell r="C97">
            <v>26</v>
          </cell>
          <cell r="D97" t="str">
            <v>27-27 (A) i.</v>
          </cell>
          <cell r="E97" t="str">
            <v>Providing, laying, cutting, jointing, testing and disinfecting G.I pipeline including specials, the cost of painting 2 coats of bitumen to pipes after cleaning and hessian cloth soaked in asphalt composition wrapped tightly around pipes.i) 15mm gi pipe</v>
          </cell>
          <cell r="F97" t="str">
            <v>M</v>
          </cell>
          <cell r="G97">
            <v>24.8</v>
          </cell>
          <cell r="H97">
            <v>43.4</v>
          </cell>
          <cell r="I97">
            <v>178.38</v>
          </cell>
          <cell r="J97">
            <v>5</v>
          </cell>
          <cell r="K97">
            <v>124</v>
          </cell>
          <cell r="L97">
            <v>217</v>
          </cell>
          <cell r="M97">
            <v>891.9</v>
          </cell>
          <cell r="N97">
            <v>6.1927000000000003</v>
          </cell>
          <cell r="O97">
            <v>3.1101000000000001</v>
          </cell>
        </row>
        <row r="98">
          <cell r="A98">
            <v>47</v>
          </cell>
          <cell r="B98" t="str">
            <v>4b</v>
          </cell>
          <cell r="C98">
            <v>26</v>
          </cell>
          <cell r="D98" t="str">
            <v>27-27 (A) iii.</v>
          </cell>
          <cell r="E98" t="str">
            <v>Providing, laying, cutting, jointing, testing and disinfecting G.I pipeline including specials, the cost of painting 2 coats of bitumen to pipes after cleaning and hessian cloth soaked in asphalt composition wrapped tightly around pipes.ii) 25mm gi pipe</v>
          </cell>
          <cell r="F98" t="str">
            <v>M</v>
          </cell>
          <cell r="G98">
            <v>34.75</v>
          </cell>
          <cell r="H98">
            <v>60.81</v>
          </cell>
          <cell r="I98">
            <v>224.17</v>
          </cell>
          <cell r="J98">
            <v>15</v>
          </cell>
          <cell r="K98">
            <v>521.25</v>
          </cell>
          <cell r="L98">
            <v>912.15</v>
          </cell>
          <cell r="M98">
            <v>3362.55</v>
          </cell>
          <cell r="N98">
            <v>5.4508999999999999</v>
          </cell>
          <cell r="O98">
            <v>2.6863999999999999</v>
          </cell>
        </row>
        <row r="99">
          <cell r="A99">
            <v>52</v>
          </cell>
          <cell r="B99" t="str">
            <v>ESC</v>
          </cell>
          <cell r="C99" t="str">
            <v>10E/5</v>
          </cell>
          <cell r="E99" t="str">
            <v>Misc Repair Works</v>
          </cell>
          <cell r="F99" t="str">
            <v>PS</v>
          </cell>
          <cell r="H99">
            <v>200000</v>
          </cell>
          <cell r="I99">
            <v>200000</v>
          </cell>
          <cell r="J99">
            <v>1</v>
          </cell>
          <cell r="K99">
            <v>0</v>
          </cell>
          <cell r="L99">
            <v>200000</v>
          </cell>
          <cell r="M99">
            <v>200000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DUCTIONS"/>
      <sheetName val="AREA-SUMMARY"/>
      <sheetName val="MAT_ANALYSIS"/>
      <sheetName val="EQUIPMENT ANALYSIS"/>
      <sheetName val="SUB-CONT"/>
      <sheetName val="MAT-SUM"/>
      <sheetName val="EQPT-SUM"/>
      <sheetName val="POL-SUM"/>
      <sheetName val="OVERHEADS"/>
      <sheetName val="BILLS"/>
      <sheetName val="BILLS (ORIGIONAL)"/>
      <sheetName val="SUMMARY_ESC"/>
      <sheetName val="CEMENT_ESC"/>
      <sheetName val="STELL-ESC"/>
      <sheetName val="LABOUR_ESC"/>
      <sheetName val="FUEL_ESC"/>
      <sheetName val="RATE ANALYSIS_SUMMARY"/>
      <sheetName val="SUMMARY_B"/>
      <sheetName val="CSR_COMPARISION_B"/>
      <sheetName val="W_2.1"/>
      <sheetName val="W_2.3"/>
      <sheetName val="W_2.4"/>
      <sheetName val="W_2.5"/>
      <sheetName val="W_2.7"/>
      <sheetName val="W_2.8"/>
      <sheetName val="W_2.9"/>
      <sheetName val="W_2.10B"/>
      <sheetName val="W_2.10D"/>
      <sheetName val="W_2.11"/>
      <sheetName val="W_2.12"/>
      <sheetName val="W_2.13"/>
      <sheetName val="W_2.14"/>
      <sheetName val="W_3.1"/>
      <sheetName val="W_3.2"/>
      <sheetName val="W_3.3"/>
      <sheetName val="W_3.4"/>
      <sheetName val="W_3.5"/>
      <sheetName val="W_3.6"/>
      <sheetName val="W_3.7"/>
      <sheetName val="W_3.8"/>
      <sheetName val="W_3.9"/>
      <sheetName val="W_3.13"/>
      <sheetName val="W_3.14"/>
      <sheetName val="W_3.15"/>
      <sheetName val="W_3.20"/>
      <sheetName val="W_3.21"/>
      <sheetName val="W_6.20"/>
      <sheetName val="W_9.12"/>
      <sheetName val="EQUIPMENT RATES"/>
      <sheetName val="MATERIAL_ RATES"/>
      <sheetName val="QUOTATIONS"/>
      <sheetName val="EXECUTIVE SUMMARY"/>
      <sheetName val="Sheet1"/>
      <sheetName val="Sheet2"/>
      <sheetName val="Data"/>
      <sheetName val="db"/>
      <sheetName val="SUMMARY"/>
      <sheetName val="Matdb"/>
      <sheetName val="MPdb"/>
      <sheetName val="RateList"/>
    </sheetNames>
    <sheetDataSet>
      <sheetData sheetId="0"/>
      <sheetData sheetId="1"/>
      <sheetData sheetId="2">
        <row r="344">
          <cell r="J344">
            <v>568615682.85693467</v>
          </cell>
        </row>
      </sheetData>
      <sheetData sheetId="3"/>
      <sheetData sheetId="4"/>
      <sheetData sheetId="5"/>
      <sheetData sheetId="6"/>
      <sheetData sheetId="7">
        <row r="6">
          <cell r="H6">
            <v>107</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LL NO 2 (R1)"/>
      <sheetName val="Sheet1"/>
      <sheetName val="BILL NO 2"/>
    </sheetNames>
    <sheetDataSet>
      <sheetData sheetId="0" refreshError="1">
        <row r="5">
          <cell r="C5" t="str">
            <v>Quantity</v>
          </cell>
          <cell r="I5" t="str">
            <v>Code</v>
          </cell>
        </row>
        <row r="15">
          <cell r="C15">
            <v>13393</v>
          </cell>
          <cell r="I15" t="str">
            <v>EGE1</v>
          </cell>
        </row>
        <row r="17">
          <cell r="C17">
            <v>7780</v>
          </cell>
          <cell r="I17" t="str">
            <v>EGE2</v>
          </cell>
        </row>
        <row r="19">
          <cell r="C19">
            <v>8007</v>
          </cell>
          <cell r="I19" t="str">
            <v>EGE3</v>
          </cell>
        </row>
        <row r="21">
          <cell r="C21">
            <v>7933</v>
          </cell>
          <cell r="I21" t="str">
            <v>EGE4</v>
          </cell>
        </row>
        <row r="23">
          <cell r="C23">
            <v>6250</v>
          </cell>
          <cell r="I23" t="str">
            <v>EGE5</v>
          </cell>
        </row>
        <row r="35">
          <cell r="C35">
            <v>3406</v>
          </cell>
          <cell r="I35" t="str">
            <v>EGE9</v>
          </cell>
        </row>
        <row r="40">
          <cell r="C40">
            <v>35579</v>
          </cell>
          <cell r="I40" t="str">
            <v>EGE10</v>
          </cell>
        </row>
        <row r="46">
          <cell r="C46">
            <v>69984</v>
          </cell>
          <cell r="I46" t="str">
            <v>EEA1</v>
          </cell>
        </row>
        <row r="50">
          <cell r="C50">
            <v>43363</v>
          </cell>
          <cell r="I50" t="str">
            <v>EEA2</v>
          </cell>
        </row>
        <row r="52">
          <cell r="C52">
            <v>38985</v>
          </cell>
          <cell r="I52" t="str">
            <v>EEA2</v>
          </cell>
        </row>
        <row r="67">
          <cell r="C67">
            <v>37561</v>
          </cell>
          <cell r="I67" t="str">
            <v>EFF1</v>
          </cell>
        </row>
        <row r="69">
          <cell r="C69">
            <v>35579</v>
          </cell>
          <cell r="I69" t="str">
            <v>EFF1</v>
          </cell>
        </row>
        <row r="75">
          <cell r="C75">
            <v>60223</v>
          </cell>
          <cell r="I75" t="str">
            <v>EFA2</v>
          </cell>
        </row>
        <row r="79">
          <cell r="C79">
            <v>114346</v>
          </cell>
          <cell r="I79" t="str">
            <v>EFA1</v>
          </cell>
        </row>
        <row r="87">
          <cell r="C87">
            <v>5989</v>
          </cell>
          <cell r="I87" t="str">
            <v>RSB1</v>
          </cell>
        </row>
        <row r="89">
          <cell r="C89">
            <v>5989</v>
          </cell>
          <cell r="I89" t="str">
            <v>RSB2</v>
          </cell>
        </row>
        <row r="93">
          <cell r="C93">
            <v>9282</v>
          </cell>
          <cell r="I93" t="str">
            <v>RSB1</v>
          </cell>
        </row>
        <row r="95">
          <cell r="C95">
            <v>9282</v>
          </cell>
          <cell r="I95" t="str">
            <v>RSB2</v>
          </cell>
        </row>
        <row r="99">
          <cell r="C99">
            <v>5447</v>
          </cell>
          <cell r="I99" t="str">
            <v>RSB1</v>
          </cell>
        </row>
        <row r="101">
          <cell r="C101">
            <v>5447</v>
          </cell>
          <cell r="I101" t="str">
            <v>RSB2</v>
          </cell>
        </row>
        <row r="116">
          <cell r="C116">
            <v>79178</v>
          </cell>
          <cell r="I116" t="str">
            <v>RSB1</v>
          </cell>
        </row>
        <row r="118">
          <cell r="C118">
            <v>79178</v>
          </cell>
          <cell r="I118" t="str">
            <v>RSB2</v>
          </cell>
        </row>
        <row r="122">
          <cell r="C122">
            <v>14450</v>
          </cell>
          <cell r="I122" t="str">
            <v>RSB1</v>
          </cell>
        </row>
        <row r="124">
          <cell r="C124">
            <v>14450</v>
          </cell>
          <cell r="I124" t="str">
            <v>RSB2</v>
          </cell>
        </row>
        <row r="129">
          <cell r="C129">
            <v>5989</v>
          </cell>
          <cell r="I129" t="str">
            <v>RB1</v>
          </cell>
        </row>
        <row r="134">
          <cell r="C134">
            <v>9282</v>
          </cell>
          <cell r="I134" t="str">
            <v>RB2</v>
          </cell>
        </row>
        <row r="139">
          <cell r="C139">
            <v>5447</v>
          </cell>
          <cell r="I139" t="str">
            <v>RB3</v>
          </cell>
        </row>
        <row r="144">
          <cell r="C144">
            <v>79178</v>
          </cell>
          <cell r="I144" t="str">
            <v>RB4</v>
          </cell>
        </row>
        <row r="149">
          <cell r="C149">
            <v>14450</v>
          </cell>
          <cell r="I149" t="str">
            <v>RB5</v>
          </cell>
        </row>
        <row r="167">
          <cell r="C167">
            <v>5989</v>
          </cell>
          <cell r="I167" t="str">
            <v>RW3</v>
          </cell>
        </row>
        <row r="172">
          <cell r="C172">
            <v>9282</v>
          </cell>
          <cell r="I172" t="str">
            <v>RW3</v>
          </cell>
        </row>
        <row r="177">
          <cell r="C177">
            <v>5447</v>
          </cell>
          <cell r="I177" t="str">
            <v>RW3</v>
          </cell>
        </row>
        <row r="182">
          <cell r="C182">
            <v>79178</v>
          </cell>
          <cell r="I182" t="str">
            <v>RW3</v>
          </cell>
        </row>
        <row r="187">
          <cell r="C187">
            <v>14450</v>
          </cell>
          <cell r="I187" t="str">
            <v>RW3</v>
          </cell>
        </row>
        <row r="191">
          <cell r="C191">
            <v>114346</v>
          </cell>
          <cell r="I191" t="str">
            <v>RC1</v>
          </cell>
        </row>
        <row r="193">
          <cell r="C193">
            <v>114346</v>
          </cell>
          <cell r="I193" t="str">
            <v>RC2</v>
          </cell>
        </row>
        <row r="218">
          <cell r="C218">
            <v>10233</v>
          </cell>
          <cell r="I218" t="str">
            <v>K2</v>
          </cell>
        </row>
        <row r="220">
          <cell r="C220">
            <v>1334</v>
          </cell>
          <cell r="I220" t="str">
            <v>K3</v>
          </cell>
        </row>
        <row r="222">
          <cell r="C222">
            <v>57</v>
          </cell>
          <cell r="I222" t="str">
            <v>K4</v>
          </cell>
        </row>
        <row r="224">
          <cell r="C224">
            <v>114</v>
          </cell>
          <cell r="I224" t="str">
            <v>K5</v>
          </cell>
        </row>
        <row r="231">
          <cell r="C231">
            <v>9897</v>
          </cell>
          <cell r="I231" t="str">
            <v>K6</v>
          </cell>
        </row>
        <row r="238">
          <cell r="C238">
            <v>25</v>
          </cell>
          <cell r="I238" t="str">
            <v>TS1</v>
          </cell>
        </row>
        <row r="241">
          <cell r="C241">
            <v>12</v>
          </cell>
          <cell r="I241" t="str">
            <v>TS2</v>
          </cell>
        </row>
        <row r="244">
          <cell r="C244">
            <v>18</v>
          </cell>
          <cell r="I244" t="str">
            <v>TS3</v>
          </cell>
        </row>
        <row r="247">
          <cell r="C247">
            <v>2</v>
          </cell>
          <cell r="I247" t="str">
            <v>TS4</v>
          </cell>
        </row>
        <row r="250">
          <cell r="C250">
            <v>1</v>
          </cell>
          <cell r="I250" t="str">
            <v>TS5</v>
          </cell>
        </row>
        <row r="253">
          <cell r="C253">
            <v>5</v>
          </cell>
          <cell r="I253" t="str">
            <v>TS6</v>
          </cell>
        </row>
        <row r="266">
          <cell r="C266">
            <v>20</v>
          </cell>
          <cell r="I266" t="str">
            <v>TS7</v>
          </cell>
        </row>
        <row r="269">
          <cell r="C269">
            <v>5</v>
          </cell>
          <cell r="I269" t="str">
            <v>TS8</v>
          </cell>
        </row>
        <row r="272">
          <cell r="C272">
            <v>10</v>
          </cell>
          <cell r="I272" t="str">
            <v>TS9</v>
          </cell>
        </row>
        <row r="275">
          <cell r="C275">
            <v>5</v>
          </cell>
          <cell r="I275" t="str">
            <v>TS10</v>
          </cell>
        </row>
        <row r="278">
          <cell r="C278">
            <v>5</v>
          </cell>
          <cell r="I278" t="str">
            <v>TS11</v>
          </cell>
        </row>
        <row r="281">
          <cell r="C281">
            <v>28</v>
          </cell>
          <cell r="I281" t="str">
            <v>TS12</v>
          </cell>
        </row>
        <row r="284">
          <cell r="C284">
            <v>1</v>
          </cell>
          <cell r="I284" t="str">
            <v>TS13</v>
          </cell>
        </row>
        <row r="288">
          <cell r="C288">
            <v>244</v>
          </cell>
          <cell r="I288" t="str">
            <v>TM1</v>
          </cell>
        </row>
        <row r="290">
          <cell r="C290">
            <v>1043</v>
          </cell>
          <cell r="I290" t="str">
            <v>TM2</v>
          </cell>
        </row>
        <row r="292">
          <cell r="C292">
            <v>14</v>
          </cell>
          <cell r="I292" t="str">
            <v>TM3</v>
          </cell>
        </row>
        <row r="294">
          <cell r="C294">
            <v>2402</v>
          </cell>
          <cell r="I294" t="str">
            <v>TM4</v>
          </cell>
        </row>
        <row r="296">
          <cell r="C296">
            <v>13309</v>
          </cell>
          <cell r="I296" t="str">
            <v>TM5</v>
          </cell>
        </row>
        <row r="298">
          <cell r="C298">
            <v>9580</v>
          </cell>
          <cell r="I298" t="str">
            <v>TM6</v>
          </cell>
        </row>
        <row r="300">
          <cell r="C300">
            <v>454</v>
          </cell>
          <cell r="I300" t="str">
            <v>TM7</v>
          </cell>
        </row>
        <row r="302">
          <cell r="C302">
            <v>1479</v>
          </cell>
          <cell r="I302" t="str">
            <v>TM8</v>
          </cell>
        </row>
        <row r="315">
          <cell r="C315">
            <v>7384</v>
          </cell>
          <cell r="I315" t="str">
            <v>TM9</v>
          </cell>
        </row>
        <row r="317">
          <cell r="C317">
            <v>97</v>
          </cell>
          <cell r="I317" t="str">
            <v>TM10</v>
          </cell>
        </row>
        <row r="319">
          <cell r="C319">
            <v>29</v>
          </cell>
          <cell r="I319" t="str">
            <v>TM11</v>
          </cell>
        </row>
        <row r="321">
          <cell r="C321">
            <v>17</v>
          </cell>
          <cell r="I321" t="str">
            <v>TM12</v>
          </cell>
        </row>
        <row r="323">
          <cell r="C323">
            <v>19</v>
          </cell>
          <cell r="I323" t="str">
            <v>TM13</v>
          </cell>
        </row>
        <row r="325">
          <cell r="C325">
            <v>6</v>
          </cell>
          <cell r="I325" t="str">
            <v>TM14</v>
          </cell>
        </row>
        <row r="327">
          <cell r="C327">
            <v>2928</v>
          </cell>
          <cell r="I327" t="str">
            <v>TM15</v>
          </cell>
        </row>
        <row r="329">
          <cell r="C329">
            <v>3392</v>
          </cell>
          <cell r="I329" t="str">
            <v>TM16</v>
          </cell>
        </row>
        <row r="331">
          <cell r="C331">
            <v>1191</v>
          </cell>
          <cell r="I331" t="str">
            <v>TM17</v>
          </cell>
        </row>
        <row r="333">
          <cell r="C333">
            <v>1962</v>
          </cell>
          <cell r="I333" t="str">
            <v>TM18</v>
          </cell>
        </row>
        <row r="367">
          <cell r="C367">
            <v>380</v>
          </cell>
          <cell r="I367" t="str">
            <v>EEF1</v>
          </cell>
        </row>
        <row r="370">
          <cell r="C370">
            <v>380</v>
          </cell>
          <cell r="I370" t="str">
            <v>EEF2</v>
          </cell>
        </row>
        <row r="373">
          <cell r="C373">
            <v>760</v>
          </cell>
          <cell r="I373" t="str">
            <v>EEF3</v>
          </cell>
        </row>
        <row r="376">
          <cell r="C376">
            <v>1520</v>
          </cell>
          <cell r="I376" t="str">
            <v>EEF4</v>
          </cell>
        </row>
        <row r="379">
          <cell r="C379">
            <v>3041</v>
          </cell>
          <cell r="I379" t="str">
            <v>EEF5</v>
          </cell>
        </row>
        <row r="387">
          <cell r="C387">
            <v>3601</v>
          </cell>
          <cell r="I387" t="str">
            <v>EGE1</v>
          </cell>
        </row>
        <row r="390">
          <cell r="C390">
            <v>3601</v>
          </cell>
          <cell r="I390" t="str">
            <v>EGE2</v>
          </cell>
        </row>
        <row r="393">
          <cell r="C393">
            <v>7202</v>
          </cell>
          <cell r="I393" t="str">
            <v>EGE3</v>
          </cell>
        </row>
        <row r="396">
          <cell r="C396">
            <v>14404</v>
          </cell>
          <cell r="I396" t="str">
            <v>EGE4</v>
          </cell>
        </row>
        <row r="399">
          <cell r="C399">
            <v>43104</v>
          </cell>
          <cell r="I399" t="str">
            <v>EGE5</v>
          </cell>
        </row>
        <row r="402">
          <cell r="C402">
            <v>24690</v>
          </cell>
          <cell r="I402" t="str">
            <v>EGE6</v>
          </cell>
        </row>
        <row r="415">
          <cell r="C415">
            <v>22053</v>
          </cell>
          <cell r="I415" t="str">
            <v>EEA1</v>
          </cell>
        </row>
        <row r="419">
          <cell r="C419">
            <v>3439</v>
          </cell>
          <cell r="I419" t="str">
            <v>EEA2</v>
          </cell>
        </row>
        <row r="427">
          <cell r="C427">
            <v>1831</v>
          </cell>
          <cell r="I427" t="str">
            <v>EFF2</v>
          </cell>
        </row>
        <row r="431">
          <cell r="C431">
            <v>52623</v>
          </cell>
          <cell r="I431" t="str">
            <v>EF1</v>
          </cell>
        </row>
        <row r="433">
          <cell r="C433">
            <v>97413</v>
          </cell>
          <cell r="I433" t="str">
            <v>EF2</v>
          </cell>
        </row>
        <row r="435">
          <cell r="C435">
            <v>3482</v>
          </cell>
          <cell r="I435" t="str">
            <v>EF4</v>
          </cell>
        </row>
        <row r="441">
          <cell r="C441">
            <v>13926</v>
          </cell>
          <cell r="I441" t="str">
            <v>EFA1</v>
          </cell>
        </row>
        <row r="467">
          <cell r="C467">
            <v>1719</v>
          </cell>
          <cell r="I467" t="str">
            <v>CP1</v>
          </cell>
        </row>
        <row r="469">
          <cell r="C469">
            <v>50</v>
          </cell>
          <cell r="I469" t="str">
            <v>CP2</v>
          </cell>
        </row>
        <row r="471">
          <cell r="C471">
            <v>362</v>
          </cell>
          <cell r="I471" t="str">
            <v>CP3</v>
          </cell>
        </row>
        <row r="473">
          <cell r="C473">
            <v>30040</v>
          </cell>
          <cell r="I473" t="str">
            <v>CP4</v>
          </cell>
        </row>
        <row r="475">
          <cell r="C475">
            <v>6915</v>
          </cell>
          <cell r="I475" t="str">
            <v>CP5</v>
          </cell>
        </row>
        <row r="482">
          <cell r="C482">
            <v>1654</v>
          </cell>
          <cell r="I482" t="str">
            <v>CPM1</v>
          </cell>
        </row>
        <row r="485">
          <cell r="C485">
            <v>65</v>
          </cell>
          <cell r="I485" t="str">
            <v>CPM2</v>
          </cell>
        </row>
        <row r="487">
          <cell r="C487">
            <v>22</v>
          </cell>
          <cell r="I487" t="str">
            <v>CPM3</v>
          </cell>
        </row>
        <row r="489">
          <cell r="C489">
            <v>28</v>
          </cell>
          <cell r="I489" t="str">
            <v>CPM4</v>
          </cell>
        </row>
        <row r="493">
          <cell r="C493">
            <v>3801</v>
          </cell>
          <cell r="I493" t="str">
            <v>CPR1</v>
          </cell>
        </row>
        <row r="496">
          <cell r="C496">
            <v>324</v>
          </cell>
          <cell r="I496" t="str">
            <v>CPR8</v>
          </cell>
        </row>
        <row r="498">
          <cell r="C498">
            <v>6915</v>
          </cell>
          <cell r="I498" t="str">
            <v>CPR9</v>
          </cell>
        </row>
        <row r="501">
          <cell r="C501">
            <v>47</v>
          </cell>
          <cell r="I501" t="str">
            <v>CPR2</v>
          </cell>
        </row>
        <row r="514">
          <cell r="C514">
            <v>946</v>
          </cell>
          <cell r="I514" t="str">
            <v>CPR3</v>
          </cell>
        </row>
        <row r="516">
          <cell r="C516">
            <v>2268</v>
          </cell>
          <cell r="I516" t="str">
            <v>CPR4</v>
          </cell>
        </row>
        <row r="518">
          <cell r="C518">
            <v>18897</v>
          </cell>
          <cell r="I518" t="str">
            <v>CPR10</v>
          </cell>
        </row>
        <row r="520">
          <cell r="C520">
            <v>1831</v>
          </cell>
          <cell r="I520" t="str">
            <v>CPR6</v>
          </cell>
        </row>
        <row r="522">
          <cell r="C522">
            <v>2037</v>
          </cell>
          <cell r="I522" t="str">
            <v>CPR11</v>
          </cell>
        </row>
        <row r="525">
          <cell r="C525">
            <v>251</v>
          </cell>
          <cell r="I525" t="str">
            <v>CPR13</v>
          </cell>
        </row>
        <row r="534">
          <cell r="C534">
            <v>66</v>
          </cell>
          <cell r="I534" t="str">
            <v>F1-1</v>
          </cell>
        </row>
        <row r="537">
          <cell r="C537">
            <v>129</v>
          </cell>
          <cell r="I537" t="str">
            <v>F1-3</v>
          </cell>
        </row>
        <row r="540">
          <cell r="C540">
            <v>288</v>
          </cell>
          <cell r="I540" t="str">
            <v>F1-4</v>
          </cell>
        </row>
        <row r="542">
          <cell r="C542">
            <v>6390</v>
          </cell>
          <cell r="I542" t="str">
            <v>F1-5</v>
          </cell>
        </row>
        <row r="544">
          <cell r="C544">
            <v>129</v>
          </cell>
          <cell r="I544" t="str">
            <v>F1-6</v>
          </cell>
        </row>
        <row r="548">
          <cell r="C548">
            <v>344</v>
          </cell>
          <cell r="I548" t="str">
            <v>F3-1</v>
          </cell>
        </row>
        <row r="551">
          <cell r="C551">
            <v>241</v>
          </cell>
          <cell r="I551" t="str">
            <v>F3-2</v>
          </cell>
        </row>
        <row r="564">
          <cell r="C564">
            <v>86</v>
          </cell>
          <cell r="I564" t="str">
            <v>F3-3</v>
          </cell>
        </row>
        <row r="566">
          <cell r="C566">
            <v>860</v>
          </cell>
          <cell r="I566" t="str">
            <v>F3-4</v>
          </cell>
        </row>
        <row r="569">
          <cell r="C569">
            <v>258</v>
          </cell>
          <cell r="I569" t="str">
            <v>F3-5</v>
          </cell>
        </row>
        <row r="572">
          <cell r="C572">
            <v>190</v>
          </cell>
          <cell r="I572" t="str">
            <v>F3-6</v>
          </cell>
        </row>
        <row r="574">
          <cell r="C574">
            <v>240</v>
          </cell>
          <cell r="I574" t="str">
            <v>F3-7</v>
          </cell>
        </row>
        <row r="579">
          <cell r="C579">
            <v>66</v>
          </cell>
          <cell r="I579" t="str">
            <v>F4-1</v>
          </cell>
        </row>
        <row r="582">
          <cell r="C582">
            <v>64</v>
          </cell>
          <cell r="I582" t="str">
            <v>F4-2</v>
          </cell>
        </row>
        <row r="584">
          <cell r="C584">
            <v>5340</v>
          </cell>
          <cell r="I584" t="str">
            <v>F4-4</v>
          </cell>
        </row>
        <row r="587">
          <cell r="C587">
            <v>117</v>
          </cell>
          <cell r="I587" t="str">
            <v>F4-2</v>
          </cell>
        </row>
        <row r="590">
          <cell r="C590">
            <v>239</v>
          </cell>
          <cell r="I590" t="str">
            <v>F4-5</v>
          </cell>
        </row>
        <row r="593">
          <cell r="C593">
            <v>682</v>
          </cell>
          <cell r="I593" t="str">
            <v>F4-6</v>
          </cell>
        </row>
        <row r="595">
          <cell r="C595">
            <v>7592</v>
          </cell>
          <cell r="I595" t="str">
            <v>F4-7</v>
          </cell>
        </row>
        <row r="597">
          <cell r="C597">
            <v>3082</v>
          </cell>
          <cell r="I597" t="str">
            <v>F4-8</v>
          </cell>
        </row>
        <row r="600">
          <cell r="C600">
            <v>631</v>
          </cell>
          <cell r="I600" t="str">
            <v>F4-9</v>
          </cell>
        </row>
        <row r="616">
          <cell r="C616">
            <v>20</v>
          </cell>
          <cell r="I616" t="str">
            <v>F1-8</v>
          </cell>
        </row>
        <row r="619">
          <cell r="C619">
            <v>40</v>
          </cell>
          <cell r="I619" t="str">
            <v>F1-9</v>
          </cell>
        </row>
        <row r="626">
          <cell r="C626">
            <v>4085</v>
          </cell>
          <cell r="I626" t="str">
            <v>R5</v>
          </cell>
        </row>
        <row r="632">
          <cell r="C632">
            <v>242</v>
          </cell>
          <cell r="I632" t="str">
            <v>CJ1</v>
          </cell>
        </row>
        <row r="634">
          <cell r="C634">
            <v>638</v>
          </cell>
          <cell r="I634" t="str">
            <v>CJ2</v>
          </cell>
        </row>
        <row r="636">
          <cell r="C636">
            <v>827</v>
          </cell>
          <cell r="I636" t="str">
            <v>CJ3</v>
          </cell>
        </row>
        <row r="638">
          <cell r="C638">
            <v>250</v>
          </cell>
          <cell r="I638" t="str">
            <v>CJ6</v>
          </cell>
        </row>
        <row r="643">
          <cell r="C643">
            <v>36</v>
          </cell>
          <cell r="I643" t="str">
            <v>MJ1</v>
          </cell>
        </row>
        <row r="645">
          <cell r="C645">
            <v>385</v>
          </cell>
          <cell r="I645" t="str">
            <v>MJ2</v>
          </cell>
        </row>
        <row r="647">
          <cell r="C647">
            <v>568</v>
          </cell>
          <cell r="I647" t="str">
            <v>MJ3</v>
          </cell>
        </row>
        <row r="651">
          <cell r="C651">
            <v>92</v>
          </cell>
          <cell r="I651" t="str">
            <v>JF1</v>
          </cell>
        </row>
        <row r="653">
          <cell r="C653">
            <v>92</v>
          </cell>
          <cell r="I653" t="str">
            <v>JF2</v>
          </cell>
        </row>
        <row r="665">
          <cell r="C665">
            <v>1967</v>
          </cell>
          <cell r="I665" t="str">
            <v>JR1</v>
          </cell>
        </row>
        <row r="670">
          <cell r="C670">
            <v>1967</v>
          </cell>
          <cell r="I670" t="str">
            <v>JW1</v>
          </cell>
        </row>
        <row r="674">
          <cell r="C674">
            <v>6557</v>
          </cell>
          <cell r="I674" t="str">
            <v>JD1</v>
          </cell>
        </row>
        <row r="683">
          <cell r="C683">
            <v>24</v>
          </cell>
          <cell r="I683" t="str">
            <v>PT1</v>
          </cell>
        </row>
        <row r="685">
          <cell r="C685">
            <v>48</v>
          </cell>
          <cell r="I685" t="str">
            <v>PT2</v>
          </cell>
        </row>
        <row r="687">
          <cell r="C687">
            <v>72</v>
          </cell>
          <cell r="I687" t="str">
            <v>PT3</v>
          </cell>
        </row>
        <row r="693">
          <cell r="C693">
            <v>700</v>
          </cell>
          <cell r="I693" t="str">
            <v>CAA1</v>
          </cell>
        </row>
        <row r="698">
          <cell r="C698">
            <v>8518</v>
          </cell>
          <cell r="I698" t="str">
            <v>CAA3</v>
          </cell>
        </row>
        <row r="703">
          <cell r="C703">
            <v>344</v>
          </cell>
          <cell r="I703" t="str">
            <v>CAA2</v>
          </cell>
        </row>
        <row r="714">
          <cell r="C714">
            <v>1184</v>
          </cell>
          <cell r="I714" t="str">
            <v>MCB1</v>
          </cell>
        </row>
        <row r="716">
          <cell r="C716">
            <v>86</v>
          </cell>
          <cell r="I716" t="str">
            <v>MCB2</v>
          </cell>
        </row>
        <row r="720">
          <cell r="C720">
            <v>38</v>
          </cell>
          <cell r="I720" t="str">
            <v>MB1</v>
          </cell>
        </row>
        <row r="728">
          <cell r="C728">
            <v>76</v>
          </cell>
          <cell r="I728" t="str">
            <v>PB4</v>
          </cell>
        </row>
        <row r="730">
          <cell r="C730">
            <v>2432</v>
          </cell>
          <cell r="I730" t="str">
            <v>PB5</v>
          </cell>
        </row>
        <row r="732">
          <cell r="C732">
            <v>2432</v>
          </cell>
          <cell r="I732" t="str">
            <v>PB6</v>
          </cell>
        </row>
        <row r="736">
          <cell r="C736">
            <v>12</v>
          </cell>
          <cell r="I736" t="str">
            <v>PB7</v>
          </cell>
        </row>
        <row r="738">
          <cell r="C738">
            <v>432</v>
          </cell>
          <cell r="I738" t="str">
            <v>PB8</v>
          </cell>
        </row>
        <row r="740">
          <cell r="C740">
            <v>432</v>
          </cell>
          <cell r="I740" t="str">
            <v>PB9</v>
          </cell>
        </row>
        <row r="748">
          <cell r="C748">
            <v>308</v>
          </cell>
          <cell r="I748" t="str">
            <v>PC1</v>
          </cell>
        </row>
        <row r="766">
          <cell r="C766">
            <v>277</v>
          </cell>
          <cell r="I766" t="str">
            <v>R1</v>
          </cell>
        </row>
        <row r="768">
          <cell r="C768">
            <v>399</v>
          </cell>
          <cell r="I768" t="str">
            <v>R2</v>
          </cell>
        </row>
        <row r="773">
          <cell r="C773">
            <v>121</v>
          </cell>
          <cell r="I773" t="str">
            <v>R4</v>
          </cell>
        </row>
        <row r="779">
          <cell r="C779">
            <v>4</v>
          </cell>
          <cell r="I779" t="str">
            <v>PTC1</v>
          </cell>
        </row>
        <row r="783">
          <cell r="C783">
            <v>4</v>
          </cell>
          <cell r="I783" t="str">
            <v>PTT2</v>
          </cell>
        </row>
        <row r="791">
          <cell r="C791">
            <v>26376</v>
          </cell>
          <cell r="I791" t="str">
            <v>RB7</v>
          </cell>
        </row>
        <row r="795">
          <cell r="C795">
            <v>26376</v>
          </cell>
          <cell r="I795" t="str">
            <v>RW2</v>
          </cell>
        </row>
        <row r="799">
          <cell r="C799">
            <v>26376</v>
          </cell>
          <cell r="I799" t="str">
            <v>RC1</v>
          </cell>
        </row>
        <row r="801">
          <cell r="C801">
            <v>26376</v>
          </cell>
          <cell r="I801" t="str">
            <v>RC2</v>
          </cell>
        </row>
        <row r="817">
          <cell r="C817">
            <v>860</v>
          </cell>
          <cell r="I817" t="str">
            <v>K7</v>
          </cell>
        </row>
        <row r="826">
          <cell r="C826">
            <v>7564</v>
          </cell>
          <cell r="I826" t="str">
            <v>WP1</v>
          </cell>
        </row>
        <row r="828">
          <cell r="C828">
            <v>31850</v>
          </cell>
          <cell r="I828" t="str">
            <v>WP2</v>
          </cell>
        </row>
        <row r="831">
          <cell r="C831">
            <v>872</v>
          </cell>
          <cell r="I831" t="str">
            <v>WD1</v>
          </cell>
        </row>
        <row r="833">
          <cell r="C833">
            <v>645</v>
          </cell>
          <cell r="I833" t="str">
            <v>WD2</v>
          </cell>
        </row>
        <row r="839">
          <cell r="C839">
            <v>7564</v>
          </cell>
          <cell r="I839" t="str">
            <v>WL1</v>
          </cell>
        </row>
        <row r="841">
          <cell r="C841">
            <v>645</v>
          </cell>
          <cell r="I841" t="str">
            <v>WP5</v>
          </cell>
        </row>
        <row r="845">
          <cell r="C845">
            <v>32722</v>
          </cell>
          <cell r="I845" t="str">
            <v>WL2</v>
          </cell>
        </row>
        <row r="863">
          <cell r="C863">
            <v>352</v>
          </cell>
          <cell r="I863" t="str">
            <v>MwP1</v>
          </cell>
        </row>
        <row r="868">
          <cell r="C868">
            <v>22</v>
          </cell>
          <cell r="I868" t="str">
            <v>MwJ1</v>
          </cell>
        </row>
        <row r="872">
          <cell r="C872">
            <v>22</v>
          </cell>
          <cell r="I872" t="str">
            <v>MwL1</v>
          </cell>
        </row>
        <row r="877">
          <cell r="C877">
            <v>1941</v>
          </cell>
          <cell r="I877" t="str">
            <v>MD1</v>
          </cell>
        </row>
        <row r="880">
          <cell r="C880">
            <v>45</v>
          </cell>
          <cell r="I880" t="str">
            <v>MD2</v>
          </cell>
        </row>
        <row r="917">
          <cell r="C917">
            <v>9990</v>
          </cell>
          <cell r="I917" t="str">
            <v>EGE1</v>
          </cell>
        </row>
        <row r="920">
          <cell r="C920">
            <v>9687</v>
          </cell>
          <cell r="I920" t="str">
            <v>EGE2</v>
          </cell>
        </row>
        <row r="923">
          <cell r="C923">
            <v>18728</v>
          </cell>
          <cell r="I923" t="str">
            <v>EGE3</v>
          </cell>
        </row>
        <row r="926">
          <cell r="C926">
            <v>34135</v>
          </cell>
          <cell r="I926" t="str">
            <v>EGE4</v>
          </cell>
        </row>
        <row r="929">
          <cell r="C929">
            <v>90402</v>
          </cell>
          <cell r="I929" t="str">
            <v>EGE5</v>
          </cell>
        </row>
        <row r="932">
          <cell r="C932">
            <v>62516</v>
          </cell>
          <cell r="I932" t="str">
            <v>EGE6</v>
          </cell>
        </row>
        <row r="935">
          <cell r="C935">
            <v>402</v>
          </cell>
          <cell r="I935" t="str">
            <v>EGE7</v>
          </cell>
        </row>
        <row r="941">
          <cell r="C941">
            <v>51346</v>
          </cell>
          <cell r="I941" t="str">
            <v>EEA1</v>
          </cell>
        </row>
        <row r="945">
          <cell r="C945">
            <v>213821</v>
          </cell>
          <cell r="I945" t="str">
            <v>EEA2</v>
          </cell>
        </row>
        <row r="967">
          <cell r="C967">
            <v>12039</v>
          </cell>
          <cell r="I967" t="str">
            <v>EF2</v>
          </cell>
        </row>
        <row r="977">
          <cell r="C977">
            <v>3964</v>
          </cell>
          <cell r="I977" t="str">
            <v>CP1</v>
          </cell>
        </row>
        <row r="979">
          <cell r="C979">
            <v>85845</v>
          </cell>
          <cell r="I979" t="str">
            <v>CP4</v>
          </cell>
        </row>
        <row r="986">
          <cell r="C986">
            <v>3851</v>
          </cell>
          <cell r="I986" t="str">
            <v>CPM1</v>
          </cell>
        </row>
        <row r="989">
          <cell r="C989">
            <v>113</v>
          </cell>
          <cell r="I989" t="str">
            <v>CPM2</v>
          </cell>
        </row>
        <row r="993">
          <cell r="C993">
            <v>14476</v>
          </cell>
          <cell r="I993" t="str">
            <v>CPR4</v>
          </cell>
        </row>
        <row r="995">
          <cell r="C995">
            <v>71369</v>
          </cell>
          <cell r="I995" t="str">
            <v>CPR10</v>
          </cell>
        </row>
        <row r="1015">
          <cell r="C1015">
            <v>11701</v>
          </cell>
          <cell r="I1015" t="str">
            <v>F1-5</v>
          </cell>
        </row>
        <row r="1020">
          <cell r="C1020">
            <v>1058</v>
          </cell>
          <cell r="I1020" t="str">
            <v>F4-2</v>
          </cell>
        </row>
        <row r="1023">
          <cell r="C1023">
            <v>454</v>
          </cell>
          <cell r="I1023" t="str">
            <v>F4-3</v>
          </cell>
        </row>
        <row r="1026">
          <cell r="C1026">
            <v>1946</v>
          </cell>
          <cell r="I1026" t="str">
            <v>F4-6</v>
          </cell>
        </row>
        <row r="1028">
          <cell r="C1028">
            <v>7381</v>
          </cell>
          <cell r="I1028" t="str">
            <v>F4-7</v>
          </cell>
        </row>
        <row r="1035">
          <cell r="C1035">
            <v>7944</v>
          </cell>
          <cell r="I1035" t="str">
            <v>R5</v>
          </cell>
        </row>
        <row r="1041">
          <cell r="C1041">
            <v>924</v>
          </cell>
          <cell r="I1041" t="str">
            <v>CJ3</v>
          </cell>
        </row>
        <row r="1043">
          <cell r="C1043">
            <v>784</v>
          </cell>
          <cell r="I1043" t="str">
            <v>CJ4</v>
          </cell>
        </row>
        <row r="1045">
          <cell r="C1045">
            <v>1260</v>
          </cell>
          <cell r="I1045" t="str">
            <v>CJ5</v>
          </cell>
        </row>
        <row r="1066">
          <cell r="C1066">
            <v>636</v>
          </cell>
          <cell r="I1066" t="str">
            <v>MJ3</v>
          </cell>
        </row>
        <row r="1068">
          <cell r="C1068">
            <v>2535</v>
          </cell>
          <cell r="I1068" t="str">
            <v>MJ4</v>
          </cell>
        </row>
        <row r="1072">
          <cell r="C1072">
            <v>1512</v>
          </cell>
          <cell r="I1072" t="str">
            <v>JF1</v>
          </cell>
        </row>
        <row r="1074">
          <cell r="C1074">
            <v>1512</v>
          </cell>
          <cell r="I1074" t="str">
            <v>JF2</v>
          </cell>
        </row>
        <row r="1078">
          <cell r="C1078">
            <v>3231</v>
          </cell>
          <cell r="I1078" t="str">
            <v>JR1</v>
          </cell>
        </row>
        <row r="1083">
          <cell r="C1083">
            <v>3231</v>
          </cell>
          <cell r="I1083" t="str">
            <v>JW1</v>
          </cell>
        </row>
        <row r="1087">
          <cell r="C1087">
            <v>10770</v>
          </cell>
          <cell r="I1087" t="str">
            <v>JD1</v>
          </cell>
        </row>
        <row r="1094">
          <cell r="C1094">
            <v>1512</v>
          </cell>
          <cell r="I1094" t="str">
            <v>MCB1</v>
          </cell>
        </row>
        <row r="1098">
          <cell r="C1098">
            <v>1512</v>
          </cell>
          <cell r="I1098" t="str">
            <v>MS1</v>
          </cell>
        </row>
        <row r="1102">
          <cell r="C1102">
            <v>7381</v>
          </cell>
          <cell r="I1102" t="str">
            <v>MC1</v>
          </cell>
        </row>
        <row r="1115">
          <cell r="C1115">
            <v>75</v>
          </cell>
          <cell r="I1115" t="str">
            <v>PB1</v>
          </cell>
        </row>
        <row r="1117">
          <cell r="C1117">
            <v>1500</v>
          </cell>
          <cell r="I1117" t="str">
            <v>PB2</v>
          </cell>
        </row>
        <row r="1119">
          <cell r="C1119">
            <v>1500</v>
          </cell>
          <cell r="I1119" t="str">
            <v>PB3</v>
          </cell>
        </row>
        <row r="1127">
          <cell r="C1127">
            <v>263</v>
          </cell>
          <cell r="I1127" t="str">
            <v>PC1</v>
          </cell>
        </row>
        <row r="1132">
          <cell r="C1132">
            <v>296</v>
          </cell>
          <cell r="I1132" t="str">
            <v>R1</v>
          </cell>
        </row>
        <row r="1134">
          <cell r="C1134">
            <v>184</v>
          </cell>
          <cell r="I1134" t="str">
            <v>R2</v>
          </cell>
        </row>
        <row r="1139">
          <cell r="C1139">
            <v>112</v>
          </cell>
          <cell r="I1139" t="str">
            <v>R4</v>
          </cell>
        </row>
        <row r="1145">
          <cell r="C1145">
            <v>3</v>
          </cell>
          <cell r="I1145" t="str">
            <v>PTC1</v>
          </cell>
        </row>
        <row r="1149">
          <cell r="C1149">
            <v>3</v>
          </cell>
          <cell r="I1149" t="str">
            <v>PTT2</v>
          </cell>
        </row>
        <row r="1165">
          <cell r="C1165">
            <v>102175</v>
          </cell>
          <cell r="I1165" t="str">
            <v>RSB1</v>
          </cell>
        </row>
        <row r="1169">
          <cell r="C1169">
            <v>5550</v>
          </cell>
          <cell r="I1169" t="str">
            <v>RB9</v>
          </cell>
        </row>
        <row r="1171">
          <cell r="C1171">
            <v>25837</v>
          </cell>
          <cell r="I1171" t="str">
            <v>RB8</v>
          </cell>
        </row>
        <row r="1173">
          <cell r="C1173">
            <v>103296</v>
          </cell>
          <cell r="I1173" t="str">
            <v>RB7</v>
          </cell>
        </row>
        <row r="1177">
          <cell r="C1177">
            <v>134683</v>
          </cell>
          <cell r="I1177" t="str">
            <v>RW2</v>
          </cell>
        </row>
        <row r="1181">
          <cell r="C1181">
            <v>134683</v>
          </cell>
          <cell r="I1181" t="str">
            <v>RC1</v>
          </cell>
        </row>
        <row r="1183">
          <cell r="C1183">
            <v>134683</v>
          </cell>
          <cell r="I1183" t="str">
            <v>RC2</v>
          </cell>
        </row>
        <row r="1190">
          <cell r="C1190">
            <v>6710</v>
          </cell>
          <cell r="I1190" t="str">
            <v>K1</v>
          </cell>
        </row>
        <row r="1196">
          <cell r="C1196">
            <v>2440</v>
          </cell>
          <cell r="I1196" t="str">
            <v>K7</v>
          </cell>
        </row>
        <row r="1216">
          <cell r="C1216">
            <v>12760</v>
          </cell>
          <cell r="I1216" t="str">
            <v>WP3</v>
          </cell>
        </row>
        <row r="1218">
          <cell r="C1218">
            <v>32530</v>
          </cell>
          <cell r="I1218" t="str">
            <v>WP4</v>
          </cell>
        </row>
        <row r="1224">
          <cell r="C1224">
            <v>12760</v>
          </cell>
          <cell r="I1224" t="str">
            <v>WL1</v>
          </cell>
        </row>
        <row r="1228">
          <cell r="C1228">
            <v>32530</v>
          </cell>
          <cell r="I1228" t="str">
            <v>WL2</v>
          </cell>
        </row>
        <row r="1267">
          <cell r="C1267">
            <v>31511</v>
          </cell>
          <cell r="I1267" t="str">
            <v>EGE1</v>
          </cell>
        </row>
        <row r="1270">
          <cell r="C1270">
            <v>31511</v>
          </cell>
          <cell r="I1270" t="str">
            <v>EGE2</v>
          </cell>
        </row>
        <row r="1273">
          <cell r="C1273">
            <v>62924</v>
          </cell>
          <cell r="I1273" t="str">
            <v>EGE3</v>
          </cell>
        </row>
        <row r="1276">
          <cell r="C1276">
            <v>125468</v>
          </cell>
          <cell r="I1276" t="str">
            <v>EGE4</v>
          </cell>
        </row>
        <row r="1279">
          <cell r="C1279">
            <v>374398</v>
          </cell>
          <cell r="I1279" t="str">
            <v>EGE5</v>
          </cell>
        </row>
        <row r="1282">
          <cell r="C1282">
            <v>602202</v>
          </cell>
          <cell r="I1282" t="str">
            <v>EGE6</v>
          </cell>
        </row>
        <row r="1285">
          <cell r="C1285">
            <v>337606</v>
          </cell>
          <cell r="I1285" t="str">
            <v>EGE7</v>
          </cell>
        </row>
        <row r="1288">
          <cell r="C1288">
            <v>21787</v>
          </cell>
          <cell r="I1288" t="str">
            <v>EGE8</v>
          </cell>
        </row>
        <row r="1294">
          <cell r="C1294">
            <v>129928</v>
          </cell>
          <cell r="I1294" t="str">
            <v>EEA1</v>
          </cell>
        </row>
        <row r="1298">
          <cell r="C1298">
            <v>1551171</v>
          </cell>
          <cell r="I1298" t="str">
            <v>EEA2</v>
          </cell>
        </row>
        <row r="1317">
          <cell r="C1317">
            <v>10363</v>
          </cell>
          <cell r="I1317" t="str">
            <v>EF2</v>
          </cell>
        </row>
        <row r="1321">
          <cell r="C1321">
            <v>25873</v>
          </cell>
          <cell r="I1321" t="str">
            <v>EF3</v>
          </cell>
        </row>
        <row r="1331">
          <cell r="C1331">
            <v>17490</v>
          </cell>
          <cell r="I1331" t="str">
            <v>CP1</v>
          </cell>
        </row>
        <row r="1333">
          <cell r="C1333">
            <v>533429</v>
          </cell>
          <cell r="I1333" t="str">
            <v>CP4</v>
          </cell>
        </row>
        <row r="1340">
          <cell r="C1340">
            <v>16379</v>
          </cell>
          <cell r="I1340" t="str">
            <v>CPM1</v>
          </cell>
        </row>
        <row r="1343">
          <cell r="C1343">
            <v>1111</v>
          </cell>
          <cell r="I1343" t="str">
            <v>CPM2</v>
          </cell>
        </row>
        <row r="1347">
          <cell r="C1347">
            <v>125149</v>
          </cell>
          <cell r="I1347" t="str">
            <v>CPR4</v>
          </cell>
        </row>
        <row r="1349">
          <cell r="C1349">
            <v>406890</v>
          </cell>
          <cell r="I1349" t="str">
            <v>CPR10</v>
          </cell>
        </row>
        <row r="1364">
          <cell r="C1364">
            <v>1390</v>
          </cell>
          <cell r="I1364" t="str">
            <v>CPR7</v>
          </cell>
        </row>
        <row r="1372">
          <cell r="C1372">
            <v>62590</v>
          </cell>
          <cell r="I1372" t="str">
            <v>F1-5</v>
          </cell>
        </row>
        <row r="1377">
          <cell r="C1377">
            <v>1428</v>
          </cell>
          <cell r="I1377" t="str">
            <v>F4-2</v>
          </cell>
        </row>
        <row r="1380">
          <cell r="C1380">
            <v>2349</v>
          </cell>
          <cell r="I1380" t="str">
            <v>F4-3</v>
          </cell>
        </row>
        <row r="1383">
          <cell r="C1383">
            <v>9467</v>
          </cell>
          <cell r="I1383" t="str">
            <v>F4-6</v>
          </cell>
        </row>
        <row r="1385">
          <cell r="C1385">
            <v>49299</v>
          </cell>
          <cell r="I1385" t="str">
            <v>F4-7</v>
          </cell>
        </row>
        <row r="1392">
          <cell r="C1392">
            <v>51077</v>
          </cell>
          <cell r="I1392" t="str">
            <v>R5</v>
          </cell>
        </row>
        <row r="1398">
          <cell r="C1398">
            <v>4763</v>
          </cell>
          <cell r="I1398" t="str">
            <v>CJ3</v>
          </cell>
        </row>
        <row r="1400">
          <cell r="C1400">
            <v>224</v>
          </cell>
          <cell r="I1400" t="str">
            <v>CJ4</v>
          </cell>
        </row>
        <row r="1413">
          <cell r="C1413">
            <v>11358</v>
          </cell>
          <cell r="I1413" t="str">
            <v>CJ5</v>
          </cell>
        </row>
        <row r="1418">
          <cell r="C1418">
            <v>2238</v>
          </cell>
          <cell r="I1418" t="str">
            <v>MJ3</v>
          </cell>
        </row>
        <row r="1420">
          <cell r="C1420">
            <v>6187</v>
          </cell>
          <cell r="I1420" t="str">
            <v>MJ4</v>
          </cell>
        </row>
        <row r="1422">
          <cell r="C1422">
            <v>160</v>
          </cell>
          <cell r="I1422" t="str">
            <v>MJ5</v>
          </cell>
        </row>
        <row r="1424">
          <cell r="C1424">
            <v>486</v>
          </cell>
          <cell r="I1424" t="str">
            <v>MJ6</v>
          </cell>
        </row>
        <row r="1428">
          <cell r="C1428">
            <v>4936</v>
          </cell>
          <cell r="I1428" t="str">
            <v>JF1</v>
          </cell>
        </row>
        <row r="1430">
          <cell r="C1430">
            <v>4936</v>
          </cell>
          <cell r="I1430" t="str">
            <v>JF2</v>
          </cell>
        </row>
        <row r="1434">
          <cell r="C1434">
            <v>11402</v>
          </cell>
          <cell r="I1434" t="str">
            <v>JR1</v>
          </cell>
        </row>
        <row r="1439">
          <cell r="C1439">
            <v>11475</v>
          </cell>
          <cell r="I1439" t="str">
            <v>JW1</v>
          </cell>
        </row>
        <row r="1443">
          <cell r="C1443">
            <v>38212</v>
          </cell>
          <cell r="I1443" t="str">
            <v>JD1</v>
          </cell>
        </row>
        <row r="1464">
          <cell r="C1464">
            <v>6736</v>
          </cell>
          <cell r="I1464" t="str">
            <v>MCB1</v>
          </cell>
        </row>
        <row r="1468">
          <cell r="C1468">
            <v>4936</v>
          </cell>
          <cell r="I1468" t="str">
            <v>MS1</v>
          </cell>
        </row>
        <row r="1472">
          <cell r="C1472">
            <v>50523</v>
          </cell>
          <cell r="I1472" t="str">
            <v>MC1</v>
          </cell>
        </row>
        <row r="1480">
          <cell r="C1480">
            <v>646</v>
          </cell>
          <cell r="I1480" t="str">
            <v>PB1</v>
          </cell>
        </row>
        <row r="1482">
          <cell r="C1482">
            <v>12920</v>
          </cell>
          <cell r="I1482" t="str">
            <v>PB2</v>
          </cell>
        </row>
        <row r="1484">
          <cell r="C1484">
            <v>12920</v>
          </cell>
          <cell r="I1484" t="str">
            <v>PB3</v>
          </cell>
        </row>
        <row r="1492">
          <cell r="C1492">
            <v>2261</v>
          </cell>
          <cell r="I1492" t="str">
            <v>PC1</v>
          </cell>
        </row>
        <row r="1497">
          <cell r="C1497">
            <v>2584</v>
          </cell>
          <cell r="I1497" t="str">
            <v>R1</v>
          </cell>
        </row>
        <row r="1499">
          <cell r="C1499">
            <v>1550</v>
          </cell>
          <cell r="I1499" t="str">
            <v>R2</v>
          </cell>
        </row>
        <row r="1516">
          <cell r="C1516">
            <v>905</v>
          </cell>
          <cell r="I1516" t="str">
            <v>R4</v>
          </cell>
        </row>
        <row r="1522">
          <cell r="C1522">
            <v>21</v>
          </cell>
          <cell r="I1522" t="str">
            <v>PTC1</v>
          </cell>
        </row>
        <row r="1526">
          <cell r="C1526">
            <v>21</v>
          </cell>
          <cell r="I1526" t="str">
            <v>PTT2</v>
          </cell>
        </row>
        <row r="1534">
          <cell r="C1534">
            <v>115635</v>
          </cell>
          <cell r="I1534" t="str">
            <v>RB6</v>
          </cell>
        </row>
        <row r="1538">
          <cell r="C1538">
            <v>115635</v>
          </cell>
          <cell r="I1538" t="str">
            <v>RW2</v>
          </cell>
        </row>
        <row r="1542">
          <cell r="C1542">
            <v>115635</v>
          </cell>
          <cell r="I1542" t="str">
            <v>RC1</v>
          </cell>
        </row>
        <row r="1544">
          <cell r="C1544">
            <v>115635</v>
          </cell>
          <cell r="I1544" t="str">
            <v>RC2</v>
          </cell>
        </row>
        <row r="1551">
          <cell r="C1551">
            <v>13624</v>
          </cell>
          <cell r="I1551" t="str">
            <v>K1</v>
          </cell>
        </row>
        <row r="1567">
          <cell r="C1567">
            <v>4936</v>
          </cell>
          <cell r="I1567" t="str">
            <v>K7</v>
          </cell>
        </row>
        <row r="1576">
          <cell r="C1576">
            <v>58010</v>
          </cell>
          <cell r="I1576" t="str">
            <v>WP3</v>
          </cell>
        </row>
        <row r="1578">
          <cell r="C1578">
            <v>132080</v>
          </cell>
          <cell r="I1578" t="str">
            <v>WP4</v>
          </cell>
        </row>
        <row r="1584">
          <cell r="C1584">
            <v>58010</v>
          </cell>
          <cell r="I1584" t="str">
            <v>WL1</v>
          </cell>
        </row>
        <row r="1588">
          <cell r="C1588">
            <v>132080</v>
          </cell>
          <cell r="I1588" t="str">
            <v>WL2</v>
          </cell>
        </row>
        <row r="1617">
          <cell r="C1617">
            <v>550</v>
          </cell>
          <cell r="I1617" t="str">
            <v>EGE1</v>
          </cell>
        </row>
        <row r="1620">
          <cell r="C1620">
            <v>550</v>
          </cell>
          <cell r="I1620" t="str">
            <v>EGE2</v>
          </cell>
        </row>
        <row r="1623">
          <cell r="C1623">
            <v>1099</v>
          </cell>
          <cell r="I1623" t="str">
            <v>EGE3</v>
          </cell>
        </row>
        <row r="1626">
          <cell r="C1626">
            <v>2198</v>
          </cell>
          <cell r="I1626" t="str">
            <v>EGE4</v>
          </cell>
        </row>
        <row r="1629">
          <cell r="C1629">
            <v>6595</v>
          </cell>
          <cell r="I1629" t="str">
            <v>EGE5</v>
          </cell>
        </row>
        <row r="1632">
          <cell r="C1632">
            <v>8134</v>
          </cell>
          <cell r="I1632" t="str">
            <v>EGE6</v>
          </cell>
        </row>
        <row r="1638">
          <cell r="C1638">
            <v>2706</v>
          </cell>
          <cell r="I1638" t="str">
            <v>EEA1</v>
          </cell>
        </row>
        <row r="1642">
          <cell r="C1642">
            <v>18910</v>
          </cell>
          <cell r="I1642" t="str">
            <v>EEA2</v>
          </cell>
        </row>
        <row r="1648">
          <cell r="C1648">
            <v>216</v>
          </cell>
          <cell r="I1648" t="str">
            <v>EF3</v>
          </cell>
        </row>
        <row r="1667">
          <cell r="C1667">
            <v>172</v>
          </cell>
          <cell r="I1667" t="str">
            <v>CP1</v>
          </cell>
        </row>
        <row r="1669">
          <cell r="C1669">
            <v>31</v>
          </cell>
          <cell r="I1669" t="str">
            <v>CP2</v>
          </cell>
        </row>
        <row r="1671">
          <cell r="C1671">
            <v>36</v>
          </cell>
          <cell r="I1671" t="str">
            <v>CP3</v>
          </cell>
        </row>
        <row r="1673">
          <cell r="C1673">
            <v>7914</v>
          </cell>
          <cell r="I1673" t="str">
            <v>CP4</v>
          </cell>
        </row>
        <row r="1675">
          <cell r="C1675">
            <v>1105</v>
          </cell>
          <cell r="I1675" t="str">
            <v>CP5</v>
          </cell>
        </row>
        <row r="1682">
          <cell r="C1682">
            <v>165</v>
          </cell>
          <cell r="I1682" t="str">
            <v>CPM1</v>
          </cell>
        </row>
        <row r="1685">
          <cell r="C1685">
            <v>7</v>
          </cell>
          <cell r="I1685" t="str">
            <v>CPM2</v>
          </cell>
        </row>
        <row r="1687">
          <cell r="C1687">
            <v>14</v>
          </cell>
          <cell r="I1687" t="str">
            <v>CPM3</v>
          </cell>
        </row>
        <row r="1689">
          <cell r="C1689">
            <v>17</v>
          </cell>
          <cell r="I1689" t="str">
            <v>CPM4</v>
          </cell>
        </row>
        <row r="1694">
          <cell r="C1694">
            <v>144</v>
          </cell>
          <cell r="I1694" t="str">
            <v>CPR8</v>
          </cell>
        </row>
        <row r="1696">
          <cell r="C1696">
            <v>1105</v>
          </cell>
          <cell r="I1696" t="str">
            <v>CPR9</v>
          </cell>
        </row>
        <row r="1698">
          <cell r="C1698">
            <v>1074</v>
          </cell>
          <cell r="I1698" t="str">
            <v>CPR5</v>
          </cell>
        </row>
        <row r="1700">
          <cell r="C1700">
            <v>6595</v>
          </cell>
          <cell r="I1700" t="str">
            <v>CPR10</v>
          </cell>
        </row>
        <row r="1702">
          <cell r="C1702">
            <v>101</v>
          </cell>
          <cell r="I1702" t="str">
            <v>CPR11</v>
          </cell>
        </row>
        <row r="1714">
          <cell r="C1714">
            <v>36</v>
          </cell>
          <cell r="I1714" t="str">
            <v>CPR12</v>
          </cell>
        </row>
        <row r="1722">
          <cell r="C1722">
            <v>979</v>
          </cell>
          <cell r="I1722" t="str">
            <v>F1-5</v>
          </cell>
        </row>
        <row r="1727">
          <cell r="C1727">
            <v>110</v>
          </cell>
          <cell r="I1727" t="str">
            <v>F3-5</v>
          </cell>
        </row>
        <row r="1729">
          <cell r="C1729">
            <v>64</v>
          </cell>
          <cell r="I1729" t="str">
            <v>F3-7</v>
          </cell>
        </row>
        <row r="1734">
          <cell r="C1734">
            <v>34</v>
          </cell>
          <cell r="I1734" t="str">
            <v>F4-1</v>
          </cell>
        </row>
        <row r="1737">
          <cell r="C1737">
            <v>29</v>
          </cell>
          <cell r="I1737" t="str">
            <v>F4-3</v>
          </cell>
        </row>
        <row r="1739">
          <cell r="C1739">
            <v>1136</v>
          </cell>
          <cell r="I1739" t="str">
            <v>F4-4</v>
          </cell>
        </row>
        <row r="1742">
          <cell r="C1742">
            <v>29</v>
          </cell>
          <cell r="I1742" t="str">
            <v>F4-5</v>
          </cell>
        </row>
        <row r="1745">
          <cell r="C1745">
            <v>171</v>
          </cell>
          <cell r="I1745" t="str">
            <v>F4-6</v>
          </cell>
        </row>
        <row r="1747">
          <cell r="C1747">
            <v>614</v>
          </cell>
          <cell r="I1747" t="str">
            <v>F4-7</v>
          </cell>
        </row>
        <row r="1749">
          <cell r="C1749">
            <v>576</v>
          </cell>
          <cell r="I1749" t="str">
            <v>F4-8</v>
          </cell>
        </row>
        <row r="1752">
          <cell r="C1752">
            <v>34</v>
          </cell>
          <cell r="I1752" t="str">
            <v>F4-9</v>
          </cell>
        </row>
        <row r="1766">
          <cell r="C1766">
            <v>40</v>
          </cell>
          <cell r="I1766" t="str">
            <v>F1-7</v>
          </cell>
        </row>
        <row r="1773">
          <cell r="C1773">
            <v>914</v>
          </cell>
          <cell r="I1773" t="str">
            <v>R5</v>
          </cell>
        </row>
        <row r="1779">
          <cell r="C1779">
            <v>163</v>
          </cell>
          <cell r="I1779" t="str">
            <v>CJ4</v>
          </cell>
        </row>
        <row r="1781">
          <cell r="C1781">
            <v>275</v>
          </cell>
          <cell r="I1781" t="str">
            <v>CJ6</v>
          </cell>
        </row>
        <row r="1786">
          <cell r="C1786">
            <v>35</v>
          </cell>
          <cell r="I1786" t="str">
            <v>MJ1</v>
          </cell>
        </row>
        <row r="1788">
          <cell r="C1788">
            <v>39</v>
          </cell>
          <cell r="I1788" t="str">
            <v>MJ4</v>
          </cell>
        </row>
        <row r="1792">
          <cell r="C1792">
            <v>96</v>
          </cell>
          <cell r="I1792" t="str">
            <v>JF1</v>
          </cell>
        </row>
        <row r="1794">
          <cell r="C1794">
            <v>96</v>
          </cell>
          <cell r="I1794" t="str">
            <v>JF2</v>
          </cell>
        </row>
        <row r="1798">
          <cell r="C1798">
            <v>300</v>
          </cell>
          <cell r="I1798" t="str">
            <v>JR1</v>
          </cell>
        </row>
        <row r="1803">
          <cell r="C1803">
            <v>300</v>
          </cell>
          <cell r="I1803" t="str">
            <v>JW1</v>
          </cell>
        </row>
        <row r="1815">
          <cell r="C1815">
            <v>1000</v>
          </cell>
          <cell r="I1815" t="str">
            <v>JD1</v>
          </cell>
        </row>
        <row r="1822">
          <cell r="C1822">
            <v>750</v>
          </cell>
          <cell r="I1822" t="str">
            <v>CAA3</v>
          </cell>
        </row>
        <row r="1829">
          <cell r="C1829">
            <v>92</v>
          </cell>
          <cell r="I1829" t="str">
            <v>MCB1</v>
          </cell>
        </row>
        <row r="1831">
          <cell r="C1831">
            <v>92</v>
          </cell>
          <cell r="I1831" t="str">
            <v>MCB2</v>
          </cell>
        </row>
        <row r="1835">
          <cell r="C1835">
            <v>547</v>
          </cell>
          <cell r="I1835" t="str">
            <v>MC1</v>
          </cell>
        </row>
        <row r="1839">
          <cell r="C1839">
            <v>16</v>
          </cell>
          <cell r="I1839" t="str">
            <v>MB1</v>
          </cell>
        </row>
        <row r="1843">
          <cell r="C1843">
            <v>10</v>
          </cell>
          <cell r="I1843" t="str">
            <v>MRB1</v>
          </cell>
        </row>
        <row r="1847">
          <cell r="C1847">
            <v>10</v>
          </cell>
          <cell r="I1847" t="str">
            <v>ME1</v>
          </cell>
        </row>
        <row r="1851">
          <cell r="C1851">
            <v>8</v>
          </cell>
          <cell r="I1851" t="str">
            <v>MwL1</v>
          </cell>
        </row>
        <row r="1865">
          <cell r="C1865">
            <v>6</v>
          </cell>
          <cell r="I1865" t="str">
            <v>PB1</v>
          </cell>
        </row>
        <row r="1867">
          <cell r="C1867">
            <v>120</v>
          </cell>
          <cell r="I1867" t="str">
            <v>PB2</v>
          </cell>
        </row>
        <row r="1869">
          <cell r="C1869">
            <v>120</v>
          </cell>
          <cell r="I1869" t="str">
            <v>PB3</v>
          </cell>
        </row>
        <row r="1877">
          <cell r="C1877">
            <v>21</v>
          </cell>
          <cell r="I1877" t="str">
            <v>PC1</v>
          </cell>
        </row>
        <row r="1882">
          <cell r="C1882">
            <v>24</v>
          </cell>
          <cell r="I1882" t="str">
            <v>R1</v>
          </cell>
        </row>
        <row r="1884">
          <cell r="C1884">
            <v>15</v>
          </cell>
          <cell r="I1884" t="str">
            <v>R2</v>
          </cell>
        </row>
        <row r="1889">
          <cell r="C1889">
            <v>9</v>
          </cell>
          <cell r="I1889" t="str">
            <v>R4</v>
          </cell>
        </row>
        <row r="1895">
          <cell r="C1895">
            <v>1</v>
          </cell>
          <cell r="I1895" t="str">
            <v>PTC1</v>
          </cell>
        </row>
        <row r="1899">
          <cell r="C1899">
            <v>1</v>
          </cell>
          <cell r="I1899" t="str">
            <v>PTT2</v>
          </cell>
        </row>
        <row r="1914">
          <cell r="C1914">
            <v>2198</v>
          </cell>
          <cell r="I1914" t="str">
            <v>RB6</v>
          </cell>
        </row>
        <row r="1918">
          <cell r="C1918">
            <v>2198</v>
          </cell>
          <cell r="I1918" t="str">
            <v>RW2</v>
          </cell>
        </row>
        <row r="1922">
          <cell r="C1922">
            <v>2198</v>
          </cell>
          <cell r="I1922" t="str">
            <v>RC1</v>
          </cell>
        </row>
        <row r="1924">
          <cell r="C1924">
            <v>2198</v>
          </cell>
          <cell r="I1924" t="str">
            <v>RC2</v>
          </cell>
        </row>
        <row r="1932">
          <cell r="C1932">
            <v>96</v>
          </cell>
          <cell r="I1932" t="str">
            <v>K7</v>
          </cell>
        </row>
        <row r="1941">
          <cell r="C1941">
            <v>979</v>
          </cell>
          <cell r="I1941" t="str">
            <v>WP3</v>
          </cell>
        </row>
        <row r="1943">
          <cell r="C1943">
            <v>2198</v>
          </cell>
          <cell r="I1943" t="str">
            <v>WP4</v>
          </cell>
        </row>
        <row r="1949">
          <cell r="C1949">
            <v>979</v>
          </cell>
          <cell r="I1949" t="str">
            <v>WL1</v>
          </cell>
        </row>
        <row r="1953">
          <cell r="C1953">
            <v>2198</v>
          </cell>
          <cell r="I1953" t="str">
            <v>WL2</v>
          </cell>
        </row>
        <row r="1967">
          <cell r="C1967">
            <v>362</v>
          </cell>
          <cell r="I1967" t="str">
            <v>EGE1</v>
          </cell>
        </row>
        <row r="1970">
          <cell r="C1970">
            <v>362</v>
          </cell>
          <cell r="I1970" t="str">
            <v>EGE2</v>
          </cell>
        </row>
        <row r="1973">
          <cell r="C1973">
            <v>724</v>
          </cell>
          <cell r="I1973" t="str">
            <v>EGE3</v>
          </cell>
        </row>
        <row r="1976">
          <cell r="C1976">
            <v>1447</v>
          </cell>
          <cell r="I1976" t="str">
            <v>EGE4</v>
          </cell>
        </row>
        <row r="1979">
          <cell r="C1979">
            <v>4342</v>
          </cell>
          <cell r="I1979" t="str">
            <v>EGE5</v>
          </cell>
        </row>
        <row r="1982">
          <cell r="C1982">
            <v>6079</v>
          </cell>
          <cell r="I1982" t="str">
            <v>EGE6</v>
          </cell>
        </row>
        <row r="1988">
          <cell r="C1988">
            <v>1453</v>
          </cell>
          <cell r="I1988" t="str">
            <v>EEA1</v>
          </cell>
        </row>
        <row r="1992">
          <cell r="C1992">
            <v>13167</v>
          </cell>
          <cell r="I1992" t="str">
            <v>EEA2</v>
          </cell>
        </row>
        <row r="1998">
          <cell r="C1998">
            <v>149</v>
          </cell>
          <cell r="I1998" t="str">
            <v>EF3</v>
          </cell>
        </row>
        <row r="2017">
          <cell r="C2017">
            <v>114</v>
          </cell>
          <cell r="I2017" t="str">
            <v>CP1</v>
          </cell>
        </row>
        <row r="2019">
          <cell r="C2019">
            <v>31</v>
          </cell>
          <cell r="I2019" t="str">
            <v>CP2</v>
          </cell>
        </row>
        <row r="2021">
          <cell r="C2021">
            <v>35</v>
          </cell>
          <cell r="I2021" t="str">
            <v>CP3</v>
          </cell>
        </row>
        <row r="2023">
          <cell r="C2023">
            <v>6050</v>
          </cell>
          <cell r="I2023" t="str">
            <v>CP4</v>
          </cell>
        </row>
        <row r="2025">
          <cell r="C2025">
            <v>1058</v>
          </cell>
          <cell r="I2025" t="str">
            <v>CP5</v>
          </cell>
        </row>
        <row r="2032">
          <cell r="C2032">
            <v>109</v>
          </cell>
          <cell r="I2032" t="str">
            <v>CPM1</v>
          </cell>
        </row>
        <row r="2035">
          <cell r="C2035">
            <v>5</v>
          </cell>
          <cell r="I2035" t="str">
            <v>CPM2</v>
          </cell>
        </row>
        <row r="2037">
          <cell r="C2037">
            <v>14</v>
          </cell>
          <cell r="I2037" t="str">
            <v>CPM3</v>
          </cell>
        </row>
        <row r="2039">
          <cell r="C2039">
            <v>17</v>
          </cell>
          <cell r="I2039" t="str">
            <v>CPM4</v>
          </cell>
        </row>
        <row r="2044">
          <cell r="C2044">
            <v>144</v>
          </cell>
          <cell r="I2044" t="str">
            <v>CPR8</v>
          </cell>
        </row>
        <row r="2046">
          <cell r="C2046">
            <v>1058</v>
          </cell>
          <cell r="I2046" t="str">
            <v>CPR9</v>
          </cell>
        </row>
        <row r="2048">
          <cell r="C2048">
            <v>739</v>
          </cell>
          <cell r="I2048" t="str">
            <v>CPR5</v>
          </cell>
        </row>
        <row r="2050">
          <cell r="C2050">
            <v>5066</v>
          </cell>
          <cell r="I2050" t="str">
            <v>CPR10</v>
          </cell>
        </row>
        <row r="2052">
          <cell r="C2052">
            <v>101</v>
          </cell>
          <cell r="I2052" t="str">
            <v>CPR11</v>
          </cell>
        </row>
        <row r="2064">
          <cell r="C2064">
            <v>35</v>
          </cell>
          <cell r="I2064" t="str">
            <v>CPR12</v>
          </cell>
        </row>
        <row r="2072">
          <cell r="C2072">
            <v>640</v>
          </cell>
          <cell r="I2072" t="str">
            <v>F1-5</v>
          </cell>
        </row>
        <row r="2077">
          <cell r="C2077">
            <v>106</v>
          </cell>
          <cell r="I2077" t="str">
            <v>F3-2</v>
          </cell>
        </row>
        <row r="2079">
          <cell r="C2079">
            <v>61</v>
          </cell>
          <cell r="I2079" t="str">
            <v>F3-7</v>
          </cell>
        </row>
        <row r="2084">
          <cell r="C2084">
            <v>23</v>
          </cell>
          <cell r="I2084" t="str">
            <v>F4-1</v>
          </cell>
        </row>
        <row r="2087">
          <cell r="C2087">
            <v>20</v>
          </cell>
          <cell r="I2087" t="str">
            <v>F4-3</v>
          </cell>
        </row>
        <row r="2089">
          <cell r="C2089">
            <v>1088</v>
          </cell>
          <cell r="I2089" t="str">
            <v>F4-4</v>
          </cell>
        </row>
        <row r="2092">
          <cell r="C2092">
            <v>20</v>
          </cell>
          <cell r="I2092" t="str">
            <v>F4-5</v>
          </cell>
        </row>
        <row r="2095">
          <cell r="C2095">
            <v>129</v>
          </cell>
          <cell r="I2095" t="str">
            <v>F4-6</v>
          </cell>
        </row>
        <row r="2097">
          <cell r="C2097">
            <v>443</v>
          </cell>
          <cell r="I2097" t="str">
            <v>F4-7</v>
          </cell>
        </row>
        <row r="2099">
          <cell r="C2099">
            <v>556</v>
          </cell>
          <cell r="I2099" t="str">
            <v>F4-8</v>
          </cell>
        </row>
        <row r="2102">
          <cell r="C2102">
            <v>34</v>
          </cell>
          <cell r="I2102" t="str">
            <v>F4-9</v>
          </cell>
        </row>
        <row r="2116">
          <cell r="C2116">
            <v>40</v>
          </cell>
          <cell r="I2116" t="str">
            <v>F1-7</v>
          </cell>
        </row>
        <row r="2123">
          <cell r="C2123">
            <v>734</v>
          </cell>
          <cell r="I2123" t="str">
            <v>R5</v>
          </cell>
        </row>
        <row r="2129">
          <cell r="C2129">
            <v>112</v>
          </cell>
          <cell r="I2129" t="str">
            <v>CJ4</v>
          </cell>
        </row>
        <row r="2131">
          <cell r="C2131">
            <v>307</v>
          </cell>
          <cell r="I2131" t="str">
            <v>CJ6</v>
          </cell>
        </row>
        <row r="2136">
          <cell r="C2136">
            <v>35</v>
          </cell>
          <cell r="I2136" t="str">
            <v>MJ1</v>
          </cell>
        </row>
        <row r="2138">
          <cell r="C2138">
            <v>39</v>
          </cell>
          <cell r="I2138" t="str">
            <v>MJ4</v>
          </cell>
        </row>
        <row r="2142">
          <cell r="C2142">
            <v>96</v>
          </cell>
          <cell r="I2142" t="str">
            <v>JF1</v>
          </cell>
        </row>
        <row r="2144">
          <cell r="C2144">
            <v>96</v>
          </cell>
          <cell r="I2144" t="str">
            <v>JF2</v>
          </cell>
        </row>
        <row r="2148">
          <cell r="C2148">
            <v>268</v>
          </cell>
          <cell r="I2148" t="str">
            <v>JR1</v>
          </cell>
        </row>
        <row r="2153">
          <cell r="C2153">
            <v>268</v>
          </cell>
          <cell r="I2153" t="str">
            <v>JW1</v>
          </cell>
        </row>
        <row r="2165">
          <cell r="C2165">
            <v>893</v>
          </cell>
          <cell r="I2165" t="str">
            <v>JD1</v>
          </cell>
        </row>
        <row r="2172">
          <cell r="C2172">
            <v>750</v>
          </cell>
          <cell r="I2172" t="str">
            <v>CAA3</v>
          </cell>
        </row>
        <row r="2179">
          <cell r="C2179">
            <v>88</v>
          </cell>
          <cell r="I2179" t="str">
            <v>MCB1</v>
          </cell>
        </row>
        <row r="2181">
          <cell r="C2181">
            <v>88</v>
          </cell>
          <cell r="I2181" t="str">
            <v>MCB2</v>
          </cell>
        </row>
        <row r="2185">
          <cell r="C2185">
            <v>376</v>
          </cell>
          <cell r="I2185" t="str">
            <v>MC1</v>
          </cell>
        </row>
        <row r="2189">
          <cell r="C2189">
            <v>16</v>
          </cell>
          <cell r="I2189" t="str">
            <v>MB1</v>
          </cell>
        </row>
        <row r="2193">
          <cell r="C2193">
            <v>10</v>
          </cell>
          <cell r="I2193" t="str">
            <v>MRB1</v>
          </cell>
        </row>
        <row r="2197">
          <cell r="C2197">
            <v>10</v>
          </cell>
          <cell r="I2197" t="str">
            <v>ME1</v>
          </cell>
        </row>
        <row r="2201">
          <cell r="C2201">
            <v>8</v>
          </cell>
          <cell r="I2201" t="str">
            <v>MwL1</v>
          </cell>
        </row>
        <row r="2215">
          <cell r="C2215">
            <v>6</v>
          </cell>
          <cell r="I2215" t="str">
            <v>PB1</v>
          </cell>
        </row>
        <row r="2217">
          <cell r="C2217">
            <v>120</v>
          </cell>
          <cell r="I2217" t="str">
            <v>PB2</v>
          </cell>
        </row>
        <row r="2219">
          <cell r="C2219">
            <v>120</v>
          </cell>
          <cell r="I2219" t="str">
            <v>PB3</v>
          </cell>
        </row>
        <row r="2227">
          <cell r="C2227">
            <v>21</v>
          </cell>
          <cell r="I2227" t="str">
            <v>PC1</v>
          </cell>
        </row>
        <row r="2232">
          <cell r="C2232">
            <v>24</v>
          </cell>
          <cell r="I2232" t="str">
            <v>R1</v>
          </cell>
        </row>
        <row r="2234">
          <cell r="C2234">
            <v>15</v>
          </cell>
          <cell r="I2234" t="str">
            <v>R2</v>
          </cell>
        </row>
        <row r="2239">
          <cell r="C2239">
            <v>9</v>
          </cell>
          <cell r="I2239" t="str">
            <v>R4</v>
          </cell>
        </row>
        <row r="2245">
          <cell r="C2245">
            <v>1</v>
          </cell>
          <cell r="I2245" t="str">
            <v>PTC1</v>
          </cell>
        </row>
        <row r="2249">
          <cell r="C2249">
            <v>1</v>
          </cell>
          <cell r="I2249" t="str">
            <v>PTT2</v>
          </cell>
        </row>
        <row r="2264">
          <cell r="C2264">
            <v>1447</v>
          </cell>
          <cell r="I2264" t="str">
            <v>RB6</v>
          </cell>
        </row>
        <row r="2268">
          <cell r="C2268">
            <v>1447</v>
          </cell>
          <cell r="I2268" t="str">
            <v>RW2</v>
          </cell>
        </row>
        <row r="2272">
          <cell r="C2272">
            <v>1447</v>
          </cell>
          <cell r="I2272" t="str">
            <v>RC1</v>
          </cell>
        </row>
        <row r="2274">
          <cell r="C2274">
            <v>1447</v>
          </cell>
          <cell r="I2274" t="str">
            <v>RC2</v>
          </cell>
        </row>
        <row r="2282">
          <cell r="C2282">
            <v>66</v>
          </cell>
          <cell r="I2282" t="str">
            <v>K7</v>
          </cell>
        </row>
        <row r="2291">
          <cell r="C2291">
            <v>673</v>
          </cell>
          <cell r="I2291" t="str">
            <v>WP3</v>
          </cell>
        </row>
        <row r="2293">
          <cell r="C2293">
            <v>1447</v>
          </cell>
          <cell r="I2293" t="str">
            <v>WP4</v>
          </cell>
        </row>
        <row r="2299">
          <cell r="C2299">
            <v>673</v>
          </cell>
          <cell r="I2299" t="str">
            <v>WL1</v>
          </cell>
        </row>
        <row r="2303">
          <cell r="C2303">
            <v>1447</v>
          </cell>
          <cell r="I2303" t="str">
            <v>WL2</v>
          </cell>
        </row>
        <row r="2317">
          <cell r="C2317">
            <v>362</v>
          </cell>
          <cell r="I2317" t="str">
            <v>EGE1</v>
          </cell>
        </row>
        <row r="2320">
          <cell r="C2320">
            <v>362</v>
          </cell>
          <cell r="I2320" t="str">
            <v>EGE2</v>
          </cell>
        </row>
        <row r="2323">
          <cell r="C2323">
            <v>724</v>
          </cell>
          <cell r="I2323" t="str">
            <v>EGE3</v>
          </cell>
        </row>
        <row r="2326">
          <cell r="C2326">
            <v>1447</v>
          </cell>
          <cell r="I2326" t="str">
            <v>EGE4</v>
          </cell>
        </row>
        <row r="2329">
          <cell r="C2329">
            <v>4342</v>
          </cell>
          <cell r="I2329" t="str">
            <v>EGE5</v>
          </cell>
        </row>
        <row r="2332">
          <cell r="C2332">
            <v>6079</v>
          </cell>
          <cell r="I2332" t="str">
            <v>EGE6</v>
          </cell>
        </row>
        <row r="2338">
          <cell r="C2338">
            <v>1453</v>
          </cell>
          <cell r="I2338" t="str">
            <v>EEA1</v>
          </cell>
        </row>
        <row r="2342">
          <cell r="C2342">
            <v>13167</v>
          </cell>
          <cell r="I2342" t="str">
            <v>EEA2</v>
          </cell>
        </row>
        <row r="2348">
          <cell r="C2348">
            <v>149</v>
          </cell>
          <cell r="I2348" t="str">
            <v>EF3</v>
          </cell>
        </row>
        <row r="2367">
          <cell r="C2367">
            <v>114</v>
          </cell>
          <cell r="I2367" t="str">
            <v>CP1</v>
          </cell>
        </row>
        <row r="2369">
          <cell r="C2369">
            <v>31</v>
          </cell>
          <cell r="I2369" t="str">
            <v>CP2</v>
          </cell>
        </row>
        <row r="2371">
          <cell r="C2371">
            <v>35</v>
          </cell>
          <cell r="I2371" t="str">
            <v>CP3</v>
          </cell>
        </row>
        <row r="2373">
          <cell r="C2373">
            <v>4602</v>
          </cell>
          <cell r="I2373" t="str">
            <v>CP4</v>
          </cell>
        </row>
        <row r="2375">
          <cell r="C2375">
            <v>1058</v>
          </cell>
          <cell r="I2375" t="str">
            <v>CP5</v>
          </cell>
        </row>
        <row r="2382">
          <cell r="C2382">
            <v>109</v>
          </cell>
          <cell r="I2382" t="str">
            <v>CPM1</v>
          </cell>
        </row>
        <row r="2385">
          <cell r="C2385">
            <v>5</v>
          </cell>
          <cell r="I2385" t="str">
            <v>CPM2</v>
          </cell>
        </row>
        <row r="2387">
          <cell r="C2387">
            <v>14</v>
          </cell>
          <cell r="I2387" t="str">
            <v>CPM3</v>
          </cell>
        </row>
        <row r="2389">
          <cell r="C2389">
            <v>17</v>
          </cell>
          <cell r="I2389" t="str">
            <v>CPM4</v>
          </cell>
        </row>
        <row r="2394">
          <cell r="C2394">
            <v>144</v>
          </cell>
          <cell r="I2394" t="str">
            <v>CPR8</v>
          </cell>
        </row>
        <row r="2396">
          <cell r="C2396">
            <v>1058</v>
          </cell>
          <cell r="I2396" t="str">
            <v>CPR9</v>
          </cell>
        </row>
        <row r="2398">
          <cell r="C2398">
            <v>739</v>
          </cell>
          <cell r="I2398" t="str">
            <v>CPR5</v>
          </cell>
        </row>
        <row r="2400">
          <cell r="C2400">
            <v>3618</v>
          </cell>
          <cell r="I2400" t="str">
            <v>CPR10</v>
          </cell>
        </row>
        <row r="2402">
          <cell r="C2402">
            <v>101</v>
          </cell>
          <cell r="I2402" t="str">
            <v>CPR11</v>
          </cell>
        </row>
        <row r="2414">
          <cell r="C2414">
            <v>35</v>
          </cell>
          <cell r="I2414" t="str">
            <v>CPR12</v>
          </cell>
        </row>
        <row r="2422">
          <cell r="C2422">
            <v>706</v>
          </cell>
          <cell r="I2422" t="str">
            <v>F1-5</v>
          </cell>
        </row>
        <row r="2427">
          <cell r="C2427">
            <v>106</v>
          </cell>
          <cell r="I2427" t="str">
            <v>F3-5</v>
          </cell>
        </row>
        <row r="2429">
          <cell r="C2429">
            <v>61</v>
          </cell>
          <cell r="I2429" t="str">
            <v>F3-7</v>
          </cell>
        </row>
        <row r="2434">
          <cell r="C2434">
            <v>23</v>
          </cell>
          <cell r="I2434" t="str">
            <v>F4-1</v>
          </cell>
        </row>
        <row r="2437">
          <cell r="C2437">
            <v>20</v>
          </cell>
          <cell r="I2437" t="str">
            <v>F4-3</v>
          </cell>
        </row>
        <row r="2439">
          <cell r="C2439">
            <v>1088</v>
          </cell>
          <cell r="I2439" t="str">
            <v>F4-4</v>
          </cell>
        </row>
        <row r="2442">
          <cell r="C2442">
            <v>20</v>
          </cell>
          <cell r="I2442" t="str">
            <v>F4-5</v>
          </cell>
        </row>
        <row r="2445">
          <cell r="C2445">
            <v>129</v>
          </cell>
          <cell r="I2445" t="str">
            <v>F4-6</v>
          </cell>
        </row>
        <row r="2447">
          <cell r="C2447">
            <v>443</v>
          </cell>
          <cell r="I2447" t="str">
            <v>F4-7</v>
          </cell>
        </row>
        <row r="2449">
          <cell r="C2449">
            <v>556</v>
          </cell>
          <cell r="I2449" t="str">
            <v>F4-8</v>
          </cell>
        </row>
        <row r="2452">
          <cell r="C2452">
            <v>34</v>
          </cell>
          <cell r="I2452" t="str">
            <v>F4-9</v>
          </cell>
        </row>
        <row r="2466">
          <cell r="C2466">
            <v>40</v>
          </cell>
          <cell r="I2466" t="str">
            <v>F1-7</v>
          </cell>
        </row>
        <row r="2473">
          <cell r="C2473">
            <v>604</v>
          </cell>
          <cell r="I2473" t="str">
            <v>R5</v>
          </cell>
        </row>
        <row r="2479">
          <cell r="C2479">
            <v>112</v>
          </cell>
          <cell r="I2479" t="str">
            <v>CJ4</v>
          </cell>
        </row>
        <row r="2481">
          <cell r="C2481">
            <v>219</v>
          </cell>
          <cell r="I2481" t="str">
            <v>CJ6</v>
          </cell>
        </row>
        <row r="2486">
          <cell r="C2486">
            <v>35</v>
          </cell>
          <cell r="I2486" t="str">
            <v>MJ1</v>
          </cell>
        </row>
        <row r="2488">
          <cell r="C2488">
            <v>39</v>
          </cell>
          <cell r="I2488" t="str">
            <v>MJ4</v>
          </cell>
        </row>
        <row r="2492">
          <cell r="C2492">
            <v>96</v>
          </cell>
          <cell r="I2492" t="str">
            <v>JF1</v>
          </cell>
        </row>
        <row r="2494">
          <cell r="C2494">
            <v>96</v>
          </cell>
          <cell r="I2494" t="str">
            <v>JF2</v>
          </cell>
        </row>
        <row r="2498">
          <cell r="C2498">
            <v>70</v>
          </cell>
          <cell r="I2498" t="str">
            <v>JR1</v>
          </cell>
        </row>
        <row r="2503">
          <cell r="C2503">
            <v>264</v>
          </cell>
          <cell r="I2503" t="str">
            <v>JW1</v>
          </cell>
        </row>
        <row r="2513">
          <cell r="C2513">
            <v>880</v>
          </cell>
          <cell r="I2513" t="str">
            <v>JD1</v>
          </cell>
        </row>
        <row r="2520">
          <cell r="C2520">
            <v>750</v>
          </cell>
          <cell r="I2520" t="str">
            <v>CAA3</v>
          </cell>
        </row>
        <row r="2527">
          <cell r="C2527">
            <v>88</v>
          </cell>
          <cell r="I2527" t="str">
            <v>MCB1</v>
          </cell>
        </row>
        <row r="2529">
          <cell r="C2529">
            <v>88</v>
          </cell>
          <cell r="I2529" t="str">
            <v>MCB2</v>
          </cell>
        </row>
        <row r="2533">
          <cell r="C2533">
            <v>376</v>
          </cell>
          <cell r="I2533" t="str">
            <v>MC1</v>
          </cell>
        </row>
        <row r="2537">
          <cell r="C2537">
            <v>16</v>
          </cell>
          <cell r="I2537" t="str">
            <v>MB1</v>
          </cell>
        </row>
        <row r="2541">
          <cell r="C2541">
            <v>10</v>
          </cell>
          <cell r="I2541" t="str">
            <v>MRB1</v>
          </cell>
        </row>
        <row r="2545">
          <cell r="C2545">
            <v>10</v>
          </cell>
          <cell r="I2545" t="str">
            <v>ME1</v>
          </cell>
        </row>
        <row r="2549">
          <cell r="C2549">
            <v>8</v>
          </cell>
          <cell r="I2549" t="str">
            <v>MwL1</v>
          </cell>
        </row>
        <row r="2565">
          <cell r="C2565">
            <v>6</v>
          </cell>
          <cell r="I2565" t="str">
            <v>PB1</v>
          </cell>
        </row>
        <row r="2567">
          <cell r="C2567">
            <v>120</v>
          </cell>
          <cell r="I2567" t="str">
            <v>PB2</v>
          </cell>
        </row>
        <row r="2569">
          <cell r="C2569">
            <v>120</v>
          </cell>
          <cell r="I2569" t="str">
            <v>PB3</v>
          </cell>
        </row>
        <row r="2577">
          <cell r="C2577">
            <v>21</v>
          </cell>
          <cell r="I2577" t="str">
            <v>PC1</v>
          </cell>
        </row>
        <row r="2582">
          <cell r="C2582">
            <v>24</v>
          </cell>
          <cell r="I2582" t="str">
            <v>R1</v>
          </cell>
        </row>
        <row r="2584">
          <cell r="C2584">
            <v>15</v>
          </cell>
          <cell r="I2584" t="str">
            <v>R2</v>
          </cell>
        </row>
        <row r="2589">
          <cell r="C2589">
            <v>9</v>
          </cell>
          <cell r="I2589" t="str">
            <v>R4</v>
          </cell>
        </row>
        <row r="2595">
          <cell r="C2595">
            <v>1</v>
          </cell>
          <cell r="I2595" t="str">
            <v>PTC1</v>
          </cell>
        </row>
        <row r="2599">
          <cell r="C2599">
            <v>1</v>
          </cell>
          <cell r="I2599" t="str">
            <v>PTT2</v>
          </cell>
        </row>
        <row r="2615">
          <cell r="C2615">
            <v>1447</v>
          </cell>
          <cell r="I2615" t="str">
            <v>RB6</v>
          </cell>
        </row>
        <row r="2619">
          <cell r="C2619">
            <v>1447</v>
          </cell>
          <cell r="I2619" t="str">
            <v>RW2</v>
          </cell>
        </row>
        <row r="2623">
          <cell r="C2623">
            <v>1447</v>
          </cell>
          <cell r="I2623" t="str">
            <v>RC1</v>
          </cell>
        </row>
        <row r="2625">
          <cell r="C2625">
            <v>1447</v>
          </cell>
          <cell r="I2625" t="str">
            <v>RC2</v>
          </cell>
        </row>
        <row r="2632">
          <cell r="C2632">
            <v>66</v>
          </cell>
          <cell r="I2632" t="str">
            <v>K7</v>
          </cell>
        </row>
        <row r="2641">
          <cell r="C2641">
            <v>673</v>
          </cell>
          <cell r="I2641" t="str">
            <v>WP3</v>
          </cell>
        </row>
        <row r="2643">
          <cell r="C2643">
            <v>1447</v>
          </cell>
          <cell r="I2643" t="str">
            <v>WP4</v>
          </cell>
        </row>
        <row r="2649">
          <cell r="C2649">
            <v>673</v>
          </cell>
          <cell r="I2649" t="str">
            <v>WL1</v>
          </cell>
        </row>
        <row r="2653">
          <cell r="C2653">
            <v>1447</v>
          </cell>
          <cell r="I2653" t="str">
            <v>WL2</v>
          </cell>
        </row>
      </sheetData>
      <sheetData sheetId="1"/>
      <sheetData sheetId="2"/>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IPC 17"/>
      <sheetName val="B.O.Q IPC 17 (2)"/>
      <sheetName val="95% earth work"/>
      <sheetName val="SB"/>
      <sheetName val="BC"/>
      <sheetName val="ABC"/>
      <sheetName val="ACWC"/>
      <sheetName val="Drain (2)"/>
      <sheetName val="85% earth work"/>
      <sheetName val="85% earth work (2)"/>
      <sheetName val=" earth work"/>
      <sheetName val=" earth work (2)"/>
      <sheetName val="85% earth work (3)"/>
      <sheetName val="85% earth work (4)"/>
      <sheetName val=" earth work (3)"/>
      <sheetName val=" earth work (4)"/>
      <sheetName val="SB (2)"/>
      <sheetName val="BC (2)"/>
      <sheetName val="BC (3)"/>
      <sheetName val="ABC (2)"/>
      <sheetName val="ACWC (2)"/>
      <sheetName val="db"/>
      <sheetName val="SUMMARY"/>
      <sheetName val="Material"/>
      <sheetName val="300"/>
      <sheetName val="BILL NO 2 (R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Analysis"/>
      <sheetName val="Manpower"/>
      <sheetName val="Equipment"/>
      <sheetName val="Material"/>
      <sheetName val="Instruments"/>
      <sheetName val="SUMMARY"/>
      <sheetName val="Sheet1"/>
      <sheetName val="RateList102"/>
      <sheetName val="RateList103"/>
      <sheetName val="RateList104"/>
      <sheetName val="RateList106"/>
      <sheetName val="Index"/>
      <sheetName val="Sheet Index"/>
      <sheetName val="Index102"/>
      <sheetName val="Index103"/>
      <sheetName val="Index104"/>
      <sheetName val="Index106"/>
      <sheetName val="PVC with strainer"/>
      <sheetName val="GROUT"/>
      <sheetName val="GROUT (2)"/>
      <sheetName val="ClayCore"/>
      <sheetName val="double Tee Roofing"/>
      <sheetName val="Rock Fmn"/>
      <sheetName val="exc1"/>
      <sheetName val="exc2"/>
      <sheetName val="exc3"/>
      <sheetName val="exc4"/>
      <sheetName val="exc5"/>
      <sheetName val="exc6"/>
      <sheetName val="exc7"/>
      <sheetName val="exc8"/>
      <sheetName val="exc9"/>
      <sheetName val="exc11"/>
      <sheetName val="exc12"/>
      <sheetName val="emb1"/>
      <sheetName val="emb2"/>
      <sheetName val="emb3"/>
      <sheetName val="emb4"/>
      <sheetName val="emb5"/>
      <sheetName val="emb6"/>
      <sheetName val="emb7"/>
      <sheetName val="emb8"/>
      <sheetName val="emb9a"/>
      <sheetName val="emb9b"/>
      <sheetName val="emb9.1"/>
      <sheetName val="emb10"/>
      <sheetName val="emb11"/>
      <sheetName val="emb12"/>
      <sheetName val="emb13"/>
      <sheetName val="emb14"/>
      <sheetName val="RA (1)"/>
      <sheetName val="RA (2)"/>
      <sheetName val="RA (2.1)"/>
      <sheetName val="RA (3)"/>
      <sheetName val="RA (4)"/>
      <sheetName val="RA (5)"/>
      <sheetName val="RA (8)"/>
      <sheetName val="RA (6)"/>
      <sheetName val="RA (7)"/>
      <sheetName val="RA (7-50)"/>
      <sheetName val="RA (7-75)"/>
      <sheetName val="RA (7-100)"/>
      <sheetName val="RA (9)"/>
      <sheetName val="RA (11)"/>
      <sheetName val="RA (12)"/>
      <sheetName val="RA (16)"/>
      <sheetName val="RA (23)"/>
      <sheetName val="RA (24)"/>
      <sheetName val="RA (25)"/>
      <sheetName val="RA (25b)"/>
      <sheetName val="RA (26)"/>
      <sheetName val="RA (27)"/>
      <sheetName val="RA (28)"/>
      <sheetName val="RA (29)"/>
      <sheetName val="RA (30)"/>
      <sheetName val="RA (31)"/>
      <sheetName val="RA (32)"/>
      <sheetName val="RA (33)"/>
      <sheetName val="RA (34)"/>
      <sheetName val="RA (35)"/>
      <sheetName val="RA (36)"/>
      <sheetName val="RA (37)"/>
      <sheetName val="RA (45)"/>
      <sheetName val="RA (46)"/>
      <sheetName val="RA (49)"/>
      <sheetName val="RA (50)"/>
      <sheetName val="RA (51)"/>
      <sheetName val="RA (51b)"/>
      <sheetName val="RA (56)"/>
      <sheetName val="RA (57)"/>
      <sheetName val="RA (58)"/>
      <sheetName val="RA (52)"/>
      <sheetName val="RA (53)"/>
      <sheetName val="RA (54)"/>
      <sheetName val="RA (38)"/>
      <sheetName val="RA (39)"/>
      <sheetName val="RA (40)"/>
      <sheetName val="RA(39)-Clac"/>
      <sheetName val="RA(40)-Clac"/>
      <sheetName val="NHA_CSRs"/>
      <sheetName val="RA_DB"/>
      <sheetName val="Sample"/>
      <sheetName val="Lists"/>
      <sheetName val="Carriage"/>
    </sheetNames>
    <sheetDataSet>
      <sheetData sheetId="0" refreshError="1"/>
      <sheetData sheetId="1"/>
      <sheetData sheetId="2"/>
      <sheetData sheetId="3"/>
      <sheetData sheetId="4" refreshError="1"/>
      <sheetData sheetId="5" refreshError="1"/>
      <sheetData sheetId="6" refreshError="1"/>
      <sheetData sheetId="7"/>
      <sheetData sheetId="8" refreshError="1">
        <row r="4">
          <cell r="L4" t="str">
            <v>Rate</v>
          </cell>
        </row>
        <row r="7">
          <cell r="A7" t="str">
            <v>exc1</v>
          </cell>
          <cell r="F7">
            <v>258.31</v>
          </cell>
        </row>
        <row r="8">
          <cell r="A8" t="str">
            <v>exc2</v>
          </cell>
          <cell r="F8">
            <v>517.47</v>
          </cell>
        </row>
        <row r="10">
          <cell r="A10" t="str">
            <v>exc3</v>
          </cell>
          <cell r="F10">
            <v>282.39</v>
          </cell>
        </row>
        <row r="11">
          <cell r="A11" t="str">
            <v>exc4</v>
          </cell>
          <cell r="F11">
            <v>602.36</v>
          </cell>
        </row>
        <row r="12">
          <cell r="A12" t="str">
            <v>exc5</v>
          </cell>
          <cell r="F12">
            <v>606.86</v>
          </cell>
        </row>
        <row r="13">
          <cell r="A13" t="str">
            <v>exc6</v>
          </cell>
          <cell r="F13">
            <v>629.33000000000004</v>
          </cell>
        </row>
        <row r="15">
          <cell r="F15">
            <v>258.31</v>
          </cell>
        </row>
        <row r="16">
          <cell r="A16" t="str">
            <v>exc7</v>
          </cell>
          <cell r="F16">
            <v>560.41</v>
          </cell>
        </row>
        <row r="18">
          <cell r="F18">
            <v>258.31</v>
          </cell>
        </row>
        <row r="19">
          <cell r="F19">
            <v>629.33000000000004</v>
          </cell>
        </row>
        <row r="20">
          <cell r="A20" t="str">
            <v>exc10</v>
          </cell>
          <cell r="F20">
            <v>2243.5100000000002</v>
          </cell>
        </row>
        <row r="21">
          <cell r="A21" t="str">
            <v>exc11</v>
          </cell>
          <cell r="F21">
            <v>56.8</v>
          </cell>
        </row>
        <row r="25">
          <cell r="A25" t="str">
            <v>emb1</v>
          </cell>
          <cell r="F25">
            <v>648.79</v>
          </cell>
        </row>
        <row r="26">
          <cell r="A26" t="str">
            <v>emb3</v>
          </cell>
          <cell r="F26">
            <v>273.3</v>
          </cell>
        </row>
        <row r="27">
          <cell r="A27" t="str">
            <v>emb2</v>
          </cell>
          <cell r="F27">
            <v>905.92</v>
          </cell>
        </row>
        <row r="28">
          <cell r="A28" t="str">
            <v>emb4</v>
          </cell>
          <cell r="F28">
            <v>337.94</v>
          </cell>
        </row>
        <row r="29">
          <cell r="A29" t="str">
            <v>emb5</v>
          </cell>
          <cell r="F29">
            <v>310.32</v>
          </cell>
        </row>
        <row r="30">
          <cell r="A30" t="str">
            <v>emb6</v>
          </cell>
          <cell r="F30">
            <v>350.96</v>
          </cell>
        </row>
        <row r="31">
          <cell r="A31" t="str">
            <v>emb7</v>
          </cell>
          <cell r="F31">
            <v>188.98</v>
          </cell>
        </row>
        <row r="33">
          <cell r="A33" t="str">
            <v>emb8</v>
          </cell>
          <cell r="F33">
            <v>417.34</v>
          </cell>
        </row>
        <row r="34">
          <cell r="A34" t="str">
            <v>emb9a</v>
          </cell>
          <cell r="F34">
            <v>337.94</v>
          </cell>
        </row>
        <row r="35">
          <cell r="A35" t="str">
            <v>emb10</v>
          </cell>
          <cell r="F35">
            <v>216.6</v>
          </cell>
        </row>
        <row r="39">
          <cell r="A39" t="str">
            <v>conc1</v>
          </cell>
          <cell r="F39">
            <v>5400</v>
          </cell>
        </row>
        <row r="40">
          <cell r="A40" t="str">
            <v>conc2</v>
          </cell>
          <cell r="F40">
            <v>5000</v>
          </cell>
        </row>
        <row r="41">
          <cell r="A41" t="str">
            <v>conc3</v>
          </cell>
          <cell r="F41">
            <v>1205</v>
          </cell>
        </row>
        <row r="42">
          <cell r="A42" t="str">
            <v>conc4</v>
          </cell>
          <cell r="F42">
            <v>8749.8799999999992</v>
          </cell>
        </row>
        <row r="43">
          <cell r="A43" t="str">
            <v>conc5</v>
          </cell>
          <cell r="F43">
            <v>8749.8799999999992</v>
          </cell>
        </row>
        <row r="45">
          <cell r="A45" t="str">
            <v>conc3k1</v>
          </cell>
          <cell r="F45">
            <v>6229.54</v>
          </cell>
        </row>
        <row r="46">
          <cell r="A46" t="str">
            <v>conc3k2</v>
          </cell>
          <cell r="F46">
            <v>6435.36</v>
          </cell>
        </row>
        <row r="47">
          <cell r="A47" t="str">
            <v>conc3k3</v>
          </cell>
          <cell r="F47">
            <v>6778.28</v>
          </cell>
        </row>
        <row r="48">
          <cell r="A48" t="str">
            <v>conc3k4</v>
          </cell>
          <cell r="F48">
            <v>7556.77</v>
          </cell>
        </row>
        <row r="49">
          <cell r="A49" t="str">
            <v>conc3k5</v>
          </cell>
          <cell r="F49">
            <v>6778.28</v>
          </cell>
        </row>
        <row r="50">
          <cell r="A50" t="str">
            <v>conc3k6</v>
          </cell>
          <cell r="F50">
            <v>6435.36</v>
          </cell>
        </row>
        <row r="52">
          <cell r="A52" t="str">
            <v>conc2k1</v>
          </cell>
          <cell r="F52">
            <v>5558.79</v>
          </cell>
        </row>
        <row r="53">
          <cell r="A53" t="str">
            <v>conc2k2</v>
          </cell>
          <cell r="F53">
            <v>5530.7</v>
          </cell>
        </row>
        <row r="54">
          <cell r="A54" t="str">
            <v>conc2k3</v>
          </cell>
          <cell r="F54">
            <v>5330.7</v>
          </cell>
        </row>
        <row r="55">
          <cell r="A55" t="str">
            <v>conc2k5</v>
          </cell>
          <cell r="F55">
            <v>5530.7</v>
          </cell>
        </row>
        <row r="56">
          <cell r="A56" t="str">
            <v>conc1.5k</v>
          </cell>
          <cell r="F56">
            <v>3398.73</v>
          </cell>
        </row>
        <row r="58">
          <cell r="A58" t="str">
            <v>shot-tun</v>
          </cell>
          <cell r="F58">
            <v>2309.23</v>
          </cell>
        </row>
        <row r="59">
          <cell r="A59" t="str">
            <v>shot-sur</v>
          </cell>
          <cell r="F59">
            <v>2517.1</v>
          </cell>
        </row>
        <row r="63">
          <cell r="A63" t="str">
            <v>jnt1</v>
          </cell>
          <cell r="F63">
            <v>41.81</v>
          </cell>
        </row>
        <row r="64">
          <cell r="A64" t="str">
            <v>jnt2</v>
          </cell>
          <cell r="F64">
            <v>1435</v>
          </cell>
        </row>
        <row r="65">
          <cell r="A65" t="str">
            <v>jnt4</v>
          </cell>
          <cell r="F65">
            <v>582</v>
          </cell>
        </row>
        <row r="66">
          <cell r="A66" t="str">
            <v>jnt5</v>
          </cell>
          <cell r="F66">
            <v>2950</v>
          </cell>
        </row>
        <row r="67">
          <cell r="A67" t="str">
            <v>jnt6</v>
          </cell>
          <cell r="F67">
            <v>915</v>
          </cell>
        </row>
        <row r="68">
          <cell r="A68" t="str">
            <v>jnt7</v>
          </cell>
          <cell r="F68">
            <v>2325</v>
          </cell>
        </row>
        <row r="69">
          <cell r="A69" t="str">
            <v>jnt8</v>
          </cell>
          <cell r="F69">
            <v>1873.36</v>
          </cell>
        </row>
        <row r="70">
          <cell r="A70" t="str">
            <v>jnt9</v>
          </cell>
          <cell r="F70">
            <v>350</v>
          </cell>
        </row>
        <row r="71">
          <cell r="A71" t="str">
            <v>jnt10</v>
          </cell>
          <cell r="F71">
            <v>2500</v>
          </cell>
        </row>
        <row r="72">
          <cell r="A72" t="str">
            <v>jnt11</v>
          </cell>
          <cell r="F72">
            <v>520</v>
          </cell>
        </row>
        <row r="76">
          <cell r="A76" t="str">
            <v>stl60</v>
          </cell>
          <cell r="F76">
            <v>94052.6</v>
          </cell>
        </row>
        <row r="77">
          <cell r="A77" t="str">
            <v>stlrib</v>
          </cell>
          <cell r="F77">
            <v>125000</v>
          </cell>
        </row>
        <row r="78">
          <cell r="A78" t="str">
            <v>stlpre</v>
          </cell>
          <cell r="F78">
            <v>175000</v>
          </cell>
        </row>
        <row r="79">
          <cell r="A79" t="str">
            <v>mesh-sur</v>
          </cell>
          <cell r="F79">
            <v>125000</v>
          </cell>
        </row>
        <row r="80">
          <cell r="A80" t="str">
            <v>mesh-tun</v>
          </cell>
          <cell r="F80">
            <v>110000</v>
          </cell>
        </row>
        <row r="81">
          <cell r="A81" t="str">
            <v>ancrblt</v>
          </cell>
          <cell r="F81">
            <v>9874.3799999999992</v>
          </cell>
        </row>
        <row r="86">
          <cell r="A86" t="str">
            <v>bwf13</v>
          </cell>
          <cell r="F86">
            <v>4943.5</v>
          </cell>
        </row>
        <row r="87">
          <cell r="A87" t="str">
            <v>bws13</v>
          </cell>
          <cell r="F87">
            <v>5120</v>
          </cell>
        </row>
        <row r="88">
          <cell r="A88" t="str">
            <v>pp</v>
          </cell>
          <cell r="F88">
            <v>170.52</v>
          </cell>
        </row>
        <row r="89">
          <cell r="A89" t="str">
            <v>tp</v>
          </cell>
          <cell r="F89">
            <v>69.19</v>
          </cell>
        </row>
        <row r="91">
          <cell r="A91" t="str">
            <v>dpc-hor</v>
          </cell>
          <cell r="F91">
            <v>312.95999999999998</v>
          </cell>
        </row>
        <row r="92">
          <cell r="A92" t="str">
            <v>dpc-ver</v>
          </cell>
          <cell r="F92">
            <v>305.06</v>
          </cell>
        </row>
        <row r="93">
          <cell r="A93" t="str">
            <v>flrbas</v>
          </cell>
          <cell r="F93">
            <v>527.38</v>
          </cell>
        </row>
        <row r="94">
          <cell r="A94" t="str">
            <v>terr</v>
          </cell>
          <cell r="F94">
            <v>987.99</v>
          </cell>
        </row>
        <row r="95">
          <cell r="A95" t="str">
            <v>artile</v>
          </cell>
          <cell r="F95">
            <v>3252.55</v>
          </cell>
        </row>
        <row r="96">
          <cell r="A96" t="str">
            <v>top</v>
          </cell>
          <cell r="F96">
            <v>361.67</v>
          </cell>
        </row>
        <row r="97">
          <cell r="A97" t="str">
            <v>skirt</v>
          </cell>
          <cell r="F97">
            <v>664.49</v>
          </cell>
        </row>
        <row r="98">
          <cell r="A98" t="str">
            <v>mat</v>
          </cell>
          <cell r="F98">
            <v>328.79</v>
          </cell>
        </row>
        <row r="99">
          <cell r="A99" t="str">
            <v>roof</v>
          </cell>
          <cell r="F99">
            <v>558.04999999999995</v>
          </cell>
        </row>
        <row r="101">
          <cell r="A101" t="str">
            <v>plast14</v>
          </cell>
          <cell r="F101">
            <v>171</v>
          </cell>
        </row>
        <row r="102">
          <cell r="A102" t="str">
            <v>plast13</v>
          </cell>
          <cell r="F102">
            <v>183</v>
          </cell>
        </row>
        <row r="103">
          <cell r="A103" t="str">
            <v>emul</v>
          </cell>
          <cell r="F103">
            <v>254.99</v>
          </cell>
        </row>
        <row r="104">
          <cell r="A104" t="str">
            <v>wshld</v>
          </cell>
          <cell r="F104">
            <v>295.58999999999997</v>
          </cell>
        </row>
        <row r="105">
          <cell r="A105" t="str">
            <v>stl-dr</v>
          </cell>
          <cell r="F105">
            <v>450</v>
          </cell>
        </row>
        <row r="106">
          <cell r="A106" t="str">
            <v>alm-win</v>
          </cell>
          <cell r="F106">
            <v>510</v>
          </cell>
        </row>
        <row r="107">
          <cell r="A107" t="str">
            <v>glaz</v>
          </cell>
          <cell r="F107">
            <v>142.80000000000001</v>
          </cell>
        </row>
        <row r="108">
          <cell r="A108" t="str">
            <v>gril</v>
          </cell>
          <cell r="F108">
            <v>275</v>
          </cell>
        </row>
        <row r="109">
          <cell r="A109" t="str">
            <v>fl-dr</v>
          </cell>
          <cell r="F109">
            <v>660.03</v>
          </cell>
        </row>
        <row r="113">
          <cell r="A113" t="str">
            <v>drl-drn</v>
          </cell>
          <cell r="F113">
            <v>2156.04</v>
          </cell>
        </row>
        <row r="114">
          <cell r="A114" t="str">
            <v>sur3</v>
          </cell>
          <cell r="F114">
            <v>645.70000000000005</v>
          </cell>
        </row>
        <row r="115">
          <cell r="A115" t="str">
            <v>inv-fil</v>
          </cell>
          <cell r="F115">
            <v>544.98</v>
          </cell>
        </row>
        <row r="116">
          <cell r="A116" t="str">
            <v>riprap</v>
          </cell>
          <cell r="F116">
            <v>968.37</v>
          </cell>
        </row>
        <row r="117">
          <cell r="A117" t="str">
            <v>neopad</v>
          </cell>
          <cell r="F117">
            <v>500</v>
          </cell>
        </row>
        <row r="118">
          <cell r="A118" t="str">
            <v>neopad.kg</v>
          </cell>
          <cell r="F118">
            <v>1250</v>
          </cell>
        </row>
        <row r="119">
          <cell r="A119" t="str">
            <v>misc1</v>
          </cell>
          <cell r="F119">
            <v>1723.45</v>
          </cell>
        </row>
        <row r="123">
          <cell r="A123" t="str">
            <v>GI-rail</v>
          </cell>
          <cell r="F123">
            <v>300</v>
          </cell>
        </row>
        <row r="124">
          <cell r="A124" t="str">
            <v>jnt3</v>
          </cell>
          <cell r="F124">
            <v>505</v>
          </cell>
        </row>
        <row r="126">
          <cell r="A126" t="str">
            <v>D-8.1.1</v>
          </cell>
          <cell r="F126">
            <v>46.18</v>
          </cell>
        </row>
        <row r="127">
          <cell r="A127" t="str">
            <v>D-8.1.2</v>
          </cell>
          <cell r="F127">
            <v>60.43</v>
          </cell>
        </row>
        <row r="128">
          <cell r="A128" t="str">
            <v>D-8.10</v>
          </cell>
          <cell r="F128">
            <v>31500</v>
          </cell>
        </row>
        <row r="129">
          <cell r="A129" t="str">
            <v>D-8.11</v>
          </cell>
          <cell r="F129">
            <v>283.74</v>
          </cell>
        </row>
        <row r="130">
          <cell r="A130" t="str">
            <v>D-8.12</v>
          </cell>
          <cell r="F130">
            <v>1484.3</v>
          </cell>
        </row>
        <row r="131">
          <cell r="A131" t="str">
            <v>D-8.13</v>
          </cell>
          <cell r="F131">
            <v>9366.64</v>
          </cell>
        </row>
        <row r="133">
          <cell r="A133" t="str">
            <v>D-8.2.1</v>
          </cell>
          <cell r="F133">
            <v>212</v>
          </cell>
        </row>
        <row r="134">
          <cell r="A134" t="str">
            <v>D-8.2.2</v>
          </cell>
          <cell r="F134">
            <v>262.2</v>
          </cell>
        </row>
        <row r="135">
          <cell r="A135" t="str">
            <v>D-8.2.3</v>
          </cell>
          <cell r="F135">
            <v>262.2</v>
          </cell>
        </row>
        <row r="137">
          <cell r="A137" t="str">
            <v>D-8.4.1</v>
          </cell>
          <cell r="F137">
            <v>200.03</v>
          </cell>
        </row>
        <row r="138">
          <cell r="A138" t="str">
            <v>D-8.4.2</v>
          </cell>
          <cell r="F138">
            <v>222.85</v>
          </cell>
        </row>
        <row r="139">
          <cell r="A139" t="str">
            <v>wc</v>
          </cell>
          <cell r="F139">
            <v>10000</v>
          </cell>
        </row>
        <row r="140">
          <cell r="A140" t="str">
            <v>hb</v>
          </cell>
          <cell r="F140">
            <v>7206.23</v>
          </cell>
        </row>
        <row r="141">
          <cell r="A141" t="str">
            <v>mh</v>
          </cell>
          <cell r="F141">
            <v>30000</v>
          </cell>
        </row>
        <row r="142">
          <cell r="A142" t="str">
            <v>ms</v>
          </cell>
          <cell r="F142">
            <v>2000</v>
          </cell>
        </row>
        <row r="143">
          <cell r="A143" t="str">
            <v>gysr</v>
          </cell>
          <cell r="F143">
            <v>20000</v>
          </cell>
        </row>
        <row r="147">
          <cell r="A147" t="str">
            <v>B-7.1</v>
          </cell>
          <cell r="F147">
            <v>1682</v>
          </cell>
        </row>
        <row r="148">
          <cell r="A148" t="str">
            <v>B-7.4</v>
          </cell>
          <cell r="F148">
            <v>3450</v>
          </cell>
        </row>
        <row r="149">
          <cell r="A149" t="str">
            <v>B-8</v>
          </cell>
        </row>
        <row r="150">
          <cell r="A150" t="str">
            <v>B-8a</v>
          </cell>
          <cell r="F150">
            <v>1033.5</v>
          </cell>
        </row>
        <row r="151">
          <cell r="A151" t="str">
            <v>B-8b</v>
          </cell>
          <cell r="F151">
            <v>634.6</v>
          </cell>
        </row>
        <row r="155">
          <cell r="A155" t="str">
            <v>A-4.1</v>
          </cell>
          <cell r="F155">
            <v>2692.42</v>
          </cell>
        </row>
        <row r="156">
          <cell r="A156" t="str">
            <v>A-4.2</v>
          </cell>
          <cell r="F156">
            <v>2882.11</v>
          </cell>
        </row>
        <row r="157">
          <cell r="A157" t="str">
            <v>A-4.2.1</v>
          </cell>
          <cell r="F157">
            <v>3124.04</v>
          </cell>
        </row>
        <row r="158">
          <cell r="A158" t="str">
            <v>A-4.2.2</v>
          </cell>
          <cell r="F158">
            <v>3220.79</v>
          </cell>
        </row>
        <row r="159">
          <cell r="A159" t="str">
            <v>A-4.2.3</v>
          </cell>
          <cell r="F159">
            <v>3328.9</v>
          </cell>
        </row>
        <row r="160">
          <cell r="A160" t="str">
            <v>A-4.2.4</v>
          </cell>
          <cell r="F160">
            <v>3723.55</v>
          </cell>
        </row>
        <row r="162">
          <cell r="A162" t="str">
            <v>A-4.3.1</v>
          </cell>
          <cell r="F162">
            <v>3184.48</v>
          </cell>
        </row>
        <row r="163">
          <cell r="A163" t="str">
            <v>A-4.3.2</v>
          </cell>
          <cell r="F163">
            <v>3628.65</v>
          </cell>
        </row>
        <row r="164">
          <cell r="A164" t="str">
            <v>A-4.3.3</v>
          </cell>
          <cell r="F164">
            <v>4027.99</v>
          </cell>
        </row>
        <row r="166">
          <cell r="A166" t="str">
            <v>A-4.4.1</v>
          </cell>
          <cell r="F166">
            <v>2300</v>
          </cell>
        </row>
        <row r="167">
          <cell r="A167" t="str">
            <v>A-4.4.2</v>
          </cell>
          <cell r="F167">
            <v>94052.6</v>
          </cell>
        </row>
        <row r="169">
          <cell r="A169" t="str">
            <v>A-4.5.1</v>
          </cell>
          <cell r="F169">
            <v>1104</v>
          </cell>
        </row>
        <row r="170">
          <cell r="A170" t="str">
            <v>A-4.5.2</v>
          </cell>
          <cell r="F170">
            <v>1115</v>
          </cell>
        </row>
        <row r="171">
          <cell r="A171" t="str">
            <v>A-4.5.3</v>
          </cell>
          <cell r="F171">
            <v>502</v>
          </cell>
        </row>
        <row r="175">
          <cell r="A175" t="str">
            <v>B-4.4.1.1</v>
          </cell>
          <cell r="F175">
            <v>978.34</v>
          </cell>
        </row>
        <row r="176">
          <cell r="A176" t="str">
            <v>B-4.4.1.2</v>
          </cell>
          <cell r="F176">
            <v>1178.55</v>
          </cell>
        </row>
        <row r="178">
          <cell r="A178" t="str">
            <v>B-4.4.2.1</v>
          </cell>
          <cell r="F178">
            <v>1174</v>
          </cell>
        </row>
        <row r="179">
          <cell r="A179" t="str">
            <v>B-4.4.2.2</v>
          </cell>
          <cell r="F179">
            <v>1406.5</v>
          </cell>
        </row>
        <row r="182">
          <cell r="A182" t="str">
            <v>E-5.1.1.1</v>
          </cell>
          <cell r="F182">
            <v>822.87</v>
          </cell>
        </row>
        <row r="184">
          <cell r="A184" t="str">
            <v>E-5.1.2.1</v>
          </cell>
          <cell r="F184">
            <v>1174</v>
          </cell>
        </row>
        <row r="185">
          <cell r="A185" t="str">
            <v>E-5.1.2.2</v>
          </cell>
          <cell r="F185">
            <v>1406.5</v>
          </cell>
        </row>
        <row r="190">
          <cell r="A190" t="str">
            <v>C-8.1.1</v>
          </cell>
          <cell r="F190">
            <v>388</v>
          </cell>
        </row>
        <row r="191">
          <cell r="A191" t="str">
            <v>C-8.1.2</v>
          </cell>
          <cell r="F191">
            <v>595</v>
          </cell>
        </row>
        <row r="192">
          <cell r="A192" t="str">
            <v>C-8.1.3</v>
          </cell>
          <cell r="F192">
            <v>580</v>
          </cell>
        </row>
        <row r="194">
          <cell r="A194" t="str">
            <v>D-3.1.1</v>
          </cell>
          <cell r="F194">
            <v>595</v>
          </cell>
        </row>
        <row r="196">
          <cell r="A196" t="str">
            <v>E-9.1.1</v>
          </cell>
          <cell r="F196">
            <v>595</v>
          </cell>
        </row>
        <row r="197">
          <cell r="A197" t="str">
            <v>slry</v>
          </cell>
          <cell r="F197">
            <v>9600</v>
          </cell>
        </row>
        <row r="201">
          <cell r="A201" t="str">
            <v>A-9a</v>
          </cell>
          <cell r="F201">
            <v>197997.71</v>
          </cell>
        </row>
        <row r="202">
          <cell r="A202" t="str">
            <v>A-9b</v>
          </cell>
          <cell r="F202">
            <v>151892.4</v>
          </cell>
        </row>
        <row r="203">
          <cell r="A203" t="str">
            <v>A-9c</v>
          </cell>
          <cell r="F203">
            <v>4166.67</v>
          </cell>
        </row>
        <row r="204">
          <cell r="A204" t="str">
            <v>A-9d</v>
          </cell>
          <cell r="F204">
            <v>2015232</v>
          </cell>
        </row>
        <row r="205">
          <cell r="A205" t="str">
            <v>A-9e</v>
          </cell>
          <cell r="F205">
            <v>1198614.26</v>
          </cell>
        </row>
        <row r="206">
          <cell r="A206" t="str">
            <v>A-9f</v>
          </cell>
          <cell r="F206">
            <v>1198614.26</v>
          </cell>
        </row>
        <row r="207">
          <cell r="A207" t="str">
            <v>A-9g</v>
          </cell>
          <cell r="F207">
            <v>1198614.26</v>
          </cell>
        </row>
        <row r="208">
          <cell r="A208" t="str">
            <v>A-9h</v>
          </cell>
          <cell r="F208">
            <v>1198614.26</v>
          </cell>
        </row>
        <row r="209">
          <cell r="A209" t="str">
            <v>A-9i</v>
          </cell>
          <cell r="F209">
            <v>1536000</v>
          </cell>
        </row>
        <row r="210">
          <cell r="A210" t="str">
            <v>A-9j</v>
          </cell>
          <cell r="F210">
            <v>600000</v>
          </cell>
        </row>
        <row r="213">
          <cell r="A213" t="str">
            <v>A-8.1.1</v>
          </cell>
          <cell r="F213">
            <v>3450</v>
          </cell>
        </row>
        <row r="215">
          <cell r="A215" t="str">
            <v>C-7.1</v>
          </cell>
          <cell r="F215">
            <v>3450</v>
          </cell>
        </row>
        <row r="216">
          <cell r="A216" t="str">
            <v>F-4.1</v>
          </cell>
          <cell r="F216">
            <v>3450</v>
          </cell>
        </row>
        <row r="217">
          <cell r="A217" t="str">
            <v>E-8.1</v>
          </cell>
          <cell r="F217">
            <v>4750</v>
          </cell>
        </row>
      </sheetData>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refreshError="1"/>
      <sheetData sheetId="102" refreshError="1"/>
      <sheetData sheetId="103"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IPC 28 (2)"/>
      <sheetName val="Summary (3)"/>
      <sheetName val="B.O.Q IPC 28"/>
      <sheetName val="Material"/>
      <sheetName val="Unst"/>
      <sheetName val="Slush"/>
      <sheetName val="Dewatering"/>
      <sheetName val="Btr Fill"/>
      <sheetName val="C&amp;G"/>
      <sheetName val="CNG"/>
      <sheetName val="95% earth work"/>
      <sheetName val="85% earth work"/>
      <sheetName val="780-930 (95%)"/>
      <sheetName val="95% earth work (Deduction)"/>
      <sheetName val="780-930 (85%)"/>
      <sheetName val="BC"/>
      <sheetName val="PRIME COAT"/>
      <sheetName val="T Coat"/>
      <sheetName val="ABC"/>
      <sheetName val="ACWC"/>
      <sheetName val="ACWC (2)"/>
      <sheetName val="TST"/>
      <sheetName val="Kerb Stone"/>
      <sheetName val="W Space"/>
      <sheetName val="Lean D"/>
      <sheetName val="Bed D"/>
      <sheetName val="Walls D"/>
      <sheetName val="Steel D"/>
      <sheetName val="W Stoper"/>
      <sheetName val="Adxiture D"/>
      <sheetName val="Piles"/>
      <sheetName val="Piles Steel CW RP 03"/>
      <sheetName val="Cassing"/>
      <sheetName val="Rcc (3)"/>
      <sheetName val="Bearing Pads"/>
      <sheetName val="Cap Carriageway (2)"/>
      <sheetName val="Steel Diaphrams"/>
      <sheetName val="Launching"/>
      <sheetName val="Deck Slab MCW"/>
      <sheetName val="RateList1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1A Rebate"/>
      <sheetName val="Summary1B Rebate"/>
      <sheetName val="Grand Summ"/>
      <sheetName val="Summary1A"/>
      <sheetName val="Civil BOQ 1A"/>
      <sheetName val="Elec 1A"/>
      <sheetName val="Engr 1A"/>
      <sheetName val="Summary1B"/>
      <sheetName val="Civil BOQ 1B"/>
      <sheetName val="Elec 1B"/>
      <sheetName val="Engr 1B"/>
      <sheetName val="Work Sch 1A"/>
      <sheetName val="Payment Sch 1A"/>
      <sheetName val="Work Sch 1B"/>
      <sheetName val="Payment Sch 1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el"/>
      <sheetName val="Keyfigures"/>
      <sheetName val="Check"/>
      <sheetName val="OI"/>
      <sheetName val="Sales"/>
      <sheetName val="Receivables"/>
      <sheetName val="Fin_stat_cum"/>
      <sheetName val="Fin_Stat_mon"/>
      <sheetName val="Cash_Flow"/>
      <sheetName val="Segments"/>
      <sheetName val="Investments"/>
      <sheetName val="Forecast"/>
      <sheetName val="Inventory"/>
      <sheetName val="Vivendi"/>
      <sheetName val="Comments"/>
      <sheetName val="Customer_Country"/>
      <sheetName val="Modul1"/>
      <sheetName val="Sheet1"/>
      <sheetName val="B.O.Q"/>
      <sheetName val="Civil BOQ 1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heet2"/>
      <sheetName val="Comparison"/>
      <sheetName val="Matdb"/>
      <sheetName val="Quarry"/>
      <sheetName val="Manpower"/>
      <sheetName val="Equipment"/>
      <sheetName val="Material"/>
      <sheetName val="Selected items Material (Comp)"/>
      <sheetName val="Material (Comp) Graph Aggregate"/>
      <sheetName val="Material (Comp) Graph Asphalt"/>
      <sheetName val="Material (Comp) Graph Cement"/>
      <sheetName val="Material (Comp) Graph Steel-60"/>
      <sheetName val="Material (Comp) Graph Pre-Stres"/>
      <sheetName val="Material (Comp) Graph Diesel"/>
      <sheetName val="100"/>
      <sheetName val="200"/>
      <sheetName val="300"/>
      <sheetName val="400"/>
      <sheetName val="500"/>
      <sheetName val="600"/>
      <sheetName val="Avg %age Comparison (E.Work)"/>
      <sheetName val="Avg %age Comparison (Aggregate)"/>
      <sheetName val="Avg %age Comparison (Bitumeniou"/>
      <sheetName val="Avg %age Comparison (Concrete)"/>
      <sheetName val="Avg %age Comparison (Steel)"/>
      <sheetName val="Avg %age Comparison (Piling)"/>
      <sheetName val="Avg %age Comparison (Masonry)"/>
      <sheetName val="Avg %age Comparison (RCC Pipe)"/>
      <sheetName val="Avg %age Comparison (MISC)"/>
      <sheetName val="Summary Avg %age Comp"/>
      <sheetName val="MPdb"/>
      <sheetName val="Stat_Bltn"/>
      <sheetName val="Carriage"/>
      <sheetName val="Bit"/>
      <sheetName val="Steel"/>
      <sheetName val="C&amp;W"/>
      <sheetName val="EqptSumm"/>
      <sheetName val="Sheet1"/>
      <sheetName val="rates"/>
      <sheetName val="rates (2)"/>
      <sheetName val="Fuel"/>
      <sheetName val="System"/>
      <sheetName val="Data"/>
      <sheetName val="CSR2006&amp;Mar-08"/>
      <sheetName val="Dist"/>
      <sheetName val="db"/>
      <sheetName val="Diesel (2)"/>
      <sheetName val="Cement"/>
      <sheetName val="Bitumen"/>
      <sheetName val="Steel Billet"/>
      <sheetName val="Steel Bars"/>
      <sheetName val="Steel Bars (2)"/>
      <sheetName val="Bitumen (2)"/>
      <sheetName val="Cement (2)"/>
      <sheetName val="Diesel (3)"/>
      <sheetName val="BUDGET-SUM"/>
      <sheetName val="&quot;BOQ WISE SUMMARY"/>
      <sheetName val="SCHEDU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Rates"/>
      <sheetName val="Compr"/>
      <sheetName val="RA"/>
      <sheetName val="Compr TS vs FWO"/>
      <sheetName val="108c"/>
      <sheetName val="R.Exc"/>
      <sheetName val="Exc+Rem"/>
      <sheetName val="Cmpc"/>
      <sheetName val="Subbase"/>
      <sheetName val="WBM"/>
      <sheetName val="Scar"/>
      <sheetName val="Prime"/>
      <sheetName val="Tack"/>
      <sheetName val="Wearing 1.5, 2"/>
      <sheetName val="PCC 1-3-6"/>
      <sheetName val="PCC 1-2-4"/>
      <sheetName val="RCC 1-2-4"/>
      <sheetName val="PCC 1-6-12"/>
      <sheetName val="steel"/>
      <sheetName val="BB 1-3"/>
      <sheetName val="Plaster 1-3"/>
      <sheetName val="Sign Board"/>
      <sheetName val="Marking"/>
      <sheetName val="cat-i"/>
      <sheetName val="Manhole Cover"/>
      <sheetName val="Raising Manhole"/>
      <sheetName val="Gully Grating"/>
      <sheetName val="Footh Path cum drain 2.5Sp 5 de"/>
      <sheetName val="Footh Path cum drain 2.5sp 3de"/>
      <sheetName val="3 Wide &amp;3 span Cover Drian"/>
      <sheetName val="2.5ft span Cover Drian "/>
      <sheetName val="Foothpath 5ft wide"/>
      <sheetName val="Open Drain 2.5ft wide"/>
      <sheetName val="Open Drain 3ft wide"/>
      <sheetName val="Suppressed Drain"/>
      <sheetName val="Dry Brick Soiling"/>
      <sheetName val="PCC Laying Kerb Stone"/>
      <sheetName val="Sheet1"/>
      <sheetName val="Sheet1 (4)"/>
      <sheetName val="CSR"/>
      <sheetName val="SUMMARY"/>
      <sheetName val="Rate Analysis"/>
      <sheetName val="Manpower"/>
      <sheetName val="Equipment"/>
      <sheetName val="Material"/>
      <sheetName val="Bkup_Eqpt"/>
      <sheetName val="Bkup_Matrl"/>
      <sheetName val="NHA_CSRs"/>
      <sheetName val="RA_DB"/>
      <sheetName val="Carriage"/>
      <sheetName val="Lists"/>
      <sheetName val="Sheet1 (3)"/>
      <sheetName val="RA (4)"/>
      <sheetName val="Sheet2 (2)"/>
      <sheetName val="RA (2)"/>
      <sheetName val="MRS Carriage"/>
      <sheetName val="MES"/>
      <sheetName val="Compr (2)"/>
      <sheetName val="MRS Carriage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row r="12">
          <cell r="A12">
            <v>422001</v>
          </cell>
        </row>
        <row r="13">
          <cell r="A13">
            <v>422002</v>
          </cell>
        </row>
        <row r="14">
          <cell r="A14">
            <v>422004</v>
          </cell>
        </row>
        <row r="15">
          <cell r="A15">
            <v>422008</v>
          </cell>
        </row>
        <row r="16">
          <cell r="A16">
            <v>422009</v>
          </cell>
        </row>
        <row r="17">
          <cell r="A17">
            <v>422010</v>
          </cell>
        </row>
        <row r="18">
          <cell r="A18">
            <v>422014</v>
          </cell>
        </row>
        <row r="19">
          <cell r="A19">
            <v>422015</v>
          </cell>
        </row>
        <row r="20">
          <cell r="A20">
            <v>422016</v>
          </cell>
        </row>
        <row r="21">
          <cell r="A21">
            <v>422017</v>
          </cell>
        </row>
        <row r="22">
          <cell r="A22">
            <v>422018</v>
          </cell>
        </row>
        <row r="23">
          <cell r="A23">
            <v>422019</v>
          </cell>
        </row>
        <row r="24">
          <cell r="A24">
            <v>422021</v>
          </cell>
        </row>
        <row r="25">
          <cell r="A25">
            <v>422022</v>
          </cell>
        </row>
        <row r="26">
          <cell r="A26">
            <v>422023</v>
          </cell>
        </row>
        <row r="27">
          <cell r="A27">
            <v>422024</v>
          </cell>
        </row>
        <row r="28">
          <cell r="A28">
            <v>422025</v>
          </cell>
        </row>
        <row r="29">
          <cell r="A29">
            <v>422026</v>
          </cell>
        </row>
        <row r="30">
          <cell r="A30">
            <v>422027</v>
          </cell>
        </row>
        <row r="31">
          <cell r="A31">
            <v>422028</v>
          </cell>
        </row>
        <row r="32">
          <cell r="A32">
            <v>422029</v>
          </cell>
        </row>
        <row r="33">
          <cell r="A33">
            <v>422030</v>
          </cell>
        </row>
        <row r="34">
          <cell r="A34">
            <v>422031</v>
          </cell>
        </row>
        <row r="35">
          <cell r="A35">
            <v>422032</v>
          </cell>
        </row>
        <row r="36">
          <cell r="A36">
            <v>422033</v>
          </cell>
        </row>
        <row r="37">
          <cell r="A37">
            <v>422034</v>
          </cell>
        </row>
        <row r="38">
          <cell r="A38">
            <v>422035</v>
          </cell>
        </row>
        <row r="39">
          <cell r="A39">
            <v>422041</v>
          </cell>
        </row>
        <row r="40">
          <cell r="A40">
            <v>422042</v>
          </cell>
        </row>
        <row r="41">
          <cell r="A41">
            <v>422043</v>
          </cell>
        </row>
        <row r="42">
          <cell r="A42">
            <v>422044</v>
          </cell>
        </row>
        <row r="43">
          <cell r="A43">
            <v>422045</v>
          </cell>
        </row>
        <row r="44">
          <cell r="A44">
            <v>422046</v>
          </cell>
        </row>
        <row r="45">
          <cell r="A45">
            <v>422047</v>
          </cell>
        </row>
        <row r="46">
          <cell r="A46">
            <v>422048</v>
          </cell>
        </row>
        <row r="47">
          <cell r="A47">
            <v>422049</v>
          </cell>
        </row>
        <row r="48">
          <cell r="A48">
            <v>422050</v>
          </cell>
        </row>
        <row r="49">
          <cell r="A49">
            <v>422051</v>
          </cell>
        </row>
        <row r="50">
          <cell r="A50">
            <v>422052</v>
          </cell>
        </row>
        <row r="51">
          <cell r="A51">
            <v>422053</v>
          </cell>
        </row>
        <row r="52">
          <cell r="A52">
            <v>422054</v>
          </cell>
        </row>
        <row r="53">
          <cell r="A53">
            <v>422057</v>
          </cell>
        </row>
        <row r="54">
          <cell r="A54">
            <v>422058</v>
          </cell>
        </row>
        <row r="55">
          <cell r="A55">
            <v>422059</v>
          </cell>
        </row>
        <row r="56">
          <cell r="A56">
            <v>422060</v>
          </cell>
        </row>
        <row r="57">
          <cell r="A57">
            <v>422061</v>
          </cell>
        </row>
        <row r="58">
          <cell r="A58">
            <v>422062</v>
          </cell>
        </row>
        <row r="59">
          <cell r="A59">
            <v>422063</v>
          </cell>
        </row>
        <row r="60">
          <cell r="A60">
            <v>422064</v>
          </cell>
        </row>
        <row r="61">
          <cell r="A61">
            <v>422065</v>
          </cell>
        </row>
        <row r="62">
          <cell r="A62">
            <v>422067</v>
          </cell>
        </row>
        <row r="63">
          <cell r="A63">
            <v>422068</v>
          </cell>
        </row>
        <row r="64">
          <cell r="A64">
            <v>422070</v>
          </cell>
        </row>
        <row r="65">
          <cell r="A65">
            <v>422072</v>
          </cell>
        </row>
        <row r="66">
          <cell r="A66">
            <v>422073</v>
          </cell>
        </row>
        <row r="67">
          <cell r="A67">
            <v>422077</v>
          </cell>
        </row>
        <row r="68">
          <cell r="A68">
            <v>422078</v>
          </cell>
        </row>
        <row r="69">
          <cell r="A69">
            <v>422079</v>
          </cell>
        </row>
        <row r="70">
          <cell r="A70">
            <v>422080</v>
          </cell>
        </row>
        <row r="71">
          <cell r="A71">
            <v>422081</v>
          </cell>
        </row>
        <row r="72">
          <cell r="A72">
            <v>422082</v>
          </cell>
        </row>
        <row r="73">
          <cell r="A73">
            <v>422083</v>
          </cell>
        </row>
        <row r="74">
          <cell r="A74">
            <v>422084</v>
          </cell>
        </row>
        <row r="75">
          <cell r="A75">
            <v>422085</v>
          </cell>
        </row>
        <row r="76">
          <cell r="A76">
            <v>422091</v>
          </cell>
        </row>
        <row r="77">
          <cell r="A77">
            <v>422092</v>
          </cell>
        </row>
        <row r="78">
          <cell r="A78">
            <v>422093</v>
          </cell>
        </row>
        <row r="79">
          <cell r="A79">
            <v>422095</v>
          </cell>
        </row>
        <row r="80">
          <cell r="A80">
            <v>422096</v>
          </cell>
        </row>
        <row r="81">
          <cell r="A81">
            <v>422097</v>
          </cell>
        </row>
        <row r="82">
          <cell r="A82">
            <v>422098</v>
          </cell>
        </row>
        <row r="83">
          <cell r="A83">
            <v>422099</v>
          </cell>
        </row>
        <row r="84">
          <cell r="A84">
            <v>422100</v>
          </cell>
        </row>
        <row r="85">
          <cell r="A85">
            <v>422101</v>
          </cell>
        </row>
        <row r="86">
          <cell r="A86">
            <v>422102</v>
          </cell>
        </row>
        <row r="87">
          <cell r="A87">
            <v>422103</v>
          </cell>
        </row>
        <row r="88">
          <cell r="A88">
            <v>422104</v>
          </cell>
        </row>
        <row r="89">
          <cell r="A89">
            <v>422105</v>
          </cell>
        </row>
        <row r="90">
          <cell r="A90">
            <v>422106</v>
          </cell>
        </row>
        <row r="91">
          <cell r="A91">
            <v>422107</v>
          </cell>
        </row>
        <row r="92">
          <cell r="A92">
            <v>422108</v>
          </cell>
        </row>
        <row r="93">
          <cell r="A93">
            <v>422109</v>
          </cell>
        </row>
        <row r="94">
          <cell r="A94">
            <v>422110</v>
          </cell>
        </row>
        <row r="95">
          <cell r="A95">
            <v>422111</v>
          </cell>
        </row>
        <row r="96">
          <cell r="A96">
            <v>422112</v>
          </cell>
        </row>
        <row r="97">
          <cell r="A97">
            <v>422113</v>
          </cell>
        </row>
        <row r="98">
          <cell r="A98">
            <v>422114</v>
          </cell>
        </row>
        <row r="99">
          <cell r="A99">
            <v>422115</v>
          </cell>
        </row>
        <row r="100">
          <cell r="A100">
            <v>422116</v>
          </cell>
        </row>
        <row r="101">
          <cell r="A101">
            <v>422117</v>
          </cell>
        </row>
        <row r="102">
          <cell r="A102">
            <v>422118</v>
          </cell>
        </row>
        <row r="103">
          <cell r="A103">
            <v>422119</v>
          </cell>
        </row>
        <row r="104">
          <cell r="A104">
            <v>422120</v>
          </cell>
        </row>
        <row r="105">
          <cell r="A105">
            <v>422121</v>
          </cell>
        </row>
        <row r="106">
          <cell r="A106">
            <v>422122</v>
          </cell>
        </row>
        <row r="107">
          <cell r="A107">
            <v>422123</v>
          </cell>
        </row>
        <row r="108">
          <cell r="A108">
            <v>422124</v>
          </cell>
        </row>
        <row r="109">
          <cell r="A109">
            <v>422125</v>
          </cell>
        </row>
        <row r="110">
          <cell r="A110">
            <v>422126</v>
          </cell>
        </row>
        <row r="111">
          <cell r="A111">
            <v>422127</v>
          </cell>
        </row>
        <row r="112">
          <cell r="A112">
            <v>422128</v>
          </cell>
        </row>
        <row r="113">
          <cell r="A113">
            <v>422129</v>
          </cell>
        </row>
        <row r="114">
          <cell r="A114">
            <v>422131</v>
          </cell>
        </row>
        <row r="115">
          <cell r="A115">
            <v>422133</v>
          </cell>
        </row>
        <row r="116">
          <cell r="A116">
            <v>422134</v>
          </cell>
        </row>
        <row r="117">
          <cell r="A117">
            <v>422135</v>
          </cell>
        </row>
        <row r="118">
          <cell r="A118">
            <v>422136</v>
          </cell>
        </row>
        <row r="119">
          <cell r="A119">
            <v>422137</v>
          </cell>
        </row>
        <row r="120">
          <cell r="A120">
            <v>422140</v>
          </cell>
        </row>
        <row r="121">
          <cell r="A121">
            <v>422142</v>
          </cell>
        </row>
        <row r="122">
          <cell r="A122">
            <v>422143</v>
          </cell>
        </row>
        <row r="123">
          <cell r="A123">
            <v>422144</v>
          </cell>
        </row>
        <row r="124">
          <cell r="A124">
            <v>422145</v>
          </cell>
        </row>
        <row r="125">
          <cell r="A125">
            <v>422146</v>
          </cell>
        </row>
        <row r="126">
          <cell r="A126">
            <v>422147</v>
          </cell>
        </row>
        <row r="127">
          <cell r="A127">
            <v>422148</v>
          </cell>
        </row>
        <row r="128">
          <cell r="A128">
            <v>422149</v>
          </cell>
        </row>
        <row r="129">
          <cell r="A129">
            <v>422150</v>
          </cell>
        </row>
        <row r="130">
          <cell r="A130">
            <v>422151</v>
          </cell>
        </row>
        <row r="131">
          <cell r="A131">
            <v>422152</v>
          </cell>
        </row>
        <row r="132">
          <cell r="A132">
            <v>422153</v>
          </cell>
        </row>
        <row r="133">
          <cell r="A133">
            <v>422154</v>
          </cell>
        </row>
        <row r="134">
          <cell r="A134">
            <v>422200</v>
          </cell>
        </row>
        <row r="135">
          <cell r="A135">
            <v>422202</v>
          </cell>
        </row>
        <row r="136">
          <cell r="A136">
            <v>422203</v>
          </cell>
        </row>
      </sheetData>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M"/>
      <sheetName val="CSR Regions"/>
      <sheetName val="transf"/>
      <sheetName val="Title"/>
      <sheetName val="Table of contents"/>
      <sheetName val="Foreword"/>
      <sheetName val="Preface"/>
      <sheetName val="Conversion Tables"/>
      <sheetName val="Symbols &amp; Prefixes"/>
      <sheetName val="Mortar"/>
      <sheetName val="Lead &amp; Lift"/>
      <sheetName val="CSR"/>
      <sheetName val="Analysis Description"/>
      <sheetName val="Analysis Item"/>
      <sheetName val="Sheet1"/>
      <sheetName val="Dist"/>
      <sheetName val="Material"/>
    </sheetNames>
    <sheetDataSet>
      <sheetData sheetId="0"/>
      <sheetData sheetId="1">
        <row r="1">
          <cell r="A1" t="str">
            <v>Region #</v>
          </cell>
          <cell r="B1" t="str">
            <v>Districts / Agencies / Fontier Regions</v>
          </cell>
        </row>
        <row r="2">
          <cell r="A2">
            <v>1</v>
          </cell>
          <cell r="B2" t="str">
            <v>Peshawar, Charsadda, Nowshera, Mardan, Swabi, Haripur, F.R.Peshawar</v>
          </cell>
        </row>
        <row r="3">
          <cell r="A3">
            <v>2</v>
          </cell>
          <cell r="B3" t="str">
            <v>Kohat, Karak, Hangu, Bannu, Lakki, Tank, F.R.Tank,Dera Ismail Khan, F.R.Kohat, F.R.Bannu, F.R. D.I.Khan</v>
          </cell>
        </row>
        <row r="4">
          <cell r="A4">
            <v>3</v>
          </cell>
          <cell r="B4" t="str">
            <v>Swat, Malakand, Bunair, Shangla, Abbottabad, Mansehra, Khyber, Mohmand, Bajaur</v>
          </cell>
        </row>
        <row r="5">
          <cell r="A5">
            <v>4</v>
          </cell>
          <cell r="B5" t="str">
            <v>Upper Dir, Lower Dir, Battagram, Orakzai, Kurram, North Waziristan, South Waziristan</v>
          </cell>
        </row>
        <row r="6">
          <cell r="A6">
            <v>5</v>
          </cell>
          <cell r="B6" t="str">
            <v>Kohistan, Chitral</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CGOU"/>
      <sheetName val="Dist"/>
      <sheetName val="M.D.B Analysis "/>
    </sheetNames>
    <sheetDataSet>
      <sheetData sheetId="0" refreshError="1"/>
      <sheetData sheetId="1" refreshError="1"/>
      <sheetData sheetId="2"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1"/>
      <sheetName val="Other Expen. "/>
      <sheetName val="IS"/>
      <sheetName val="Summary"/>
      <sheetName val="Claim"/>
      <sheetName val="Man p. "/>
      <sheetName val="MTL"/>
      <sheetName val="fuel "/>
      <sheetName val="spare"/>
      <sheetName val="eq't"/>
      <sheetName val="CPVSA "/>
      <sheetName val="Sheet4"/>
      <sheetName val="Fuel Eva "/>
      <sheetName val="Eqt Eva."/>
      <sheetName val="Map Eva."/>
      <sheetName val="Plan"/>
      <sheetName val="&quot;BOQ WISE SUMMARY"/>
      <sheetName val="ENG-EMPLYOER FACILITY"/>
      <sheetName val="INSU-SUM"/>
      <sheetName val="BUDGET-SUM"/>
      <sheetName val="M.D.B Analysis "/>
      <sheetName val="Cod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CGOU"/>
      <sheetName val="Dist"/>
      <sheetName val="M.D.B Analysis "/>
    </sheetNames>
    <sheetDataSet>
      <sheetData sheetId="0"/>
      <sheetData sheetId="1"/>
      <sheetData sheetId="2"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ecutive Sum"/>
      <sheetName val="Sum of W.D"/>
      <sheetName val="Abstract"/>
      <sheetName val="Abstract additional"/>
      <sheetName val="SoM"/>
      <sheetName val="Summary of escalation"/>
      <sheetName val="Excavation 2"/>
      <sheetName val="Sand 2"/>
      <sheetName val=" BM Plinth 2"/>
      <sheetName val="BM GF 2"/>
      <sheetName val="BM F F 2"/>
      <sheetName val="Steel Reinforcement 2"/>
      <sheetName val="PCC 2"/>
      <sheetName val="RCC 2"/>
      <sheetName val="RCC FF 2"/>
      <sheetName val="DPC 2"/>
      <sheetName val="Poly. Sheet 2"/>
      <sheetName val="Iron Doors"/>
      <sheetName val="Window Frames 2"/>
      <sheetName val=" Plaster .5&quot; 2"/>
      <sheetName val=" Plaster .75&quot; 2"/>
      <sheetName val="Ceilling Plaster 2"/>
      <sheetName val="Anti Termite 2"/>
      <sheetName val="Water Supply medium 15"/>
      <sheetName val="Water Supply heavy 14"/>
      <sheetName val="RCC Sewerage Conduits  (6&quot;)"/>
      <sheetName val="Manholes"/>
      <sheetName val="Wiring Accessories .75&quot;"/>
      <sheetName val="Wiring Accessories 1&quot;"/>
      <sheetName val="UPVC Sewerage Conduits  (2&quot;)"/>
      <sheetName val="UPVC Sewerage Conduits  (3&quot;)"/>
      <sheetName val="UPVC Sewerage Conduits  (4&quot;)"/>
      <sheetName val="UPVC Sewerage Conduits  (6&quot;)"/>
      <sheetName val="Nov 09 "/>
      <sheetName val="Esclation Nov 09"/>
      <sheetName val="DOQ Nov 09"/>
      <sheetName val="Dec 09  "/>
      <sheetName val="Esclation Dec"/>
      <sheetName val="DOQ Dec 09"/>
      <sheetName val="Jan 10 "/>
      <sheetName val="Esclation Jan"/>
      <sheetName val="DOQ Jan 10"/>
      <sheetName val="Feb 10"/>
      <sheetName val="Esclation Feb"/>
      <sheetName val="DOQ Feb 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ow r="60">
          <cell r="F60">
            <v>5657735.629999999</v>
          </cell>
        </row>
      </sheetData>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TIVITY-SUMMARY"/>
      <sheetName val="SUMMARY-DAYWORKS"/>
      <sheetName val="COMP-SUMMARY"/>
      <sheetName val="COMPARISON"/>
      <sheetName val="SUMMARY"/>
      <sheetName val="BOQ"/>
      <sheetName val="2.1"/>
      <sheetName val="2.3"/>
      <sheetName val="2.4"/>
      <sheetName val="2.5"/>
      <sheetName val="2.6"/>
      <sheetName val="2.7"/>
      <sheetName val="2.8"/>
      <sheetName val="2.9"/>
      <sheetName val="2.10"/>
      <sheetName val="2.11"/>
      <sheetName val="3.1"/>
      <sheetName val="3.2"/>
      <sheetName val="3.3"/>
      <sheetName val="3.4"/>
      <sheetName val="3.6"/>
      <sheetName val="3.7"/>
      <sheetName val="3.9"/>
      <sheetName val="5.1"/>
      <sheetName val="5.2"/>
      <sheetName val="5.3"/>
      <sheetName val="5.4"/>
      <sheetName val="5.5"/>
      <sheetName val="5.6"/>
      <sheetName val="5.8"/>
      <sheetName val="5.9"/>
      <sheetName val="5.10"/>
      <sheetName val="5.11"/>
      <sheetName val="5.12"/>
      <sheetName val="5.13"/>
      <sheetName val="5.14"/>
      <sheetName val="5.15"/>
      <sheetName val="7.1"/>
      <sheetName val="7.2"/>
      <sheetName val="7.4"/>
      <sheetName val="7.5"/>
      <sheetName val="7.6"/>
      <sheetName val="7.7"/>
      <sheetName val="7.8"/>
      <sheetName val="10.13"/>
      <sheetName val="10.14"/>
      <sheetName val="10.15"/>
      <sheetName val="10.16"/>
      <sheetName val="CARE &amp; HANDLING OF WATER (2)"/>
      <sheetName val="MATERIAL_ RATES"/>
      <sheetName val="EQUIPMENT RATES"/>
      <sheetName val="SHUTTERING"/>
      <sheetName val="APPR_ROAD &amp; BOAT_BRG"/>
      <sheetName val="1"/>
      <sheetName val="2"/>
      <sheetName val="3"/>
      <sheetName val="4"/>
      <sheetName val="CARE &amp; HAND"/>
      <sheetName val="1.1"/>
      <sheetName val="1.3"/>
      <sheetName val="1.4"/>
      <sheetName val="1.5"/>
      <sheetName val="1.6"/>
      <sheetName val="1.7"/>
      <sheetName val="SUMMARY_FINAL"/>
      <sheetName val="BOQ_FINAL"/>
      <sheetName val="Dist"/>
      <sheetName val="Sheet1"/>
      <sheetName val="POL-SUM"/>
      <sheetName val="MAT_ANALYSIS"/>
    </sheetNames>
    <sheetDataSet>
      <sheetData sheetId="0" refreshError="1"/>
      <sheetData sheetId="1" refreshError="1"/>
      <sheetData sheetId="2" refreshError="1"/>
      <sheetData sheetId="3" refreshError="1"/>
      <sheetData sheetId="4" refreshError="1"/>
      <sheetData sheetId="5">
        <row r="1">
          <cell r="J1">
            <v>1.2</v>
          </cell>
        </row>
      </sheetData>
      <sheetData sheetId="6">
        <row r="54">
          <cell r="F54">
            <v>60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s>
    <sheetDataSet>
      <sheetData sheetId="0" refreshError="1"/>
      <sheetData sheetId="1" refreshError="1"/>
      <sheetData sheetId="2" refreshError="1"/>
      <sheetData sheetId="3" refreshError="1"/>
      <sheetData sheetId="4" refreshError="1"/>
      <sheetData sheetId="5" refreshError="1">
        <row r="3">
          <cell r="A3" t="str">
            <v>Number</v>
          </cell>
          <cell r="B3" t="str">
            <v>Ones</v>
          </cell>
          <cell r="C3" t="str">
            <v xml:space="preserve"> Hundreds</v>
          </cell>
          <cell r="D3" t="str">
            <v xml:space="preserve"> Thousand</v>
          </cell>
          <cell r="E3" t="str">
            <v xml:space="preserve"> Lakhs</v>
          </cell>
          <cell r="F3" t="str">
            <v xml:space="preserve"> Crores</v>
          </cell>
          <cell r="G3" t="str">
            <v xml:space="preserve"> Millions</v>
          </cell>
          <cell r="H3" t="str">
            <v xml:space="preserve"> Billions</v>
          </cell>
        </row>
        <row r="4">
          <cell r="A4">
            <v>0</v>
          </cell>
          <cell r="B4" t="str">
            <v>Zero</v>
          </cell>
        </row>
        <row r="5">
          <cell r="A5">
            <v>1</v>
          </cell>
          <cell r="B5" t="str">
            <v xml:space="preserve"> one</v>
          </cell>
          <cell r="C5" t="str">
            <v xml:space="preserve"> one</v>
          </cell>
          <cell r="D5" t="str">
            <v xml:space="preserve"> one Thousand</v>
          </cell>
          <cell r="E5" t="str">
            <v xml:space="preserve"> one Lakhs</v>
          </cell>
          <cell r="F5" t="str">
            <v xml:space="preserve"> one Crores</v>
          </cell>
          <cell r="G5" t="str">
            <v xml:space="preserve"> one Millions</v>
          </cell>
          <cell r="H5" t="str">
            <v xml:space="preserve"> one Billions</v>
          </cell>
        </row>
        <row r="6">
          <cell r="A6">
            <v>2</v>
          </cell>
          <cell r="B6" t="str">
            <v xml:space="preserve"> two</v>
          </cell>
          <cell r="C6" t="str">
            <v xml:space="preserve"> two</v>
          </cell>
          <cell r="D6" t="str">
            <v xml:space="preserve"> two Thousand</v>
          </cell>
          <cell r="E6" t="str">
            <v xml:space="preserve"> two Lakhs</v>
          </cell>
          <cell r="F6" t="str">
            <v xml:space="preserve"> two Crores</v>
          </cell>
          <cell r="G6" t="str">
            <v xml:space="preserve"> two Millions</v>
          </cell>
          <cell r="H6" t="str">
            <v xml:space="preserve"> two Billions</v>
          </cell>
        </row>
        <row r="7">
          <cell r="A7">
            <v>3</v>
          </cell>
          <cell r="B7" t="str">
            <v xml:space="preserve"> three</v>
          </cell>
          <cell r="C7" t="str">
            <v xml:space="preserve"> three</v>
          </cell>
          <cell r="D7" t="str">
            <v xml:space="preserve"> three Thousand</v>
          </cell>
          <cell r="E7" t="str">
            <v xml:space="preserve"> three Lakhs</v>
          </cell>
          <cell r="F7" t="str">
            <v xml:space="preserve"> three Crores</v>
          </cell>
          <cell r="G7" t="str">
            <v xml:space="preserve"> three Millions</v>
          </cell>
          <cell r="H7" t="str">
            <v xml:space="preserve"> three Billions</v>
          </cell>
        </row>
        <row r="8">
          <cell r="A8">
            <v>4</v>
          </cell>
          <cell r="B8" t="str">
            <v xml:space="preserve"> four</v>
          </cell>
          <cell r="C8" t="str">
            <v xml:space="preserve"> four</v>
          </cell>
          <cell r="D8" t="str">
            <v xml:space="preserve"> four Thousand</v>
          </cell>
          <cell r="E8" t="str">
            <v xml:space="preserve"> four Lakhs</v>
          </cell>
          <cell r="F8" t="str">
            <v xml:space="preserve"> four Crores</v>
          </cell>
          <cell r="G8" t="str">
            <v xml:space="preserve"> four Millions</v>
          </cell>
          <cell r="H8" t="str">
            <v xml:space="preserve"> four Billions</v>
          </cell>
        </row>
        <row r="9">
          <cell r="A9">
            <v>5</v>
          </cell>
          <cell r="B9" t="str">
            <v xml:space="preserve"> five</v>
          </cell>
          <cell r="C9" t="str">
            <v xml:space="preserve"> five</v>
          </cell>
          <cell r="D9" t="str">
            <v xml:space="preserve"> five Thousand</v>
          </cell>
          <cell r="E9" t="str">
            <v xml:space="preserve"> five Lakhs</v>
          </cell>
          <cell r="F9" t="str">
            <v xml:space="preserve"> five Crores</v>
          </cell>
          <cell r="G9" t="str">
            <v xml:space="preserve"> five Millions</v>
          </cell>
          <cell r="H9" t="str">
            <v xml:space="preserve"> five Billions</v>
          </cell>
        </row>
        <row r="10">
          <cell r="A10">
            <v>6</v>
          </cell>
          <cell r="B10" t="str">
            <v xml:space="preserve"> six</v>
          </cell>
          <cell r="C10" t="str">
            <v xml:space="preserve"> six</v>
          </cell>
          <cell r="D10" t="str">
            <v xml:space="preserve"> six Thousand</v>
          </cell>
          <cell r="E10" t="str">
            <v xml:space="preserve"> six Lakhs</v>
          </cell>
          <cell r="F10" t="str">
            <v xml:space="preserve"> six Crores</v>
          </cell>
          <cell r="G10" t="str">
            <v xml:space="preserve"> six Millions</v>
          </cell>
          <cell r="H10" t="str">
            <v xml:space="preserve"> six Billions</v>
          </cell>
        </row>
        <row r="11">
          <cell r="A11">
            <v>7</v>
          </cell>
          <cell r="B11" t="str">
            <v xml:space="preserve"> seven</v>
          </cell>
          <cell r="C11" t="str">
            <v xml:space="preserve"> seven</v>
          </cell>
          <cell r="D11" t="str">
            <v xml:space="preserve"> seven Thousand</v>
          </cell>
          <cell r="E11" t="str">
            <v xml:space="preserve"> seven Lakhs</v>
          </cell>
          <cell r="F11" t="str">
            <v xml:space="preserve"> seven Crores</v>
          </cell>
          <cell r="G11" t="str">
            <v xml:space="preserve"> seven Millions</v>
          </cell>
          <cell r="H11" t="str">
            <v xml:space="preserve"> seven Billions</v>
          </cell>
        </row>
        <row r="12">
          <cell r="A12">
            <v>8</v>
          </cell>
          <cell r="B12" t="str">
            <v xml:space="preserve"> eight</v>
          </cell>
          <cell r="C12" t="str">
            <v xml:space="preserve"> eight</v>
          </cell>
          <cell r="D12" t="str">
            <v xml:space="preserve"> eight Thousand</v>
          </cell>
          <cell r="E12" t="str">
            <v xml:space="preserve"> eight Lakhs</v>
          </cell>
          <cell r="F12" t="str">
            <v xml:space="preserve"> eight Crores</v>
          </cell>
          <cell r="G12" t="str">
            <v xml:space="preserve"> eight Millions</v>
          </cell>
          <cell r="H12" t="str">
            <v xml:space="preserve"> eight Billions</v>
          </cell>
          <cell r="J12">
            <v>100000</v>
          </cell>
        </row>
        <row r="13">
          <cell r="A13">
            <v>9</v>
          </cell>
          <cell r="B13" t="str">
            <v xml:space="preserve"> nine</v>
          </cell>
          <cell r="C13" t="str">
            <v xml:space="preserve"> nine</v>
          </cell>
          <cell r="D13" t="str">
            <v xml:space="preserve"> nine Thousand</v>
          </cell>
          <cell r="E13" t="str">
            <v xml:space="preserve"> nine Lakhs</v>
          </cell>
          <cell r="F13" t="str">
            <v xml:space="preserve"> nine Crores</v>
          </cell>
          <cell r="G13" t="str">
            <v xml:space="preserve"> nine Millions</v>
          </cell>
          <cell r="H13" t="str">
            <v xml:space="preserve"> nine Billions</v>
          </cell>
        </row>
        <row r="14">
          <cell r="A14">
            <v>10</v>
          </cell>
          <cell r="B14" t="str">
            <v xml:space="preserve"> ten</v>
          </cell>
          <cell r="C14" t="str">
            <v xml:space="preserve"> ten</v>
          </cell>
          <cell r="D14" t="str">
            <v xml:space="preserve"> ten Thousand</v>
          </cell>
          <cell r="E14" t="str">
            <v xml:space="preserve"> ten Lakhs</v>
          </cell>
          <cell r="F14" t="str">
            <v xml:space="preserve"> ten Crores</v>
          </cell>
          <cell r="G14" t="str">
            <v xml:space="preserve"> ten Millions</v>
          </cell>
          <cell r="H14" t="str">
            <v xml:space="preserve"> ten Billions</v>
          </cell>
          <cell r="J14">
            <v>10000000</v>
          </cell>
        </row>
        <row r="15">
          <cell r="A15">
            <v>11</v>
          </cell>
          <cell r="B15" t="str">
            <v xml:space="preserve"> eleven</v>
          </cell>
          <cell r="C15" t="str">
            <v xml:space="preserve"> eleven</v>
          </cell>
          <cell r="D15" t="str">
            <v xml:space="preserve"> eleven Thousand</v>
          </cell>
          <cell r="E15" t="str">
            <v xml:space="preserve"> eleven Lakhs</v>
          </cell>
          <cell r="F15" t="str">
            <v xml:space="preserve"> eleven Crores</v>
          </cell>
          <cell r="G15" t="str">
            <v xml:space="preserve"> eleven Millions</v>
          </cell>
          <cell r="H15" t="str">
            <v xml:space="preserve"> eleven Billions</v>
          </cell>
        </row>
        <row r="16">
          <cell r="A16">
            <v>12</v>
          </cell>
          <cell r="B16" t="str">
            <v xml:space="preserve"> twelve</v>
          </cell>
          <cell r="C16" t="str">
            <v xml:space="preserve"> twelve</v>
          </cell>
          <cell r="D16" t="str">
            <v xml:space="preserve"> twelve Thousand</v>
          </cell>
          <cell r="E16" t="str">
            <v xml:space="preserve"> twelve Lakhs</v>
          </cell>
          <cell r="F16" t="str">
            <v xml:space="preserve"> twelve Crores</v>
          </cell>
          <cell r="G16" t="str">
            <v xml:space="preserve"> twelve Millions</v>
          </cell>
          <cell r="H16" t="str">
            <v xml:space="preserve"> twelve Billions</v>
          </cell>
        </row>
        <row r="17">
          <cell r="A17">
            <v>13</v>
          </cell>
          <cell r="B17" t="str">
            <v xml:space="preserve"> thirteen</v>
          </cell>
          <cell r="C17" t="str">
            <v xml:space="preserve"> thirteen</v>
          </cell>
          <cell r="D17" t="str">
            <v xml:space="preserve"> thirteen Thousand</v>
          </cell>
          <cell r="E17" t="str">
            <v xml:space="preserve"> thirteen Lakhs</v>
          </cell>
          <cell r="F17" t="str">
            <v xml:space="preserve"> thirteen Crores</v>
          </cell>
          <cell r="G17" t="str">
            <v xml:space="preserve"> thirteen Millions</v>
          </cell>
          <cell r="H17" t="str">
            <v xml:space="preserve"> thirteen Billions</v>
          </cell>
        </row>
        <row r="18">
          <cell r="A18">
            <v>14</v>
          </cell>
          <cell r="B18" t="str">
            <v xml:space="preserve"> fourteen</v>
          </cell>
          <cell r="C18" t="str">
            <v xml:space="preserve"> fourteen</v>
          </cell>
          <cell r="D18" t="str">
            <v xml:space="preserve"> fourteen Thousand</v>
          </cell>
          <cell r="E18" t="str">
            <v xml:space="preserve"> fourteen Lakhs</v>
          </cell>
          <cell r="F18" t="str">
            <v xml:space="preserve"> fourteen Crores</v>
          </cell>
          <cell r="G18" t="str">
            <v xml:space="preserve"> fourteen Millions</v>
          </cell>
          <cell r="H18" t="str">
            <v xml:space="preserve"> fourteen Billions</v>
          </cell>
        </row>
        <row r="19">
          <cell r="A19">
            <v>15</v>
          </cell>
          <cell r="B19" t="str">
            <v xml:space="preserve"> fifteen</v>
          </cell>
          <cell r="C19" t="str">
            <v xml:space="preserve"> fifteen</v>
          </cell>
          <cell r="D19" t="str">
            <v xml:space="preserve"> fifteen Thousand</v>
          </cell>
          <cell r="E19" t="str">
            <v xml:space="preserve"> fifteen Lakhs</v>
          </cell>
          <cell r="F19" t="str">
            <v xml:space="preserve"> fifteen Crores</v>
          </cell>
          <cell r="G19" t="str">
            <v xml:space="preserve"> fifteen Millions</v>
          </cell>
          <cell r="H19" t="str">
            <v xml:space="preserve"> fifteen Billions</v>
          </cell>
        </row>
        <row r="20">
          <cell r="A20">
            <v>16</v>
          </cell>
          <cell r="B20" t="str">
            <v xml:space="preserve"> sixteen</v>
          </cell>
          <cell r="C20" t="str">
            <v xml:space="preserve"> sixteen</v>
          </cell>
          <cell r="D20" t="str">
            <v xml:space="preserve"> sixteen Thousand</v>
          </cell>
          <cell r="E20" t="str">
            <v xml:space="preserve"> sixteen Lakhs</v>
          </cell>
          <cell r="F20" t="str">
            <v xml:space="preserve"> sixteen Crores</v>
          </cell>
          <cell r="G20" t="str">
            <v xml:space="preserve"> sixteen Millions</v>
          </cell>
          <cell r="H20" t="str">
            <v xml:space="preserve"> sixteen Billions</v>
          </cell>
        </row>
        <row r="21">
          <cell r="A21">
            <v>17</v>
          </cell>
          <cell r="B21" t="str">
            <v xml:space="preserve"> seventeen</v>
          </cell>
          <cell r="C21" t="str">
            <v xml:space="preserve"> seventeen</v>
          </cell>
          <cell r="D21" t="str">
            <v xml:space="preserve"> seventeen Thousand</v>
          </cell>
          <cell r="E21" t="str">
            <v xml:space="preserve"> seventeen Lakhs</v>
          </cell>
          <cell r="F21" t="str">
            <v xml:space="preserve"> seventeen Crores</v>
          </cell>
          <cell r="G21" t="str">
            <v xml:space="preserve"> seventeen Millions</v>
          </cell>
          <cell r="H21" t="str">
            <v xml:space="preserve"> seventeen Billions</v>
          </cell>
        </row>
        <row r="22">
          <cell r="A22">
            <v>18</v>
          </cell>
          <cell r="B22" t="str">
            <v xml:space="preserve"> eighteen</v>
          </cell>
          <cell r="C22" t="str">
            <v xml:space="preserve"> eighteen</v>
          </cell>
          <cell r="D22" t="str">
            <v xml:space="preserve"> eighteen Thousand</v>
          </cell>
          <cell r="E22" t="str">
            <v xml:space="preserve"> eighteen Lakhs</v>
          </cell>
          <cell r="F22" t="str">
            <v xml:space="preserve"> eighteen Crores</v>
          </cell>
          <cell r="G22" t="str">
            <v xml:space="preserve"> eighteen Millions</v>
          </cell>
          <cell r="H22" t="str">
            <v xml:space="preserve"> eighteen Billions</v>
          </cell>
        </row>
        <row r="23">
          <cell r="A23">
            <v>19</v>
          </cell>
          <cell r="B23" t="str">
            <v xml:space="preserve"> nineteen</v>
          </cell>
          <cell r="C23" t="str">
            <v xml:space="preserve"> nineteen</v>
          </cell>
          <cell r="D23" t="str">
            <v xml:space="preserve"> nineteen Thousand</v>
          </cell>
          <cell r="E23" t="str">
            <v xml:space="preserve"> nineteen Lakhs</v>
          </cell>
          <cell r="F23" t="str">
            <v xml:space="preserve"> nineteen Crores</v>
          </cell>
          <cell r="G23" t="str">
            <v xml:space="preserve"> nineteen Millions</v>
          </cell>
          <cell r="H23" t="str">
            <v xml:space="preserve"> nineteen Billions</v>
          </cell>
        </row>
        <row r="24">
          <cell r="A24">
            <v>20</v>
          </cell>
          <cell r="B24" t="str">
            <v xml:space="preserve"> twenty</v>
          </cell>
          <cell r="C24" t="str">
            <v xml:space="preserve"> twenty</v>
          </cell>
          <cell r="D24" t="str">
            <v xml:space="preserve"> twenty Thousand</v>
          </cell>
          <cell r="E24" t="str">
            <v xml:space="preserve"> twenty Lakhs</v>
          </cell>
          <cell r="F24" t="str">
            <v xml:space="preserve"> twenty Crores</v>
          </cell>
          <cell r="G24" t="str">
            <v xml:space="preserve"> twenty Millions</v>
          </cell>
          <cell r="H24" t="str">
            <v xml:space="preserve"> twenty Billions</v>
          </cell>
        </row>
        <row r="25">
          <cell r="A25">
            <v>21</v>
          </cell>
          <cell r="B25" t="str">
            <v xml:space="preserve"> twenty one</v>
          </cell>
          <cell r="C25" t="str">
            <v xml:space="preserve"> twenty one</v>
          </cell>
          <cell r="D25" t="str">
            <v xml:space="preserve"> twenty one Thousand</v>
          </cell>
          <cell r="E25" t="str">
            <v xml:space="preserve"> twenty one Lakhs</v>
          </cell>
          <cell r="F25" t="str">
            <v xml:space="preserve"> twenty one Crores</v>
          </cell>
          <cell r="G25" t="str">
            <v xml:space="preserve"> twenty one Millions</v>
          </cell>
          <cell r="H25" t="str">
            <v xml:space="preserve"> twenty one Billions</v>
          </cell>
        </row>
        <row r="26">
          <cell r="A26">
            <v>22</v>
          </cell>
          <cell r="B26" t="str">
            <v xml:space="preserve"> twenty two</v>
          </cell>
          <cell r="C26" t="str">
            <v xml:space="preserve"> twenty two</v>
          </cell>
          <cell r="D26" t="str">
            <v xml:space="preserve"> twenty two Thousand</v>
          </cell>
          <cell r="E26" t="str">
            <v xml:space="preserve"> twenty two Lakhs</v>
          </cell>
          <cell r="F26" t="str">
            <v xml:space="preserve"> twenty two Crores</v>
          </cell>
          <cell r="G26" t="str">
            <v xml:space="preserve"> twenty two Millions</v>
          </cell>
          <cell r="H26" t="str">
            <v xml:space="preserve"> twenty two Billions</v>
          </cell>
        </row>
        <row r="27">
          <cell r="A27">
            <v>23</v>
          </cell>
          <cell r="B27" t="str">
            <v xml:space="preserve"> twenty three</v>
          </cell>
          <cell r="C27" t="str">
            <v xml:space="preserve"> twenty three</v>
          </cell>
          <cell r="D27" t="str">
            <v xml:space="preserve"> twenty three Thousand</v>
          </cell>
          <cell r="E27" t="str">
            <v xml:space="preserve"> twenty three Lakhs</v>
          </cell>
          <cell r="F27" t="str">
            <v xml:space="preserve"> twenty three Crores</v>
          </cell>
          <cell r="G27" t="str">
            <v xml:space="preserve"> twenty three Millions</v>
          </cell>
          <cell r="H27" t="str">
            <v xml:space="preserve"> twenty three Billions</v>
          </cell>
        </row>
        <row r="28">
          <cell r="A28">
            <v>24</v>
          </cell>
          <cell r="B28" t="str">
            <v xml:space="preserve"> twenty four</v>
          </cell>
          <cell r="C28" t="str">
            <v xml:space="preserve"> twenty four</v>
          </cell>
          <cell r="D28" t="str">
            <v xml:space="preserve"> twenty four Thousand</v>
          </cell>
          <cell r="E28" t="str">
            <v xml:space="preserve"> twenty four Lakhs</v>
          </cell>
          <cell r="F28" t="str">
            <v xml:space="preserve"> twenty four Crores</v>
          </cell>
          <cell r="G28" t="str">
            <v xml:space="preserve"> twenty four Millions</v>
          </cell>
          <cell r="H28" t="str">
            <v xml:space="preserve"> twenty four Billions</v>
          </cell>
        </row>
        <row r="29">
          <cell r="A29">
            <v>25</v>
          </cell>
          <cell r="B29" t="str">
            <v xml:space="preserve"> twenty five</v>
          </cell>
          <cell r="C29" t="str">
            <v xml:space="preserve"> twenty five</v>
          </cell>
          <cell r="D29" t="str">
            <v xml:space="preserve"> twenty five Thousand</v>
          </cell>
          <cell r="E29" t="str">
            <v xml:space="preserve"> twenty five Lakhs</v>
          </cell>
          <cell r="F29" t="str">
            <v xml:space="preserve"> twenty five Crores</v>
          </cell>
          <cell r="G29" t="str">
            <v xml:space="preserve"> twenty five Millions</v>
          </cell>
          <cell r="H29" t="str">
            <v xml:space="preserve"> twenty five Billions</v>
          </cell>
        </row>
        <row r="30">
          <cell r="A30">
            <v>26</v>
          </cell>
          <cell r="B30" t="str">
            <v xml:space="preserve"> twenty six</v>
          </cell>
          <cell r="C30" t="str">
            <v xml:space="preserve"> twenty six</v>
          </cell>
          <cell r="D30" t="str">
            <v xml:space="preserve"> twenty six Thousand</v>
          </cell>
          <cell r="E30" t="str">
            <v xml:space="preserve"> twenty six Lakhs</v>
          </cell>
          <cell r="F30" t="str">
            <v xml:space="preserve"> twenty six Crores</v>
          </cell>
          <cell r="G30" t="str">
            <v xml:space="preserve"> twenty six Millions</v>
          </cell>
          <cell r="H30" t="str">
            <v xml:space="preserve"> twenty six Billions</v>
          </cell>
        </row>
        <row r="31">
          <cell r="A31">
            <v>27</v>
          </cell>
          <cell r="B31" t="str">
            <v xml:space="preserve"> twenty seven</v>
          </cell>
          <cell r="C31" t="str">
            <v xml:space="preserve"> twenty seven</v>
          </cell>
          <cell r="D31" t="str">
            <v xml:space="preserve"> twenty seven Thousand</v>
          </cell>
          <cell r="E31" t="str">
            <v xml:space="preserve"> twenty seven Lakhs</v>
          </cell>
          <cell r="F31" t="str">
            <v xml:space="preserve"> twenty seven Crores</v>
          </cell>
          <cell r="G31" t="str">
            <v xml:space="preserve"> twenty seven Millions</v>
          </cell>
          <cell r="H31" t="str">
            <v xml:space="preserve"> twenty seven Billions</v>
          </cell>
        </row>
        <row r="32">
          <cell r="A32">
            <v>28</v>
          </cell>
          <cell r="B32" t="str">
            <v xml:space="preserve"> twenty eight</v>
          </cell>
          <cell r="C32" t="str">
            <v xml:space="preserve"> twenty eight</v>
          </cell>
          <cell r="D32" t="str">
            <v xml:space="preserve"> twenty eight Thousand</v>
          </cell>
          <cell r="E32" t="str">
            <v xml:space="preserve"> twenty eight Lakhs</v>
          </cell>
          <cell r="F32" t="str">
            <v xml:space="preserve"> twenty eight Crores</v>
          </cell>
          <cell r="G32" t="str">
            <v xml:space="preserve"> twenty eight Millions</v>
          </cell>
          <cell r="H32" t="str">
            <v xml:space="preserve"> twenty eight Billions</v>
          </cell>
        </row>
        <row r="33">
          <cell r="A33">
            <v>29</v>
          </cell>
          <cell r="B33" t="str">
            <v xml:space="preserve"> twenty nine</v>
          </cell>
          <cell r="C33" t="str">
            <v xml:space="preserve"> twenty nine</v>
          </cell>
          <cell r="D33" t="str">
            <v xml:space="preserve"> twenty nine Thousand</v>
          </cell>
          <cell r="E33" t="str">
            <v xml:space="preserve"> twenty nine Lakhs</v>
          </cell>
          <cell r="F33" t="str">
            <v xml:space="preserve"> twenty nine Crores</v>
          </cell>
          <cell r="G33" t="str">
            <v xml:space="preserve"> twenty nine Millions</v>
          </cell>
          <cell r="H33" t="str">
            <v xml:space="preserve"> twenty nine Billions</v>
          </cell>
        </row>
        <row r="34">
          <cell r="A34">
            <v>30</v>
          </cell>
          <cell r="B34" t="str">
            <v xml:space="preserve"> thirty</v>
          </cell>
          <cell r="C34" t="str">
            <v xml:space="preserve"> thirty</v>
          </cell>
          <cell r="D34" t="str">
            <v xml:space="preserve"> thirty Thousand</v>
          </cell>
          <cell r="E34" t="str">
            <v xml:space="preserve"> thirty Lakhs</v>
          </cell>
          <cell r="F34" t="str">
            <v xml:space="preserve"> thirty Crores</v>
          </cell>
          <cell r="G34" t="str">
            <v xml:space="preserve"> thirty Millions</v>
          </cell>
          <cell r="H34" t="str">
            <v xml:space="preserve"> thirty Billions</v>
          </cell>
        </row>
        <row r="35">
          <cell r="A35">
            <v>31</v>
          </cell>
          <cell r="B35" t="str">
            <v xml:space="preserve"> thirty one </v>
          </cell>
          <cell r="C35" t="str">
            <v xml:space="preserve"> thirty one </v>
          </cell>
          <cell r="D35" t="str">
            <v xml:space="preserve"> thirty one  Thousand</v>
          </cell>
          <cell r="E35" t="str">
            <v xml:space="preserve"> thirty one  Lakhs</v>
          </cell>
          <cell r="F35" t="str">
            <v xml:space="preserve"> thirty one  Crores</v>
          </cell>
          <cell r="G35" t="str">
            <v xml:space="preserve"> thirty one  Millions</v>
          </cell>
          <cell r="H35" t="str">
            <v xml:space="preserve"> thirty one  Billions</v>
          </cell>
        </row>
        <row r="36">
          <cell r="A36">
            <v>32</v>
          </cell>
          <cell r="B36" t="str">
            <v xml:space="preserve"> thirty two</v>
          </cell>
          <cell r="C36" t="str">
            <v xml:space="preserve"> thirty two</v>
          </cell>
          <cell r="D36" t="str">
            <v xml:space="preserve"> thirty two Thousand</v>
          </cell>
          <cell r="E36" t="str">
            <v xml:space="preserve"> thirty two Lakhs</v>
          </cell>
          <cell r="F36" t="str">
            <v xml:space="preserve"> thirty two Crores</v>
          </cell>
          <cell r="G36" t="str">
            <v xml:space="preserve"> thirty two Millions</v>
          </cell>
          <cell r="H36" t="str">
            <v xml:space="preserve"> thirty two Billions</v>
          </cell>
        </row>
        <row r="37">
          <cell r="A37">
            <v>33</v>
          </cell>
          <cell r="B37" t="str">
            <v xml:space="preserve"> thirty three </v>
          </cell>
          <cell r="C37" t="str">
            <v xml:space="preserve"> thirty three </v>
          </cell>
          <cell r="D37" t="str">
            <v xml:space="preserve"> thirty three  Thousand</v>
          </cell>
          <cell r="E37" t="str">
            <v xml:space="preserve"> thirty three  Lakhs</v>
          </cell>
          <cell r="F37" t="str">
            <v xml:space="preserve"> thirty three  Crores</v>
          </cell>
          <cell r="G37" t="str">
            <v xml:space="preserve"> thirty three  Millions</v>
          </cell>
          <cell r="H37" t="str">
            <v xml:space="preserve"> thirty three  Billions</v>
          </cell>
        </row>
        <row r="38">
          <cell r="A38">
            <v>34</v>
          </cell>
          <cell r="B38" t="str">
            <v xml:space="preserve"> thirty four</v>
          </cell>
          <cell r="C38" t="str">
            <v xml:space="preserve"> thirty four</v>
          </cell>
          <cell r="D38" t="str">
            <v xml:space="preserve"> thirty four Thousand</v>
          </cell>
          <cell r="E38" t="str">
            <v xml:space="preserve"> thirty four Lakhs</v>
          </cell>
          <cell r="F38" t="str">
            <v xml:space="preserve"> thirty four Crores</v>
          </cell>
          <cell r="G38" t="str">
            <v xml:space="preserve"> thirty four Millions</v>
          </cell>
          <cell r="H38" t="str">
            <v xml:space="preserve"> thirty four Billions</v>
          </cell>
        </row>
        <row r="39">
          <cell r="A39">
            <v>35</v>
          </cell>
          <cell r="B39" t="str">
            <v xml:space="preserve"> thirty five</v>
          </cell>
          <cell r="C39" t="str">
            <v xml:space="preserve"> thirty five</v>
          </cell>
          <cell r="D39" t="str">
            <v xml:space="preserve"> thirty five Thousand</v>
          </cell>
          <cell r="E39" t="str">
            <v xml:space="preserve"> thirty five Lakhs</v>
          </cell>
          <cell r="F39" t="str">
            <v xml:space="preserve"> thirty five Crores</v>
          </cell>
          <cell r="G39" t="str">
            <v xml:space="preserve"> thirty five Millions</v>
          </cell>
          <cell r="H39" t="str">
            <v xml:space="preserve"> thirty five Billions</v>
          </cell>
        </row>
        <row r="40">
          <cell r="A40">
            <v>36</v>
          </cell>
          <cell r="B40" t="str">
            <v xml:space="preserve"> thirty six</v>
          </cell>
          <cell r="C40" t="str">
            <v xml:space="preserve"> thirty six</v>
          </cell>
          <cell r="D40" t="str">
            <v xml:space="preserve"> thirty six Thousand</v>
          </cell>
          <cell r="E40" t="str">
            <v xml:space="preserve"> thirty six Lakhs</v>
          </cell>
          <cell r="F40" t="str">
            <v xml:space="preserve"> thirty six Crores</v>
          </cell>
          <cell r="G40" t="str">
            <v xml:space="preserve"> thirty six Millions</v>
          </cell>
          <cell r="H40" t="str">
            <v xml:space="preserve"> thirty six Billions</v>
          </cell>
        </row>
        <row r="41">
          <cell r="A41">
            <v>37</v>
          </cell>
          <cell r="B41" t="str">
            <v xml:space="preserve"> thirty seven</v>
          </cell>
          <cell r="C41" t="str">
            <v xml:space="preserve"> thirty seven</v>
          </cell>
          <cell r="D41" t="str">
            <v xml:space="preserve"> thirty seven Thousand</v>
          </cell>
          <cell r="E41" t="str">
            <v xml:space="preserve"> thirty seven Lakhs</v>
          </cell>
          <cell r="F41" t="str">
            <v xml:space="preserve"> thirty seven Crores</v>
          </cell>
          <cell r="G41" t="str">
            <v xml:space="preserve"> thirty seven Millions</v>
          </cell>
          <cell r="H41" t="str">
            <v xml:space="preserve"> thirty seven Billions</v>
          </cell>
        </row>
        <row r="42">
          <cell r="A42">
            <v>38</v>
          </cell>
          <cell r="B42" t="str">
            <v xml:space="preserve"> thirty eight</v>
          </cell>
          <cell r="C42" t="str">
            <v xml:space="preserve"> thirty eight</v>
          </cell>
          <cell r="D42" t="str">
            <v xml:space="preserve"> thirty eight Thousand</v>
          </cell>
          <cell r="E42" t="str">
            <v xml:space="preserve"> thirty eight Lakhs</v>
          </cell>
          <cell r="F42" t="str">
            <v xml:space="preserve"> thirty eight Crores</v>
          </cell>
          <cell r="G42" t="str">
            <v xml:space="preserve"> thirty eight Millions</v>
          </cell>
          <cell r="H42" t="str">
            <v xml:space="preserve"> thirty eight Billions</v>
          </cell>
        </row>
        <row r="43">
          <cell r="A43">
            <v>39</v>
          </cell>
          <cell r="B43" t="str">
            <v xml:space="preserve"> thirty nine</v>
          </cell>
          <cell r="C43" t="str">
            <v xml:space="preserve"> thirty nine</v>
          </cell>
          <cell r="D43" t="str">
            <v xml:space="preserve"> thirty nine Thousand</v>
          </cell>
          <cell r="E43" t="str">
            <v xml:space="preserve"> thirty nine Lakhs</v>
          </cell>
          <cell r="F43" t="str">
            <v xml:space="preserve"> thirty nine Crores</v>
          </cell>
          <cell r="G43" t="str">
            <v xml:space="preserve"> thirty nine Millions</v>
          </cell>
          <cell r="H43" t="str">
            <v xml:space="preserve"> thirty nine Billions</v>
          </cell>
        </row>
        <row r="44">
          <cell r="A44">
            <v>40</v>
          </cell>
          <cell r="B44" t="str">
            <v xml:space="preserve"> forty</v>
          </cell>
          <cell r="C44" t="str">
            <v xml:space="preserve"> forty</v>
          </cell>
          <cell r="D44" t="str">
            <v xml:space="preserve"> forty Thousand</v>
          </cell>
          <cell r="E44" t="str">
            <v xml:space="preserve"> forty Lakhs</v>
          </cell>
          <cell r="F44" t="str">
            <v xml:space="preserve"> forty Crores</v>
          </cell>
          <cell r="G44" t="str">
            <v xml:space="preserve"> forty Millions</v>
          </cell>
          <cell r="H44" t="str">
            <v xml:space="preserve"> forty Billions</v>
          </cell>
        </row>
        <row r="45">
          <cell r="A45">
            <v>41</v>
          </cell>
          <cell r="B45" t="str">
            <v xml:space="preserve"> forty one</v>
          </cell>
          <cell r="C45" t="str">
            <v xml:space="preserve"> forty one</v>
          </cell>
          <cell r="D45" t="str">
            <v xml:space="preserve"> forty one Thousand</v>
          </cell>
          <cell r="E45" t="str">
            <v xml:space="preserve"> forty one Lakhs</v>
          </cell>
          <cell r="F45" t="str">
            <v xml:space="preserve"> forty one Crores</v>
          </cell>
          <cell r="G45" t="str">
            <v xml:space="preserve"> forty one Millions</v>
          </cell>
          <cell r="H45" t="str">
            <v xml:space="preserve"> forty one Billions</v>
          </cell>
        </row>
        <row r="46">
          <cell r="A46">
            <v>42</v>
          </cell>
          <cell r="B46" t="str">
            <v xml:space="preserve"> forty two</v>
          </cell>
          <cell r="C46" t="str">
            <v xml:space="preserve"> forty two</v>
          </cell>
          <cell r="D46" t="str">
            <v xml:space="preserve"> forty two Thousand</v>
          </cell>
          <cell r="E46" t="str">
            <v xml:space="preserve"> forty two Lakhs</v>
          </cell>
          <cell r="F46" t="str">
            <v xml:space="preserve"> forty two Crores</v>
          </cell>
          <cell r="G46" t="str">
            <v xml:space="preserve"> forty two Millions</v>
          </cell>
          <cell r="H46" t="str">
            <v xml:space="preserve"> forty two Billions</v>
          </cell>
        </row>
        <row r="47">
          <cell r="A47">
            <v>43</v>
          </cell>
          <cell r="B47" t="str">
            <v xml:space="preserve"> forty three</v>
          </cell>
          <cell r="C47" t="str">
            <v xml:space="preserve"> forty three</v>
          </cell>
          <cell r="D47" t="str">
            <v xml:space="preserve"> forty three Thousand</v>
          </cell>
          <cell r="E47" t="str">
            <v xml:space="preserve"> forty three Lakhs</v>
          </cell>
          <cell r="F47" t="str">
            <v xml:space="preserve"> forty three Crores</v>
          </cell>
          <cell r="G47" t="str">
            <v xml:space="preserve"> forty three Millions</v>
          </cell>
          <cell r="H47" t="str">
            <v xml:space="preserve"> forty three Billions</v>
          </cell>
        </row>
        <row r="48">
          <cell r="A48">
            <v>44</v>
          </cell>
          <cell r="B48" t="str">
            <v xml:space="preserve"> forty four</v>
          </cell>
          <cell r="C48" t="str">
            <v xml:space="preserve"> forty four</v>
          </cell>
          <cell r="D48" t="str">
            <v xml:space="preserve"> forty four Thousand</v>
          </cell>
          <cell r="E48" t="str">
            <v xml:space="preserve"> forty four Lakhs</v>
          </cell>
          <cell r="F48" t="str">
            <v xml:space="preserve"> forty four Crores</v>
          </cell>
          <cell r="G48" t="str">
            <v xml:space="preserve"> forty four Millions</v>
          </cell>
          <cell r="H48" t="str">
            <v xml:space="preserve"> forty four Billions</v>
          </cell>
        </row>
        <row r="49">
          <cell r="A49">
            <v>45</v>
          </cell>
          <cell r="B49" t="str">
            <v xml:space="preserve"> forty five</v>
          </cell>
          <cell r="C49" t="str">
            <v xml:space="preserve"> forty five</v>
          </cell>
          <cell r="D49" t="str">
            <v xml:space="preserve"> forty five Thousand</v>
          </cell>
          <cell r="E49" t="str">
            <v xml:space="preserve"> forty five Lakhs</v>
          </cell>
          <cell r="F49" t="str">
            <v xml:space="preserve"> forty five Crores</v>
          </cell>
          <cell r="G49" t="str">
            <v xml:space="preserve"> forty five Millions</v>
          </cell>
          <cell r="H49" t="str">
            <v xml:space="preserve"> forty five Billions</v>
          </cell>
        </row>
        <row r="50">
          <cell r="A50">
            <v>46</v>
          </cell>
          <cell r="B50" t="str">
            <v xml:space="preserve"> forty six</v>
          </cell>
          <cell r="C50" t="str">
            <v xml:space="preserve"> forty six</v>
          </cell>
          <cell r="D50" t="str">
            <v xml:space="preserve"> forty six Thousand</v>
          </cell>
          <cell r="E50" t="str">
            <v xml:space="preserve"> forty six Lakhs</v>
          </cell>
          <cell r="F50" t="str">
            <v xml:space="preserve"> forty six Crores</v>
          </cell>
          <cell r="G50" t="str">
            <v xml:space="preserve"> forty six Millions</v>
          </cell>
          <cell r="H50" t="str">
            <v xml:space="preserve"> forty six Billions</v>
          </cell>
        </row>
        <row r="51">
          <cell r="A51">
            <v>47</v>
          </cell>
          <cell r="B51" t="str">
            <v xml:space="preserve"> forty seven</v>
          </cell>
          <cell r="C51" t="str">
            <v xml:space="preserve"> forty seven</v>
          </cell>
          <cell r="D51" t="str">
            <v xml:space="preserve"> forty seven Thousand</v>
          </cell>
          <cell r="E51" t="str">
            <v xml:space="preserve"> forty seven Lakhs</v>
          </cell>
          <cell r="F51" t="str">
            <v xml:space="preserve"> forty seven Crores</v>
          </cell>
          <cell r="G51" t="str">
            <v xml:space="preserve"> forty seven Millions</v>
          </cell>
          <cell r="H51" t="str">
            <v xml:space="preserve"> forty seven Billions</v>
          </cell>
        </row>
        <row r="52">
          <cell r="A52">
            <v>48</v>
          </cell>
          <cell r="B52" t="str">
            <v xml:space="preserve"> forty eight</v>
          </cell>
          <cell r="C52" t="str">
            <v xml:space="preserve"> forty eight</v>
          </cell>
          <cell r="D52" t="str">
            <v xml:space="preserve"> forty eight Thousand</v>
          </cell>
          <cell r="E52" t="str">
            <v xml:space="preserve"> forty eight Lakhs</v>
          </cell>
          <cell r="F52" t="str">
            <v xml:space="preserve"> forty eight Crores</v>
          </cell>
          <cell r="G52" t="str">
            <v xml:space="preserve"> forty eight Millions</v>
          </cell>
          <cell r="H52" t="str">
            <v xml:space="preserve"> forty eight Billions</v>
          </cell>
        </row>
        <row r="53">
          <cell r="A53">
            <v>49</v>
          </cell>
          <cell r="B53" t="str">
            <v xml:space="preserve"> forty nine</v>
          </cell>
          <cell r="C53" t="str">
            <v xml:space="preserve"> forty nine</v>
          </cell>
          <cell r="D53" t="str">
            <v xml:space="preserve"> forty nine Thousand</v>
          </cell>
          <cell r="E53" t="str">
            <v xml:space="preserve"> forty nine Lakhs</v>
          </cell>
          <cell r="F53" t="str">
            <v xml:space="preserve"> forty nine Crores</v>
          </cell>
          <cell r="G53" t="str">
            <v xml:space="preserve"> forty nine Millions</v>
          </cell>
          <cell r="H53" t="str">
            <v xml:space="preserve"> forty nine Billions</v>
          </cell>
        </row>
        <row r="54">
          <cell r="A54">
            <v>50</v>
          </cell>
          <cell r="B54" t="str">
            <v xml:space="preserve"> fifty</v>
          </cell>
          <cell r="C54" t="str">
            <v xml:space="preserve"> fifty</v>
          </cell>
          <cell r="D54" t="str">
            <v xml:space="preserve"> fifty Thousand</v>
          </cell>
          <cell r="E54" t="str">
            <v xml:space="preserve"> fifty Lakhs</v>
          </cell>
          <cell r="F54" t="str">
            <v xml:space="preserve"> fifty Crores</v>
          </cell>
          <cell r="G54" t="str">
            <v xml:space="preserve"> fifty Millions</v>
          </cell>
          <cell r="H54" t="str">
            <v xml:space="preserve"> fifty Billions</v>
          </cell>
        </row>
        <row r="55">
          <cell r="A55">
            <v>51</v>
          </cell>
          <cell r="B55" t="str">
            <v xml:space="preserve"> fifty one</v>
          </cell>
          <cell r="C55" t="str">
            <v xml:space="preserve"> fifty one</v>
          </cell>
          <cell r="D55" t="str">
            <v xml:space="preserve"> fifty one Thousand</v>
          </cell>
          <cell r="E55" t="str">
            <v xml:space="preserve"> fifty one Lakhs</v>
          </cell>
          <cell r="F55" t="str">
            <v xml:space="preserve"> fifty one Crores</v>
          </cell>
          <cell r="G55" t="str">
            <v xml:space="preserve"> fifty one Millions</v>
          </cell>
          <cell r="H55" t="str">
            <v xml:space="preserve"> fifty one Billions</v>
          </cell>
        </row>
        <row r="56">
          <cell r="A56">
            <v>52</v>
          </cell>
          <cell r="B56" t="str">
            <v xml:space="preserve"> fifty two</v>
          </cell>
          <cell r="C56" t="str">
            <v xml:space="preserve"> fifty two</v>
          </cell>
          <cell r="D56" t="str">
            <v xml:space="preserve"> fifty two Thousand</v>
          </cell>
          <cell r="E56" t="str">
            <v xml:space="preserve"> fifty two Lakhs</v>
          </cell>
          <cell r="F56" t="str">
            <v xml:space="preserve"> fifty two Crores</v>
          </cell>
          <cell r="G56" t="str">
            <v xml:space="preserve"> fifty two Millions</v>
          </cell>
          <cell r="H56" t="str">
            <v xml:space="preserve"> fifty two Billions</v>
          </cell>
        </row>
        <row r="57">
          <cell r="A57">
            <v>53</v>
          </cell>
          <cell r="B57" t="str">
            <v xml:space="preserve"> fifty three</v>
          </cell>
          <cell r="C57" t="str">
            <v xml:space="preserve"> fifty three</v>
          </cell>
          <cell r="D57" t="str">
            <v xml:space="preserve"> fifty three Thousand</v>
          </cell>
          <cell r="E57" t="str">
            <v xml:space="preserve"> fifty three Lakhs</v>
          </cell>
          <cell r="F57" t="str">
            <v xml:space="preserve"> fifty three Crores</v>
          </cell>
          <cell r="G57" t="str">
            <v xml:space="preserve"> fifty three Millions</v>
          </cell>
          <cell r="H57" t="str">
            <v xml:space="preserve"> fifty three Billions</v>
          </cell>
        </row>
        <row r="58">
          <cell r="A58">
            <v>54</v>
          </cell>
          <cell r="B58" t="str">
            <v xml:space="preserve"> fifty four</v>
          </cell>
          <cell r="C58" t="str">
            <v xml:space="preserve"> fifty four</v>
          </cell>
          <cell r="D58" t="str">
            <v xml:space="preserve"> fifty four Thousand</v>
          </cell>
          <cell r="E58" t="str">
            <v xml:space="preserve"> fifty four Lakhs</v>
          </cell>
          <cell r="F58" t="str">
            <v xml:space="preserve"> fifty four Crores</v>
          </cell>
          <cell r="G58" t="str">
            <v xml:space="preserve"> fifty four Millions</v>
          </cell>
          <cell r="H58" t="str">
            <v xml:space="preserve"> fifty four Billions</v>
          </cell>
        </row>
        <row r="59">
          <cell r="A59">
            <v>55</v>
          </cell>
          <cell r="B59" t="str">
            <v xml:space="preserve"> fifty five</v>
          </cell>
          <cell r="C59" t="str">
            <v xml:space="preserve"> fifty five</v>
          </cell>
          <cell r="D59" t="str">
            <v xml:space="preserve"> fifty five Thousand</v>
          </cell>
          <cell r="E59" t="str">
            <v xml:space="preserve"> fifty five Lakhs</v>
          </cell>
          <cell r="F59" t="str">
            <v xml:space="preserve"> fifty five Crores</v>
          </cell>
          <cell r="G59" t="str">
            <v xml:space="preserve"> fifty five Millions</v>
          </cell>
          <cell r="H59" t="str">
            <v xml:space="preserve"> fifty five Billions</v>
          </cell>
        </row>
        <row r="60">
          <cell r="A60">
            <v>56</v>
          </cell>
          <cell r="B60" t="str">
            <v xml:space="preserve"> fifty six</v>
          </cell>
          <cell r="C60" t="str">
            <v xml:space="preserve"> fifty six</v>
          </cell>
          <cell r="D60" t="str">
            <v xml:space="preserve"> fifty six Thousand</v>
          </cell>
          <cell r="E60" t="str">
            <v xml:space="preserve"> fifty six Lakhs</v>
          </cell>
          <cell r="F60" t="str">
            <v xml:space="preserve"> fifty six Crores</v>
          </cell>
          <cell r="G60" t="str">
            <v xml:space="preserve"> fifty six Millions</v>
          </cell>
          <cell r="H60" t="str">
            <v xml:space="preserve"> fifty six Billions</v>
          </cell>
        </row>
        <row r="61">
          <cell r="A61">
            <v>57</v>
          </cell>
          <cell r="B61" t="str">
            <v xml:space="preserve"> fifty seven</v>
          </cell>
          <cell r="C61" t="str">
            <v xml:space="preserve"> fifty seven</v>
          </cell>
          <cell r="D61" t="str">
            <v xml:space="preserve"> fifty seven Thousand</v>
          </cell>
          <cell r="E61" t="str">
            <v xml:space="preserve"> fifty seven Lakhs</v>
          </cell>
          <cell r="F61" t="str">
            <v xml:space="preserve"> fifty seven Crores</v>
          </cell>
          <cell r="G61" t="str">
            <v xml:space="preserve"> fifty seven Millions</v>
          </cell>
          <cell r="H61" t="str">
            <v xml:space="preserve"> fifty seven Billions</v>
          </cell>
        </row>
        <row r="62">
          <cell r="A62">
            <v>58</v>
          </cell>
          <cell r="B62" t="str">
            <v xml:space="preserve"> fifty eight </v>
          </cell>
          <cell r="C62" t="str">
            <v xml:space="preserve"> fifty eight </v>
          </cell>
          <cell r="D62" t="str">
            <v xml:space="preserve"> fifty eight  Thousand</v>
          </cell>
          <cell r="E62" t="str">
            <v xml:space="preserve"> fifty eight  Lakhs</v>
          </cell>
          <cell r="F62" t="str">
            <v xml:space="preserve"> fifty eight  Crores</v>
          </cell>
          <cell r="G62" t="str">
            <v xml:space="preserve"> fifty eight  Millions</v>
          </cell>
          <cell r="H62" t="str">
            <v xml:space="preserve"> fifty eight  Billions</v>
          </cell>
        </row>
        <row r="63">
          <cell r="A63">
            <v>59</v>
          </cell>
          <cell r="B63" t="str">
            <v xml:space="preserve"> fifty nine</v>
          </cell>
          <cell r="C63" t="str">
            <v xml:space="preserve"> fifty nine</v>
          </cell>
          <cell r="D63" t="str">
            <v xml:space="preserve"> fifty nine Thousand</v>
          </cell>
          <cell r="E63" t="str">
            <v xml:space="preserve"> fifty nine Lakhs</v>
          </cell>
          <cell r="F63" t="str">
            <v xml:space="preserve"> fifty nine Crores</v>
          </cell>
          <cell r="G63" t="str">
            <v xml:space="preserve"> fifty nine Millions</v>
          </cell>
          <cell r="H63" t="str">
            <v xml:space="preserve"> fifty nine Billions</v>
          </cell>
        </row>
        <row r="64">
          <cell r="A64">
            <v>60</v>
          </cell>
          <cell r="B64" t="str">
            <v xml:space="preserve"> sixty</v>
          </cell>
          <cell r="C64" t="str">
            <v xml:space="preserve"> sixty</v>
          </cell>
          <cell r="D64" t="str">
            <v xml:space="preserve"> sixty Thousand</v>
          </cell>
          <cell r="E64" t="str">
            <v xml:space="preserve"> sixty Lakhs</v>
          </cell>
          <cell r="F64" t="str">
            <v xml:space="preserve"> sixty Crores</v>
          </cell>
          <cell r="G64" t="str">
            <v xml:space="preserve"> sixty Millions</v>
          </cell>
          <cell r="H64" t="str">
            <v xml:space="preserve"> sixty Billions</v>
          </cell>
        </row>
        <row r="65">
          <cell r="A65">
            <v>61</v>
          </cell>
          <cell r="B65" t="str">
            <v xml:space="preserve"> sixty one</v>
          </cell>
          <cell r="C65" t="str">
            <v xml:space="preserve"> sixty one</v>
          </cell>
          <cell r="D65" t="str">
            <v xml:space="preserve"> sixty one Thousand</v>
          </cell>
          <cell r="E65" t="str">
            <v xml:space="preserve"> sixty one Lakhs</v>
          </cell>
          <cell r="F65" t="str">
            <v xml:space="preserve"> sixty one Crores</v>
          </cell>
          <cell r="G65" t="str">
            <v xml:space="preserve"> sixty one Millions</v>
          </cell>
          <cell r="H65" t="str">
            <v xml:space="preserve"> sixty one Billions</v>
          </cell>
        </row>
        <row r="66">
          <cell r="A66">
            <v>62</v>
          </cell>
          <cell r="B66" t="str">
            <v xml:space="preserve"> sixty two</v>
          </cell>
          <cell r="C66" t="str">
            <v xml:space="preserve"> sixty two</v>
          </cell>
          <cell r="D66" t="str">
            <v xml:space="preserve"> sixty two Thousand</v>
          </cell>
          <cell r="E66" t="str">
            <v xml:space="preserve"> sixty two Lakhs</v>
          </cell>
          <cell r="F66" t="str">
            <v xml:space="preserve"> sixty two Crores</v>
          </cell>
          <cell r="G66" t="str">
            <v xml:space="preserve"> sixty two Millions</v>
          </cell>
          <cell r="H66" t="str">
            <v xml:space="preserve"> sixty two Billions</v>
          </cell>
        </row>
        <row r="67">
          <cell r="A67">
            <v>63</v>
          </cell>
          <cell r="B67" t="str">
            <v xml:space="preserve"> sixty three</v>
          </cell>
          <cell r="C67" t="str">
            <v xml:space="preserve"> sixty three</v>
          </cell>
          <cell r="D67" t="str">
            <v xml:space="preserve"> sixty three Thousand</v>
          </cell>
          <cell r="E67" t="str">
            <v xml:space="preserve"> sixty three Lakhs</v>
          </cell>
          <cell r="F67" t="str">
            <v xml:space="preserve"> sixty three Crores</v>
          </cell>
          <cell r="G67" t="str">
            <v xml:space="preserve"> sixty three Millions</v>
          </cell>
          <cell r="H67" t="str">
            <v xml:space="preserve"> sixty three Billions</v>
          </cell>
        </row>
        <row r="68">
          <cell r="A68">
            <v>64</v>
          </cell>
          <cell r="B68" t="str">
            <v xml:space="preserve"> sixty four</v>
          </cell>
          <cell r="C68" t="str">
            <v xml:space="preserve"> sixty four</v>
          </cell>
          <cell r="D68" t="str">
            <v xml:space="preserve"> sixty four Thousand</v>
          </cell>
          <cell r="E68" t="str">
            <v xml:space="preserve"> sixty four Lakhs</v>
          </cell>
          <cell r="F68" t="str">
            <v xml:space="preserve"> sixty four Crores</v>
          </cell>
          <cell r="G68" t="str">
            <v xml:space="preserve"> sixty four Millions</v>
          </cell>
          <cell r="H68" t="str">
            <v xml:space="preserve"> sixty four Billions</v>
          </cell>
        </row>
        <row r="69">
          <cell r="A69">
            <v>65</v>
          </cell>
          <cell r="B69" t="str">
            <v xml:space="preserve"> sixty five</v>
          </cell>
          <cell r="C69" t="str">
            <v xml:space="preserve"> sixty five</v>
          </cell>
          <cell r="D69" t="str">
            <v xml:space="preserve"> sixty five Thousand</v>
          </cell>
          <cell r="E69" t="str">
            <v xml:space="preserve"> sixty five Lakhs</v>
          </cell>
          <cell r="F69" t="str">
            <v xml:space="preserve"> sixty five Crores</v>
          </cell>
          <cell r="G69" t="str">
            <v xml:space="preserve"> sixty five Millions</v>
          </cell>
          <cell r="H69" t="str">
            <v xml:space="preserve"> sixty five Billions</v>
          </cell>
        </row>
        <row r="70">
          <cell r="A70">
            <v>66</v>
          </cell>
          <cell r="B70" t="str">
            <v xml:space="preserve"> sixty six</v>
          </cell>
          <cell r="C70" t="str">
            <v xml:space="preserve"> sixty six</v>
          </cell>
          <cell r="D70" t="str">
            <v xml:space="preserve"> sixty six Thousand</v>
          </cell>
          <cell r="E70" t="str">
            <v xml:space="preserve"> sixty six Lakhs</v>
          </cell>
          <cell r="F70" t="str">
            <v xml:space="preserve"> sixty six Crores</v>
          </cell>
          <cell r="G70" t="str">
            <v xml:space="preserve"> sixty six Millions</v>
          </cell>
          <cell r="H70" t="str">
            <v xml:space="preserve"> sixty six Billions</v>
          </cell>
        </row>
        <row r="71">
          <cell r="A71">
            <v>67</v>
          </cell>
          <cell r="B71" t="str">
            <v xml:space="preserve"> sixty seven</v>
          </cell>
          <cell r="C71" t="str">
            <v xml:space="preserve"> sixty seven</v>
          </cell>
          <cell r="D71" t="str">
            <v xml:space="preserve"> sixty seven Thousand</v>
          </cell>
          <cell r="E71" t="str">
            <v xml:space="preserve"> sixty seven Lakhs</v>
          </cell>
          <cell r="F71" t="str">
            <v xml:space="preserve"> sixty seven Crores</v>
          </cell>
          <cell r="G71" t="str">
            <v xml:space="preserve"> sixty seven Millions</v>
          </cell>
          <cell r="H71" t="str">
            <v xml:space="preserve"> sixty seven Billions</v>
          </cell>
        </row>
        <row r="72">
          <cell r="A72">
            <v>68</v>
          </cell>
          <cell r="B72" t="str">
            <v xml:space="preserve"> sixty eight</v>
          </cell>
          <cell r="C72" t="str">
            <v xml:space="preserve"> sixty eight</v>
          </cell>
          <cell r="D72" t="str">
            <v xml:space="preserve"> sixty eight Thousand</v>
          </cell>
          <cell r="E72" t="str">
            <v xml:space="preserve"> sixty eight Lakhs</v>
          </cell>
          <cell r="F72" t="str">
            <v xml:space="preserve"> sixty eight Crores</v>
          </cell>
          <cell r="G72" t="str">
            <v xml:space="preserve"> sixty eight Millions</v>
          </cell>
          <cell r="H72" t="str">
            <v xml:space="preserve"> sixty eight Billions</v>
          </cell>
        </row>
        <row r="73">
          <cell r="A73">
            <v>69</v>
          </cell>
          <cell r="B73" t="str">
            <v xml:space="preserve"> sixty nine</v>
          </cell>
          <cell r="C73" t="str">
            <v xml:space="preserve"> sixty nine</v>
          </cell>
          <cell r="D73" t="str">
            <v xml:space="preserve"> sixty nine Thousand</v>
          </cell>
          <cell r="E73" t="str">
            <v xml:space="preserve"> sixty nine Lakhs</v>
          </cell>
          <cell r="F73" t="str">
            <v xml:space="preserve"> sixty nine Crores</v>
          </cell>
          <cell r="G73" t="str">
            <v xml:space="preserve"> sixty nine Millions</v>
          </cell>
          <cell r="H73" t="str">
            <v xml:space="preserve"> sixty nine Billions</v>
          </cell>
        </row>
        <row r="74">
          <cell r="A74">
            <v>70</v>
          </cell>
          <cell r="B74" t="str">
            <v xml:space="preserve"> seventy</v>
          </cell>
          <cell r="C74" t="str">
            <v xml:space="preserve"> seventy</v>
          </cell>
          <cell r="D74" t="str">
            <v xml:space="preserve"> seventy Thousand</v>
          </cell>
          <cell r="E74" t="str">
            <v xml:space="preserve"> seventy Lakhs</v>
          </cell>
          <cell r="F74" t="str">
            <v xml:space="preserve"> seventy Crores</v>
          </cell>
          <cell r="G74" t="str">
            <v xml:space="preserve"> seventy Millions</v>
          </cell>
          <cell r="H74" t="str">
            <v xml:space="preserve"> seventy Billions</v>
          </cell>
        </row>
        <row r="75">
          <cell r="A75">
            <v>71</v>
          </cell>
          <cell r="B75" t="str">
            <v xml:space="preserve"> seventy one</v>
          </cell>
          <cell r="C75" t="str">
            <v xml:space="preserve"> seventy one</v>
          </cell>
          <cell r="D75" t="str">
            <v xml:space="preserve"> seventy one Thousand</v>
          </cell>
          <cell r="E75" t="str">
            <v xml:space="preserve"> seventy one Lakhs</v>
          </cell>
          <cell r="F75" t="str">
            <v xml:space="preserve"> seventy one Crores</v>
          </cell>
          <cell r="G75" t="str">
            <v xml:space="preserve"> seventy one Millions</v>
          </cell>
          <cell r="H75" t="str">
            <v xml:space="preserve"> seventy one Billions</v>
          </cell>
        </row>
        <row r="76">
          <cell r="A76">
            <v>72</v>
          </cell>
          <cell r="B76" t="str">
            <v xml:space="preserve"> seventy two</v>
          </cell>
          <cell r="C76" t="str">
            <v xml:space="preserve"> seventy two</v>
          </cell>
          <cell r="D76" t="str">
            <v xml:space="preserve"> seventy two Thousand</v>
          </cell>
          <cell r="E76" t="str">
            <v xml:space="preserve"> seventy two Lakhs</v>
          </cell>
          <cell r="F76" t="str">
            <v xml:space="preserve"> seventy two Crores</v>
          </cell>
          <cell r="G76" t="str">
            <v xml:space="preserve"> seventy two Millions</v>
          </cell>
          <cell r="H76" t="str">
            <v xml:space="preserve"> seventy two Billions</v>
          </cell>
        </row>
        <row r="77">
          <cell r="A77">
            <v>73</v>
          </cell>
          <cell r="B77" t="str">
            <v xml:space="preserve"> seventy three</v>
          </cell>
          <cell r="C77" t="str">
            <v xml:space="preserve"> seventy three</v>
          </cell>
          <cell r="D77" t="str">
            <v xml:space="preserve"> seventy three Thousand</v>
          </cell>
          <cell r="E77" t="str">
            <v xml:space="preserve"> seventy three Lakhs</v>
          </cell>
          <cell r="F77" t="str">
            <v xml:space="preserve"> seventy three Crores</v>
          </cell>
          <cell r="G77" t="str">
            <v xml:space="preserve"> seventy three Millions</v>
          </cell>
          <cell r="H77" t="str">
            <v xml:space="preserve"> seventy three Billions</v>
          </cell>
        </row>
        <row r="78">
          <cell r="A78">
            <v>74</v>
          </cell>
          <cell r="B78" t="str">
            <v xml:space="preserve"> seventy four</v>
          </cell>
          <cell r="C78" t="str">
            <v xml:space="preserve"> seventy four</v>
          </cell>
          <cell r="D78" t="str">
            <v xml:space="preserve"> seventy four Thousand</v>
          </cell>
          <cell r="E78" t="str">
            <v xml:space="preserve"> seventy four Lakhs</v>
          </cell>
          <cell r="F78" t="str">
            <v xml:space="preserve"> seventy four Crores</v>
          </cell>
          <cell r="G78" t="str">
            <v xml:space="preserve"> seventy four Millions</v>
          </cell>
          <cell r="H78" t="str">
            <v xml:space="preserve"> seventy four Billions</v>
          </cell>
        </row>
        <row r="79">
          <cell r="A79">
            <v>75</v>
          </cell>
          <cell r="B79" t="str">
            <v xml:space="preserve"> seventy five</v>
          </cell>
          <cell r="C79" t="str">
            <v xml:space="preserve"> seventy five</v>
          </cell>
          <cell r="D79" t="str">
            <v xml:space="preserve"> seventy five Thousand</v>
          </cell>
          <cell r="E79" t="str">
            <v xml:space="preserve"> seventy five Lakhs</v>
          </cell>
          <cell r="F79" t="str">
            <v xml:space="preserve"> seventy five Crores</v>
          </cell>
          <cell r="G79" t="str">
            <v xml:space="preserve"> seventy five Millions</v>
          </cell>
          <cell r="H79" t="str">
            <v xml:space="preserve"> seventy five Billions</v>
          </cell>
        </row>
        <row r="80">
          <cell r="A80">
            <v>76</v>
          </cell>
          <cell r="B80" t="str">
            <v xml:space="preserve"> seventy six</v>
          </cell>
          <cell r="C80" t="str">
            <v xml:space="preserve"> seventy six</v>
          </cell>
          <cell r="D80" t="str">
            <v xml:space="preserve"> seventy six Thousand</v>
          </cell>
          <cell r="E80" t="str">
            <v xml:space="preserve"> seventy six Lakhs</v>
          </cell>
          <cell r="F80" t="str">
            <v xml:space="preserve"> seventy six Crores</v>
          </cell>
          <cell r="G80" t="str">
            <v xml:space="preserve"> seventy six Millions</v>
          </cell>
          <cell r="H80" t="str">
            <v xml:space="preserve"> seventy six Billions</v>
          </cell>
        </row>
        <row r="81">
          <cell r="A81">
            <v>77</v>
          </cell>
          <cell r="B81" t="str">
            <v xml:space="preserve"> seventy seven</v>
          </cell>
          <cell r="C81" t="str">
            <v xml:space="preserve"> seventy seven</v>
          </cell>
          <cell r="D81" t="str">
            <v xml:space="preserve"> seventy seven Thousand</v>
          </cell>
          <cell r="E81" t="str">
            <v xml:space="preserve"> seventy seven Lakhs</v>
          </cell>
          <cell r="F81" t="str">
            <v xml:space="preserve"> seventy seven Crores</v>
          </cell>
          <cell r="G81" t="str">
            <v xml:space="preserve"> seventy seven Millions</v>
          </cell>
          <cell r="H81" t="str">
            <v xml:space="preserve"> seventy seven Billions</v>
          </cell>
        </row>
        <row r="82">
          <cell r="A82">
            <v>78</v>
          </cell>
          <cell r="B82" t="str">
            <v xml:space="preserve"> seventy eight</v>
          </cell>
          <cell r="C82" t="str">
            <v xml:space="preserve"> seventy eight</v>
          </cell>
          <cell r="D82" t="str">
            <v xml:space="preserve"> seventy eight Thousand</v>
          </cell>
          <cell r="E82" t="str">
            <v xml:space="preserve"> seventy eight Lakhs</v>
          </cell>
          <cell r="F82" t="str">
            <v xml:space="preserve"> seventy eight Crores</v>
          </cell>
          <cell r="G82" t="str">
            <v xml:space="preserve"> seventy eight Millions</v>
          </cell>
          <cell r="H82" t="str">
            <v xml:space="preserve"> seventy eight Billions</v>
          </cell>
        </row>
        <row r="83">
          <cell r="A83">
            <v>79</v>
          </cell>
          <cell r="B83" t="str">
            <v xml:space="preserve"> seventy nine</v>
          </cell>
          <cell r="C83" t="str">
            <v xml:space="preserve"> seventy nine</v>
          </cell>
          <cell r="D83" t="str">
            <v xml:space="preserve"> seventy nine Thousand</v>
          </cell>
          <cell r="E83" t="str">
            <v xml:space="preserve"> seventy nine Lakhs</v>
          </cell>
          <cell r="F83" t="str">
            <v xml:space="preserve"> seventy nine Crores</v>
          </cell>
          <cell r="G83" t="str">
            <v xml:space="preserve"> seventy nine Millions</v>
          </cell>
          <cell r="H83" t="str">
            <v xml:space="preserve"> seventy nine Billions</v>
          </cell>
        </row>
        <row r="84">
          <cell r="A84">
            <v>80</v>
          </cell>
          <cell r="B84" t="str">
            <v xml:space="preserve"> eighty</v>
          </cell>
          <cell r="C84" t="str">
            <v xml:space="preserve"> eighty</v>
          </cell>
          <cell r="D84" t="str">
            <v xml:space="preserve"> eighty Thousand</v>
          </cell>
          <cell r="E84" t="str">
            <v xml:space="preserve"> eighty Lakhs</v>
          </cell>
          <cell r="F84" t="str">
            <v xml:space="preserve"> eighty Crores</v>
          </cell>
          <cell r="G84" t="str">
            <v xml:space="preserve"> eighty Millions</v>
          </cell>
          <cell r="H84" t="str">
            <v xml:space="preserve"> eighty Billions</v>
          </cell>
        </row>
        <row r="85">
          <cell r="A85">
            <v>81</v>
          </cell>
          <cell r="B85" t="str">
            <v xml:space="preserve"> eighty one</v>
          </cell>
          <cell r="C85" t="str">
            <v xml:space="preserve"> eighty one</v>
          </cell>
          <cell r="D85" t="str">
            <v xml:space="preserve"> eighty one Thousand</v>
          </cell>
          <cell r="E85" t="str">
            <v xml:space="preserve"> eighty one Lakhs</v>
          </cell>
          <cell r="F85" t="str">
            <v xml:space="preserve"> eighty one Crores</v>
          </cell>
          <cell r="G85" t="str">
            <v xml:space="preserve"> eighty one Millions</v>
          </cell>
          <cell r="H85" t="str">
            <v xml:space="preserve"> eighty one Billions</v>
          </cell>
        </row>
        <row r="86">
          <cell r="A86">
            <v>82</v>
          </cell>
          <cell r="B86" t="str">
            <v xml:space="preserve"> eighty two</v>
          </cell>
          <cell r="C86" t="str">
            <v xml:space="preserve"> eighty two</v>
          </cell>
          <cell r="D86" t="str">
            <v xml:space="preserve"> eighty two Thousand</v>
          </cell>
          <cell r="E86" t="str">
            <v xml:space="preserve"> eighty two Lakhs</v>
          </cell>
          <cell r="F86" t="str">
            <v xml:space="preserve"> eighty two Crores</v>
          </cell>
          <cell r="G86" t="str">
            <v xml:space="preserve"> eighty two Millions</v>
          </cell>
          <cell r="H86" t="str">
            <v xml:space="preserve"> eighty two Billions</v>
          </cell>
        </row>
        <row r="87">
          <cell r="A87">
            <v>83</v>
          </cell>
          <cell r="B87" t="str">
            <v xml:space="preserve"> eighty three</v>
          </cell>
          <cell r="C87" t="str">
            <v xml:space="preserve"> eighty three</v>
          </cell>
          <cell r="D87" t="str">
            <v xml:space="preserve"> eighty three Thousand</v>
          </cell>
          <cell r="E87" t="str">
            <v xml:space="preserve"> eighty three Lakhs</v>
          </cell>
          <cell r="F87" t="str">
            <v xml:space="preserve"> eighty three Crores</v>
          </cell>
          <cell r="G87" t="str">
            <v xml:space="preserve"> eighty three Millions</v>
          </cell>
          <cell r="H87" t="str">
            <v xml:space="preserve"> eighty three Billions</v>
          </cell>
        </row>
        <row r="88">
          <cell r="A88">
            <v>84</v>
          </cell>
          <cell r="B88" t="str">
            <v xml:space="preserve"> eighty four</v>
          </cell>
          <cell r="C88" t="str">
            <v xml:space="preserve"> eighty four</v>
          </cell>
          <cell r="D88" t="str">
            <v xml:space="preserve"> eighty four Thousand</v>
          </cell>
          <cell r="E88" t="str">
            <v xml:space="preserve"> eighty four Lakhs</v>
          </cell>
          <cell r="F88" t="str">
            <v xml:space="preserve"> eighty four Crores</v>
          </cell>
          <cell r="G88" t="str">
            <v xml:space="preserve"> eighty four Millions</v>
          </cell>
          <cell r="H88" t="str">
            <v xml:space="preserve"> eighty four Billions</v>
          </cell>
        </row>
        <row r="89">
          <cell r="A89">
            <v>85</v>
          </cell>
          <cell r="B89" t="str">
            <v xml:space="preserve"> eighty five</v>
          </cell>
          <cell r="C89" t="str">
            <v xml:space="preserve"> eighty five</v>
          </cell>
          <cell r="D89" t="str">
            <v xml:space="preserve"> eighty five Thousand</v>
          </cell>
          <cell r="E89" t="str">
            <v xml:space="preserve"> eighty five Lakhs</v>
          </cell>
          <cell r="F89" t="str">
            <v xml:space="preserve"> eighty five Crores</v>
          </cell>
          <cell r="G89" t="str">
            <v xml:space="preserve"> eighty five Millions</v>
          </cell>
          <cell r="H89" t="str">
            <v xml:space="preserve"> eighty five Billions</v>
          </cell>
        </row>
        <row r="90">
          <cell r="A90">
            <v>86</v>
          </cell>
          <cell r="B90" t="str">
            <v xml:space="preserve"> eighty six</v>
          </cell>
          <cell r="C90" t="str">
            <v xml:space="preserve"> eighty six</v>
          </cell>
          <cell r="D90" t="str">
            <v xml:space="preserve"> eighty six Thousand</v>
          </cell>
          <cell r="E90" t="str">
            <v xml:space="preserve"> eighty six Lakhs</v>
          </cell>
          <cell r="F90" t="str">
            <v xml:space="preserve"> eighty six Crores</v>
          </cell>
          <cell r="G90" t="str">
            <v xml:space="preserve"> eighty six Millions</v>
          </cell>
          <cell r="H90" t="str">
            <v xml:space="preserve"> eighty six Billions</v>
          </cell>
        </row>
        <row r="91">
          <cell r="A91">
            <v>87</v>
          </cell>
          <cell r="B91" t="str">
            <v xml:space="preserve"> eighty seven</v>
          </cell>
          <cell r="C91" t="str">
            <v xml:space="preserve"> eighty seven</v>
          </cell>
          <cell r="D91" t="str">
            <v xml:space="preserve"> eighty seven Thousand</v>
          </cell>
          <cell r="E91" t="str">
            <v xml:space="preserve"> eighty seven Lakhs</v>
          </cell>
          <cell r="F91" t="str">
            <v xml:space="preserve"> eighty seven Crores</v>
          </cell>
          <cell r="G91" t="str">
            <v xml:space="preserve"> eighty seven Millions</v>
          </cell>
          <cell r="H91" t="str">
            <v xml:space="preserve"> eighty seven Billions</v>
          </cell>
        </row>
        <row r="92">
          <cell r="A92">
            <v>88</v>
          </cell>
          <cell r="B92" t="str">
            <v xml:space="preserve"> eighty eight</v>
          </cell>
          <cell r="C92" t="str">
            <v xml:space="preserve"> eighty eight</v>
          </cell>
          <cell r="D92" t="str">
            <v xml:space="preserve"> eighty eight Thousand</v>
          </cell>
          <cell r="E92" t="str">
            <v xml:space="preserve"> eighty eight Lakhs</v>
          </cell>
          <cell r="F92" t="str">
            <v xml:space="preserve"> eighty eight Crores</v>
          </cell>
          <cell r="G92" t="str">
            <v xml:space="preserve"> eighty eight Millions</v>
          </cell>
          <cell r="H92" t="str">
            <v xml:space="preserve"> eighty eight Billions</v>
          </cell>
        </row>
        <row r="93">
          <cell r="A93">
            <v>89</v>
          </cell>
          <cell r="B93" t="str">
            <v xml:space="preserve"> eighty nine</v>
          </cell>
          <cell r="C93" t="str">
            <v xml:space="preserve"> eighty nine</v>
          </cell>
          <cell r="D93" t="str">
            <v xml:space="preserve"> eighty nine Thousand</v>
          </cell>
          <cell r="E93" t="str">
            <v xml:space="preserve"> eighty nine Lakhs</v>
          </cell>
          <cell r="F93" t="str">
            <v xml:space="preserve"> eighty nine Crores</v>
          </cell>
          <cell r="G93" t="str">
            <v xml:space="preserve"> eighty nine Millions</v>
          </cell>
          <cell r="H93" t="str">
            <v xml:space="preserve"> eighty nine Billions</v>
          </cell>
        </row>
        <row r="94">
          <cell r="A94">
            <v>90</v>
          </cell>
          <cell r="B94" t="str">
            <v xml:space="preserve"> ninety</v>
          </cell>
          <cell r="C94" t="str">
            <v xml:space="preserve"> ninety</v>
          </cell>
          <cell r="D94" t="str">
            <v xml:space="preserve"> ninety Thousand</v>
          </cell>
          <cell r="E94" t="str">
            <v xml:space="preserve"> ninety Lakhs</v>
          </cell>
          <cell r="F94" t="str">
            <v xml:space="preserve"> ninety Crores</v>
          </cell>
          <cell r="G94" t="str">
            <v xml:space="preserve"> ninety Millions</v>
          </cell>
          <cell r="H94" t="str">
            <v xml:space="preserve"> ninety Billions</v>
          </cell>
        </row>
        <row r="95">
          <cell r="A95">
            <v>91</v>
          </cell>
          <cell r="B95" t="str">
            <v xml:space="preserve"> ninety one</v>
          </cell>
          <cell r="C95" t="str">
            <v xml:space="preserve"> ninety one</v>
          </cell>
          <cell r="D95" t="str">
            <v xml:space="preserve"> ninety one Thousand</v>
          </cell>
          <cell r="E95" t="str">
            <v xml:space="preserve"> ninety one Lakhs</v>
          </cell>
          <cell r="F95" t="str">
            <v xml:space="preserve"> ninety one Crores</v>
          </cell>
          <cell r="G95" t="str">
            <v xml:space="preserve"> ninety one Millions</v>
          </cell>
          <cell r="H95" t="str">
            <v xml:space="preserve"> ninety one Billions</v>
          </cell>
        </row>
        <row r="96">
          <cell r="A96">
            <v>92</v>
          </cell>
          <cell r="B96" t="str">
            <v xml:space="preserve"> ninety two</v>
          </cell>
          <cell r="C96" t="str">
            <v xml:space="preserve"> ninety two</v>
          </cell>
          <cell r="D96" t="str">
            <v xml:space="preserve"> ninety two Thousand</v>
          </cell>
          <cell r="E96" t="str">
            <v xml:space="preserve"> ninety two Lakhs</v>
          </cell>
          <cell r="F96" t="str">
            <v xml:space="preserve"> ninety two Crores</v>
          </cell>
          <cell r="G96" t="str">
            <v xml:space="preserve"> ninety two Millions</v>
          </cell>
          <cell r="H96" t="str">
            <v xml:space="preserve"> ninety two Billions</v>
          </cell>
        </row>
        <row r="97">
          <cell r="A97">
            <v>93</v>
          </cell>
          <cell r="B97" t="str">
            <v xml:space="preserve"> ninety three</v>
          </cell>
          <cell r="C97" t="str">
            <v xml:space="preserve"> ninety three</v>
          </cell>
          <cell r="D97" t="str">
            <v xml:space="preserve"> ninety three Thousand</v>
          </cell>
          <cell r="E97" t="str">
            <v xml:space="preserve"> ninety three Lakhs</v>
          </cell>
          <cell r="F97" t="str">
            <v xml:space="preserve"> ninety three Crores</v>
          </cell>
          <cell r="G97" t="str">
            <v xml:space="preserve"> ninety three Millions</v>
          </cell>
          <cell r="H97" t="str">
            <v xml:space="preserve"> ninety three Billions</v>
          </cell>
        </row>
        <row r="98">
          <cell r="A98">
            <v>94</v>
          </cell>
          <cell r="B98" t="str">
            <v xml:space="preserve"> ninety four</v>
          </cell>
          <cell r="C98" t="str">
            <v xml:space="preserve"> ninety four</v>
          </cell>
          <cell r="D98" t="str">
            <v xml:space="preserve"> ninety four Thousand</v>
          </cell>
          <cell r="E98" t="str">
            <v xml:space="preserve"> ninety four Lakhs</v>
          </cell>
          <cell r="F98" t="str">
            <v xml:space="preserve"> ninety four Crores</v>
          </cell>
          <cell r="G98" t="str">
            <v xml:space="preserve"> ninety four Millions</v>
          </cell>
          <cell r="H98" t="str">
            <v xml:space="preserve"> ninety four Billions</v>
          </cell>
        </row>
        <row r="99">
          <cell r="A99">
            <v>95</v>
          </cell>
          <cell r="B99" t="str">
            <v xml:space="preserve"> ninety five</v>
          </cell>
          <cell r="C99" t="str">
            <v xml:space="preserve"> ninety five</v>
          </cell>
          <cell r="D99" t="str">
            <v xml:space="preserve"> ninety five Thousand</v>
          </cell>
          <cell r="E99" t="str">
            <v xml:space="preserve"> ninety five Lakhs</v>
          </cell>
          <cell r="F99" t="str">
            <v xml:space="preserve"> ninety five Crores</v>
          </cell>
          <cell r="G99" t="str">
            <v xml:space="preserve"> ninety five Millions</v>
          </cell>
          <cell r="H99" t="str">
            <v xml:space="preserve"> ninety five Billions</v>
          </cell>
        </row>
        <row r="100">
          <cell r="A100">
            <v>96</v>
          </cell>
          <cell r="B100" t="str">
            <v xml:space="preserve"> ninety six</v>
          </cell>
          <cell r="C100" t="str">
            <v xml:space="preserve"> ninety six</v>
          </cell>
          <cell r="D100" t="str">
            <v xml:space="preserve"> ninety six Thousand</v>
          </cell>
          <cell r="E100" t="str">
            <v xml:space="preserve"> ninety six Lakhs</v>
          </cell>
          <cell r="F100" t="str">
            <v xml:space="preserve"> ninety six Crores</v>
          </cell>
          <cell r="G100" t="str">
            <v xml:space="preserve"> ninety six Millions</v>
          </cell>
          <cell r="H100" t="str">
            <v xml:space="preserve"> ninety six Billions</v>
          </cell>
        </row>
        <row r="101">
          <cell r="A101">
            <v>97</v>
          </cell>
          <cell r="B101" t="str">
            <v xml:space="preserve"> ninety seven</v>
          </cell>
          <cell r="C101" t="str">
            <v xml:space="preserve"> ninety seven</v>
          </cell>
          <cell r="D101" t="str">
            <v xml:space="preserve"> ninety seven Thousand</v>
          </cell>
          <cell r="E101" t="str">
            <v xml:space="preserve"> ninety seven Lakhs</v>
          </cell>
          <cell r="F101" t="str">
            <v xml:space="preserve"> ninety seven Crores</v>
          </cell>
          <cell r="G101" t="str">
            <v xml:space="preserve"> ninety seven Millions</v>
          </cell>
          <cell r="H101" t="str">
            <v xml:space="preserve"> ninety seven Billions</v>
          </cell>
        </row>
        <row r="102">
          <cell r="A102">
            <v>98</v>
          </cell>
          <cell r="B102" t="str">
            <v xml:space="preserve"> ninety eight</v>
          </cell>
          <cell r="C102" t="str">
            <v xml:space="preserve"> ninety eight</v>
          </cell>
          <cell r="D102" t="str">
            <v xml:space="preserve"> ninety eight Thousand</v>
          </cell>
          <cell r="E102" t="str">
            <v xml:space="preserve"> ninety eight Lakhs</v>
          </cell>
          <cell r="F102" t="str">
            <v xml:space="preserve"> ninety eight Crores</v>
          </cell>
          <cell r="G102" t="str">
            <v xml:space="preserve"> ninety eight Millions</v>
          </cell>
          <cell r="H102" t="str">
            <v xml:space="preserve"> ninety eight Billions</v>
          </cell>
        </row>
        <row r="103">
          <cell r="A103">
            <v>99</v>
          </cell>
          <cell r="B103" t="str">
            <v xml:space="preserve"> ninety nine</v>
          </cell>
          <cell r="C103" t="str">
            <v xml:space="preserve"> ninety nine</v>
          </cell>
          <cell r="D103" t="str">
            <v xml:space="preserve"> ninety nine Thousand</v>
          </cell>
          <cell r="E103" t="str">
            <v xml:space="preserve"> ninety nine Lakhs</v>
          </cell>
          <cell r="F103" t="str">
            <v xml:space="preserve"> ninety nine Crores</v>
          </cell>
          <cell r="G103" t="str">
            <v xml:space="preserve"> ninety nine Millions</v>
          </cell>
          <cell r="H103" t="str">
            <v xml:space="preserve"> ninety nine Billions</v>
          </cell>
        </row>
        <row r="104">
          <cell r="A104">
            <v>100</v>
          </cell>
          <cell r="B104" t="str">
            <v xml:space="preserve"> one hundred</v>
          </cell>
          <cell r="C104" t="str">
            <v xml:space="preserve"> one hundred</v>
          </cell>
          <cell r="D104" t="str">
            <v xml:space="preserve"> one hundred Thousand</v>
          </cell>
          <cell r="E104" t="str">
            <v xml:space="preserve"> one hundred Lakhs</v>
          </cell>
          <cell r="F104" t="str">
            <v xml:space="preserve"> one hundred Crores</v>
          </cell>
          <cell r="G104" t="str">
            <v xml:space="preserve"> one hundred Millions</v>
          </cell>
          <cell r="H104" t="str">
            <v xml:space="preserve"> one hundred Billions</v>
          </cell>
        </row>
        <row r="105">
          <cell r="A105">
            <v>101</v>
          </cell>
          <cell r="B105" t="str">
            <v xml:space="preserve"> one hundred and one</v>
          </cell>
          <cell r="C105" t="str">
            <v xml:space="preserve"> one hundred and one</v>
          </cell>
          <cell r="D105" t="str">
            <v xml:space="preserve"> one hundred and one Thousand</v>
          </cell>
          <cell r="E105" t="str">
            <v xml:space="preserve"> one hundred and one Lakhs</v>
          </cell>
          <cell r="F105" t="str">
            <v xml:space="preserve"> one hundred and one Crores</v>
          </cell>
          <cell r="G105" t="str">
            <v xml:space="preserve"> one hundred and one Millions</v>
          </cell>
          <cell r="H105" t="str">
            <v xml:space="preserve"> one hundred and one Billions</v>
          </cell>
        </row>
        <row r="106">
          <cell r="A106">
            <v>102</v>
          </cell>
          <cell r="B106" t="str">
            <v xml:space="preserve"> one hundred and two</v>
          </cell>
          <cell r="C106" t="str">
            <v xml:space="preserve"> one hundred and two</v>
          </cell>
          <cell r="D106" t="str">
            <v xml:space="preserve"> one hundred and two Thousand</v>
          </cell>
          <cell r="E106" t="str">
            <v xml:space="preserve"> one hundred and two Lakhs</v>
          </cell>
          <cell r="F106" t="str">
            <v xml:space="preserve"> one hundred and two Crores</v>
          </cell>
          <cell r="G106" t="str">
            <v xml:space="preserve"> one hundred and two Millions</v>
          </cell>
          <cell r="H106" t="str">
            <v xml:space="preserve"> one hundred and two Billions</v>
          </cell>
        </row>
        <row r="107">
          <cell r="A107">
            <v>103</v>
          </cell>
          <cell r="B107" t="str">
            <v xml:space="preserve"> one hundred and three</v>
          </cell>
          <cell r="C107" t="str">
            <v xml:space="preserve"> one hundred and three</v>
          </cell>
          <cell r="D107" t="str">
            <v xml:space="preserve"> one hundred and three Thousand</v>
          </cell>
          <cell r="E107" t="str">
            <v xml:space="preserve"> one hundred and three Lakhs</v>
          </cell>
          <cell r="F107" t="str">
            <v xml:space="preserve"> one hundred and three Crores</v>
          </cell>
          <cell r="G107" t="str">
            <v xml:space="preserve"> one hundred and three Millions</v>
          </cell>
          <cell r="H107" t="str">
            <v xml:space="preserve"> one hundred and three Billions</v>
          </cell>
        </row>
        <row r="108">
          <cell r="A108">
            <v>104</v>
          </cell>
          <cell r="B108" t="str">
            <v xml:space="preserve"> one hundred and four</v>
          </cell>
          <cell r="C108" t="str">
            <v xml:space="preserve"> one hundred and four</v>
          </cell>
          <cell r="D108" t="str">
            <v xml:space="preserve"> one hundred and four Thousand</v>
          </cell>
          <cell r="E108" t="str">
            <v xml:space="preserve"> one hundred and four Lakhs</v>
          </cell>
          <cell r="F108" t="str">
            <v xml:space="preserve"> one hundred and four Crores</v>
          </cell>
          <cell r="G108" t="str">
            <v xml:space="preserve"> one hundred and four Millions</v>
          </cell>
          <cell r="H108" t="str">
            <v xml:space="preserve"> one hundred and four Billions</v>
          </cell>
        </row>
        <row r="109">
          <cell r="A109">
            <v>105</v>
          </cell>
          <cell r="B109" t="str">
            <v xml:space="preserve"> one hundred and five</v>
          </cell>
          <cell r="C109" t="str">
            <v xml:space="preserve"> one hundred and five</v>
          </cell>
          <cell r="D109" t="str">
            <v xml:space="preserve"> one hundred and five Thousand</v>
          </cell>
          <cell r="E109" t="str">
            <v xml:space="preserve"> one hundred and five Lakhs</v>
          </cell>
          <cell r="F109" t="str">
            <v xml:space="preserve"> one hundred and five Crores</v>
          </cell>
          <cell r="G109" t="str">
            <v xml:space="preserve"> one hundred and five Millions</v>
          </cell>
          <cell r="H109" t="str">
            <v xml:space="preserve"> one hundred and five Billions</v>
          </cell>
        </row>
        <row r="110">
          <cell r="A110">
            <v>106</v>
          </cell>
          <cell r="B110" t="str">
            <v xml:space="preserve"> one hundred and six </v>
          </cell>
          <cell r="C110" t="str">
            <v xml:space="preserve"> one hundred and six </v>
          </cell>
          <cell r="D110" t="str">
            <v xml:space="preserve"> one hundred and six  Thousand</v>
          </cell>
          <cell r="E110" t="str">
            <v xml:space="preserve"> one hundred and six  Lakhs</v>
          </cell>
          <cell r="F110" t="str">
            <v xml:space="preserve"> one hundred and six  Crores</v>
          </cell>
          <cell r="G110" t="str">
            <v xml:space="preserve"> one hundred and six  Millions</v>
          </cell>
          <cell r="H110" t="str">
            <v xml:space="preserve"> one hundred and six  Billions</v>
          </cell>
        </row>
        <row r="111">
          <cell r="A111">
            <v>107</v>
          </cell>
          <cell r="B111" t="str">
            <v xml:space="preserve"> one hundred and seven</v>
          </cell>
          <cell r="C111" t="str">
            <v xml:space="preserve"> one hundred and seven</v>
          </cell>
          <cell r="D111" t="str">
            <v xml:space="preserve"> one hundred and seven Thousand</v>
          </cell>
          <cell r="E111" t="str">
            <v xml:space="preserve"> one hundred and seven Lakhs</v>
          </cell>
          <cell r="F111" t="str">
            <v xml:space="preserve"> one hundred and seven Crores</v>
          </cell>
          <cell r="G111" t="str">
            <v xml:space="preserve"> one hundred and seven Millions</v>
          </cell>
          <cell r="H111" t="str">
            <v xml:space="preserve"> one hundred and seven Billions</v>
          </cell>
        </row>
        <row r="112">
          <cell r="A112">
            <v>108</v>
          </cell>
          <cell r="B112" t="str">
            <v xml:space="preserve"> one hundred and eight</v>
          </cell>
          <cell r="C112" t="str">
            <v xml:space="preserve"> one hundred and eight</v>
          </cell>
          <cell r="D112" t="str">
            <v xml:space="preserve"> one hundred and eight Thousand</v>
          </cell>
          <cell r="E112" t="str">
            <v xml:space="preserve"> one hundred and eight Lakhs</v>
          </cell>
          <cell r="F112" t="str">
            <v xml:space="preserve"> one hundred and eight Crores</v>
          </cell>
          <cell r="G112" t="str">
            <v xml:space="preserve"> one hundred and eight Millions</v>
          </cell>
          <cell r="H112" t="str">
            <v xml:space="preserve"> one hundred and eight Billions</v>
          </cell>
        </row>
        <row r="113">
          <cell r="A113">
            <v>109</v>
          </cell>
          <cell r="B113" t="str">
            <v xml:space="preserve"> one hundred and nine</v>
          </cell>
          <cell r="C113" t="str">
            <v xml:space="preserve"> one hundred and nine</v>
          </cell>
          <cell r="D113" t="str">
            <v xml:space="preserve"> one hundred and nine Thousand</v>
          </cell>
          <cell r="E113" t="str">
            <v xml:space="preserve"> one hundred and nine Lakhs</v>
          </cell>
          <cell r="F113" t="str">
            <v xml:space="preserve"> one hundred and nine Crores</v>
          </cell>
          <cell r="G113" t="str">
            <v xml:space="preserve"> one hundred and nine Millions</v>
          </cell>
          <cell r="H113" t="str">
            <v xml:space="preserve"> one hundred and nine Billions</v>
          </cell>
        </row>
        <row r="114">
          <cell r="A114">
            <v>110</v>
          </cell>
          <cell r="B114" t="str">
            <v xml:space="preserve"> one hundred and ten</v>
          </cell>
          <cell r="C114" t="str">
            <v xml:space="preserve"> one hundred and ten</v>
          </cell>
          <cell r="D114" t="str">
            <v xml:space="preserve"> one hundred and ten Thousand</v>
          </cell>
          <cell r="E114" t="str">
            <v xml:space="preserve"> one hundred and ten Lakhs</v>
          </cell>
          <cell r="F114" t="str">
            <v xml:space="preserve"> one hundred and ten Crores</v>
          </cell>
          <cell r="G114" t="str">
            <v xml:space="preserve"> one hundred and ten Millions</v>
          </cell>
          <cell r="H114" t="str">
            <v xml:space="preserve"> one hundred and ten Billions</v>
          </cell>
        </row>
        <row r="115">
          <cell r="A115">
            <v>111</v>
          </cell>
          <cell r="B115" t="str">
            <v xml:space="preserve"> one hundred and eleven</v>
          </cell>
          <cell r="C115" t="str">
            <v xml:space="preserve"> one hundred and eleven</v>
          </cell>
          <cell r="D115" t="str">
            <v xml:space="preserve"> one hundred and eleven Thousand</v>
          </cell>
          <cell r="E115" t="str">
            <v xml:space="preserve"> one hundred and eleven Lakhs</v>
          </cell>
          <cell r="F115" t="str">
            <v xml:space="preserve"> one hundred and eleven Crores</v>
          </cell>
          <cell r="G115" t="str">
            <v xml:space="preserve"> one hundred and eleven Millions</v>
          </cell>
          <cell r="H115" t="str">
            <v xml:space="preserve"> one hundred and eleven Billions</v>
          </cell>
        </row>
        <row r="116">
          <cell r="A116">
            <v>112</v>
          </cell>
          <cell r="B116" t="str">
            <v xml:space="preserve"> one hundred and twelve</v>
          </cell>
          <cell r="C116" t="str">
            <v xml:space="preserve"> one hundred and twelve</v>
          </cell>
          <cell r="D116" t="str">
            <v xml:space="preserve"> one hundred and twelve Thousand</v>
          </cell>
          <cell r="E116" t="str">
            <v xml:space="preserve"> one hundred and twelve Lakhs</v>
          </cell>
          <cell r="F116" t="str">
            <v xml:space="preserve"> one hundred and twelve Crores</v>
          </cell>
          <cell r="G116" t="str">
            <v xml:space="preserve"> one hundred and twelve Millions</v>
          </cell>
          <cell r="H116" t="str">
            <v xml:space="preserve"> one hundred and twelve Billions</v>
          </cell>
        </row>
        <row r="117">
          <cell r="A117">
            <v>113</v>
          </cell>
          <cell r="B117" t="str">
            <v xml:space="preserve"> one hundred and thirteen</v>
          </cell>
          <cell r="C117" t="str">
            <v xml:space="preserve"> one hundred and thirteen</v>
          </cell>
          <cell r="D117" t="str">
            <v xml:space="preserve"> one hundred and thirteen Thousand</v>
          </cell>
          <cell r="E117" t="str">
            <v xml:space="preserve"> one hundred and thirteen Lakhs</v>
          </cell>
          <cell r="F117" t="str">
            <v xml:space="preserve"> one hundred and thirteen Crores</v>
          </cell>
          <cell r="G117" t="str">
            <v xml:space="preserve"> one hundred and thirteen Millions</v>
          </cell>
          <cell r="H117" t="str">
            <v xml:space="preserve"> one hundred and thirteen Billions</v>
          </cell>
        </row>
        <row r="118">
          <cell r="A118">
            <v>114</v>
          </cell>
          <cell r="B118" t="str">
            <v xml:space="preserve"> one hundred and fourteen</v>
          </cell>
          <cell r="C118" t="str">
            <v xml:space="preserve"> one hundred and fourteen</v>
          </cell>
          <cell r="D118" t="str">
            <v xml:space="preserve"> one hundred and fourteen Thousand</v>
          </cell>
          <cell r="E118" t="str">
            <v xml:space="preserve"> one hundred and fourteen Lakhs</v>
          </cell>
          <cell r="F118" t="str">
            <v xml:space="preserve"> one hundred and fourteen Crores</v>
          </cell>
          <cell r="G118" t="str">
            <v xml:space="preserve"> one hundred and fourteen Millions</v>
          </cell>
          <cell r="H118" t="str">
            <v xml:space="preserve"> one hundred and fourteen Billions</v>
          </cell>
        </row>
        <row r="119">
          <cell r="A119">
            <v>115</v>
          </cell>
          <cell r="B119" t="str">
            <v xml:space="preserve"> one hundred and fifteen</v>
          </cell>
          <cell r="C119" t="str">
            <v xml:space="preserve"> one hundred and fifteen</v>
          </cell>
          <cell r="D119" t="str">
            <v xml:space="preserve"> one hundred and fifteen Thousand</v>
          </cell>
          <cell r="E119" t="str">
            <v xml:space="preserve"> one hundred and fifteen Lakhs</v>
          </cell>
          <cell r="F119" t="str">
            <v xml:space="preserve"> one hundred and fifteen Crores</v>
          </cell>
          <cell r="G119" t="str">
            <v xml:space="preserve"> one hundred and fifteen Millions</v>
          </cell>
          <cell r="H119" t="str">
            <v xml:space="preserve"> one hundred and fifteen Billions</v>
          </cell>
        </row>
        <row r="120">
          <cell r="A120">
            <v>116</v>
          </cell>
          <cell r="B120" t="str">
            <v xml:space="preserve"> one hundred and sixteen</v>
          </cell>
          <cell r="C120" t="str">
            <v xml:space="preserve"> one hundred and sixteen</v>
          </cell>
          <cell r="D120" t="str">
            <v xml:space="preserve"> one hundred and sixteen Thousand</v>
          </cell>
          <cell r="E120" t="str">
            <v xml:space="preserve"> one hundred and sixteen Lakhs</v>
          </cell>
          <cell r="F120" t="str">
            <v xml:space="preserve"> one hundred and sixteen Crores</v>
          </cell>
          <cell r="G120" t="str">
            <v xml:space="preserve"> one hundred and sixteen Millions</v>
          </cell>
          <cell r="H120" t="str">
            <v xml:space="preserve"> one hundred and sixteen Billions</v>
          </cell>
        </row>
        <row r="121">
          <cell r="A121">
            <v>117</v>
          </cell>
          <cell r="B121" t="str">
            <v xml:space="preserve"> one hundred and seventeen</v>
          </cell>
          <cell r="C121" t="str">
            <v xml:space="preserve"> one hundred and seventeen</v>
          </cell>
          <cell r="D121" t="str">
            <v xml:space="preserve"> one hundred and seventeen Thousand</v>
          </cell>
          <cell r="E121" t="str">
            <v xml:space="preserve"> one hundred and seventeen Lakhs</v>
          </cell>
          <cell r="F121" t="str">
            <v xml:space="preserve"> one hundred and seventeen Crores</v>
          </cell>
          <cell r="G121" t="str">
            <v xml:space="preserve"> one hundred and seventeen Millions</v>
          </cell>
          <cell r="H121" t="str">
            <v xml:space="preserve"> one hundred and seventeen Billions</v>
          </cell>
        </row>
        <row r="122">
          <cell r="A122">
            <v>118</v>
          </cell>
          <cell r="B122" t="str">
            <v xml:space="preserve"> one hundred and eighteen</v>
          </cell>
          <cell r="C122" t="str">
            <v xml:space="preserve"> one hundred and eighteen</v>
          </cell>
          <cell r="D122" t="str">
            <v xml:space="preserve"> one hundred and eighteen Thousand</v>
          </cell>
          <cell r="E122" t="str">
            <v xml:space="preserve"> one hundred and eighteen Lakhs</v>
          </cell>
          <cell r="F122" t="str">
            <v xml:space="preserve"> one hundred and eighteen Crores</v>
          </cell>
          <cell r="G122" t="str">
            <v xml:space="preserve"> one hundred and eighteen Millions</v>
          </cell>
          <cell r="H122" t="str">
            <v xml:space="preserve"> one hundred and eighteen Billions</v>
          </cell>
        </row>
        <row r="123">
          <cell r="A123">
            <v>119</v>
          </cell>
          <cell r="B123" t="str">
            <v xml:space="preserve"> one hundred and nineteen</v>
          </cell>
          <cell r="C123" t="str">
            <v xml:space="preserve"> one hundred and nineteen</v>
          </cell>
          <cell r="D123" t="str">
            <v xml:space="preserve"> one hundred and nineteen Thousand</v>
          </cell>
          <cell r="E123" t="str">
            <v xml:space="preserve"> one hundred and nineteen Lakhs</v>
          </cell>
          <cell r="F123" t="str">
            <v xml:space="preserve"> one hundred and nineteen Crores</v>
          </cell>
          <cell r="G123" t="str">
            <v xml:space="preserve"> one hundred and nineteen Millions</v>
          </cell>
          <cell r="H123" t="str">
            <v xml:space="preserve"> one hundred and nineteen Billions</v>
          </cell>
        </row>
        <row r="124">
          <cell r="A124">
            <v>120</v>
          </cell>
          <cell r="B124" t="str">
            <v xml:space="preserve"> one hundred and twenty</v>
          </cell>
          <cell r="C124" t="str">
            <v xml:space="preserve"> one hundred and twenty</v>
          </cell>
          <cell r="D124" t="str">
            <v xml:space="preserve"> one hundred and twenty Thousand</v>
          </cell>
          <cell r="E124" t="str">
            <v xml:space="preserve"> one hundred and twenty Lakhs</v>
          </cell>
          <cell r="F124" t="str">
            <v xml:space="preserve"> one hundred and twenty Crores</v>
          </cell>
          <cell r="G124" t="str">
            <v xml:space="preserve"> one hundred and twenty Millions</v>
          </cell>
          <cell r="H124" t="str">
            <v xml:space="preserve"> one hundred and twenty Billions</v>
          </cell>
        </row>
        <row r="125">
          <cell r="A125">
            <v>121</v>
          </cell>
          <cell r="B125" t="str">
            <v xml:space="preserve"> one hundred and twenty one</v>
          </cell>
          <cell r="C125" t="str">
            <v xml:space="preserve"> one hundred and twenty one</v>
          </cell>
          <cell r="D125" t="str">
            <v xml:space="preserve"> one hundred and twenty one Thousand</v>
          </cell>
          <cell r="E125" t="str">
            <v xml:space="preserve"> one hundred and twenty one Lakhs</v>
          </cell>
          <cell r="F125" t="str">
            <v xml:space="preserve"> one hundred and twenty one Crores</v>
          </cell>
          <cell r="G125" t="str">
            <v xml:space="preserve"> one hundred and twenty one Millions</v>
          </cell>
          <cell r="H125" t="str">
            <v xml:space="preserve"> one hundred and twenty one Billions</v>
          </cell>
        </row>
        <row r="126">
          <cell r="A126">
            <v>122</v>
          </cell>
          <cell r="B126" t="str">
            <v xml:space="preserve"> one hundred and twenty two</v>
          </cell>
          <cell r="C126" t="str">
            <v xml:space="preserve"> one hundred and twenty two</v>
          </cell>
          <cell r="D126" t="str">
            <v xml:space="preserve"> one hundred and twenty two Thousand</v>
          </cell>
          <cell r="E126" t="str">
            <v xml:space="preserve"> one hundred and twenty two Lakhs</v>
          </cell>
          <cell r="F126" t="str">
            <v xml:space="preserve"> one hundred and twenty two Crores</v>
          </cell>
          <cell r="G126" t="str">
            <v xml:space="preserve"> one hundred and twenty two Millions</v>
          </cell>
          <cell r="H126" t="str">
            <v xml:space="preserve"> one hundred and twenty two Billions</v>
          </cell>
        </row>
        <row r="127">
          <cell r="A127">
            <v>123</v>
          </cell>
          <cell r="B127" t="str">
            <v xml:space="preserve"> one hundred and twenty three</v>
          </cell>
          <cell r="C127" t="str">
            <v xml:space="preserve"> one hundred and twenty three</v>
          </cell>
          <cell r="D127" t="str">
            <v xml:space="preserve"> one hundred and twenty three Thousand</v>
          </cell>
          <cell r="E127" t="str">
            <v xml:space="preserve"> one hundred and twenty three Lakhs</v>
          </cell>
          <cell r="F127" t="str">
            <v xml:space="preserve"> one hundred and twenty three Crores</v>
          </cell>
          <cell r="G127" t="str">
            <v xml:space="preserve"> one hundred and twenty three Millions</v>
          </cell>
          <cell r="H127" t="str">
            <v xml:space="preserve"> one hundred and twenty three Billions</v>
          </cell>
        </row>
        <row r="128">
          <cell r="A128">
            <v>124</v>
          </cell>
          <cell r="B128" t="str">
            <v xml:space="preserve"> one hundred and twenty four</v>
          </cell>
          <cell r="C128" t="str">
            <v xml:space="preserve"> one hundred and twenty four</v>
          </cell>
          <cell r="D128" t="str">
            <v xml:space="preserve"> one hundred and twenty four Thousand</v>
          </cell>
          <cell r="E128" t="str">
            <v xml:space="preserve"> one hundred and twenty four Lakhs</v>
          </cell>
          <cell r="F128" t="str">
            <v xml:space="preserve"> one hundred and twenty four Crores</v>
          </cell>
          <cell r="G128" t="str">
            <v xml:space="preserve"> one hundred and twenty four Millions</v>
          </cell>
          <cell r="H128" t="str">
            <v xml:space="preserve"> one hundred and twenty four Billions</v>
          </cell>
        </row>
        <row r="129">
          <cell r="A129">
            <v>125</v>
          </cell>
          <cell r="B129" t="str">
            <v xml:space="preserve"> one hundred and twenty five </v>
          </cell>
          <cell r="C129" t="str">
            <v xml:space="preserve"> one hundred and twenty five </v>
          </cell>
          <cell r="D129" t="str">
            <v xml:space="preserve"> one hundred and twenty five  Thousand</v>
          </cell>
          <cell r="E129" t="str">
            <v xml:space="preserve"> one hundred and twenty five  Lakhs</v>
          </cell>
          <cell r="F129" t="str">
            <v xml:space="preserve"> one hundred and twenty five  Crores</v>
          </cell>
          <cell r="G129" t="str">
            <v xml:space="preserve"> one hundred and twenty five  Millions</v>
          </cell>
          <cell r="H129" t="str">
            <v xml:space="preserve"> one hundred and twenty five  Billions</v>
          </cell>
        </row>
        <row r="130">
          <cell r="A130">
            <v>126</v>
          </cell>
          <cell r="B130" t="str">
            <v xml:space="preserve"> one hundred and twenty six</v>
          </cell>
          <cell r="C130" t="str">
            <v xml:space="preserve"> one hundred and twenty six</v>
          </cell>
          <cell r="D130" t="str">
            <v xml:space="preserve"> one hundred and twenty six Thousand</v>
          </cell>
          <cell r="E130" t="str">
            <v xml:space="preserve"> one hundred and twenty six Lakhs</v>
          </cell>
          <cell r="F130" t="str">
            <v xml:space="preserve"> one hundred and twenty six Crores</v>
          </cell>
          <cell r="G130" t="str">
            <v xml:space="preserve"> one hundred and twenty six Millions</v>
          </cell>
          <cell r="H130" t="str">
            <v xml:space="preserve"> one hundred and twenty six Billions</v>
          </cell>
        </row>
        <row r="131">
          <cell r="A131">
            <v>127</v>
          </cell>
          <cell r="B131" t="str">
            <v xml:space="preserve"> one hundred and twenty seven</v>
          </cell>
          <cell r="C131" t="str">
            <v xml:space="preserve"> one hundred and twenty seven</v>
          </cell>
          <cell r="D131" t="str">
            <v xml:space="preserve"> one hundred and twenty seven Thousand</v>
          </cell>
          <cell r="E131" t="str">
            <v xml:space="preserve"> one hundred and twenty seven Lakhs</v>
          </cell>
          <cell r="F131" t="str">
            <v xml:space="preserve"> one hundred and twenty seven Crores</v>
          </cell>
          <cell r="G131" t="str">
            <v xml:space="preserve"> one hundred and twenty seven Millions</v>
          </cell>
          <cell r="H131" t="str">
            <v xml:space="preserve"> one hundred and twenty seven Billions</v>
          </cell>
        </row>
        <row r="132">
          <cell r="A132">
            <v>128</v>
          </cell>
          <cell r="B132" t="str">
            <v xml:space="preserve"> one hundred and twenty eight </v>
          </cell>
          <cell r="C132" t="str">
            <v xml:space="preserve"> one hundred and twenty eight </v>
          </cell>
          <cell r="D132" t="str">
            <v xml:space="preserve"> one hundred and twenty eight  Thousand</v>
          </cell>
          <cell r="E132" t="str">
            <v xml:space="preserve"> one hundred and twenty eight  Lakhs</v>
          </cell>
          <cell r="F132" t="str">
            <v xml:space="preserve"> one hundred and twenty eight  Crores</v>
          </cell>
          <cell r="G132" t="str">
            <v xml:space="preserve"> one hundred and twenty eight  Millions</v>
          </cell>
          <cell r="H132" t="str">
            <v xml:space="preserve"> one hundred and twenty eight  Billions</v>
          </cell>
        </row>
        <row r="133">
          <cell r="A133">
            <v>129</v>
          </cell>
          <cell r="B133" t="str">
            <v xml:space="preserve"> one hundred and twenty nine</v>
          </cell>
          <cell r="C133" t="str">
            <v xml:space="preserve"> one hundred and twenty nine</v>
          </cell>
          <cell r="D133" t="str">
            <v xml:space="preserve"> one hundred and twenty nine Thousand</v>
          </cell>
          <cell r="E133" t="str">
            <v xml:space="preserve"> one hundred and twenty nine Lakhs</v>
          </cell>
          <cell r="F133" t="str">
            <v xml:space="preserve"> one hundred and twenty nine Crores</v>
          </cell>
          <cell r="G133" t="str">
            <v xml:space="preserve"> one hundred and twenty nine Millions</v>
          </cell>
          <cell r="H133" t="str">
            <v xml:space="preserve"> one hundred and twenty nine Billions</v>
          </cell>
        </row>
        <row r="134">
          <cell r="A134">
            <v>130</v>
          </cell>
          <cell r="B134" t="str">
            <v xml:space="preserve"> one hundred and thirty</v>
          </cell>
          <cell r="C134" t="str">
            <v xml:space="preserve"> one hundred and thirty</v>
          </cell>
          <cell r="D134" t="str">
            <v xml:space="preserve"> one hundred and thirty Thousand</v>
          </cell>
          <cell r="E134" t="str">
            <v xml:space="preserve"> one hundred and thirty Lakhs</v>
          </cell>
          <cell r="F134" t="str">
            <v xml:space="preserve"> one hundred and thirty Crores</v>
          </cell>
          <cell r="G134" t="str">
            <v xml:space="preserve"> one hundred and thirty Millions</v>
          </cell>
          <cell r="H134" t="str">
            <v xml:space="preserve"> one hundred and thirty Billions</v>
          </cell>
        </row>
        <row r="135">
          <cell r="A135">
            <v>131</v>
          </cell>
          <cell r="B135" t="str">
            <v xml:space="preserve"> one hundred and thirty one</v>
          </cell>
          <cell r="C135" t="str">
            <v xml:space="preserve"> one hundred and thirty one</v>
          </cell>
          <cell r="D135" t="str">
            <v xml:space="preserve"> one hundred and thirty one Thousand</v>
          </cell>
          <cell r="E135" t="str">
            <v xml:space="preserve"> one hundred and thirty one Lakhs</v>
          </cell>
          <cell r="F135" t="str">
            <v xml:space="preserve"> one hundred and thirty one Crores</v>
          </cell>
          <cell r="G135" t="str">
            <v xml:space="preserve"> one hundred and thirty one Millions</v>
          </cell>
          <cell r="H135" t="str">
            <v xml:space="preserve"> one hundred and thirty one Billions</v>
          </cell>
        </row>
        <row r="136">
          <cell r="A136">
            <v>132</v>
          </cell>
          <cell r="B136" t="str">
            <v xml:space="preserve"> one hundred and thirty two</v>
          </cell>
          <cell r="C136" t="str">
            <v xml:space="preserve"> one hundred and thirty two</v>
          </cell>
          <cell r="D136" t="str">
            <v xml:space="preserve"> one hundred and thirty two Thousand</v>
          </cell>
          <cell r="E136" t="str">
            <v xml:space="preserve"> one hundred and thirty two Lakhs</v>
          </cell>
          <cell r="F136" t="str">
            <v xml:space="preserve"> one hundred and thirty two Crores</v>
          </cell>
          <cell r="G136" t="str">
            <v xml:space="preserve"> one hundred and thirty two Millions</v>
          </cell>
          <cell r="H136" t="str">
            <v xml:space="preserve"> one hundred and thirty two Billions</v>
          </cell>
        </row>
        <row r="137">
          <cell r="A137">
            <v>133</v>
          </cell>
          <cell r="B137" t="str">
            <v xml:space="preserve"> one hundred and thirty three</v>
          </cell>
          <cell r="C137" t="str">
            <v xml:space="preserve"> one hundred and thirty three</v>
          </cell>
          <cell r="D137" t="str">
            <v xml:space="preserve"> one hundred and thirty three Thousand</v>
          </cell>
          <cell r="E137" t="str">
            <v xml:space="preserve"> one hundred and thirty three Lakhs</v>
          </cell>
          <cell r="F137" t="str">
            <v xml:space="preserve"> one hundred and thirty three Crores</v>
          </cell>
          <cell r="G137" t="str">
            <v xml:space="preserve"> one hundred and thirty three Millions</v>
          </cell>
          <cell r="H137" t="str">
            <v xml:space="preserve"> one hundred and thirty three Billions</v>
          </cell>
        </row>
        <row r="138">
          <cell r="A138">
            <v>134</v>
          </cell>
          <cell r="B138" t="str">
            <v xml:space="preserve"> one hundred and thirty four</v>
          </cell>
          <cell r="C138" t="str">
            <v xml:space="preserve"> one hundred and thirty four</v>
          </cell>
          <cell r="D138" t="str">
            <v xml:space="preserve"> one hundred and thirty four Thousand</v>
          </cell>
          <cell r="E138" t="str">
            <v xml:space="preserve"> one hundred and thirty four Lakhs</v>
          </cell>
          <cell r="F138" t="str">
            <v xml:space="preserve"> one hundred and thirty four Crores</v>
          </cell>
          <cell r="G138" t="str">
            <v xml:space="preserve"> one hundred and thirty four Millions</v>
          </cell>
          <cell r="H138" t="str">
            <v xml:space="preserve"> one hundred and thirty four Billions</v>
          </cell>
        </row>
        <row r="139">
          <cell r="A139">
            <v>135</v>
          </cell>
          <cell r="B139" t="str">
            <v xml:space="preserve"> one hundred and thirty five</v>
          </cell>
          <cell r="C139" t="str">
            <v xml:space="preserve"> one hundred and thirty five</v>
          </cell>
          <cell r="D139" t="str">
            <v xml:space="preserve"> one hundred and thirty five Thousand</v>
          </cell>
          <cell r="E139" t="str">
            <v xml:space="preserve"> one hundred and thirty five Lakhs</v>
          </cell>
          <cell r="F139" t="str">
            <v xml:space="preserve"> one hundred and thirty five Crores</v>
          </cell>
          <cell r="G139" t="str">
            <v xml:space="preserve"> one hundred and thirty five Millions</v>
          </cell>
          <cell r="H139" t="str">
            <v xml:space="preserve"> one hundred and thirty five Billions</v>
          </cell>
        </row>
        <row r="140">
          <cell r="A140">
            <v>136</v>
          </cell>
          <cell r="B140" t="str">
            <v xml:space="preserve"> one hundred and thirty six</v>
          </cell>
          <cell r="C140" t="str">
            <v xml:space="preserve"> one hundred and thirty six</v>
          </cell>
          <cell r="D140" t="str">
            <v xml:space="preserve"> one hundred and thirty six Thousand</v>
          </cell>
          <cell r="E140" t="str">
            <v xml:space="preserve"> one hundred and thirty six Lakhs</v>
          </cell>
          <cell r="F140" t="str">
            <v xml:space="preserve"> one hundred and thirty six Crores</v>
          </cell>
          <cell r="G140" t="str">
            <v xml:space="preserve"> one hundred and thirty six Millions</v>
          </cell>
          <cell r="H140" t="str">
            <v xml:space="preserve"> one hundred and thirty six Billions</v>
          </cell>
        </row>
        <row r="141">
          <cell r="A141">
            <v>137</v>
          </cell>
          <cell r="B141" t="str">
            <v xml:space="preserve"> one hundred and thirty seven</v>
          </cell>
          <cell r="C141" t="str">
            <v xml:space="preserve"> one hundred and thirty seven</v>
          </cell>
          <cell r="D141" t="str">
            <v xml:space="preserve"> one hundred and thirty seven Thousand</v>
          </cell>
          <cell r="E141" t="str">
            <v xml:space="preserve"> one hundred and thirty seven Lakhs</v>
          </cell>
          <cell r="F141" t="str">
            <v xml:space="preserve"> one hundred and thirty seven Crores</v>
          </cell>
          <cell r="G141" t="str">
            <v xml:space="preserve"> one hundred and thirty seven Millions</v>
          </cell>
          <cell r="H141" t="str">
            <v xml:space="preserve"> one hundred and thirty seven Billions</v>
          </cell>
        </row>
        <row r="142">
          <cell r="A142">
            <v>138</v>
          </cell>
          <cell r="B142" t="str">
            <v xml:space="preserve"> one hundred and thirty eight</v>
          </cell>
          <cell r="C142" t="str">
            <v xml:space="preserve"> one hundred and thirty eight</v>
          </cell>
          <cell r="D142" t="str">
            <v xml:space="preserve"> one hundred and thirty eight Thousand</v>
          </cell>
          <cell r="E142" t="str">
            <v xml:space="preserve"> one hundred and thirty eight Lakhs</v>
          </cell>
          <cell r="F142" t="str">
            <v xml:space="preserve"> one hundred and thirty eight Crores</v>
          </cell>
          <cell r="G142" t="str">
            <v xml:space="preserve"> one hundred and thirty eight Millions</v>
          </cell>
          <cell r="H142" t="str">
            <v xml:space="preserve"> one hundred and thirty eight Billions</v>
          </cell>
        </row>
        <row r="143">
          <cell r="A143">
            <v>139</v>
          </cell>
          <cell r="B143" t="str">
            <v xml:space="preserve"> one hundred and thirty nine</v>
          </cell>
          <cell r="C143" t="str">
            <v xml:space="preserve"> one hundred and thirty nine</v>
          </cell>
          <cell r="D143" t="str">
            <v xml:space="preserve"> one hundred and thirty nine Thousand</v>
          </cell>
          <cell r="E143" t="str">
            <v xml:space="preserve"> one hundred and thirty nine Lakhs</v>
          </cell>
          <cell r="F143" t="str">
            <v xml:space="preserve"> one hundred and thirty nine Crores</v>
          </cell>
          <cell r="G143" t="str">
            <v xml:space="preserve"> one hundred and thirty nine Millions</v>
          </cell>
          <cell r="H143" t="str">
            <v xml:space="preserve"> one hundred and thirty nine Billions</v>
          </cell>
        </row>
        <row r="144">
          <cell r="A144">
            <v>140</v>
          </cell>
          <cell r="B144" t="str">
            <v xml:space="preserve"> one hundred and forty</v>
          </cell>
          <cell r="C144" t="str">
            <v xml:space="preserve"> one hundred and forty</v>
          </cell>
          <cell r="D144" t="str">
            <v xml:space="preserve"> one hundred and forty Thousand</v>
          </cell>
          <cell r="E144" t="str">
            <v xml:space="preserve"> one hundred and forty Lakhs</v>
          </cell>
          <cell r="F144" t="str">
            <v xml:space="preserve"> one hundred and forty Crores</v>
          </cell>
          <cell r="G144" t="str">
            <v xml:space="preserve"> one hundred and forty Millions</v>
          </cell>
          <cell r="H144" t="str">
            <v xml:space="preserve"> one hundred and forty Billions</v>
          </cell>
        </row>
        <row r="145">
          <cell r="A145">
            <v>141</v>
          </cell>
          <cell r="B145" t="str">
            <v xml:space="preserve"> one hundred and forty one</v>
          </cell>
          <cell r="C145" t="str">
            <v xml:space="preserve"> one hundred and forty one</v>
          </cell>
          <cell r="D145" t="str">
            <v xml:space="preserve"> one hundred and forty one Thousand</v>
          </cell>
          <cell r="E145" t="str">
            <v xml:space="preserve"> one hundred and forty one Lakhs</v>
          </cell>
          <cell r="F145" t="str">
            <v xml:space="preserve"> one hundred and forty one Crores</v>
          </cell>
          <cell r="G145" t="str">
            <v xml:space="preserve"> one hundred and forty one Millions</v>
          </cell>
          <cell r="H145" t="str">
            <v xml:space="preserve"> one hundred and forty one Billions</v>
          </cell>
        </row>
        <row r="146">
          <cell r="A146">
            <v>142</v>
          </cell>
          <cell r="B146" t="str">
            <v xml:space="preserve"> one hundred and forty two</v>
          </cell>
          <cell r="C146" t="str">
            <v xml:space="preserve"> one hundred and forty two</v>
          </cell>
          <cell r="D146" t="str">
            <v xml:space="preserve"> one hundred and forty two Thousand</v>
          </cell>
          <cell r="E146" t="str">
            <v xml:space="preserve"> one hundred and forty two Lakhs</v>
          </cell>
          <cell r="F146" t="str">
            <v xml:space="preserve"> one hundred and forty two Crores</v>
          </cell>
          <cell r="G146" t="str">
            <v xml:space="preserve"> one hundred and forty two Millions</v>
          </cell>
          <cell r="H146" t="str">
            <v xml:space="preserve"> one hundred and forty two Billions</v>
          </cell>
        </row>
        <row r="147">
          <cell r="A147">
            <v>143</v>
          </cell>
          <cell r="B147" t="str">
            <v xml:space="preserve"> one hundred and forty three</v>
          </cell>
          <cell r="C147" t="str">
            <v xml:space="preserve"> one hundred and forty three</v>
          </cell>
          <cell r="D147" t="str">
            <v xml:space="preserve"> one hundred and forty three Thousand</v>
          </cell>
          <cell r="E147" t="str">
            <v xml:space="preserve"> one hundred and forty three Lakhs</v>
          </cell>
          <cell r="F147" t="str">
            <v xml:space="preserve"> one hundred and forty three Crores</v>
          </cell>
          <cell r="G147" t="str">
            <v xml:space="preserve"> one hundred and forty three Millions</v>
          </cell>
          <cell r="H147" t="str">
            <v xml:space="preserve"> one hundred and forty three Billions</v>
          </cell>
        </row>
        <row r="148">
          <cell r="A148">
            <v>144</v>
          </cell>
          <cell r="B148" t="str">
            <v xml:space="preserve"> one hundred and forty four</v>
          </cell>
          <cell r="C148" t="str">
            <v xml:space="preserve"> one hundred and forty four</v>
          </cell>
          <cell r="D148" t="str">
            <v xml:space="preserve"> one hundred and forty four Thousand</v>
          </cell>
          <cell r="E148" t="str">
            <v xml:space="preserve"> one hundred and forty four Lakhs</v>
          </cell>
          <cell r="F148" t="str">
            <v xml:space="preserve"> one hundred and forty four Crores</v>
          </cell>
          <cell r="G148" t="str">
            <v xml:space="preserve"> one hundred and forty four Millions</v>
          </cell>
          <cell r="H148" t="str">
            <v xml:space="preserve"> one hundred and forty four Billions</v>
          </cell>
        </row>
        <row r="149">
          <cell r="A149">
            <v>145</v>
          </cell>
          <cell r="B149" t="str">
            <v xml:space="preserve"> one hundred and forty five</v>
          </cell>
          <cell r="C149" t="str">
            <v xml:space="preserve"> one hundred and forty five</v>
          </cell>
          <cell r="D149" t="str">
            <v xml:space="preserve"> one hundred and forty five Thousand</v>
          </cell>
          <cell r="E149" t="str">
            <v xml:space="preserve"> one hundred and forty five Lakhs</v>
          </cell>
          <cell r="F149" t="str">
            <v xml:space="preserve"> one hundred and forty five Crores</v>
          </cell>
          <cell r="G149" t="str">
            <v xml:space="preserve"> one hundred and forty five Millions</v>
          </cell>
          <cell r="H149" t="str">
            <v xml:space="preserve"> one hundred and forty five Billions</v>
          </cell>
        </row>
        <row r="150">
          <cell r="A150">
            <v>146</v>
          </cell>
          <cell r="B150" t="str">
            <v xml:space="preserve"> one hundred and forty six</v>
          </cell>
          <cell r="C150" t="str">
            <v xml:space="preserve"> one hundred and forty six</v>
          </cell>
          <cell r="D150" t="str">
            <v xml:space="preserve"> one hundred and forty six Thousand</v>
          </cell>
          <cell r="E150" t="str">
            <v xml:space="preserve"> one hundred and forty six Lakhs</v>
          </cell>
          <cell r="F150" t="str">
            <v xml:space="preserve"> one hundred and forty six Crores</v>
          </cell>
          <cell r="G150" t="str">
            <v xml:space="preserve"> one hundred and forty six Millions</v>
          </cell>
          <cell r="H150" t="str">
            <v xml:space="preserve"> one hundred and forty six Billions</v>
          </cell>
        </row>
        <row r="151">
          <cell r="A151">
            <v>147</v>
          </cell>
          <cell r="B151" t="str">
            <v xml:space="preserve"> one hundred and forty seven</v>
          </cell>
          <cell r="C151" t="str">
            <v xml:space="preserve"> one hundred and forty seven</v>
          </cell>
          <cell r="D151" t="str">
            <v xml:space="preserve"> one hundred and forty seven Thousand</v>
          </cell>
          <cell r="E151" t="str">
            <v xml:space="preserve"> one hundred and forty seven Lakhs</v>
          </cell>
          <cell r="F151" t="str">
            <v xml:space="preserve"> one hundred and forty seven Crores</v>
          </cell>
          <cell r="G151" t="str">
            <v xml:space="preserve"> one hundred and forty seven Millions</v>
          </cell>
          <cell r="H151" t="str">
            <v xml:space="preserve"> one hundred and forty seven Billions</v>
          </cell>
        </row>
        <row r="152">
          <cell r="A152">
            <v>148</v>
          </cell>
          <cell r="B152" t="str">
            <v xml:space="preserve"> one hundred and forty eight</v>
          </cell>
          <cell r="C152" t="str">
            <v xml:space="preserve"> one hundred and forty eight</v>
          </cell>
          <cell r="D152" t="str">
            <v xml:space="preserve"> one hundred and forty eight Thousand</v>
          </cell>
          <cell r="E152" t="str">
            <v xml:space="preserve"> one hundred and forty eight Lakhs</v>
          </cell>
          <cell r="F152" t="str">
            <v xml:space="preserve"> one hundred and forty eight Crores</v>
          </cell>
          <cell r="G152" t="str">
            <v xml:space="preserve"> one hundred and forty eight Millions</v>
          </cell>
          <cell r="H152" t="str">
            <v xml:space="preserve"> one hundred and forty eight Billions</v>
          </cell>
        </row>
        <row r="153">
          <cell r="A153">
            <v>149</v>
          </cell>
          <cell r="B153" t="str">
            <v xml:space="preserve"> one hundred and forty nine</v>
          </cell>
          <cell r="C153" t="str">
            <v xml:space="preserve"> one hundred and forty nine</v>
          </cell>
          <cell r="D153" t="str">
            <v xml:space="preserve"> one hundred and forty nine Thousand</v>
          </cell>
          <cell r="E153" t="str">
            <v xml:space="preserve"> one hundred and forty nine Lakhs</v>
          </cell>
          <cell r="F153" t="str">
            <v xml:space="preserve"> one hundred and forty nine Crores</v>
          </cell>
          <cell r="G153" t="str">
            <v xml:space="preserve"> one hundred and forty nine Millions</v>
          </cell>
          <cell r="H153" t="str">
            <v xml:space="preserve"> one hundred and forty nine Billions</v>
          </cell>
        </row>
        <row r="154">
          <cell r="A154">
            <v>150</v>
          </cell>
          <cell r="B154" t="str">
            <v xml:space="preserve"> one hundred and fifty</v>
          </cell>
          <cell r="C154" t="str">
            <v xml:space="preserve"> one hundred and fifty</v>
          </cell>
          <cell r="D154" t="str">
            <v xml:space="preserve"> one hundred and fifty Thousand</v>
          </cell>
          <cell r="E154" t="str">
            <v xml:space="preserve"> one hundred and fifty Lakhs</v>
          </cell>
          <cell r="F154" t="str">
            <v xml:space="preserve"> one hundred and fifty Crores</v>
          </cell>
          <cell r="G154" t="str">
            <v xml:space="preserve"> one hundred and fifty Millions</v>
          </cell>
          <cell r="H154" t="str">
            <v xml:space="preserve"> one hundred and fifty Billions</v>
          </cell>
        </row>
        <row r="155">
          <cell r="A155">
            <v>151</v>
          </cell>
          <cell r="B155" t="str">
            <v xml:space="preserve"> one hundred and fifty one</v>
          </cell>
          <cell r="C155" t="str">
            <v xml:space="preserve"> one hundred and fifty one</v>
          </cell>
          <cell r="D155" t="str">
            <v xml:space="preserve"> one hundred and fifty one Thousand</v>
          </cell>
          <cell r="E155" t="str">
            <v xml:space="preserve"> one hundred and fifty one Lakhs</v>
          </cell>
          <cell r="F155" t="str">
            <v xml:space="preserve"> one hundred and fifty one Crores</v>
          </cell>
          <cell r="G155" t="str">
            <v xml:space="preserve"> one hundred and fifty one Millions</v>
          </cell>
          <cell r="H155" t="str">
            <v xml:space="preserve"> one hundred and fifty one Billions</v>
          </cell>
        </row>
        <row r="156">
          <cell r="A156">
            <v>152</v>
          </cell>
          <cell r="B156" t="str">
            <v xml:space="preserve"> one hundred and fifty two</v>
          </cell>
          <cell r="C156" t="str">
            <v xml:space="preserve"> one hundred and fifty two</v>
          </cell>
          <cell r="D156" t="str">
            <v xml:space="preserve"> one hundred and fifty two Thousand</v>
          </cell>
          <cell r="E156" t="str">
            <v xml:space="preserve"> one hundred and fifty two Lakhs</v>
          </cell>
          <cell r="F156" t="str">
            <v xml:space="preserve"> one hundred and fifty two Crores</v>
          </cell>
          <cell r="G156" t="str">
            <v xml:space="preserve"> one hundred and fifty two Millions</v>
          </cell>
          <cell r="H156" t="str">
            <v xml:space="preserve"> one hundred and fifty two Billions</v>
          </cell>
        </row>
        <row r="157">
          <cell r="A157">
            <v>153</v>
          </cell>
          <cell r="B157" t="str">
            <v xml:space="preserve"> one hundred and fifty three</v>
          </cell>
          <cell r="C157" t="str">
            <v xml:space="preserve"> one hundred and fifty three</v>
          </cell>
          <cell r="D157" t="str">
            <v xml:space="preserve"> one hundred and fifty three Thousand</v>
          </cell>
          <cell r="E157" t="str">
            <v xml:space="preserve"> one hundred and fifty three Lakhs</v>
          </cell>
          <cell r="F157" t="str">
            <v xml:space="preserve"> one hundred and fifty three Crores</v>
          </cell>
          <cell r="G157" t="str">
            <v xml:space="preserve"> one hundred and fifty three Millions</v>
          </cell>
          <cell r="H157" t="str">
            <v xml:space="preserve"> one hundred and fifty three Billions</v>
          </cell>
        </row>
        <row r="158">
          <cell r="A158">
            <v>154</v>
          </cell>
          <cell r="B158" t="str">
            <v xml:space="preserve"> one hundred and fifty four</v>
          </cell>
          <cell r="C158" t="str">
            <v xml:space="preserve"> one hundred and fifty four</v>
          </cell>
          <cell r="D158" t="str">
            <v xml:space="preserve"> one hundred and fifty four Thousand</v>
          </cell>
          <cell r="E158" t="str">
            <v xml:space="preserve"> one hundred and fifty four Lakhs</v>
          </cell>
          <cell r="F158" t="str">
            <v xml:space="preserve"> one hundred and fifty four Crores</v>
          </cell>
          <cell r="G158" t="str">
            <v xml:space="preserve"> one hundred and fifty four Millions</v>
          </cell>
          <cell r="H158" t="str">
            <v xml:space="preserve"> one hundred and fifty four Billions</v>
          </cell>
        </row>
        <row r="159">
          <cell r="A159">
            <v>155</v>
          </cell>
          <cell r="B159" t="str">
            <v xml:space="preserve"> one hundred and fifty five</v>
          </cell>
          <cell r="C159" t="str">
            <v xml:space="preserve"> one hundred and fifty five</v>
          </cell>
          <cell r="D159" t="str">
            <v xml:space="preserve"> one hundred and fifty five Thousand</v>
          </cell>
          <cell r="E159" t="str">
            <v xml:space="preserve"> one hundred and fifty five Lakhs</v>
          </cell>
          <cell r="F159" t="str">
            <v xml:space="preserve"> one hundred and fifty five Crores</v>
          </cell>
          <cell r="G159" t="str">
            <v xml:space="preserve"> one hundred and fifty five Millions</v>
          </cell>
          <cell r="H159" t="str">
            <v xml:space="preserve"> one hundred and fifty five Billions</v>
          </cell>
        </row>
        <row r="160">
          <cell r="A160">
            <v>156</v>
          </cell>
          <cell r="B160" t="str">
            <v xml:space="preserve"> one hundred and fifty six</v>
          </cell>
          <cell r="C160" t="str">
            <v xml:space="preserve"> one hundred and fifty six</v>
          </cell>
          <cell r="D160" t="str">
            <v xml:space="preserve"> one hundred and fifty six Thousand</v>
          </cell>
          <cell r="E160" t="str">
            <v xml:space="preserve"> one hundred and fifty six Lakhs</v>
          </cell>
          <cell r="F160" t="str">
            <v xml:space="preserve"> one hundred and fifty six Crores</v>
          </cell>
          <cell r="G160" t="str">
            <v xml:space="preserve"> one hundred and fifty six Millions</v>
          </cell>
          <cell r="H160" t="str">
            <v xml:space="preserve"> one hundred and fifty six Billions</v>
          </cell>
        </row>
        <row r="161">
          <cell r="A161">
            <v>157</v>
          </cell>
          <cell r="B161" t="str">
            <v xml:space="preserve"> one hundred and fifty seven</v>
          </cell>
          <cell r="C161" t="str">
            <v xml:space="preserve"> one hundred and fifty seven</v>
          </cell>
          <cell r="D161" t="str">
            <v xml:space="preserve"> one hundred and fifty seven Thousand</v>
          </cell>
          <cell r="E161" t="str">
            <v xml:space="preserve"> one hundred and fifty seven Lakhs</v>
          </cell>
          <cell r="F161" t="str">
            <v xml:space="preserve"> one hundred and fifty seven Crores</v>
          </cell>
          <cell r="G161" t="str">
            <v xml:space="preserve"> one hundred and fifty seven Millions</v>
          </cell>
          <cell r="H161" t="str">
            <v xml:space="preserve"> one hundred and fifty seven Billions</v>
          </cell>
        </row>
        <row r="162">
          <cell r="A162">
            <v>158</v>
          </cell>
          <cell r="B162" t="str">
            <v xml:space="preserve"> one hundred and fifty eight</v>
          </cell>
          <cell r="C162" t="str">
            <v xml:space="preserve"> one hundred and fifty eight</v>
          </cell>
          <cell r="D162" t="str">
            <v xml:space="preserve"> one hundred and fifty eight Thousand</v>
          </cell>
          <cell r="E162" t="str">
            <v xml:space="preserve"> one hundred and fifty eight Lakhs</v>
          </cell>
          <cell r="F162" t="str">
            <v xml:space="preserve"> one hundred and fifty eight Crores</v>
          </cell>
          <cell r="G162" t="str">
            <v xml:space="preserve"> one hundred and fifty eight Millions</v>
          </cell>
          <cell r="H162" t="str">
            <v xml:space="preserve"> one hundred and fifty eight Billions</v>
          </cell>
        </row>
        <row r="163">
          <cell r="A163">
            <v>159</v>
          </cell>
          <cell r="B163" t="str">
            <v xml:space="preserve"> one hundred and fifty nine</v>
          </cell>
          <cell r="C163" t="str">
            <v xml:space="preserve"> one hundred and fifty nine</v>
          </cell>
          <cell r="D163" t="str">
            <v xml:space="preserve"> one hundred and fifty nine Thousand</v>
          </cell>
          <cell r="E163" t="str">
            <v xml:space="preserve"> one hundred and fifty nine Lakhs</v>
          </cell>
          <cell r="F163" t="str">
            <v xml:space="preserve"> one hundred and fifty nine Crores</v>
          </cell>
          <cell r="G163" t="str">
            <v xml:space="preserve"> one hundred and fifty nine Millions</v>
          </cell>
          <cell r="H163" t="str">
            <v xml:space="preserve"> one hundred and fifty nine Billions</v>
          </cell>
        </row>
        <row r="164">
          <cell r="A164">
            <v>160</v>
          </cell>
          <cell r="B164" t="str">
            <v xml:space="preserve"> one hundred and sixty</v>
          </cell>
          <cell r="C164" t="str">
            <v xml:space="preserve"> one hundred and sixty</v>
          </cell>
          <cell r="D164" t="str">
            <v xml:space="preserve"> one hundred and sixty Thousand</v>
          </cell>
          <cell r="E164" t="str">
            <v xml:space="preserve"> one hundred and sixty Lakhs</v>
          </cell>
          <cell r="F164" t="str">
            <v xml:space="preserve"> one hundred and sixty Crores</v>
          </cell>
          <cell r="G164" t="str">
            <v xml:space="preserve"> one hundred and sixty Millions</v>
          </cell>
          <cell r="H164" t="str">
            <v xml:space="preserve"> one hundred and sixty Billions</v>
          </cell>
        </row>
        <row r="165">
          <cell r="A165">
            <v>161</v>
          </cell>
          <cell r="B165" t="str">
            <v xml:space="preserve"> one hundred and sixty one</v>
          </cell>
          <cell r="C165" t="str">
            <v xml:space="preserve"> one hundred and sixty one</v>
          </cell>
          <cell r="D165" t="str">
            <v xml:space="preserve"> one hundred and sixty one Thousand</v>
          </cell>
          <cell r="E165" t="str">
            <v xml:space="preserve"> one hundred and sixty one Lakhs</v>
          </cell>
          <cell r="F165" t="str">
            <v xml:space="preserve"> one hundred and sixty one Crores</v>
          </cell>
          <cell r="G165" t="str">
            <v xml:space="preserve"> one hundred and sixty one Millions</v>
          </cell>
          <cell r="H165" t="str">
            <v xml:space="preserve"> one hundred and sixty one Billions</v>
          </cell>
        </row>
        <row r="166">
          <cell r="A166">
            <v>162</v>
          </cell>
          <cell r="B166" t="str">
            <v xml:space="preserve"> one hundred and sixty two</v>
          </cell>
          <cell r="C166" t="str">
            <v xml:space="preserve"> one hundred and sixty two</v>
          </cell>
          <cell r="D166" t="str">
            <v xml:space="preserve"> one hundred and sixty two Thousand</v>
          </cell>
          <cell r="E166" t="str">
            <v xml:space="preserve"> one hundred and sixty two Lakhs</v>
          </cell>
          <cell r="F166" t="str">
            <v xml:space="preserve"> one hundred and sixty two Crores</v>
          </cell>
          <cell r="G166" t="str">
            <v xml:space="preserve"> one hundred and sixty two Millions</v>
          </cell>
          <cell r="H166" t="str">
            <v xml:space="preserve"> one hundred and sixty two Billions</v>
          </cell>
        </row>
        <row r="167">
          <cell r="A167">
            <v>163</v>
          </cell>
          <cell r="B167" t="str">
            <v xml:space="preserve"> one hundred and sixty three</v>
          </cell>
          <cell r="C167" t="str">
            <v xml:space="preserve"> one hundred and sixty three</v>
          </cell>
          <cell r="D167" t="str">
            <v xml:space="preserve"> one hundred and sixty three Thousand</v>
          </cell>
          <cell r="E167" t="str">
            <v xml:space="preserve"> one hundred and sixty three Lakhs</v>
          </cell>
          <cell r="F167" t="str">
            <v xml:space="preserve"> one hundred and sixty three Crores</v>
          </cell>
          <cell r="G167" t="str">
            <v xml:space="preserve"> one hundred and sixty three Millions</v>
          </cell>
          <cell r="H167" t="str">
            <v xml:space="preserve"> one hundred and sixty three Billions</v>
          </cell>
        </row>
        <row r="168">
          <cell r="A168">
            <v>164</v>
          </cell>
          <cell r="B168" t="str">
            <v xml:space="preserve"> one hundred and sixty four</v>
          </cell>
          <cell r="C168" t="str">
            <v xml:space="preserve"> one hundred and sixty four</v>
          </cell>
          <cell r="D168" t="str">
            <v xml:space="preserve"> one hundred and sixty four Thousand</v>
          </cell>
          <cell r="E168" t="str">
            <v xml:space="preserve"> one hundred and sixty four Lakhs</v>
          </cell>
          <cell r="F168" t="str">
            <v xml:space="preserve"> one hundred and sixty four Crores</v>
          </cell>
          <cell r="G168" t="str">
            <v xml:space="preserve"> one hundred and sixty four Millions</v>
          </cell>
          <cell r="H168" t="str">
            <v xml:space="preserve"> one hundred and sixty four Billions</v>
          </cell>
        </row>
        <row r="169">
          <cell r="A169">
            <v>165</v>
          </cell>
          <cell r="B169" t="str">
            <v xml:space="preserve"> one hundred and sixty five</v>
          </cell>
          <cell r="C169" t="str">
            <v xml:space="preserve"> one hundred and sixty five</v>
          </cell>
          <cell r="D169" t="str">
            <v xml:space="preserve"> one hundred and sixty five Thousand</v>
          </cell>
          <cell r="E169" t="str">
            <v xml:space="preserve"> one hundred and sixty five Lakhs</v>
          </cell>
          <cell r="F169" t="str">
            <v xml:space="preserve"> one hundred and sixty five Crores</v>
          </cell>
          <cell r="G169" t="str">
            <v xml:space="preserve"> one hundred and sixty five Millions</v>
          </cell>
          <cell r="H169" t="str">
            <v xml:space="preserve"> one hundred and sixty five Billions</v>
          </cell>
        </row>
        <row r="170">
          <cell r="A170">
            <v>166</v>
          </cell>
          <cell r="B170" t="str">
            <v xml:space="preserve"> one hundred and sixty six</v>
          </cell>
          <cell r="C170" t="str">
            <v xml:space="preserve"> one hundred and sixty six</v>
          </cell>
          <cell r="D170" t="str">
            <v xml:space="preserve"> one hundred and sixty six Thousand</v>
          </cell>
          <cell r="E170" t="str">
            <v xml:space="preserve"> one hundred and sixty six Lakhs</v>
          </cell>
          <cell r="F170" t="str">
            <v xml:space="preserve"> one hundred and sixty six Crores</v>
          </cell>
          <cell r="G170" t="str">
            <v xml:space="preserve"> one hundred and sixty six Millions</v>
          </cell>
          <cell r="H170" t="str">
            <v xml:space="preserve"> one hundred and sixty six Billions</v>
          </cell>
        </row>
        <row r="171">
          <cell r="A171">
            <v>167</v>
          </cell>
          <cell r="B171" t="str">
            <v xml:space="preserve"> one hundred and sixty seven</v>
          </cell>
          <cell r="C171" t="str">
            <v xml:space="preserve"> one hundred and sixty seven</v>
          </cell>
          <cell r="D171" t="str">
            <v xml:space="preserve"> one hundred and sixty seven Thousand</v>
          </cell>
          <cell r="E171" t="str">
            <v xml:space="preserve"> one hundred and sixty seven Lakhs</v>
          </cell>
          <cell r="F171" t="str">
            <v xml:space="preserve"> one hundred and sixty seven Crores</v>
          </cell>
          <cell r="G171" t="str">
            <v xml:space="preserve"> one hundred and sixty seven Millions</v>
          </cell>
          <cell r="H171" t="str">
            <v xml:space="preserve"> one hundred and sixty seven Billions</v>
          </cell>
        </row>
        <row r="172">
          <cell r="A172">
            <v>168</v>
          </cell>
          <cell r="B172" t="str">
            <v xml:space="preserve"> one hundred and sixty eight</v>
          </cell>
          <cell r="C172" t="str">
            <v xml:space="preserve"> one hundred and sixty eight</v>
          </cell>
          <cell r="D172" t="str">
            <v xml:space="preserve"> one hundred and sixty eight Thousand</v>
          </cell>
          <cell r="E172" t="str">
            <v xml:space="preserve"> one hundred and sixty eight Lakhs</v>
          </cell>
          <cell r="F172" t="str">
            <v xml:space="preserve"> one hundred and sixty eight Crores</v>
          </cell>
          <cell r="G172" t="str">
            <v xml:space="preserve"> one hundred and sixty eight Millions</v>
          </cell>
          <cell r="H172" t="str">
            <v xml:space="preserve"> one hundred and sixty eight Billions</v>
          </cell>
        </row>
        <row r="173">
          <cell r="A173">
            <v>169</v>
          </cell>
          <cell r="B173" t="str">
            <v xml:space="preserve"> one hundred and sixty nine</v>
          </cell>
          <cell r="C173" t="str">
            <v xml:space="preserve"> one hundred and sixty nine</v>
          </cell>
          <cell r="D173" t="str">
            <v xml:space="preserve"> one hundred and sixty nine Thousand</v>
          </cell>
          <cell r="E173" t="str">
            <v xml:space="preserve"> one hundred and sixty nine Lakhs</v>
          </cell>
          <cell r="F173" t="str">
            <v xml:space="preserve"> one hundred and sixty nine Crores</v>
          </cell>
          <cell r="G173" t="str">
            <v xml:space="preserve"> one hundred and sixty nine Millions</v>
          </cell>
          <cell r="H173" t="str">
            <v xml:space="preserve"> one hundred and sixty nine Billions</v>
          </cell>
        </row>
        <row r="174">
          <cell r="A174">
            <v>170</v>
          </cell>
          <cell r="B174" t="str">
            <v xml:space="preserve"> one hundred and seventy </v>
          </cell>
          <cell r="C174" t="str">
            <v xml:space="preserve"> one hundred and seventy </v>
          </cell>
          <cell r="D174" t="str">
            <v xml:space="preserve"> one hundred and seventy  Thousand</v>
          </cell>
          <cell r="E174" t="str">
            <v xml:space="preserve"> one hundred and seventy  Lakhs</v>
          </cell>
          <cell r="F174" t="str">
            <v xml:space="preserve"> one hundred and seventy  Crores</v>
          </cell>
          <cell r="G174" t="str">
            <v xml:space="preserve"> one hundred and seventy  Millions</v>
          </cell>
          <cell r="H174" t="str">
            <v xml:space="preserve"> one hundred and seventy  Billions</v>
          </cell>
        </row>
        <row r="175">
          <cell r="A175">
            <v>171</v>
          </cell>
          <cell r="B175" t="str">
            <v xml:space="preserve"> one hundred and seventy one</v>
          </cell>
          <cell r="C175" t="str">
            <v xml:space="preserve"> one hundred and seventy one</v>
          </cell>
          <cell r="D175" t="str">
            <v xml:space="preserve"> one hundred and seventy one Thousand</v>
          </cell>
          <cell r="E175" t="str">
            <v xml:space="preserve"> one hundred and seventy one Lakhs</v>
          </cell>
          <cell r="F175" t="str">
            <v xml:space="preserve"> one hundred and seventy one Crores</v>
          </cell>
          <cell r="G175" t="str">
            <v xml:space="preserve"> one hundred and seventy one Millions</v>
          </cell>
          <cell r="H175" t="str">
            <v xml:space="preserve"> one hundred and seventy one Billions</v>
          </cell>
        </row>
        <row r="176">
          <cell r="A176">
            <v>172</v>
          </cell>
          <cell r="B176" t="str">
            <v xml:space="preserve"> one hundred and seventy two</v>
          </cell>
          <cell r="C176" t="str">
            <v xml:space="preserve"> one hundred and seventy two</v>
          </cell>
          <cell r="D176" t="str">
            <v xml:space="preserve"> one hundred and seventy two Thousand</v>
          </cell>
          <cell r="E176" t="str">
            <v xml:space="preserve"> one hundred and seventy two Lakhs</v>
          </cell>
          <cell r="F176" t="str">
            <v xml:space="preserve"> one hundred and seventy two Crores</v>
          </cell>
          <cell r="G176" t="str">
            <v xml:space="preserve"> one hundred and seventy two Millions</v>
          </cell>
          <cell r="H176" t="str">
            <v xml:space="preserve"> one hundred and seventy two Billions</v>
          </cell>
        </row>
        <row r="177">
          <cell r="A177">
            <v>173</v>
          </cell>
          <cell r="B177" t="str">
            <v xml:space="preserve"> one hundred and seventy three</v>
          </cell>
          <cell r="C177" t="str">
            <v xml:space="preserve"> one hundred and seventy three</v>
          </cell>
          <cell r="D177" t="str">
            <v xml:space="preserve"> one hundred and seventy three Thousand</v>
          </cell>
          <cell r="E177" t="str">
            <v xml:space="preserve"> one hundred and seventy three Lakhs</v>
          </cell>
          <cell r="F177" t="str">
            <v xml:space="preserve"> one hundred and seventy three Crores</v>
          </cell>
          <cell r="G177" t="str">
            <v xml:space="preserve"> one hundred and seventy three Millions</v>
          </cell>
          <cell r="H177" t="str">
            <v xml:space="preserve"> one hundred and seventy three Billions</v>
          </cell>
        </row>
        <row r="178">
          <cell r="A178">
            <v>174</v>
          </cell>
          <cell r="B178" t="str">
            <v xml:space="preserve"> one hundred and seventy four</v>
          </cell>
          <cell r="C178" t="str">
            <v xml:space="preserve"> one hundred and seventy four</v>
          </cell>
          <cell r="D178" t="str">
            <v xml:space="preserve"> one hundred and seventy four Thousand</v>
          </cell>
          <cell r="E178" t="str">
            <v xml:space="preserve"> one hundred and seventy four Lakhs</v>
          </cell>
          <cell r="F178" t="str">
            <v xml:space="preserve"> one hundred and seventy four Crores</v>
          </cell>
          <cell r="G178" t="str">
            <v xml:space="preserve"> one hundred and seventy four Millions</v>
          </cell>
          <cell r="H178" t="str">
            <v xml:space="preserve"> one hundred and seventy four Billions</v>
          </cell>
        </row>
        <row r="179">
          <cell r="A179">
            <v>175</v>
          </cell>
          <cell r="B179" t="str">
            <v xml:space="preserve"> one hundred and seventy five</v>
          </cell>
          <cell r="C179" t="str">
            <v xml:space="preserve"> one hundred and seventy five</v>
          </cell>
          <cell r="D179" t="str">
            <v xml:space="preserve"> one hundred and seventy five Thousand</v>
          </cell>
          <cell r="E179" t="str">
            <v xml:space="preserve"> one hundred and seventy five Lakhs</v>
          </cell>
          <cell r="F179" t="str">
            <v xml:space="preserve"> one hundred and seventy five Crores</v>
          </cell>
          <cell r="G179" t="str">
            <v xml:space="preserve"> one hundred and seventy five Millions</v>
          </cell>
          <cell r="H179" t="str">
            <v xml:space="preserve"> one hundred and seventy five Billions</v>
          </cell>
        </row>
        <row r="180">
          <cell r="A180">
            <v>176</v>
          </cell>
          <cell r="B180" t="str">
            <v xml:space="preserve"> one hundred and seventy six</v>
          </cell>
          <cell r="C180" t="str">
            <v xml:space="preserve"> one hundred and seventy six</v>
          </cell>
          <cell r="D180" t="str">
            <v xml:space="preserve"> one hundred and seventy six Thousand</v>
          </cell>
          <cell r="E180" t="str">
            <v xml:space="preserve"> one hundred and seventy six Lakhs</v>
          </cell>
          <cell r="F180" t="str">
            <v xml:space="preserve"> one hundred and seventy six Crores</v>
          </cell>
          <cell r="G180" t="str">
            <v xml:space="preserve"> one hundred and seventy six Millions</v>
          </cell>
          <cell r="H180" t="str">
            <v xml:space="preserve"> one hundred and seventy six Billions</v>
          </cell>
        </row>
        <row r="181">
          <cell r="A181">
            <v>177</v>
          </cell>
          <cell r="B181" t="str">
            <v xml:space="preserve"> one hundred and seventy seven</v>
          </cell>
          <cell r="C181" t="str">
            <v xml:space="preserve"> one hundred and seventy seven</v>
          </cell>
          <cell r="D181" t="str">
            <v xml:space="preserve"> one hundred and seventy seven Thousand</v>
          </cell>
          <cell r="E181" t="str">
            <v xml:space="preserve"> one hundred and seventy seven Lakhs</v>
          </cell>
          <cell r="F181" t="str">
            <v xml:space="preserve"> one hundred and seventy seven Crores</v>
          </cell>
          <cell r="G181" t="str">
            <v xml:space="preserve"> one hundred and seventy seven Millions</v>
          </cell>
          <cell r="H181" t="str">
            <v xml:space="preserve"> one hundred and seventy seven Billions</v>
          </cell>
        </row>
        <row r="182">
          <cell r="A182">
            <v>178</v>
          </cell>
          <cell r="B182" t="str">
            <v xml:space="preserve"> one hundred and seventy eight</v>
          </cell>
          <cell r="C182" t="str">
            <v xml:space="preserve"> one hundred and seventy eight</v>
          </cell>
          <cell r="D182" t="str">
            <v xml:space="preserve"> one hundred and seventy eight Thousand</v>
          </cell>
          <cell r="E182" t="str">
            <v xml:space="preserve"> one hundred and seventy eight Lakhs</v>
          </cell>
          <cell r="F182" t="str">
            <v xml:space="preserve"> one hundred and seventy eight Crores</v>
          </cell>
          <cell r="G182" t="str">
            <v xml:space="preserve"> one hundred and seventy eight Millions</v>
          </cell>
          <cell r="H182" t="str">
            <v xml:space="preserve"> one hundred and seventy eight Billions</v>
          </cell>
        </row>
        <row r="183">
          <cell r="A183">
            <v>179</v>
          </cell>
          <cell r="B183" t="str">
            <v xml:space="preserve"> one hundred and seventy nine</v>
          </cell>
          <cell r="C183" t="str">
            <v xml:space="preserve"> one hundred and seventy nine</v>
          </cell>
          <cell r="D183" t="str">
            <v xml:space="preserve"> one hundred and seventy nine Thousand</v>
          </cell>
          <cell r="E183" t="str">
            <v xml:space="preserve"> one hundred and seventy nine Lakhs</v>
          </cell>
          <cell r="F183" t="str">
            <v xml:space="preserve"> one hundred and seventy nine Crores</v>
          </cell>
          <cell r="G183" t="str">
            <v xml:space="preserve"> one hundred and seventy nine Millions</v>
          </cell>
          <cell r="H183" t="str">
            <v xml:space="preserve"> one hundred and seventy nine Billions</v>
          </cell>
        </row>
        <row r="184">
          <cell r="A184">
            <v>180</v>
          </cell>
          <cell r="B184" t="str">
            <v xml:space="preserve"> one hundred and eighty</v>
          </cell>
          <cell r="C184" t="str">
            <v xml:space="preserve"> one hundred and eighty</v>
          </cell>
          <cell r="D184" t="str">
            <v xml:space="preserve"> one hundred and eighty Thousand</v>
          </cell>
          <cell r="E184" t="str">
            <v xml:space="preserve"> one hundred and eighty Lakhs</v>
          </cell>
          <cell r="F184" t="str">
            <v xml:space="preserve"> one hundred and eighty Crores</v>
          </cell>
          <cell r="G184" t="str">
            <v xml:space="preserve"> one hundred and eighty Millions</v>
          </cell>
          <cell r="H184" t="str">
            <v xml:space="preserve"> one hundred and eighty Billions</v>
          </cell>
        </row>
        <row r="185">
          <cell r="A185">
            <v>181</v>
          </cell>
          <cell r="B185" t="str">
            <v xml:space="preserve"> one hundred and eighty one</v>
          </cell>
          <cell r="C185" t="str">
            <v xml:space="preserve"> one hundred and eighty one</v>
          </cell>
          <cell r="D185" t="str">
            <v xml:space="preserve"> one hundred and eighty one Thousand</v>
          </cell>
          <cell r="E185" t="str">
            <v xml:space="preserve"> one hundred and eighty one Lakhs</v>
          </cell>
          <cell r="F185" t="str">
            <v xml:space="preserve"> one hundred and eighty one Crores</v>
          </cell>
          <cell r="G185" t="str">
            <v xml:space="preserve"> one hundred and eighty one Millions</v>
          </cell>
          <cell r="H185" t="str">
            <v xml:space="preserve"> one hundred and eighty one Billions</v>
          </cell>
        </row>
        <row r="186">
          <cell r="A186">
            <v>182</v>
          </cell>
          <cell r="B186" t="str">
            <v xml:space="preserve"> one hundred and eighty two</v>
          </cell>
          <cell r="C186" t="str">
            <v xml:space="preserve"> one hundred and eighty two</v>
          </cell>
          <cell r="D186" t="str">
            <v xml:space="preserve"> one hundred and eighty two Thousand</v>
          </cell>
          <cell r="E186" t="str">
            <v xml:space="preserve"> one hundred and eighty two Lakhs</v>
          </cell>
          <cell r="F186" t="str">
            <v xml:space="preserve"> one hundred and eighty two Crores</v>
          </cell>
          <cell r="G186" t="str">
            <v xml:space="preserve"> one hundred and eighty two Millions</v>
          </cell>
          <cell r="H186" t="str">
            <v xml:space="preserve"> one hundred and eighty two Billions</v>
          </cell>
        </row>
        <row r="187">
          <cell r="A187">
            <v>183</v>
          </cell>
          <cell r="B187" t="str">
            <v xml:space="preserve"> one hundred and eighty three</v>
          </cell>
          <cell r="C187" t="str">
            <v xml:space="preserve"> one hundred and eighty three</v>
          </cell>
          <cell r="D187" t="str">
            <v xml:space="preserve"> one hundred and eighty three Thousand</v>
          </cell>
          <cell r="E187" t="str">
            <v xml:space="preserve"> one hundred and eighty three Lakhs</v>
          </cell>
          <cell r="F187" t="str">
            <v xml:space="preserve"> one hundred and eighty three Crores</v>
          </cell>
          <cell r="G187" t="str">
            <v xml:space="preserve"> one hundred and eighty three Millions</v>
          </cell>
          <cell r="H187" t="str">
            <v xml:space="preserve"> one hundred and eighty three Billions</v>
          </cell>
        </row>
        <row r="188">
          <cell r="A188">
            <v>184</v>
          </cell>
          <cell r="B188" t="str">
            <v xml:space="preserve"> one hundred and eighty four</v>
          </cell>
          <cell r="C188" t="str">
            <v xml:space="preserve"> one hundred and eighty four</v>
          </cell>
          <cell r="D188" t="str">
            <v xml:space="preserve"> one hundred and eighty four Thousand</v>
          </cell>
          <cell r="E188" t="str">
            <v xml:space="preserve"> one hundred and eighty four Lakhs</v>
          </cell>
          <cell r="F188" t="str">
            <v xml:space="preserve"> one hundred and eighty four Crores</v>
          </cell>
          <cell r="G188" t="str">
            <v xml:space="preserve"> one hundred and eighty four Millions</v>
          </cell>
          <cell r="H188" t="str">
            <v xml:space="preserve"> one hundred and eighty four Billions</v>
          </cell>
        </row>
        <row r="189">
          <cell r="A189">
            <v>185</v>
          </cell>
          <cell r="B189" t="str">
            <v xml:space="preserve"> one hundred and eighty five</v>
          </cell>
          <cell r="C189" t="str">
            <v xml:space="preserve"> one hundred and eighty five</v>
          </cell>
          <cell r="D189" t="str">
            <v xml:space="preserve"> one hundred and eighty five Thousand</v>
          </cell>
          <cell r="E189" t="str">
            <v xml:space="preserve"> one hundred and eighty five Lakhs</v>
          </cell>
          <cell r="F189" t="str">
            <v xml:space="preserve"> one hundred and eighty five Crores</v>
          </cell>
          <cell r="G189" t="str">
            <v xml:space="preserve"> one hundred and eighty five Millions</v>
          </cell>
          <cell r="H189" t="str">
            <v xml:space="preserve"> one hundred and eighty five Billions</v>
          </cell>
        </row>
        <row r="190">
          <cell r="A190">
            <v>186</v>
          </cell>
          <cell r="B190" t="str">
            <v xml:space="preserve"> one hundred and eighty six</v>
          </cell>
          <cell r="C190" t="str">
            <v xml:space="preserve"> one hundred and eighty six</v>
          </cell>
          <cell r="D190" t="str">
            <v xml:space="preserve"> one hundred and eighty six Thousand</v>
          </cell>
          <cell r="E190" t="str">
            <v xml:space="preserve"> one hundred and eighty six Lakhs</v>
          </cell>
          <cell r="F190" t="str">
            <v xml:space="preserve"> one hundred and eighty six Crores</v>
          </cell>
          <cell r="G190" t="str">
            <v xml:space="preserve"> one hundred and eighty six Millions</v>
          </cell>
          <cell r="H190" t="str">
            <v xml:space="preserve"> one hundred and eighty six Billions</v>
          </cell>
        </row>
        <row r="191">
          <cell r="A191">
            <v>187</v>
          </cell>
          <cell r="B191" t="str">
            <v xml:space="preserve"> one hundred and eighty seven</v>
          </cell>
          <cell r="C191" t="str">
            <v xml:space="preserve"> one hundred and eighty seven</v>
          </cell>
          <cell r="D191" t="str">
            <v xml:space="preserve"> one hundred and eighty seven Thousand</v>
          </cell>
          <cell r="E191" t="str">
            <v xml:space="preserve"> one hundred and eighty seven Lakhs</v>
          </cell>
          <cell r="F191" t="str">
            <v xml:space="preserve"> one hundred and eighty seven Crores</v>
          </cell>
          <cell r="G191" t="str">
            <v xml:space="preserve"> one hundred and eighty seven Millions</v>
          </cell>
          <cell r="H191" t="str">
            <v xml:space="preserve"> one hundred and eighty seven Billions</v>
          </cell>
        </row>
        <row r="192">
          <cell r="A192">
            <v>188</v>
          </cell>
          <cell r="B192" t="str">
            <v xml:space="preserve"> one hundred and eighty eight</v>
          </cell>
          <cell r="C192" t="str">
            <v xml:space="preserve"> one hundred and eighty eight</v>
          </cell>
          <cell r="D192" t="str">
            <v xml:space="preserve"> one hundred and eighty eight Thousand</v>
          </cell>
          <cell r="E192" t="str">
            <v xml:space="preserve"> one hundred and eighty eight Lakhs</v>
          </cell>
          <cell r="F192" t="str">
            <v xml:space="preserve"> one hundred and eighty eight Crores</v>
          </cell>
          <cell r="G192" t="str">
            <v xml:space="preserve"> one hundred and eighty eight Millions</v>
          </cell>
          <cell r="H192" t="str">
            <v xml:space="preserve"> one hundred and eighty eight Billions</v>
          </cell>
        </row>
        <row r="193">
          <cell r="A193">
            <v>189</v>
          </cell>
          <cell r="B193" t="str">
            <v xml:space="preserve"> one hundred and eighty nine</v>
          </cell>
          <cell r="C193" t="str">
            <v xml:space="preserve"> one hundred and eighty nine</v>
          </cell>
          <cell r="D193" t="str">
            <v xml:space="preserve"> one hundred and eighty nine Thousand</v>
          </cell>
          <cell r="E193" t="str">
            <v xml:space="preserve"> one hundred and eighty nine Lakhs</v>
          </cell>
          <cell r="F193" t="str">
            <v xml:space="preserve"> one hundred and eighty nine Crores</v>
          </cell>
          <cell r="G193" t="str">
            <v xml:space="preserve"> one hundred and eighty nine Millions</v>
          </cell>
          <cell r="H193" t="str">
            <v xml:space="preserve"> one hundred and eighty nine Billions</v>
          </cell>
        </row>
        <row r="194">
          <cell r="A194">
            <v>190</v>
          </cell>
          <cell r="B194" t="str">
            <v xml:space="preserve"> one hundred and ninety</v>
          </cell>
          <cell r="C194" t="str">
            <v xml:space="preserve"> one hundred and ninety</v>
          </cell>
          <cell r="D194" t="str">
            <v xml:space="preserve"> one hundred and ninety Thousand</v>
          </cell>
          <cell r="E194" t="str">
            <v xml:space="preserve"> one hundred and ninety Lakhs</v>
          </cell>
          <cell r="F194" t="str">
            <v xml:space="preserve"> one hundred and ninety Crores</v>
          </cell>
          <cell r="G194" t="str">
            <v xml:space="preserve"> one hundred and ninety Millions</v>
          </cell>
          <cell r="H194" t="str">
            <v xml:space="preserve"> one hundred and ninety Billions</v>
          </cell>
        </row>
        <row r="195">
          <cell r="A195">
            <v>191</v>
          </cell>
          <cell r="B195" t="str">
            <v xml:space="preserve"> one hundred and ninety one</v>
          </cell>
          <cell r="C195" t="str">
            <v xml:space="preserve"> one hundred and ninety one</v>
          </cell>
          <cell r="D195" t="str">
            <v xml:space="preserve"> one hundred and ninety one Thousand</v>
          </cell>
          <cell r="E195" t="str">
            <v xml:space="preserve"> one hundred and ninety one Lakhs</v>
          </cell>
          <cell r="F195" t="str">
            <v xml:space="preserve"> one hundred and ninety one Crores</v>
          </cell>
          <cell r="G195" t="str">
            <v xml:space="preserve"> one hundred and ninety one Millions</v>
          </cell>
          <cell r="H195" t="str">
            <v xml:space="preserve"> one hundred and ninety one Billions</v>
          </cell>
        </row>
        <row r="196">
          <cell r="A196">
            <v>192</v>
          </cell>
          <cell r="B196" t="str">
            <v xml:space="preserve"> one hundred and ninety two</v>
          </cell>
          <cell r="C196" t="str">
            <v xml:space="preserve"> one hundred and ninety two</v>
          </cell>
          <cell r="D196" t="str">
            <v xml:space="preserve"> one hundred and ninety two Thousand</v>
          </cell>
          <cell r="E196" t="str">
            <v xml:space="preserve"> one hundred and ninety two Lakhs</v>
          </cell>
          <cell r="F196" t="str">
            <v xml:space="preserve"> one hundred and ninety two Crores</v>
          </cell>
          <cell r="G196" t="str">
            <v xml:space="preserve"> one hundred and ninety two Millions</v>
          </cell>
          <cell r="H196" t="str">
            <v xml:space="preserve"> one hundred and ninety two Billions</v>
          </cell>
        </row>
        <row r="197">
          <cell r="A197">
            <v>193</v>
          </cell>
          <cell r="B197" t="str">
            <v xml:space="preserve"> one hundred and ninety three</v>
          </cell>
          <cell r="C197" t="str">
            <v xml:space="preserve"> one hundred and ninety three</v>
          </cell>
          <cell r="D197" t="str">
            <v xml:space="preserve"> one hundred and ninety three Thousand</v>
          </cell>
          <cell r="E197" t="str">
            <v xml:space="preserve"> one hundred and ninety three Lakhs</v>
          </cell>
          <cell r="F197" t="str">
            <v xml:space="preserve"> one hundred and ninety three Crores</v>
          </cell>
          <cell r="G197" t="str">
            <v xml:space="preserve"> one hundred and ninety three Millions</v>
          </cell>
          <cell r="H197" t="str">
            <v xml:space="preserve"> one hundred and ninety three Billions</v>
          </cell>
        </row>
        <row r="198">
          <cell r="A198">
            <v>194</v>
          </cell>
          <cell r="B198" t="str">
            <v xml:space="preserve"> one hundred and ninety four</v>
          </cell>
          <cell r="C198" t="str">
            <v xml:space="preserve"> one hundred and ninety four</v>
          </cell>
          <cell r="D198" t="str">
            <v xml:space="preserve"> one hundred and ninety four Thousand</v>
          </cell>
          <cell r="E198" t="str">
            <v xml:space="preserve"> one hundred and ninety four Lakhs</v>
          </cell>
          <cell r="F198" t="str">
            <v xml:space="preserve"> one hundred and ninety four Crores</v>
          </cell>
          <cell r="G198" t="str">
            <v xml:space="preserve"> one hundred and ninety four Millions</v>
          </cell>
          <cell r="H198" t="str">
            <v xml:space="preserve"> one hundred and ninety four Billions</v>
          </cell>
        </row>
        <row r="199">
          <cell r="A199">
            <v>195</v>
          </cell>
          <cell r="B199" t="str">
            <v xml:space="preserve"> one hundred and ninety five</v>
          </cell>
          <cell r="C199" t="str">
            <v xml:space="preserve"> one hundred and ninety five</v>
          </cell>
          <cell r="D199" t="str">
            <v xml:space="preserve"> one hundred and ninety five Thousand</v>
          </cell>
          <cell r="E199" t="str">
            <v xml:space="preserve"> one hundred and ninety five Lakhs</v>
          </cell>
          <cell r="F199" t="str">
            <v xml:space="preserve"> one hundred and ninety five Crores</v>
          </cell>
          <cell r="G199" t="str">
            <v xml:space="preserve"> one hundred and ninety five Millions</v>
          </cell>
          <cell r="H199" t="str">
            <v xml:space="preserve"> one hundred and ninety five Billions</v>
          </cell>
        </row>
        <row r="200">
          <cell r="A200">
            <v>196</v>
          </cell>
          <cell r="B200" t="str">
            <v xml:space="preserve"> one hundred and ninety six</v>
          </cell>
          <cell r="C200" t="str">
            <v xml:space="preserve"> one hundred and ninety six</v>
          </cell>
          <cell r="D200" t="str">
            <v xml:space="preserve"> one hundred and ninety six Thousand</v>
          </cell>
          <cell r="E200" t="str">
            <v xml:space="preserve"> one hundred and ninety six Lakhs</v>
          </cell>
          <cell r="F200" t="str">
            <v xml:space="preserve"> one hundred and ninety six Crores</v>
          </cell>
          <cell r="G200" t="str">
            <v xml:space="preserve"> one hundred and ninety six Millions</v>
          </cell>
          <cell r="H200" t="str">
            <v xml:space="preserve"> one hundred and ninety six Billions</v>
          </cell>
        </row>
        <row r="201">
          <cell r="A201">
            <v>197</v>
          </cell>
          <cell r="B201" t="str">
            <v xml:space="preserve"> one hundred and ninety seven</v>
          </cell>
          <cell r="C201" t="str">
            <v xml:space="preserve"> one hundred and ninety seven</v>
          </cell>
          <cell r="D201" t="str">
            <v xml:space="preserve"> one hundred and ninety seven Thousand</v>
          </cell>
          <cell r="E201" t="str">
            <v xml:space="preserve"> one hundred and ninety seven Lakhs</v>
          </cell>
          <cell r="F201" t="str">
            <v xml:space="preserve"> one hundred and ninety seven Crores</v>
          </cell>
          <cell r="G201" t="str">
            <v xml:space="preserve"> one hundred and ninety seven Millions</v>
          </cell>
          <cell r="H201" t="str">
            <v xml:space="preserve"> one hundred and ninety seven Billions</v>
          </cell>
        </row>
        <row r="202">
          <cell r="A202">
            <v>198</v>
          </cell>
          <cell r="B202" t="str">
            <v xml:space="preserve"> one hundred and ninety eight</v>
          </cell>
          <cell r="C202" t="str">
            <v xml:space="preserve"> one hundred and ninety eight</v>
          </cell>
          <cell r="D202" t="str">
            <v xml:space="preserve"> one hundred and ninety eight Thousand</v>
          </cell>
          <cell r="E202" t="str">
            <v xml:space="preserve"> one hundred and ninety eight Lakhs</v>
          </cell>
          <cell r="F202" t="str">
            <v xml:space="preserve"> one hundred and ninety eight Crores</v>
          </cell>
          <cell r="G202" t="str">
            <v xml:space="preserve"> one hundred and ninety eight Millions</v>
          </cell>
          <cell r="H202" t="str">
            <v xml:space="preserve"> one hundred and ninety eight Billions</v>
          </cell>
        </row>
        <row r="203">
          <cell r="A203">
            <v>199</v>
          </cell>
          <cell r="B203" t="str">
            <v xml:space="preserve"> one hundred and ninety nine</v>
          </cell>
          <cell r="C203" t="str">
            <v xml:space="preserve"> one hundred and ninety nine</v>
          </cell>
          <cell r="D203" t="str">
            <v xml:space="preserve"> one hundred and ninety nine Thousand</v>
          </cell>
          <cell r="E203" t="str">
            <v xml:space="preserve"> one hundred and ninety nine Lakhs</v>
          </cell>
          <cell r="F203" t="str">
            <v xml:space="preserve"> one hundred and ninety nine Crores</v>
          </cell>
          <cell r="G203" t="str">
            <v xml:space="preserve"> one hundred and ninety nine Millions</v>
          </cell>
          <cell r="H203" t="str">
            <v xml:space="preserve"> one hundred and ninety nine Billions</v>
          </cell>
        </row>
        <row r="204">
          <cell r="A204">
            <v>200</v>
          </cell>
          <cell r="B204" t="str">
            <v xml:space="preserve"> two hundred</v>
          </cell>
          <cell r="C204" t="str">
            <v xml:space="preserve"> two hundred</v>
          </cell>
          <cell r="D204" t="str">
            <v xml:space="preserve"> two hundred Thousand</v>
          </cell>
          <cell r="E204" t="str">
            <v xml:space="preserve"> two hundred Lakhs</v>
          </cell>
          <cell r="F204" t="str">
            <v xml:space="preserve"> two hundred Crores</v>
          </cell>
          <cell r="G204" t="str">
            <v xml:space="preserve"> two hundred Millions</v>
          </cell>
          <cell r="H204" t="str">
            <v xml:space="preserve"> two hundred Billions</v>
          </cell>
        </row>
        <row r="205">
          <cell r="A205">
            <v>201</v>
          </cell>
          <cell r="B205" t="str">
            <v xml:space="preserve"> two hundred and one</v>
          </cell>
          <cell r="C205" t="str">
            <v xml:space="preserve"> two hundred and one</v>
          </cell>
          <cell r="D205" t="str">
            <v xml:space="preserve"> two hundred and one Thousand</v>
          </cell>
          <cell r="E205" t="str">
            <v xml:space="preserve"> two hundred and one Lakhs</v>
          </cell>
          <cell r="F205" t="str">
            <v xml:space="preserve"> two hundred and one Crores</v>
          </cell>
          <cell r="G205" t="str">
            <v xml:space="preserve"> two hundred and one Millions</v>
          </cell>
          <cell r="H205" t="str">
            <v xml:space="preserve"> two hundred and one Billions</v>
          </cell>
        </row>
        <row r="206">
          <cell r="A206">
            <v>202</v>
          </cell>
          <cell r="B206" t="str">
            <v xml:space="preserve"> two hundred and two</v>
          </cell>
          <cell r="C206" t="str">
            <v xml:space="preserve"> two hundred and two</v>
          </cell>
          <cell r="D206" t="str">
            <v xml:space="preserve"> two hundred and two Thousand</v>
          </cell>
          <cell r="E206" t="str">
            <v xml:space="preserve"> two hundred and two Lakhs</v>
          </cell>
          <cell r="F206" t="str">
            <v xml:space="preserve"> two hundred and two Crores</v>
          </cell>
          <cell r="G206" t="str">
            <v xml:space="preserve"> two hundred and two Millions</v>
          </cell>
          <cell r="H206" t="str">
            <v xml:space="preserve"> two hundred and two Billions</v>
          </cell>
        </row>
        <row r="207">
          <cell r="A207">
            <v>203</v>
          </cell>
          <cell r="B207" t="str">
            <v xml:space="preserve"> two hundred and three</v>
          </cell>
          <cell r="C207" t="str">
            <v xml:space="preserve"> two hundred and three</v>
          </cell>
          <cell r="D207" t="str">
            <v xml:space="preserve"> two hundred and three Thousand</v>
          </cell>
          <cell r="E207" t="str">
            <v xml:space="preserve"> two hundred and three Lakhs</v>
          </cell>
          <cell r="F207" t="str">
            <v xml:space="preserve"> two hundred and three Crores</v>
          </cell>
          <cell r="G207" t="str">
            <v xml:space="preserve"> two hundred and three Millions</v>
          </cell>
          <cell r="H207" t="str">
            <v xml:space="preserve"> two hundred and three Billions</v>
          </cell>
        </row>
        <row r="208">
          <cell r="A208">
            <v>204</v>
          </cell>
          <cell r="B208" t="str">
            <v xml:space="preserve"> two hundred and four</v>
          </cell>
          <cell r="C208" t="str">
            <v xml:space="preserve"> two hundred and four</v>
          </cell>
          <cell r="D208" t="str">
            <v xml:space="preserve"> two hundred and four Thousand</v>
          </cell>
          <cell r="E208" t="str">
            <v xml:space="preserve"> two hundred and four Lakhs</v>
          </cell>
          <cell r="F208" t="str">
            <v xml:space="preserve"> two hundred and four Crores</v>
          </cell>
          <cell r="G208" t="str">
            <v xml:space="preserve"> two hundred and four Millions</v>
          </cell>
          <cell r="H208" t="str">
            <v xml:space="preserve"> two hundred and four Billions</v>
          </cell>
        </row>
        <row r="209">
          <cell r="A209">
            <v>205</v>
          </cell>
          <cell r="B209" t="str">
            <v xml:space="preserve"> two hundred and five</v>
          </cell>
          <cell r="C209" t="str">
            <v xml:space="preserve"> two hundred and five</v>
          </cell>
          <cell r="D209" t="str">
            <v xml:space="preserve"> two hundred and five Thousand</v>
          </cell>
          <cell r="E209" t="str">
            <v xml:space="preserve"> two hundred and five Lakhs</v>
          </cell>
          <cell r="F209" t="str">
            <v xml:space="preserve"> two hundred and five Crores</v>
          </cell>
          <cell r="G209" t="str">
            <v xml:space="preserve"> two hundred and five Millions</v>
          </cell>
          <cell r="H209" t="str">
            <v xml:space="preserve"> two hundred and five Billions</v>
          </cell>
        </row>
        <row r="210">
          <cell r="A210">
            <v>206</v>
          </cell>
          <cell r="B210" t="str">
            <v xml:space="preserve"> two hundred and six</v>
          </cell>
          <cell r="C210" t="str">
            <v xml:space="preserve"> two hundred and six</v>
          </cell>
          <cell r="D210" t="str">
            <v xml:space="preserve"> two hundred and six Thousand</v>
          </cell>
          <cell r="E210" t="str">
            <v xml:space="preserve"> two hundred and six Lakhs</v>
          </cell>
          <cell r="F210" t="str">
            <v xml:space="preserve"> two hundred and six Crores</v>
          </cell>
          <cell r="G210" t="str">
            <v xml:space="preserve"> two hundred and six Millions</v>
          </cell>
          <cell r="H210" t="str">
            <v xml:space="preserve"> two hundred and six Billions</v>
          </cell>
        </row>
        <row r="211">
          <cell r="A211">
            <v>207</v>
          </cell>
          <cell r="B211" t="str">
            <v xml:space="preserve"> two hundred and seven</v>
          </cell>
          <cell r="C211" t="str">
            <v xml:space="preserve"> two hundred and seven</v>
          </cell>
          <cell r="D211" t="str">
            <v xml:space="preserve"> two hundred and seven Thousand</v>
          </cell>
          <cell r="E211" t="str">
            <v xml:space="preserve"> two hundred and seven Lakhs</v>
          </cell>
          <cell r="F211" t="str">
            <v xml:space="preserve"> two hundred and seven Crores</v>
          </cell>
          <cell r="G211" t="str">
            <v xml:space="preserve"> two hundred and seven Millions</v>
          </cell>
          <cell r="H211" t="str">
            <v xml:space="preserve"> two hundred and seven Billions</v>
          </cell>
        </row>
        <row r="212">
          <cell r="A212">
            <v>208</v>
          </cell>
          <cell r="B212" t="str">
            <v xml:space="preserve"> two hundred and eight</v>
          </cell>
          <cell r="C212" t="str">
            <v xml:space="preserve"> two hundred and eight</v>
          </cell>
          <cell r="D212" t="str">
            <v xml:space="preserve"> two hundred and eight Thousand</v>
          </cell>
          <cell r="E212" t="str">
            <v xml:space="preserve"> two hundred and eight Lakhs</v>
          </cell>
          <cell r="F212" t="str">
            <v xml:space="preserve"> two hundred and eight Crores</v>
          </cell>
          <cell r="G212" t="str">
            <v xml:space="preserve"> two hundred and eight Millions</v>
          </cell>
          <cell r="H212" t="str">
            <v xml:space="preserve"> two hundred and eight Billions</v>
          </cell>
        </row>
        <row r="213">
          <cell r="A213">
            <v>209</v>
          </cell>
          <cell r="B213" t="str">
            <v xml:space="preserve"> two hundred and nine</v>
          </cell>
          <cell r="C213" t="str">
            <v xml:space="preserve"> two hundred and nine</v>
          </cell>
          <cell r="D213" t="str">
            <v xml:space="preserve"> two hundred and nine Thousand</v>
          </cell>
          <cell r="E213" t="str">
            <v xml:space="preserve"> two hundred and nine Lakhs</v>
          </cell>
          <cell r="F213" t="str">
            <v xml:space="preserve"> two hundred and nine Crores</v>
          </cell>
          <cell r="G213" t="str">
            <v xml:space="preserve"> two hundred and nine Millions</v>
          </cell>
          <cell r="H213" t="str">
            <v xml:space="preserve"> two hundred and nine Billions</v>
          </cell>
        </row>
        <row r="214">
          <cell r="A214">
            <v>210</v>
          </cell>
          <cell r="B214" t="str">
            <v xml:space="preserve"> two hundred and ten</v>
          </cell>
          <cell r="C214" t="str">
            <v xml:space="preserve"> two hundred and ten</v>
          </cell>
          <cell r="D214" t="str">
            <v xml:space="preserve"> two hundred and ten Thousand</v>
          </cell>
          <cell r="E214" t="str">
            <v xml:space="preserve"> two hundred and ten Lakhs</v>
          </cell>
          <cell r="F214" t="str">
            <v xml:space="preserve"> two hundred and ten Crores</v>
          </cell>
          <cell r="G214" t="str">
            <v xml:space="preserve"> two hundred and ten Millions</v>
          </cell>
          <cell r="H214" t="str">
            <v xml:space="preserve"> two hundred and ten Billions</v>
          </cell>
        </row>
        <row r="215">
          <cell r="A215">
            <v>211</v>
          </cell>
          <cell r="B215" t="str">
            <v xml:space="preserve"> two hundred and eleven</v>
          </cell>
          <cell r="C215" t="str">
            <v xml:space="preserve"> two hundred and eleven</v>
          </cell>
          <cell r="D215" t="str">
            <v xml:space="preserve"> two hundred and eleven Thousand</v>
          </cell>
          <cell r="E215" t="str">
            <v xml:space="preserve"> two hundred and eleven Lakhs</v>
          </cell>
          <cell r="F215" t="str">
            <v xml:space="preserve"> two hundred and eleven Crores</v>
          </cell>
          <cell r="G215" t="str">
            <v xml:space="preserve"> two hundred and eleven Millions</v>
          </cell>
          <cell r="H215" t="str">
            <v xml:space="preserve"> two hundred and eleven Billions</v>
          </cell>
        </row>
        <row r="216">
          <cell r="A216">
            <v>212</v>
          </cell>
          <cell r="B216" t="str">
            <v xml:space="preserve"> two hundred and twelve</v>
          </cell>
          <cell r="C216" t="str">
            <v xml:space="preserve"> two hundred and twelve</v>
          </cell>
          <cell r="D216" t="str">
            <v xml:space="preserve"> two hundred and twelve Thousand</v>
          </cell>
          <cell r="E216" t="str">
            <v xml:space="preserve"> two hundred and twelve Lakhs</v>
          </cell>
          <cell r="F216" t="str">
            <v xml:space="preserve"> two hundred and twelve Crores</v>
          </cell>
          <cell r="G216" t="str">
            <v xml:space="preserve"> two hundred and twelve Millions</v>
          </cell>
          <cell r="H216" t="str">
            <v xml:space="preserve"> two hundred and twelve Billions</v>
          </cell>
        </row>
        <row r="217">
          <cell r="A217">
            <v>213</v>
          </cell>
          <cell r="B217" t="str">
            <v xml:space="preserve"> two hundred and thirteen</v>
          </cell>
          <cell r="C217" t="str">
            <v xml:space="preserve"> two hundred and thirteen</v>
          </cell>
          <cell r="D217" t="str">
            <v xml:space="preserve"> two hundred and thirteen Thousand</v>
          </cell>
          <cell r="E217" t="str">
            <v xml:space="preserve"> two hundred and thirteen Lakhs</v>
          </cell>
          <cell r="F217" t="str">
            <v xml:space="preserve"> two hundred and thirteen Crores</v>
          </cell>
          <cell r="G217" t="str">
            <v xml:space="preserve"> two hundred and thirteen Millions</v>
          </cell>
          <cell r="H217" t="str">
            <v xml:space="preserve"> two hundred and thirteen Billions</v>
          </cell>
        </row>
        <row r="218">
          <cell r="A218">
            <v>214</v>
          </cell>
          <cell r="B218" t="str">
            <v xml:space="preserve"> two hundred and fourteen</v>
          </cell>
          <cell r="C218" t="str">
            <v xml:space="preserve"> two hundred and fourteen</v>
          </cell>
          <cell r="D218" t="str">
            <v xml:space="preserve"> two hundred and fourteen Thousand</v>
          </cell>
          <cell r="E218" t="str">
            <v xml:space="preserve"> two hundred and fourteen Lakhs</v>
          </cell>
          <cell r="F218" t="str">
            <v xml:space="preserve"> two hundred and fourteen Crores</v>
          </cell>
          <cell r="G218" t="str">
            <v xml:space="preserve"> two hundred and fourteen Millions</v>
          </cell>
          <cell r="H218" t="str">
            <v xml:space="preserve"> two hundred and fourteen Billions</v>
          </cell>
        </row>
        <row r="219">
          <cell r="A219">
            <v>215</v>
          </cell>
          <cell r="B219" t="str">
            <v xml:space="preserve"> two hundred and fifteen</v>
          </cell>
          <cell r="C219" t="str">
            <v xml:space="preserve"> two hundred and fifteen</v>
          </cell>
          <cell r="D219" t="str">
            <v xml:space="preserve"> two hundred and fifteen Thousand</v>
          </cell>
          <cell r="E219" t="str">
            <v xml:space="preserve"> two hundred and fifteen Lakhs</v>
          </cell>
          <cell r="F219" t="str">
            <v xml:space="preserve"> two hundred and fifteen Crores</v>
          </cell>
          <cell r="G219" t="str">
            <v xml:space="preserve"> two hundred and fifteen Millions</v>
          </cell>
          <cell r="H219" t="str">
            <v xml:space="preserve"> two hundred and fifteen Billions</v>
          </cell>
        </row>
        <row r="220">
          <cell r="A220">
            <v>216</v>
          </cell>
          <cell r="B220" t="str">
            <v xml:space="preserve"> two hundred and sixteen</v>
          </cell>
          <cell r="C220" t="str">
            <v xml:space="preserve"> two hundred and sixteen</v>
          </cell>
          <cell r="D220" t="str">
            <v xml:space="preserve"> two hundred and sixteen Thousand</v>
          </cell>
          <cell r="E220" t="str">
            <v xml:space="preserve"> two hundred and sixteen Lakhs</v>
          </cell>
          <cell r="F220" t="str">
            <v xml:space="preserve"> two hundred and sixteen Crores</v>
          </cell>
          <cell r="G220" t="str">
            <v xml:space="preserve"> two hundred and sixteen Millions</v>
          </cell>
          <cell r="H220" t="str">
            <v xml:space="preserve"> two hundred and sixteen Billions</v>
          </cell>
        </row>
        <row r="221">
          <cell r="A221">
            <v>217</v>
          </cell>
          <cell r="B221" t="str">
            <v xml:space="preserve"> two hundred and seventeen</v>
          </cell>
          <cell r="C221" t="str">
            <v xml:space="preserve"> two hundred and seventeen</v>
          </cell>
          <cell r="D221" t="str">
            <v xml:space="preserve"> two hundred and seventeen Thousand</v>
          </cell>
          <cell r="E221" t="str">
            <v xml:space="preserve"> two hundred and seventeen Lakhs</v>
          </cell>
          <cell r="F221" t="str">
            <v xml:space="preserve"> two hundred and seventeen Crores</v>
          </cell>
          <cell r="G221" t="str">
            <v xml:space="preserve"> two hundred and seventeen Millions</v>
          </cell>
          <cell r="H221" t="str">
            <v xml:space="preserve"> two hundred and seventeen Billions</v>
          </cell>
        </row>
        <row r="222">
          <cell r="A222">
            <v>218</v>
          </cell>
          <cell r="B222" t="str">
            <v xml:space="preserve"> two hundred and eighteen</v>
          </cell>
          <cell r="C222" t="str">
            <v xml:space="preserve"> two hundred and eighteen</v>
          </cell>
          <cell r="D222" t="str">
            <v xml:space="preserve"> two hundred and eighteen Thousand</v>
          </cell>
          <cell r="E222" t="str">
            <v xml:space="preserve"> two hundred and eighteen Lakhs</v>
          </cell>
          <cell r="F222" t="str">
            <v xml:space="preserve"> two hundred and eighteen Crores</v>
          </cell>
          <cell r="G222" t="str">
            <v xml:space="preserve"> two hundred and eighteen Millions</v>
          </cell>
          <cell r="H222" t="str">
            <v xml:space="preserve"> two hundred and eighteen Billions</v>
          </cell>
        </row>
        <row r="223">
          <cell r="A223">
            <v>219</v>
          </cell>
          <cell r="B223" t="str">
            <v xml:space="preserve"> two hundred and nineteen</v>
          </cell>
          <cell r="C223" t="str">
            <v xml:space="preserve"> two hundred and nineteen</v>
          </cell>
          <cell r="D223" t="str">
            <v xml:space="preserve"> two hundred and nineteen Thousand</v>
          </cell>
          <cell r="E223" t="str">
            <v xml:space="preserve"> two hundred and nineteen Lakhs</v>
          </cell>
          <cell r="F223" t="str">
            <v xml:space="preserve"> two hundred and nineteen Crores</v>
          </cell>
          <cell r="G223" t="str">
            <v xml:space="preserve"> two hundred and nineteen Millions</v>
          </cell>
          <cell r="H223" t="str">
            <v xml:space="preserve"> two hundred and nineteen Billions</v>
          </cell>
        </row>
        <row r="224">
          <cell r="A224">
            <v>220</v>
          </cell>
          <cell r="B224" t="str">
            <v xml:space="preserve"> two hundred and twenty</v>
          </cell>
          <cell r="C224" t="str">
            <v xml:space="preserve"> two hundred and twenty</v>
          </cell>
          <cell r="D224" t="str">
            <v xml:space="preserve"> two hundred and twenty Thousand</v>
          </cell>
          <cell r="E224" t="str">
            <v xml:space="preserve"> two hundred and twenty Lakhs</v>
          </cell>
          <cell r="F224" t="str">
            <v xml:space="preserve"> two hundred and twenty Crores</v>
          </cell>
          <cell r="G224" t="str">
            <v xml:space="preserve"> two hundred and twenty Millions</v>
          </cell>
          <cell r="H224" t="str">
            <v xml:space="preserve"> two hundred and twenty Billions</v>
          </cell>
        </row>
        <row r="225">
          <cell r="A225">
            <v>221</v>
          </cell>
          <cell r="B225" t="str">
            <v xml:space="preserve"> two hundred and twenty one </v>
          </cell>
          <cell r="C225" t="str">
            <v xml:space="preserve"> two hundred and twenty one </v>
          </cell>
          <cell r="D225" t="str">
            <v xml:space="preserve"> two hundred and twenty one  Thousand</v>
          </cell>
          <cell r="E225" t="str">
            <v xml:space="preserve"> two hundred and twenty one  Lakhs</v>
          </cell>
          <cell r="F225" t="str">
            <v xml:space="preserve"> two hundred and twenty one  Crores</v>
          </cell>
          <cell r="G225" t="str">
            <v xml:space="preserve"> two hundred and twenty one  Millions</v>
          </cell>
          <cell r="H225" t="str">
            <v xml:space="preserve"> two hundred and twenty one  Billions</v>
          </cell>
        </row>
        <row r="226">
          <cell r="A226">
            <v>222</v>
          </cell>
          <cell r="B226" t="str">
            <v xml:space="preserve"> two hundred and twenty two</v>
          </cell>
          <cell r="C226" t="str">
            <v xml:space="preserve"> two hundred and twenty two</v>
          </cell>
          <cell r="D226" t="str">
            <v xml:space="preserve"> two hundred and twenty two Thousand</v>
          </cell>
          <cell r="E226" t="str">
            <v xml:space="preserve"> two hundred and twenty two Lakhs</v>
          </cell>
          <cell r="F226" t="str">
            <v xml:space="preserve"> two hundred and twenty two Crores</v>
          </cell>
          <cell r="G226" t="str">
            <v xml:space="preserve"> two hundred and twenty two Millions</v>
          </cell>
          <cell r="H226" t="str">
            <v xml:space="preserve"> two hundred and twenty two Billions</v>
          </cell>
        </row>
        <row r="227">
          <cell r="A227">
            <v>223</v>
          </cell>
          <cell r="B227" t="str">
            <v xml:space="preserve"> two hundred and twenty three</v>
          </cell>
          <cell r="C227" t="str">
            <v xml:space="preserve"> two hundred and twenty three</v>
          </cell>
          <cell r="D227" t="str">
            <v xml:space="preserve"> two hundred and twenty three Thousand</v>
          </cell>
          <cell r="E227" t="str">
            <v xml:space="preserve"> two hundred and twenty three Lakhs</v>
          </cell>
          <cell r="F227" t="str">
            <v xml:space="preserve"> two hundred and twenty three Crores</v>
          </cell>
          <cell r="G227" t="str">
            <v xml:space="preserve"> two hundred and twenty three Millions</v>
          </cell>
          <cell r="H227" t="str">
            <v xml:space="preserve"> two hundred and twenty three Billions</v>
          </cell>
        </row>
        <row r="228">
          <cell r="A228">
            <v>224</v>
          </cell>
          <cell r="B228" t="str">
            <v xml:space="preserve"> two hundred and twenty four</v>
          </cell>
          <cell r="C228" t="str">
            <v xml:space="preserve"> two hundred and twenty four</v>
          </cell>
          <cell r="D228" t="str">
            <v xml:space="preserve"> two hundred and twenty four Thousand</v>
          </cell>
          <cell r="E228" t="str">
            <v xml:space="preserve"> two hundred and twenty four Lakhs</v>
          </cell>
          <cell r="F228" t="str">
            <v xml:space="preserve"> two hundred and twenty four Crores</v>
          </cell>
          <cell r="G228" t="str">
            <v xml:space="preserve"> two hundred and twenty four Millions</v>
          </cell>
          <cell r="H228" t="str">
            <v xml:space="preserve"> two hundred and twenty four Billions</v>
          </cell>
        </row>
        <row r="229">
          <cell r="A229">
            <v>225</v>
          </cell>
          <cell r="B229" t="str">
            <v xml:space="preserve"> two hundred and twenty five</v>
          </cell>
          <cell r="C229" t="str">
            <v xml:space="preserve"> two hundred and twenty five</v>
          </cell>
          <cell r="D229" t="str">
            <v xml:space="preserve"> two hundred and twenty five Thousand</v>
          </cell>
          <cell r="E229" t="str">
            <v xml:space="preserve"> two hundred and twenty five Lakhs</v>
          </cell>
          <cell r="F229" t="str">
            <v xml:space="preserve"> two hundred and twenty five Crores</v>
          </cell>
          <cell r="G229" t="str">
            <v xml:space="preserve"> two hundred and twenty five Millions</v>
          </cell>
          <cell r="H229" t="str">
            <v xml:space="preserve"> two hundred and twenty five Billions</v>
          </cell>
        </row>
        <row r="230">
          <cell r="A230">
            <v>226</v>
          </cell>
          <cell r="B230" t="str">
            <v xml:space="preserve"> two hundred and twenty six</v>
          </cell>
          <cell r="C230" t="str">
            <v xml:space="preserve"> two hundred and twenty six</v>
          </cell>
          <cell r="D230" t="str">
            <v xml:space="preserve"> two hundred and twenty six Thousand</v>
          </cell>
          <cell r="E230" t="str">
            <v xml:space="preserve"> two hundred and twenty six Lakhs</v>
          </cell>
          <cell r="F230" t="str">
            <v xml:space="preserve"> two hundred and twenty six Crores</v>
          </cell>
          <cell r="G230" t="str">
            <v xml:space="preserve"> two hundred and twenty six Millions</v>
          </cell>
          <cell r="H230" t="str">
            <v xml:space="preserve"> two hundred and twenty six Billions</v>
          </cell>
        </row>
        <row r="231">
          <cell r="A231">
            <v>227</v>
          </cell>
          <cell r="B231" t="str">
            <v xml:space="preserve"> two hundred and twenty seven</v>
          </cell>
          <cell r="C231" t="str">
            <v xml:space="preserve"> two hundred and twenty seven</v>
          </cell>
          <cell r="D231" t="str">
            <v xml:space="preserve"> two hundred and twenty seven Thousand</v>
          </cell>
          <cell r="E231" t="str">
            <v xml:space="preserve"> two hundred and twenty seven Lakhs</v>
          </cell>
          <cell r="F231" t="str">
            <v xml:space="preserve"> two hundred and twenty seven Crores</v>
          </cell>
          <cell r="G231" t="str">
            <v xml:space="preserve"> two hundred and twenty seven Millions</v>
          </cell>
          <cell r="H231" t="str">
            <v xml:space="preserve"> two hundred and twenty seven Billions</v>
          </cell>
        </row>
        <row r="232">
          <cell r="A232">
            <v>228</v>
          </cell>
          <cell r="B232" t="str">
            <v xml:space="preserve"> two hundred and twenty eight</v>
          </cell>
          <cell r="C232" t="str">
            <v xml:space="preserve"> two hundred and twenty eight</v>
          </cell>
          <cell r="D232" t="str">
            <v xml:space="preserve"> two hundred and twenty eight Thousand</v>
          </cell>
          <cell r="E232" t="str">
            <v xml:space="preserve"> two hundred and twenty eight Lakhs</v>
          </cell>
          <cell r="F232" t="str">
            <v xml:space="preserve"> two hundred and twenty eight Crores</v>
          </cell>
          <cell r="G232" t="str">
            <v xml:space="preserve"> two hundred and twenty eight Millions</v>
          </cell>
          <cell r="H232" t="str">
            <v xml:space="preserve"> two hundred and twenty eight Billions</v>
          </cell>
        </row>
        <row r="233">
          <cell r="A233">
            <v>229</v>
          </cell>
          <cell r="B233" t="str">
            <v xml:space="preserve"> two hundred and twenty nine</v>
          </cell>
          <cell r="C233" t="str">
            <v xml:space="preserve"> two hundred and twenty nine</v>
          </cell>
          <cell r="D233" t="str">
            <v xml:space="preserve"> two hundred and twenty nine Thousand</v>
          </cell>
          <cell r="E233" t="str">
            <v xml:space="preserve"> two hundred and twenty nine Lakhs</v>
          </cell>
          <cell r="F233" t="str">
            <v xml:space="preserve"> two hundred and twenty nine Crores</v>
          </cell>
          <cell r="G233" t="str">
            <v xml:space="preserve"> two hundred and twenty nine Millions</v>
          </cell>
          <cell r="H233" t="str">
            <v xml:space="preserve"> two hundred and twenty nine Billions</v>
          </cell>
        </row>
        <row r="234">
          <cell r="A234">
            <v>230</v>
          </cell>
          <cell r="B234" t="str">
            <v xml:space="preserve"> two hundred and thirty</v>
          </cell>
          <cell r="C234" t="str">
            <v xml:space="preserve"> two hundred and thirty</v>
          </cell>
          <cell r="D234" t="str">
            <v xml:space="preserve"> two hundred and thirty Thousand</v>
          </cell>
          <cell r="E234" t="str">
            <v xml:space="preserve"> two hundred and thirty Lakhs</v>
          </cell>
          <cell r="F234" t="str">
            <v xml:space="preserve"> two hundred and thirty Crores</v>
          </cell>
          <cell r="G234" t="str">
            <v xml:space="preserve"> two hundred and thirty Millions</v>
          </cell>
          <cell r="H234" t="str">
            <v xml:space="preserve"> two hundred and thirty Billions</v>
          </cell>
        </row>
        <row r="235">
          <cell r="A235">
            <v>231</v>
          </cell>
          <cell r="B235" t="str">
            <v xml:space="preserve"> two hundred and thirty one</v>
          </cell>
          <cell r="C235" t="str">
            <v xml:space="preserve"> two hundred and thirty one</v>
          </cell>
          <cell r="D235" t="str">
            <v xml:space="preserve"> two hundred and thirty one Thousand</v>
          </cell>
          <cell r="E235" t="str">
            <v xml:space="preserve"> two hundred and thirty one Lakhs</v>
          </cell>
          <cell r="F235" t="str">
            <v xml:space="preserve"> two hundred and thirty one Crores</v>
          </cell>
          <cell r="G235" t="str">
            <v xml:space="preserve"> two hundred and thirty one Millions</v>
          </cell>
          <cell r="H235" t="str">
            <v xml:space="preserve"> two hundred and thirty one Billions</v>
          </cell>
        </row>
        <row r="236">
          <cell r="A236">
            <v>232</v>
          </cell>
          <cell r="B236" t="str">
            <v xml:space="preserve"> two hundred and thirty two</v>
          </cell>
          <cell r="C236" t="str">
            <v xml:space="preserve"> two hundred and thirty two</v>
          </cell>
          <cell r="D236" t="str">
            <v xml:space="preserve"> two hundred and thirty two Thousand</v>
          </cell>
          <cell r="E236" t="str">
            <v xml:space="preserve"> two hundred and thirty two Lakhs</v>
          </cell>
          <cell r="F236" t="str">
            <v xml:space="preserve"> two hundred and thirty two Crores</v>
          </cell>
          <cell r="G236" t="str">
            <v xml:space="preserve"> two hundred and thirty two Millions</v>
          </cell>
          <cell r="H236" t="str">
            <v xml:space="preserve"> two hundred and thirty two Billions</v>
          </cell>
        </row>
        <row r="237">
          <cell r="A237">
            <v>233</v>
          </cell>
          <cell r="B237" t="str">
            <v xml:space="preserve"> two hundred and thirty three</v>
          </cell>
          <cell r="C237" t="str">
            <v xml:space="preserve"> two hundred and thirty three</v>
          </cell>
          <cell r="D237" t="str">
            <v xml:space="preserve"> two hundred and thirty three Thousand</v>
          </cell>
          <cell r="E237" t="str">
            <v xml:space="preserve"> two hundred and thirty three Lakhs</v>
          </cell>
          <cell r="F237" t="str">
            <v xml:space="preserve"> two hundred and thirty three Crores</v>
          </cell>
          <cell r="G237" t="str">
            <v xml:space="preserve"> two hundred and thirty three Millions</v>
          </cell>
          <cell r="H237" t="str">
            <v xml:space="preserve"> two hundred and thirty three Billions</v>
          </cell>
        </row>
        <row r="238">
          <cell r="A238">
            <v>234</v>
          </cell>
          <cell r="B238" t="str">
            <v xml:space="preserve"> two hundred and thirty four</v>
          </cell>
          <cell r="C238" t="str">
            <v xml:space="preserve"> two hundred and thirty four</v>
          </cell>
          <cell r="D238" t="str">
            <v xml:space="preserve"> two hundred and thirty four Thousand</v>
          </cell>
          <cell r="E238" t="str">
            <v xml:space="preserve"> two hundred and thirty four Lakhs</v>
          </cell>
          <cell r="F238" t="str">
            <v xml:space="preserve"> two hundred and thirty four Crores</v>
          </cell>
          <cell r="G238" t="str">
            <v xml:space="preserve"> two hundred and thirty four Millions</v>
          </cell>
          <cell r="H238" t="str">
            <v xml:space="preserve"> two hundred and thirty four Billions</v>
          </cell>
        </row>
        <row r="239">
          <cell r="A239">
            <v>235</v>
          </cell>
          <cell r="B239" t="str">
            <v xml:space="preserve"> two hundred and thirty five</v>
          </cell>
          <cell r="C239" t="str">
            <v xml:space="preserve"> two hundred and thirty five</v>
          </cell>
          <cell r="D239" t="str">
            <v xml:space="preserve"> two hundred and thirty five Thousand</v>
          </cell>
          <cell r="E239" t="str">
            <v xml:space="preserve"> two hundred and thirty five Lakhs</v>
          </cell>
          <cell r="F239" t="str">
            <v xml:space="preserve"> two hundred and thirty five Crores</v>
          </cell>
          <cell r="G239" t="str">
            <v xml:space="preserve"> two hundred and thirty five Millions</v>
          </cell>
          <cell r="H239" t="str">
            <v xml:space="preserve"> two hundred and thirty five Billions</v>
          </cell>
        </row>
        <row r="240">
          <cell r="A240">
            <v>236</v>
          </cell>
          <cell r="B240" t="str">
            <v xml:space="preserve"> two hundred and thirty six</v>
          </cell>
          <cell r="C240" t="str">
            <v xml:space="preserve"> two hundred and thirty six</v>
          </cell>
          <cell r="D240" t="str">
            <v xml:space="preserve"> two hundred and thirty six Thousand</v>
          </cell>
          <cell r="E240" t="str">
            <v xml:space="preserve"> two hundred and thirty six Lakhs</v>
          </cell>
          <cell r="F240" t="str">
            <v xml:space="preserve"> two hundred and thirty six Crores</v>
          </cell>
          <cell r="G240" t="str">
            <v xml:space="preserve"> two hundred and thirty six Millions</v>
          </cell>
          <cell r="H240" t="str">
            <v xml:space="preserve"> two hundred and thirty six Billions</v>
          </cell>
        </row>
        <row r="241">
          <cell r="A241">
            <v>237</v>
          </cell>
          <cell r="B241" t="str">
            <v xml:space="preserve"> two hundred and thirty seven</v>
          </cell>
          <cell r="C241" t="str">
            <v xml:space="preserve"> two hundred and thirty seven</v>
          </cell>
          <cell r="D241" t="str">
            <v xml:space="preserve"> two hundred and thirty seven Thousand</v>
          </cell>
          <cell r="E241" t="str">
            <v xml:space="preserve"> two hundred and thirty seven Lakhs</v>
          </cell>
          <cell r="F241" t="str">
            <v xml:space="preserve"> two hundred and thirty seven Crores</v>
          </cell>
          <cell r="G241" t="str">
            <v xml:space="preserve"> two hundred and thirty seven Millions</v>
          </cell>
          <cell r="H241" t="str">
            <v xml:space="preserve"> two hundred and thirty seven Billions</v>
          </cell>
        </row>
        <row r="242">
          <cell r="A242">
            <v>238</v>
          </cell>
          <cell r="B242" t="str">
            <v xml:space="preserve"> two hundred and thirty eight</v>
          </cell>
          <cell r="C242" t="str">
            <v xml:space="preserve"> two hundred and thirty eight</v>
          </cell>
          <cell r="D242" t="str">
            <v xml:space="preserve"> two hundred and thirty eight Thousand</v>
          </cell>
          <cell r="E242" t="str">
            <v xml:space="preserve"> two hundred and thirty eight Lakhs</v>
          </cell>
          <cell r="F242" t="str">
            <v xml:space="preserve"> two hundred and thirty eight Crores</v>
          </cell>
          <cell r="G242" t="str">
            <v xml:space="preserve"> two hundred and thirty eight Millions</v>
          </cell>
          <cell r="H242" t="str">
            <v xml:space="preserve"> two hundred and thirty eight Billions</v>
          </cell>
        </row>
        <row r="243">
          <cell r="A243">
            <v>239</v>
          </cell>
          <cell r="B243" t="str">
            <v xml:space="preserve"> two hundred and thirty nine</v>
          </cell>
          <cell r="C243" t="str">
            <v xml:space="preserve"> two hundred and thirty nine</v>
          </cell>
          <cell r="D243" t="str">
            <v xml:space="preserve"> two hundred and thirty nine Thousand</v>
          </cell>
          <cell r="E243" t="str">
            <v xml:space="preserve"> two hundred and thirty nine Lakhs</v>
          </cell>
          <cell r="F243" t="str">
            <v xml:space="preserve"> two hundred and thirty nine Crores</v>
          </cell>
          <cell r="G243" t="str">
            <v xml:space="preserve"> two hundred and thirty nine Millions</v>
          </cell>
          <cell r="H243" t="str">
            <v xml:space="preserve"> two hundred and thirty nine Billions</v>
          </cell>
        </row>
        <row r="244">
          <cell r="A244">
            <v>240</v>
          </cell>
          <cell r="B244" t="str">
            <v xml:space="preserve"> two hundred and forty</v>
          </cell>
          <cell r="C244" t="str">
            <v xml:space="preserve"> two hundred and forty</v>
          </cell>
          <cell r="D244" t="str">
            <v xml:space="preserve"> two hundred and forty Thousand</v>
          </cell>
          <cell r="E244" t="str">
            <v xml:space="preserve"> two hundred and forty Lakhs</v>
          </cell>
          <cell r="F244" t="str">
            <v xml:space="preserve"> two hundred and forty Crores</v>
          </cell>
          <cell r="G244" t="str">
            <v xml:space="preserve"> two hundred and forty Millions</v>
          </cell>
          <cell r="H244" t="str">
            <v xml:space="preserve"> two hundred and forty Billions</v>
          </cell>
        </row>
        <row r="245">
          <cell r="A245">
            <v>241</v>
          </cell>
          <cell r="B245" t="str">
            <v xml:space="preserve"> two hundred and forty one</v>
          </cell>
          <cell r="C245" t="str">
            <v xml:space="preserve"> two hundred and forty one</v>
          </cell>
          <cell r="D245" t="str">
            <v xml:space="preserve"> two hundred and forty one Thousand</v>
          </cell>
          <cell r="E245" t="str">
            <v xml:space="preserve"> two hundred and forty one Lakhs</v>
          </cell>
          <cell r="F245" t="str">
            <v xml:space="preserve"> two hundred and forty one Crores</v>
          </cell>
          <cell r="G245" t="str">
            <v xml:space="preserve"> two hundred and forty one Millions</v>
          </cell>
          <cell r="H245" t="str">
            <v xml:space="preserve"> two hundred and forty one Billions</v>
          </cell>
        </row>
        <row r="246">
          <cell r="A246">
            <v>242</v>
          </cell>
          <cell r="B246" t="str">
            <v xml:space="preserve"> two hundred and forty two</v>
          </cell>
          <cell r="C246" t="str">
            <v xml:space="preserve"> two hundred and forty two</v>
          </cell>
          <cell r="D246" t="str">
            <v xml:space="preserve"> two hundred and forty two Thousand</v>
          </cell>
          <cell r="E246" t="str">
            <v xml:space="preserve"> two hundred and forty two Lakhs</v>
          </cell>
          <cell r="F246" t="str">
            <v xml:space="preserve"> two hundred and forty two Crores</v>
          </cell>
          <cell r="G246" t="str">
            <v xml:space="preserve"> two hundred and forty two Millions</v>
          </cell>
          <cell r="H246" t="str">
            <v xml:space="preserve"> two hundred and forty two Billions</v>
          </cell>
        </row>
        <row r="247">
          <cell r="A247">
            <v>243</v>
          </cell>
          <cell r="B247" t="str">
            <v xml:space="preserve"> two hundred and forty three</v>
          </cell>
          <cell r="C247" t="str">
            <v xml:space="preserve"> two hundred and forty three</v>
          </cell>
          <cell r="D247" t="str">
            <v xml:space="preserve"> two hundred and forty three Thousand</v>
          </cell>
          <cell r="E247" t="str">
            <v xml:space="preserve"> two hundred and forty three Lakhs</v>
          </cell>
          <cell r="F247" t="str">
            <v xml:space="preserve"> two hundred and forty three Crores</v>
          </cell>
          <cell r="G247" t="str">
            <v xml:space="preserve"> two hundred and forty three Millions</v>
          </cell>
          <cell r="H247" t="str">
            <v xml:space="preserve"> two hundred and forty three Billions</v>
          </cell>
        </row>
        <row r="248">
          <cell r="A248">
            <v>244</v>
          </cell>
          <cell r="B248" t="str">
            <v xml:space="preserve"> two hundred and forty four</v>
          </cell>
          <cell r="C248" t="str">
            <v xml:space="preserve"> two hundred and forty four</v>
          </cell>
          <cell r="D248" t="str">
            <v xml:space="preserve"> two hundred and forty four Thousand</v>
          </cell>
          <cell r="E248" t="str">
            <v xml:space="preserve"> two hundred and forty four Lakhs</v>
          </cell>
          <cell r="F248" t="str">
            <v xml:space="preserve"> two hundred and forty four Crores</v>
          </cell>
          <cell r="G248" t="str">
            <v xml:space="preserve"> two hundred and forty four Millions</v>
          </cell>
          <cell r="H248" t="str">
            <v xml:space="preserve"> two hundred and forty four Billions</v>
          </cell>
        </row>
        <row r="249">
          <cell r="A249">
            <v>245</v>
          </cell>
          <cell r="B249" t="str">
            <v xml:space="preserve"> two hundred and forty five</v>
          </cell>
          <cell r="C249" t="str">
            <v xml:space="preserve"> two hundred and forty five</v>
          </cell>
          <cell r="D249" t="str">
            <v xml:space="preserve"> two hundred and forty five Thousand</v>
          </cell>
          <cell r="E249" t="str">
            <v xml:space="preserve"> two hundred and forty five Lakhs</v>
          </cell>
          <cell r="F249" t="str">
            <v xml:space="preserve"> two hundred and forty five Crores</v>
          </cell>
          <cell r="G249" t="str">
            <v xml:space="preserve"> two hundred and forty five Millions</v>
          </cell>
          <cell r="H249" t="str">
            <v xml:space="preserve"> two hundred and forty five Billions</v>
          </cell>
        </row>
        <row r="250">
          <cell r="A250">
            <v>246</v>
          </cell>
          <cell r="B250" t="str">
            <v xml:space="preserve"> two hundred and forty six</v>
          </cell>
          <cell r="C250" t="str">
            <v xml:space="preserve"> two hundred and forty six</v>
          </cell>
          <cell r="D250" t="str">
            <v xml:space="preserve"> two hundred and forty six Thousand</v>
          </cell>
          <cell r="E250" t="str">
            <v xml:space="preserve"> two hundred and forty six Lakhs</v>
          </cell>
          <cell r="F250" t="str">
            <v xml:space="preserve"> two hundred and forty six Crores</v>
          </cell>
          <cell r="G250" t="str">
            <v xml:space="preserve"> two hundred and forty six Millions</v>
          </cell>
          <cell r="H250" t="str">
            <v xml:space="preserve"> two hundred and forty six Billions</v>
          </cell>
        </row>
        <row r="251">
          <cell r="A251">
            <v>247</v>
          </cell>
          <cell r="B251" t="str">
            <v xml:space="preserve"> two hundred and forty seven</v>
          </cell>
          <cell r="C251" t="str">
            <v xml:space="preserve"> two hundred and forty seven</v>
          </cell>
          <cell r="D251" t="str">
            <v xml:space="preserve"> two hundred and forty seven Thousand</v>
          </cell>
          <cell r="E251" t="str">
            <v xml:space="preserve"> two hundred and forty seven Lakhs</v>
          </cell>
          <cell r="F251" t="str">
            <v xml:space="preserve"> two hundred and forty seven Crores</v>
          </cell>
          <cell r="G251" t="str">
            <v xml:space="preserve"> two hundred and forty seven Millions</v>
          </cell>
          <cell r="H251" t="str">
            <v xml:space="preserve"> two hundred and forty seven Billions</v>
          </cell>
        </row>
        <row r="252">
          <cell r="A252">
            <v>248</v>
          </cell>
          <cell r="B252" t="str">
            <v xml:space="preserve"> two hundred and forty eight</v>
          </cell>
          <cell r="C252" t="str">
            <v xml:space="preserve"> two hundred and forty eight</v>
          </cell>
          <cell r="D252" t="str">
            <v xml:space="preserve"> two hundred and forty eight Thousand</v>
          </cell>
          <cell r="E252" t="str">
            <v xml:space="preserve"> two hundred and forty eight Lakhs</v>
          </cell>
          <cell r="F252" t="str">
            <v xml:space="preserve"> two hundred and forty eight Crores</v>
          </cell>
          <cell r="G252" t="str">
            <v xml:space="preserve"> two hundred and forty eight Millions</v>
          </cell>
          <cell r="H252" t="str">
            <v xml:space="preserve"> two hundred and forty eight Billions</v>
          </cell>
        </row>
        <row r="253">
          <cell r="A253">
            <v>249</v>
          </cell>
          <cell r="B253" t="str">
            <v xml:space="preserve"> two hundred and forty nine</v>
          </cell>
          <cell r="C253" t="str">
            <v xml:space="preserve"> two hundred and forty nine</v>
          </cell>
          <cell r="D253" t="str">
            <v xml:space="preserve"> two hundred and forty nine Thousand</v>
          </cell>
          <cell r="E253" t="str">
            <v xml:space="preserve"> two hundred and forty nine Lakhs</v>
          </cell>
          <cell r="F253" t="str">
            <v xml:space="preserve"> two hundred and forty nine Crores</v>
          </cell>
          <cell r="G253" t="str">
            <v xml:space="preserve"> two hundred and forty nine Millions</v>
          </cell>
          <cell r="H253" t="str">
            <v xml:space="preserve"> two hundred and forty nine Billions</v>
          </cell>
        </row>
        <row r="254">
          <cell r="A254">
            <v>250</v>
          </cell>
          <cell r="B254" t="str">
            <v xml:space="preserve"> two hundred and fifty</v>
          </cell>
          <cell r="C254" t="str">
            <v xml:space="preserve"> two hundred and fifty</v>
          </cell>
          <cell r="D254" t="str">
            <v xml:space="preserve"> two hundred and fifty Thousand</v>
          </cell>
          <cell r="E254" t="str">
            <v xml:space="preserve"> two hundred and fifty Lakhs</v>
          </cell>
          <cell r="F254" t="str">
            <v xml:space="preserve"> two hundred and fifty Crores</v>
          </cell>
          <cell r="G254" t="str">
            <v xml:space="preserve"> two hundred and fifty Millions</v>
          </cell>
          <cell r="H254" t="str">
            <v xml:space="preserve"> two hundred and fifty Billions</v>
          </cell>
        </row>
        <row r="255">
          <cell r="A255">
            <v>251</v>
          </cell>
          <cell r="B255" t="str">
            <v xml:space="preserve"> two hundred and fifty one</v>
          </cell>
          <cell r="C255" t="str">
            <v xml:space="preserve"> two hundred and fifty one</v>
          </cell>
          <cell r="D255" t="str">
            <v xml:space="preserve"> two hundred and fifty one Thousand</v>
          </cell>
          <cell r="E255" t="str">
            <v xml:space="preserve"> two hundred and fifty one Lakhs</v>
          </cell>
          <cell r="F255" t="str">
            <v xml:space="preserve"> two hundred and fifty one Crores</v>
          </cell>
          <cell r="G255" t="str">
            <v xml:space="preserve"> two hundred and fifty one Millions</v>
          </cell>
          <cell r="H255" t="str">
            <v xml:space="preserve"> two hundred and fifty one Billions</v>
          </cell>
        </row>
        <row r="256">
          <cell r="A256">
            <v>252</v>
          </cell>
          <cell r="B256" t="str">
            <v xml:space="preserve"> two hundred and fifty two</v>
          </cell>
          <cell r="C256" t="str">
            <v xml:space="preserve"> two hundred and fifty two</v>
          </cell>
          <cell r="D256" t="str">
            <v xml:space="preserve"> two hundred and fifty two Thousand</v>
          </cell>
          <cell r="E256" t="str">
            <v xml:space="preserve"> two hundred and fifty two Lakhs</v>
          </cell>
          <cell r="F256" t="str">
            <v xml:space="preserve"> two hundred and fifty two Crores</v>
          </cell>
          <cell r="G256" t="str">
            <v xml:space="preserve"> two hundred and fifty two Millions</v>
          </cell>
          <cell r="H256" t="str">
            <v xml:space="preserve"> two hundred and fifty two Billions</v>
          </cell>
        </row>
        <row r="257">
          <cell r="A257">
            <v>253</v>
          </cell>
          <cell r="B257" t="str">
            <v xml:space="preserve"> two hundred and fifty three</v>
          </cell>
          <cell r="C257" t="str">
            <v xml:space="preserve"> two hundred and fifty three</v>
          </cell>
          <cell r="D257" t="str">
            <v xml:space="preserve"> two hundred and fifty three Thousand</v>
          </cell>
          <cell r="E257" t="str">
            <v xml:space="preserve"> two hundred and fifty three Lakhs</v>
          </cell>
          <cell r="F257" t="str">
            <v xml:space="preserve"> two hundred and fifty three Crores</v>
          </cell>
          <cell r="G257" t="str">
            <v xml:space="preserve"> two hundred and fifty three Millions</v>
          </cell>
          <cell r="H257" t="str">
            <v xml:space="preserve"> two hundred and fifty three Billions</v>
          </cell>
        </row>
        <row r="258">
          <cell r="A258">
            <v>254</v>
          </cell>
          <cell r="B258" t="str">
            <v xml:space="preserve"> two hundred and fifty four</v>
          </cell>
          <cell r="C258" t="str">
            <v xml:space="preserve"> two hundred and fifty four</v>
          </cell>
          <cell r="D258" t="str">
            <v xml:space="preserve"> two hundred and fifty four Thousand</v>
          </cell>
          <cell r="E258" t="str">
            <v xml:space="preserve"> two hundred and fifty four Lakhs</v>
          </cell>
          <cell r="F258" t="str">
            <v xml:space="preserve"> two hundred and fifty four Crores</v>
          </cell>
          <cell r="G258" t="str">
            <v xml:space="preserve"> two hundred and fifty four Millions</v>
          </cell>
          <cell r="H258" t="str">
            <v xml:space="preserve"> two hundred and fifty four Billions</v>
          </cell>
        </row>
        <row r="259">
          <cell r="A259">
            <v>255</v>
          </cell>
          <cell r="B259" t="str">
            <v xml:space="preserve"> two hundred and fifty five</v>
          </cell>
          <cell r="C259" t="str">
            <v xml:space="preserve"> two hundred and fifty five</v>
          </cell>
          <cell r="D259" t="str">
            <v xml:space="preserve"> two hundred and fifty five Thousand</v>
          </cell>
          <cell r="E259" t="str">
            <v xml:space="preserve"> two hundred and fifty five Lakhs</v>
          </cell>
          <cell r="F259" t="str">
            <v xml:space="preserve"> two hundred and fifty five Crores</v>
          </cell>
          <cell r="G259" t="str">
            <v xml:space="preserve"> two hundred and fifty five Millions</v>
          </cell>
          <cell r="H259" t="str">
            <v xml:space="preserve"> two hundred and fifty five Billions</v>
          </cell>
        </row>
        <row r="260">
          <cell r="A260">
            <v>256</v>
          </cell>
          <cell r="B260" t="str">
            <v xml:space="preserve"> two hundred and fifty six</v>
          </cell>
          <cell r="C260" t="str">
            <v xml:space="preserve"> two hundred and fifty six</v>
          </cell>
          <cell r="D260" t="str">
            <v xml:space="preserve"> two hundred and fifty six Thousand</v>
          </cell>
          <cell r="E260" t="str">
            <v xml:space="preserve"> two hundred and fifty six Lakhs</v>
          </cell>
          <cell r="F260" t="str">
            <v xml:space="preserve"> two hundred and fifty six Crores</v>
          </cell>
          <cell r="G260" t="str">
            <v xml:space="preserve"> two hundred and fifty six Millions</v>
          </cell>
          <cell r="H260" t="str">
            <v xml:space="preserve"> two hundred and fifty six Billions</v>
          </cell>
        </row>
        <row r="261">
          <cell r="A261">
            <v>257</v>
          </cell>
          <cell r="B261" t="str">
            <v xml:space="preserve"> two hundred and fifty seven</v>
          </cell>
          <cell r="C261" t="str">
            <v xml:space="preserve"> two hundred and fifty seven</v>
          </cell>
          <cell r="D261" t="str">
            <v xml:space="preserve"> two hundred and fifty seven Thousand</v>
          </cell>
          <cell r="E261" t="str">
            <v xml:space="preserve"> two hundred and fifty seven Lakhs</v>
          </cell>
          <cell r="F261" t="str">
            <v xml:space="preserve"> two hundred and fifty seven Crores</v>
          </cell>
          <cell r="G261" t="str">
            <v xml:space="preserve"> two hundred and fifty seven Millions</v>
          </cell>
          <cell r="H261" t="str">
            <v xml:space="preserve"> two hundred and fifty seven Billions</v>
          </cell>
        </row>
        <row r="262">
          <cell r="A262">
            <v>258</v>
          </cell>
          <cell r="B262" t="str">
            <v xml:space="preserve"> two hundred and fifty eight</v>
          </cell>
          <cell r="C262" t="str">
            <v xml:space="preserve"> two hundred and fifty eight</v>
          </cell>
          <cell r="D262" t="str">
            <v xml:space="preserve"> two hundred and fifty eight Thousand</v>
          </cell>
          <cell r="E262" t="str">
            <v xml:space="preserve"> two hundred and fifty eight Lakhs</v>
          </cell>
          <cell r="F262" t="str">
            <v xml:space="preserve"> two hundred and fifty eight Crores</v>
          </cell>
          <cell r="G262" t="str">
            <v xml:space="preserve"> two hundred and fifty eight Millions</v>
          </cell>
          <cell r="H262" t="str">
            <v xml:space="preserve"> two hundred and fifty eight Billions</v>
          </cell>
        </row>
        <row r="263">
          <cell r="A263">
            <v>259</v>
          </cell>
          <cell r="B263" t="str">
            <v xml:space="preserve"> two hundred and fifty nine</v>
          </cell>
          <cell r="C263" t="str">
            <v xml:space="preserve"> two hundred and fifty nine</v>
          </cell>
          <cell r="D263" t="str">
            <v xml:space="preserve"> two hundred and fifty nine Thousand</v>
          </cell>
          <cell r="E263" t="str">
            <v xml:space="preserve"> two hundred and fifty nine Lakhs</v>
          </cell>
          <cell r="F263" t="str">
            <v xml:space="preserve"> two hundred and fifty nine Crores</v>
          </cell>
          <cell r="G263" t="str">
            <v xml:space="preserve"> two hundred and fifty nine Millions</v>
          </cell>
          <cell r="H263" t="str">
            <v xml:space="preserve"> two hundred and fifty nine Billions</v>
          </cell>
        </row>
        <row r="264">
          <cell r="A264">
            <v>260</v>
          </cell>
          <cell r="B264" t="str">
            <v xml:space="preserve"> two hundred and sixty</v>
          </cell>
          <cell r="C264" t="str">
            <v xml:space="preserve"> two hundred and sixty</v>
          </cell>
          <cell r="D264" t="str">
            <v xml:space="preserve"> two hundred and sixty Thousand</v>
          </cell>
          <cell r="E264" t="str">
            <v xml:space="preserve"> two hundred and sixty Lakhs</v>
          </cell>
          <cell r="F264" t="str">
            <v xml:space="preserve"> two hundred and sixty Crores</v>
          </cell>
          <cell r="G264" t="str">
            <v xml:space="preserve"> two hundred and sixty Millions</v>
          </cell>
          <cell r="H264" t="str">
            <v xml:space="preserve"> two hundred and sixty Billions</v>
          </cell>
        </row>
        <row r="265">
          <cell r="A265">
            <v>261</v>
          </cell>
          <cell r="B265" t="str">
            <v xml:space="preserve"> two hundred and sixty one </v>
          </cell>
          <cell r="C265" t="str">
            <v xml:space="preserve"> two hundred and sixty one </v>
          </cell>
          <cell r="D265" t="str">
            <v xml:space="preserve"> two hundred and sixty one  Thousand</v>
          </cell>
          <cell r="E265" t="str">
            <v xml:space="preserve"> two hundred and sixty one  Lakhs</v>
          </cell>
          <cell r="F265" t="str">
            <v xml:space="preserve"> two hundred and sixty one  Crores</v>
          </cell>
          <cell r="G265" t="str">
            <v xml:space="preserve"> two hundred and sixty one  Millions</v>
          </cell>
          <cell r="H265" t="str">
            <v xml:space="preserve"> two hundred and sixty one  Billions</v>
          </cell>
        </row>
        <row r="266">
          <cell r="A266">
            <v>262</v>
          </cell>
          <cell r="B266" t="str">
            <v xml:space="preserve"> two hundred and sixty two</v>
          </cell>
          <cell r="C266" t="str">
            <v xml:space="preserve"> two hundred and sixty two</v>
          </cell>
          <cell r="D266" t="str">
            <v xml:space="preserve"> two hundred and sixty two Thousand</v>
          </cell>
          <cell r="E266" t="str">
            <v xml:space="preserve"> two hundred and sixty two Lakhs</v>
          </cell>
          <cell r="F266" t="str">
            <v xml:space="preserve"> two hundred and sixty two Crores</v>
          </cell>
          <cell r="G266" t="str">
            <v xml:space="preserve"> two hundred and sixty two Millions</v>
          </cell>
          <cell r="H266" t="str">
            <v xml:space="preserve"> two hundred and sixty two Billions</v>
          </cell>
        </row>
        <row r="267">
          <cell r="A267">
            <v>263</v>
          </cell>
          <cell r="B267" t="str">
            <v xml:space="preserve"> two hundred and sixty three</v>
          </cell>
          <cell r="C267" t="str">
            <v xml:space="preserve"> two hundred and sixty three</v>
          </cell>
          <cell r="D267" t="str">
            <v xml:space="preserve"> two hundred and sixty three Thousand</v>
          </cell>
          <cell r="E267" t="str">
            <v xml:space="preserve"> two hundred and sixty three Lakhs</v>
          </cell>
          <cell r="F267" t="str">
            <v xml:space="preserve"> two hundred and sixty three Crores</v>
          </cell>
          <cell r="G267" t="str">
            <v xml:space="preserve"> two hundred and sixty three Millions</v>
          </cell>
          <cell r="H267" t="str">
            <v xml:space="preserve"> two hundred and sixty three Billions</v>
          </cell>
        </row>
        <row r="268">
          <cell r="A268">
            <v>264</v>
          </cell>
          <cell r="B268" t="str">
            <v xml:space="preserve"> two hundred and sixty four</v>
          </cell>
          <cell r="C268" t="str">
            <v xml:space="preserve"> two hundred and sixty four</v>
          </cell>
          <cell r="D268" t="str">
            <v xml:space="preserve"> two hundred and sixty four Thousand</v>
          </cell>
          <cell r="E268" t="str">
            <v xml:space="preserve"> two hundred and sixty four Lakhs</v>
          </cell>
          <cell r="F268" t="str">
            <v xml:space="preserve"> two hundred and sixty four Crores</v>
          </cell>
          <cell r="G268" t="str">
            <v xml:space="preserve"> two hundred and sixty four Millions</v>
          </cell>
          <cell r="H268" t="str">
            <v xml:space="preserve"> two hundred and sixty four Billions</v>
          </cell>
        </row>
        <row r="269">
          <cell r="A269">
            <v>265</v>
          </cell>
          <cell r="B269" t="str">
            <v xml:space="preserve"> two hundred and sixty five</v>
          </cell>
          <cell r="C269" t="str">
            <v xml:space="preserve"> two hundred and sixty five</v>
          </cell>
          <cell r="D269" t="str">
            <v xml:space="preserve"> two hundred and sixty five Thousand</v>
          </cell>
          <cell r="E269" t="str">
            <v xml:space="preserve"> two hundred and sixty five Lakhs</v>
          </cell>
          <cell r="F269" t="str">
            <v xml:space="preserve"> two hundred and sixty five Crores</v>
          </cell>
          <cell r="G269" t="str">
            <v xml:space="preserve"> two hundred and sixty five Millions</v>
          </cell>
          <cell r="H269" t="str">
            <v xml:space="preserve"> two hundred and sixty five Billions</v>
          </cell>
        </row>
        <row r="270">
          <cell r="A270">
            <v>266</v>
          </cell>
          <cell r="B270" t="str">
            <v xml:space="preserve"> two hundred and sixty six</v>
          </cell>
          <cell r="C270" t="str">
            <v xml:space="preserve"> two hundred and sixty six</v>
          </cell>
          <cell r="D270" t="str">
            <v xml:space="preserve"> two hundred and sixty six Thousand</v>
          </cell>
          <cell r="E270" t="str">
            <v xml:space="preserve"> two hundred and sixty six Lakhs</v>
          </cell>
          <cell r="F270" t="str">
            <v xml:space="preserve"> two hundred and sixty six Crores</v>
          </cell>
          <cell r="G270" t="str">
            <v xml:space="preserve"> two hundred and sixty six Millions</v>
          </cell>
          <cell r="H270" t="str">
            <v xml:space="preserve"> two hundred and sixty six Billions</v>
          </cell>
        </row>
        <row r="271">
          <cell r="A271">
            <v>267</v>
          </cell>
          <cell r="B271" t="str">
            <v xml:space="preserve"> two hundred and sixty seven</v>
          </cell>
          <cell r="C271" t="str">
            <v xml:space="preserve"> two hundred and sixty seven</v>
          </cell>
          <cell r="D271" t="str">
            <v xml:space="preserve"> two hundred and sixty seven Thousand</v>
          </cell>
          <cell r="E271" t="str">
            <v xml:space="preserve"> two hundred and sixty seven Lakhs</v>
          </cell>
          <cell r="F271" t="str">
            <v xml:space="preserve"> two hundred and sixty seven Crores</v>
          </cell>
          <cell r="G271" t="str">
            <v xml:space="preserve"> two hundred and sixty seven Millions</v>
          </cell>
          <cell r="H271" t="str">
            <v xml:space="preserve"> two hundred and sixty seven Billions</v>
          </cell>
        </row>
        <row r="272">
          <cell r="A272">
            <v>268</v>
          </cell>
          <cell r="B272" t="str">
            <v xml:space="preserve"> two hundred and sixty eight</v>
          </cell>
          <cell r="C272" t="str">
            <v xml:space="preserve"> two hundred and sixty eight</v>
          </cell>
          <cell r="D272" t="str">
            <v xml:space="preserve"> two hundred and sixty eight Thousand</v>
          </cell>
          <cell r="E272" t="str">
            <v xml:space="preserve"> two hundred and sixty eight Lakhs</v>
          </cell>
          <cell r="F272" t="str">
            <v xml:space="preserve"> two hundred and sixty eight Crores</v>
          </cell>
          <cell r="G272" t="str">
            <v xml:space="preserve"> two hundred and sixty eight Millions</v>
          </cell>
          <cell r="H272" t="str">
            <v xml:space="preserve"> two hundred and sixty eight Billions</v>
          </cell>
        </row>
        <row r="273">
          <cell r="A273">
            <v>269</v>
          </cell>
          <cell r="B273" t="str">
            <v xml:space="preserve"> two hundred and sixty nine</v>
          </cell>
          <cell r="C273" t="str">
            <v xml:space="preserve"> two hundred and sixty nine</v>
          </cell>
          <cell r="D273" t="str">
            <v xml:space="preserve"> two hundred and sixty nine Thousand</v>
          </cell>
          <cell r="E273" t="str">
            <v xml:space="preserve"> two hundred and sixty nine Lakhs</v>
          </cell>
          <cell r="F273" t="str">
            <v xml:space="preserve"> two hundred and sixty nine Crores</v>
          </cell>
          <cell r="G273" t="str">
            <v xml:space="preserve"> two hundred and sixty nine Millions</v>
          </cell>
          <cell r="H273" t="str">
            <v xml:space="preserve"> two hundred and sixty nine Billions</v>
          </cell>
        </row>
        <row r="274">
          <cell r="A274">
            <v>270</v>
          </cell>
          <cell r="B274" t="str">
            <v xml:space="preserve"> two hundred and seventy</v>
          </cell>
          <cell r="C274" t="str">
            <v xml:space="preserve"> two hundred and seventy</v>
          </cell>
          <cell r="D274" t="str">
            <v xml:space="preserve"> two hundred and seventy Thousand</v>
          </cell>
          <cell r="E274" t="str">
            <v xml:space="preserve"> two hundred and seventy Lakhs</v>
          </cell>
          <cell r="F274" t="str">
            <v xml:space="preserve"> two hundred and seventy Crores</v>
          </cell>
          <cell r="G274" t="str">
            <v xml:space="preserve"> two hundred and seventy Millions</v>
          </cell>
          <cell r="H274" t="str">
            <v xml:space="preserve"> two hundred and seventy Billions</v>
          </cell>
        </row>
        <row r="275">
          <cell r="A275">
            <v>271</v>
          </cell>
          <cell r="B275" t="str">
            <v xml:space="preserve"> two hundred and seventy one</v>
          </cell>
          <cell r="C275" t="str">
            <v xml:space="preserve"> two hundred and seventy one</v>
          </cell>
          <cell r="D275" t="str">
            <v xml:space="preserve"> two hundred and seventy one Thousand</v>
          </cell>
          <cell r="E275" t="str">
            <v xml:space="preserve"> two hundred and seventy one Lakhs</v>
          </cell>
          <cell r="F275" t="str">
            <v xml:space="preserve"> two hundred and seventy one Crores</v>
          </cell>
          <cell r="G275" t="str">
            <v xml:space="preserve"> two hundred and seventy one Millions</v>
          </cell>
          <cell r="H275" t="str">
            <v xml:space="preserve"> two hundred and seventy one Billions</v>
          </cell>
        </row>
        <row r="276">
          <cell r="A276">
            <v>272</v>
          </cell>
          <cell r="B276" t="str">
            <v xml:space="preserve"> two hundred and seventy two </v>
          </cell>
          <cell r="C276" t="str">
            <v xml:space="preserve"> two hundred and seventy two </v>
          </cell>
          <cell r="D276" t="str">
            <v xml:space="preserve"> two hundred and seventy two  Thousand</v>
          </cell>
          <cell r="E276" t="str">
            <v xml:space="preserve"> two hundred and seventy two  Lakhs</v>
          </cell>
          <cell r="F276" t="str">
            <v xml:space="preserve"> two hundred and seventy two  Crores</v>
          </cell>
          <cell r="G276" t="str">
            <v xml:space="preserve"> two hundred and seventy two  Millions</v>
          </cell>
          <cell r="H276" t="str">
            <v xml:space="preserve"> two hundred and seventy two  Billions</v>
          </cell>
        </row>
        <row r="277">
          <cell r="A277">
            <v>273</v>
          </cell>
          <cell r="B277" t="str">
            <v xml:space="preserve"> two hundred and seventy three</v>
          </cell>
          <cell r="C277" t="str">
            <v xml:space="preserve"> two hundred and seventy three</v>
          </cell>
          <cell r="D277" t="str">
            <v xml:space="preserve"> two hundred and seventy three Thousand</v>
          </cell>
          <cell r="E277" t="str">
            <v xml:space="preserve"> two hundred and seventy three Lakhs</v>
          </cell>
          <cell r="F277" t="str">
            <v xml:space="preserve"> two hundred and seventy three Crores</v>
          </cell>
          <cell r="G277" t="str">
            <v xml:space="preserve"> two hundred and seventy three Millions</v>
          </cell>
          <cell r="H277" t="str">
            <v xml:space="preserve"> two hundred and seventy three Billions</v>
          </cell>
        </row>
        <row r="278">
          <cell r="A278">
            <v>274</v>
          </cell>
          <cell r="B278" t="str">
            <v xml:space="preserve"> two hundred and seventy four</v>
          </cell>
          <cell r="C278" t="str">
            <v xml:space="preserve"> two hundred and seventy four</v>
          </cell>
          <cell r="D278" t="str">
            <v xml:space="preserve"> two hundred and seventy four Thousand</v>
          </cell>
          <cell r="E278" t="str">
            <v xml:space="preserve"> two hundred and seventy four Lakhs</v>
          </cell>
          <cell r="F278" t="str">
            <v xml:space="preserve"> two hundred and seventy four Crores</v>
          </cell>
          <cell r="G278" t="str">
            <v xml:space="preserve"> two hundred and seventy four Millions</v>
          </cell>
          <cell r="H278" t="str">
            <v xml:space="preserve"> two hundred and seventy four Billions</v>
          </cell>
        </row>
        <row r="279">
          <cell r="A279">
            <v>275</v>
          </cell>
          <cell r="B279" t="str">
            <v xml:space="preserve"> two hundred and seventy five</v>
          </cell>
          <cell r="C279" t="str">
            <v xml:space="preserve"> two hundred and seventy five</v>
          </cell>
          <cell r="D279" t="str">
            <v xml:space="preserve"> two hundred and seventy five Thousand</v>
          </cell>
          <cell r="E279" t="str">
            <v xml:space="preserve"> two hundred and seventy five Lakhs</v>
          </cell>
          <cell r="F279" t="str">
            <v xml:space="preserve"> two hundred and seventy five Crores</v>
          </cell>
          <cell r="G279" t="str">
            <v xml:space="preserve"> two hundred and seventy five Millions</v>
          </cell>
          <cell r="H279" t="str">
            <v xml:space="preserve"> two hundred and seventy five Billions</v>
          </cell>
        </row>
        <row r="280">
          <cell r="A280">
            <v>276</v>
          </cell>
          <cell r="B280" t="str">
            <v xml:space="preserve"> two hundred and seventy six</v>
          </cell>
          <cell r="C280" t="str">
            <v xml:space="preserve"> two hundred and seventy six</v>
          </cell>
          <cell r="D280" t="str">
            <v xml:space="preserve"> two hundred and seventy six Thousand</v>
          </cell>
          <cell r="E280" t="str">
            <v xml:space="preserve"> two hundred and seventy six Lakhs</v>
          </cell>
          <cell r="F280" t="str">
            <v xml:space="preserve"> two hundred and seventy six Crores</v>
          </cell>
          <cell r="G280" t="str">
            <v xml:space="preserve"> two hundred and seventy six Millions</v>
          </cell>
          <cell r="H280" t="str">
            <v xml:space="preserve"> two hundred and seventy six Billions</v>
          </cell>
        </row>
        <row r="281">
          <cell r="A281">
            <v>277</v>
          </cell>
          <cell r="B281" t="str">
            <v xml:space="preserve"> two hundred and seventy seven</v>
          </cell>
          <cell r="C281" t="str">
            <v xml:space="preserve"> two hundred and seventy seven</v>
          </cell>
          <cell r="D281" t="str">
            <v xml:space="preserve"> two hundred and seventy seven Thousand</v>
          </cell>
          <cell r="E281" t="str">
            <v xml:space="preserve"> two hundred and seventy seven Lakhs</v>
          </cell>
          <cell r="F281" t="str">
            <v xml:space="preserve"> two hundred and seventy seven Crores</v>
          </cell>
          <cell r="G281" t="str">
            <v xml:space="preserve"> two hundred and seventy seven Millions</v>
          </cell>
          <cell r="H281" t="str">
            <v xml:space="preserve"> two hundred and seventy seven Billions</v>
          </cell>
        </row>
        <row r="282">
          <cell r="A282">
            <v>278</v>
          </cell>
          <cell r="B282" t="str">
            <v xml:space="preserve"> two hundred and seventy eight</v>
          </cell>
          <cell r="C282" t="str">
            <v xml:space="preserve"> two hundred and seventy eight</v>
          </cell>
          <cell r="D282" t="str">
            <v xml:space="preserve"> two hundred and seventy eight Thousand</v>
          </cell>
          <cell r="E282" t="str">
            <v xml:space="preserve"> two hundred and seventy eight Lakhs</v>
          </cell>
          <cell r="F282" t="str">
            <v xml:space="preserve"> two hundred and seventy eight Crores</v>
          </cell>
          <cell r="G282" t="str">
            <v xml:space="preserve"> two hundred and seventy eight Millions</v>
          </cell>
          <cell r="H282" t="str">
            <v xml:space="preserve"> two hundred and seventy eight Billions</v>
          </cell>
        </row>
        <row r="283">
          <cell r="A283">
            <v>279</v>
          </cell>
          <cell r="B283" t="str">
            <v xml:space="preserve"> two hundred and seventy nine</v>
          </cell>
          <cell r="C283" t="str">
            <v xml:space="preserve"> two hundred and seventy nine</v>
          </cell>
          <cell r="D283" t="str">
            <v xml:space="preserve"> two hundred and seventy nine Thousand</v>
          </cell>
          <cell r="E283" t="str">
            <v xml:space="preserve"> two hundred and seventy nine Lakhs</v>
          </cell>
          <cell r="F283" t="str">
            <v xml:space="preserve"> two hundred and seventy nine Crores</v>
          </cell>
          <cell r="G283" t="str">
            <v xml:space="preserve"> two hundred and seventy nine Millions</v>
          </cell>
          <cell r="H283" t="str">
            <v xml:space="preserve"> two hundred and seventy nine Billions</v>
          </cell>
        </row>
        <row r="284">
          <cell r="A284">
            <v>280</v>
          </cell>
          <cell r="B284" t="str">
            <v xml:space="preserve"> two hundred and eighty</v>
          </cell>
          <cell r="C284" t="str">
            <v xml:space="preserve"> two hundred and eighty</v>
          </cell>
          <cell r="D284" t="str">
            <v xml:space="preserve"> two hundred and eighty Thousand</v>
          </cell>
          <cell r="E284" t="str">
            <v xml:space="preserve"> two hundred and eighty Lakhs</v>
          </cell>
          <cell r="F284" t="str">
            <v xml:space="preserve"> two hundred and eighty Crores</v>
          </cell>
          <cell r="G284" t="str">
            <v xml:space="preserve"> two hundred and eighty Millions</v>
          </cell>
          <cell r="H284" t="str">
            <v xml:space="preserve"> two hundred and eighty Billions</v>
          </cell>
        </row>
        <row r="285">
          <cell r="A285">
            <v>281</v>
          </cell>
          <cell r="B285" t="str">
            <v xml:space="preserve"> two hundred and eighty one</v>
          </cell>
          <cell r="C285" t="str">
            <v xml:space="preserve"> two hundred and eighty one</v>
          </cell>
          <cell r="D285" t="str">
            <v xml:space="preserve"> two hundred and eighty one Thousand</v>
          </cell>
          <cell r="E285" t="str">
            <v xml:space="preserve"> two hundred and eighty one Lakhs</v>
          </cell>
          <cell r="F285" t="str">
            <v xml:space="preserve"> two hundred and eighty one Crores</v>
          </cell>
          <cell r="G285" t="str">
            <v xml:space="preserve"> two hundred and eighty one Millions</v>
          </cell>
          <cell r="H285" t="str">
            <v xml:space="preserve"> two hundred and eighty one Billions</v>
          </cell>
        </row>
        <row r="286">
          <cell r="A286">
            <v>282</v>
          </cell>
          <cell r="B286" t="str">
            <v xml:space="preserve"> two hundred and eighty two</v>
          </cell>
          <cell r="C286" t="str">
            <v xml:space="preserve"> two hundred and eighty two</v>
          </cell>
          <cell r="D286" t="str">
            <v xml:space="preserve"> two hundred and eighty two Thousand</v>
          </cell>
          <cell r="E286" t="str">
            <v xml:space="preserve"> two hundred and eighty two Lakhs</v>
          </cell>
          <cell r="F286" t="str">
            <v xml:space="preserve"> two hundred and eighty two Crores</v>
          </cell>
          <cell r="G286" t="str">
            <v xml:space="preserve"> two hundred and eighty two Millions</v>
          </cell>
          <cell r="H286" t="str">
            <v xml:space="preserve"> two hundred and eighty two Billions</v>
          </cell>
        </row>
        <row r="287">
          <cell r="A287">
            <v>283</v>
          </cell>
          <cell r="B287" t="str">
            <v xml:space="preserve"> two hundred and eighty three</v>
          </cell>
          <cell r="C287" t="str">
            <v xml:space="preserve"> two hundred and eighty three</v>
          </cell>
          <cell r="D287" t="str">
            <v xml:space="preserve"> two hundred and eighty three Thousand</v>
          </cell>
          <cell r="E287" t="str">
            <v xml:space="preserve"> two hundred and eighty three Lakhs</v>
          </cell>
          <cell r="F287" t="str">
            <v xml:space="preserve"> two hundred and eighty three Crores</v>
          </cell>
          <cell r="G287" t="str">
            <v xml:space="preserve"> two hundred and eighty three Millions</v>
          </cell>
          <cell r="H287" t="str">
            <v xml:space="preserve"> two hundred and eighty three Billions</v>
          </cell>
        </row>
        <row r="288">
          <cell r="A288">
            <v>284</v>
          </cell>
          <cell r="B288" t="str">
            <v xml:space="preserve"> two hundred and eighty four</v>
          </cell>
          <cell r="C288" t="str">
            <v xml:space="preserve"> two hundred and eighty four</v>
          </cell>
          <cell r="D288" t="str">
            <v xml:space="preserve"> two hundred and eighty four Thousand</v>
          </cell>
          <cell r="E288" t="str">
            <v xml:space="preserve"> two hundred and eighty four Lakhs</v>
          </cell>
          <cell r="F288" t="str">
            <v xml:space="preserve"> two hundred and eighty four Crores</v>
          </cell>
          <cell r="G288" t="str">
            <v xml:space="preserve"> two hundred and eighty four Millions</v>
          </cell>
          <cell r="H288" t="str">
            <v xml:space="preserve"> two hundred and eighty four Billions</v>
          </cell>
        </row>
        <row r="289">
          <cell r="A289">
            <v>285</v>
          </cell>
          <cell r="B289" t="str">
            <v xml:space="preserve"> two hundred and eighty five</v>
          </cell>
          <cell r="C289" t="str">
            <v xml:space="preserve"> two hundred and eighty five</v>
          </cell>
          <cell r="D289" t="str">
            <v xml:space="preserve"> two hundred and eighty five Thousand</v>
          </cell>
          <cell r="E289" t="str">
            <v xml:space="preserve"> two hundred and eighty five Lakhs</v>
          </cell>
          <cell r="F289" t="str">
            <v xml:space="preserve"> two hundred and eighty five Crores</v>
          </cell>
          <cell r="G289" t="str">
            <v xml:space="preserve"> two hundred and eighty five Millions</v>
          </cell>
          <cell r="H289" t="str">
            <v xml:space="preserve"> two hundred and eighty five Billions</v>
          </cell>
        </row>
        <row r="290">
          <cell r="A290">
            <v>286</v>
          </cell>
          <cell r="B290" t="str">
            <v xml:space="preserve"> two hundred and eighty six</v>
          </cell>
          <cell r="C290" t="str">
            <v xml:space="preserve"> two hundred and eighty six</v>
          </cell>
          <cell r="D290" t="str">
            <v xml:space="preserve"> two hundred and eighty six Thousand</v>
          </cell>
          <cell r="E290" t="str">
            <v xml:space="preserve"> two hundred and eighty six Lakhs</v>
          </cell>
          <cell r="F290" t="str">
            <v xml:space="preserve"> two hundred and eighty six Crores</v>
          </cell>
          <cell r="G290" t="str">
            <v xml:space="preserve"> two hundred and eighty six Millions</v>
          </cell>
          <cell r="H290" t="str">
            <v xml:space="preserve"> two hundred and eighty six Billions</v>
          </cell>
        </row>
        <row r="291">
          <cell r="A291">
            <v>287</v>
          </cell>
          <cell r="B291" t="str">
            <v xml:space="preserve"> two hundred and eighty seven</v>
          </cell>
          <cell r="C291" t="str">
            <v xml:space="preserve"> two hundred and eighty seven</v>
          </cell>
          <cell r="D291" t="str">
            <v xml:space="preserve"> two hundred and eighty seven Thousand</v>
          </cell>
          <cell r="E291" t="str">
            <v xml:space="preserve"> two hundred and eighty seven Lakhs</v>
          </cell>
          <cell r="F291" t="str">
            <v xml:space="preserve"> two hundred and eighty seven Crores</v>
          </cell>
          <cell r="G291" t="str">
            <v xml:space="preserve"> two hundred and eighty seven Millions</v>
          </cell>
          <cell r="H291" t="str">
            <v xml:space="preserve"> two hundred and eighty seven Billions</v>
          </cell>
        </row>
        <row r="292">
          <cell r="A292">
            <v>288</v>
          </cell>
          <cell r="B292" t="str">
            <v xml:space="preserve"> two hundred and eighty eight</v>
          </cell>
          <cell r="C292" t="str">
            <v xml:space="preserve"> two hundred and eighty eight</v>
          </cell>
          <cell r="D292" t="str">
            <v xml:space="preserve"> two hundred and eighty eight Thousand</v>
          </cell>
          <cell r="E292" t="str">
            <v xml:space="preserve"> two hundred and eighty eight Lakhs</v>
          </cell>
          <cell r="F292" t="str">
            <v xml:space="preserve"> two hundred and eighty eight Crores</v>
          </cell>
          <cell r="G292" t="str">
            <v xml:space="preserve"> two hundred and eighty eight Millions</v>
          </cell>
          <cell r="H292" t="str">
            <v xml:space="preserve"> two hundred and eighty eight Billions</v>
          </cell>
        </row>
        <row r="293">
          <cell r="A293">
            <v>289</v>
          </cell>
          <cell r="B293" t="str">
            <v xml:space="preserve"> two hundred and eighty nine</v>
          </cell>
          <cell r="C293" t="str">
            <v xml:space="preserve"> two hundred and eighty nine</v>
          </cell>
          <cell r="D293" t="str">
            <v xml:space="preserve"> two hundred and eighty nine Thousand</v>
          </cell>
          <cell r="E293" t="str">
            <v xml:space="preserve"> two hundred and eighty nine Lakhs</v>
          </cell>
          <cell r="F293" t="str">
            <v xml:space="preserve"> two hundred and eighty nine Crores</v>
          </cell>
          <cell r="G293" t="str">
            <v xml:space="preserve"> two hundred and eighty nine Millions</v>
          </cell>
          <cell r="H293" t="str">
            <v xml:space="preserve"> two hundred and eighty nine Billions</v>
          </cell>
        </row>
        <row r="294">
          <cell r="A294">
            <v>290</v>
          </cell>
          <cell r="B294" t="str">
            <v xml:space="preserve"> two hundred and ninety</v>
          </cell>
          <cell r="C294" t="str">
            <v xml:space="preserve"> two hundred and ninety</v>
          </cell>
          <cell r="D294" t="str">
            <v xml:space="preserve"> two hundred and ninety Thousand</v>
          </cell>
          <cell r="E294" t="str">
            <v xml:space="preserve"> two hundred and ninety Lakhs</v>
          </cell>
          <cell r="F294" t="str">
            <v xml:space="preserve"> two hundred and ninety Crores</v>
          </cell>
          <cell r="G294" t="str">
            <v xml:space="preserve"> two hundred and ninety Millions</v>
          </cell>
          <cell r="H294" t="str">
            <v xml:space="preserve"> two hundred and ninety Billions</v>
          </cell>
        </row>
        <row r="295">
          <cell r="A295">
            <v>291</v>
          </cell>
          <cell r="B295" t="str">
            <v xml:space="preserve"> two hundred and ninety one</v>
          </cell>
          <cell r="C295" t="str">
            <v xml:space="preserve"> two hundred and ninety one</v>
          </cell>
          <cell r="D295" t="str">
            <v xml:space="preserve"> two hundred and ninety one Thousand</v>
          </cell>
          <cell r="E295" t="str">
            <v xml:space="preserve"> two hundred and ninety one Lakhs</v>
          </cell>
          <cell r="F295" t="str">
            <v xml:space="preserve"> two hundred and ninety one Crores</v>
          </cell>
          <cell r="G295" t="str">
            <v xml:space="preserve"> two hundred and ninety one Millions</v>
          </cell>
          <cell r="H295" t="str">
            <v xml:space="preserve"> two hundred and ninety one Billions</v>
          </cell>
        </row>
        <row r="296">
          <cell r="A296">
            <v>292</v>
          </cell>
          <cell r="B296" t="str">
            <v xml:space="preserve"> two hundred and ninety two</v>
          </cell>
          <cell r="C296" t="str">
            <v xml:space="preserve"> two hundred and ninety two</v>
          </cell>
          <cell r="D296" t="str">
            <v xml:space="preserve"> two hundred and ninety two Thousand</v>
          </cell>
          <cell r="E296" t="str">
            <v xml:space="preserve"> two hundred and ninety two Lakhs</v>
          </cell>
          <cell r="F296" t="str">
            <v xml:space="preserve"> two hundred and ninety two Crores</v>
          </cell>
          <cell r="G296" t="str">
            <v xml:space="preserve"> two hundred and ninety two Millions</v>
          </cell>
          <cell r="H296" t="str">
            <v xml:space="preserve"> two hundred and ninety two Billions</v>
          </cell>
        </row>
        <row r="297">
          <cell r="A297">
            <v>293</v>
          </cell>
          <cell r="B297" t="str">
            <v xml:space="preserve"> two hundred and ninety three</v>
          </cell>
          <cell r="C297" t="str">
            <v xml:space="preserve"> two hundred and ninety three</v>
          </cell>
          <cell r="D297" t="str">
            <v xml:space="preserve"> two hundred and ninety three Thousand</v>
          </cell>
          <cell r="E297" t="str">
            <v xml:space="preserve"> two hundred and ninety three Lakhs</v>
          </cell>
          <cell r="F297" t="str">
            <v xml:space="preserve"> two hundred and ninety three Crores</v>
          </cell>
          <cell r="G297" t="str">
            <v xml:space="preserve"> two hundred and ninety three Millions</v>
          </cell>
          <cell r="H297" t="str">
            <v xml:space="preserve"> two hundred and ninety three Billions</v>
          </cell>
        </row>
        <row r="298">
          <cell r="A298">
            <v>294</v>
          </cell>
          <cell r="B298" t="str">
            <v xml:space="preserve"> two hundred and ninety four</v>
          </cell>
          <cell r="C298" t="str">
            <v xml:space="preserve"> two hundred and ninety four</v>
          </cell>
          <cell r="D298" t="str">
            <v xml:space="preserve"> two hundred and ninety four Thousand</v>
          </cell>
          <cell r="E298" t="str">
            <v xml:space="preserve"> two hundred and ninety four Lakhs</v>
          </cell>
          <cell r="F298" t="str">
            <v xml:space="preserve"> two hundred and ninety four Crores</v>
          </cell>
          <cell r="G298" t="str">
            <v xml:space="preserve"> two hundred and ninety four Millions</v>
          </cell>
          <cell r="H298" t="str">
            <v xml:space="preserve"> two hundred and ninety four Billions</v>
          </cell>
        </row>
        <row r="299">
          <cell r="A299">
            <v>295</v>
          </cell>
          <cell r="B299" t="str">
            <v xml:space="preserve"> two hundred and ninety five</v>
          </cell>
          <cell r="C299" t="str">
            <v xml:space="preserve"> two hundred and ninety five</v>
          </cell>
          <cell r="D299" t="str">
            <v xml:space="preserve"> two hundred and ninety five Thousand</v>
          </cell>
          <cell r="E299" t="str">
            <v xml:space="preserve"> two hundred and ninety five Lakhs</v>
          </cell>
          <cell r="F299" t="str">
            <v xml:space="preserve"> two hundred and ninety five Crores</v>
          </cell>
          <cell r="G299" t="str">
            <v xml:space="preserve"> two hundred and ninety five Millions</v>
          </cell>
          <cell r="H299" t="str">
            <v xml:space="preserve"> two hundred and ninety five Billions</v>
          </cell>
        </row>
        <row r="300">
          <cell r="A300">
            <v>296</v>
          </cell>
          <cell r="B300" t="str">
            <v xml:space="preserve"> two hundred and ninety six</v>
          </cell>
          <cell r="C300" t="str">
            <v xml:space="preserve"> two hundred and ninety six</v>
          </cell>
          <cell r="D300" t="str">
            <v xml:space="preserve"> two hundred and ninety six Thousand</v>
          </cell>
          <cell r="E300" t="str">
            <v xml:space="preserve"> two hundred and ninety six Lakhs</v>
          </cell>
          <cell r="F300" t="str">
            <v xml:space="preserve"> two hundred and ninety six Crores</v>
          </cell>
          <cell r="G300" t="str">
            <v xml:space="preserve"> two hundred and ninety six Millions</v>
          </cell>
          <cell r="H300" t="str">
            <v xml:space="preserve"> two hundred and ninety six Billions</v>
          </cell>
        </row>
        <row r="301">
          <cell r="A301">
            <v>297</v>
          </cell>
          <cell r="B301" t="str">
            <v xml:space="preserve"> two hundred and ninety seven</v>
          </cell>
          <cell r="C301" t="str">
            <v xml:space="preserve"> two hundred and ninety seven</v>
          </cell>
          <cell r="D301" t="str">
            <v xml:space="preserve"> two hundred and ninety seven Thousand</v>
          </cell>
          <cell r="E301" t="str">
            <v xml:space="preserve"> two hundred and ninety seven Lakhs</v>
          </cell>
          <cell r="F301" t="str">
            <v xml:space="preserve"> two hundred and ninety seven Crores</v>
          </cell>
          <cell r="G301" t="str">
            <v xml:space="preserve"> two hundred and ninety seven Millions</v>
          </cell>
          <cell r="H301" t="str">
            <v xml:space="preserve"> two hundred and ninety seven Billions</v>
          </cell>
        </row>
        <row r="302">
          <cell r="A302">
            <v>298</v>
          </cell>
          <cell r="B302" t="str">
            <v xml:space="preserve"> two hundred and ninety eight</v>
          </cell>
          <cell r="C302" t="str">
            <v xml:space="preserve"> two hundred and ninety eight</v>
          </cell>
          <cell r="D302" t="str">
            <v xml:space="preserve"> two hundred and ninety eight Thousand</v>
          </cell>
          <cell r="E302" t="str">
            <v xml:space="preserve"> two hundred and ninety eight Lakhs</v>
          </cell>
          <cell r="F302" t="str">
            <v xml:space="preserve"> two hundred and ninety eight Crores</v>
          </cell>
          <cell r="G302" t="str">
            <v xml:space="preserve"> two hundred and ninety eight Millions</v>
          </cell>
          <cell r="H302" t="str">
            <v xml:space="preserve"> two hundred and ninety eight Billions</v>
          </cell>
        </row>
        <row r="303">
          <cell r="A303">
            <v>299</v>
          </cell>
          <cell r="B303" t="str">
            <v xml:space="preserve"> two hundred and ninety nine</v>
          </cell>
          <cell r="C303" t="str">
            <v xml:space="preserve"> two hundred and ninety nine</v>
          </cell>
          <cell r="D303" t="str">
            <v xml:space="preserve"> two hundred and ninety nine Thousand</v>
          </cell>
          <cell r="E303" t="str">
            <v xml:space="preserve"> two hundred and ninety nine Lakhs</v>
          </cell>
          <cell r="F303" t="str">
            <v xml:space="preserve"> two hundred and ninety nine Crores</v>
          </cell>
          <cell r="G303" t="str">
            <v xml:space="preserve"> two hundred and ninety nine Millions</v>
          </cell>
          <cell r="H303" t="str">
            <v xml:space="preserve"> two hundred and ninety nine Billions</v>
          </cell>
        </row>
        <row r="304">
          <cell r="A304">
            <v>300</v>
          </cell>
          <cell r="B304" t="str">
            <v xml:space="preserve"> three hundred </v>
          </cell>
          <cell r="C304" t="str">
            <v xml:space="preserve"> three hundred </v>
          </cell>
          <cell r="D304" t="str">
            <v xml:space="preserve"> three hundred  Thousand</v>
          </cell>
          <cell r="E304" t="str">
            <v xml:space="preserve"> three hundred  Lakhs</v>
          </cell>
          <cell r="F304" t="str">
            <v xml:space="preserve"> three hundred  Crores</v>
          </cell>
          <cell r="G304" t="str">
            <v xml:space="preserve"> three hundred  Millions</v>
          </cell>
          <cell r="H304" t="str">
            <v xml:space="preserve"> three hundred  Billions</v>
          </cell>
        </row>
        <row r="305">
          <cell r="A305">
            <v>301</v>
          </cell>
          <cell r="B305" t="str">
            <v xml:space="preserve"> three hundred and one </v>
          </cell>
          <cell r="C305" t="str">
            <v xml:space="preserve"> three hundred and one </v>
          </cell>
          <cell r="D305" t="str">
            <v xml:space="preserve"> three hundred and one  Thousand</v>
          </cell>
          <cell r="E305" t="str">
            <v xml:space="preserve"> three hundred and one  Lakhs</v>
          </cell>
          <cell r="F305" t="str">
            <v xml:space="preserve"> three hundred and one  Crores</v>
          </cell>
          <cell r="G305" t="str">
            <v xml:space="preserve"> three hundred and one  Millions</v>
          </cell>
          <cell r="H305" t="str">
            <v xml:space="preserve"> three hundred and one  Billions</v>
          </cell>
        </row>
        <row r="306">
          <cell r="A306">
            <v>302</v>
          </cell>
          <cell r="B306" t="str">
            <v xml:space="preserve"> three hundred and two</v>
          </cell>
          <cell r="C306" t="str">
            <v xml:space="preserve"> three hundred and two</v>
          </cell>
          <cell r="D306" t="str">
            <v xml:space="preserve"> three hundred and two Thousand</v>
          </cell>
          <cell r="E306" t="str">
            <v xml:space="preserve"> three hundred and two Lakhs</v>
          </cell>
          <cell r="F306" t="str">
            <v xml:space="preserve"> three hundred and two Crores</v>
          </cell>
          <cell r="G306" t="str">
            <v xml:space="preserve"> three hundred and two Millions</v>
          </cell>
          <cell r="H306" t="str">
            <v xml:space="preserve"> three hundred and two Billions</v>
          </cell>
        </row>
        <row r="307">
          <cell r="A307">
            <v>303</v>
          </cell>
          <cell r="B307" t="str">
            <v xml:space="preserve"> three hundred and three</v>
          </cell>
          <cell r="C307" t="str">
            <v xml:space="preserve"> three hundred and three</v>
          </cell>
          <cell r="D307" t="str">
            <v xml:space="preserve"> three hundred and three Thousand</v>
          </cell>
          <cell r="E307" t="str">
            <v xml:space="preserve"> three hundred and three Lakhs</v>
          </cell>
          <cell r="F307" t="str">
            <v xml:space="preserve"> three hundred and three Crores</v>
          </cell>
          <cell r="G307" t="str">
            <v xml:space="preserve"> three hundred and three Millions</v>
          </cell>
          <cell r="H307" t="str">
            <v xml:space="preserve"> three hundred and three Billions</v>
          </cell>
        </row>
        <row r="308">
          <cell r="A308">
            <v>304</v>
          </cell>
          <cell r="B308" t="str">
            <v xml:space="preserve"> three hundred and four</v>
          </cell>
          <cell r="C308" t="str">
            <v xml:space="preserve"> three hundred and four</v>
          </cell>
          <cell r="D308" t="str">
            <v xml:space="preserve"> three hundred and four Thousand</v>
          </cell>
          <cell r="E308" t="str">
            <v xml:space="preserve"> three hundred and four Lakhs</v>
          </cell>
          <cell r="F308" t="str">
            <v xml:space="preserve"> three hundred and four Crores</v>
          </cell>
          <cell r="G308" t="str">
            <v xml:space="preserve"> three hundred and four Millions</v>
          </cell>
          <cell r="H308" t="str">
            <v xml:space="preserve"> three hundred and four Billions</v>
          </cell>
        </row>
        <row r="309">
          <cell r="A309">
            <v>305</v>
          </cell>
          <cell r="B309" t="str">
            <v xml:space="preserve"> three hundred and five</v>
          </cell>
          <cell r="C309" t="str">
            <v xml:space="preserve"> three hundred and five</v>
          </cell>
          <cell r="D309" t="str">
            <v xml:space="preserve"> three hundred and five Thousand</v>
          </cell>
          <cell r="E309" t="str">
            <v xml:space="preserve"> three hundred and five Lakhs</v>
          </cell>
          <cell r="F309" t="str">
            <v xml:space="preserve"> three hundred and five Crores</v>
          </cell>
          <cell r="G309" t="str">
            <v xml:space="preserve"> three hundred and five Millions</v>
          </cell>
          <cell r="H309" t="str">
            <v xml:space="preserve"> three hundred and five Billions</v>
          </cell>
        </row>
        <row r="310">
          <cell r="A310">
            <v>306</v>
          </cell>
          <cell r="B310" t="str">
            <v xml:space="preserve"> three hundred and six</v>
          </cell>
          <cell r="C310" t="str">
            <v xml:space="preserve"> three hundred and six</v>
          </cell>
          <cell r="D310" t="str">
            <v xml:space="preserve"> three hundred and six Thousand</v>
          </cell>
          <cell r="E310" t="str">
            <v xml:space="preserve"> three hundred and six Lakhs</v>
          </cell>
          <cell r="F310" t="str">
            <v xml:space="preserve"> three hundred and six Crores</v>
          </cell>
          <cell r="G310" t="str">
            <v xml:space="preserve"> three hundred and six Millions</v>
          </cell>
          <cell r="H310" t="str">
            <v xml:space="preserve"> three hundred and six Billions</v>
          </cell>
        </row>
        <row r="311">
          <cell r="A311">
            <v>307</v>
          </cell>
          <cell r="B311" t="str">
            <v xml:space="preserve"> three hundred and seven</v>
          </cell>
          <cell r="C311" t="str">
            <v xml:space="preserve"> three hundred and seven</v>
          </cell>
          <cell r="D311" t="str">
            <v xml:space="preserve"> three hundred and seven Thousand</v>
          </cell>
          <cell r="E311" t="str">
            <v xml:space="preserve"> three hundred and seven Lakhs</v>
          </cell>
          <cell r="F311" t="str">
            <v xml:space="preserve"> three hundred and seven Crores</v>
          </cell>
          <cell r="G311" t="str">
            <v xml:space="preserve"> three hundred and seven Millions</v>
          </cell>
          <cell r="H311" t="str">
            <v xml:space="preserve"> three hundred and seven Billions</v>
          </cell>
        </row>
        <row r="312">
          <cell r="A312">
            <v>308</v>
          </cell>
          <cell r="B312" t="str">
            <v xml:space="preserve"> three hundred and eight</v>
          </cell>
          <cell r="C312" t="str">
            <v xml:space="preserve"> three hundred and eight</v>
          </cell>
          <cell r="D312" t="str">
            <v xml:space="preserve"> three hundred and eight Thousand</v>
          </cell>
          <cell r="E312" t="str">
            <v xml:space="preserve"> three hundred and eight Lakhs</v>
          </cell>
          <cell r="F312" t="str">
            <v xml:space="preserve"> three hundred and eight Crores</v>
          </cell>
          <cell r="G312" t="str">
            <v xml:space="preserve"> three hundred and eight Millions</v>
          </cell>
          <cell r="H312" t="str">
            <v xml:space="preserve"> three hundred and eight Billions</v>
          </cell>
        </row>
        <row r="313">
          <cell r="A313">
            <v>309</v>
          </cell>
          <cell r="B313" t="str">
            <v xml:space="preserve"> three hundred and nine</v>
          </cell>
          <cell r="C313" t="str">
            <v xml:space="preserve"> three hundred and nine</v>
          </cell>
          <cell r="D313" t="str">
            <v xml:space="preserve"> three hundred and nine Thousand</v>
          </cell>
          <cell r="E313" t="str">
            <v xml:space="preserve"> three hundred and nine Lakhs</v>
          </cell>
          <cell r="F313" t="str">
            <v xml:space="preserve"> three hundred and nine Crores</v>
          </cell>
          <cell r="G313" t="str">
            <v xml:space="preserve"> three hundred and nine Millions</v>
          </cell>
          <cell r="H313" t="str">
            <v xml:space="preserve"> three hundred and nine Billions</v>
          </cell>
        </row>
        <row r="314">
          <cell r="A314">
            <v>310</v>
          </cell>
          <cell r="B314" t="str">
            <v xml:space="preserve"> three hundred and ten</v>
          </cell>
          <cell r="C314" t="str">
            <v xml:space="preserve"> three hundred and ten</v>
          </cell>
          <cell r="D314" t="str">
            <v xml:space="preserve"> three hundred and ten Thousand</v>
          </cell>
          <cell r="E314" t="str">
            <v xml:space="preserve"> three hundred and ten Lakhs</v>
          </cell>
          <cell r="F314" t="str">
            <v xml:space="preserve"> three hundred and ten Crores</v>
          </cell>
          <cell r="G314" t="str">
            <v xml:space="preserve"> three hundred and ten Millions</v>
          </cell>
          <cell r="H314" t="str">
            <v xml:space="preserve"> three hundred and ten Billions</v>
          </cell>
        </row>
        <row r="315">
          <cell r="A315">
            <v>311</v>
          </cell>
          <cell r="B315" t="str">
            <v xml:space="preserve"> three hundred and eleven</v>
          </cell>
          <cell r="C315" t="str">
            <v xml:space="preserve"> three hundred and eleven</v>
          </cell>
          <cell r="D315" t="str">
            <v xml:space="preserve"> three hundred and eleven Thousand</v>
          </cell>
          <cell r="E315" t="str">
            <v xml:space="preserve"> three hundred and eleven Lakhs</v>
          </cell>
          <cell r="F315" t="str">
            <v xml:space="preserve"> three hundred and eleven Crores</v>
          </cell>
          <cell r="G315" t="str">
            <v xml:space="preserve"> three hundred and eleven Millions</v>
          </cell>
          <cell r="H315" t="str">
            <v xml:space="preserve"> three hundred and eleven Billions</v>
          </cell>
        </row>
        <row r="316">
          <cell r="A316">
            <v>312</v>
          </cell>
          <cell r="B316" t="str">
            <v xml:space="preserve"> three hundred and twelve</v>
          </cell>
          <cell r="C316" t="str">
            <v xml:space="preserve"> three hundred and twelve</v>
          </cell>
          <cell r="D316" t="str">
            <v xml:space="preserve"> three hundred and twelve Thousand</v>
          </cell>
          <cell r="E316" t="str">
            <v xml:space="preserve"> three hundred and twelve Lakhs</v>
          </cell>
          <cell r="F316" t="str">
            <v xml:space="preserve"> three hundred and twelve Crores</v>
          </cell>
          <cell r="G316" t="str">
            <v xml:space="preserve"> three hundred and twelve Millions</v>
          </cell>
          <cell r="H316" t="str">
            <v xml:space="preserve"> three hundred and twelve Billions</v>
          </cell>
        </row>
        <row r="317">
          <cell r="A317">
            <v>313</v>
          </cell>
          <cell r="B317" t="str">
            <v xml:space="preserve"> three hundred and thirteen</v>
          </cell>
          <cell r="C317" t="str">
            <v xml:space="preserve"> three hundred and thirteen</v>
          </cell>
          <cell r="D317" t="str">
            <v xml:space="preserve"> three hundred and thirteen Thousand</v>
          </cell>
          <cell r="E317" t="str">
            <v xml:space="preserve"> three hundred and thirteen Lakhs</v>
          </cell>
          <cell r="F317" t="str">
            <v xml:space="preserve"> three hundred and thirteen Crores</v>
          </cell>
          <cell r="G317" t="str">
            <v xml:space="preserve"> three hundred and thirteen Millions</v>
          </cell>
          <cell r="H317" t="str">
            <v xml:space="preserve"> three hundred and thirteen Billions</v>
          </cell>
        </row>
        <row r="318">
          <cell r="A318">
            <v>314</v>
          </cell>
          <cell r="B318" t="str">
            <v xml:space="preserve"> three hundred and fourteen</v>
          </cell>
          <cell r="C318" t="str">
            <v xml:space="preserve"> three hundred and fourteen</v>
          </cell>
          <cell r="D318" t="str">
            <v xml:space="preserve"> three hundred and fourteen Thousand</v>
          </cell>
          <cell r="E318" t="str">
            <v xml:space="preserve"> three hundred and fourteen Lakhs</v>
          </cell>
          <cell r="F318" t="str">
            <v xml:space="preserve"> three hundred and fourteen Crores</v>
          </cell>
          <cell r="G318" t="str">
            <v xml:space="preserve"> three hundred and fourteen Millions</v>
          </cell>
          <cell r="H318" t="str">
            <v xml:space="preserve"> three hundred and fourteen Billions</v>
          </cell>
        </row>
        <row r="319">
          <cell r="A319">
            <v>315</v>
          </cell>
          <cell r="B319" t="str">
            <v xml:space="preserve"> three hundred and fifteen</v>
          </cell>
          <cell r="C319" t="str">
            <v xml:space="preserve"> three hundred and fifteen</v>
          </cell>
          <cell r="D319" t="str">
            <v xml:space="preserve"> three hundred and fifteen Thousand</v>
          </cell>
          <cell r="E319" t="str">
            <v xml:space="preserve"> three hundred and fifteen Lakhs</v>
          </cell>
          <cell r="F319" t="str">
            <v xml:space="preserve"> three hundred and fifteen Crores</v>
          </cell>
          <cell r="G319" t="str">
            <v xml:space="preserve"> three hundred and fifteen Millions</v>
          </cell>
          <cell r="H319" t="str">
            <v xml:space="preserve"> three hundred and fifteen Billions</v>
          </cell>
        </row>
        <row r="320">
          <cell r="A320">
            <v>316</v>
          </cell>
          <cell r="B320" t="str">
            <v xml:space="preserve"> three hundred and sixteen</v>
          </cell>
          <cell r="C320" t="str">
            <v xml:space="preserve"> three hundred and sixteen</v>
          </cell>
          <cell r="D320" t="str">
            <v xml:space="preserve"> three hundred and sixteen Thousand</v>
          </cell>
          <cell r="E320" t="str">
            <v xml:space="preserve"> three hundred and sixteen Lakhs</v>
          </cell>
          <cell r="F320" t="str">
            <v xml:space="preserve"> three hundred and sixteen Crores</v>
          </cell>
          <cell r="G320" t="str">
            <v xml:space="preserve"> three hundred and sixteen Millions</v>
          </cell>
          <cell r="H320" t="str">
            <v xml:space="preserve"> three hundred and sixteen Billions</v>
          </cell>
        </row>
        <row r="321">
          <cell r="A321">
            <v>317</v>
          </cell>
          <cell r="B321" t="str">
            <v xml:space="preserve"> three hundred and seventeen</v>
          </cell>
          <cell r="C321" t="str">
            <v xml:space="preserve"> three hundred and seventeen</v>
          </cell>
          <cell r="D321" t="str">
            <v xml:space="preserve"> three hundred and seventeen Thousand</v>
          </cell>
          <cell r="E321" t="str">
            <v xml:space="preserve"> three hundred and seventeen Lakhs</v>
          </cell>
          <cell r="F321" t="str">
            <v xml:space="preserve"> three hundred and seventeen Crores</v>
          </cell>
          <cell r="G321" t="str">
            <v xml:space="preserve"> three hundred and seventeen Millions</v>
          </cell>
          <cell r="H321" t="str">
            <v xml:space="preserve"> three hundred and seventeen Billions</v>
          </cell>
        </row>
        <row r="322">
          <cell r="A322">
            <v>318</v>
          </cell>
          <cell r="B322" t="str">
            <v xml:space="preserve"> three hundred and eighteen</v>
          </cell>
          <cell r="C322" t="str">
            <v xml:space="preserve"> three hundred and eighteen</v>
          </cell>
          <cell r="D322" t="str">
            <v xml:space="preserve"> three hundred and eighteen Thousand</v>
          </cell>
          <cell r="E322" t="str">
            <v xml:space="preserve"> three hundred and eighteen Lakhs</v>
          </cell>
          <cell r="F322" t="str">
            <v xml:space="preserve"> three hundred and eighteen Crores</v>
          </cell>
          <cell r="G322" t="str">
            <v xml:space="preserve"> three hundred and eighteen Millions</v>
          </cell>
          <cell r="H322" t="str">
            <v xml:space="preserve"> three hundred and eighteen Billions</v>
          </cell>
        </row>
        <row r="323">
          <cell r="A323">
            <v>319</v>
          </cell>
          <cell r="B323" t="str">
            <v xml:space="preserve"> three hundred and nineteen</v>
          </cell>
          <cell r="C323" t="str">
            <v xml:space="preserve"> three hundred and nineteen</v>
          </cell>
          <cell r="D323" t="str">
            <v xml:space="preserve"> three hundred and nineteen Thousand</v>
          </cell>
          <cell r="E323" t="str">
            <v xml:space="preserve"> three hundred and nineteen Lakhs</v>
          </cell>
          <cell r="F323" t="str">
            <v xml:space="preserve"> three hundred and nineteen Crores</v>
          </cell>
          <cell r="G323" t="str">
            <v xml:space="preserve"> three hundred and nineteen Millions</v>
          </cell>
          <cell r="H323" t="str">
            <v xml:space="preserve"> three hundred and nineteen Billions</v>
          </cell>
        </row>
        <row r="324">
          <cell r="A324">
            <v>320</v>
          </cell>
          <cell r="B324" t="str">
            <v xml:space="preserve"> three hundred and twenty </v>
          </cell>
          <cell r="C324" t="str">
            <v xml:space="preserve"> three hundred and twenty </v>
          </cell>
          <cell r="D324" t="str">
            <v xml:space="preserve"> three hundred and twenty  Thousand</v>
          </cell>
          <cell r="E324" t="str">
            <v xml:space="preserve"> three hundred and twenty  Lakhs</v>
          </cell>
          <cell r="F324" t="str">
            <v xml:space="preserve"> three hundred and twenty  Crores</v>
          </cell>
          <cell r="G324" t="str">
            <v xml:space="preserve"> three hundred and twenty  Millions</v>
          </cell>
          <cell r="H324" t="str">
            <v xml:space="preserve"> three hundred and twenty  Billions</v>
          </cell>
        </row>
        <row r="325">
          <cell r="A325">
            <v>321</v>
          </cell>
          <cell r="B325" t="str">
            <v xml:space="preserve"> three hundred and twenty one</v>
          </cell>
          <cell r="C325" t="str">
            <v xml:space="preserve"> three hundred and twenty one</v>
          </cell>
          <cell r="D325" t="str">
            <v xml:space="preserve"> three hundred and twenty one Thousand</v>
          </cell>
          <cell r="E325" t="str">
            <v xml:space="preserve"> three hundred and twenty one Lakhs</v>
          </cell>
          <cell r="F325" t="str">
            <v xml:space="preserve"> three hundred and twenty one Crores</v>
          </cell>
          <cell r="G325" t="str">
            <v xml:space="preserve"> three hundred and twenty one Millions</v>
          </cell>
          <cell r="H325" t="str">
            <v xml:space="preserve"> three hundred and twenty one Billions</v>
          </cell>
        </row>
        <row r="326">
          <cell r="A326">
            <v>322</v>
          </cell>
          <cell r="B326" t="str">
            <v xml:space="preserve"> three hundred and twenty two</v>
          </cell>
          <cell r="C326" t="str">
            <v xml:space="preserve"> three hundred and twenty two</v>
          </cell>
          <cell r="D326" t="str">
            <v xml:space="preserve"> three hundred and twenty two Thousand</v>
          </cell>
          <cell r="E326" t="str">
            <v xml:space="preserve"> three hundred and twenty two Lakhs</v>
          </cell>
          <cell r="F326" t="str">
            <v xml:space="preserve"> three hundred and twenty two Crores</v>
          </cell>
          <cell r="G326" t="str">
            <v xml:space="preserve"> three hundred and twenty two Millions</v>
          </cell>
          <cell r="H326" t="str">
            <v xml:space="preserve"> three hundred and twenty two Billions</v>
          </cell>
        </row>
        <row r="327">
          <cell r="A327">
            <v>323</v>
          </cell>
          <cell r="B327" t="str">
            <v xml:space="preserve"> three hundred and twenty three</v>
          </cell>
          <cell r="C327" t="str">
            <v xml:space="preserve"> three hundred and twenty three</v>
          </cell>
          <cell r="D327" t="str">
            <v xml:space="preserve"> three hundred and twenty three Thousand</v>
          </cell>
          <cell r="E327" t="str">
            <v xml:space="preserve"> three hundred and twenty three Lakhs</v>
          </cell>
          <cell r="F327" t="str">
            <v xml:space="preserve"> three hundred and twenty three Crores</v>
          </cell>
          <cell r="G327" t="str">
            <v xml:space="preserve"> three hundred and twenty three Millions</v>
          </cell>
          <cell r="H327" t="str">
            <v xml:space="preserve"> three hundred and twenty three Billions</v>
          </cell>
        </row>
        <row r="328">
          <cell r="A328">
            <v>324</v>
          </cell>
          <cell r="B328" t="str">
            <v xml:space="preserve"> three hundred and twenty four</v>
          </cell>
          <cell r="C328" t="str">
            <v xml:space="preserve"> three hundred and twenty four</v>
          </cell>
          <cell r="D328" t="str">
            <v xml:space="preserve"> three hundred and twenty four Thousand</v>
          </cell>
          <cell r="E328" t="str">
            <v xml:space="preserve"> three hundred and twenty four Lakhs</v>
          </cell>
          <cell r="F328" t="str">
            <v xml:space="preserve"> three hundred and twenty four Crores</v>
          </cell>
          <cell r="G328" t="str">
            <v xml:space="preserve"> three hundred and twenty four Millions</v>
          </cell>
          <cell r="H328" t="str">
            <v xml:space="preserve"> three hundred and twenty four Billions</v>
          </cell>
        </row>
        <row r="329">
          <cell r="A329">
            <v>325</v>
          </cell>
          <cell r="B329" t="str">
            <v xml:space="preserve"> three hundred and twenty five</v>
          </cell>
          <cell r="C329" t="str">
            <v xml:space="preserve"> three hundred and twenty five</v>
          </cell>
          <cell r="D329" t="str">
            <v xml:space="preserve"> three hundred and twenty five Thousand</v>
          </cell>
          <cell r="E329" t="str">
            <v xml:space="preserve"> three hundred and twenty five Lakhs</v>
          </cell>
          <cell r="F329" t="str">
            <v xml:space="preserve"> three hundred and twenty five Crores</v>
          </cell>
          <cell r="G329" t="str">
            <v xml:space="preserve"> three hundred and twenty five Millions</v>
          </cell>
          <cell r="H329" t="str">
            <v xml:space="preserve"> three hundred and twenty five Billions</v>
          </cell>
        </row>
        <row r="330">
          <cell r="A330">
            <v>326</v>
          </cell>
          <cell r="B330" t="str">
            <v xml:space="preserve"> three hundred and twenty six</v>
          </cell>
          <cell r="C330" t="str">
            <v xml:space="preserve"> three hundred and twenty six</v>
          </cell>
          <cell r="D330" t="str">
            <v xml:space="preserve"> three hundred and twenty six Thousand</v>
          </cell>
          <cell r="E330" t="str">
            <v xml:space="preserve"> three hundred and twenty six Lakhs</v>
          </cell>
          <cell r="F330" t="str">
            <v xml:space="preserve"> three hundred and twenty six Crores</v>
          </cell>
          <cell r="G330" t="str">
            <v xml:space="preserve"> three hundred and twenty six Millions</v>
          </cell>
          <cell r="H330" t="str">
            <v xml:space="preserve"> three hundred and twenty six Billions</v>
          </cell>
        </row>
        <row r="331">
          <cell r="A331">
            <v>327</v>
          </cell>
          <cell r="B331" t="str">
            <v xml:space="preserve"> three hundred and twenty seven</v>
          </cell>
          <cell r="C331" t="str">
            <v xml:space="preserve"> three hundred and twenty seven</v>
          </cell>
          <cell r="D331" t="str">
            <v xml:space="preserve"> three hundred and twenty seven Thousand</v>
          </cell>
          <cell r="E331" t="str">
            <v xml:space="preserve"> three hundred and twenty seven Lakhs</v>
          </cell>
          <cell r="F331" t="str">
            <v xml:space="preserve"> three hundred and twenty seven Crores</v>
          </cell>
          <cell r="G331" t="str">
            <v xml:space="preserve"> three hundred and twenty seven Millions</v>
          </cell>
          <cell r="H331" t="str">
            <v xml:space="preserve"> three hundred and twenty seven Billions</v>
          </cell>
        </row>
        <row r="332">
          <cell r="A332">
            <v>328</v>
          </cell>
          <cell r="B332" t="str">
            <v xml:space="preserve"> three hundred and twenty eight</v>
          </cell>
          <cell r="C332" t="str">
            <v xml:space="preserve"> three hundred and twenty eight</v>
          </cell>
          <cell r="D332" t="str">
            <v xml:space="preserve"> three hundred and twenty eight Thousand</v>
          </cell>
          <cell r="E332" t="str">
            <v xml:space="preserve"> three hundred and twenty eight Lakhs</v>
          </cell>
          <cell r="F332" t="str">
            <v xml:space="preserve"> three hundred and twenty eight Crores</v>
          </cell>
          <cell r="G332" t="str">
            <v xml:space="preserve"> three hundred and twenty eight Millions</v>
          </cell>
          <cell r="H332" t="str">
            <v xml:space="preserve"> three hundred and twenty eight Billions</v>
          </cell>
        </row>
        <row r="333">
          <cell r="A333">
            <v>329</v>
          </cell>
          <cell r="B333" t="str">
            <v xml:space="preserve"> three hundred and twenty nine</v>
          </cell>
          <cell r="C333" t="str">
            <v xml:space="preserve"> three hundred and twenty nine</v>
          </cell>
          <cell r="D333" t="str">
            <v xml:space="preserve"> three hundred and twenty nine Thousand</v>
          </cell>
          <cell r="E333" t="str">
            <v xml:space="preserve"> three hundred and twenty nine Lakhs</v>
          </cell>
          <cell r="F333" t="str">
            <v xml:space="preserve"> three hundred and twenty nine Crores</v>
          </cell>
          <cell r="G333" t="str">
            <v xml:space="preserve"> three hundred and twenty nine Millions</v>
          </cell>
          <cell r="H333" t="str">
            <v xml:space="preserve"> three hundred and twenty nine Billions</v>
          </cell>
        </row>
        <row r="334">
          <cell r="A334">
            <v>330</v>
          </cell>
          <cell r="B334" t="str">
            <v xml:space="preserve"> three hundred and thirty</v>
          </cell>
          <cell r="C334" t="str">
            <v xml:space="preserve"> three hundred and thirty</v>
          </cell>
          <cell r="D334" t="str">
            <v xml:space="preserve"> three hundred and thirty Thousand</v>
          </cell>
          <cell r="E334" t="str">
            <v xml:space="preserve"> three hundred and thirty Lakhs</v>
          </cell>
          <cell r="F334" t="str">
            <v xml:space="preserve"> three hundred and thirty Crores</v>
          </cell>
          <cell r="G334" t="str">
            <v xml:space="preserve"> three hundred and thirty Millions</v>
          </cell>
          <cell r="H334" t="str">
            <v xml:space="preserve"> three hundred and thirty Billions</v>
          </cell>
        </row>
        <row r="335">
          <cell r="A335">
            <v>331</v>
          </cell>
          <cell r="B335" t="str">
            <v xml:space="preserve"> three hundred and thirty one</v>
          </cell>
          <cell r="C335" t="str">
            <v xml:space="preserve"> three hundred and thirty one</v>
          </cell>
          <cell r="D335" t="str">
            <v xml:space="preserve"> three hundred and thirty one Thousand</v>
          </cell>
          <cell r="E335" t="str">
            <v xml:space="preserve"> three hundred and thirty one Lakhs</v>
          </cell>
          <cell r="F335" t="str">
            <v xml:space="preserve"> three hundred and thirty one Crores</v>
          </cell>
          <cell r="G335" t="str">
            <v xml:space="preserve"> three hundred and thirty one Millions</v>
          </cell>
          <cell r="H335" t="str">
            <v xml:space="preserve"> three hundred and thirty one Billions</v>
          </cell>
        </row>
        <row r="336">
          <cell r="A336">
            <v>332</v>
          </cell>
          <cell r="B336" t="str">
            <v xml:space="preserve"> three hundred and thirty two</v>
          </cell>
          <cell r="C336" t="str">
            <v xml:space="preserve"> three hundred and thirty two</v>
          </cell>
          <cell r="D336" t="str">
            <v xml:space="preserve"> three hundred and thirty two Thousand</v>
          </cell>
          <cell r="E336" t="str">
            <v xml:space="preserve"> three hundred and thirty two Lakhs</v>
          </cell>
          <cell r="F336" t="str">
            <v xml:space="preserve"> three hundred and thirty two Crores</v>
          </cell>
          <cell r="G336" t="str">
            <v xml:space="preserve"> three hundred and thirty two Millions</v>
          </cell>
          <cell r="H336" t="str">
            <v xml:space="preserve"> three hundred and thirty two Billions</v>
          </cell>
        </row>
        <row r="337">
          <cell r="A337">
            <v>333</v>
          </cell>
          <cell r="B337" t="str">
            <v xml:space="preserve"> three hundred and thirty three</v>
          </cell>
          <cell r="C337" t="str">
            <v xml:space="preserve"> three hundred and thirty three</v>
          </cell>
          <cell r="D337" t="str">
            <v xml:space="preserve"> three hundred and thirty three Thousand</v>
          </cell>
          <cell r="E337" t="str">
            <v xml:space="preserve"> three hundred and thirty three Lakhs</v>
          </cell>
          <cell r="F337" t="str">
            <v xml:space="preserve"> three hundred and thirty three Crores</v>
          </cell>
          <cell r="G337" t="str">
            <v xml:space="preserve"> three hundred and thirty three Millions</v>
          </cell>
          <cell r="H337" t="str">
            <v xml:space="preserve"> three hundred and thirty three Billions</v>
          </cell>
        </row>
        <row r="338">
          <cell r="A338">
            <v>334</v>
          </cell>
          <cell r="B338" t="str">
            <v xml:space="preserve"> three hundred and thirty four</v>
          </cell>
          <cell r="C338" t="str">
            <v xml:space="preserve"> three hundred and thirty four</v>
          </cell>
          <cell r="D338" t="str">
            <v xml:space="preserve"> three hundred and thirty four Thousand</v>
          </cell>
          <cell r="E338" t="str">
            <v xml:space="preserve"> three hundred and thirty four Lakhs</v>
          </cell>
          <cell r="F338" t="str">
            <v xml:space="preserve"> three hundred and thirty four Crores</v>
          </cell>
          <cell r="G338" t="str">
            <v xml:space="preserve"> three hundred and thirty four Millions</v>
          </cell>
          <cell r="H338" t="str">
            <v xml:space="preserve"> three hundred and thirty four Billions</v>
          </cell>
        </row>
        <row r="339">
          <cell r="A339">
            <v>335</v>
          </cell>
          <cell r="B339" t="str">
            <v xml:space="preserve"> three hundred and thirty five</v>
          </cell>
          <cell r="C339" t="str">
            <v xml:space="preserve"> three hundred and thirty five</v>
          </cell>
          <cell r="D339" t="str">
            <v xml:space="preserve"> three hundred and thirty five Thousand</v>
          </cell>
          <cell r="E339" t="str">
            <v xml:space="preserve"> three hundred and thirty five Lakhs</v>
          </cell>
          <cell r="F339" t="str">
            <v xml:space="preserve"> three hundred and thirty five Crores</v>
          </cell>
          <cell r="G339" t="str">
            <v xml:space="preserve"> three hundred and thirty five Millions</v>
          </cell>
          <cell r="H339" t="str">
            <v xml:space="preserve"> three hundred and thirty five Billions</v>
          </cell>
        </row>
        <row r="340">
          <cell r="A340">
            <v>336</v>
          </cell>
          <cell r="B340" t="str">
            <v xml:space="preserve"> three hundred and thirty six</v>
          </cell>
          <cell r="C340" t="str">
            <v xml:space="preserve"> three hundred and thirty six</v>
          </cell>
          <cell r="D340" t="str">
            <v xml:space="preserve"> three hundred and thirty six Thousand</v>
          </cell>
          <cell r="E340" t="str">
            <v xml:space="preserve"> three hundred and thirty six Lakhs</v>
          </cell>
          <cell r="F340" t="str">
            <v xml:space="preserve"> three hundred and thirty six Crores</v>
          </cell>
          <cell r="G340" t="str">
            <v xml:space="preserve"> three hundred and thirty six Millions</v>
          </cell>
          <cell r="H340" t="str">
            <v xml:space="preserve"> three hundred and thirty six Billions</v>
          </cell>
        </row>
        <row r="341">
          <cell r="A341">
            <v>337</v>
          </cell>
          <cell r="B341" t="str">
            <v xml:space="preserve"> three hundred and thirty seven</v>
          </cell>
          <cell r="C341" t="str">
            <v xml:space="preserve"> three hundred and thirty seven</v>
          </cell>
          <cell r="D341" t="str">
            <v xml:space="preserve"> three hundred and thirty seven Thousand</v>
          </cell>
          <cell r="E341" t="str">
            <v xml:space="preserve"> three hundred and thirty seven Lakhs</v>
          </cell>
          <cell r="F341" t="str">
            <v xml:space="preserve"> three hundred and thirty seven Crores</v>
          </cell>
          <cell r="G341" t="str">
            <v xml:space="preserve"> three hundred and thirty seven Millions</v>
          </cell>
          <cell r="H341" t="str">
            <v xml:space="preserve"> three hundred and thirty seven Billions</v>
          </cell>
        </row>
        <row r="342">
          <cell r="A342">
            <v>338</v>
          </cell>
          <cell r="B342" t="str">
            <v xml:space="preserve"> three hundred and thirty eight</v>
          </cell>
          <cell r="C342" t="str">
            <v xml:space="preserve"> three hundred and thirty eight</v>
          </cell>
          <cell r="D342" t="str">
            <v xml:space="preserve"> three hundred and thirty eight Thousand</v>
          </cell>
          <cell r="E342" t="str">
            <v xml:space="preserve"> three hundred and thirty eight Lakhs</v>
          </cell>
          <cell r="F342" t="str">
            <v xml:space="preserve"> three hundred and thirty eight Crores</v>
          </cell>
          <cell r="G342" t="str">
            <v xml:space="preserve"> three hundred and thirty eight Millions</v>
          </cell>
          <cell r="H342" t="str">
            <v xml:space="preserve"> three hundred and thirty eight Billions</v>
          </cell>
        </row>
        <row r="343">
          <cell r="A343">
            <v>339</v>
          </cell>
          <cell r="B343" t="str">
            <v xml:space="preserve"> three hundred and thirty nine</v>
          </cell>
          <cell r="C343" t="str">
            <v xml:space="preserve"> three hundred and thirty nine</v>
          </cell>
          <cell r="D343" t="str">
            <v xml:space="preserve"> three hundred and thirty nine Thousand</v>
          </cell>
          <cell r="E343" t="str">
            <v xml:space="preserve"> three hundred and thirty nine Lakhs</v>
          </cell>
          <cell r="F343" t="str">
            <v xml:space="preserve"> three hundred and thirty nine Crores</v>
          </cell>
          <cell r="G343" t="str">
            <v xml:space="preserve"> three hundred and thirty nine Millions</v>
          </cell>
          <cell r="H343" t="str">
            <v xml:space="preserve"> three hundred and thirty nine Billions</v>
          </cell>
        </row>
        <row r="344">
          <cell r="A344">
            <v>340</v>
          </cell>
          <cell r="B344" t="str">
            <v xml:space="preserve"> three hundred and forty</v>
          </cell>
          <cell r="C344" t="str">
            <v xml:space="preserve"> three hundred and forty</v>
          </cell>
          <cell r="D344" t="str">
            <v xml:space="preserve"> three hundred and forty Thousand</v>
          </cell>
          <cell r="E344" t="str">
            <v xml:space="preserve"> three hundred and forty Lakhs</v>
          </cell>
          <cell r="F344" t="str">
            <v xml:space="preserve"> three hundred and forty Crores</v>
          </cell>
          <cell r="G344" t="str">
            <v xml:space="preserve"> three hundred and forty Millions</v>
          </cell>
          <cell r="H344" t="str">
            <v xml:space="preserve"> three hundred and forty Billions</v>
          </cell>
        </row>
        <row r="345">
          <cell r="A345">
            <v>341</v>
          </cell>
          <cell r="B345" t="str">
            <v xml:space="preserve"> three hundred and forty one</v>
          </cell>
          <cell r="C345" t="str">
            <v xml:space="preserve"> three hundred and forty one</v>
          </cell>
          <cell r="D345" t="str">
            <v xml:space="preserve"> three hundred and forty one Thousand</v>
          </cell>
          <cell r="E345" t="str">
            <v xml:space="preserve"> three hundred and forty one Lakhs</v>
          </cell>
          <cell r="F345" t="str">
            <v xml:space="preserve"> three hundred and forty one Crores</v>
          </cell>
          <cell r="G345" t="str">
            <v xml:space="preserve"> three hundred and forty one Millions</v>
          </cell>
          <cell r="H345" t="str">
            <v xml:space="preserve"> three hundred and forty one Billions</v>
          </cell>
        </row>
        <row r="346">
          <cell r="A346">
            <v>342</v>
          </cell>
          <cell r="B346" t="str">
            <v xml:space="preserve"> three hundred and forty two</v>
          </cell>
          <cell r="C346" t="str">
            <v xml:space="preserve"> three hundred and forty two</v>
          </cell>
          <cell r="D346" t="str">
            <v xml:space="preserve"> three hundred and forty two Thousand</v>
          </cell>
          <cell r="E346" t="str">
            <v xml:space="preserve"> three hundred and forty two Lakhs</v>
          </cell>
          <cell r="F346" t="str">
            <v xml:space="preserve"> three hundred and forty two Crores</v>
          </cell>
          <cell r="G346" t="str">
            <v xml:space="preserve"> three hundred and forty two Millions</v>
          </cell>
          <cell r="H346" t="str">
            <v xml:space="preserve"> three hundred and forty two Billions</v>
          </cell>
        </row>
        <row r="347">
          <cell r="A347">
            <v>343</v>
          </cell>
          <cell r="B347" t="str">
            <v xml:space="preserve"> three hundred and forty three</v>
          </cell>
          <cell r="C347" t="str">
            <v xml:space="preserve"> three hundred and forty three</v>
          </cell>
          <cell r="D347" t="str">
            <v xml:space="preserve"> three hundred and forty three Thousand</v>
          </cell>
          <cell r="E347" t="str">
            <v xml:space="preserve"> three hundred and forty three Lakhs</v>
          </cell>
          <cell r="F347" t="str">
            <v xml:space="preserve"> three hundred and forty three Crores</v>
          </cell>
          <cell r="G347" t="str">
            <v xml:space="preserve"> three hundred and forty three Millions</v>
          </cell>
          <cell r="H347" t="str">
            <v xml:space="preserve"> three hundred and forty three Billions</v>
          </cell>
        </row>
        <row r="348">
          <cell r="A348">
            <v>344</v>
          </cell>
          <cell r="B348" t="str">
            <v xml:space="preserve"> three hundred and forty four</v>
          </cell>
          <cell r="C348" t="str">
            <v xml:space="preserve"> three hundred and forty four</v>
          </cell>
          <cell r="D348" t="str">
            <v xml:space="preserve"> three hundred and forty four Thousand</v>
          </cell>
          <cell r="E348" t="str">
            <v xml:space="preserve"> three hundred and forty four Lakhs</v>
          </cell>
          <cell r="F348" t="str">
            <v xml:space="preserve"> three hundred and forty four Crores</v>
          </cell>
          <cell r="G348" t="str">
            <v xml:space="preserve"> three hundred and forty four Millions</v>
          </cell>
          <cell r="H348" t="str">
            <v xml:space="preserve"> three hundred and forty four Billions</v>
          </cell>
        </row>
        <row r="349">
          <cell r="A349">
            <v>345</v>
          </cell>
          <cell r="B349" t="str">
            <v xml:space="preserve"> three hundred and forty five</v>
          </cell>
          <cell r="C349" t="str">
            <v xml:space="preserve"> three hundred and forty five</v>
          </cell>
          <cell r="D349" t="str">
            <v xml:space="preserve"> three hundred and forty five Thousand</v>
          </cell>
          <cell r="E349" t="str">
            <v xml:space="preserve"> three hundred and forty five Lakhs</v>
          </cell>
          <cell r="F349" t="str">
            <v xml:space="preserve"> three hundred and forty five Crores</v>
          </cell>
          <cell r="G349" t="str">
            <v xml:space="preserve"> three hundred and forty five Millions</v>
          </cell>
          <cell r="H349" t="str">
            <v xml:space="preserve"> three hundred and forty five Billions</v>
          </cell>
        </row>
        <row r="350">
          <cell r="A350">
            <v>346</v>
          </cell>
          <cell r="B350" t="str">
            <v xml:space="preserve"> three hundred and forty six</v>
          </cell>
          <cell r="C350" t="str">
            <v xml:space="preserve"> three hundred and forty six</v>
          </cell>
          <cell r="D350" t="str">
            <v xml:space="preserve"> three hundred and forty six Thousand</v>
          </cell>
          <cell r="E350" t="str">
            <v xml:space="preserve"> three hundred and forty six Lakhs</v>
          </cell>
          <cell r="F350" t="str">
            <v xml:space="preserve"> three hundred and forty six Crores</v>
          </cell>
          <cell r="G350" t="str">
            <v xml:space="preserve"> three hundred and forty six Millions</v>
          </cell>
          <cell r="H350" t="str">
            <v xml:space="preserve"> three hundred and forty six Billions</v>
          </cell>
        </row>
        <row r="351">
          <cell r="A351">
            <v>347</v>
          </cell>
          <cell r="B351" t="str">
            <v xml:space="preserve"> three hundred and forty seven</v>
          </cell>
          <cell r="C351" t="str">
            <v xml:space="preserve"> three hundred and forty seven</v>
          </cell>
          <cell r="D351" t="str">
            <v xml:space="preserve"> three hundred and forty seven Thousand</v>
          </cell>
          <cell r="E351" t="str">
            <v xml:space="preserve"> three hundred and forty seven Lakhs</v>
          </cell>
          <cell r="F351" t="str">
            <v xml:space="preserve"> three hundred and forty seven Crores</v>
          </cell>
          <cell r="G351" t="str">
            <v xml:space="preserve"> three hundred and forty seven Millions</v>
          </cell>
          <cell r="H351" t="str">
            <v xml:space="preserve"> three hundred and forty seven Billions</v>
          </cell>
        </row>
        <row r="352">
          <cell r="A352">
            <v>348</v>
          </cell>
          <cell r="B352" t="str">
            <v xml:space="preserve"> three hundred and forty eight</v>
          </cell>
          <cell r="C352" t="str">
            <v xml:space="preserve"> three hundred and forty eight</v>
          </cell>
          <cell r="D352" t="str">
            <v xml:space="preserve"> three hundred and forty eight Thousand</v>
          </cell>
          <cell r="E352" t="str">
            <v xml:space="preserve"> three hundred and forty eight Lakhs</v>
          </cell>
          <cell r="F352" t="str">
            <v xml:space="preserve"> three hundred and forty eight Crores</v>
          </cell>
          <cell r="G352" t="str">
            <v xml:space="preserve"> three hundred and forty eight Millions</v>
          </cell>
          <cell r="H352" t="str">
            <v xml:space="preserve"> three hundred and forty eight Billions</v>
          </cell>
        </row>
        <row r="353">
          <cell r="A353">
            <v>349</v>
          </cell>
          <cell r="B353" t="str">
            <v xml:space="preserve"> three hundred and forty nine</v>
          </cell>
          <cell r="C353" t="str">
            <v xml:space="preserve"> three hundred and forty nine</v>
          </cell>
          <cell r="D353" t="str">
            <v xml:space="preserve"> three hundred and forty nine Thousand</v>
          </cell>
          <cell r="E353" t="str">
            <v xml:space="preserve"> three hundred and forty nine Lakhs</v>
          </cell>
          <cell r="F353" t="str">
            <v xml:space="preserve"> three hundred and forty nine Crores</v>
          </cell>
          <cell r="G353" t="str">
            <v xml:space="preserve"> three hundred and forty nine Millions</v>
          </cell>
          <cell r="H353" t="str">
            <v xml:space="preserve"> three hundred and forty nine Billions</v>
          </cell>
        </row>
        <row r="354">
          <cell r="A354">
            <v>350</v>
          </cell>
          <cell r="B354" t="str">
            <v xml:space="preserve"> three hundred and fifty</v>
          </cell>
          <cell r="C354" t="str">
            <v xml:space="preserve"> three hundred and fifty</v>
          </cell>
          <cell r="D354" t="str">
            <v xml:space="preserve"> three hundred and fifty Thousand</v>
          </cell>
          <cell r="E354" t="str">
            <v xml:space="preserve"> three hundred and fifty Lakhs</v>
          </cell>
          <cell r="F354" t="str">
            <v xml:space="preserve"> three hundred and fifty Crores</v>
          </cell>
          <cell r="G354" t="str">
            <v xml:space="preserve"> three hundred and fifty Millions</v>
          </cell>
          <cell r="H354" t="str">
            <v xml:space="preserve"> three hundred and fifty Billions</v>
          </cell>
        </row>
        <row r="355">
          <cell r="A355">
            <v>351</v>
          </cell>
          <cell r="B355" t="str">
            <v xml:space="preserve"> three hundred and fifty one</v>
          </cell>
          <cell r="C355" t="str">
            <v xml:space="preserve"> three hundred and fifty one</v>
          </cell>
          <cell r="D355" t="str">
            <v xml:space="preserve"> three hundred and fifty one Thousand</v>
          </cell>
          <cell r="E355" t="str">
            <v xml:space="preserve"> three hundred and fifty one Lakhs</v>
          </cell>
          <cell r="F355" t="str">
            <v xml:space="preserve"> three hundred and fifty one Crores</v>
          </cell>
          <cell r="G355" t="str">
            <v xml:space="preserve"> three hundred and fifty one Millions</v>
          </cell>
          <cell r="H355" t="str">
            <v xml:space="preserve"> three hundred and fifty one Billions</v>
          </cell>
        </row>
        <row r="356">
          <cell r="A356">
            <v>352</v>
          </cell>
          <cell r="B356" t="str">
            <v xml:space="preserve"> three hundred and fifty two</v>
          </cell>
          <cell r="C356" t="str">
            <v xml:space="preserve"> three hundred and fifty two</v>
          </cell>
          <cell r="D356" t="str">
            <v xml:space="preserve"> three hundred and fifty two Thousand</v>
          </cell>
          <cell r="E356" t="str">
            <v xml:space="preserve"> three hundred and fifty two Lakhs</v>
          </cell>
          <cell r="F356" t="str">
            <v xml:space="preserve"> three hundred and fifty two Crores</v>
          </cell>
          <cell r="G356" t="str">
            <v xml:space="preserve"> three hundred and fifty two Millions</v>
          </cell>
          <cell r="H356" t="str">
            <v xml:space="preserve"> three hundred and fifty two Billions</v>
          </cell>
        </row>
        <row r="357">
          <cell r="A357">
            <v>353</v>
          </cell>
          <cell r="B357" t="str">
            <v xml:space="preserve"> three hundred and fifty three</v>
          </cell>
          <cell r="C357" t="str">
            <v xml:space="preserve"> three hundred and fifty three</v>
          </cell>
          <cell r="D357" t="str">
            <v xml:space="preserve"> three hundred and fifty three Thousand</v>
          </cell>
          <cell r="E357" t="str">
            <v xml:space="preserve"> three hundred and fifty three Lakhs</v>
          </cell>
          <cell r="F357" t="str">
            <v xml:space="preserve"> three hundred and fifty three Crores</v>
          </cell>
          <cell r="G357" t="str">
            <v xml:space="preserve"> three hundred and fifty three Millions</v>
          </cell>
          <cell r="H357" t="str">
            <v xml:space="preserve"> three hundred and fifty three Billions</v>
          </cell>
        </row>
        <row r="358">
          <cell r="A358">
            <v>354</v>
          </cell>
          <cell r="B358" t="str">
            <v xml:space="preserve"> three hundred and fifty four</v>
          </cell>
          <cell r="C358" t="str">
            <v xml:space="preserve"> three hundred and fifty four</v>
          </cell>
          <cell r="D358" t="str">
            <v xml:space="preserve"> three hundred and fifty four Thousand</v>
          </cell>
          <cell r="E358" t="str">
            <v xml:space="preserve"> three hundred and fifty four Lakhs</v>
          </cell>
          <cell r="F358" t="str">
            <v xml:space="preserve"> three hundred and fifty four Crores</v>
          </cell>
          <cell r="G358" t="str">
            <v xml:space="preserve"> three hundred and fifty four Millions</v>
          </cell>
          <cell r="H358" t="str">
            <v xml:space="preserve"> three hundred and fifty four Billions</v>
          </cell>
        </row>
        <row r="359">
          <cell r="A359">
            <v>355</v>
          </cell>
          <cell r="B359" t="str">
            <v xml:space="preserve"> three hundred and fifty five</v>
          </cell>
          <cell r="C359" t="str">
            <v xml:space="preserve"> three hundred and fifty five</v>
          </cell>
          <cell r="D359" t="str">
            <v xml:space="preserve"> three hundred and fifty five Thousand</v>
          </cell>
          <cell r="E359" t="str">
            <v xml:space="preserve"> three hundred and fifty five Lakhs</v>
          </cell>
          <cell r="F359" t="str">
            <v xml:space="preserve"> three hundred and fifty five Crores</v>
          </cell>
          <cell r="G359" t="str">
            <v xml:space="preserve"> three hundred and fifty five Millions</v>
          </cell>
          <cell r="H359" t="str">
            <v xml:space="preserve"> three hundred and fifty five Billions</v>
          </cell>
        </row>
        <row r="360">
          <cell r="A360">
            <v>356</v>
          </cell>
          <cell r="B360" t="str">
            <v xml:space="preserve"> three hundred and fifty six</v>
          </cell>
          <cell r="C360" t="str">
            <v xml:space="preserve"> three hundred and fifty six</v>
          </cell>
          <cell r="D360" t="str">
            <v xml:space="preserve"> three hundred and fifty six Thousand</v>
          </cell>
          <cell r="E360" t="str">
            <v xml:space="preserve"> three hundred and fifty six Lakhs</v>
          </cell>
          <cell r="F360" t="str">
            <v xml:space="preserve"> three hundred and fifty six Crores</v>
          </cell>
          <cell r="G360" t="str">
            <v xml:space="preserve"> three hundred and fifty six Millions</v>
          </cell>
          <cell r="H360" t="str">
            <v xml:space="preserve"> three hundred and fifty six Billions</v>
          </cell>
        </row>
        <row r="361">
          <cell r="A361">
            <v>357</v>
          </cell>
          <cell r="B361" t="str">
            <v xml:space="preserve"> three hundred and fifty seven</v>
          </cell>
          <cell r="C361" t="str">
            <v xml:space="preserve"> three hundred and fifty seven</v>
          </cell>
          <cell r="D361" t="str">
            <v xml:space="preserve"> three hundred and fifty seven Thousand</v>
          </cell>
          <cell r="E361" t="str">
            <v xml:space="preserve"> three hundred and fifty seven Lakhs</v>
          </cell>
          <cell r="F361" t="str">
            <v xml:space="preserve"> three hundred and fifty seven Crores</v>
          </cell>
          <cell r="G361" t="str">
            <v xml:space="preserve"> three hundred and fifty seven Millions</v>
          </cell>
          <cell r="H361" t="str">
            <v xml:space="preserve"> three hundred and fifty seven Billions</v>
          </cell>
        </row>
        <row r="362">
          <cell r="A362">
            <v>358</v>
          </cell>
          <cell r="B362" t="str">
            <v xml:space="preserve"> three hundred and fifty eight</v>
          </cell>
          <cell r="C362" t="str">
            <v xml:space="preserve"> three hundred and fifty eight</v>
          </cell>
          <cell r="D362" t="str">
            <v xml:space="preserve"> three hundred and fifty eight Thousand</v>
          </cell>
          <cell r="E362" t="str">
            <v xml:space="preserve"> three hundred and fifty eight Lakhs</v>
          </cell>
          <cell r="F362" t="str">
            <v xml:space="preserve"> three hundred and fifty eight Crores</v>
          </cell>
          <cell r="G362" t="str">
            <v xml:space="preserve"> three hundred and fifty eight Millions</v>
          </cell>
          <cell r="H362" t="str">
            <v xml:space="preserve"> three hundred and fifty eight Billions</v>
          </cell>
        </row>
        <row r="363">
          <cell r="A363">
            <v>359</v>
          </cell>
          <cell r="B363" t="str">
            <v xml:space="preserve"> three hundred and fifty nine</v>
          </cell>
          <cell r="C363" t="str">
            <v xml:space="preserve"> three hundred and fifty nine</v>
          </cell>
          <cell r="D363" t="str">
            <v xml:space="preserve"> three hundred and fifty nine Thousand</v>
          </cell>
          <cell r="E363" t="str">
            <v xml:space="preserve"> three hundred and fifty nine Lakhs</v>
          </cell>
          <cell r="F363" t="str">
            <v xml:space="preserve"> three hundred and fifty nine Crores</v>
          </cell>
          <cell r="G363" t="str">
            <v xml:space="preserve"> three hundred and fifty nine Millions</v>
          </cell>
          <cell r="H363" t="str">
            <v xml:space="preserve"> three hundred and fifty nine Billions</v>
          </cell>
        </row>
        <row r="364">
          <cell r="A364">
            <v>360</v>
          </cell>
          <cell r="B364" t="str">
            <v xml:space="preserve"> three hundred and sixty</v>
          </cell>
          <cell r="C364" t="str">
            <v xml:space="preserve"> three hundred and sixty</v>
          </cell>
          <cell r="D364" t="str">
            <v xml:space="preserve"> three hundred and sixty Thousand</v>
          </cell>
          <cell r="E364" t="str">
            <v xml:space="preserve"> three hundred and sixty Lakhs</v>
          </cell>
          <cell r="F364" t="str">
            <v xml:space="preserve"> three hundred and sixty Crores</v>
          </cell>
          <cell r="G364" t="str">
            <v xml:space="preserve"> three hundred and sixty Millions</v>
          </cell>
          <cell r="H364" t="str">
            <v xml:space="preserve"> three hundred and sixty Billions</v>
          </cell>
        </row>
        <row r="365">
          <cell r="A365">
            <v>361</v>
          </cell>
          <cell r="B365" t="str">
            <v xml:space="preserve"> three hundred and sixty one </v>
          </cell>
          <cell r="C365" t="str">
            <v xml:space="preserve"> three hundred and sixty one </v>
          </cell>
          <cell r="D365" t="str">
            <v xml:space="preserve"> three hundred and sixty one  Thousand</v>
          </cell>
          <cell r="E365" t="str">
            <v xml:space="preserve"> three hundred and sixty one  Lakhs</v>
          </cell>
          <cell r="F365" t="str">
            <v xml:space="preserve"> three hundred and sixty one  Crores</v>
          </cell>
          <cell r="G365" t="str">
            <v xml:space="preserve"> three hundred and sixty one  Millions</v>
          </cell>
          <cell r="H365" t="str">
            <v xml:space="preserve"> three hundred and sixty one  Billions</v>
          </cell>
        </row>
        <row r="366">
          <cell r="A366">
            <v>362</v>
          </cell>
          <cell r="B366" t="str">
            <v xml:space="preserve"> three hundred and sixty two</v>
          </cell>
          <cell r="C366" t="str">
            <v xml:space="preserve"> three hundred and sixty two</v>
          </cell>
          <cell r="D366" t="str">
            <v xml:space="preserve"> three hundred and sixty two Thousand</v>
          </cell>
          <cell r="E366" t="str">
            <v xml:space="preserve"> three hundred and sixty two Lakhs</v>
          </cell>
          <cell r="F366" t="str">
            <v xml:space="preserve"> three hundred and sixty two Crores</v>
          </cell>
          <cell r="G366" t="str">
            <v xml:space="preserve"> three hundred and sixty two Millions</v>
          </cell>
          <cell r="H366" t="str">
            <v xml:space="preserve"> three hundred and sixty two Billions</v>
          </cell>
        </row>
        <row r="367">
          <cell r="A367">
            <v>363</v>
          </cell>
          <cell r="B367" t="str">
            <v xml:space="preserve"> three hundred and sixty three</v>
          </cell>
          <cell r="C367" t="str">
            <v xml:space="preserve"> three hundred and sixty three</v>
          </cell>
          <cell r="D367" t="str">
            <v xml:space="preserve"> three hundred and sixty three Thousand</v>
          </cell>
          <cell r="E367" t="str">
            <v xml:space="preserve"> three hundred and sixty three Lakhs</v>
          </cell>
          <cell r="F367" t="str">
            <v xml:space="preserve"> three hundred and sixty three Crores</v>
          </cell>
          <cell r="G367" t="str">
            <v xml:space="preserve"> three hundred and sixty three Millions</v>
          </cell>
          <cell r="H367" t="str">
            <v xml:space="preserve"> three hundred and sixty three Billions</v>
          </cell>
        </row>
        <row r="368">
          <cell r="A368">
            <v>364</v>
          </cell>
          <cell r="B368" t="str">
            <v xml:space="preserve"> three hundred and sixty four</v>
          </cell>
          <cell r="C368" t="str">
            <v xml:space="preserve"> three hundred and sixty four</v>
          </cell>
          <cell r="D368" t="str">
            <v xml:space="preserve"> three hundred and sixty four Thousand</v>
          </cell>
          <cell r="E368" t="str">
            <v xml:space="preserve"> three hundred and sixty four Lakhs</v>
          </cell>
          <cell r="F368" t="str">
            <v xml:space="preserve"> three hundred and sixty four Crores</v>
          </cell>
          <cell r="G368" t="str">
            <v xml:space="preserve"> three hundred and sixty four Millions</v>
          </cell>
          <cell r="H368" t="str">
            <v xml:space="preserve"> three hundred and sixty four Billions</v>
          </cell>
        </row>
        <row r="369">
          <cell r="A369">
            <v>365</v>
          </cell>
          <cell r="B369" t="str">
            <v xml:space="preserve"> three hundred and sixty five</v>
          </cell>
          <cell r="C369" t="str">
            <v xml:space="preserve"> three hundred and sixty five</v>
          </cell>
          <cell r="D369" t="str">
            <v xml:space="preserve"> three hundred and sixty five Thousand</v>
          </cell>
          <cell r="E369" t="str">
            <v xml:space="preserve"> three hundred and sixty five Lakhs</v>
          </cell>
          <cell r="F369" t="str">
            <v xml:space="preserve"> three hundred and sixty five Crores</v>
          </cell>
          <cell r="G369" t="str">
            <v xml:space="preserve"> three hundred and sixty five Millions</v>
          </cell>
          <cell r="H369" t="str">
            <v xml:space="preserve"> three hundred and sixty five Billions</v>
          </cell>
        </row>
        <row r="370">
          <cell r="A370">
            <v>366</v>
          </cell>
          <cell r="B370" t="str">
            <v xml:space="preserve"> three hundred and sixty six</v>
          </cell>
          <cell r="C370" t="str">
            <v xml:space="preserve"> three hundred and sixty six</v>
          </cell>
          <cell r="D370" t="str">
            <v xml:space="preserve"> three hundred and sixty six Thousand</v>
          </cell>
          <cell r="E370" t="str">
            <v xml:space="preserve"> three hundred and sixty six Lakhs</v>
          </cell>
          <cell r="F370" t="str">
            <v xml:space="preserve"> three hundred and sixty six Crores</v>
          </cell>
          <cell r="G370" t="str">
            <v xml:space="preserve"> three hundred and sixty six Millions</v>
          </cell>
          <cell r="H370" t="str">
            <v xml:space="preserve"> three hundred and sixty six Billions</v>
          </cell>
        </row>
        <row r="371">
          <cell r="A371">
            <v>367</v>
          </cell>
          <cell r="B371" t="str">
            <v xml:space="preserve"> three hundred and sixty seven</v>
          </cell>
          <cell r="C371" t="str">
            <v xml:space="preserve"> three hundred and sixty seven</v>
          </cell>
          <cell r="D371" t="str">
            <v xml:space="preserve"> three hundred and sixty seven Thousand</v>
          </cell>
          <cell r="E371" t="str">
            <v xml:space="preserve"> three hundred and sixty seven Lakhs</v>
          </cell>
          <cell r="F371" t="str">
            <v xml:space="preserve"> three hundred and sixty seven Crores</v>
          </cell>
          <cell r="G371" t="str">
            <v xml:space="preserve"> three hundred and sixty seven Millions</v>
          </cell>
          <cell r="H371" t="str">
            <v xml:space="preserve"> three hundred and sixty seven Billions</v>
          </cell>
        </row>
        <row r="372">
          <cell r="A372">
            <v>368</v>
          </cell>
          <cell r="B372" t="str">
            <v xml:space="preserve"> three hundred and sixty eight</v>
          </cell>
          <cell r="C372" t="str">
            <v xml:space="preserve"> three hundred and sixty eight</v>
          </cell>
          <cell r="D372" t="str">
            <v xml:space="preserve"> three hundred and sixty eight Thousand</v>
          </cell>
          <cell r="E372" t="str">
            <v xml:space="preserve"> three hundred and sixty eight Lakhs</v>
          </cell>
          <cell r="F372" t="str">
            <v xml:space="preserve"> three hundred and sixty eight Crores</v>
          </cell>
          <cell r="G372" t="str">
            <v xml:space="preserve"> three hundred and sixty eight Millions</v>
          </cell>
          <cell r="H372" t="str">
            <v xml:space="preserve"> three hundred and sixty eight Billions</v>
          </cell>
        </row>
        <row r="373">
          <cell r="A373">
            <v>369</v>
          </cell>
          <cell r="B373" t="str">
            <v xml:space="preserve"> three hundred and sixty nine</v>
          </cell>
          <cell r="C373" t="str">
            <v xml:space="preserve"> three hundred and sixty nine</v>
          </cell>
          <cell r="D373" t="str">
            <v xml:space="preserve"> three hundred and sixty nine Thousand</v>
          </cell>
          <cell r="E373" t="str">
            <v xml:space="preserve"> three hundred and sixty nine Lakhs</v>
          </cell>
          <cell r="F373" t="str">
            <v xml:space="preserve"> three hundred and sixty nine Crores</v>
          </cell>
          <cell r="G373" t="str">
            <v xml:space="preserve"> three hundred and sixty nine Millions</v>
          </cell>
          <cell r="H373" t="str">
            <v xml:space="preserve"> three hundred and sixty nine Billions</v>
          </cell>
        </row>
        <row r="374">
          <cell r="A374">
            <v>370</v>
          </cell>
          <cell r="B374" t="str">
            <v xml:space="preserve"> three hundred and seventy</v>
          </cell>
          <cell r="C374" t="str">
            <v xml:space="preserve"> three hundred and seventy</v>
          </cell>
          <cell r="D374" t="str">
            <v xml:space="preserve"> three hundred and seventy Thousand</v>
          </cell>
          <cell r="E374" t="str">
            <v xml:space="preserve"> three hundred and seventy Lakhs</v>
          </cell>
          <cell r="F374" t="str">
            <v xml:space="preserve"> three hundred and seventy Crores</v>
          </cell>
          <cell r="G374" t="str">
            <v xml:space="preserve"> three hundred and seventy Millions</v>
          </cell>
          <cell r="H374" t="str">
            <v xml:space="preserve"> three hundred and seventy Billions</v>
          </cell>
        </row>
        <row r="375">
          <cell r="A375">
            <v>371</v>
          </cell>
          <cell r="B375" t="str">
            <v xml:space="preserve"> three hundred and seventy one</v>
          </cell>
          <cell r="C375" t="str">
            <v xml:space="preserve"> three hundred and seventy one</v>
          </cell>
          <cell r="D375" t="str">
            <v xml:space="preserve"> three hundred and seventy one Thousand</v>
          </cell>
          <cell r="E375" t="str">
            <v xml:space="preserve"> three hundred and seventy one Lakhs</v>
          </cell>
          <cell r="F375" t="str">
            <v xml:space="preserve"> three hundred and seventy one Crores</v>
          </cell>
          <cell r="G375" t="str">
            <v xml:space="preserve"> three hundred and seventy one Millions</v>
          </cell>
          <cell r="H375" t="str">
            <v xml:space="preserve"> three hundred and seventy one Billions</v>
          </cell>
        </row>
        <row r="376">
          <cell r="A376">
            <v>372</v>
          </cell>
          <cell r="B376" t="str">
            <v xml:space="preserve"> three hundred and seventy two</v>
          </cell>
          <cell r="C376" t="str">
            <v xml:space="preserve"> three hundred and seventy two</v>
          </cell>
          <cell r="D376" t="str">
            <v xml:space="preserve"> three hundred and seventy two Thousand</v>
          </cell>
          <cell r="E376" t="str">
            <v xml:space="preserve"> three hundred and seventy two Lakhs</v>
          </cell>
          <cell r="F376" t="str">
            <v xml:space="preserve"> three hundred and seventy two Crores</v>
          </cell>
          <cell r="G376" t="str">
            <v xml:space="preserve"> three hundred and seventy two Millions</v>
          </cell>
          <cell r="H376" t="str">
            <v xml:space="preserve"> three hundred and seventy two Billions</v>
          </cell>
        </row>
        <row r="377">
          <cell r="A377">
            <v>373</v>
          </cell>
          <cell r="B377" t="str">
            <v xml:space="preserve"> three hundred and seventy three</v>
          </cell>
          <cell r="C377" t="str">
            <v xml:space="preserve"> three hundred and seventy three</v>
          </cell>
          <cell r="D377" t="str">
            <v xml:space="preserve"> three hundred and seventy three Thousand</v>
          </cell>
          <cell r="E377" t="str">
            <v xml:space="preserve"> three hundred and seventy three Lakhs</v>
          </cell>
          <cell r="F377" t="str">
            <v xml:space="preserve"> three hundred and seventy three Crores</v>
          </cell>
          <cell r="G377" t="str">
            <v xml:space="preserve"> three hundred and seventy three Millions</v>
          </cell>
          <cell r="H377" t="str">
            <v xml:space="preserve"> three hundred and seventy three Billions</v>
          </cell>
        </row>
        <row r="378">
          <cell r="A378">
            <v>374</v>
          </cell>
          <cell r="B378" t="str">
            <v xml:space="preserve"> three hundred and seventy four</v>
          </cell>
          <cell r="C378" t="str">
            <v xml:space="preserve"> three hundred and seventy four</v>
          </cell>
          <cell r="D378" t="str">
            <v xml:space="preserve"> three hundred and seventy four Thousand</v>
          </cell>
          <cell r="E378" t="str">
            <v xml:space="preserve"> three hundred and seventy four Lakhs</v>
          </cell>
          <cell r="F378" t="str">
            <v xml:space="preserve"> three hundred and seventy four Crores</v>
          </cell>
          <cell r="G378" t="str">
            <v xml:space="preserve"> three hundred and seventy four Millions</v>
          </cell>
          <cell r="H378" t="str">
            <v xml:space="preserve"> three hundred and seventy four Billions</v>
          </cell>
        </row>
        <row r="379">
          <cell r="A379">
            <v>375</v>
          </cell>
          <cell r="B379" t="str">
            <v xml:space="preserve"> three hundred and seventy five</v>
          </cell>
          <cell r="C379" t="str">
            <v xml:space="preserve"> three hundred and seventy five</v>
          </cell>
          <cell r="D379" t="str">
            <v xml:space="preserve"> three hundred and seventy five Thousand</v>
          </cell>
          <cell r="E379" t="str">
            <v xml:space="preserve"> three hundred and seventy five Lakhs</v>
          </cell>
          <cell r="F379" t="str">
            <v xml:space="preserve"> three hundred and seventy five Crores</v>
          </cell>
          <cell r="G379" t="str">
            <v xml:space="preserve"> three hundred and seventy five Millions</v>
          </cell>
          <cell r="H379" t="str">
            <v xml:space="preserve"> three hundred and seventy five Billions</v>
          </cell>
        </row>
        <row r="380">
          <cell r="A380">
            <v>376</v>
          </cell>
          <cell r="B380" t="str">
            <v xml:space="preserve"> three hundred and seventy six</v>
          </cell>
          <cell r="C380" t="str">
            <v xml:space="preserve"> three hundred and seventy six</v>
          </cell>
          <cell r="D380" t="str">
            <v xml:space="preserve"> three hundred and seventy six Thousand</v>
          </cell>
          <cell r="E380" t="str">
            <v xml:space="preserve"> three hundred and seventy six Lakhs</v>
          </cell>
          <cell r="F380" t="str">
            <v xml:space="preserve"> three hundred and seventy six Crores</v>
          </cell>
          <cell r="G380" t="str">
            <v xml:space="preserve"> three hundred and seventy six Millions</v>
          </cell>
          <cell r="H380" t="str">
            <v xml:space="preserve"> three hundred and seventy six Billions</v>
          </cell>
        </row>
        <row r="381">
          <cell r="A381">
            <v>377</v>
          </cell>
          <cell r="B381" t="str">
            <v xml:space="preserve"> three hundred and seventy seven</v>
          </cell>
          <cell r="C381" t="str">
            <v xml:space="preserve"> three hundred and seventy seven</v>
          </cell>
          <cell r="D381" t="str">
            <v xml:space="preserve"> three hundred and seventy seven Thousand</v>
          </cell>
          <cell r="E381" t="str">
            <v xml:space="preserve"> three hundred and seventy seven Lakhs</v>
          </cell>
          <cell r="F381" t="str">
            <v xml:space="preserve"> three hundred and seventy seven Crores</v>
          </cell>
          <cell r="G381" t="str">
            <v xml:space="preserve"> three hundred and seventy seven Millions</v>
          </cell>
          <cell r="H381" t="str">
            <v xml:space="preserve"> three hundred and seventy seven Billions</v>
          </cell>
        </row>
        <row r="382">
          <cell r="A382">
            <v>378</v>
          </cell>
          <cell r="B382" t="str">
            <v xml:space="preserve"> three hundred and seventy eight</v>
          </cell>
          <cell r="C382" t="str">
            <v xml:space="preserve"> three hundred and seventy eight</v>
          </cell>
          <cell r="D382" t="str">
            <v xml:space="preserve"> three hundred and seventy eight Thousand</v>
          </cell>
          <cell r="E382" t="str">
            <v xml:space="preserve"> three hundred and seventy eight Lakhs</v>
          </cell>
          <cell r="F382" t="str">
            <v xml:space="preserve"> three hundred and seventy eight Crores</v>
          </cell>
          <cell r="G382" t="str">
            <v xml:space="preserve"> three hundred and seventy eight Millions</v>
          </cell>
          <cell r="H382" t="str">
            <v xml:space="preserve"> three hundred and seventy eight Billions</v>
          </cell>
        </row>
        <row r="383">
          <cell r="A383">
            <v>379</v>
          </cell>
          <cell r="B383" t="str">
            <v xml:space="preserve"> three hundred and seventy nine</v>
          </cell>
          <cell r="C383" t="str">
            <v xml:space="preserve"> three hundred and seventy nine</v>
          </cell>
          <cell r="D383" t="str">
            <v xml:space="preserve"> three hundred and seventy nine Thousand</v>
          </cell>
          <cell r="E383" t="str">
            <v xml:space="preserve"> three hundred and seventy nine Lakhs</v>
          </cell>
          <cell r="F383" t="str">
            <v xml:space="preserve"> three hundred and seventy nine Crores</v>
          </cell>
          <cell r="G383" t="str">
            <v xml:space="preserve"> three hundred and seventy nine Millions</v>
          </cell>
          <cell r="H383" t="str">
            <v xml:space="preserve"> three hundred and seventy nine Billions</v>
          </cell>
        </row>
        <row r="384">
          <cell r="A384">
            <v>380</v>
          </cell>
          <cell r="B384" t="str">
            <v xml:space="preserve"> three hundred and eighty</v>
          </cell>
          <cell r="C384" t="str">
            <v xml:space="preserve"> three hundred and eighty</v>
          </cell>
          <cell r="D384" t="str">
            <v xml:space="preserve"> three hundred and eighty Thousand</v>
          </cell>
          <cell r="E384" t="str">
            <v xml:space="preserve"> three hundred and eighty Lakhs</v>
          </cell>
          <cell r="F384" t="str">
            <v xml:space="preserve"> three hundred and eighty Crores</v>
          </cell>
          <cell r="G384" t="str">
            <v xml:space="preserve"> three hundred and eighty Millions</v>
          </cell>
          <cell r="H384" t="str">
            <v xml:space="preserve"> three hundred and eighty Billions</v>
          </cell>
        </row>
        <row r="385">
          <cell r="A385">
            <v>381</v>
          </cell>
          <cell r="B385" t="str">
            <v xml:space="preserve"> three hundred and eighty one </v>
          </cell>
          <cell r="C385" t="str">
            <v xml:space="preserve"> three hundred and eighty one </v>
          </cell>
          <cell r="D385" t="str">
            <v xml:space="preserve"> three hundred and eighty one  Thousand</v>
          </cell>
          <cell r="E385" t="str">
            <v xml:space="preserve"> three hundred and eighty one  Lakhs</v>
          </cell>
          <cell r="F385" t="str">
            <v xml:space="preserve"> three hundred and eighty one  Crores</v>
          </cell>
          <cell r="G385" t="str">
            <v xml:space="preserve"> three hundred and eighty one  Millions</v>
          </cell>
          <cell r="H385" t="str">
            <v xml:space="preserve"> three hundred and eighty one  Billions</v>
          </cell>
        </row>
        <row r="386">
          <cell r="A386">
            <v>382</v>
          </cell>
          <cell r="B386" t="str">
            <v xml:space="preserve"> three hundred and eighty two</v>
          </cell>
          <cell r="C386" t="str">
            <v xml:space="preserve"> three hundred and eighty two</v>
          </cell>
          <cell r="D386" t="str">
            <v xml:space="preserve"> three hundred and eighty two Thousand</v>
          </cell>
          <cell r="E386" t="str">
            <v xml:space="preserve"> three hundred and eighty two Lakhs</v>
          </cell>
          <cell r="F386" t="str">
            <v xml:space="preserve"> three hundred and eighty two Crores</v>
          </cell>
          <cell r="G386" t="str">
            <v xml:space="preserve"> three hundred and eighty two Millions</v>
          </cell>
          <cell r="H386" t="str">
            <v xml:space="preserve"> three hundred and eighty two Billions</v>
          </cell>
        </row>
        <row r="387">
          <cell r="A387">
            <v>383</v>
          </cell>
          <cell r="B387" t="str">
            <v xml:space="preserve"> three hundred and eighty three</v>
          </cell>
          <cell r="C387" t="str">
            <v xml:space="preserve"> three hundred and eighty three</v>
          </cell>
          <cell r="D387" t="str">
            <v xml:space="preserve"> three hundred and eighty three Thousand</v>
          </cell>
          <cell r="E387" t="str">
            <v xml:space="preserve"> three hundred and eighty three Lakhs</v>
          </cell>
          <cell r="F387" t="str">
            <v xml:space="preserve"> three hundred and eighty three Crores</v>
          </cell>
          <cell r="G387" t="str">
            <v xml:space="preserve"> three hundred and eighty three Millions</v>
          </cell>
          <cell r="H387" t="str">
            <v xml:space="preserve"> three hundred and eighty three Billions</v>
          </cell>
        </row>
        <row r="388">
          <cell r="A388">
            <v>384</v>
          </cell>
          <cell r="B388" t="str">
            <v xml:space="preserve"> three hundred and eighty four</v>
          </cell>
          <cell r="C388" t="str">
            <v xml:space="preserve"> three hundred and eighty four</v>
          </cell>
          <cell r="D388" t="str">
            <v xml:space="preserve"> three hundred and eighty four Thousand</v>
          </cell>
          <cell r="E388" t="str">
            <v xml:space="preserve"> three hundred and eighty four Lakhs</v>
          </cell>
          <cell r="F388" t="str">
            <v xml:space="preserve"> three hundred and eighty four Crores</v>
          </cell>
          <cell r="G388" t="str">
            <v xml:space="preserve"> three hundred and eighty four Millions</v>
          </cell>
          <cell r="H388" t="str">
            <v xml:space="preserve"> three hundred and eighty four Billions</v>
          </cell>
        </row>
        <row r="389">
          <cell r="A389">
            <v>385</v>
          </cell>
          <cell r="B389" t="str">
            <v xml:space="preserve"> three hundred and eighty five</v>
          </cell>
          <cell r="C389" t="str">
            <v xml:space="preserve"> three hundred and eighty five</v>
          </cell>
          <cell r="D389" t="str">
            <v xml:space="preserve"> three hundred and eighty five Thousand</v>
          </cell>
          <cell r="E389" t="str">
            <v xml:space="preserve"> three hundred and eighty five Lakhs</v>
          </cell>
          <cell r="F389" t="str">
            <v xml:space="preserve"> three hundred and eighty five Crores</v>
          </cell>
          <cell r="G389" t="str">
            <v xml:space="preserve"> three hundred and eighty five Millions</v>
          </cell>
          <cell r="H389" t="str">
            <v xml:space="preserve"> three hundred and eighty five Billions</v>
          </cell>
        </row>
        <row r="390">
          <cell r="A390">
            <v>386</v>
          </cell>
          <cell r="B390" t="str">
            <v xml:space="preserve"> three hundred and eighty six</v>
          </cell>
          <cell r="C390" t="str">
            <v xml:space="preserve"> three hundred and eighty six</v>
          </cell>
          <cell r="D390" t="str">
            <v xml:space="preserve"> three hundred and eighty six Thousand</v>
          </cell>
          <cell r="E390" t="str">
            <v xml:space="preserve"> three hundred and eighty six Lakhs</v>
          </cell>
          <cell r="F390" t="str">
            <v xml:space="preserve"> three hundred and eighty six Crores</v>
          </cell>
          <cell r="G390" t="str">
            <v xml:space="preserve"> three hundred and eighty six Millions</v>
          </cell>
          <cell r="H390" t="str">
            <v xml:space="preserve"> three hundred and eighty six Billions</v>
          </cell>
        </row>
        <row r="391">
          <cell r="A391">
            <v>387</v>
          </cell>
          <cell r="B391" t="str">
            <v xml:space="preserve"> three hundred and eighty seven</v>
          </cell>
          <cell r="C391" t="str">
            <v xml:space="preserve"> three hundred and eighty seven</v>
          </cell>
          <cell r="D391" t="str">
            <v xml:space="preserve"> three hundred and eighty seven Thousand</v>
          </cell>
          <cell r="E391" t="str">
            <v xml:space="preserve"> three hundred and eighty seven Lakhs</v>
          </cell>
          <cell r="F391" t="str">
            <v xml:space="preserve"> three hundred and eighty seven Crores</v>
          </cell>
          <cell r="G391" t="str">
            <v xml:space="preserve"> three hundred and eighty seven Millions</v>
          </cell>
          <cell r="H391" t="str">
            <v xml:space="preserve"> three hundred and eighty seven Billions</v>
          </cell>
        </row>
        <row r="392">
          <cell r="A392">
            <v>388</v>
          </cell>
          <cell r="B392" t="str">
            <v xml:space="preserve"> three hundred and eighty eight</v>
          </cell>
          <cell r="C392" t="str">
            <v xml:space="preserve"> three hundred and eighty eight</v>
          </cell>
          <cell r="D392" t="str">
            <v xml:space="preserve"> three hundred and eighty eight Thousand</v>
          </cell>
          <cell r="E392" t="str">
            <v xml:space="preserve"> three hundred and eighty eight Lakhs</v>
          </cell>
          <cell r="F392" t="str">
            <v xml:space="preserve"> three hundred and eighty eight Crores</v>
          </cell>
          <cell r="G392" t="str">
            <v xml:space="preserve"> three hundred and eighty eight Millions</v>
          </cell>
          <cell r="H392" t="str">
            <v xml:space="preserve"> three hundred and eighty eight Billions</v>
          </cell>
        </row>
        <row r="393">
          <cell r="A393">
            <v>389</v>
          </cell>
          <cell r="B393" t="str">
            <v xml:space="preserve"> three hundred and eighty nine</v>
          </cell>
          <cell r="C393" t="str">
            <v xml:space="preserve"> three hundred and eighty nine</v>
          </cell>
          <cell r="D393" t="str">
            <v xml:space="preserve"> three hundred and eighty nine Thousand</v>
          </cell>
          <cell r="E393" t="str">
            <v xml:space="preserve"> three hundred and eighty nine Lakhs</v>
          </cell>
          <cell r="F393" t="str">
            <v xml:space="preserve"> three hundred and eighty nine Crores</v>
          </cell>
          <cell r="G393" t="str">
            <v xml:space="preserve"> three hundred and eighty nine Millions</v>
          </cell>
          <cell r="H393" t="str">
            <v xml:space="preserve"> three hundred and eighty nine Billions</v>
          </cell>
        </row>
        <row r="394">
          <cell r="A394">
            <v>390</v>
          </cell>
          <cell r="B394" t="str">
            <v xml:space="preserve"> three hundred and ninety</v>
          </cell>
          <cell r="C394" t="str">
            <v xml:space="preserve"> three hundred and ninety</v>
          </cell>
          <cell r="D394" t="str">
            <v xml:space="preserve"> three hundred and ninety Thousand</v>
          </cell>
          <cell r="E394" t="str">
            <v xml:space="preserve"> three hundred and ninety Lakhs</v>
          </cell>
          <cell r="F394" t="str">
            <v xml:space="preserve"> three hundred and ninety Crores</v>
          </cell>
          <cell r="G394" t="str">
            <v xml:space="preserve"> three hundred and ninety Millions</v>
          </cell>
          <cell r="H394" t="str">
            <v xml:space="preserve"> three hundred and ninety Billions</v>
          </cell>
        </row>
        <row r="395">
          <cell r="A395">
            <v>391</v>
          </cell>
          <cell r="B395" t="str">
            <v xml:space="preserve"> three hundred and ninety one</v>
          </cell>
          <cell r="C395" t="str">
            <v xml:space="preserve"> three hundred and ninety one</v>
          </cell>
          <cell r="D395" t="str">
            <v xml:space="preserve"> three hundred and ninety one Thousand</v>
          </cell>
          <cell r="E395" t="str">
            <v xml:space="preserve"> three hundred and ninety one Lakhs</v>
          </cell>
          <cell r="F395" t="str">
            <v xml:space="preserve"> three hundred and ninety one Crores</v>
          </cell>
          <cell r="G395" t="str">
            <v xml:space="preserve"> three hundred and ninety one Millions</v>
          </cell>
          <cell r="H395" t="str">
            <v xml:space="preserve"> three hundred and ninety one Billions</v>
          </cell>
        </row>
        <row r="396">
          <cell r="A396">
            <v>392</v>
          </cell>
          <cell r="B396" t="str">
            <v xml:space="preserve"> three hundred and ninety two</v>
          </cell>
          <cell r="C396" t="str">
            <v xml:space="preserve"> three hundred and ninety two</v>
          </cell>
          <cell r="D396" t="str">
            <v xml:space="preserve"> three hundred and ninety two Thousand</v>
          </cell>
          <cell r="E396" t="str">
            <v xml:space="preserve"> three hundred and ninety two Lakhs</v>
          </cell>
          <cell r="F396" t="str">
            <v xml:space="preserve"> three hundred and ninety two Crores</v>
          </cell>
          <cell r="G396" t="str">
            <v xml:space="preserve"> three hundred and ninety two Millions</v>
          </cell>
          <cell r="H396" t="str">
            <v xml:space="preserve"> three hundred and ninety two Billions</v>
          </cell>
        </row>
        <row r="397">
          <cell r="A397">
            <v>393</v>
          </cell>
          <cell r="B397" t="str">
            <v xml:space="preserve"> three hundred and ninety three</v>
          </cell>
          <cell r="C397" t="str">
            <v xml:space="preserve"> three hundred and ninety three</v>
          </cell>
          <cell r="D397" t="str">
            <v xml:space="preserve"> three hundred and ninety three Thousand</v>
          </cell>
          <cell r="E397" t="str">
            <v xml:space="preserve"> three hundred and ninety three Lakhs</v>
          </cell>
          <cell r="F397" t="str">
            <v xml:space="preserve"> three hundred and ninety three Crores</v>
          </cell>
          <cell r="G397" t="str">
            <v xml:space="preserve"> three hundred and ninety three Millions</v>
          </cell>
          <cell r="H397" t="str">
            <v xml:space="preserve"> three hundred and ninety three Billions</v>
          </cell>
        </row>
        <row r="398">
          <cell r="A398">
            <v>394</v>
          </cell>
          <cell r="B398" t="str">
            <v xml:space="preserve"> three hundred and ninety four</v>
          </cell>
          <cell r="C398" t="str">
            <v xml:space="preserve"> three hundred and ninety four</v>
          </cell>
          <cell r="D398" t="str">
            <v xml:space="preserve"> three hundred and ninety four Thousand</v>
          </cell>
          <cell r="E398" t="str">
            <v xml:space="preserve"> three hundred and ninety four Lakhs</v>
          </cell>
          <cell r="F398" t="str">
            <v xml:space="preserve"> three hundred and ninety four Crores</v>
          </cell>
          <cell r="G398" t="str">
            <v xml:space="preserve"> three hundred and ninety four Millions</v>
          </cell>
          <cell r="H398" t="str">
            <v xml:space="preserve"> three hundred and ninety four Billions</v>
          </cell>
        </row>
        <row r="399">
          <cell r="A399">
            <v>395</v>
          </cell>
          <cell r="B399" t="str">
            <v xml:space="preserve"> three hundred and ninety five</v>
          </cell>
          <cell r="C399" t="str">
            <v xml:space="preserve"> three hundred and ninety five</v>
          </cell>
          <cell r="D399" t="str">
            <v xml:space="preserve"> three hundred and ninety five Thousand</v>
          </cell>
          <cell r="E399" t="str">
            <v xml:space="preserve"> three hundred and ninety five Lakhs</v>
          </cell>
          <cell r="F399" t="str">
            <v xml:space="preserve"> three hundred and ninety five Crores</v>
          </cell>
          <cell r="G399" t="str">
            <v xml:space="preserve"> three hundred and ninety five Millions</v>
          </cell>
          <cell r="H399" t="str">
            <v xml:space="preserve"> three hundred and ninety five Billions</v>
          </cell>
        </row>
        <row r="400">
          <cell r="A400">
            <v>396</v>
          </cell>
          <cell r="B400" t="str">
            <v xml:space="preserve"> three hundred and ninety six</v>
          </cell>
          <cell r="C400" t="str">
            <v xml:space="preserve"> three hundred and ninety six</v>
          </cell>
          <cell r="D400" t="str">
            <v xml:space="preserve"> three hundred and ninety six Thousand</v>
          </cell>
          <cell r="E400" t="str">
            <v xml:space="preserve"> three hundred and ninety six Lakhs</v>
          </cell>
          <cell r="F400" t="str">
            <v xml:space="preserve"> three hundred and ninety six Crores</v>
          </cell>
          <cell r="G400" t="str">
            <v xml:space="preserve"> three hundred and ninety six Millions</v>
          </cell>
          <cell r="H400" t="str">
            <v xml:space="preserve"> three hundred and ninety six Billions</v>
          </cell>
        </row>
        <row r="401">
          <cell r="A401">
            <v>397</v>
          </cell>
          <cell r="B401" t="str">
            <v xml:space="preserve"> three hundred and ninety seven</v>
          </cell>
          <cell r="C401" t="str">
            <v xml:space="preserve"> three hundred and ninety seven</v>
          </cell>
          <cell r="D401" t="str">
            <v xml:space="preserve"> three hundred and ninety seven Thousand</v>
          </cell>
          <cell r="E401" t="str">
            <v xml:space="preserve"> three hundred and ninety seven Lakhs</v>
          </cell>
          <cell r="F401" t="str">
            <v xml:space="preserve"> three hundred and ninety seven Crores</v>
          </cell>
          <cell r="G401" t="str">
            <v xml:space="preserve"> three hundred and ninety seven Millions</v>
          </cell>
          <cell r="H401" t="str">
            <v xml:space="preserve"> three hundred and ninety seven Billions</v>
          </cell>
        </row>
        <row r="402">
          <cell r="A402">
            <v>398</v>
          </cell>
          <cell r="B402" t="str">
            <v xml:space="preserve"> three hundred and ninety eight</v>
          </cell>
          <cell r="C402" t="str">
            <v xml:space="preserve"> three hundred and ninety eight</v>
          </cell>
          <cell r="D402" t="str">
            <v xml:space="preserve"> three hundred and ninety eight Thousand</v>
          </cell>
          <cell r="E402" t="str">
            <v xml:space="preserve"> three hundred and ninety eight Lakhs</v>
          </cell>
          <cell r="F402" t="str">
            <v xml:space="preserve"> three hundred and ninety eight Crores</v>
          </cell>
          <cell r="G402" t="str">
            <v xml:space="preserve"> three hundred and ninety eight Millions</v>
          </cell>
          <cell r="H402" t="str">
            <v xml:space="preserve"> three hundred and ninety eight Billions</v>
          </cell>
        </row>
        <row r="403">
          <cell r="A403">
            <v>399</v>
          </cell>
          <cell r="B403" t="str">
            <v xml:space="preserve"> three hundred and ninety nine</v>
          </cell>
          <cell r="C403" t="str">
            <v xml:space="preserve"> three hundred and ninety nine</v>
          </cell>
          <cell r="D403" t="str">
            <v xml:space="preserve"> three hundred and ninety nine Thousand</v>
          </cell>
          <cell r="E403" t="str">
            <v xml:space="preserve"> three hundred and ninety nine Lakhs</v>
          </cell>
          <cell r="F403" t="str">
            <v xml:space="preserve"> three hundred and ninety nine Crores</v>
          </cell>
          <cell r="G403" t="str">
            <v xml:space="preserve"> three hundred and ninety nine Millions</v>
          </cell>
          <cell r="H403" t="str">
            <v xml:space="preserve"> three hundred and ninety nine Billions</v>
          </cell>
        </row>
        <row r="404">
          <cell r="A404">
            <v>400</v>
          </cell>
          <cell r="B404" t="str">
            <v xml:space="preserve"> four hundred </v>
          </cell>
          <cell r="C404" t="str">
            <v xml:space="preserve"> four hundred </v>
          </cell>
          <cell r="D404" t="str">
            <v xml:space="preserve"> four hundred  Thousand</v>
          </cell>
          <cell r="E404" t="str">
            <v xml:space="preserve"> four hundred  Lakhs</v>
          </cell>
          <cell r="F404" t="str">
            <v xml:space="preserve"> four hundred  Crores</v>
          </cell>
          <cell r="G404" t="str">
            <v xml:space="preserve"> four hundred  Millions</v>
          </cell>
          <cell r="H404" t="str">
            <v xml:space="preserve"> four hundred  Billions</v>
          </cell>
        </row>
        <row r="405">
          <cell r="A405">
            <v>401</v>
          </cell>
          <cell r="B405" t="str">
            <v xml:space="preserve"> four hundred and one</v>
          </cell>
          <cell r="C405" t="str">
            <v xml:space="preserve"> four hundred and one</v>
          </cell>
          <cell r="D405" t="str">
            <v xml:space="preserve"> four hundred and one Thousand</v>
          </cell>
          <cell r="E405" t="str">
            <v xml:space="preserve"> four hundred and one Lakhs</v>
          </cell>
          <cell r="F405" t="str">
            <v xml:space="preserve"> four hundred and one Crores</v>
          </cell>
          <cell r="G405" t="str">
            <v xml:space="preserve"> four hundred and one Millions</v>
          </cell>
          <cell r="H405" t="str">
            <v xml:space="preserve"> four hundred and one Billions</v>
          </cell>
        </row>
        <row r="406">
          <cell r="A406">
            <v>402</v>
          </cell>
          <cell r="B406" t="str">
            <v xml:space="preserve"> four hundred and two</v>
          </cell>
          <cell r="C406" t="str">
            <v xml:space="preserve"> four hundred and two</v>
          </cell>
          <cell r="D406" t="str">
            <v xml:space="preserve"> four hundred and two Thousand</v>
          </cell>
          <cell r="E406" t="str">
            <v xml:space="preserve"> four hundred and two Lakhs</v>
          </cell>
          <cell r="F406" t="str">
            <v xml:space="preserve"> four hundred and two Crores</v>
          </cell>
          <cell r="G406" t="str">
            <v xml:space="preserve"> four hundred and two Millions</v>
          </cell>
          <cell r="H406" t="str">
            <v xml:space="preserve"> four hundred and two Billions</v>
          </cell>
        </row>
        <row r="407">
          <cell r="A407">
            <v>403</v>
          </cell>
          <cell r="B407" t="str">
            <v xml:space="preserve"> four hundred and three</v>
          </cell>
          <cell r="C407" t="str">
            <v xml:space="preserve"> four hundred and three</v>
          </cell>
          <cell r="D407" t="str">
            <v xml:space="preserve"> four hundred and three Thousand</v>
          </cell>
          <cell r="E407" t="str">
            <v xml:space="preserve"> four hundred and three Lakhs</v>
          </cell>
          <cell r="F407" t="str">
            <v xml:space="preserve"> four hundred and three Crores</v>
          </cell>
          <cell r="G407" t="str">
            <v xml:space="preserve"> four hundred and three Millions</v>
          </cell>
          <cell r="H407" t="str">
            <v xml:space="preserve"> four hundred and three Billions</v>
          </cell>
        </row>
        <row r="408">
          <cell r="A408">
            <v>404</v>
          </cell>
          <cell r="B408" t="str">
            <v xml:space="preserve"> four hundred and four</v>
          </cell>
          <cell r="C408" t="str">
            <v xml:space="preserve"> four hundred and four</v>
          </cell>
          <cell r="D408" t="str">
            <v xml:space="preserve"> four hundred and four Thousand</v>
          </cell>
          <cell r="E408" t="str">
            <v xml:space="preserve"> four hundred and four Lakhs</v>
          </cell>
          <cell r="F408" t="str">
            <v xml:space="preserve"> four hundred and four Crores</v>
          </cell>
          <cell r="G408" t="str">
            <v xml:space="preserve"> four hundred and four Millions</v>
          </cell>
          <cell r="H408" t="str">
            <v xml:space="preserve"> four hundred and four Billions</v>
          </cell>
        </row>
        <row r="409">
          <cell r="A409">
            <v>405</v>
          </cell>
          <cell r="B409" t="str">
            <v xml:space="preserve"> four hundred and five</v>
          </cell>
          <cell r="C409" t="str">
            <v xml:space="preserve"> four hundred and five</v>
          </cell>
          <cell r="D409" t="str">
            <v xml:space="preserve"> four hundred and five Thousand</v>
          </cell>
          <cell r="E409" t="str">
            <v xml:space="preserve"> four hundred and five Lakhs</v>
          </cell>
          <cell r="F409" t="str">
            <v xml:space="preserve"> four hundred and five Crores</v>
          </cell>
          <cell r="G409" t="str">
            <v xml:space="preserve"> four hundred and five Millions</v>
          </cell>
          <cell r="H409" t="str">
            <v xml:space="preserve"> four hundred and five Billions</v>
          </cell>
        </row>
        <row r="410">
          <cell r="A410">
            <v>406</v>
          </cell>
          <cell r="B410" t="str">
            <v xml:space="preserve"> four hundred and six</v>
          </cell>
          <cell r="C410" t="str">
            <v xml:space="preserve"> four hundred and six</v>
          </cell>
          <cell r="D410" t="str">
            <v xml:space="preserve"> four hundred and six Thousand</v>
          </cell>
          <cell r="E410" t="str">
            <v xml:space="preserve"> four hundred and six Lakhs</v>
          </cell>
          <cell r="F410" t="str">
            <v xml:space="preserve"> four hundred and six Crores</v>
          </cell>
          <cell r="G410" t="str">
            <v xml:space="preserve"> four hundred and six Millions</v>
          </cell>
          <cell r="H410" t="str">
            <v xml:space="preserve"> four hundred and six Billions</v>
          </cell>
        </row>
        <row r="411">
          <cell r="A411">
            <v>407</v>
          </cell>
          <cell r="B411" t="str">
            <v xml:space="preserve"> four hundred and seven</v>
          </cell>
          <cell r="C411" t="str">
            <v xml:space="preserve"> four hundred and seven</v>
          </cell>
          <cell r="D411" t="str">
            <v xml:space="preserve"> four hundred and seven Thousand</v>
          </cell>
          <cell r="E411" t="str">
            <v xml:space="preserve"> four hundred and seven Lakhs</v>
          </cell>
          <cell r="F411" t="str">
            <v xml:space="preserve"> four hundred and seven Crores</v>
          </cell>
          <cell r="G411" t="str">
            <v xml:space="preserve"> four hundred and seven Millions</v>
          </cell>
          <cell r="H411" t="str">
            <v xml:space="preserve"> four hundred and seven Billions</v>
          </cell>
        </row>
        <row r="412">
          <cell r="A412">
            <v>408</v>
          </cell>
          <cell r="B412" t="str">
            <v xml:space="preserve"> four hundred and eight</v>
          </cell>
          <cell r="C412" t="str">
            <v xml:space="preserve"> four hundred and eight</v>
          </cell>
          <cell r="D412" t="str">
            <v xml:space="preserve"> four hundred and eight Thousand</v>
          </cell>
          <cell r="E412" t="str">
            <v xml:space="preserve"> four hundred and eight Lakhs</v>
          </cell>
          <cell r="F412" t="str">
            <v xml:space="preserve"> four hundred and eight Crores</v>
          </cell>
          <cell r="G412" t="str">
            <v xml:space="preserve"> four hundred and eight Millions</v>
          </cell>
          <cell r="H412" t="str">
            <v xml:space="preserve"> four hundred and eight Billions</v>
          </cell>
        </row>
        <row r="413">
          <cell r="A413">
            <v>409</v>
          </cell>
          <cell r="B413" t="str">
            <v xml:space="preserve"> four hundred and nine</v>
          </cell>
          <cell r="C413" t="str">
            <v xml:space="preserve"> four hundred and nine</v>
          </cell>
          <cell r="D413" t="str">
            <v xml:space="preserve"> four hundred and nine Thousand</v>
          </cell>
          <cell r="E413" t="str">
            <v xml:space="preserve"> four hundred and nine Lakhs</v>
          </cell>
          <cell r="F413" t="str">
            <v xml:space="preserve"> four hundred and nine Crores</v>
          </cell>
          <cell r="G413" t="str">
            <v xml:space="preserve"> four hundred and nine Millions</v>
          </cell>
          <cell r="H413" t="str">
            <v xml:space="preserve"> four hundred and nine Billions</v>
          </cell>
        </row>
        <row r="414">
          <cell r="A414">
            <v>410</v>
          </cell>
          <cell r="B414" t="str">
            <v xml:space="preserve"> four hundred and ten</v>
          </cell>
          <cell r="C414" t="str">
            <v xml:space="preserve"> four hundred and ten</v>
          </cell>
          <cell r="D414" t="str">
            <v xml:space="preserve"> four hundred and ten Thousand</v>
          </cell>
          <cell r="E414" t="str">
            <v xml:space="preserve"> four hundred and ten Lakhs</v>
          </cell>
          <cell r="F414" t="str">
            <v xml:space="preserve"> four hundred and ten Crores</v>
          </cell>
          <cell r="G414" t="str">
            <v xml:space="preserve"> four hundred and ten Millions</v>
          </cell>
          <cell r="H414" t="str">
            <v xml:space="preserve"> four hundred and ten Billions</v>
          </cell>
        </row>
        <row r="415">
          <cell r="A415">
            <v>411</v>
          </cell>
          <cell r="B415" t="str">
            <v xml:space="preserve"> four hundred and eleven</v>
          </cell>
          <cell r="C415" t="str">
            <v xml:space="preserve"> four hundred and eleven</v>
          </cell>
          <cell r="D415" t="str">
            <v xml:space="preserve"> four hundred and eleven Thousand</v>
          </cell>
          <cell r="E415" t="str">
            <v xml:space="preserve"> four hundred and eleven Lakhs</v>
          </cell>
          <cell r="F415" t="str">
            <v xml:space="preserve"> four hundred and eleven Crores</v>
          </cell>
          <cell r="G415" t="str">
            <v xml:space="preserve"> four hundred and eleven Millions</v>
          </cell>
          <cell r="H415" t="str">
            <v xml:space="preserve"> four hundred and eleven Billions</v>
          </cell>
        </row>
        <row r="416">
          <cell r="A416">
            <v>412</v>
          </cell>
          <cell r="B416" t="str">
            <v xml:space="preserve"> four hundred and twelve</v>
          </cell>
          <cell r="C416" t="str">
            <v xml:space="preserve"> four hundred and twelve</v>
          </cell>
          <cell r="D416" t="str">
            <v xml:space="preserve"> four hundred and twelve Thousand</v>
          </cell>
          <cell r="E416" t="str">
            <v xml:space="preserve"> four hundred and twelve Lakhs</v>
          </cell>
          <cell r="F416" t="str">
            <v xml:space="preserve"> four hundred and twelve Crores</v>
          </cell>
          <cell r="G416" t="str">
            <v xml:space="preserve"> four hundred and twelve Millions</v>
          </cell>
          <cell r="H416" t="str">
            <v xml:space="preserve"> four hundred and twelve Billions</v>
          </cell>
        </row>
        <row r="417">
          <cell r="A417">
            <v>413</v>
          </cell>
          <cell r="B417" t="str">
            <v xml:space="preserve"> four hundred and thirteen</v>
          </cell>
          <cell r="C417" t="str">
            <v xml:space="preserve"> four hundred and thirteen</v>
          </cell>
          <cell r="D417" t="str">
            <v xml:space="preserve"> four hundred and thirteen Thousand</v>
          </cell>
          <cell r="E417" t="str">
            <v xml:space="preserve"> four hundred and thirteen Lakhs</v>
          </cell>
          <cell r="F417" t="str">
            <v xml:space="preserve"> four hundred and thirteen Crores</v>
          </cell>
          <cell r="G417" t="str">
            <v xml:space="preserve"> four hundred and thirteen Millions</v>
          </cell>
          <cell r="H417" t="str">
            <v xml:space="preserve"> four hundred and thirteen Billions</v>
          </cell>
        </row>
        <row r="418">
          <cell r="A418">
            <v>414</v>
          </cell>
          <cell r="B418" t="str">
            <v xml:space="preserve"> four hundred and fourteen</v>
          </cell>
          <cell r="C418" t="str">
            <v xml:space="preserve"> four hundred and fourteen</v>
          </cell>
          <cell r="D418" t="str">
            <v xml:space="preserve"> four hundred and fourteen Thousand</v>
          </cell>
          <cell r="E418" t="str">
            <v xml:space="preserve"> four hundred and fourteen Lakhs</v>
          </cell>
          <cell r="F418" t="str">
            <v xml:space="preserve"> four hundred and fourteen Crores</v>
          </cell>
          <cell r="G418" t="str">
            <v xml:space="preserve"> four hundred and fourteen Millions</v>
          </cell>
          <cell r="H418" t="str">
            <v xml:space="preserve"> four hundred and fourteen Billions</v>
          </cell>
        </row>
        <row r="419">
          <cell r="A419">
            <v>415</v>
          </cell>
          <cell r="B419" t="str">
            <v xml:space="preserve"> four hundred and fifteen</v>
          </cell>
          <cell r="C419" t="str">
            <v xml:space="preserve"> four hundred and fifteen</v>
          </cell>
          <cell r="D419" t="str">
            <v xml:space="preserve"> four hundred and fifteen Thousand</v>
          </cell>
          <cell r="E419" t="str">
            <v xml:space="preserve"> four hundred and fifteen Lakhs</v>
          </cell>
          <cell r="F419" t="str">
            <v xml:space="preserve"> four hundred and fifteen Crores</v>
          </cell>
          <cell r="G419" t="str">
            <v xml:space="preserve"> four hundred and fifteen Millions</v>
          </cell>
          <cell r="H419" t="str">
            <v xml:space="preserve"> four hundred and fifteen Billions</v>
          </cell>
        </row>
        <row r="420">
          <cell r="A420">
            <v>416</v>
          </cell>
          <cell r="B420" t="str">
            <v xml:space="preserve"> four hundred and sixteen</v>
          </cell>
          <cell r="C420" t="str">
            <v xml:space="preserve"> four hundred and sixteen</v>
          </cell>
          <cell r="D420" t="str">
            <v xml:space="preserve"> four hundred and sixteen Thousand</v>
          </cell>
          <cell r="E420" t="str">
            <v xml:space="preserve"> four hundred and sixteen Lakhs</v>
          </cell>
          <cell r="F420" t="str">
            <v xml:space="preserve"> four hundred and sixteen Crores</v>
          </cell>
          <cell r="G420" t="str">
            <v xml:space="preserve"> four hundred and sixteen Millions</v>
          </cell>
          <cell r="H420" t="str">
            <v xml:space="preserve"> four hundred and sixteen Billions</v>
          </cell>
        </row>
        <row r="421">
          <cell r="A421">
            <v>417</v>
          </cell>
          <cell r="B421" t="str">
            <v xml:space="preserve"> four hundred and seventeen</v>
          </cell>
          <cell r="C421" t="str">
            <v xml:space="preserve"> four hundred and seventeen</v>
          </cell>
          <cell r="D421" t="str">
            <v xml:space="preserve"> four hundred and seventeen Thousand</v>
          </cell>
          <cell r="E421" t="str">
            <v xml:space="preserve"> four hundred and seventeen Lakhs</v>
          </cell>
          <cell r="F421" t="str">
            <v xml:space="preserve"> four hundred and seventeen Crores</v>
          </cell>
          <cell r="G421" t="str">
            <v xml:space="preserve"> four hundred and seventeen Millions</v>
          </cell>
          <cell r="H421" t="str">
            <v xml:space="preserve"> four hundred and seventeen Billions</v>
          </cell>
        </row>
        <row r="422">
          <cell r="A422">
            <v>418</v>
          </cell>
          <cell r="B422" t="str">
            <v xml:space="preserve"> four hundred and eighteen</v>
          </cell>
          <cell r="C422" t="str">
            <v xml:space="preserve"> four hundred and eighteen</v>
          </cell>
          <cell r="D422" t="str">
            <v xml:space="preserve"> four hundred and eighteen Thousand</v>
          </cell>
          <cell r="E422" t="str">
            <v xml:space="preserve"> four hundred and eighteen Lakhs</v>
          </cell>
          <cell r="F422" t="str">
            <v xml:space="preserve"> four hundred and eighteen Crores</v>
          </cell>
          <cell r="G422" t="str">
            <v xml:space="preserve"> four hundred and eighteen Millions</v>
          </cell>
          <cell r="H422" t="str">
            <v xml:space="preserve"> four hundred and eighteen Billions</v>
          </cell>
        </row>
        <row r="423">
          <cell r="A423">
            <v>419</v>
          </cell>
          <cell r="B423" t="str">
            <v xml:space="preserve"> four hundred and nineteen</v>
          </cell>
          <cell r="C423" t="str">
            <v xml:space="preserve"> four hundred and nineteen</v>
          </cell>
          <cell r="D423" t="str">
            <v xml:space="preserve"> four hundred and nineteen Thousand</v>
          </cell>
          <cell r="E423" t="str">
            <v xml:space="preserve"> four hundred and nineteen Lakhs</v>
          </cell>
          <cell r="F423" t="str">
            <v xml:space="preserve"> four hundred and nineteen Crores</v>
          </cell>
          <cell r="G423" t="str">
            <v xml:space="preserve"> four hundred and nineteen Millions</v>
          </cell>
          <cell r="H423" t="str">
            <v xml:space="preserve"> four hundred and nineteen Billions</v>
          </cell>
        </row>
        <row r="424">
          <cell r="A424">
            <v>420</v>
          </cell>
          <cell r="B424" t="str">
            <v xml:space="preserve"> four hundred and twenty </v>
          </cell>
          <cell r="C424" t="str">
            <v xml:space="preserve"> four hundred and twenty </v>
          </cell>
          <cell r="D424" t="str">
            <v xml:space="preserve"> four hundred and twenty  Thousand</v>
          </cell>
          <cell r="E424" t="str">
            <v xml:space="preserve"> four hundred and twenty  Lakhs</v>
          </cell>
          <cell r="F424" t="str">
            <v xml:space="preserve"> four hundred and twenty  Crores</v>
          </cell>
          <cell r="G424" t="str">
            <v xml:space="preserve"> four hundred and twenty  Millions</v>
          </cell>
          <cell r="H424" t="str">
            <v xml:space="preserve"> four hundred and twenty  Billions</v>
          </cell>
        </row>
        <row r="425">
          <cell r="A425">
            <v>421</v>
          </cell>
          <cell r="B425" t="str">
            <v xml:space="preserve"> four hundred and twenty one</v>
          </cell>
          <cell r="C425" t="str">
            <v xml:space="preserve"> four hundred and twenty one</v>
          </cell>
          <cell r="D425" t="str">
            <v xml:space="preserve"> four hundred and twenty one Thousand</v>
          </cell>
          <cell r="E425" t="str">
            <v xml:space="preserve"> four hundred and twenty one Lakhs</v>
          </cell>
          <cell r="F425" t="str">
            <v xml:space="preserve"> four hundred and twenty one Crores</v>
          </cell>
          <cell r="G425" t="str">
            <v xml:space="preserve"> four hundred and twenty one Millions</v>
          </cell>
          <cell r="H425" t="str">
            <v xml:space="preserve"> four hundred and twenty one Billions</v>
          </cell>
        </row>
        <row r="426">
          <cell r="A426">
            <v>422</v>
          </cell>
          <cell r="B426" t="str">
            <v xml:space="preserve"> four hundred and twenty two</v>
          </cell>
          <cell r="C426" t="str">
            <v xml:space="preserve"> four hundred and twenty two</v>
          </cell>
          <cell r="D426" t="str">
            <v xml:space="preserve"> four hundred and twenty two Thousand</v>
          </cell>
          <cell r="E426" t="str">
            <v xml:space="preserve"> four hundred and twenty two Lakhs</v>
          </cell>
          <cell r="F426" t="str">
            <v xml:space="preserve"> four hundred and twenty two Crores</v>
          </cell>
          <cell r="G426" t="str">
            <v xml:space="preserve"> four hundred and twenty two Millions</v>
          </cell>
          <cell r="H426" t="str">
            <v xml:space="preserve"> four hundred and twenty two Billions</v>
          </cell>
        </row>
        <row r="427">
          <cell r="A427">
            <v>423</v>
          </cell>
          <cell r="B427" t="str">
            <v xml:space="preserve"> four hundred and twenty three</v>
          </cell>
          <cell r="C427" t="str">
            <v xml:space="preserve"> four hundred and twenty three</v>
          </cell>
          <cell r="D427" t="str">
            <v xml:space="preserve"> four hundred and twenty three Thousand</v>
          </cell>
          <cell r="E427" t="str">
            <v xml:space="preserve"> four hundred and twenty three Lakhs</v>
          </cell>
          <cell r="F427" t="str">
            <v xml:space="preserve"> four hundred and twenty three Crores</v>
          </cell>
          <cell r="G427" t="str">
            <v xml:space="preserve"> four hundred and twenty three Millions</v>
          </cell>
          <cell r="H427" t="str">
            <v xml:space="preserve"> four hundred and twenty three Billions</v>
          </cell>
        </row>
        <row r="428">
          <cell r="A428">
            <v>424</v>
          </cell>
          <cell r="B428" t="str">
            <v xml:space="preserve"> four hundred and twenty four</v>
          </cell>
          <cell r="C428" t="str">
            <v xml:space="preserve"> four hundred and twenty four</v>
          </cell>
          <cell r="D428" t="str">
            <v xml:space="preserve"> four hundred and twenty four Thousand</v>
          </cell>
          <cell r="E428" t="str">
            <v xml:space="preserve"> four hundred and twenty four Lakhs</v>
          </cell>
          <cell r="F428" t="str">
            <v xml:space="preserve"> four hundred and twenty four Crores</v>
          </cell>
          <cell r="G428" t="str">
            <v xml:space="preserve"> four hundred and twenty four Millions</v>
          </cell>
          <cell r="H428" t="str">
            <v xml:space="preserve"> four hundred and twenty four Billions</v>
          </cell>
        </row>
        <row r="429">
          <cell r="A429">
            <v>425</v>
          </cell>
          <cell r="B429" t="str">
            <v xml:space="preserve"> four hundred and twenty five</v>
          </cell>
          <cell r="C429" t="str">
            <v xml:space="preserve"> four hundred and twenty five</v>
          </cell>
          <cell r="D429" t="str">
            <v xml:space="preserve"> four hundred and twenty five Thousand</v>
          </cell>
          <cell r="E429" t="str">
            <v xml:space="preserve"> four hundred and twenty five Lakhs</v>
          </cell>
          <cell r="F429" t="str">
            <v xml:space="preserve"> four hundred and twenty five Crores</v>
          </cell>
          <cell r="G429" t="str">
            <v xml:space="preserve"> four hundred and twenty five Millions</v>
          </cell>
          <cell r="H429" t="str">
            <v xml:space="preserve"> four hundred and twenty five Billions</v>
          </cell>
        </row>
        <row r="430">
          <cell r="A430">
            <v>426</v>
          </cell>
          <cell r="B430" t="str">
            <v xml:space="preserve"> four hundred and twenty six</v>
          </cell>
          <cell r="C430" t="str">
            <v xml:space="preserve"> four hundred and twenty six</v>
          </cell>
          <cell r="D430" t="str">
            <v xml:space="preserve"> four hundred and twenty six Thousand</v>
          </cell>
          <cell r="E430" t="str">
            <v xml:space="preserve"> four hundred and twenty six Lakhs</v>
          </cell>
          <cell r="F430" t="str">
            <v xml:space="preserve"> four hundred and twenty six Crores</v>
          </cell>
          <cell r="G430" t="str">
            <v xml:space="preserve"> four hundred and twenty six Millions</v>
          </cell>
          <cell r="H430" t="str">
            <v xml:space="preserve"> four hundred and twenty six Billions</v>
          </cell>
        </row>
        <row r="431">
          <cell r="A431">
            <v>427</v>
          </cell>
          <cell r="B431" t="str">
            <v xml:space="preserve"> four hundred and twenty seven</v>
          </cell>
          <cell r="C431" t="str">
            <v xml:space="preserve"> four hundred and twenty seven</v>
          </cell>
          <cell r="D431" t="str">
            <v xml:space="preserve"> four hundred and twenty seven Thousand</v>
          </cell>
          <cell r="E431" t="str">
            <v xml:space="preserve"> four hundred and twenty seven Lakhs</v>
          </cell>
          <cell r="F431" t="str">
            <v xml:space="preserve"> four hundred and twenty seven Crores</v>
          </cell>
          <cell r="G431" t="str">
            <v xml:space="preserve"> four hundred and twenty seven Millions</v>
          </cell>
          <cell r="H431" t="str">
            <v xml:space="preserve"> four hundred and twenty seven Billions</v>
          </cell>
        </row>
        <row r="432">
          <cell r="A432">
            <v>428</v>
          </cell>
          <cell r="B432" t="str">
            <v xml:space="preserve"> four hundred and twenty eight</v>
          </cell>
          <cell r="C432" t="str">
            <v xml:space="preserve"> four hundred and twenty eight</v>
          </cell>
          <cell r="D432" t="str">
            <v xml:space="preserve"> four hundred and twenty eight Thousand</v>
          </cell>
          <cell r="E432" t="str">
            <v xml:space="preserve"> four hundred and twenty eight Lakhs</v>
          </cell>
          <cell r="F432" t="str">
            <v xml:space="preserve"> four hundred and twenty eight Crores</v>
          </cell>
          <cell r="G432" t="str">
            <v xml:space="preserve"> four hundred and twenty eight Millions</v>
          </cell>
          <cell r="H432" t="str">
            <v xml:space="preserve"> four hundred and twenty eight Billions</v>
          </cell>
        </row>
        <row r="433">
          <cell r="A433">
            <v>429</v>
          </cell>
          <cell r="B433" t="str">
            <v xml:space="preserve"> four hundred and twenty nine</v>
          </cell>
          <cell r="C433" t="str">
            <v xml:space="preserve"> four hundred and twenty nine</v>
          </cell>
          <cell r="D433" t="str">
            <v xml:space="preserve"> four hundred and twenty nine Thousand</v>
          </cell>
          <cell r="E433" t="str">
            <v xml:space="preserve"> four hundred and twenty nine Lakhs</v>
          </cell>
          <cell r="F433" t="str">
            <v xml:space="preserve"> four hundred and twenty nine Crores</v>
          </cell>
          <cell r="G433" t="str">
            <v xml:space="preserve"> four hundred and twenty nine Millions</v>
          </cell>
          <cell r="H433" t="str">
            <v xml:space="preserve"> four hundred and twenty nine Billions</v>
          </cell>
        </row>
        <row r="434">
          <cell r="A434">
            <v>430</v>
          </cell>
          <cell r="B434" t="str">
            <v xml:space="preserve"> four hundred and thirty</v>
          </cell>
          <cell r="C434" t="str">
            <v xml:space="preserve"> four hundred and thirty</v>
          </cell>
          <cell r="D434" t="str">
            <v xml:space="preserve"> four hundred and thirty Thousand</v>
          </cell>
          <cell r="E434" t="str">
            <v xml:space="preserve"> four hundred and thirty Lakhs</v>
          </cell>
          <cell r="F434" t="str">
            <v xml:space="preserve"> four hundred and thirty Crores</v>
          </cell>
          <cell r="G434" t="str">
            <v xml:space="preserve"> four hundred and thirty Millions</v>
          </cell>
          <cell r="H434" t="str">
            <v xml:space="preserve"> four hundred and thirty Billions</v>
          </cell>
        </row>
        <row r="435">
          <cell r="A435">
            <v>431</v>
          </cell>
          <cell r="B435" t="str">
            <v xml:space="preserve"> four hundred and thirty one</v>
          </cell>
          <cell r="C435" t="str">
            <v xml:space="preserve"> four hundred and thirty one</v>
          </cell>
          <cell r="D435" t="str">
            <v xml:space="preserve"> four hundred and thirty one Thousand</v>
          </cell>
          <cell r="E435" t="str">
            <v xml:space="preserve"> four hundred and thirty one Lakhs</v>
          </cell>
          <cell r="F435" t="str">
            <v xml:space="preserve"> four hundred and thirty one Crores</v>
          </cell>
          <cell r="G435" t="str">
            <v xml:space="preserve"> four hundred and thirty one Millions</v>
          </cell>
          <cell r="H435" t="str">
            <v xml:space="preserve"> four hundred and thirty one Billions</v>
          </cell>
        </row>
        <row r="436">
          <cell r="A436">
            <v>432</v>
          </cell>
          <cell r="B436" t="str">
            <v xml:space="preserve"> four hundred and thirty two</v>
          </cell>
          <cell r="C436" t="str">
            <v xml:space="preserve"> four hundred and thirty two</v>
          </cell>
          <cell r="D436" t="str">
            <v xml:space="preserve"> four hundred and thirty two Thousand</v>
          </cell>
          <cell r="E436" t="str">
            <v xml:space="preserve"> four hundred and thirty two Lakhs</v>
          </cell>
          <cell r="F436" t="str">
            <v xml:space="preserve"> four hundred and thirty two Crores</v>
          </cell>
          <cell r="G436" t="str">
            <v xml:space="preserve"> four hundred and thirty two Millions</v>
          </cell>
          <cell r="H436" t="str">
            <v xml:space="preserve"> four hundred and thirty two Billions</v>
          </cell>
        </row>
        <row r="437">
          <cell r="A437">
            <v>433</v>
          </cell>
          <cell r="B437" t="str">
            <v xml:space="preserve"> four hundred and thirty three</v>
          </cell>
          <cell r="C437" t="str">
            <v xml:space="preserve"> four hundred and thirty three</v>
          </cell>
          <cell r="D437" t="str">
            <v xml:space="preserve"> four hundred and thirty three Thousand</v>
          </cell>
          <cell r="E437" t="str">
            <v xml:space="preserve"> four hundred and thirty three Lakhs</v>
          </cell>
          <cell r="F437" t="str">
            <v xml:space="preserve"> four hundred and thirty three Crores</v>
          </cell>
          <cell r="G437" t="str">
            <v xml:space="preserve"> four hundred and thirty three Millions</v>
          </cell>
          <cell r="H437" t="str">
            <v xml:space="preserve"> four hundred and thirty three Billions</v>
          </cell>
        </row>
        <row r="438">
          <cell r="A438">
            <v>434</v>
          </cell>
          <cell r="B438" t="str">
            <v xml:space="preserve"> four hundred and thirty four</v>
          </cell>
          <cell r="C438" t="str">
            <v xml:space="preserve"> four hundred and thirty four</v>
          </cell>
          <cell r="D438" t="str">
            <v xml:space="preserve"> four hundred and thirty four Thousand</v>
          </cell>
          <cell r="E438" t="str">
            <v xml:space="preserve"> four hundred and thirty four Lakhs</v>
          </cell>
          <cell r="F438" t="str">
            <v xml:space="preserve"> four hundred and thirty four Crores</v>
          </cell>
          <cell r="G438" t="str">
            <v xml:space="preserve"> four hundred and thirty four Millions</v>
          </cell>
          <cell r="H438" t="str">
            <v xml:space="preserve"> four hundred and thirty four Billions</v>
          </cell>
        </row>
        <row r="439">
          <cell r="A439">
            <v>435</v>
          </cell>
          <cell r="B439" t="str">
            <v xml:space="preserve"> four hundred and thirty five</v>
          </cell>
          <cell r="C439" t="str">
            <v xml:space="preserve"> four hundred and thirty five</v>
          </cell>
          <cell r="D439" t="str">
            <v xml:space="preserve"> four hundred and thirty five Thousand</v>
          </cell>
          <cell r="E439" t="str">
            <v xml:space="preserve"> four hundred and thirty five Lakhs</v>
          </cell>
          <cell r="F439" t="str">
            <v xml:space="preserve"> four hundred and thirty five Crores</v>
          </cell>
          <cell r="G439" t="str">
            <v xml:space="preserve"> four hundred and thirty five Millions</v>
          </cell>
          <cell r="H439" t="str">
            <v xml:space="preserve"> four hundred and thirty five Billions</v>
          </cell>
        </row>
        <row r="440">
          <cell r="A440">
            <v>436</v>
          </cell>
          <cell r="B440" t="str">
            <v xml:space="preserve"> four hundred and thirty six</v>
          </cell>
          <cell r="C440" t="str">
            <v xml:space="preserve"> four hundred and thirty six</v>
          </cell>
          <cell r="D440" t="str">
            <v xml:space="preserve"> four hundred and thirty six Thousand</v>
          </cell>
          <cell r="E440" t="str">
            <v xml:space="preserve"> four hundred and thirty six Lakhs</v>
          </cell>
          <cell r="F440" t="str">
            <v xml:space="preserve"> four hundred and thirty six Crores</v>
          </cell>
          <cell r="G440" t="str">
            <v xml:space="preserve"> four hundred and thirty six Millions</v>
          </cell>
          <cell r="H440" t="str">
            <v xml:space="preserve"> four hundred and thirty six Billions</v>
          </cell>
        </row>
        <row r="441">
          <cell r="A441">
            <v>437</v>
          </cell>
          <cell r="B441" t="str">
            <v xml:space="preserve"> four hundred and thirty seven</v>
          </cell>
          <cell r="C441" t="str">
            <v xml:space="preserve"> four hundred and thirty seven</v>
          </cell>
          <cell r="D441" t="str">
            <v xml:space="preserve"> four hundred and thirty seven Thousand</v>
          </cell>
          <cell r="E441" t="str">
            <v xml:space="preserve"> four hundred and thirty seven Lakhs</v>
          </cell>
          <cell r="F441" t="str">
            <v xml:space="preserve"> four hundred and thirty seven Crores</v>
          </cell>
          <cell r="G441" t="str">
            <v xml:space="preserve"> four hundred and thirty seven Millions</v>
          </cell>
          <cell r="H441" t="str">
            <v xml:space="preserve"> four hundred and thirty seven Billions</v>
          </cell>
        </row>
        <row r="442">
          <cell r="A442">
            <v>438</v>
          </cell>
          <cell r="B442" t="str">
            <v xml:space="preserve"> four hundred and thirty eight</v>
          </cell>
          <cell r="C442" t="str">
            <v xml:space="preserve"> four hundred and thirty eight</v>
          </cell>
          <cell r="D442" t="str">
            <v xml:space="preserve"> four hundred and thirty eight Thousand</v>
          </cell>
          <cell r="E442" t="str">
            <v xml:space="preserve"> four hundred and thirty eight Lakhs</v>
          </cell>
          <cell r="F442" t="str">
            <v xml:space="preserve"> four hundred and thirty eight Crores</v>
          </cell>
          <cell r="G442" t="str">
            <v xml:space="preserve"> four hundred and thirty eight Millions</v>
          </cell>
          <cell r="H442" t="str">
            <v xml:space="preserve"> four hundred and thirty eight Billions</v>
          </cell>
        </row>
        <row r="443">
          <cell r="A443">
            <v>439</v>
          </cell>
          <cell r="B443" t="str">
            <v xml:space="preserve"> four hundred and thirty nine</v>
          </cell>
          <cell r="C443" t="str">
            <v xml:space="preserve"> four hundred and thirty nine</v>
          </cell>
          <cell r="D443" t="str">
            <v xml:space="preserve"> four hundred and thirty nine Thousand</v>
          </cell>
          <cell r="E443" t="str">
            <v xml:space="preserve"> four hundred and thirty nine Lakhs</v>
          </cell>
          <cell r="F443" t="str">
            <v xml:space="preserve"> four hundred and thirty nine Crores</v>
          </cell>
          <cell r="G443" t="str">
            <v xml:space="preserve"> four hundred and thirty nine Millions</v>
          </cell>
          <cell r="H443" t="str">
            <v xml:space="preserve"> four hundred and thirty nine Billions</v>
          </cell>
        </row>
        <row r="444">
          <cell r="A444">
            <v>440</v>
          </cell>
          <cell r="B444" t="str">
            <v xml:space="preserve"> four hundred and forty</v>
          </cell>
          <cell r="C444" t="str">
            <v xml:space="preserve"> four hundred and forty</v>
          </cell>
          <cell r="D444" t="str">
            <v xml:space="preserve"> four hundred and forty Thousand</v>
          </cell>
          <cell r="E444" t="str">
            <v xml:space="preserve"> four hundred and forty Lakhs</v>
          </cell>
          <cell r="F444" t="str">
            <v xml:space="preserve"> four hundred and forty Crores</v>
          </cell>
          <cell r="G444" t="str">
            <v xml:space="preserve"> four hundred and forty Millions</v>
          </cell>
          <cell r="H444" t="str">
            <v xml:space="preserve"> four hundred and forty Billions</v>
          </cell>
        </row>
        <row r="445">
          <cell r="A445">
            <v>441</v>
          </cell>
          <cell r="B445" t="str">
            <v xml:space="preserve"> four hundred and forty one </v>
          </cell>
          <cell r="C445" t="str">
            <v xml:space="preserve"> four hundred and forty one </v>
          </cell>
          <cell r="D445" t="str">
            <v xml:space="preserve"> four hundred and forty one  Thousand</v>
          </cell>
          <cell r="E445" t="str">
            <v xml:space="preserve"> four hundred and forty one  Lakhs</v>
          </cell>
          <cell r="F445" t="str">
            <v xml:space="preserve"> four hundred and forty one  Crores</v>
          </cell>
          <cell r="G445" t="str">
            <v xml:space="preserve"> four hundred and forty one  Millions</v>
          </cell>
          <cell r="H445" t="str">
            <v xml:space="preserve"> four hundred and forty one  Billions</v>
          </cell>
        </row>
        <row r="446">
          <cell r="A446">
            <v>442</v>
          </cell>
          <cell r="B446" t="str">
            <v xml:space="preserve"> four hundred and forty two</v>
          </cell>
          <cell r="C446" t="str">
            <v xml:space="preserve"> four hundred and forty two</v>
          </cell>
          <cell r="D446" t="str">
            <v xml:space="preserve"> four hundred and forty two Thousand</v>
          </cell>
          <cell r="E446" t="str">
            <v xml:space="preserve"> four hundred and forty two Lakhs</v>
          </cell>
          <cell r="F446" t="str">
            <v xml:space="preserve"> four hundred and forty two Crores</v>
          </cell>
          <cell r="G446" t="str">
            <v xml:space="preserve"> four hundred and forty two Millions</v>
          </cell>
          <cell r="H446" t="str">
            <v xml:space="preserve"> four hundred and forty two Billions</v>
          </cell>
        </row>
        <row r="447">
          <cell r="A447">
            <v>443</v>
          </cell>
          <cell r="B447" t="str">
            <v xml:space="preserve"> four hundred and forty three </v>
          </cell>
          <cell r="C447" t="str">
            <v xml:space="preserve"> four hundred and forty three </v>
          </cell>
          <cell r="D447" t="str">
            <v xml:space="preserve"> four hundred and forty three  Thousand</v>
          </cell>
          <cell r="E447" t="str">
            <v xml:space="preserve"> four hundred and forty three  Lakhs</v>
          </cell>
          <cell r="F447" t="str">
            <v xml:space="preserve"> four hundred and forty three  Crores</v>
          </cell>
          <cell r="G447" t="str">
            <v xml:space="preserve"> four hundred and forty three  Millions</v>
          </cell>
          <cell r="H447" t="str">
            <v xml:space="preserve"> four hundred and forty three  Billions</v>
          </cell>
        </row>
        <row r="448">
          <cell r="A448">
            <v>444</v>
          </cell>
          <cell r="B448" t="str">
            <v xml:space="preserve"> four hundred and forty four</v>
          </cell>
          <cell r="C448" t="str">
            <v xml:space="preserve"> four hundred and forty four</v>
          </cell>
          <cell r="D448" t="str">
            <v xml:space="preserve"> four hundred and forty four Thousand</v>
          </cell>
          <cell r="E448" t="str">
            <v xml:space="preserve"> four hundred and forty four Lakhs</v>
          </cell>
          <cell r="F448" t="str">
            <v xml:space="preserve"> four hundred and forty four Crores</v>
          </cell>
          <cell r="G448" t="str">
            <v xml:space="preserve"> four hundred and forty four Millions</v>
          </cell>
          <cell r="H448" t="str">
            <v xml:space="preserve"> four hundred and forty four Billions</v>
          </cell>
        </row>
        <row r="449">
          <cell r="A449">
            <v>445</v>
          </cell>
          <cell r="B449" t="str">
            <v xml:space="preserve"> four hundred and forty five</v>
          </cell>
          <cell r="C449" t="str">
            <v xml:space="preserve"> four hundred and forty five</v>
          </cell>
          <cell r="D449" t="str">
            <v xml:space="preserve"> four hundred and forty five Thousand</v>
          </cell>
          <cell r="E449" t="str">
            <v xml:space="preserve"> four hundred and forty five Lakhs</v>
          </cell>
          <cell r="F449" t="str">
            <v xml:space="preserve"> four hundred and forty five Crores</v>
          </cell>
          <cell r="G449" t="str">
            <v xml:space="preserve"> four hundred and forty five Millions</v>
          </cell>
          <cell r="H449" t="str">
            <v xml:space="preserve"> four hundred and forty five Billions</v>
          </cell>
        </row>
        <row r="450">
          <cell r="A450">
            <v>446</v>
          </cell>
          <cell r="B450" t="str">
            <v xml:space="preserve"> four hundred and forty six</v>
          </cell>
          <cell r="C450" t="str">
            <v xml:space="preserve"> four hundred and forty six</v>
          </cell>
          <cell r="D450" t="str">
            <v xml:space="preserve"> four hundred and forty six Thousand</v>
          </cell>
          <cell r="E450" t="str">
            <v xml:space="preserve"> four hundred and forty six Lakhs</v>
          </cell>
          <cell r="F450" t="str">
            <v xml:space="preserve"> four hundred and forty six Crores</v>
          </cell>
          <cell r="G450" t="str">
            <v xml:space="preserve"> four hundred and forty six Millions</v>
          </cell>
          <cell r="H450" t="str">
            <v xml:space="preserve"> four hundred and forty six Billions</v>
          </cell>
        </row>
        <row r="451">
          <cell r="A451">
            <v>447</v>
          </cell>
          <cell r="B451" t="str">
            <v xml:space="preserve"> four hundred and forty seven</v>
          </cell>
          <cell r="C451" t="str">
            <v xml:space="preserve"> four hundred and forty seven</v>
          </cell>
          <cell r="D451" t="str">
            <v xml:space="preserve"> four hundred and forty seven Thousand</v>
          </cell>
          <cell r="E451" t="str">
            <v xml:space="preserve"> four hundred and forty seven Lakhs</v>
          </cell>
          <cell r="F451" t="str">
            <v xml:space="preserve"> four hundred and forty seven Crores</v>
          </cell>
          <cell r="G451" t="str">
            <v xml:space="preserve"> four hundred and forty seven Millions</v>
          </cell>
          <cell r="H451" t="str">
            <v xml:space="preserve"> four hundred and forty seven Billions</v>
          </cell>
        </row>
        <row r="452">
          <cell r="A452">
            <v>448</v>
          </cell>
          <cell r="B452" t="str">
            <v xml:space="preserve"> four hundred and forty eight</v>
          </cell>
          <cell r="C452" t="str">
            <v xml:space="preserve"> four hundred and forty eight</v>
          </cell>
          <cell r="D452" t="str">
            <v xml:space="preserve"> four hundred and forty eight Thousand</v>
          </cell>
          <cell r="E452" t="str">
            <v xml:space="preserve"> four hundred and forty eight Lakhs</v>
          </cell>
          <cell r="F452" t="str">
            <v xml:space="preserve"> four hundred and forty eight Crores</v>
          </cell>
          <cell r="G452" t="str">
            <v xml:space="preserve"> four hundred and forty eight Millions</v>
          </cell>
          <cell r="H452" t="str">
            <v xml:space="preserve"> four hundred and forty eight Billions</v>
          </cell>
        </row>
        <row r="453">
          <cell r="A453">
            <v>449</v>
          </cell>
          <cell r="B453" t="str">
            <v xml:space="preserve"> four hundred and forty nine</v>
          </cell>
          <cell r="C453" t="str">
            <v xml:space="preserve"> four hundred and forty nine</v>
          </cell>
          <cell r="D453" t="str">
            <v xml:space="preserve"> four hundred and forty nine Thousand</v>
          </cell>
          <cell r="E453" t="str">
            <v xml:space="preserve"> four hundred and forty nine Lakhs</v>
          </cell>
          <cell r="F453" t="str">
            <v xml:space="preserve"> four hundred and forty nine Crores</v>
          </cell>
          <cell r="G453" t="str">
            <v xml:space="preserve"> four hundred and forty nine Millions</v>
          </cell>
          <cell r="H453" t="str">
            <v xml:space="preserve"> four hundred and forty nine Billions</v>
          </cell>
        </row>
        <row r="454">
          <cell r="A454">
            <v>450</v>
          </cell>
          <cell r="B454" t="str">
            <v xml:space="preserve"> four hundred and fifty</v>
          </cell>
          <cell r="C454" t="str">
            <v xml:space="preserve"> four hundred and fifty</v>
          </cell>
          <cell r="D454" t="str">
            <v xml:space="preserve"> four hundred and fifty Thousand</v>
          </cell>
          <cell r="E454" t="str">
            <v xml:space="preserve"> four hundred and fifty Lakhs</v>
          </cell>
          <cell r="F454" t="str">
            <v xml:space="preserve"> four hundred and fifty Crores</v>
          </cell>
          <cell r="G454" t="str">
            <v xml:space="preserve"> four hundred and fifty Millions</v>
          </cell>
          <cell r="H454" t="str">
            <v xml:space="preserve"> four hundred and fifty Billions</v>
          </cell>
        </row>
        <row r="455">
          <cell r="A455">
            <v>451</v>
          </cell>
          <cell r="B455" t="str">
            <v xml:space="preserve"> four hundred and fifty one</v>
          </cell>
          <cell r="C455" t="str">
            <v xml:space="preserve"> four hundred and fifty one</v>
          </cell>
          <cell r="D455" t="str">
            <v xml:space="preserve"> four hundred and fifty one Thousand</v>
          </cell>
          <cell r="E455" t="str">
            <v xml:space="preserve"> four hundred and fifty one Lakhs</v>
          </cell>
          <cell r="F455" t="str">
            <v xml:space="preserve"> four hundred and fifty one Crores</v>
          </cell>
          <cell r="G455" t="str">
            <v xml:space="preserve"> four hundred and fifty one Millions</v>
          </cell>
          <cell r="H455" t="str">
            <v xml:space="preserve"> four hundred and fifty one Billions</v>
          </cell>
        </row>
        <row r="456">
          <cell r="A456">
            <v>452</v>
          </cell>
          <cell r="B456" t="str">
            <v xml:space="preserve"> four hundred and fifty two</v>
          </cell>
          <cell r="C456" t="str">
            <v xml:space="preserve"> four hundred and fifty two</v>
          </cell>
          <cell r="D456" t="str">
            <v xml:space="preserve"> four hundred and fifty two Thousand</v>
          </cell>
          <cell r="E456" t="str">
            <v xml:space="preserve"> four hundred and fifty two Lakhs</v>
          </cell>
          <cell r="F456" t="str">
            <v xml:space="preserve"> four hundred and fifty two Crores</v>
          </cell>
          <cell r="G456" t="str">
            <v xml:space="preserve"> four hundred and fifty two Millions</v>
          </cell>
          <cell r="H456" t="str">
            <v xml:space="preserve"> four hundred and fifty two Billions</v>
          </cell>
        </row>
        <row r="457">
          <cell r="A457">
            <v>453</v>
          </cell>
          <cell r="B457" t="str">
            <v xml:space="preserve"> four hundred and fifty three</v>
          </cell>
          <cell r="C457" t="str">
            <v xml:space="preserve"> four hundred and fifty three</v>
          </cell>
          <cell r="D457" t="str">
            <v xml:space="preserve"> four hundred and fifty three Thousand</v>
          </cell>
          <cell r="E457" t="str">
            <v xml:space="preserve"> four hundred and fifty three Lakhs</v>
          </cell>
          <cell r="F457" t="str">
            <v xml:space="preserve"> four hundred and fifty three Crores</v>
          </cell>
          <cell r="G457" t="str">
            <v xml:space="preserve"> four hundred and fifty three Millions</v>
          </cell>
          <cell r="H457" t="str">
            <v xml:space="preserve"> four hundred and fifty three Billions</v>
          </cell>
        </row>
        <row r="458">
          <cell r="A458">
            <v>454</v>
          </cell>
          <cell r="B458" t="str">
            <v xml:space="preserve"> four hundred and fifty four</v>
          </cell>
          <cell r="C458" t="str">
            <v xml:space="preserve"> four hundred and fifty four</v>
          </cell>
          <cell r="D458" t="str">
            <v xml:space="preserve"> four hundred and fifty four Thousand</v>
          </cell>
          <cell r="E458" t="str">
            <v xml:space="preserve"> four hundred and fifty four Lakhs</v>
          </cell>
          <cell r="F458" t="str">
            <v xml:space="preserve"> four hundred and fifty four Crores</v>
          </cell>
          <cell r="G458" t="str">
            <v xml:space="preserve"> four hundred and fifty four Millions</v>
          </cell>
          <cell r="H458" t="str">
            <v xml:space="preserve"> four hundred and fifty four Billions</v>
          </cell>
        </row>
        <row r="459">
          <cell r="A459">
            <v>455</v>
          </cell>
          <cell r="B459" t="str">
            <v xml:space="preserve"> four hundred and fifty five</v>
          </cell>
          <cell r="C459" t="str">
            <v xml:space="preserve"> four hundred and fifty five</v>
          </cell>
          <cell r="D459" t="str">
            <v xml:space="preserve"> four hundred and fifty five Thousand</v>
          </cell>
          <cell r="E459" t="str">
            <v xml:space="preserve"> four hundred and fifty five Lakhs</v>
          </cell>
          <cell r="F459" t="str">
            <v xml:space="preserve"> four hundred and fifty five Crores</v>
          </cell>
          <cell r="G459" t="str">
            <v xml:space="preserve"> four hundred and fifty five Millions</v>
          </cell>
          <cell r="H459" t="str">
            <v xml:space="preserve"> four hundred and fifty five Billions</v>
          </cell>
        </row>
        <row r="460">
          <cell r="A460">
            <v>456</v>
          </cell>
          <cell r="B460" t="str">
            <v xml:space="preserve"> four hundred and fifty six</v>
          </cell>
          <cell r="C460" t="str">
            <v xml:space="preserve"> four hundred and fifty six</v>
          </cell>
          <cell r="D460" t="str">
            <v xml:space="preserve"> four hundred and fifty six Thousand</v>
          </cell>
          <cell r="E460" t="str">
            <v xml:space="preserve"> four hundred and fifty six Lakhs</v>
          </cell>
          <cell r="F460" t="str">
            <v xml:space="preserve"> four hundred and fifty six Crores</v>
          </cell>
          <cell r="G460" t="str">
            <v xml:space="preserve"> four hundred and fifty six Millions</v>
          </cell>
          <cell r="H460" t="str">
            <v xml:space="preserve"> four hundred and fifty six Billions</v>
          </cell>
        </row>
        <row r="461">
          <cell r="A461">
            <v>457</v>
          </cell>
          <cell r="B461" t="str">
            <v xml:space="preserve"> four hundred and fifty seven</v>
          </cell>
          <cell r="C461" t="str">
            <v xml:space="preserve"> four hundred and fifty seven</v>
          </cell>
          <cell r="D461" t="str">
            <v xml:space="preserve"> four hundred and fifty seven Thousand</v>
          </cell>
          <cell r="E461" t="str">
            <v xml:space="preserve"> four hundred and fifty seven Lakhs</v>
          </cell>
          <cell r="F461" t="str">
            <v xml:space="preserve"> four hundred and fifty seven Crores</v>
          </cell>
          <cell r="G461" t="str">
            <v xml:space="preserve"> four hundred and fifty seven Millions</v>
          </cell>
          <cell r="H461" t="str">
            <v xml:space="preserve"> four hundred and fifty seven Billions</v>
          </cell>
        </row>
        <row r="462">
          <cell r="A462">
            <v>458</v>
          </cell>
          <cell r="B462" t="str">
            <v xml:space="preserve"> four hundred and fifty eight</v>
          </cell>
          <cell r="C462" t="str">
            <v xml:space="preserve"> four hundred and fifty eight</v>
          </cell>
          <cell r="D462" t="str">
            <v xml:space="preserve"> four hundred and fifty eight Thousand</v>
          </cell>
          <cell r="E462" t="str">
            <v xml:space="preserve"> four hundred and fifty eight Lakhs</v>
          </cell>
          <cell r="F462" t="str">
            <v xml:space="preserve"> four hundred and fifty eight Crores</v>
          </cell>
          <cell r="G462" t="str">
            <v xml:space="preserve"> four hundred and fifty eight Millions</v>
          </cell>
          <cell r="H462" t="str">
            <v xml:space="preserve"> four hundred and fifty eight Billions</v>
          </cell>
        </row>
        <row r="463">
          <cell r="A463">
            <v>459</v>
          </cell>
          <cell r="B463" t="str">
            <v xml:space="preserve"> four hundred and fifty nine</v>
          </cell>
          <cell r="C463" t="str">
            <v xml:space="preserve"> four hundred and fifty nine</v>
          </cell>
          <cell r="D463" t="str">
            <v xml:space="preserve"> four hundred and fifty nine Thousand</v>
          </cell>
          <cell r="E463" t="str">
            <v xml:space="preserve"> four hundred and fifty nine Lakhs</v>
          </cell>
          <cell r="F463" t="str">
            <v xml:space="preserve"> four hundred and fifty nine Crores</v>
          </cell>
          <cell r="G463" t="str">
            <v xml:space="preserve"> four hundred and fifty nine Millions</v>
          </cell>
          <cell r="H463" t="str">
            <v xml:space="preserve"> four hundred and fifty nine Billions</v>
          </cell>
        </row>
        <row r="464">
          <cell r="A464">
            <v>460</v>
          </cell>
          <cell r="B464" t="str">
            <v xml:space="preserve"> four hundred and sixty</v>
          </cell>
          <cell r="C464" t="str">
            <v xml:space="preserve"> four hundred and sixty</v>
          </cell>
          <cell r="D464" t="str">
            <v xml:space="preserve"> four hundred and sixty Thousand</v>
          </cell>
          <cell r="E464" t="str">
            <v xml:space="preserve"> four hundred and sixty Lakhs</v>
          </cell>
          <cell r="F464" t="str">
            <v xml:space="preserve"> four hundred and sixty Crores</v>
          </cell>
          <cell r="G464" t="str">
            <v xml:space="preserve"> four hundred and sixty Millions</v>
          </cell>
          <cell r="H464" t="str">
            <v xml:space="preserve"> four hundred and sixty Billions</v>
          </cell>
        </row>
        <row r="465">
          <cell r="A465">
            <v>461</v>
          </cell>
          <cell r="B465" t="str">
            <v xml:space="preserve"> four hundred and sixty one</v>
          </cell>
          <cell r="C465" t="str">
            <v xml:space="preserve"> four hundred and sixty one</v>
          </cell>
          <cell r="D465" t="str">
            <v xml:space="preserve"> four hundred and sixty one Thousand</v>
          </cell>
          <cell r="E465" t="str">
            <v xml:space="preserve"> four hundred and sixty one Lakhs</v>
          </cell>
          <cell r="F465" t="str">
            <v xml:space="preserve"> four hundred and sixty one Crores</v>
          </cell>
          <cell r="G465" t="str">
            <v xml:space="preserve"> four hundred and sixty one Millions</v>
          </cell>
          <cell r="H465" t="str">
            <v xml:space="preserve"> four hundred and sixty one Billions</v>
          </cell>
        </row>
        <row r="466">
          <cell r="A466">
            <v>462</v>
          </cell>
          <cell r="B466" t="str">
            <v xml:space="preserve"> four hundred and sixty two</v>
          </cell>
          <cell r="C466" t="str">
            <v xml:space="preserve"> four hundred and sixty two</v>
          </cell>
          <cell r="D466" t="str">
            <v xml:space="preserve"> four hundred and sixty two Thousand</v>
          </cell>
          <cell r="E466" t="str">
            <v xml:space="preserve"> four hundred and sixty two Lakhs</v>
          </cell>
          <cell r="F466" t="str">
            <v xml:space="preserve"> four hundred and sixty two Crores</v>
          </cell>
          <cell r="G466" t="str">
            <v xml:space="preserve"> four hundred and sixty two Millions</v>
          </cell>
          <cell r="H466" t="str">
            <v xml:space="preserve"> four hundred and sixty two Billions</v>
          </cell>
        </row>
        <row r="467">
          <cell r="A467">
            <v>463</v>
          </cell>
          <cell r="B467" t="str">
            <v xml:space="preserve"> four hundred and sixty three</v>
          </cell>
          <cell r="C467" t="str">
            <v xml:space="preserve"> four hundred and sixty three</v>
          </cell>
          <cell r="D467" t="str">
            <v xml:space="preserve"> four hundred and sixty three Thousand</v>
          </cell>
          <cell r="E467" t="str">
            <v xml:space="preserve"> four hundred and sixty three Lakhs</v>
          </cell>
          <cell r="F467" t="str">
            <v xml:space="preserve"> four hundred and sixty three Crores</v>
          </cell>
          <cell r="G467" t="str">
            <v xml:space="preserve"> four hundred and sixty three Millions</v>
          </cell>
          <cell r="H467" t="str">
            <v xml:space="preserve"> four hundred and sixty three Billions</v>
          </cell>
        </row>
        <row r="468">
          <cell r="A468">
            <v>464</v>
          </cell>
          <cell r="B468" t="str">
            <v xml:space="preserve"> four hundred and sixty four</v>
          </cell>
          <cell r="C468" t="str">
            <v xml:space="preserve"> four hundred and sixty four</v>
          </cell>
          <cell r="D468" t="str">
            <v xml:space="preserve"> four hundred and sixty four Thousand</v>
          </cell>
          <cell r="E468" t="str">
            <v xml:space="preserve"> four hundred and sixty four Lakhs</v>
          </cell>
          <cell r="F468" t="str">
            <v xml:space="preserve"> four hundred and sixty four Crores</v>
          </cell>
          <cell r="G468" t="str">
            <v xml:space="preserve"> four hundred and sixty four Millions</v>
          </cell>
          <cell r="H468" t="str">
            <v xml:space="preserve"> four hundred and sixty four Billions</v>
          </cell>
        </row>
        <row r="469">
          <cell r="A469">
            <v>465</v>
          </cell>
          <cell r="B469" t="str">
            <v xml:space="preserve"> four hundred and sixty five</v>
          </cell>
          <cell r="C469" t="str">
            <v xml:space="preserve"> four hundred and sixty five</v>
          </cell>
          <cell r="D469" t="str">
            <v xml:space="preserve"> four hundred and sixty five Thousand</v>
          </cell>
          <cell r="E469" t="str">
            <v xml:space="preserve"> four hundred and sixty five Lakhs</v>
          </cell>
          <cell r="F469" t="str">
            <v xml:space="preserve"> four hundred and sixty five Crores</v>
          </cell>
          <cell r="G469" t="str">
            <v xml:space="preserve"> four hundred and sixty five Millions</v>
          </cell>
          <cell r="H469" t="str">
            <v xml:space="preserve"> four hundred and sixty five Billions</v>
          </cell>
        </row>
        <row r="470">
          <cell r="A470">
            <v>466</v>
          </cell>
          <cell r="B470" t="str">
            <v xml:space="preserve"> four hundred and sixty six</v>
          </cell>
          <cell r="C470" t="str">
            <v xml:space="preserve"> four hundred and sixty six</v>
          </cell>
          <cell r="D470" t="str">
            <v xml:space="preserve"> four hundred and sixty six Thousand</v>
          </cell>
          <cell r="E470" t="str">
            <v xml:space="preserve"> four hundred and sixty six Lakhs</v>
          </cell>
          <cell r="F470" t="str">
            <v xml:space="preserve"> four hundred and sixty six Crores</v>
          </cell>
          <cell r="G470" t="str">
            <v xml:space="preserve"> four hundred and sixty six Millions</v>
          </cell>
          <cell r="H470" t="str">
            <v xml:space="preserve"> four hundred and sixty six Billions</v>
          </cell>
        </row>
        <row r="471">
          <cell r="A471">
            <v>467</v>
          </cell>
          <cell r="B471" t="str">
            <v xml:space="preserve"> four hundred and sixty seven</v>
          </cell>
          <cell r="C471" t="str">
            <v xml:space="preserve"> four hundred and sixty seven</v>
          </cell>
          <cell r="D471" t="str">
            <v xml:space="preserve"> four hundred and sixty seven Thousand</v>
          </cell>
          <cell r="E471" t="str">
            <v xml:space="preserve"> four hundred and sixty seven Lakhs</v>
          </cell>
          <cell r="F471" t="str">
            <v xml:space="preserve"> four hundred and sixty seven Crores</v>
          </cell>
          <cell r="G471" t="str">
            <v xml:space="preserve"> four hundred and sixty seven Millions</v>
          </cell>
          <cell r="H471" t="str">
            <v xml:space="preserve"> four hundred and sixty seven Billions</v>
          </cell>
        </row>
        <row r="472">
          <cell r="A472">
            <v>468</v>
          </cell>
          <cell r="B472" t="str">
            <v xml:space="preserve"> four hundred and sixty eight</v>
          </cell>
          <cell r="C472" t="str">
            <v xml:space="preserve"> four hundred and sixty eight</v>
          </cell>
          <cell r="D472" t="str">
            <v xml:space="preserve"> four hundred and sixty eight Thousand</v>
          </cell>
          <cell r="E472" t="str">
            <v xml:space="preserve"> four hundred and sixty eight Lakhs</v>
          </cell>
          <cell r="F472" t="str">
            <v xml:space="preserve"> four hundred and sixty eight Crores</v>
          </cell>
          <cell r="G472" t="str">
            <v xml:space="preserve"> four hundred and sixty eight Millions</v>
          </cell>
          <cell r="H472" t="str">
            <v xml:space="preserve"> four hundred and sixty eight Billions</v>
          </cell>
        </row>
        <row r="473">
          <cell r="A473">
            <v>469</v>
          </cell>
          <cell r="B473" t="str">
            <v xml:space="preserve"> four hundred and sixty nine</v>
          </cell>
          <cell r="C473" t="str">
            <v xml:space="preserve"> four hundred and sixty nine</v>
          </cell>
          <cell r="D473" t="str">
            <v xml:space="preserve"> four hundred and sixty nine Thousand</v>
          </cell>
          <cell r="E473" t="str">
            <v xml:space="preserve"> four hundred and sixty nine Lakhs</v>
          </cell>
          <cell r="F473" t="str">
            <v xml:space="preserve"> four hundred and sixty nine Crores</v>
          </cell>
          <cell r="G473" t="str">
            <v xml:space="preserve"> four hundred and sixty nine Millions</v>
          </cell>
          <cell r="H473" t="str">
            <v xml:space="preserve"> four hundred and sixty nine Billions</v>
          </cell>
        </row>
        <row r="474">
          <cell r="A474">
            <v>470</v>
          </cell>
          <cell r="B474" t="str">
            <v xml:space="preserve"> four hundred and seventy</v>
          </cell>
          <cell r="C474" t="str">
            <v xml:space="preserve"> four hundred and seventy</v>
          </cell>
          <cell r="D474" t="str">
            <v xml:space="preserve"> four hundred and seventy Thousand</v>
          </cell>
          <cell r="E474" t="str">
            <v xml:space="preserve"> four hundred and seventy Lakhs</v>
          </cell>
          <cell r="F474" t="str">
            <v xml:space="preserve"> four hundred and seventy Crores</v>
          </cell>
          <cell r="G474" t="str">
            <v xml:space="preserve"> four hundred and seventy Millions</v>
          </cell>
          <cell r="H474" t="str">
            <v xml:space="preserve"> four hundred and seventy Billions</v>
          </cell>
        </row>
        <row r="475">
          <cell r="A475">
            <v>471</v>
          </cell>
          <cell r="B475" t="str">
            <v xml:space="preserve"> four hundred and seventy one</v>
          </cell>
          <cell r="C475" t="str">
            <v xml:space="preserve"> four hundred and seventy one</v>
          </cell>
          <cell r="D475" t="str">
            <v xml:space="preserve"> four hundred and seventy one Thousand</v>
          </cell>
          <cell r="E475" t="str">
            <v xml:space="preserve"> four hundred and seventy one Lakhs</v>
          </cell>
          <cell r="F475" t="str">
            <v xml:space="preserve"> four hundred and seventy one Crores</v>
          </cell>
          <cell r="G475" t="str">
            <v xml:space="preserve"> four hundred and seventy one Millions</v>
          </cell>
          <cell r="H475" t="str">
            <v xml:space="preserve"> four hundred and seventy one Billions</v>
          </cell>
        </row>
        <row r="476">
          <cell r="A476">
            <v>472</v>
          </cell>
          <cell r="B476" t="str">
            <v xml:space="preserve"> four hundred and seventy two</v>
          </cell>
          <cell r="C476" t="str">
            <v xml:space="preserve"> four hundred and seventy two</v>
          </cell>
          <cell r="D476" t="str">
            <v xml:space="preserve"> four hundred and seventy two Thousand</v>
          </cell>
          <cell r="E476" t="str">
            <v xml:space="preserve"> four hundred and seventy two Lakhs</v>
          </cell>
          <cell r="F476" t="str">
            <v xml:space="preserve"> four hundred and seventy two Crores</v>
          </cell>
          <cell r="G476" t="str">
            <v xml:space="preserve"> four hundred and seventy two Millions</v>
          </cell>
          <cell r="H476" t="str">
            <v xml:space="preserve"> four hundred and seventy two Billions</v>
          </cell>
        </row>
        <row r="477">
          <cell r="A477">
            <v>473</v>
          </cell>
          <cell r="B477" t="str">
            <v xml:space="preserve"> four hundred and seventy three</v>
          </cell>
          <cell r="C477" t="str">
            <v xml:space="preserve"> four hundred and seventy three</v>
          </cell>
          <cell r="D477" t="str">
            <v xml:space="preserve"> four hundred and seventy three Thousand</v>
          </cell>
          <cell r="E477" t="str">
            <v xml:space="preserve"> four hundred and seventy three Lakhs</v>
          </cell>
          <cell r="F477" t="str">
            <v xml:space="preserve"> four hundred and seventy three Crores</v>
          </cell>
          <cell r="G477" t="str">
            <v xml:space="preserve"> four hundred and seventy three Millions</v>
          </cell>
          <cell r="H477" t="str">
            <v xml:space="preserve"> four hundred and seventy three Billions</v>
          </cell>
        </row>
        <row r="478">
          <cell r="A478">
            <v>474</v>
          </cell>
          <cell r="B478" t="str">
            <v xml:space="preserve"> four hundred and seventy four</v>
          </cell>
          <cell r="C478" t="str">
            <v xml:space="preserve"> four hundred and seventy four</v>
          </cell>
          <cell r="D478" t="str">
            <v xml:space="preserve"> four hundred and seventy four Thousand</v>
          </cell>
          <cell r="E478" t="str">
            <v xml:space="preserve"> four hundred and seventy four Lakhs</v>
          </cell>
          <cell r="F478" t="str">
            <v xml:space="preserve"> four hundred and seventy four Crores</v>
          </cell>
          <cell r="G478" t="str">
            <v xml:space="preserve"> four hundred and seventy four Millions</v>
          </cell>
          <cell r="H478" t="str">
            <v xml:space="preserve"> four hundred and seventy four Billions</v>
          </cell>
        </row>
        <row r="479">
          <cell r="A479">
            <v>475</v>
          </cell>
          <cell r="B479" t="str">
            <v xml:space="preserve"> four hundred and seventy five</v>
          </cell>
          <cell r="C479" t="str">
            <v xml:space="preserve"> four hundred and seventy five</v>
          </cell>
          <cell r="D479" t="str">
            <v xml:space="preserve"> four hundred and seventy five Thousand</v>
          </cell>
          <cell r="E479" t="str">
            <v xml:space="preserve"> four hundred and seventy five Lakhs</v>
          </cell>
          <cell r="F479" t="str">
            <v xml:space="preserve"> four hundred and seventy five Crores</v>
          </cell>
          <cell r="G479" t="str">
            <v xml:space="preserve"> four hundred and seventy five Millions</v>
          </cell>
          <cell r="H479" t="str">
            <v xml:space="preserve"> four hundred and seventy five Billions</v>
          </cell>
        </row>
        <row r="480">
          <cell r="A480">
            <v>476</v>
          </cell>
          <cell r="B480" t="str">
            <v xml:space="preserve"> four hundred and seventy six</v>
          </cell>
          <cell r="C480" t="str">
            <v xml:space="preserve"> four hundred and seventy six</v>
          </cell>
          <cell r="D480" t="str">
            <v xml:space="preserve"> four hundred and seventy six Thousand</v>
          </cell>
          <cell r="E480" t="str">
            <v xml:space="preserve"> four hundred and seventy six Lakhs</v>
          </cell>
          <cell r="F480" t="str">
            <v xml:space="preserve"> four hundred and seventy six Crores</v>
          </cell>
          <cell r="G480" t="str">
            <v xml:space="preserve"> four hundred and seventy six Millions</v>
          </cell>
          <cell r="H480" t="str">
            <v xml:space="preserve"> four hundred and seventy six Billions</v>
          </cell>
        </row>
        <row r="481">
          <cell r="A481">
            <v>477</v>
          </cell>
          <cell r="B481" t="str">
            <v xml:space="preserve"> four hundred and seventy seven</v>
          </cell>
          <cell r="C481" t="str">
            <v xml:space="preserve"> four hundred and seventy seven</v>
          </cell>
          <cell r="D481" t="str">
            <v xml:space="preserve"> four hundred and seventy seven Thousand</v>
          </cell>
          <cell r="E481" t="str">
            <v xml:space="preserve"> four hundred and seventy seven Lakhs</v>
          </cell>
          <cell r="F481" t="str">
            <v xml:space="preserve"> four hundred and seventy seven Crores</v>
          </cell>
          <cell r="G481" t="str">
            <v xml:space="preserve"> four hundred and seventy seven Millions</v>
          </cell>
          <cell r="H481" t="str">
            <v xml:space="preserve"> four hundred and seventy seven Billions</v>
          </cell>
        </row>
        <row r="482">
          <cell r="A482">
            <v>478</v>
          </cell>
          <cell r="B482" t="str">
            <v xml:space="preserve"> four hundred and seventy eight</v>
          </cell>
          <cell r="C482" t="str">
            <v xml:space="preserve"> four hundred and seventy eight</v>
          </cell>
          <cell r="D482" t="str">
            <v xml:space="preserve"> four hundred and seventy eight Thousand</v>
          </cell>
          <cell r="E482" t="str">
            <v xml:space="preserve"> four hundred and seventy eight Lakhs</v>
          </cell>
          <cell r="F482" t="str">
            <v xml:space="preserve"> four hundred and seventy eight Crores</v>
          </cell>
          <cell r="G482" t="str">
            <v xml:space="preserve"> four hundred and seventy eight Millions</v>
          </cell>
          <cell r="H482" t="str">
            <v xml:space="preserve"> four hundred and seventy eight Billions</v>
          </cell>
        </row>
        <row r="483">
          <cell r="A483">
            <v>479</v>
          </cell>
          <cell r="B483" t="str">
            <v xml:space="preserve"> four hundred and seventy nine</v>
          </cell>
          <cell r="C483" t="str">
            <v xml:space="preserve"> four hundred and seventy nine</v>
          </cell>
          <cell r="D483" t="str">
            <v xml:space="preserve"> four hundred and seventy nine Thousand</v>
          </cell>
          <cell r="E483" t="str">
            <v xml:space="preserve"> four hundred and seventy nine Lakhs</v>
          </cell>
          <cell r="F483" t="str">
            <v xml:space="preserve"> four hundred and seventy nine Crores</v>
          </cell>
          <cell r="G483" t="str">
            <v xml:space="preserve"> four hundred and seventy nine Millions</v>
          </cell>
          <cell r="H483" t="str">
            <v xml:space="preserve"> four hundred and seventy nine Billions</v>
          </cell>
        </row>
        <row r="484">
          <cell r="A484">
            <v>480</v>
          </cell>
          <cell r="B484" t="str">
            <v xml:space="preserve"> four hundred and eighty</v>
          </cell>
          <cell r="C484" t="str">
            <v xml:space="preserve"> four hundred and eighty</v>
          </cell>
          <cell r="D484" t="str">
            <v xml:space="preserve"> four hundred and eighty Thousand</v>
          </cell>
          <cell r="E484" t="str">
            <v xml:space="preserve"> four hundred and eighty Lakhs</v>
          </cell>
          <cell r="F484" t="str">
            <v xml:space="preserve"> four hundred and eighty Crores</v>
          </cell>
          <cell r="G484" t="str">
            <v xml:space="preserve"> four hundred and eighty Millions</v>
          </cell>
          <cell r="H484" t="str">
            <v xml:space="preserve"> four hundred and eighty Billions</v>
          </cell>
        </row>
        <row r="485">
          <cell r="A485">
            <v>481</v>
          </cell>
          <cell r="B485" t="str">
            <v xml:space="preserve"> four hundred and eighty one</v>
          </cell>
          <cell r="C485" t="str">
            <v xml:space="preserve"> four hundred and eighty one</v>
          </cell>
          <cell r="D485" t="str">
            <v xml:space="preserve"> four hundred and eighty one Thousand</v>
          </cell>
          <cell r="E485" t="str">
            <v xml:space="preserve"> four hundred and eighty one Lakhs</v>
          </cell>
          <cell r="F485" t="str">
            <v xml:space="preserve"> four hundred and eighty one Crores</v>
          </cell>
          <cell r="G485" t="str">
            <v xml:space="preserve"> four hundred and eighty one Millions</v>
          </cell>
          <cell r="H485" t="str">
            <v xml:space="preserve"> four hundred and eighty one Billions</v>
          </cell>
        </row>
        <row r="486">
          <cell r="A486">
            <v>482</v>
          </cell>
          <cell r="B486" t="str">
            <v xml:space="preserve"> four hundred and eighty two</v>
          </cell>
          <cell r="C486" t="str">
            <v xml:space="preserve"> four hundred and eighty two</v>
          </cell>
          <cell r="D486" t="str">
            <v xml:space="preserve"> four hundred and eighty two Thousand</v>
          </cell>
          <cell r="E486" t="str">
            <v xml:space="preserve"> four hundred and eighty two Lakhs</v>
          </cell>
          <cell r="F486" t="str">
            <v xml:space="preserve"> four hundred and eighty two Crores</v>
          </cell>
          <cell r="G486" t="str">
            <v xml:space="preserve"> four hundred and eighty two Millions</v>
          </cell>
          <cell r="H486" t="str">
            <v xml:space="preserve"> four hundred and eighty two Billions</v>
          </cell>
        </row>
        <row r="487">
          <cell r="A487">
            <v>483</v>
          </cell>
          <cell r="B487" t="str">
            <v xml:space="preserve"> four hundred and eighty three</v>
          </cell>
          <cell r="C487" t="str">
            <v xml:space="preserve"> four hundred and eighty three</v>
          </cell>
          <cell r="D487" t="str">
            <v xml:space="preserve"> four hundred and eighty three Thousand</v>
          </cell>
          <cell r="E487" t="str">
            <v xml:space="preserve"> four hundred and eighty three Lakhs</v>
          </cell>
          <cell r="F487" t="str">
            <v xml:space="preserve"> four hundred and eighty three Crores</v>
          </cell>
          <cell r="G487" t="str">
            <v xml:space="preserve"> four hundred and eighty three Millions</v>
          </cell>
          <cell r="H487" t="str">
            <v xml:space="preserve"> four hundred and eighty three Billions</v>
          </cell>
        </row>
        <row r="488">
          <cell r="A488">
            <v>484</v>
          </cell>
          <cell r="B488" t="str">
            <v xml:space="preserve"> four hundred and eighty four</v>
          </cell>
          <cell r="C488" t="str">
            <v xml:space="preserve"> four hundred and eighty four</v>
          </cell>
          <cell r="D488" t="str">
            <v xml:space="preserve"> four hundred and eighty four Thousand</v>
          </cell>
          <cell r="E488" t="str">
            <v xml:space="preserve"> four hundred and eighty four Lakhs</v>
          </cell>
          <cell r="F488" t="str">
            <v xml:space="preserve"> four hundred and eighty four Crores</v>
          </cell>
          <cell r="G488" t="str">
            <v xml:space="preserve"> four hundred and eighty four Millions</v>
          </cell>
          <cell r="H488" t="str">
            <v xml:space="preserve"> four hundred and eighty four Billions</v>
          </cell>
        </row>
        <row r="489">
          <cell r="A489">
            <v>485</v>
          </cell>
          <cell r="B489" t="str">
            <v xml:space="preserve"> four hundred and eighty five</v>
          </cell>
          <cell r="C489" t="str">
            <v xml:space="preserve"> four hundred and eighty five</v>
          </cell>
          <cell r="D489" t="str">
            <v xml:space="preserve"> four hundred and eighty five Thousand</v>
          </cell>
          <cell r="E489" t="str">
            <v xml:space="preserve"> four hundred and eighty five Lakhs</v>
          </cell>
          <cell r="F489" t="str">
            <v xml:space="preserve"> four hundred and eighty five Crores</v>
          </cell>
          <cell r="G489" t="str">
            <v xml:space="preserve"> four hundred and eighty five Millions</v>
          </cell>
          <cell r="H489" t="str">
            <v xml:space="preserve"> four hundred and eighty five Billions</v>
          </cell>
        </row>
        <row r="490">
          <cell r="A490">
            <v>486</v>
          </cell>
          <cell r="B490" t="str">
            <v xml:space="preserve"> four hundred and eighty six</v>
          </cell>
          <cell r="C490" t="str">
            <v xml:space="preserve"> four hundred and eighty six</v>
          </cell>
          <cell r="D490" t="str">
            <v xml:space="preserve"> four hundred and eighty six Thousand</v>
          </cell>
          <cell r="E490" t="str">
            <v xml:space="preserve"> four hundred and eighty six Lakhs</v>
          </cell>
          <cell r="F490" t="str">
            <v xml:space="preserve"> four hundred and eighty six Crores</v>
          </cell>
          <cell r="G490" t="str">
            <v xml:space="preserve"> four hundred and eighty six Millions</v>
          </cell>
          <cell r="H490" t="str">
            <v xml:space="preserve"> four hundred and eighty six Billions</v>
          </cell>
        </row>
        <row r="491">
          <cell r="A491">
            <v>487</v>
          </cell>
          <cell r="B491" t="str">
            <v xml:space="preserve"> four hundred and eighty seven</v>
          </cell>
          <cell r="C491" t="str">
            <v xml:space="preserve"> four hundred and eighty seven</v>
          </cell>
          <cell r="D491" t="str">
            <v xml:space="preserve"> four hundred and eighty seven Thousand</v>
          </cell>
          <cell r="E491" t="str">
            <v xml:space="preserve"> four hundred and eighty seven Lakhs</v>
          </cell>
          <cell r="F491" t="str">
            <v xml:space="preserve"> four hundred and eighty seven Crores</v>
          </cell>
          <cell r="G491" t="str">
            <v xml:space="preserve"> four hundred and eighty seven Millions</v>
          </cell>
          <cell r="H491" t="str">
            <v xml:space="preserve"> four hundred and eighty seven Billions</v>
          </cell>
        </row>
        <row r="492">
          <cell r="A492">
            <v>488</v>
          </cell>
          <cell r="B492" t="str">
            <v xml:space="preserve"> four hundred and eighty eight</v>
          </cell>
          <cell r="C492" t="str">
            <v xml:space="preserve"> four hundred and eighty eight</v>
          </cell>
          <cell r="D492" t="str">
            <v xml:space="preserve"> four hundred and eighty eight Thousand</v>
          </cell>
          <cell r="E492" t="str">
            <v xml:space="preserve"> four hundred and eighty eight Lakhs</v>
          </cell>
          <cell r="F492" t="str">
            <v xml:space="preserve"> four hundred and eighty eight Crores</v>
          </cell>
          <cell r="G492" t="str">
            <v xml:space="preserve"> four hundred and eighty eight Millions</v>
          </cell>
          <cell r="H492" t="str">
            <v xml:space="preserve"> four hundred and eighty eight Billions</v>
          </cell>
        </row>
        <row r="493">
          <cell r="A493">
            <v>489</v>
          </cell>
          <cell r="B493" t="str">
            <v xml:space="preserve"> four hundred and eighty nine</v>
          </cell>
          <cell r="C493" t="str">
            <v xml:space="preserve"> four hundred and eighty nine</v>
          </cell>
          <cell r="D493" t="str">
            <v xml:space="preserve"> four hundred and eighty nine Thousand</v>
          </cell>
          <cell r="E493" t="str">
            <v xml:space="preserve"> four hundred and eighty nine Lakhs</v>
          </cell>
          <cell r="F493" t="str">
            <v xml:space="preserve"> four hundred and eighty nine Crores</v>
          </cell>
          <cell r="G493" t="str">
            <v xml:space="preserve"> four hundred and eighty nine Millions</v>
          </cell>
          <cell r="H493" t="str">
            <v xml:space="preserve"> four hundred and eighty nine Billions</v>
          </cell>
        </row>
        <row r="494">
          <cell r="A494">
            <v>490</v>
          </cell>
          <cell r="B494" t="str">
            <v xml:space="preserve"> four hundred and ninety</v>
          </cell>
          <cell r="C494" t="str">
            <v xml:space="preserve"> four hundred and ninety</v>
          </cell>
          <cell r="D494" t="str">
            <v xml:space="preserve"> four hundred and ninety Thousand</v>
          </cell>
          <cell r="E494" t="str">
            <v xml:space="preserve"> four hundred and ninety Lakhs</v>
          </cell>
          <cell r="F494" t="str">
            <v xml:space="preserve"> four hundred and ninety Crores</v>
          </cell>
          <cell r="G494" t="str">
            <v xml:space="preserve"> four hundred and ninety Millions</v>
          </cell>
          <cell r="H494" t="str">
            <v xml:space="preserve"> four hundred and ninety Billions</v>
          </cell>
        </row>
        <row r="495">
          <cell r="A495">
            <v>491</v>
          </cell>
          <cell r="B495" t="str">
            <v xml:space="preserve"> four hundred and ninety one</v>
          </cell>
          <cell r="C495" t="str">
            <v xml:space="preserve"> four hundred and ninety one</v>
          </cell>
          <cell r="D495" t="str">
            <v xml:space="preserve"> four hundred and ninety one Thousand</v>
          </cell>
          <cell r="E495" t="str">
            <v xml:space="preserve"> four hundred and ninety one Lakhs</v>
          </cell>
          <cell r="F495" t="str">
            <v xml:space="preserve"> four hundred and ninety one Crores</v>
          </cell>
          <cell r="G495" t="str">
            <v xml:space="preserve"> four hundred and ninety one Millions</v>
          </cell>
          <cell r="H495" t="str">
            <v xml:space="preserve"> four hundred and ninety one Billions</v>
          </cell>
        </row>
        <row r="496">
          <cell r="A496">
            <v>492</v>
          </cell>
          <cell r="B496" t="str">
            <v xml:space="preserve"> four hundred and ninety two</v>
          </cell>
          <cell r="C496" t="str">
            <v xml:space="preserve"> four hundred and ninety two</v>
          </cell>
          <cell r="D496" t="str">
            <v xml:space="preserve"> four hundred and ninety two Thousand</v>
          </cell>
          <cell r="E496" t="str">
            <v xml:space="preserve"> four hundred and ninety two Lakhs</v>
          </cell>
          <cell r="F496" t="str">
            <v xml:space="preserve"> four hundred and ninety two Crores</v>
          </cell>
          <cell r="G496" t="str">
            <v xml:space="preserve"> four hundred and ninety two Millions</v>
          </cell>
          <cell r="H496" t="str">
            <v xml:space="preserve"> four hundred and ninety two Billions</v>
          </cell>
        </row>
        <row r="497">
          <cell r="A497">
            <v>493</v>
          </cell>
          <cell r="B497" t="str">
            <v xml:space="preserve"> four hundred and ninety three</v>
          </cell>
          <cell r="C497" t="str">
            <v xml:space="preserve"> four hundred and ninety three</v>
          </cell>
          <cell r="D497" t="str">
            <v xml:space="preserve"> four hundred and ninety three Thousand</v>
          </cell>
          <cell r="E497" t="str">
            <v xml:space="preserve"> four hundred and ninety three Lakhs</v>
          </cell>
          <cell r="F497" t="str">
            <v xml:space="preserve"> four hundred and ninety three Crores</v>
          </cell>
          <cell r="G497" t="str">
            <v xml:space="preserve"> four hundred and ninety three Millions</v>
          </cell>
          <cell r="H497" t="str">
            <v xml:space="preserve"> four hundred and ninety three Billions</v>
          </cell>
        </row>
        <row r="498">
          <cell r="A498">
            <v>494</v>
          </cell>
          <cell r="B498" t="str">
            <v xml:space="preserve"> four hundred and ninety four </v>
          </cell>
          <cell r="C498" t="str">
            <v xml:space="preserve"> four hundred and ninety four </v>
          </cell>
          <cell r="D498" t="str">
            <v xml:space="preserve"> four hundred and ninety four  Thousand</v>
          </cell>
          <cell r="E498" t="str">
            <v xml:space="preserve"> four hundred and ninety four  Lakhs</v>
          </cell>
          <cell r="F498" t="str">
            <v xml:space="preserve"> four hundred and ninety four  Crores</v>
          </cell>
          <cell r="G498" t="str">
            <v xml:space="preserve"> four hundred and ninety four  Millions</v>
          </cell>
          <cell r="H498" t="str">
            <v xml:space="preserve"> four hundred and ninety four  Billions</v>
          </cell>
        </row>
        <row r="499">
          <cell r="A499">
            <v>495</v>
          </cell>
          <cell r="B499" t="str">
            <v xml:space="preserve"> four hundred and ninety five</v>
          </cell>
          <cell r="C499" t="str">
            <v xml:space="preserve"> four hundred and ninety five</v>
          </cell>
          <cell r="D499" t="str">
            <v xml:space="preserve"> four hundred and ninety five Thousand</v>
          </cell>
          <cell r="E499" t="str">
            <v xml:space="preserve"> four hundred and ninety five Lakhs</v>
          </cell>
          <cell r="F499" t="str">
            <v xml:space="preserve"> four hundred and ninety five Crores</v>
          </cell>
          <cell r="G499" t="str">
            <v xml:space="preserve"> four hundred and ninety five Millions</v>
          </cell>
          <cell r="H499" t="str">
            <v xml:space="preserve"> four hundred and ninety five Billions</v>
          </cell>
        </row>
        <row r="500">
          <cell r="A500">
            <v>496</v>
          </cell>
          <cell r="B500" t="str">
            <v xml:space="preserve"> four hundred and ninety six</v>
          </cell>
          <cell r="C500" t="str">
            <v xml:space="preserve"> four hundred and ninety six</v>
          </cell>
          <cell r="D500" t="str">
            <v xml:space="preserve"> four hundred and ninety six Thousand</v>
          </cell>
          <cell r="E500" t="str">
            <v xml:space="preserve"> four hundred and ninety six Lakhs</v>
          </cell>
          <cell r="F500" t="str">
            <v xml:space="preserve"> four hundred and ninety six Crores</v>
          </cell>
          <cell r="G500" t="str">
            <v xml:space="preserve"> four hundred and ninety six Millions</v>
          </cell>
          <cell r="H500" t="str">
            <v xml:space="preserve"> four hundred and ninety six Billions</v>
          </cell>
        </row>
        <row r="501">
          <cell r="A501">
            <v>497</v>
          </cell>
          <cell r="B501" t="str">
            <v xml:space="preserve"> four hundred and ninety seven</v>
          </cell>
          <cell r="C501" t="str">
            <v xml:space="preserve"> four hundred and ninety seven</v>
          </cell>
          <cell r="D501" t="str">
            <v xml:space="preserve"> four hundred and ninety seven Thousand</v>
          </cell>
          <cell r="E501" t="str">
            <v xml:space="preserve"> four hundred and ninety seven Lakhs</v>
          </cell>
          <cell r="F501" t="str">
            <v xml:space="preserve"> four hundred and ninety seven Crores</v>
          </cell>
          <cell r="G501" t="str">
            <v xml:space="preserve"> four hundred and ninety seven Millions</v>
          </cell>
          <cell r="H501" t="str">
            <v xml:space="preserve"> four hundred and ninety seven Billions</v>
          </cell>
        </row>
        <row r="502">
          <cell r="A502">
            <v>498</v>
          </cell>
          <cell r="B502" t="str">
            <v xml:space="preserve"> four hundred and ninety eight</v>
          </cell>
          <cell r="C502" t="str">
            <v xml:space="preserve"> four hundred and ninety eight</v>
          </cell>
          <cell r="D502" t="str">
            <v xml:space="preserve"> four hundred and ninety eight Thousand</v>
          </cell>
          <cell r="E502" t="str">
            <v xml:space="preserve"> four hundred and ninety eight Lakhs</v>
          </cell>
          <cell r="F502" t="str">
            <v xml:space="preserve"> four hundred and ninety eight Crores</v>
          </cell>
          <cell r="G502" t="str">
            <v xml:space="preserve"> four hundred and ninety eight Millions</v>
          </cell>
          <cell r="H502" t="str">
            <v xml:space="preserve"> four hundred and ninety eight Billions</v>
          </cell>
        </row>
        <row r="503">
          <cell r="A503">
            <v>499</v>
          </cell>
          <cell r="B503" t="str">
            <v xml:space="preserve"> four hundred and ninety nine</v>
          </cell>
          <cell r="C503" t="str">
            <v xml:space="preserve"> four hundred and ninety nine</v>
          </cell>
          <cell r="D503" t="str">
            <v xml:space="preserve"> four hundred and ninety nine Thousand</v>
          </cell>
          <cell r="E503" t="str">
            <v xml:space="preserve"> four hundred and ninety nine Lakhs</v>
          </cell>
          <cell r="F503" t="str">
            <v xml:space="preserve"> four hundred and ninety nine Crores</v>
          </cell>
          <cell r="G503" t="str">
            <v xml:space="preserve"> four hundred and ninety nine Millions</v>
          </cell>
          <cell r="H503" t="str">
            <v xml:space="preserve"> four hundred and ninety nine Billions</v>
          </cell>
        </row>
        <row r="504">
          <cell r="A504">
            <v>500</v>
          </cell>
          <cell r="B504" t="str">
            <v xml:space="preserve"> five hundred</v>
          </cell>
          <cell r="C504" t="str">
            <v xml:space="preserve"> five hundred</v>
          </cell>
          <cell r="D504" t="str">
            <v xml:space="preserve"> five hundred Thousand</v>
          </cell>
          <cell r="E504" t="str">
            <v xml:space="preserve"> five hundred Lakhs</v>
          </cell>
          <cell r="F504" t="str">
            <v xml:space="preserve"> five hundred Crores</v>
          </cell>
          <cell r="G504" t="str">
            <v xml:space="preserve"> five hundred Millions</v>
          </cell>
          <cell r="H504" t="str">
            <v xml:space="preserve"> five hundred Billions</v>
          </cell>
        </row>
        <row r="505">
          <cell r="A505">
            <v>501</v>
          </cell>
          <cell r="B505" t="str">
            <v xml:space="preserve"> five hundred and one</v>
          </cell>
          <cell r="C505" t="str">
            <v xml:space="preserve"> five hundred and one</v>
          </cell>
          <cell r="D505" t="str">
            <v xml:space="preserve"> five hundred and one Thousand</v>
          </cell>
          <cell r="E505" t="str">
            <v xml:space="preserve"> five hundred and one Lakhs</v>
          </cell>
          <cell r="F505" t="str">
            <v xml:space="preserve"> five hundred and one Crores</v>
          </cell>
          <cell r="G505" t="str">
            <v xml:space="preserve"> five hundred and one Millions</v>
          </cell>
          <cell r="H505" t="str">
            <v xml:space="preserve"> five hundred and one Billions</v>
          </cell>
        </row>
        <row r="506">
          <cell r="A506">
            <v>502</v>
          </cell>
          <cell r="B506" t="str">
            <v xml:space="preserve"> five hundred and two</v>
          </cell>
          <cell r="C506" t="str">
            <v xml:space="preserve"> five hundred and two</v>
          </cell>
          <cell r="D506" t="str">
            <v xml:space="preserve"> five hundred and two Thousand</v>
          </cell>
          <cell r="E506" t="str">
            <v xml:space="preserve"> five hundred and two Lakhs</v>
          </cell>
          <cell r="F506" t="str">
            <v xml:space="preserve"> five hundred and two Crores</v>
          </cell>
          <cell r="G506" t="str">
            <v xml:space="preserve"> five hundred and two Millions</v>
          </cell>
          <cell r="H506" t="str">
            <v xml:space="preserve"> five hundred and two Billions</v>
          </cell>
        </row>
        <row r="507">
          <cell r="A507">
            <v>503</v>
          </cell>
          <cell r="B507" t="str">
            <v xml:space="preserve"> five hundred and three</v>
          </cell>
          <cell r="C507" t="str">
            <v xml:space="preserve"> five hundred and three</v>
          </cell>
          <cell r="D507" t="str">
            <v xml:space="preserve"> five hundred and three Thousand</v>
          </cell>
          <cell r="E507" t="str">
            <v xml:space="preserve"> five hundred and three Lakhs</v>
          </cell>
          <cell r="F507" t="str">
            <v xml:space="preserve"> five hundred and three Crores</v>
          </cell>
          <cell r="G507" t="str">
            <v xml:space="preserve"> five hundred and three Millions</v>
          </cell>
          <cell r="H507" t="str">
            <v xml:space="preserve"> five hundred and three Billions</v>
          </cell>
        </row>
        <row r="508">
          <cell r="A508">
            <v>504</v>
          </cell>
          <cell r="B508" t="str">
            <v xml:space="preserve"> five hundred and four</v>
          </cell>
          <cell r="C508" t="str">
            <v xml:space="preserve"> five hundred and four</v>
          </cell>
          <cell r="D508" t="str">
            <v xml:space="preserve"> five hundred and four Thousand</v>
          </cell>
          <cell r="E508" t="str">
            <v xml:space="preserve"> five hundred and four Lakhs</v>
          </cell>
          <cell r="F508" t="str">
            <v xml:space="preserve"> five hundred and four Crores</v>
          </cell>
          <cell r="G508" t="str">
            <v xml:space="preserve"> five hundred and four Millions</v>
          </cell>
          <cell r="H508" t="str">
            <v xml:space="preserve"> five hundred and four Billions</v>
          </cell>
        </row>
        <row r="509">
          <cell r="A509">
            <v>505</v>
          </cell>
          <cell r="B509" t="str">
            <v xml:space="preserve"> five hundred and five</v>
          </cell>
          <cell r="C509" t="str">
            <v xml:space="preserve"> five hundred and five</v>
          </cell>
          <cell r="D509" t="str">
            <v xml:space="preserve"> five hundred and five Thousand</v>
          </cell>
          <cell r="E509" t="str">
            <v xml:space="preserve"> five hundred and five Lakhs</v>
          </cell>
          <cell r="F509" t="str">
            <v xml:space="preserve"> five hundred and five Crores</v>
          </cell>
          <cell r="G509" t="str">
            <v xml:space="preserve"> five hundred and five Millions</v>
          </cell>
          <cell r="H509" t="str">
            <v xml:space="preserve"> five hundred and five Billions</v>
          </cell>
        </row>
        <row r="510">
          <cell r="A510">
            <v>506</v>
          </cell>
          <cell r="B510" t="str">
            <v xml:space="preserve"> five hundred and six</v>
          </cell>
          <cell r="C510" t="str">
            <v xml:space="preserve"> five hundred and six</v>
          </cell>
          <cell r="D510" t="str">
            <v xml:space="preserve"> five hundred and six Thousand</v>
          </cell>
          <cell r="E510" t="str">
            <v xml:space="preserve"> five hundred and six Lakhs</v>
          </cell>
          <cell r="F510" t="str">
            <v xml:space="preserve"> five hundred and six Crores</v>
          </cell>
          <cell r="G510" t="str">
            <v xml:space="preserve"> five hundred and six Millions</v>
          </cell>
          <cell r="H510" t="str">
            <v xml:space="preserve"> five hundred and six Billions</v>
          </cell>
        </row>
        <row r="511">
          <cell r="A511">
            <v>507</v>
          </cell>
          <cell r="B511" t="str">
            <v xml:space="preserve"> five hundred and seven</v>
          </cell>
          <cell r="C511" t="str">
            <v xml:space="preserve"> five hundred and seven</v>
          </cell>
          <cell r="D511" t="str">
            <v xml:space="preserve"> five hundred and seven Thousand</v>
          </cell>
          <cell r="E511" t="str">
            <v xml:space="preserve"> five hundred and seven Lakhs</v>
          </cell>
          <cell r="F511" t="str">
            <v xml:space="preserve"> five hundred and seven Crores</v>
          </cell>
          <cell r="G511" t="str">
            <v xml:space="preserve"> five hundred and seven Millions</v>
          </cell>
          <cell r="H511" t="str">
            <v xml:space="preserve"> five hundred and seven Billions</v>
          </cell>
        </row>
        <row r="512">
          <cell r="A512">
            <v>508</v>
          </cell>
          <cell r="B512" t="str">
            <v xml:space="preserve"> five hundred and eight</v>
          </cell>
          <cell r="C512" t="str">
            <v xml:space="preserve"> five hundred and eight</v>
          </cell>
          <cell r="D512" t="str">
            <v xml:space="preserve"> five hundred and eight Thousand</v>
          </cell>
          <cell r="E512" t="str">
            <v xml:space="preserve"> five hundred and eight Lakhs</v>
          </cell>
          <cell r="F512" t="str">
            <v xml:space="preserve"> five hundred and eight Crores</v>
          </cell>
          <cell r="G512" t="str">
            <v xml:space="preserve"> five hundred and eight Millions</v>
          </cell>
          <cell r="H512" t="str">
            <v xml:space="preserve"> five hundred and eight Billions</v>
          </cell>
        </row>
        <row r="513">
          <cell r="A513">
            <v>509</v>
          </cell>
          <cell r="B513" t="str">
            <v xml:space="preserve"> five hundred and nine</v>
          </cell>
          <cell r="C513" t="str">
            <v xml:space="preserve"> five hundred and nine</v>
          </cell>
          <cell r="D513" t="str">
            <v xml:space="preserve"> five hundred and nine Thousand</v>
          </cell>
          <cell r="E513" t="str">
            <v xml:space="preserve"> five hundred and nine Lakhs</v>
          </cell>
          <cell r="F513" t="str">
            <v xml:space="preserve"> five hundred and nine Crores</v>
          </cell>
          <cell r="G513" t="str">
            <v xml:space="preserve"> five hundred and nine Millions</v>
          </cell>
          <cell r="H513" t="str">
            <v xml:space="preserve"> five hundred and nine Billions</v>
          </cell>
        </row>
        <row r="514">
          <cell r="A514">
            <v>510</v>
          </cell>
          <cell r="B514" t="str">
            <v xml:space="preserve"> five hundred and ten</v>
          </cell>
          <cell r="C514" t="str">
            <v xml:space="preserve"> five hundred and ten</v>
          </cell>
          <cell r="D514" t="str">
            <v xml:space="preserve"> five hundred and ten Thousand</v>
          </cell>
          <cell r="E514" t="str">
            <v xml:space="preserve"> five hundred and ten Lakhs</v>
          </cell>
          <cell r="F514" t="str">
            <v xml:space="preserve"> five hundred and ten Crores</v>
          </cell>
          <cell r="G514" t="str">
            <v xml:space="preserve"> five hundred and ten Millions</v>
          </cell>
          <cell r="H514" t="str">
            <v xml:space="preserve"> five hundred and ten Billions</v>
          </cell>
        </row>
        <row r="515">
          <cell r="A515">
            <v>511</v>
          </cell>
          <cell r="B515" t="str">
            <v xml:space="preserve"> five hundred and eleven</v>
          </cell>
          <cell r="C515" t="str">
            <v xml:space="preserve"> five hundred and eleven</v>
          </cell>
          <cell r="D515" t="str">
            <v xml:space="preserve"> five hundred and eleven Thousand</v>
          </cell>
          <cell r="E515" t="str">
            <v xml:space="preserve"> five hundred and eleven Lakhs</v>
          </cell>
          <cell r="F515" t="str">
            <v xml:space="preserve"> five hundred and eleven Crores</v>
          </cell>
          <cell r="G515" t="str">
            <v xml:space="preserve"> five hundred and eleven Millions</v>
          </cell>
          <cell r="H515" t="str">
            <v xml:space="preserve"> five hundred and eleven Billions</v>
          </cell>
        </row>
        <row r="516">
          <cell r="A516">
            <v>512</v>
          </cell>
          <cell r="B516" t="str">
            <v xml:space="preserve"> five hundred and twelve</v>
          </cell>
          <cell r="C516" t="str">
            <v xml:space="preserve"> five hundred and twelve</v>
          </cell>
          <cell r="D516" t="str">
            <v xml:space="preserve"> five hundred and twelve Thousand</v>
          </cell>
          <cell r="E516" t="str">
            <v xml:space="preserve"> five hundred and twelve Lakhs</v>
          </cell>
          <cell r="F516" t="str">
            <v xml:space="preserve"> five hundred and twelve Crores</v>
          </cell>
          <cell r="G516" t="str">
            <v xml:space="preserve"> five hundred and twelve Millions</v>
          </cell>
          <cell r="H516" t="str">
            <v xml:space="preserve"> five hundred and twelve Billions</v>
          </cell>
        </row>
        <row r="517">
          <cell r="A517">
            <v>513</v>
          </cell>
          <cell r="B517" t="str">
            <v xml:space="preserve"> five hundred and thirteen</v>
          </cell>
          <cell r="C517" t="str">
            <v xml:space="preserve"> five hundred and thirteen</v>
          </cell>
          <cell r="D517" t="str">
            <v xml:space="preserve"> five hundred and thirteen Thousand</v>
          </cell>
          <cell r="E517" t="str">
            <v xml:space="preserve"> five hundred and thirteen Lakhs</v>
          </cell>
          <cell r="F517" t="str">
            <v xml:space="preserve"> five hundred and thirteen Crores</v>
          </cell>
          <cell r="G517" t="str">
            <v xml:space="preserve"> five hundred and thirteen Millions</v>
          </cell>
          <cell r="H517" t="str">
            <v xml:space="preserve"> five hundred and thirteen Billions</v>
          </cell>
        </row>
        <row r="518">
          <cell r="A518">
            <v>514</v>
          </cell>
          <cell r="B518" t="str">
            <v xml:space="preserve"> five hundred and fourteen</v>
          </cell>
          <cell r="C518" t="str">
            <v xml:space="preserve"> five hundred and fourteen</v>
          </cell>
          <cell r="D518" t="str">
            <v xml:space="preserve"> five hundred and fourteen Thousand</v>
          </cell>
          <cell r="E518" t="str">
            <v xml:space="preserve"> five hundred and fourteen Lakhs</v>
          </cell>
          <cell r="F518" t="str">
            <v xml:space="preserve"> five hundred and fourteen Crores</v>
          </cell>
          <cell r="G518" t="str">
            <v xml:space="preserve"> five hundred and fourteen Millions</v>
          </cell>
          <cell r="H518" t="str">
            <v xml:space="preserve"> five hundred and fourteen Billions</v>
          </cell>
        </row>
        <row r="519">
          <cell r="A519">
            <v>515</v>
          </cell>
          <cell r="B519" t="str">
            <v xml:space="preserve"> five hundred and fifteen</v>
          </cell>
          <cell r="C519" t="str">
            <v xml:space="preserve"> five hundred and fifteen</v>
          </cell>
          <cell r="D519" t="str">
            <v xml:space="preserve"> five hundred and fifteen Thousand</v>
          </cell>
          <cell r="E519" t="str">
            <v xml:space="preserve"> five hundred and fifteen Lakhs</v>
          </cell>
          <cell r="F519" t="str">
            <v xml:space="preserve"> five hundred and fifteen Crores</v>
          </cell>
          <cell r="G519" t="str">
            <v xml:space="preserve"> five hundred and fifteen Millions</v>
          </cell>
          <cell r="H519" t="str">
            <v xml:space="preserve"> five hundred and fifteen Billions</v>
          </cell>
        </row>
        <row r="520">
          <cell r="A520">
            <v>516</v>
          </cell>
          <cell r="B520" t="str">
            <v xml:space="preserve"> five hundred and sixteen</v>
          </cell>
          <cell r="C520" t="str">
            <v xml:space="preserve"> five hundred and sixteen</v>
          </cell>
          <cell r="D520" t="str">
            <v xml:space="preserve"> five hundred and sixteen Thousand</v>
          </cell>
          <cell r="E520" t="str">
            <v xml:space="preserve"> five hundred and sixteen Lakhs</v>
          </cell>
          <cell r="F520" t="str">
            <v xml:space="preserve"> five hundred and sixteen Crores</v>
          </cell>
          <cell r="G520" t="str">
            <v xml:space="preserve"> five hundred and sixteen Millions</v>
          </cell>
          <cell r="H520" t="str">
            <v xml:space="preserve"> five hundred and sixteen Billions</v>
          </cell>
        </row>
        <row r="521">
          <cell r="A521">
            <v>517</v>
          </cell>
          <cell r="B521" t="str">
            <v xml:space="preserve"> five hundred and seventeen</v>
          </cell>
          <cell r="C521" t="str">
            <v xml:space="preserve"> five hundred and seventeen</v>
          </cell>
          <cell r="D521" t="str">
            <v xml:space="preserve"> five hundred and seventeen Thousand</v>
          </cell>
          <cell r="E521" t="str">
            <v xml:space="preserve"> five hundred and seventeen Lakhs</v>
          </cell>
          <cell r="F521" t="str">
            <v xml:space="preserve"> five hundred and seventeen Crores</v>
          </cell>
          <cell r="G521" t="str">
            <v xml:space="preserve"> five hundred and seventeen Millions</v>
          </cell>
          <cell r="H521" t="str">
            <v xml:space="preserve"> five hundred and seventeen Billions</v>
          </cell>
        </row>
        <row r="522">
          <cell r="A522">
            <v>518</v>
          </cell>
          <cell r="B522" t="str">
            <v xml:space="preserve"> five hundred and eighteen</v>
          </cell>
          <cell r="C522" t="str">
            <v xml:space="preserve"> five hundred and eighteen</v>
          </cell>
          <cell r="D522" t="str">
            <v xml:space="preserve"> five hundred and eighteen Thousand</v>
          </cell>
          <cell r="E522" t="str">
            <v xml:space="preserve"> five hundred and eighteen Lakhs</v>
          </cell>
          <cell r="F522" t="str">
            <v xml:space="preserve"> five hundred and eighteen Crores</v>
          </cell>
          <cell r="G522" t="str">
            <v xml:space="preserve"> five hundred and eighteen Millions</v>
          </cell>
          <cell r="H522" t="str">
            <v xml:space="preserve"> five hundred and eighteen Billions</v>
          </cell>
        </row>
        <row r="523">
          <cell r="A523">
            <v>519</v>
          </cell>
          <cell r="B523" t="str">
            <v xml:space="preserve"> five hundred and nineteen</v>
          </cell>
          <cell r="C523" t="str">
            <v xml:space="preserve"> five hundred and nineteen</v>
          </cell>
          <cell r="D523" t="str">
            <v xml:space="preserve"> five hundred and nineteen Thousand</v>
          </cell>
          <cell r="E523" t="str">
            <v xml:space="preserve"> five hundred and nineteen Lakhs</v>
          </cell>
          <cell r="F523" t="str">
            <v xml:space="preserve"> five hundred and nineteen Crores</v>
          </cell>
          <cell r="G523" t="str">
            <v xml:space="preserve"> five hundred and nineteen Millions</v>
          </cell>
          <cell r="H523" t="str">
            <v xml:space="preserve"> five hundred and nineteen Billions</v>
          </cell>
        </row>
        <row r="524">
          <cell r="A524">
            <v>520</v>
          </cell>
          <cell r="B524" t="str">
            <v xml:space="preserve"> five hundred and twenty</v>
          </cell>
          <cell r="C524" t="str">
            <v xml:space="preserve"> five hundred and twenty</v>
          </cell>
          <cell r="D524" t="str">
            <v xml:space="preserve"> five hundred and twenty Thousand</v>
          </cell>
          <cell r="E524" t="str">
            <v xml:space="preserve"> five hundred and twenty Lakhs</v>
          </cell>
          <cell r="F524" t="str">
            <v xml:space="preserve"> five hundred and twenty Crores</v>
          </cell>
          <cell r="G524" t="str">
            <v xml:space="preserve"> five hundred and twenty Millions</v>
          </cell>
          <cell r="H524" t="str">
            <v xml:space="preserve"> five hundred and twenty Billions</v>
          </cell>
        </row>
        <row r="525">
          <cell r="A525">
            <v>521</v>
          </cell>
          <cell r="B525" t="str">
            <v xml:space="preserve"> five hundred and twenty one</v>
          </cell>
          <cell r="C525" t="str">
            <v xml:space="preserve"> five hundred and twenty one</v>
          </cell>
          <cell r="D525" t="str">
            <v xml:space="preserve"> five hundred and twenty one Thousand</v>
          </cell>
          <cell r="E525" t="str">
            <v xml:space="preserve"> five hundred and twenty one Lakhs</v>
          </cell>
          <cell r="F525" t="str">
            <v xml:space="preserve"> five hundred and twenty one Crores</v>
          </cell>
          <cell r="G525" t="str">
            <v xml:space="preserve"> five hundred and twenty one Millions</v>
          </cell>
          <cell r="H525" t="str">
            <v xml:space="preserve"> five hundred and twenty one Billions</v>
          </cell>
        </row>
        <row r="526">
          <cell r="A526">
            <v>522</v>
          </cell>
          <cell r="B526" t="str">
            <v xml:space="preserve"> five hundred and twenty two</v>
          </cell>
          <cell r="C526" t="str">
            <v xml:space="preserve"> five hundred and twenty two</v>
          </cell>
          <cell r="D526" t="str">
            <v xml:space="preserve"> five hundred and twenty two Thousand</v>
          </cell>
          <cell r="E526" t="str">
            <v xml:space="preserve"> five hundred and twenty two Lakhs</v>
          </cell>
          <cell r="F526" t="str">
            <v xml:space="preserve"> five hundred and twenty two Crores</v>
          </cell>
          <cell r="G526" t="str">
            <v xml:space="preserve"> five hundred and twenty two Millions</v>
          </cell>
          <cell r="H526" t="str">
            <v xml:space="preserve"> five hundred and twenty two Billions</v>
          </cell>
        </row>
        <row r="527">
          <cell r="A527">
            <v>523</v>
          </cell>
          <cell r="B527" t="str">
            <v xml:space="preserve"> five hundred and twenty three</v>
          </cell>
          <cell r="C527" t="str">
            <v xml:space="preserve"> five hundred and twenty three</v>
          </cell>
          <cell r="D527" t="str">
            <v xml:space="preserve"> five hundred and twenty three Thousand</v>
          </cell>
          <cell r="E527" t="str">
            <v xml:space="preserve"> five hundred and twenty three Lakhs</v>
          </cell>
          <cell r="F527" t="str">
            <v xml:space="preserve"> five hundred and twenty three Crores</v>
          </cell>
          <cell r="G527" t="str">
            <v xml:space="preserve"> five hundred and twenty three Millions</v>
          </cell>
          <cell r="H527" t="str">
            <v xml:space="preserve"> five hundred and twenty three Billions</v>
          </cell>
        </row>
        <row r="528">
          <cell r="A528">
            <v>524</v>
          </cell>
          <cell r="B528" t="str">
            <v xml:space="preserve"> five hundred and twenty four</v>
          </cell>
          <cell r="C528" t="str">
            <v xml:space="preserve"> five hundred and twenty four</v>
          </cell>
          <cell r="D528" t="str">
            <v xml:space="preserve"> five hundred and twenty four Thousand</v>
          </cell>
          <cell r="E528" t="str">
            <v xml:space="preserve"> five hundred and twenty four Lakhs</v>
          </cell>
          <cell r="F528" t="str">
            <v xml:space="preserve"> five hundred and twenty four Crores</v>
          </cell>
          <cell r="G528" t="str">
            <v xml:space="preserve"> five hundred and twenty four Millions</v>
          </cell>
          <cell r="H528" t="str">
            <v xml:space="preserve"> five hundred and twenty four Billions</v>
          </cell>
        </row>
        <row r="529">
          <cell r="A529">
            <v>525</v>
          </cell>
          <cell r="B529" t="str">
            <v xml:space="preserve"> five hundred and twenty five</v>
          </cell>
          <cell r="C529" t="str">
            <v xml:space="preserve"> five hundred and twenty five</v>
          </cell>
          <cell r="D529" t="str">
            <v xml:space="preserve"> five hundred and twenty five Thousand</v>
          </cell>
          <cell r="E529" t="str">
            <v xml:space="preserve"> five hundred and twenty five Lakhs</v>
          </cell>
          <cell r="F529" t="str">
            <v xml:space="preserve"> five hundred and twenty five Crores</v>
          </cell>
          <cell r="G529" t="str">
            <v xml:space="preserve"> five hundred and twenty five Millions</v>
          </cell>
          <cell r="H529" t="str">
            <v xml:space="preserve"> five hundred and twenty five Billions</v>
          </cell>
        </row>
        <row r="530">
          <cell r="A530">
            <v>526</v>
          </cell>
          <cell r="B530" t="str">
            <v xml:space="preserve"> five hundred and twenty six</v>
          </cell>
          <cell r="C530" t="str">
            <v xml:space="preserve"> five hundred and twenty six</v>
          </cell>
          <cell r="D530" t="str">
            <v xml:space="preserve"> five hundred and twenty six Thousand</v>
          </cell>
          <cell r="E530" t="str">
            <v xml:space="preserve"> five hundred and twenty six Lakhs</v>
          </cell>
          <cell r="F530" t="str">
            <v xml:space="preserve"> five hundred and twenty six Crores</v>
          </cell>
          <cell r="G530" t="str">
            <v xml:space="preserve"> five hundred and twenty six Millions</v>
          </cell>
          <cell r="H530" t="str">
            <v xml:space="preserve"> five hundred and twenty six Billions</v>
          </cell>
        </row>
        <row r="531">
          <cell r="A531">
            <v>527</v>
          </cell>
          <cell r="B531" t="str">
            <v xml:space="preserve"> five hundred and twenty seven</v>
          </cell>
          <cell r="C531" t="str">
            <v xml:space="preserve"> five hundred and twenty seven</v>
          </cell>
          <cell r="D531" t="str">
            <v xml:space="preserve"> five hundred and twenty seven Thousand</v>
          </cell>
          <cell r="E531" t="str">
            <v xml:space="preserve"> five hundred and twenty seven Lakhs</v>
          </cell>
          <cell r="F531" t="str">
            <v xml:space="preserve"> five hundred and twenty seven Crores</v>
          </cell>
          <cell r="G531" t="str">
            <v xml:space="preserve"> five hundred and twenty seven Millions</v>
          </cell>
          <cell r="H531" t="str">
            <v xml:space="preserve"> five hundred and twenty seven Billions</v>
          </cell>
        </row>
        <row r="532">
          <cell r="A532">
            <v>528</v>
          </cell>
          <cell r="B532" t="str">
            <v xml:space="preserve"> five hundred and twenty eight</v>
          </cell>
          <cell r="C532" t="str">
            <v xml:space="preserve"> five hundred and twenty eight</v>
          </cell>
          <cell r="D532" t="str">
            <v xml:space="preserve"> five hundred and twenty eight Thousand</v>
          </cell>
          <cell r="E532" t="str">
            <v xml:space="preserve"> five hundred and twenty eight Lakhs</v>
          </cell>
          <cell r="F532" t="str">
            <v xml:space="preserve"> five hundred and twenty eight Crores</v>
          </cell>
          <cell r="G532" t="str">
            <v xml:space="preserve"> five hundred and twenty eight Millions</v>
          </cell>
          <cell r="H532" t="str">
            <v xml:space="preserve"> five hundred and twenty eight Billions</v>
          </cell>
        </row>
        <row r="533">
          <cell r="A533">
            <v>529</v>
          </cell>
          <cell r="B533" t="str">
            <v xml:space="preserve"> five hundred and twenty nine</v>
          </cell>
          <cell r="C533" t="str">
            <v xml:space="preserve"> five hundred and twenty nine</v>
          </cell>
          <cell r="D533" t="str">
            <v xml:space="preserve"> five hundred and twenty nine Thousand</v>
          </cell>
          <cell r="E533" t="str">
            <v xml:space="preserve"> five hundred and twenty nine Lakhs</v>
          </cell>
          <cell r="F533" t="str">
            <v xml:space="preserve"> five hundred and twenty nine Crores</v>
          </cell>
          <cell r="G533" t="str">
            <v xml:space="preserve"> five hundred and twenty nine Millions</v>
          </cell>
          <cell r="H533" t="str">
            <v xml:space="preserve"> five hundred and twenty nine Billions</v>
          </cell>
        </row>
        <row r="534">
          <cell r="A534">
            <v>530</v>
          </cell>
          <cell r="B534" t="str">
            <v xml:space="preserve"> five hundred and thirty</v>
          </cell>
          <cell r="C534" t="str">
            <v xml:space="preserve"> five hundred and thirty</v>
          </cell>
          <cell r="D534" t="str">
            <v xml:space="preserve"> five hundred and thirty Thousand</v>
          </cell>
          <cell r="E534" t="str">
            <v xml:space="preserve"> five hundred and thirty Lakhs</v>
          </cell>
          <cell r="F534" t="str">
            <v xml:space="preserve"> five hundred and thirty Crores</v>
          </cell>
          <cell r="G534" t="str">
            <v xml:space="preserve"> five hundred and thirty Millions</v>
          </cell>
          <cell r="H534" t="str">
            <v xml:space="preserve"> five hundred and thirty Billions</v>
          </cell>
        </row>
        <row r="535">
          <cell r="A535">
            <v>531</v>
          </cell>
          <cell r="B535" t="str">
            <v xml:space="preserve"> five hundred and thirty one </v>
          </cell>
          <cell r="C535" t="str">
            <v xml:space="preserve"> five hundred and thirty one </v>
          </cell>
          <cell r="D535" t="str">
            <v xml:space="preserve"> five hundred and thirty one  Thousand</v>
          </cell>
          <cell r="E535" t="str">
            <v xml:space="preserve"> five hundred and thirty one  Lakhs</v>
          </cell>
          <cell r="F535" t="str">
            <v xml:space="preserve"> five hundred and thirty one  Crores</v>
          </cell>
          <cell r="G535" t="str">
            <v xml:space="preserve"> five hundred and thirty one  Millions</v>
          </cell>
          <cell r="H535" t="str">
            <v xml:space="preserve"> five hundred and thirty one  Billions</v>
          </cell>
        </row>
        <row r="536">
          <cell r="A536">
            <v>532</v>
          </cell>
          <cell r="B536" t="str">
            <v xml:space="preserve"> five hundred and thirty two</v>
          </cell>
          <cell r="C536" t="str">
            <v xml:space="preserve"> five hundred and thirty two</v>
          </cell>
          <cell r="D536" t="str">
            <v xml:space="preserve"> five hundred and thirty two Thousand</v>
          </cell>
          <cell r="E536" t="str">
            <v xml:space="preserve"> five hundred and thirty two Lakhs</v>
          </cell>
          <cell r="F536" t="str">
            <v xml:space="preserve"> five hundred and thirty two Crores</v>
          </cell>
          <cell r="G536" t="str">
            <v xml:space="preserve"> five hundred and thirty two Millions</v>
          </cell>
          <cell r="H536" t="str">
            <v xml:space="preserve"> five hundred and thirty two Billions</v>
          </cell>
        </row>
        <row r="537">
          <cell r="A537">
            <v>533</v>
          </cell>
          <cell r="B537" t="str">
            <v xml:space="preserve"> five hundred and thirty three </v>
          </cell>
          <cell r="C537" t="str">
            <v xml:space="preserve"> five hundred and thirty three </v>
          </cell>
          <cell r="D537" t="str">
            <v xml:space="preserve"> five hundred and thirty three  Thousand</v>
          </cell>
          <cell r="E537" t="str">
            <v xml:space="preserve"> five hundred and thirty three  Lakhs</v>
          </cell>
          <cell r="F537" t="str">
            <v xml:space="preserve"> five hundred and thirty three  Crores</v>
          </cell>
          <cell r="G537" t="str">
            <v xml:space="preserve"> five hundred and thirty three  Millions</v>
          </cell>
          <cell r="H537" t="str">
            <v xml:space="preserve"> five hundred and thirty three  Billions</v>
          </cell>
        </row>
        <row r="538">
          <cell r="A538">
            <v>534</v>
          </cell>
          <cell r="B538" t="str">
            <v xml:space="preserve"> five hundred and thirty four</v>
          </cell>
          <cell r="C538" t="str">
            <v xml:space="preserve"> five hundred and thirty four</v>
          </cell>
          <cell r="D538" t="str">
            <v xml:space="preserve"> five hundred and thirty four Thousand</v>
          </cell>
          <cell r="E538" t="str">
            <v xml:space="preserve"> five hundred and thirty four Lakhs</v>
          </cell>
          <cell r="F538" t="str">
            <v xml:space="preserve"> five hundred and thirty four Crores</v>
          </cell>
          <cell r="G538" t="str">
            <v xml:space="preserve"> five hundred and thirty four Millions</v>
          </cell>
          <cell r="H538" t="str">
            <v xml:space="preserve"> five hundred and thirty four Billions</v>
          </cell>
        </row>
        <row r="539">
          <cell r="A539">
            <v>535</v>
          </cell>
          <cell r="B539" t="str">
            <v xml:space="preserve"> five hundred and thirty five</v>
          </cell>
          <cell r="C539" t="str">
            <v xml:space="preserve"> five hundred and thirty five</v>
          </cell>
          <cell r="D539" t="str">
            <v xml:space="preserve"> five hundred and thirty five Thousand</v>
          </cell>
          <cell r="E539" t="str">
            <v xml:space="preserve"> five hundred and thirty five Lakhs</v>
          </cell>
          <cell r="F539" t="str">
            <v xml:space="preserve"> five hundred and thirty five Crores</v>
          </cell>
          <cell r="G539" t="str">
            <v xml:space="preserve"> five hundred and thirty five Millions</v>
          </cell>
          <cell r="H539" t="str">
            <v xml:space="preserve"> five hundred and thirty five Billions</v>
          </cell>
        </row>
        <row r="540">
          <cell r="A540">
            <v>536</v>
          </cell>
          <cell r="B540" t="str">
            <v xml:space="preserve"> five hundred and thirty six</v>
          </cell>
          <cell r="C540" t="str">
            <v xml:space="preserve"> five hundred and thirty six</v>
          </cell>
          <cell r="D540" t="str">
            <v xml:space="preserve"> five hundred and thirty six Thousand</v>
          </cell>
          <cell r="E540" t="str">
            <v xml:space="preserve"> five hundred and thirty six Lakhs</v>
          </cell>
          <cell r="F540" t="str">
            <v xml:space="preserve"> five hundred and thirty six Crores</v>
          </cell>
          <cell r="G540" t="str">
            <v xml:space="preserve"> five hundred and thirty six Millions</v>
          </cell>
          <cell r="H540" t="str">
            <v xml:space="preserve"> five hundred and thirty six Billions</v>
          </cell>
        </row>
        <row r="541">
          <cell r="A541">
            <v>537</v>
          </cell>
          <cell r="B541" t="str">
            <v xml:space="preserve"> five hundred and thirty seven</v>
          </cell>
          <cell r="C541" t="str">
            <v xml:space="preserve"> five hundred and thirty seven</v>
          </cell>
          <cell r="D541" t="str">
            <v xml:space="preserve"> five hundred and thirty seven Thousand</v>
          </cell>
          <cell r="E541" t="str">
            <v xml:space="preserve"> five hundred and thirty seven Lakhs</v>
          </cell>
          <cell r="F541" t="str">
            <v xml:space="preserve"> five hundred and thirty seven Crores</v>
          </cell>
          <cell r="G541" t="str">
            <v xml:space="preserve"> five hundred and thirty seven Millions</v>
          </cell>
          <cell r="H541" t="str">
            <v xml:space="preserve"> five hundred and thirty seven Billions</v>
          </cell>
        </row>
        <row r="542">
          <cell r="A542">
            <v>538</v>
          </cell>
          <cell r="B542" t="str">
            <v xml:space="preserve"> five hundred and thirty eight</v>
          </cell>
          <cell r="C542" t="str">
            <v xml:space="preserve"> five hundred and thirty eight</v>
          </cell>
          <cell r="D542" t="str">
            <v xml:space="preserve"> five hundred and thirty eight Thousand</v>
          </cell>
          <cell r="E542" t="str">
            <v xml:space="preserve"> five hundred and thirty eight Lakhs</v>
          </cell>
          <cell r="F542" t="str">
            <v xml:space="preserve"> five hundred and thirty eight Crores</v>
          </cell>
          <cell r="G542" t="str">
            <v xml:space="preserve"> five hundred and thirty eight Millions</v>
          </cell>
          <cell r="H542" t="str">
            <v xml:space="preserve"> five hundred and thirty eight Billions</v>
          </cell>
        </row>
        <row r="543">
          <cell r="A543">
            <v>539</v>
          </cell>
          <cell r="B543" t="str">
            <v xml:space="preserve"> five hundred and thirty nine</v>
          </cell>
          <cell r="C543" t="str">
            <v xml:space="preserve"> five hundred and thirty nine</v>
          </cell>
          <cell r="D543" t="str">
            <v xml:space="preserve"> five hundred and thirty nine Thousand</v>
          </cell>
          <cell r="E543" t="str">
            <v xml:space="preserve"> five hundred and thirty nine Lakhs</v>
          </cell>
          <cell r="F543" t="str">
            <v xml:space="preserve"> five hundred and thirty nine Crores</v>
          </cell>
          <cell r="G543" t="str">
            <v xml:space="preserve"> five hundred and thirty nine Millions</v>
          </cell>
          <cell r="H543" t="str">
            <v xml:space="preserve"> five hundred and thirty nine Billions</v>
          </cell>
        </row>
        <row r="544">
          <cell r="A544">
            <v>540</v>
          </cell>
          <cell r="B544" t="str">
            <v xml:space="preserve"> five hundred and forty</v>
          </cell>
          <cell r="C544" t="str">
            <v xml:space="preserve"> five hundred and forty</v>
          </cell>
          <cell r="D544" t="str">
            <v xml:space="preserve"> five hundred and forty Thousand</v>
          </cell>
          <cell r="E544" t="str">
            <v xml:space="preserve"> five hundred and forty Lakhs</v>
          </cell>
          <cell r="F544" t="str">
            <v xml:space="preserve"> five hundred and forty Crores</v>
          </cell>
          <cell r="G544" t="str">
            <v xml:space="preserve"> five hundred and forty Millions</v>
          </cell>
          <cell r="H544" t="str">
            <v xml:space="preserve"> five hundred and forty Billions</v>
          </cell>
        </row>
        <row r="545">
          <cell r="A545">
            <v>541</v>
          </cell>
          <cell r="B545" t="str">
            <v xml:space="preserve"> five hundred and forty one</v>
          </cell>
          <cell r="C545" t="str">
            <v xml:space="preserve"> five hundred and forty one</v>
          </cell>
          <cell r="D545" t="str">
            <v xml:space="preserve"> five hundred and forty one Thousand</v>
          </cell>
          <cell r="E545" t="str">
            <v xml:space="preserve"> five hundred and forty one Lakhs</v>
          </cell>
          <cell r="F545" t="str">
            <v xml:space="preserve"> five hundred and forty one Crores</v>
          </cell>
          <cell r="G545" t="str">
            <v xml:space="preserve"> five hundred and forty one Millions</v>
          </cell>
          <cell r="H545" t="str">
            <v xml:space="preserve"> five hundred and forty one Billions</v>
          </cell>
        </row>
        <row r="546">
          <cell r="A546">
            <v>542</v>
          </cell>
          <cell r="B546" t="str">
            <v xml:space="preserve"> five hundred and forty two</v>
          </cell>
          <cell r="C546" t="str">
            <v xml:space="preserve"> five hundred and forty two</v>
          </cell>
          <cell r="D546" t="str">
            <v xml:space="preserve"> five hundred and forty two Thousand</v>
          </cell>
          <cell r="E546" t="str">
            <v xml:space="preserve"> five hundred and forty two Lakhs</v>
          </cell>
          <cell r="F546" t="str">
            <v xml:space="preserve"> five hundred and forty two Crores</v>
          </cell>
          <cell r="G546" t="str">
            <v xml:space="preserve"> five hundred and forty two Millions</v>
          </cell>
          <cell r="H546" t="str">
            <v xml:space="preserve"> five hundred and forty two Billions</v>
          </cell>
        </row>
        <row r="547">
          <cell r="A547">
            <v>543</v>
          </cell>
          <cell r="B547" t="str">
            <v xml:space="preserve"> five hundred and forty three</v>
          </cell>
          <cell r="C547" t="str">
            <v xml:space="preserve"> five hundred and forty three</v>
          </cell>
          <cell r="D547" t="str">
            <v xml:space="preserve"> five hundred and forty three Thousand</v>
          </cell>
          <cell r="E547" t="str">
            <v xml:space="preserve"> five hundred and forty three Lakhs</v>
          </cell>
          <cell r="F547" t="str">
            <v xml:space="preserve"> five hundred and forty three Crores</v>
          </cell>
          <cell r="G547" t="str">
            <v xml:space="preserve"> five hundred and forty three Millions</v>
          </cell>
          <cell r="H547" t="str">
            <v xml:space="preserve"> five hundred and forty three Billions</v>
          </cell>
        </row>
        <row r="548">
          <cell r="A548">
            <v>544</v>
          </cell>
          <cell r="B548" t="str">
            <v xml:space="preserve"> five hundred and forty four</v>
          </cell>
          <cell r="C548" t="str">
            <v xml:space="preserve"> five hundred and forty four</v>
          </cell>
          <cell r="D548" t="str">
            <v xml:space="preserve"> five hundred and forty four Thousand</v>
          </cell>
          <cell r="E548" t="str">
            <v xml:space="preserve"> five hundred and forty four Lakhs</v>
          </cell>
          <cell r="F548" t="str">
            <v xml:space="preserve"> five hundred and forty four Crores</v>
          </cell>
          <cell r="G548" t="str">
            <v xml:space="preserve"> five hundred and forty four Millions</v>
          </cell>
          <cell r="H548" t="str">
            <v xml:space="preserve"> five hundred and forty four Billions</v>
          </cell>
        </row>
        <row r="549">
          <cell r="A549">
            <v>545</v>
          </cell>
          <cell r="B549" t="str">
            <v xml:space="preserve"> five hundred and forty five</v>
          </cell>
          <cell r="C549" t="str">
            <v xml:space="preserve"> five hundred and forty five</v>
          </cell>
          <cell r="D549" t="str">
            <v xml:space="preserve"> five hundred and forty five Thousand</v>
          </cell>
          <cell r="E549" t="str">
            <v xml:space="preserve"> five hundred and forty five Lakhs</v>
          </cell>
          <cell r="F549" t="str">
            <v xml:space="preserve"> five hundred and forty five Crores</v>
          </cell>
          <cell r="G549" t="str">
            <v xml:space="preserve"> five hundred and forty five Millions</v>
          </cell>
          <cell r="H549" t="str">
            <v xml:space="preserve"> five hundred and forty five Billions</v>
          </cell>
        </row>
        <row r="550">
          <cell r="A550">
            <v>546</v>
          </cell>
          <cell r="B550" t="str">
            <v xml:space="preserve"> five hundred and forty six</v>
          </cell>
          <cell r="C550" t="str">
            <v xml:space="preserve"> five hundred and forty six</v>
          </cell>
          <cell r="D550" t="str">
            <v xml:space="preserve"> five hundred and forty six Thousand</v>
          </cell>
          <cell r="E550" t="str">
            <v xml:space="preserve"> five hundred and forty six Lakhs</v>
          </cell>
          <cell r="F550" t="str">
            <v xml:space="preserve"> five hundred and forty six Crores</v>
          </cell>
          <cell r="G550" t="str">
            <v xml:space="preserve"> five hundred and forty six Millions</v>
          </cell>
          <cell r="H550" t="str">
            <v xml:space="preserve"> five hundred and forty six Billions</v>
          </cell>
        </row>
        <row r="551">
          <cell r="A551">
            <v>547</v>
          </cell>
          <cell r="B551" t="str">
            <v xml:space="preserve"> five hundred and forty seven</v>
          </cell>
          <cell r="C551" t="str">
            <v xml:space="preserve"> five hundred and forty seven</v>
          </cell>
          <cell r="D551" t="str">
            <v xml:space="preserve"> five hundred and forty seven Thousand</v>
          </cell>
          <cell r="E551" t="str">
            <v xml:space="preserve"> five hundred and forty seven Lakhs</v>
          </cell>
          <cell r="F551" t="str">
            <v xml:space="preserve"> five hundred and forty seven Crores</v>
          </cell>
          <cell r="G551" t="str">
            <v xml:space="preserve"> five hundred and forty seven Millions</v>
          </cell>
          <cell r="H551" t="str">
            <v xml:space="preserve"> five hundred and forty seven Billions</v>
          </cell>
        </row>
        <row r="552">
          <cell r="A552">
            <v>548</v>
          </cell>
          <cell r="B552" t="str">
            <v xml:space="preserve"> five hundred and forty eight</v>
          </cell>
          <cell r="C552" t="str">
            <v xml:space="preserve"> five hundred and forty eight</v>
          </cell>
          <cell r="D552" t="str">
            <v xml:space="preserve"> five hundred and forty eight Thousand</v>
          </cell>
          <cell r="E552" t="str">
            <v xml:space="preserve"> five hundred and forty eight Lakhs</v>
          </cell>
          <cell r="F552" t="str">
            <v xml:space="preserve"> five hundred and forty eight Crores</v>
          </cell>
          <cell r="G552" t="str">
            <v xml:space="preserve"> five hundred and forty eight Millions</v>
          </cell>
          <cell r="H552" t="str">
            <v xml:space="preserve"> five hundred and forty eight Billions</v>
          </cell>
        </row>
        <row r="553">
          <cell r="A553">
            <v>549</v>
          </cell>
          <cell r="B553" t="str">
            <v xml:space="preserve"> five hundred and forty nine</v>
          </cell>
          <cell r="C553" t="str">
            <v xml:space="preserve"> five hundred and forty nine</v>
          </cell>
          <cell r="D553" t="str">
            <v xml:space="preserve"> five hundred and forty nine Thousand</v>
          </cell>
          <cell r="E553" t="str">
            <v xml:space="preserve"> five hundred and forty nine Lakhs</v>
          </cell>
          <cell r="F553" t="str">
            <v xml:space="preserve"> five hundred and forty nine Crores</v>
          </cell>
          <cell r="G553" t="str">
            <v xml:space="preserve"> five hundred and forty nine Millions</v>
          </cell>
          <cell r="H553" t="str">
            <v xml:space="preserve"> five hundred and forty nine Billions</v>
          </cell>
        </row>
        <row r="554">
          <cell r="A554">
            <v>550</v>
          </cell>
          <cell r="B554" t="str">
            <v xml:space="preserve"> five hundred and fifty</v>
          </cell>
          <cell r="C554" t="str">
            <v xml:space="preserve"> five hundred and fifty</v>
          </cell>
          <cell r="D554" t="str">
            <v xml:space="preserve"> five hundred and fifty Thousand</v>
          </cell>
          <cell r="E554" t="str">
            <v xml:space="preserve"> five hundred and fifty Lakhs</v>
          </cell>
          <cell r="F554" t="str">
            <v xml:space="preserve"> five hundred and fifty Crores</v>
          </cell>
          <cell r="G554" t="str">
            <v xml:space="preserve"> five hundred and fifty Millions</v>
          </cell>
          <cell r="H554" t="str">
            <v xml:space="preserve"> five hundred and fifty Billions</v>
          </cell>
        </row>
        <row r="555">
          <cell r="A555">
            <v>551</v>
          </cell>
          <cell r="B555" t="str">
            <v xml:space="preserve"> five hundred and fifty one</v>
          </cell>
          <cell r="C555" t="str">
            <v xml:space="preserve"> five hundred and fifty one</v>
          </cell>
          <cell r="D555" t="str">
            <v xml:space="preserve"> five hundred and fifty one Thousand</v>
          </cell>
          <cell r="E555" t="str">
            <v xml:space="preserve"> five hundred and fifty one Lakhs</v>
          </cell>
          <cell r="F555" t="str">
            <v xml:space="preserve"> five hundred and fifty one Crores</v>
          </cell>
          <cell r="G555" t="str">
            <v xml:space="preserve"> five hundred and fifty one Millions</v>
          </cell>
          <cell r="H555" t="str">
            <v xml:space="preserve"> five hundred and fifty one Billions</v>
          </cell>
        </row>
        <row r="556">
          <cell r="A556">
            <v>552</v>
          </cell>
          <cell r="B556" t="str">
            <v xml:space="preserve"> five hundred and fifty two</v>
          </cell>
          <cell r="C556" t="str">
            <v xml:space="preserve"> five hundred and fifty two</v>
          </cell>
          <cell r="D556" t="str">
            <v xml:space="preserve"> five hundred and fifty two Thousand</v>
          </cell>
          <cell r="E556" t="str">
            <v xml:space="preserve"> five hundred and fifty two Lakhs</v>
          </cell>
          <cell r="F556" t="str">
            <v xml:space="preserve"> five hundred and fifty two Crores</v>
          </cell>
          <cell r="G556" t="str">
            <v xml:space="preserve"> five hundred and fifty two Millions</v>
          </cell>
          <cell r="H556" t="str">
            <v xml:space="preserve"> five hundred and fifty two Billions</v>
          </cell>
        </row>
        <row r="557">
          <cell r="A557">
            <v>553</v>
          </cell>
          <cell r="B557" t="str">
            <v xml:space="preserve"> five hundred and fifty three</v>
          </cell>
          <cell r="C557" t="str">
            <v xml:space="preserve"> five hundred and fifty three</v>
          </cell>
          <cell r="D557" t="str">
            <v xml:space="preserve"> five hundred and fifty three Thousand</v>
          </cell>
          <cell r="E557" t="str">
            <v xml:space="preserve"> five hundred and fifty three Lakhs</v>
          </cell>
          <cell r="F557" t="str">
            <v xml:space="preserve"> five hundred and fifty three Crores</v>
          </cell>
          <cell r="G557" t="str">
            <v xml:space="preserve"> five hundred and fifty three Millions</v>
          </cell>
          <cell r="H557" t="str">
            <v xml:space="preserve"> five hundred and fifty three Billions</v>
          </cell>
        </row>
        <row r="558">
          <cell r="A558">
            <v>554</v>
          </cell>
          <cell r="B558" t="str">
            <v xml:space="preserve"> five hundred and fifty four</v>
          </cell>
          <cell r="C558" t="str">
            <v xml:space="preserve"> five hundred and fifty four</v>
          </cell>
          <cell r="D558" t="str">
            <v xml:space="preserve"> five hundred and fifty four Thousand</v>
          </cell>
          <cell r="E558" t="str">
            <v xml:space="preserve"> five hundred and fifty four Lakhs</v>
          </cell>
          <cell r="F558" t="str">
            <v xml:space="preserve"> five hundred and fifty four Crores</v>
          </cell>
          <cell r="G558" t="str">
            <v xml:space="preserve"> five hundred and fifty four Millions</v>
          </cell>
          <cell r="H558" t="str">
            <v xml:space="preserve"> five hundred and fifty four Billions</v>
          </cell>
        </row>
        <row r="559">
          <cell r="A559">
            <v>555</v>
          </cell>
          <cell r="B559" t="str">
            <v xml:space="preserve"> five hundred and fifty five</v>
          </cell>
          <cell r="C559" t="str">
            <v xml:space="preserve"> five hundred and fifty five</v>
          </cell>
          <cell r="D559" t="str">
            <v xml:space="preserve"> five hundred and fifty five Thousand</v>
          </cell>
          <cell r="E559" t="str">
            <v xml:space="preserve"> five hundred and fifty five Lakhs</v>
          </cell>
          <cell r="F559" t="str">
            <v xml:space="preserve"> five hundred and fifty five Crores</v>
          </cell>
          <cell r="G559" t="str">
            <v xml:space="preserve"> five hundred and fifty five Millions</v>
          </cell>
          <cell r="H559" t="str">
            <v xml:space="preserve"> five hundred and fifty five Billions</v>
          </cell>
        </row>
        <row r="560">
          <cell r="A560">
            <v>556</v>
          </cell>
          <cell r="B560" t="str">
            <v xml:space="preserve"> five hundred and fifty six</v>
          </cell>
          <cell r="C560" t="str">
            <v xml:space="preserve"> five hundred and fifty six</v>
          </cell>
          <cell r="D560" t="str">
            <v xml:space="preserve"> five hundred and fifty six Thousand</v>
          </cell>
          <cell r="E560" t="str">
            <v xml:space="preserve"> five hundred and fifty six Lakhs</v>
          </cell>
          <cell r="F560" t="str">
            <v xml:space="preserve"> five hundred and fifty six Crores</v>
          </cell>
          <cell r="G560" t="str">
            <v xml:space="preserve"> five hundred and fifty six Millions</v>
          </cell>
          <cell r="H560" t="str">
            <v xml:space="preserve"> five hundred and fifty six Billions</v>
          </cell>
        </row>
        <row r="561">
          <cell r="A561">
            <v>557</v>
          </cell>
          <cell r="B561" t="str">
            <v xml:space="preserve"> five hundred and fifty seven</v>
          </cell>
          <cell r="C561" t="str">
            <v xml:space="preserve"> five hundred and fifty seven</v>
          </cell>
          <cell r="D561" t="str">
            <v xml:space="preserve"> five hundred and fifty seven Thousand</v>
          </cell>
          <cell r="E561" t="str">
            <v xml:space="preserve"> five hundred and fifty seven Lakhs</v>
          </cell>
          <cell r="F561" t="str">
            <v xml:space="preserve"> five hundred and fifty seven Crores</v>
          </cell>
          <cell r="G561" t="str">
            <v xml:space="preserve"> five hundred and fifty seven Millions</v>
          </cell>
          <cell r="H561" t="str">
            <v xml:space="preserve"> five hundred and fifty seven Billions</v>
          </cell>
        </row>
        <row r="562">
          <cell r="A562">
            <v>558</v>
          </cell>
          <cell r="B562" t="str">
            <v xml:space="preserve"> five hundred and fifty eight </v>
          </cell>
          <cell r="C562" t="str">
            <v xml:space="preserve"> five hundred and fifty eight </v>
          </cell>
          <cell r="D562" t="str">
            <v xml:space="preserve"> five hundred and fifty eight  Thousand</v>
          </cell>
          <cell r="E562" t="str">
            <v xml:space="preserve"> five hundred and fifty eight  Lakhs</v>
          </cell>
          <cell r="F562" t="str">
            <v xml:space="preserve"> five hundred and fifty eight  Crores</v>
          </cell>
          <cell r="G562" t="str">
            <v xml:space="preserve"> five hundred and fifty eight  Millions</v>
          </cell>
          <cell r="H562" t="str">
            <v xml:space="preserve"> five hundred and fifty eight  Billions</v>
          </cell>
        </row>
        <row r="563">
          <cell r="A563">
            <v>559</v>
          </cell>
          <cell r="B563" t="str">
            <v xml:space="preserve"> five hundred and fifty nine</v>
          </cell>
          <cell r="C563" t="str">
            <v xml:space="preserve"> five hundred and fifty nine</v>
          </cell>
          <cell r="D563" t="str">
            <v xml:space="preserve"> five hundred and fifty nine Thousand</v>
          </cell>
          <cell r="E563" t="str">
            <v xml:space="preserve"> five hundred and fifty nine Lakhs</v>
          </cell>
          <cell r="F563" t="str">
            <v xml:space="preserve"> five hundred and fifty nine Crores</v>
          </cell>
          <cell r="G563" t="str">
            <v xml:space="preserve"> five hundred and fifty nine Millions</v>
          </cell>
          <cell r="H563" t="str">
            <v xml:space="preserve"> five hundred and fifty nine Billions</v>
          </cell>
        </row>
        <row r="564">
          <cell r="A564">
            <v>560</v>
          </cell>
          <cell r="B564" t="str">
            <v xml:space="preserve"> five hundred and sixty</v>
          </cell>
          <cell r="C564" t="str">
            <v xml:space="preserve"> five hundred and sixty</v>
          </cell>
          <cell r="D564" t="str">
            <v xml:space="preserve"> five hundred and sixty Thousand</v>
          </cell>
          <cell r="E564" t="str">
            <v xml:space="preserve"> five hundred and sixty Lakhs</v>
          </cell>
          <cell r="F564" t="str">
            <v xml:space="preserve"> five hundred and sixty Crores</v>
          </cell>
          <cell r="G564" t="str">
            <v xml:space="preserve"> five hundred and sixty Millions</v>
          </cell>
          <cell r="H564" t="str">
            <v xml:space="preserve"> five hundred and sixty Billions</v>
          </cell>
        </row>
        <row r="565">
          <cell r="A565">
            <v>561</v>
          </cell>
          <cell r="B565" t="str">
            <v xml:space="preserve"> five hundred and sixty one</v>
          </cell>
          <cell r="C565" t="str">
            <v xml:space="preserve"> five hundred and sixty one</v>
          </cell>
          <cell r="D565" t="str">
            <v xml:space="preserve"> five hundred and sixty one Thousand</v>
          </cell>
          <cell r="E565" t="str">
            <v xml:space="preserve"> five hundred and sixty one Lakhs</v>
          </cell>
          <cell r="F565" t="str">
            <v xml:space="preserve"> five hundred and sixty one Crores</v>
          </cell>
          <cell r="G565" t="str">
            <v xml:space="preserve"> five hundred and sixty one Millions</v>
          </cell>
          <cell r="H565" t="str">
            <v xml:space="preserve"> five hundred and sixty one Billions</v>
          </cell>
        </row>
        <row r="566">
          <cell r="A566">
            <v>562</v>
          </cell>
          <cell r="B566" t="str">
            <v xml:space="preserve"> five hundred and sixty two</v>
          </cell>
          <cell r="C566" t="str">
            <v xml:space="preserve"> five hundred and sixty two</v>
          </cell>
          <cell r="D566" t="str">
            <v xml:space="preserve"> five hundred and sixty two Thousand</v>
          </cell>
          <cell r="E566" t="str">
            <v xml:space="preserve"> five hundred and sixty two Lakhs</v>
          </cell>
          <cell r="F566" t="str">
            <v xml:space="preserve"> five hundred and sixty two Crores</v>
          </cell>
          <cell r="G566" t="str">
            <v xml:space="preserve"> five hundred and sixty two Millions</v>
          </cell>
          <cell r="H566" t="str">
            <v xml:space="preserve"> five hundred and sixty two Billions</v>
          </cell>
        </row>
        <row r="567">
          <cell r="A567">
            <v>563</v>
          </cell>
          <cell r="B567" t="str">
            <v xml:space="preserve"> five hundred and sixty three</v>
          </cell>
          <cell r="C567" t="str">
            <v xml:space="preserve"> five hundred and sixty three</v>
          </cell>
          <cell r="D567" t="str">
            <v xml:space="preserve"> five hundred and sixty three Thousand</v>
          </cell>
          <cell r="E567" t="str">
            <v xml:space="preserve"> five hundred and sixty three Lakhs</v>
          </cell>
          <cell r="F567" t="str">
            <v xml:space="preserve"> five hundred and sixty three Crores</v>
          </cell>
          <cell r="G567" t="str">
            <v xml:space="preserve"> five hundred and sixty three Millions</v>
          </cell>
          <cell r="H567" t="str">
            <v xml:space="preserve"> five hundred and sixty three Billions</v>
          </cell>
        </row>
        <row r="568">
          <cell r="A568">
            <v>564</v>
          </cell>
          <cell r="B568" t="str">
            <v xml:space="preserve"> five hundred and sixty four</v>
          </cell>
          <cell r="C568" t="str">
            <v xml:space="preserve"> five hundred and sixty four</v>
          </cell>
          <cell r="D568" t="str">
            <v xml:space="preserve"> five hundred and sixty four Thousand</v>
          </cell>
          <cell r="E568" t="str">
            <v xml:space="preserve"> five hundred and sixty four Lakhs</v>
          </cell>
          <cell r="F568" t="str">
            <v xml:space="preserve"> five hundred and sixty four Crores</v>
          </cell>
          <cell r="G568" t="str">
            <v xml:space="preserve"> five hundred and sixty four Millions</v>
          </cell>
          <cell r="H568" t="str">
            <v xml:space="preserve"> five hundred and sixty four Billions</v>
          </cell>
        </row>
        <row r="569">
          <cell r="A569">
            <v>565</v>
          </cell>
          <cell r="B569" t="str">
            <v xml:space="preserve"> five hundred and sixty five</v>
          </cell>
          <cell r="C569" t="str">
            <v xml:space="preserve"> five hundred and sixty five</v>
          </cell>
          <cell r="D569" t="str">
            <v xml:space="preserve"> five hundred and sixty five Thousand</v>
          </cell>
          <cell r="E569" t="str">
            <v xml:space="preserve"> five hundred and sixty five Lakhs</v>
          </cell>
          <cell r="F569" t="str">
            <v xml:space="preserve"> five hundred and sixty five Crores</v>
          </cell>
          <cell r="G569" t="str">
            <v xml:space="preserve"> five hundred and sixty five Millions</v>
          </cell>
          <cell r="H569" t="str">
            <v xml:space="preserve"> five hundred and sixty five Billions</v>
          </cell>
        </row>
        <row r="570">
          <cell r="A570">
            <v>566</v>
          </cell>
          <cell r="B570" t="str">
            <v xml:space="preserve"> five hundred and sixty six</v>
          </cell>
          <cell r="C570" t="str">
            <v xml:space="preserve"> five hundred and sixty six</v>
          </cell>
          <cell r="D570" t="str">
            <v xml:space="preserve"> five hundred and sixty six Thousand</v>
          </cell>
          <cell r="E570" t="str">
            <v xml:space="preserve"> five hundred and sixty six Lakhs</v>
          </cell>
          <cell r="F570" t="str">
            <v xml:space="preserve"> five hundred and sixty six Crores</v>
          </cell>
          <cell r="G570" t="str">
            <v xml:space="preserve"> five hundred and sixty six Millions</v>
          </cell>
          <cell r="H570" t="str">
            <v xml:space="preserve"> five hundred and sixty six Billions</v>
          </cell>
        </row>
        <row r="571">
          <cell r="A571">
            <v>567</v>
          </cell>
          <cell r="B571" t="str">
            <v xml:space="preserve"> five hundred and sixty seven</v>
          </cell>
          <cell r="C571" t="str">
            <v xml:space="preserve"> five hundred and sixty seven</v>
          </cell>
          <cell r="D571" t="str">
            <v xml:space="preserve"> five hundred and sixty seven Thousand</v>
          </cell>
          <cell r="E571" t="str">
            <v xml:space="preserve"> five hundred and sixty seven Lakhs</v>
          </cell>
          <cell r="F571" t="str">
            <v xml:space="preserve"> five hundred and sixty seven Crores</v>
          </cell>
          <cell r="G571" t="str">
            <v xml:space="preserve"> five hundred and sixty seven Millions</v>
          </cell>
          <cell r="H571" t="str">
            <v xml:space="preserve"> five hundred and sixty seven Billions</v>
          </cell>
        </row>
        <row r="572">
          <cell r="A572">
            <v>568</v>
          </cell>
          <cell r="B572" t="str">
            <v xml:space="preserve"> five hundred and sixty eight</v>
          </cell>
          <cell r="C572" t="str">
            <v xml:space="preserve"> five hundred and sixty eight</v>
          </cell>
          <cell r="D572" t="str">
            <v xml:space="preserve"> five hundred and sixty eight Thousand</v>
          </cell>
          <cell r="E572" t="str">
            <v xml:space="preserve"> five hundred and sixty eight Lakhs</v>
          </cell>
          <cell r="F572" t="str">
            <v xml:space="preserve"> five hundred and sixty eight Crores</v>
          </cell>
          <cell r="G572" t="str">
            <v xml:space="preserve"> five hundred and sixty eight Millions</v>
          </cell>
          <cell r="H572" t="str">
            <v xml:space="preserve"> five hundred and sixty eight Billions</v>
          </cell>
        </row>
        <row r="573">
          <cell r="A573">
            <v>569</v>
          </cell>
          <cell r="B573" t="str">
            <v xml:space="preserve"> five hundred and sixty nine</v>
          </cell>
          <cell r="C573" t="str">
            <v xml:space="preserve"> five hundred and sixty nine</v>
          </cell>
          <cell r="D573" t="str">
            <v xml:space="preserve"> five hundred and sixty nine Thousand</v>
          </cell>
          <cell r="E573" t="str">
            <v xml:space="preserve"> five hundred and sixty nine Lakhs</v>
          </cell>
          <cell r="F573" t="str">
            <v xml:space="preserve"> five hundred and sixty nine Crores</v>
          </cell>
          <cell r="G573" t="str">
            <v xml:space="preserve"> five hundred and sixty nine Millions</v>
          </cell>
          <cell r="H573" t="str">
            <v xml:space="preserve"> five hundred and sixty nine Billions</v>
          </cell>
        </row>
        <row r="574">
          <cell r="A574">
            <v>570</v>
          </cell>
          <cell r="B574" t="str">
            <v xml:space="preserve"> five hundred and seventy</v>
          </cell>
          <cell r="C574" t="str">
            <v xml:space="preserve"> five hundred and seventy</v>
          </cell>
          <cell r="D574" t="str">
            <v xml:space="preserve"> five hundred and seventy Thousand</v>
          </cell>
          <cell r="E574" t="str">
            <v xml:space="preserve"> five hundred and seventy Lakhs</v>
          </cell>
          <cell r="F574" t="str">
            <v xml:space="preserve"> five hundred and seventy Crores</v>
          </cell>
          <cell r="G574" t="str">
            <v xml:space="preserve"> five hundred and seventy Millions</v>
          </cell>
          <cell r="H574" t="str">
            <v xml:space="preserve"> five hundred and seventy Billions</v>
          </cell>
        </row>
        <row r="575">
          <cell r="A575">
            <v>571</v>
          </cell>
          <cell r="B575" t="str">
            <v xml:space="preserve"> five hundred and seventy one</v>
          </cell>
          <cell r="C575" t="str">
            <v xml:space="preserve"> five hundred and seventy one</v>
          </cell>
          <cell r="D575" t="str">
            <v xml:space="preserve"> five hundred and seventy one Thousand</v>
          </cell>
          <cell r="E575" t="str">
            <v xml:space="preserve"> five hundred and seventy one Lakhs</v>
          </cell>
          <cell r="F575" t="str">
            <v xml:space="preserve"> five hundred and seventy one Crores</v>
          </cell>
          <cell r="G575" t="str">
            <v xml:space="preserve"> five hundred and seventy one Millions</v>
          </cell>
          <cell r="H575" t="str">
            <v xml:space="preserve"> five hundred and seventy one Billions</v>
          </cell>
        </row>
        <row r="576">
          <cell r="A576">
            <v>572</v>
          </cell>
          <cell r="B576" t="str">
            <v xml:space="preserve"> five hundred and seventy two</v>
          </cell>
          <cell r="C576" t="str">
            <v xml:space="preserve"> five hundred and seventy two</v>
          </cell>
          <cell r="D576" t="str">
            <v xml:space="preserve"> five hundred and seventy two Thousand</v>
          </cell>
          <cell r="E576" t="str">
            <v xml:space="preserve"> five hundred and seventy two Lakhs</v>
          </cell>
          <cell r="F576" t="str">
            <v xml:space="preserve"> five hundred and seventy two Crores</v>
          </cell>
          <cell r="G576" t="str">
            <v xml:space="preserve"> five hundred and seventy two Millions</v>
          </cell>
          <cell r="H576" t="str">
            <v xml:space="preserve"> five hundred and seventy two Billions</v>
          </cell>
        </row>
        <row r="577">
          <cell r="A577">
            <v>573</v>
          </cell>
          <cell r="B577" t="str">
            <v xml:space="preserve"> five hundred and seventy three</v>
          </cell>
          <cell r="C577" t="str">
            <v xml:space="preserve"> five hundred and seventy three</v>
          </cell>
          <cell r="D577" t="str">
            <v xml:space="preserve"> five hundred and seventy three Thousand</v>
          </cell>
          <cell r="E577" t="str">
            <v xml:space="preserve"> five hundred and seventy three Lakhs</v>
          </cell>
          <cell r="F577" t="str">
            <v xml:space="preserve"> five hundred and seventy three Crores</v>
          </cell>
          <cell r="G577" t="str">
            <v xml:space="preserve"> five hundred and seventy three Millions</v>
          </cell>
          <cell r="H577" t="str">
            <v xml:space="preserve"> five hundred and seventy three Billions</v>
          </cell>
        </row>
        <row r="578">
          <cell r="A578">
            <v>574</v>
          </cell>
          <cell r="B578" t="str">
            <v xml:space="preserve"> five hundred and seventy four</v>
          </cell>
          <cell r="C578" t="str">
            <v xml:space="preserve"> five hundred and seventy four</v>
          </cell>
          <cell r="D578" t="str">
            <v xml:space="preserve"> five hundred and seventy four Thousand</v>
          </cell>
          <cell r="E578" t="str">
            <v xml:space="preserve"> five hundred and seventy four Lakhs</v>
          </cell>
          <cell r="F578" t="str">
            <v xml:space="preserve"> five hundred and seventy four Crores</v>
          </cell>
          <cell r="G578" t="str">
            <v xml:space="preserve"> five hundred and seventy four Millions</v>
          </cell>
          <cell r="H578" t="str">
            <v xml:space="preserve"> five hundred and seventy four Billions</v>
          </cell>
        </row>
        <row r="579">
          <cell r="A579">
            <v>575</v>
          </cell>
          <cell r="B579" t="str">
            <v xml:space="preserve"> five hundred and seventy five</v>
          </cell>
          <cell r="C579" t="str">
            <v xml:space="preserve"> five hundred and seventy five</v>
          </cell>
          <cell r="D579" t="str">
            <v xml:space="preserve"> five hundred and seventy five Thousand</v>
          </cell>
          <cell r="E579" t="str">
            <v xml:space="preserve"> five hundred and seventy five Lakhs</v>
          </cell>
          <cell r="F579" t="str">
            <v xml:space="preserve"> five hundred and seventy five Crores</v>
          </cell>
          <cell r="G579" t="str">
            <v xml:space="preserve"> five hundred and seventy five Millions</v>
          </cell>
          <cell r="H579" t="str">
            <v xml:space="preserve"> five hundred and seventy five Billions</v>
          </cell>
        </row>
        <row r="580">
          <cell r="A580">
            <v>576</v>
          </cell>
          <cell r="B580" t="str">
            <v xml:space="preserve"> five hundred and seventy six</v>
          </cell>
          <cell r="C580" t="str">
            <v xml:space="preserve"> five hundred and seventy six</v>
          </cell>
          <cell r="D580" t="str">
            <v xml:space="preserve"> five hundred and seventy six Thousand</v>
          </cell>
          <cell r="E580" t="str">
            <v xml:space="preserve"> five hundred and seventy six Lakhs</v>
          </cell>
          <cell r="F580" t="str">
            <v xml:space="preserve"> five hundred and seventy six Crores</v>
          </cell>
          <cell r="G580" t="str">
            <v xml:space="preserve"> five hundred and seventy six Millions</v>
          </cell>
          <cell r="H580" t="str">
            <v xml:space="preserve"> five hundred and seventy six Billions</v>
          </cell>
        </row>
        <row r="581">
          <cell r="A581">
            <v>577</v>
          </cell>
          <cell r="B581" t="str">
            <v xml:space="preserve"> five hundred and seventy seven</v>
          </cell>
          <cell r="C581" t="str">
            <v xml:space="preserve"> five hundred and seventy seven</v>
          </cell>
          <cell r="D581" t="str">
            <v xml:space="preserve"> five hundred and seventy seven Thousand</v>
          </cell>
          <cell r="E581" t="str">
            <v xml:space="preserve"> five hundred and seventy seven Lakhs</v>
          </cell>
          <cell r="F581" t="str">
            <v xml:space="preserve"> five hundred and seventy seven Crores</v>
          </cell>
          <cell r="G581" t="str">
            <v xml:space="preserve"> five hundred and seventy seven Millions</v>
          </cell>
          <cell r="H581" t="str">
            <v xml:space="preserve"> five hundred and seventy seven Billions</v>
          </cell>
        </row>
        <row r="582">
          <cell r="A582">
            <v>578</v>
          </cell>
          <cell r="B582" t="str">
            <v xml:space="preserve"> five hundred and seventy eight</v>
          </cell>
          <cell r="C582" t="str">
            <v xml:space="preserve"> five hundred and seventy eight</v>
          </cell>
          <cell r="D582" t="str">
            <v xml:space="preserve"> five hundred and seventy eight Thousand</v>
          </cell>
          <cell r="E582" t="str">
            <v xml:space="preserve"> five hundred and seventy eight Lakhs</v>
          </cell>
          <cell r="F582" t="str">
            <v xml:space="preserve"> five hundred and seventy eight Crores</v>
          </cell>
          <cell r="G582" t="str">
            <v xml:space="preserve"> five hundred and seventy eight Millions</v>
          </cell>
          <cell r="H582" t="str">
            <v xml:space="preserve"> five hundred and seventy eight Billions</v>
          </cell>
        </row>
        <row r="583">
          <cell r="A583">
            <v>579</v>
          </cell>
          <cell r="B583" t="str">
            <v xml:space="preserve"> five hundred and seventy nine</v>
          </cell>
          <cell r="C583" t="str">
            <v xml:space="preserve"> five hundred and seventy nine</v>
          </cell>
          <cell r="D583" t="str">
            <v xml:space="preserve"> five hundred and seventy nine Thousand</v>
          </cell>
          <cell r="E583" t="str">
            <v xml:space="preserve"> five hundred and seventy nine Lakhs</v>
          </cell>
          <cell r="F583" t="str">
            <v xml:space="preserve"> five hundred and seventy nine Crores</v>
          </cell>
          <cell r="G583" t="str">
            <v xml:space="preserve"> five hundred and seventy nine Millions</v>
          </cell>
          <cell r="H583" t="str">
            <v xml:space="preserve"> five hundred and seventy nine Billions</v>
          </cell>
        </row>
        <row r="584">
          <cell r="A584">
            <v>580</v>
          </cell>
          <cell r="B584" t="str">
            <v xml:space="preserve"> five hundred and eighty</v>
          </cell>
          <cell r="C584" t="str">
            <v xml:space="preserve"> five hundred and eighty</v>
          </cell>
          <cell r="D584" t="str">
            <v xml:space="preserve"> five hundred and eighty Thousand</v>
          </cell>
          <cell r="E584" t="str">
            <v xml:space="preserve"> five hundred and eighty Lakhs</v>
          </cell>
          <cell r="F584" t="str">
            <v xml:space="preserve"> five hundred and eighty Crores</v>
          </cell>
          <cell r="G584" t="str">
            <v xml:space="preserve"> five hundred and eighty Millions</v>
          </cell>
          <cell r="H584" t="str">
            <v xml:space="preserve"> five hundred and eighty Billions</v>
          </cell>
        </row>
        <row r="585">
          <cell r="A585">
            <v>581</v>
          </cell>
          <cell r="B585" t="str">
            <v xml:space="preserve"> five hundred and eighty one</v>
          </cell>
          <cell r="C585" t="str">
            <v xml:space="preserve"> five hundred and eighty one</v>
          </cell>
          <cell r="D585" t="str">
            <v xml:space="preserve"> five hundred and eighty one Thousand</v>
          </cell>
          <cell r="E585" t="str">
            <v xml:space="preserve"> five hundred and eighty one Lakhs</v>
          </cell>
          <cell r="F585" t="str">
            <v xml:space="preserve"> five hundred and eighty one Crores</v>
          </cell>
          <cell r="G585" t="str">
            <v xml:space="preserve"> five hundred and eighty one Millions</v>
          </cell>
          <cell r="H585" t="str">
            <v xml:space="preserve"> five hundred and eighty one Billions</v>
          </cell>
        </row>
        <row r="586">
          <cell r="A586">
            <v>582</v>
          </cell>
          <cell r="B586" t="str">
            <v xml:space="preserve"> five hundred and eighty two</v>
          </cell>
          <cell r="C586" t="str">
            <v xml:space="preserve"> five hundred and eighty two</v>
          </cell>
          <cell r="D586" t="str">
            <v xml:space="preserve"> five hundred and eighty two Thousand</v>
          </cell>
          <cell r="E586" t="str">
            <v xml:space="preserve"> five hundred and eighty two Lakhs</v>
          </cell>
          <cell r="F586" t="str">
            <v xml:space="preserve"> five hundred and eighty two Crores</v>
          </cell>
          <cell r="G586" t="str">
            <v xml:space="preserve"> five hundred and eighty two Millions</v>
          </cell>
          <cell r="H586" t="str">
            <v xml:space="preserve"> five hundred and eighty two Billions</v>
          </cell>
        </row>
        <row r="587">
          <cell r="A587">
            <v>583</v>
          </cell>
          <cell r="B587" t="str">
            <v xml:space="preserve"> five hundred and eighty three</v>
          </cell>
          <cell r="C587" t="str">
            <v xml:space="preserve"> five hundred and eighty three</v>
          </cell>
          <cell r="D587" t="str">
            <v xml:space="preserve"> five hundred and eighty three Thousand</v>
          </cell>
          <cell r="E587" t="str">
            <v xml:space="preserve"> five hundred and eighty three Lakhs</v>
          </cell>
          <cell r="F587" t="str">
            <v xml:space="preserve"> five hundred and eighty three Crores</v>
          </cell>
          <cell r="G587" t="str">
            <v xml:space="preserve"> five hundred and eighty three Millions</v>
          </cell>
          <cell r="H587" t="str">
            <v xml:space="preserve"> five hundred and eighty three Billions</v>
          </cell>
        </row>
        <row r="588">
          <cell r="A588">
            <v>584</v>
          </cell>
          <cell r="B588" t="str">
            <v xml:space="preserve"> five hundred and eighty four</v>
          </cell>
          <cell r="C588" t="str">
            <v xml:space="preserve"> five hundred and eighty four</v>
          </cell>
          <cell r="D588" t="str">
            <v xml:space="preserve"> five hundred and eighty four Thousand</v>
          </cell>
          <cell r="E588" t="str">
            <v xml:space="preserve"> five hundred and eighty four Lakhs</v>
          </cell>
          <cell r="F588" t="str">
            <v xml:space="preserve"> five hundred and eighty four Crores</v>
          </cell>
          <cell r="G588" t="str">
            <v xml:space="preserve"> five hundred and eighty four Millions</v>
          </cell>
          <cell r="H588" t="str">
            <v xml:space="preserve"> five hundred and eighty four Billions</v>
          </cell>
        </row>
        <row r="589">
          <cell r="A589">
            <v>585</v>
          </cell>
          <cell r="B589" t="str">
            <v xml:space="preserve"> five hundred and eighty five</v>
          </cell>
          <cell r="C589" t="str">
            <v xml:space="preserve"> five hundred and eighty five</v>
          </cell>
          <cell r="D589" t="str">
            <v xml:space="preserve"> five hundred and eighty five Thousand</v>
          </cell>
          <cell r="E589" t="str">
            <v xml:space="preserve"> five hundred and eighty five Lakhs</v>
          </cell>
          <cell r="F589" t="str">
            <v xml:space="preserve"> five hundred and eighty five Crores</v>
          </cell>
          <cell r="G589" t="str">
            <v xml:space="preserve"> five hundred and eighty five Millions</v>
          </cell>
          <cell r="H589" t="str">
            <v xml:space="preserve"> five hundred and eighty five Billions</v>
          </cell>
        </row>
        <row r="590">
          <cell r="A590">
            <v>586</v>
          </cell>
          <cell r="B590" t="str">
            <v xml:space="preserve"> five hundred and eighty six</v>
          </cell>
          <cell r="C590" t="str">
            <v xml:space="preserve"> five hundred and eighty six</v>
          </cell>
          <cell r="D590" t="str">
            <v xml:space="preserve"> five hundred and eighty six Thousand</v>
          </cell>
          <cell r="E590" t="str">
            <v xml:space="preserve"> five hundred and eighty six Lakhs</v>
          </cell>
          <cell r="F590" t="str">
            <v xml:space="preserve"> five hundred and eighty six Crores</v>
          </cell>
          <cell r="G590" t="str">
            <v xml:space="preserve"> five hundred and eighty six Millions</v>
          </cell>
          <cell r="H590" t="str">
            <v xml:space="preserve"> five hundred and eighty six Billions</v>
          </cell>
        </row>
        <row r="591">
          <cell r="A591">
            <v>587</v>
          </cell>
          <cell r="B591" t="str">
            <v xml:space="preserve"> five hundred and eighty seven</v>
          </cell>
          <cell r="C591" t="str">
            <v xml:space="preserve"> five hundred and eighty seven</v>
          </cell>
          <cell r="D591" t="str">
            <v xml:space="preserve"> five hundred and eighty seven Thousand</v>
          </cell>
          <cell r="E591" t="str">
            <v xml:space="preserve"> five hundred and eighty seven Lakhs</v>
          </cell>
          <cell r="F591" t="str">
            <v xml:space="preserve"> five hundred and eighty seven Crores</v>
          </cell>
          <cell r="G591" t="str">
            <v xml:space="preserve"> five hundred and eighty seven Millions</v>
          </cell>
          <cell r="H591" t="str">
            <v xml:space="preserve"> five hundred and eighty seven Billions</v>
          </cell>
        </row>
        <row r="592">
          <cell r="A592">
            <v>588</v>
          </cell>
          <cell r="B592" t="str">
            <v xml:space="preserve"> five hundred and eighty eight</v>
          </cell>
          <cell r="C592" t="str">
            <v xml:space="preserve"> five hundred and eighty eight</v>
          </cell>
          <cell r="D592" t="str">
            <v xml:space="preserve"> five hundred and eighty eight Thousand</v>
          </cell>
          <cell r="E592" t="str">
            <v xml:space="preserve"> five hundred and eighty eight Lakhs</v>
          </cell>
          <cell r="F592" t="str">
            <v xml:space="preserve"> five hundred and eighty eight Crores</v>
          </cell>
          <cell r="G592" t="str">
            <v xml:space="preserve"> five hundred and eighty eight Millions</v>
          </cell>
          <cell r="H592" t="str">
            <v xml:space="preserve"> five hundred and eighty eight Billions</v>
          </cell>
        </row>
        <row r="593">
          <cell r="A593">
            <v>589</v>
          </cell>
          <cell r="B593" t="str">
            <v xml:space="preserve"> five hundred and eighty nine</v>
          </cell>
          <cell r="C593" t="str">
            <v xml:space="preserve"> five hundred and eighty nine</v>
          </cell>
          <cell r="D593" t="str">
            <v xml:space="preserve"> five hundred and eighty nine Thousand</v>
          </cell>
          <cell r="E593" t="str">
            <v xml:space="preserve"> five hundred and eighty nine Lakhs</v>
          </cell>
          <cell r="F593" t="str">
            <v xml:space="preserve"> five hundred and eighty nine Crores</v>
          </cell>
          <cell r="G593" t="str">
            <v xml:space="preserve"> five hundred and eighty nine Millions</v>
          </cell>
          <cell r="H593" t="str">
            <v xml:space="preserve"> five hundred and eighty nine Billions</v>
          </cell>
        </row>
        <row r="594">
          <cell r="A594">
            <v>590</v>
          </cell>
          <cell r="B594" t="str">
            <v xml:space="preserve"> five hundred and ninety</v>
          </cell>
          <cell r="C594" t="str">
            <v xml:space="preserve"> five hundred and ninety</v>
          </cell>
          <cell r="D594" t="str">
            <v xml:space="preserve"> five hundred and ninety Thousand</v>
          </cell>
          <cell r="E594" t="str">
            <v xml:space="preserve"> five hundred and ninety Lakhs</v>
          </cell>
          <cell r="F594" t="str">
            <v xml:space="preserve"> five hundred and ninety Crores</v>
          </cell>
          <cell r="G594" t="str">
            <v xml:space="preserve"> five hundred and ninety Millions</v>
          </cell>
          <cell r="H594" t="str">
            <v xml:space="preserve"> five hundred and ninety Billions</v>
          </cell>
        </row>
        <row r="595">
          <cell r="A595">
            <v>591</v>
          </cell>
          <cell r="B595" t="str">
            <v xml:space="preserve"> five hundred and ninety one</v>
          </cell>
          <cell r="C595" t="str">
            <v xml:space="preserve"> five hundred and ninety one</v>
          </cell>
          <cell r="D595" t="str">
            <v xml:space="preserve"> five hundred and ninety one Thousand</v>
          </cell>
          <cell r="E595" t="str">
            <v xml:space="preserve"> five hundred and ninety one Lakhs</v>
          </cell>
          <cell r="F595" t="str">
            <v xml:space="preserve"> five hundred and ninety one Crores</v>
          </cell>
          <cell r="G595" t="str">
            <v xml:space="preserve"> five hundred and ninety one Millions</v>
          </cell>
          <cell r="H595" t="str">
            <v xml:space="preserve"> five hundred and ninety one Billions</v>
          </cell>
        </row>
        <row r="596">
          <cell r="A596">
            <v>592</v>
          </cell>
          <cell r="B596" t="str">
            <v xml:space="preserve"> five hundred and ninety two</v>
          </cell>
          <cell r="C596" t="str">
            <v xml:space="preserve"> five hundred and ninety two</v>
          </cell>
          <cell r="D596" t="str">
            <v xml:space="preserve"> five hundred and ninety two Thousand</v>
          </cell>
          <cell r="E596" t="str">
            <v xml:space="preserve"> five hundred and ninety two Lakhs</v>
          </cell>
          <cell r="F596" t="str">
            <v xml:space="preserve"> five hundred and ninety two Crores</v>
          </cell>
          <cell r="G596" t="str">
            <v xml:space="preserve"> five hundred and ninety two Millions</v>
          </cell>
          <cell r="H596" t="str">
            <v xml:space="preserve"> five hundred and ninety two Billions</v>
          </cell>
        </row>
        <row r="597">
          <cell r="A597">
            <v>593</v>
          </cell>
          <cell r="B597" t="str">
            <v xml:space="preserve"> five hundred and ninety three</v>
          </cell>
          <cell r="C597" t="str">
            <v xml:space="preserve"> five hundred and ninety three</v>
          </cell>
          <cell r="D597" t="str">
            <v xml:space="preserve"> five hundred and ninety three Thousand</v>
          </cell>
          <cell r="E597" t="str">
            <v xml:space="preserve"> five hundred and ninety three Lakhs</v>
          </cell>
          <cell r="F597" t="str">
            <v xml:space="preserve"> five hundred and ninety three Crores</v>
          </cell>
          <cell r="G597" t="str">
            <v xml:space="preserve"> five hundred and ninety three Millions</v>
          </cell>
          <cell r="H597" t="str">
            <v xml:space="preserve"> five hundred and ninety three Billions</v>
          </cell>
        </row>
        <row r="598">
          <cell r="A598">
            <v>594</v>
          </cell>
          <cell r="B598" t="str">
            <v xml:space="preserve"> five hundred and ninety four</v>
          </cell>
          <cell r="C598" t="str">
            <v xml:space="preserve"> five hundred and ninety four</v>
          </cell>
          <cell r="D598" t="str">
            <v xml:space="preserve"> five hundred and ninety four Thousand</v>
          </cell>
          <cell r="E598" t="str">
            <v xml:space="preserve"> five hundred and ninety four Lakhs</v>
          </cell>
          <cell r="F598" t="str">
            <v xml:space="preserve"> five hundred and ninety four Crores</v>
          </cell>
          <cell r="G598" t="str">
            <v xml:space="preserve"> five hundred and ninety four Millions</v>
          </cell>
          <cell r="H598" t="str">
            <v xml:space="preserve"> five hundred and ninety four Billions</v>
          </cell>
        </row>
        <row r="599">
          <cell r="A599">
            <v>595</v>
          </cell>
          <cell r="B599" t="str">
            <v xml:space="preserve"> five hundred and ninety five</v>
          </cell>
          <cell r="C599" t="str">
            <v xml:space="preserve"> five hundred and ninety five</v>
          </cell>
          <cell r="D599" t="str">
            <v xml:space="preserve"> five hundred and ninety five Thousand</v>
          </cell>
          <cell r="E599" t="str">
            <v xml:space="preserve"> five hundred and ninety five Lakhs</v>
          </cell>
          <cell r="F599" t="str">
            <v xml:space="preserve"> five hundred and ninety five Crores</v>
          </cell>
          <cell r="G599" t="str">
            <v xml:space="preserve"> five hundred and ninety five Millions</v>
          </cell>
          <cell r="H599" t="str">
            <v xml:space="preserve"> five hundred and ninety five Billions</v>
          </cell>
        </row>
        <row r="600">
          <cell r="A600">
            <v>596</v>
          </cell>
          <cell r="B600" t="str">
            <v xml:space="preserve"> five hundred and ninety six</v>
          </cell>
          <cell r="C600" t="str">
            <v xml:space="preserve"> five hundred and ninety six</v>
          </cell>
          <cell r="D600" t="str">
            <v xml:space="preserve"> five hundred and ninety six Thousand</v>
          </cell>
          <cell r="E600" t="str">
            <v xml:space="preserve"> five hundred and ninety six Lakhs</v>
          </cell>
          <cell r="F600" t="str">
            <v xml:space="preserve"> five hundred and ninety six Crores</v>
          </cell>
          <cell r="G600" t="str">
            <v xml:space="preserve"> five hundred and ninety six Millions</v>
          </cell>
          <cell r="H600" t="str">
            <v xml:space="preserve"> five hundred and ninety six Billions</v>
          </cell>
        </row>
        <row r="601">
          <cell r="A601">
            <v>597</v>
          </cell>
          <cell r="B601" t="str">
            <v xml:space="preserve"> five hundred and ninety seven</v>
          </cell>
          <cell r="C601" t="str">
            <v xml:space="preserve"> five hundred and ninety seven</v>
          </cell>
          <cell r="D601" t="str">
            <v xml:space="preserve"> five hundred and ninety seven Thousand</v>
          </cell>
          <cell r="E601" t="str">
            <v xml:space="preserve"> five hundred and ninety seven Lakhs</v>
          </cell>
          <cell r="F601" t="str">
            <v xml:space="preserve"> five hundred and ninety seven Crores</v>
          </cell>
          <cell r="G601" t="str">
            <v xml:space="preserve"> five hundred and ninety seven Millions</v>
          </cell>
          <cell r="H601" t="str">
            <v xml:space="preserve"> five hundred and ninety seven Billions</v>
          </cell>
        </row>
        <row r="602">
          <cell r="A602">
            <v>598</v>
          </cell>
          <cell r="B602" t="str">
            <v xml:space="preserve"> five hundred and ninety eight</v>
          </cell>
          <cell r="C602" t="str">
            <v xml:space="preserve"> five hundred and ninety eight</v>
          </cell>
          <cell r="D602" t="str">
            <v xml:space="preserve"> five hundred and ninety eight Thousand</v>
          </cell>
          <cell r="E602" t="str">
            <v xml:space="preserve"> five hundred and ninety eight Lakhs</v>
          </cell>
          <cell r="F602" t="str">
            <v xml:space="preserve"> five hundred and ninety eight Crores</v>
          </cell>
          <cell r="G602" t="str">
            <v xml:space="preserve"> five hundred and ninety eight Millions</v>
          </cell>
          <cell r="H602" t="str">
            <v xml:space="preserve"> five hundred and ninety eight Billions</v>
          </cell>
        </row>
        <row r="603">
          <cell r="A603">
            <v>599</v>
          </cell>
          <cell r="B603" t="str">
            <v xml:space="preserve"> five hundred and ninety nine</v>
          </cell>
          <cell r="C603" t="str">
            <v xml:space="preserve"> five hundred and ninety nine</v>
          </cell>
          <cell r="D603" t="str">
            <v xml:space="preserve"> five hundred and ninety nine Thousand</v>
          </cell>
          <cell r="E603" t="str">
            <v xml:space="preserve"> five hundred and ninety nine Lakhs</v>
          </cell>
          <cell r="F603" t="str">
            <v xml:space="preserve"> five hundred and ninety nine Crores</v>
          </cell>
          <cell r="G603" t="str">
            <v xml:space="preserve"> five hundred and ninety nine Millions</v>
          </cell>
          <cell r="H603" t="str">
            <v xml:space="preserve"> five hundred and ninety nine Billions</v>
          </cell>
        </row>
        <row r="604">
          <cell r="A604">
            <v>600</v>
          </cell>
          <cell r="B604" t="str">
            <v xml:space="preserve"> six hundred</v>
          </cell>
          <cell r="C604" t="str">
            <v xml:space="preserve"> six hundred</v>
          </cell>
          <cell r="D604" t="str">
            <v xml:space="preserve"> six hundred Thousand</v>
          </cell>
          <cell r="E604" t="str">
            <v xml:space="preserve"> six hundred Lakhs</v>
          </cell>
          <cell r="F604" t="str">
            <v xml:space="preserve"> six hundred Crores</v>
          </cell>
          <cell r="G604" t="str">
            <v xml:space="preserve"> six hundred Millions</v>
          </cell>
          <cell r="H604" t="str">
            <v xml:space="preserve"> six hundred Billions</v>
          </cell>
        </row>
        <row r="605">
          <cell r="A605">
            <v>601</v>
          </cell>
          <cell r="B605" t="str">
            <v xml:space="preserve"> six hundred and one</v>
          </cell>
          <cell r="C605" t="str">
            <v xml:space="preserve"> six hundred and one</v>
          </cell>
          <cell r="D605" t="str">
            <v xml:space="preserve"> six hundred and one Thousand</v>
          </cell>
          <cell r="E605" t="str">
            <v xml:space="preserve"> six hundred and one Lakhs</v>
          </cell>
          <cell r="F605" t="str">
            <v xml:space="preserve"> six hundred and one Crores</v>
          </cell>
          <cell r="G605" t="str">
            <v xml:space="preserve"> six hundred and one Millions</v>
          </cell>
          <cell r="H605" t="str">
            <v xml:space="preserve"> six hundred and one Billions</v>
          </cell>
        </row>
        <row r="606">
          <cell r="A606">
            <v>602</v>
          </cell>
          <cell r="B606" t="str">
            <v xml:space="preserve"> six hundred and two</v>
          </cell>
          <cell r="C606" t="str">
            <v xml:space="preserve"> six hundred and two</v>
          </cell>
          <cell r="D606" t="str">
            <v xml:space="preserve"> six hundred and two Thousand</v>
          </cell>
          <cell r="E606" t="str">
            <v xml:space="preserve"> six hundred and two Lakhs</v>
          </cell>
          <cell r="F606" t="str">
            <v xml:space="preserve"> six hundred and two Crores</v>
          </cell>
          <cell r="G606" t="str">
            <v xml:space="preserve"> six hundred and two Millions</v>
          </cell>
          <cell r="H606" t="str">
            <v xml:space="preserve"> six hundred and two Billions</v>
          </cell>
        </row>
        <row r="607">
          <cell r="A607">
            <v>603</v>
          </cell>
          <cell r="B607" t="str">
            <v xml:space="preserve"> six hundred and three</v>
          </cell>
          <cell r="C607" t="str">
            <v xml:space="preserve"> six hundred and three</v>
          </cell>
          <cell r="D607" t="str">
            <v xml:space="preserve"> six hundred and three Thousand</v>
          </cell>
          <cell r="E607" t="str">
            <v xml:space="preserve"> six hundred and three Lakhs</v>
          </cell>
          <cell r="F607" t="str">
            <v xml:space="preserve"> six hundred and three Crores</v>
          </cell>
          <cell r="G607" t="str">
            <v xml:space="preserve"> six hundred and three Millions</v>
          </cell>
          <cell r="H607" t="str">
            <v xml:space="preserve"> six hundred and three Billions</v>
          </cell>
        </row>
        <row r="608">
          <cell r="A608">
            <v>604</v>
          </cell>
          <cell r="B608" t="str">
            <v xml:space="preserve"> six hundred and four</v>
          </cell>
          <cell r="C608" t="str">
            <v xml:space="preserve"> six hundred and four</v>
          </cell>
          <cell r="D608" t="str">
            <v xml:space="preserve"> six hundred and four Thousand</v>
          </cell>
          <cell r="E608" t="str">
            <v xml:space="preserve"> six hundred and four Lakhs</v>
          </cell>
          <cell r="F608" t="str">
            <v xml:space="preserve"> six hundred and four Crores</v>
          </cell>
          <cell r="G608" t="str">
            <v xml:space="preserve"> six hundred and four Millions</v>
          </cell>
          <cell r="H608" t="str">
            <v xml:space="preserve"> six hundred and four Billions</v>
          </cell>
        </row>
        <row r="609">
          <cell r="A609">
            <v>605</v>
          </cell>
          <cell r="B609" t="str">
            <v xml:space="preserve"> six hundred and five</v>
          </cell>
          <cell r="C609" t="str">
            <v xml:space="preserve"> six hundred and five</v>
          </cell>
          <cell r="D609" t="str">
            <v xml:space="preserve"> six hundred and five Thousand</v>
          </cell>
          <cell r="E609" t="str">
            <v xml:space="preserve"> six hundred and five Lakhs</v>
          </cell>
          <cell r="F609" t="str">
            <v xml:space="preserve"> six hundred and five Crores</v>
          </cell>
          <cell r="G609" t="str">
            <v xml:space="preserve"> six hundred and five Millions</v>
          </cell>
          <cell r="H609" t="str">
            <v xml:space="preserve"> six hundred and five Billions</v>
          </cell>
        </row>
        <row r="610">
          <cell r="A610">
            <v>606</v>
          </cell>
          <cell r="B610" t="str">
            <v xml:space="preserve"> six hundred and six</v>
          </cell>
          <cell r="C610" t="str">
            <v xml:space="preserve"> six hundred and six</v>
          </cell>
          <cell r="D610" t="str">
            <v xml:space="preserve"> six hundred and six Thousand</v>
          </cell>
          <cell r="E610" t="str">
            <v xml:space="preserve"> six hundred and six Lakhs</v>
          </cell>
          <cell r="F610" t="str">
            <v xml:space="preserve"> six hundred and six Crores</v>
          </cell>
          <cell r="G610" t="str">
            <v xml:space="preserve"> six hundred and six Millions</v>
          </cell>
          <cell r="H610" t="str">
            <v xml:space="preserve"> six hundred and six Billions</v>
          </cell>
        </row>
        <row r="611">
          <cell r="A611">
            <v>607</v>
          </cell>
          <cell r="B611" t="str">
            <v xml:space="preserve"> six hundred and seven</v>
          </cell>
          <cell r="C611" t="str">
            <v xml:space="preserve"> six hundred and seven</v>
          </cell>
          <cell r="D611" t="str">
            <v xml:space="preserve"> six hundred and seven Thousand</v>
          </cell>
          <cell r="E611" t="str">
            <v xml:space="preserve"> six hundred and seven Lakhs</v>
          </cell>
          <cell r="F611" t="str">
            <v xml:space="preserve"> six hundred and seven Crores</v>
          </cell>
          <cell r="G611" t="str">
            <v xml:space="preserve"> six hundred and seven Millions</v>
          </cell>
          <cell r="H611" t="str">
            <v xml:space="preserve"> six hundred and seven Billions</v>
          </cell>
        </row>
        <row r="612">
          <cell r="A612">
            <v>608</v>
          </cell>
          <cell r="B612" t="str">
            <v xml:space="preserve"> six hundred and eight</v>
          </cell>
          <cell r="C612" t="str">
            <v xml:space="preserve"> six hundred and eight</v>
          </cell>
          <cell r="D612" t="str">
            <v xml:space="preserve"> six hundred and eight Thousand</v>
          </cell>
          <cell r="E612" t="str">
            <v xml:space="preserve"> six hundred and eight Lakhs</v>
          </cell>
          <cell r="F612" t="str">
            <v xml:space="preserve"> six hundred and eight Crores</v>
          </cell>
          <cell r="G612" t="str">
            <v xml:space="preserve"> six hundred and eight Millions</v>
          </cell>
          <cell r="H612" t="str">
            <v xml:space="preserve"> six hundred and eight Billions</v>
          </cell>
        </row>
        <row r="613">
          <cell r="A613">
            <v>609</v>
          </cell>
          <cell r="B613" t="str">
            <v xml:space="preserve"> six hundred and nine</v>
          </cell>
          <cell r="C613" t="str">
            <v xml:space="preserve"> six hundred and nine</v>
          </cell>
          <cell r="D613" t="str">
            <v xml:space="preserve"> six hundred and nine Thousand</v>
          </cell>
          <cell r="E613" t="str">
            <v xml:space="preserve"> six hundred and nine Lakhs</v>
          </cell>
          <cell r="F613" t="str">
            <v xml:space="preserve"> six hundred and nine Crores</v>
          </cell>
          <cell r="G613" t="str">
            <v xml:space="preserve"> six hundred and nine Millions</v>
          </cell>
          <cell r="H613" t="str">
            <v xml:space="preserve"> six hundred and nine Billions</v>
          </cell>
        </row>
        <row r="614">
          <cell r="A614">
            <v>610</v>
          </cell>
          <cell r="B614" t="str">
            <v xml:space="preserve"> six hundred and ten</v>
          </cell>
          <cell r="C614" t="str">
            <v xml:space="preserve"> six hundred and ten</v>
          </cell>
          <cell r="D614" t="str">
            <v xml:space="preserve"> six hundred and ten Thousand</v>
          </cell>
          <cell r="E614" t="str">
            <v xml:space="preserve"> six hundred and ten Lakhs</v>
          </cell>
          <cell r="F614" t="str">
            <v xml:space="preserve"> six hundred and ten Crores</v>
          </cell>
          <cell r="G614" t="str">
            <v xml:space="preserve"> six hundred and ten Millions</v>
          </cell>
          <cell r="H614" t="str">
            <v xml:space="preserve"> six hundred and ten Billions</v>
          </cell>
        </row>
        <row r="615">
          <cell r="A615">
            <v>611</v>
          </cell>
          <cell r="B615" t="str">
            <v xml:space="preserve"> six hundred and eleven</v>
          </cell>
          <cell r="C615" t="str">
            <v xml:space="preserve"> six hundred and eleven</v>
          </cell>
          <cell r="D615" t="str">
            <v xml:space="preserve"> six hundred and eleven Thousand</v>
          </cell>
          <cell r="E615" t="str">
            <v xml:space="preserve"> six hundred and eleven Lakhs</v>
          </cell>
          <cell r="F615" t="str">
            <v xml:space="preserve"> six hundred and eleven Crores</v>
          </cell>
          <cell r="G615" t="str">
            <v xml:space="preserve"> six hundred and eleven Millions</v>
          </cell>
          <cell r="H615" t="str">
            <v xml:space="preserve"> six hundred and eleven Billions</v>
          </cell>
        </row>
        <row r="616">
          <cell r="A616">
            <v>612</v>
          </cell>
          <cell r="B616" t="str">
            <v xml:space="preserve"> six hundred and twelve</v>
          </cell>
          <cell r="C616" t="str">
            <v xml:space="preserve"> six hundred and twelve</v>
          </cell>
          <cell r="D616" t="str">
            <v xml:space="preserve"> six hundred and twelve Thousand</v>
          </cell>
          <cell r="E616" t="str">
            <v xml:space="preserve"> six hundred and twelve Lakhs</v>
          </cell>
          <cell r="F616" t="str">
            <v xml:space="preserve"> six hundred and twelve Crores</v>
          </cell>
          <cell r="G616" t="str">
            <v xml:space="preserve"> six hundred and twelve Millions</v>
          </cell>
          <cell r="H616" t="str">
            <v xml:space="preserve"> six hundred and twelve Billions</v>
          </cell>
        </row>
        <row r="617">
          <cell r="A617">
            <v>613</v>
          </cell>
          <cell r="B617" t="str">
            <v xml:space="preserve"> six hundred and thirteen</v>
          </cell>
          <cell r="C617" t="str">
            <v xml:space="preserve"> six hundred and thirteen</v>
          </cell>
          <cell r="D617" t="str">
            <v xml:space="preserve"> six hundred and thirteen Thousand</v>
          </cell>
          <cell r="E617" t="str">
            <v xml:space="preserve"> six hundred and thirteen Lakhs</v>
          </cell>
          <cell r="F617" t="str">
            <v xml:space="preserve"> six hundred and thirteen Crores</v>
          </cell>
          <cell r="G617" t="str">
            <v xml:space="preserve"> six hundred and thirteen Millions</v>
          </cell>
          <cell r="H617" t="str">
            <v xml:space="preserve"> six hundred and thirteen Billions</v>
          </cell>
        </row>
        <row r="618">
          <cell r="A618">
            <v>614</v>
          </cell>
          <cell r="B618" t="str">
            <v xml:space="preserve"> six hundred and fourteen</v>
          </cell>
          <cell r="C618" t="str">
            <v xml:space="preserve"> six hundred and fourteen</v>
          </cell>
          <cell r="D618" t="str">
            <v xml:space="preserve"> six hundred and fourteen Thousand</v>
          </cell>
          <cell r="E618" t="str">
            <v xml:space="preserve"> six hundred and fourteen Lakhs</v>
          </cell>
          <cell r="F618" t="str">
            <v xml:space="preserve"> six hundred and fourteen Crores</v>
          </cell>
          <cell r="G618" t="str">
            <v xml:space="preserve"> six hundred and fourteen Millions</v>
          </cell>
          <cell r="H618" t="str">
            <v xml:space="preserve"> six hundred and fourteen Billions</v>
          </cell>
        </row>
        <row r="619">
          <cell r="A619">
            <v>615</v>
          </cell>
          <cell r="B619" t="str">
            <v xml:space="preserve"> six hundred and fifteen</v>
          </cell>
          <cell r="C619" t="str">
            <v xml:space="preserve"> six hundred and fifteen</v>
          </cell>
          <cell r="D619" t="str">
            <v xml:space="preserve"> six hundred and fifteen Thousand</v>
          </cell>
          <cell r="E619" t="str">
            <v xml:space="preserve"> six hundred and fifteen Lakhs</v>
          </cell>
          <cell r="F619" t="str">
            <v xml:space="preserve"> six hundred and fifteen Crores</v>
          </cell>
          <cell r="G619" t="str">
            <v xml:space="preserve"> six hundred and fifteen Millions</v>
          </cell>
          <cell r="H619" t="str">
            <v xml:space="preserve"> six hundred and fifteen Billions</v>
          </cell>
        </row>
        <row r="620">
          <cell r="A620">
            <v>616</v>
          </cell>
          <cell r="B620" t="str">
            <v xml:space="preserve"> six hundred and sixteen</v>
          </cell>
          <cell r="C620" t="str">
            <v xml:space="preserve"> six hundred and sixteen</v>
          </cell>
          <cell r="D620" t="str">
            <v xml:space="preserve"> six hundred and sixteen Thousand</v>
          </cell>
          <cell r="E620" t="str">
            <v xml:space="preserve"> six hundred and sixteen Lakhs</v>
          </cell>
          <cell r="F620" t="str">
            <v xml:space="preserve"> six hundred and sixteen Crores</v>
          </cell>
          <cell r="G620" t="str">
            <v xml:space="preserve"> six hundred and sixteen Millions</v>
          </cell>
          <cell r="H620" t="str">
            <v xml:space="preserve"> six hundred and sixteen Billions</v>
          </cell>
        </row>
        <row r="621">
          <cell r="A621">
            <v>617</v>
          </cell>
          <cell r="B621" t="str">
            <v xml:space="preserve"> six hundred and seventeen</v>
          </cell>
          <cell r="C621" t="str">
            <v xml:space="preserve"> six hundred and seventeen</v>
          </cell>
          <cell r="D621" t="str">
            <v xml:space="preserve"> six hundred and seventeen Thousand</v>
          </cell>
          <cell r="E621" t="str">
            <v xml:space="preserve"> six hundred and seventeen Lakhs</v>
          </cell>
          <cell r="F621" t="str">
            <v xml:space="preserve"> six hundred and seventeen Crores</v>
          </cell>
          <cell r="G621" t="str">
            <v xml:space="preserve"> six hundred and seventeen Millions</v>
          </cell>
          <cell r="H621" t="str">
            <v xml:space="preserve"> six hundred and seventeen Billions</v>
          </cell>
        </row>
        <row r="622">
          <cell r="A622">
            <v>618</v>
          </cell>
          <cell r="B622" t="str">
            <v xml:space="preserve"> six hundred and eighteen</v>
          </cell>
          <cell r="C622" t="str">
            <v xml:space="preserve"> six hundred and eighteen</v>
          </cell>
          <cell r="D622" t="str">
            <v xml:space="preserve"> six hundred and eighteen Thousand</v>
          </cell>
          <cell r="E622" t="str">
            <v xml:space="preserve"> six hundred and eighteen Lakhs</v>
          </cell>
          <cell r="F622" t="str">
            <v xml:space="preserve"> six hundred and eighteen Crores</v>
          </cell>
          <cell r="G622" t="str">
            <v xml:space="preserve"> six hundred and eighteen Millions</v>
          </cell>
          <cell r="H622" t="str">
            <v xml:space="preserve"> six hundred and eighteen Billions</v>
          </cell>
        </row>
        <row r="623">
          <cell r="A623">
            <v>619</v>
          </cell>
          <cell r="B623" t="str">
            <v xml:space="preserve"> six hundred and nineteen</v>
          </cell>
          <cell r="C623" t="str">
            <v xml:space="preserve"> six hundred and nineteen</v>
          </cell>
          <cell r="D623" t="str">
            <v xml:space="preserve"> six hundred and nineteen Thousand</v>
          </cell>
          <cell r="E623" t="str">
            <v xml:space="preserve"> six hundred and nineteen Lakhs</v>
          </cell>
          <cell r="F623" t="str">
            <v xml:space="preserve"> six hundred and nineteen Crores</v>
          </cell>
          <cell r="G623" t="str">
            <v xml:space="preserve"> six hundred and nineteen Millions</v>
          </cell>
          <cell r="H623" t="str">
            <v xml:space="preserve"> six hundred and nineteen Billions</v>
          </cell>
        </row>
        <row r="624">
          <cell r="A624">
            <v>620</v>
          </cell>
          <cell r="B624" t="str">
            <v xml:space="preserve"> six hundred and twenty </v>
          </cell>
          <cell r="C624" t="str">
            <v xml:space="preserve"> six hundred and twenty </v>
          </cell>
          <cell r="D624" t="str">
            <v xml:space="preserve"> six hundred and twenty  Thousand</v>
          </cell>
          <cell r="E624" t="str">
            <v xml:space="preserve"> six hundred and twenty  Lakhs</v>
          </cell>
          <cell r="F624" t="str">
            <v xml:space="preserve"> six hundred and twenty  Crores</v>
          </cell>
          <cell r="G624" t="str">
            <v xml:space="preserve"> six hundred and twenty  Millions</v>
          </cell>
          <cell r="H624" t="str">
            <v xml:space="preserve"> six hundred and twenty  Billions</v>
          </cell>
        </row>
        <row r="625">
          <cell r="A625">
            <v>621</v>
          </cell>
          <cell r="B625" t="str">
            <v xml:space="preserve"> six hundred and twenty one</v>
          </cell>
          <cell r="C625" t="str">
            <v xml:space="preserve"> six hundred and twenty one</v>
          </cell>
          <cell r="D625" t="str">
            <v xml:space="preserve"> six hundred and twenty one Thousand</v>
          </cell>
          <cell r="E625" t="str">
            <v xml:space="preserve"> six hundred and twenty one Lakhs</v>
          </cell>
          <cell r="F625" t="str">
            <v xml:space="preserve"> six hundred and twenty one Crores</v>
          </cell>
          <cell r="G625" t="str">
            <v xml:space="preserve"> six hundred and twenty one Millions</v>
          </cell>
          <cell r="H625" t="str">
            <v xml:space="preserve"> six hundred and twenty one Billions</v>
          </cell>
        </row>
        <row r="626">
          <cell r="A626">
            <v>622</v>
          </cell>
          <cell r="B626" t="str">
            <v xml:space="preserve"> six hundred and twenty two</v>
          </cell>
          <cell r="C626" t="str">
            <v xml:space="preserve"> six hundred and twenty two</v>
          </cell>
          <cell r="D626" t="str">
            <v xml:space="preserve"> six hundred and twenty two Thousand</v>
          </cell>
          <cell r="E626" t="str">
            <v xml:space="preserve"> six hundred and twenty two Lakhs</v>
          </cell>
          <cell r="F626" t="str">
            <v xml:space="preserve"> six hundred and twenty two Crores</v>
          </cell>
          <cell r="G626" t="str">
            <v xml:space="preserve"> six hundred and twenty two Millions</v>
          </cell>
          <cell r="H626" t="str">
            <v xml:space="preserve"> six hundred and twenty two Billions</v>
          </cell>
        </row>
        <row r="627">
          <cell r="A627">
            <v>623</v>
          </cell>
          <cell r="B627" t="str">
            <v xml:space="preserve"> six hundred and twenty three</v>
          </cell>
          <cell r="C627" t="str">
            <v xml:space="preserve"> six hundred and twenty three</v>
          </cell>
          <cell r="D627" t="str">
            <v xml:space="preserve"> six hundred and twenty three Thousand</v>
          </cell>
          <cell r="E627" t="str">
            <v xml:space="preserve"> six hundred and twenty three Lakhs</v>
          </cell>
          <cell r="F627" t="str">
            <v xml:space="preserve"> six hundred and twenty three Crores</v>
          </cell>
          <cell r="G627" t="str">
            <v xml:space="preserve"> six hundred and twenty three Millions</v>
          </cell>
          <cell r="H627" t="str">
            <v xml:space="preserve"> six hundred and twenty three Billions</v>
          </cell>
        </row>
        <row r="628">
          <cell r="A628">
            <v>624</v>
          </cell>
          <cell r="B628" t="str">
            <v xml:space="preserve"> six hundred and twenty four</v>
          </cell>
          <cell r="C628" t="str">
            <v xml:space="preserve"> six hundred and twenty four</v>
          </cell>
          <cell r="D628" t="str">
            <v xml:space="preserve"> six hundred and twenty four Thousand</v>
          </cell>
          <cell r="E628" t="str">
            <v xml:space="preserve"> six hundred and twenty four Lakhs</v>
          </cell>
          <cell r="F628" t="str">
            <v xml:space="preserve"> six hundred and twenty four Crores</v>
          </cell>
          <cell r="G628" t="str">
            <v xml:space="preserve"> six hundred and twenty four Millions</v>
          </cell>
          <cell r="H628" t="str">
            <v xml:space="preserve"> six hundred and twenty four Billions</v>
          </cell>
        </row>
        <row r="629">
          <cell r="A629">
            <v>625</v>
          </cell>
          <cell r="B629" t="str">
            <v xml:space="preserve"> six hundred and twenty five</v>
          </cell>
          <cell r="C629" t="str">
            <v xml:space="preserve"> six hundred and twenty five</v>
          </cell>
          <cell r="D629" t="str">
            <v xml:space="preserve"> six hundred and twenty five Thousand</v>
          </cell>
          <cell r="E629" t="str">
            <v xml:space="preserve"> six hundred and twenty five Lakhs</v>
          </cell>
          <cell r="F629" t="str">
            <v xml:space="preserve"> six hundred and twenty five Crores</v>
          </cell>
          <cell r="G629" t="str">
            <v xml:space="preserve"> six hundred and twenty five Millions</v>
          </cell>
          <cell r="H629" t="str">
            <v xml:space="preserve"> six hundred and twenty five Billions</v>
          </cell>
        </row>
        <row r="630">
          <cell r="A630">
            <v>626</v>
          </cell>
          <cell r="B630" t="str">
            <v xml:space="preserve"> six hundred and twenty six</v>
          </cell>
          <cell r="C630" t="str">
            <v xml:space="preserve"> six hundred and twenty six</v>
          </cell>
          <cell r="D630" t="str">
            <v xml:space="preserve"> six hundred and twenty six Thousand</v>
          </cell>
          <cell r="E630" t="str">
            <v xml:space="preserve"> six hundred and twenty six Lakhs</v>
          </cell>
          <cell r="F630" t="str">
            <v xml:space="preserve"> six hundred and twenty six Crores</v>
          </cell>
          <cell r="G630" t="str">
            <v xml:space="preserve"> six hundred and twenty six Millions</v>
          </cell>
          <cell r="H630" t="str">
            <v xml:space="preserve"> six hundred and twenty six Billions</v>
          </cell>
        </row>
        <row r="631">
          <cell r="A631">
            <v>627</v>
          </cell>
          <cell r="B631" t="str">
            <v xml:space="preserve"> six hundred and twenty seven</v>
          </cell>
          <cell r="C631" t="str">
            <v xml:space="preserve"> six hundred and twenty seven</v>
          </cell>
          <cell r="D631" t="str">
            <v xml:space="preserve"> six hundred and twenty seven Thousand</v>
          </cell>
          <cell r="E631" t="str">
            <v xml:space="preserve"> six hundred and twenty seven Lakhs</v>
          </cell>
          <cell r="F631" t="str">
            <v xml:space="preserve"> six hundred and twenty seven Crores</v>
          </cell>
          <cell r="G631" t="str">
            <v xml:space="preserve"> six hundred and twenty seven Millions</v>
          </cell>
          <cell r="H631" t="str">
            <v xml:space="preserve"> six hundred and twenty seven Billions</v>
          </cell>
        </row>
        <row r="632">
          <cell r="A632">
            <v>628</v>
          </cell>
          <cell r="B632" t="str">
            <v xml:space="preserve"> six hundred and twenty eight</v>
          </cell>
          <cell r="C632" t="str">
            <v xml:space="preserve"> six hundred and twenty eight</v>
          </cell>
          <cell r="D632" t="str">
            <v xml:space="preserve"> six hundred and twenty eight Thousand</v>
          </cell>
          <cell r="E632" t="str">
            <v xml:space="preserve"> six hundred and twenty eight Lakhs</v>
          </cell>
          <cell r="F632" t="str">
            <v xml:space="preserve"> six hundred and twenty eight Crores</v>
          </cell>
          <cell r="G632" t="str">
            <v xml:space="preserve"> six hundred and twenty eight Millions</v>
          </cell>
          <cell r="H632" t="str">
            <v xml:space="preserve"> six hundred and twenty eight Billions</v>
          </cell>
        </row>
        <row r="633">
          <cell r="A633">
            <v>629</v>
          </cell>
          <cell r="B633" t="str">
            <v xml:space="preserve"> six hundred and twenty nine</v>
          </cell>
          <cell r="C633" t="str">
            <v xml:space="preserve"> six hundred and twenty nine</v>
          </cell>
          <cell r="D633" t="str">
            <v xml:space="preserve"> six hundred and twenty nine Thousand</v>
          </cell>
          <cell r="E633" t="str">
            <v xml:space="preserve"> six hundred and twenty nine Lakhs</v>
          </cell>
          <cell r="F633" t="str">
            <v xml:space="preserve"> six hundred and twenty nine Crores</v>
          </cell>
          <cell r="G633" t="str">
            <v xml:space="preserve"> six hundred and twenty nine Millions</v>
          </cell>
          <cell r="H633" t="str">
            <v xml:space="preserve"> six hundred and twenty nine Billions</v>
          </cell>
        </row>
        <row r="634">
          <cell r="A634">
            <v>630</v>
          </cell>
          <cell r="B634" t="str">
            <v xml:space="preserve"> six hundred and thirty</v>
          </cell>
          <cell r="C634" t="str">
            <v xml:space="preserve"> six hundred and thirty</v>
          </cell>
          <cell r="D634" t="str">
            <v xml:space="preserve"> six hundred and thirty Thousand</v>
          </cell>
          <cell r="E634" t="str">
            <v xml:space="preserve"> six hundred and thirty Lakhs</v>
          </cell>
          <cell r="F634" t="str">
            <v xml:space="preserve"> six hundred and thirty Crores</v>
          </cell>
          <cell r="G634" t="str">
            <v xml:space="preserve"> six hundred and thirty Millions</v>
          </cell>
          <cell r="H634" t="str">
            <v xml:space="preserve"> six hundred and thirty Billions</v>
          </cell>
        </row>
        <row r="635">
          <cell r="A635">
            <v>631</v>
          </cell>
          <cell r="B635" t="str">
            <v xml:space="preserve"> six hundred and thirty one</v>
          </cell>
          <cell r="C635" t="str">
            <v xml:space="preserve"> six hundred and thirty one</v>
          </cell>
          <cell r="D635" t="str">
            <v xml:space="preserve"> six hundred and thirty one Thousand</v>
          </cell>
          <cell r="E635" t="str">
            <v xml:space="preserve"> six hundred and thirty one Lakhs</v>
          </cell>
          <cell r="F635" t="str">
            <v xml:space="preserve"> six hundred and thirty one Crores</v>
          </cell>
          <cell r="G635" t="str">
            <v xml:space="preserve"> six hundred and thirty one Millions</v>
          </cell>
          <cell r="H635" t="str">
            <v xml:space="preserve"> six hundred and thirty one Billions</v>
          </cell>
        </row>
        <row r="636">
          <cell r="A636">
            <v>632</v>
          </cell>
          <cell r="B636" t="str">
            <v xml:space="preserve"> six hundred and thirty two</v>
          </cell>
          <cell r="C636" t="str">
            <v xml:space="preserve"> six hundred and thirty two</v>
          </cell>
          <cell r="D636" t="str">
            <v xml:space="preserve"> six hundred and thirty two Thousand</v>
          </cell>
          <cell r="E636" t="str">
            <v xml:space="preserve"> six hundred and thirty two Lakhs</v>
          </cell>
          <cell r="F636" t="str">
            <v xml:space="preserve"> six hundred and thirty two Crores</v>
          </cell>
          <cell r="G636" t="str">
            <v xml:space="preserve"> six hundred and thirty two Millions</v>
          </cell>
          <cell r="H636" t="str">
            <v xml:space="preserve"> six hundred and thirty two Billions</v>
          </cell>
        </row>
        <row r="637">
          <cell r="A637">
            <v>633</v>
          </cell>
          <cell r="B637" t="str">
            <v xml:space="preserve"> six hundred and thirty three</v>
          </cell>
          <cell r="C637" t="str">
            <v xml:space="preserve"> six hundred and thirty three</v>
          </cell>
          <cell r="D637" t="str">
            <v xml:space="preserve"> six hundred and thirty three Thousand</v>
          </cell>
          <cell r="E637" t="str">
            <v xml:space="preserve"> six hundred and thirty three Lakhs</v>
          </cell>
          <cell r="F637" t="str">
            <v xml:space="preserve"> six hundred and thirty three Crores</v>
          </cell>
          <cell r="G637" t="str">
            <v xml:space="preserve"> six hundred and thirty three Millions</v>
          </cell>
          <cell r="H637" t="str">
            <v xml:space="preserve"> six hundred and thirty three Billions</v>
          </cell>
        </row>
        <row r="638">
          <cell r="A638">
            <v>634</v>
          </cell>
          <cell r="B638" t="str">
            <v xml:space="preserve"> six hundred and thirty four</v>
          </cell>
          <cell r="C638" t="str">
            <v xml:space="preserve"> six hundred and thirty four</v>
          </cell>
          <cell r="D638" t="str">
            <v xml:space="preserve"> six hundred and thirty four Thousand</v>
          </cell>
          <cell r="E638" t="str">
            <v xml:space="preserve"> six hundred and thirty four Lakhs</v>
          </cell>
          <cell r="F638" t="str">
            <v xml:space="preserve"> six hundred and thirty four Crores</v>
          </cell>
          <cell r="G638" t="str">
            <v xml:space="preserve"> six hundred and thirty four Millions</v>
          </cell>
          <cell r="H638" t="str">
            <v xml:space="preserve"> six hundred and thirty four Billions</v>
          </cell>
        </row>
        <row r="639">
          <cell r="A639">
            <v>635</v>
          </cell>
          <cell r="B639" t="str">
            <v xml:space="preserve"> six hundred and thirty five</v>
          </cell>
          <cell r="C639" t="str">
            <v xml:space="preserve"> six hundred and thirty five</v>
          </cell>
          <cell r="D639" t="str">
            <v xml:space="preserve"> six hundred and thirty five Thousand</v>
          </cell>
          <cell r="E639" t="str">
            <v xml:space="preserve"> six hundred and thirty five Lakhs</v>
          </cell>
          <cell r="F639" t="str">
            <v xml:space="preserve"> six hundred and thirty five Crores</v>
          </cell>
          <cell r="G639" t="str">
            <v xml:space="preserve"> six hundred and thirty five Millions</v>
          </cell>
          <cell r="H639" t="str">
            <v xml:space="preserve"> six hundred and thirty five Billions</v>
          </cell>
        </row>
        <row r="640">
          <cell r="A640">
            <v>636</v>
          </cell>
          <cell r="B640" t="str">
            <v xml:space="preserve"> six hundred and thirty six</v>
          </cell>
          <cell r="C640" t="str">
            <v xml:space="preserve"> six hundred and thirty six</v>
          </cell>
          <cell r="D640" t="str">
            <v xml:space="preserve"> six hundred and thirty six Thousand</v>
          </cell>
          <cell r="E640" t="str">
            <v xml:space="preserve"> six hundred and thirty six Lakhs</v>
          </cell>
          <cell r="F640" t="str">
            <v xml:space="preserve"> six hundred and thirty six Crores</v>
          </cell>
          <cell r="G640" t="str">
            <v xml:space="preserve"> six hundred and thirty six Millions</v>
          </cell>
          <cell r="H640" t="str">
            <v xml:space="preserve"> six hundred and thirty six Billions</v>
          </cell>
        </row>
        <row r="641">
          <cell r="A641">
            <v>637</v>
          </cell>
          <cell r="B641" t="str">
            <v xml:space="preserve"> six hundred and thirty seven</v>
          </cell>
          <cell r="C641" t="str">
            <v xml:space="preserve"> six hundred and thirty seven</v>
          </cell>
          <cell r="D641" t="str">
            <v xml:space="preserve"> six hundred and thirty seven Thousand</v>
          </cell>
          <cell r="E641" t="str">
            <v xml:space="preserve"> six hundred and thirty seven Lakhs</v>
          </cell>
          <cell r="F641" t="str">
            <v xml:space="preserve"> six hundred and thirty seven Crores</v>
          </cell>
          <cell r="G641" t="str">
            <v xml:space="preserve"> six hundred and thirty seven Millions</v>
          </cell>
          <cell r="H641" t="str">
            <v xml:space="preserve"> six hundred and thirty seven Billions</v>
          </cell>
        </row>
        <row r="642">
          <cell r="A642">
            <v>638</v>
          </cell>
          <cell r="B642" t="str">
            <v xml:space="preserve"> six hundred and thirty eight</v>
          </cell>
          <cell r="C642" t="str">
            <v xml:space="preserve"> six hundred and thirty eight</v>
          </cell>
          <cell r="D642" t="str">
            <v xml:space="preserve"> six hundred and thirty eight Thousand</v>
          </cell>
          <cell r="E642" t="str">
            <v xml:space="preserve"> six hundred and thirty eight Lakhs</v>
          </cell>
          <cell r="F642" t="str">
            <v xml:space="preserve"> six hundred and thirty eight Crores</v>
          </cell>
          <cell r="G642" t="str">
            <v xml:space="preserve"> six hundred and thirty eight Millions</v>
          </cell>
          <cell r="H642" t="str">
            <v xml:space="preserve"> six hundred and thirty eight Billions</v>
          </cell>
        </row>
        <row r="643">
          <cell r="A643">
            <v>639</v>
          </cell>
          <cell r="B643" t="str">
            <v xml:space="preserve"> six hundred and thirty nine</v>
          </cell>
          <cell r="C643" t="str">
            <v xml:space="preserve"> six hundred and thirty nine</v>
          </cell>
          <cell r="D643" t="str">
            <v xml:space="preserve"> six hundred and thirty nine Thousand</v>
          </cell>
          <cell r="E643" t="str">
            <v xml:space="preserve"> six hundred and thirty nine Lakhs</v>
          </cell>
          <cell r="F643" t="str">
            <v xml:space="preserve"> six hundred and thirty nine Crores</v>
          </cell>
          <cell r="G643" t="str">
            <v xml:space="preserve"> six hundred and thirty nine Millions</v>
          </cell>
          <cell r="H643" t="str">
            <v xml:space="preserve"> six hundred and thirty nine Billions</v>
          </cell>
        </row>
        <row r="644">
          <cell r="A644">
            <v>640</v>
          </cell>
          <cell r="B644" t="str">
            <v xml:space="preserve"> six hundred and forty</v>
          </cell>
          <cell r="C644" t="str">
            <v xml:space="preserve"> six hundred and forty</v>
          </cell>
          <cell r="D644" t="str">
            <v xml:space="preserve"> six hundred and forty Thousand</v>
          </cell>
          <cell r="E644" t="str">
            <v xml:space="preserve"> six hundred and forty Lakhs</v>
          </cell>
          <cell r="F644" t="str">
            <v xml:space="preserve"> six hundred and forty Crores</v>
          </cell>
          <cell r="G644" t="str">
            <v xml:space="preserve"> six hundred and forty Millions</v>
          </cell>
          <cell r="H644" t="str">
            <v xml:space="preserve"> six hundred and forty Billions</v>
          </cell>
        </row>
        <row r="645">
          <cell r="A645">
            <v>641</v>
          </cell>
          <cell r="B645" t="str">
            <v xml:space="preserve"> six hundred and forty one </v>
          </cell>
          <cell r="C645" t="str">
            <v xml:space="preserve"> six hundred and forty one </v>
          </cell>
          <cell r="D645" t="str">
            <v xml:space="preserve"> six hundred and forty one  Thousand</v>
          </cell>
          <cell r="E645" t="str">
            <v xml:space="preserve"> six hundred and forty one  Lakhs</v>
          </cell>
          <cell r="F645" t="str">
            <v xml:space="preserve"> six hundred and forty one  Crores</v>
          </cell>
          <cell r="G645" t="str">
            <v xml:space="preserve"> six hundred and forty one  Millions</v>
          </cell>
          <cell r="H645" t="str">
            <v xml:space="preserve"> six hundred and forty one  Billions</v>
          </cell>
        </row>
        <row r="646">
          <cell r="A646">
            <v>642</v>
          </cell>
          <cell r="B646" t="str">
            <v xml:space="preserve"> six hundred and forty two</v>
          </cell>
          <cell r="C646" t="str">
            <v xml:space="preserve"> six hundred and forty two</v>
          </cell>
          <cell r="D646" t="str">
            <v xml:space="preserve"> six hundred and forty two Thousand</v>
          </cell>
          <cell r="E646" t="str">
            <v xml:space="preserve"> six hundred and forty two Lakhs</v>
          </cell>
          <cell r="F646" t="str">
            <v xml:space="preserve"> six hundred and forty two Crores</v>
          </cell>
          <cell r="G646" t="str">
            <v xml:space="preserve"> six hundred and forty two Millions</v>
          </cell>
          <cell r="H646" t="str">
            <v xml:space="preserve"> six hundred and forty two Billions</v>
          </cell>
        </row>
        <row r="647">
          <cell r="A647">
            <v>643</v>
          </cell>
          <cell r="B647" t="str">
            <v xml:space="preserve"> six hundred and forty three </v>
          </cell>
          <cell r="C647" t="str">
            <v xml:space="preserve"> six hundred and forty three </v>
          </cell>
          <cell r="D647" t="str">
            <v xml:space="preserve"> six hundred and forty three  Thousand</v>
          </cell>
          <cell r="E647" t="str">
            <v xml:space="preserve"> six hundred and forty three  Lakhs</v>
          </cell>
          <cell r="F647" t="str">
            <v xml:space="preserve"> six hundred and forty three  Crores</v>
          </cell>
          <cell r="G647" t="str">
            <v xml:space="preserve"> six hundred and forty three  Millions</v>
          </cell>
          <cell r="H647" t="str">
            <v xml:space="preserve"> six hundred and forty three  Billions</v>
          </cell>
        </row>
        <row r="648">
          <cell r="A648">
            <v>644</v>
          </cell>
          <cell r="B648" t="str">
            <v xml:space="preserve"> six hundred and forty four</v>
          </cell>
          <cell r="C648" t="str">
            <v xml:space="preserve"> six hundred and forty four</v>
          </cell>
          <cell r="D648" t="str">
            <v xml:space="preserve"> six hundred and forty four Thousand</v>
          </cell>
          <cell r="E648" t="str">
            <v xml:space="preserve"> six hundred and forty four Lakhs</v>
          </cell>
          <cell r="F648" t="str">
            <v xml:space="preserve"> six hundred and forty four Crores</v>
          </cell>
          <cell r="G648" t="str">
            <v xml:space="preserve"> six hundred and forty four Millions</v>
          </cell>
          <cell r="H648" t="str">
            <v xml:space="preserve"> six hundred and forty four Billions</v>
          </cell>
        </row>
        <row r="649">
          <cell r="A649">
            <v>645</v>
          </cell>
          <cell r="B649" t="str">
            <v xml:space="preserve"> six hundred and forty five</v>
          </cell>
          <cell r="C649" t="str">
            <v xml:space="preserve"> six hundred and forty five</v>
          </cell>
          <cell r="D649" t="str">
            <v xml:space="preserve"> six hundred and forty five Thousand</v>
          </cell>
          <cell r="E649" t="str">
            <v xml:space="preserve"> six hundred and forty five Lakhs</v>
          </cell>
          <cell r="F649" t="str">
            <v xml:space="preserve"> six hundred and forty five Crores</v>
          </cell>
          <cell r="G649" t="str">
            <v xml:space="preserve"> six hundred and forty five Millions</v>
          </cell>
          <cell r="H649" t="str">
            <v xml:space="preserve"> six hundred and forty five Billions</v>
          </cell>
        </row>
        <row r="650">
          <cell r="A650">
            <v>646</v>
          </cell>
          <cell r="B650" t="str">
            <v xml:space="preserve"> six hundred and forty six</v>
          </cell>
          <cell r="C650" t="str">
            <v xml:space="preserve"> six hundred and forty six</v>
          </cell>
          <cell r="D650" t="str">
            <v xml:space="preserve"> six hundred and forty six Thousand</v>
          </cell>
          <cell r="E650" t="str">
            <v xml:space="preserve"> six hundred and forty six Lakhs</v>
          </cell>
          <cell r="F650" t="str">
            <v xml:space="preserve"> six hundred and forty six Crores</v>
          </cell>
          <cell r="G650" t="str">
            <v xml:space="preserve"> six hundred and forty six Millions</v>
          </cell>
          <cell r="H650" t="str">
            <v xml:space="preserve"> six hundred and forty six Billions</v>
          </cell>
        </row>
        <row r="651">
          <cell r="A651">
            <v>647</v>
          </cell>
          <cell r="B651" t="str">
            <v xml:space="preserve"> six hundred and forty seven</v>
          </cell>
          <cell r="C651" t="str">
            <v xml:space="preserve"> six hundred and forty seven</v>
          </cell>
          <cell r="D651" t="str">
            <v xml:space="preserve"> six hundred and forty seven Thousand</v>
          </cell>
          <cell r="E651" t="str">
            <v xml:space="preserve"> six hundred and forty seven Lakhs</v>
          </cell>
          <cell r="F651" t="str">
            <v xml:space="preserve"> six hundred and forty seven Crores</v>
          </cell>
          <cell r="G651" t="str">
            <v xml:space="preserve"> six hundred and forty seven Millions</v>
          </cell>
          <cell r="H651" t="str">
            <v xml:space="preserve"> six hundred and forty seven Billions</v>
          </cell>
        </row>
        <row r="652">
          <cell r="A652">
            <v>648</v>
          </cell>
          <cell r="B652" t="str">
            <v xml:space="preserve"> six hundred and forty eight</v>
          </cell>
          <cell r="C652" t="str">
            <v xml:space="preserve"> six hundred and forty eight</v>
          </cell>
          <cell r="D652" t="str">
            <v xml:space="preserve"> six hundred and forty eight Thousand</v>
          </cell>
          <cell r="E652" t="str">
            <v xml:space="preserve"> six hundred and forty eight Lakhs</v>
          </cell>
          <cell r="F652" t="str">
            <v xml:space="preserve"> six hundred and forty eight Crores</v>
          </cell>
          <cell r="G652" t="str">
            <v xml:space="preserve"> six hundred and forty eight Millions</v>
          </cell>
          <cell r="H652" t="str">
            <v xml:space="preserve"> six hundred and forty eight Billions</v>
          </cell>
        </row>
        <row r="653">
          <cell r="A653">
            <v>649</v>
          </cell>
          <cell r="B653" t="str">
            <v xml:space="preserve"> six hundred and forty nine</v>
          </cell>
          <cell r="C653" t="str">
            <v xml:space="preserve"> six hundred and forty nine</v>
          </cell>
          <cell r="D653" t="str">
            <v xml:space="preserve"> six hundred and forty nine Thousand</v>
          </cell>
          <cell r="E653" t="str">
            <v xml:space="preserve"> six hundred and forty nine Lakhs</v>
          </cell>
          <cell r="F653" t="str">
            <v xml:space="preserve"> six hundred and forty nine Crores</v>
          </cell>
          <cell r="G653" t="str">
            <v xml:space="preserve"> six hundred and forty nine Millions</v>
          </cell>
          <cell r="H653" t="str">
            <v xml:space="preserve"> six hundred and forty nine Billions</v>
          </cell>
        </row>
        <row r="654">
          <cell r="A654">
            <v>650</v>
          </cell>
          <cell r="B654" t="str">
            <v xml:space="preserve"> six hundred and fifty</v>
          </cell>
          <cell r="C654" t="str">
            <v xml:space="preserve"> six hundred and fifty</v>
          </cell>
          <cell r="D654" t="str">
            <v xml:space="preserve"> six hundred and fifty Thousand</v>
          </cell>
          <cell r="E654" t="str">
            <v xml:space="preserve"> six hundred and fifty Lakhs</v>
          </cell>
          <cell r="F654" t="str">
            <v xml:space="preserve"> six hundred and fifty Crores</v>
          </cell>
          <cell r="G654" t="str">
            <v xml:space="preserve"> six hundred and fifty Millions</v>
          </cell>
          <cell r="H654" t="str">
            <v xml:space="preserve"> six hundred and fifty Billions</v>
          </cell>
        </row>
        <row r="655">
          <cell r="A655">
            <v>651</v>
          </cell>
          <cell r="B655" t="str">
            <v xml:space="preserve"> six hundred and fifty one</v>
          </cell>
          <cell r="C655" t="str">
            <v xml:space="preserve"> six hundred and fifty one</v>
          </cell>
          <cell r="D655" t="str">
            <v xml:space="preserve"> six hundred and fifty one Thousand</v>
          </cell>
          <cell r="E655" t="str">
            <v xml:space="preserve"> six hundred and fifty one Lakhs</v>
          </cell>
          <cell r="F655" t="str">
            <v xml:space="preserve"> six hundred and fifty one Crores</v>
          </cell>
          <cell r="G655" t="str">
            <v xml:space="preserve"> six hundred and fifty one Millions</v>
          </cell>
          <cell r="H655" t="str">
            <v xml:space="preserve"> six hundred and fifty one Billions</v>
          </cell>
        </row>
        <row r="656">
          <cell r="A656">
            <v>652</v>
          </cell>
          <cell r="B656" t="str">
            <v xml:space="preserve"> six hundred and fifty two</v>
          </cell>
          <cell r="C656" t="str">
            <v xml:space="preserve"> six hundred and fifty two</v>
          </cell>
          <cell r="D656" t="str">
            <v xml:space="preserve"> six hundred and fifty two Thousand</v>
          </cell>
          <cell r="E656" t="str">
            <v xml:space="preserve"> six hundred and fifty two Lakhs</v>
          </cell>
          <cell r="F656" t="str">
            <v xml:space="preserve"> six hundred and fifty two Crores</v>
          </cell>
          <cell r="G656" t="str">
            <v xml:space="preserve"> six hundred and fifty two Millions</v>
          </cell>
          <cell r="H656" t="str">
            <v xml:space="preserve"> six hundred and fifty two Billions</v>
          </cell>
        </row>
        <row r="657">
          <cell r="A657">
            <v>653</v>
          </cell>
          <cell r="B657" t="str">
            <v xml:space="preserve"> six hundred and fifty three</v>
          </cell>
          <cell r="C657" t="str">
            <v xml:space="preserve"> six hundred and fifty three</v>
          </cell>
          <cell r="D657" t="str">
            <v xml:space="preserve"> six hundred and fifty three Thousand</v>
          </cell>
          <cell r="E657" t="str">
            <v xml:space="preserve"> six hundred and fifty three Lakhs</v>
          </cell>
          <cell r="F657" t="str">
            <v xml:space="preserve"> six hundred and fifty three Crores</v>
          </cell>
          <cell r="G657" t="str">
            <v xml:space="preserve"> six hundred and fifty three Millions</v>
          </cell>
          <cell r="H657" t="str">
            <v xml:space="preserve"> six hundred and fifty three Billions</v>
          </cell>
        </row>
        <row r="658">
          <cell r="A658">
            <v>654</v>
          </cell>
          <cell r="B658" t="str">
            <v xml:space="preserve"> six hundred and fifty four</v>
          </cell>
          <cell r="C658" t="str">
            <v xml:space="preserve"> six hundred and fifty four</v>
          </cell>
          <cell r="D658" t="str">
            <v xml:space="preserve"> six hundred and fifty four Thousand</v>
          </cell>
          <cell r="E658" t="str">
            <v xml:space="preserve"> six hundred and fifty four Lakhs</v>
          </cell>
          <cell r="F658" t="str">
            <v xml:space="preserve"> six hundred and fifty four Crores</v>
          </cell>
          <cell r="G658" t="str">
            <v xml:space="preserve"> six hundred and fifty four Millions</v>
          </cell>
          <cell r="H658" t="str">
            <v xml:space="preserve"> six hundred and fifty four Billions</v>
          </cell>
        </row>
        <row r="659">
          <cell r="A659">
            <v>655</v>
          </cell>
          <cell r="B659" t="str">
            <v xml:space="preserve"> six hundred and fifty five</v>
          </cell>
          <cell r="C659" t="str">
            <v xml:space="preserve"> six hundred and fifty five</v>
          </cell>
          <cell r="D659" t="str">
            <v xml:space="preserve"> six hundred and fifty five Thousand</v>
          </cell>
          <cell r="E659" t="str">
            <v xml:space="preserve"> six hundred and fifty five Lakhs</v>
          </cell>
          <cell r="F659" t="str">
            <v xml:space="preserve"> six hundred and fifty five Crores</v>
          </cell>
          <cell r="G659" t="str">
            <v xml:space="preserve"> six hundred and fifty five Millions</v>
          </cell>
          <cell r="H659" t="str">
            <v xml:space="preserve"> six hundred and fifty five Billions</v>
          </cell>
        </row>
        <row r="660">
          <cell r="A660">
            <v>656</v>
          </cell>
          <cell r="B660" t="str">
            <v xml:space="preserve"> six hundred and fifty six</v>
          </cell>
          <cell r="C660" t="str">
            <v xml:space="preserve"> six hundred and fifty six</v>
          </cell>
          <cell r="D660" t="str">
            <v xml:space="preserve"> six hundred and fifty six Thousand</v>
          </cell>
          <cell r="E660" t="str">
            <v xml:space="preserve"> six hundred and fifty six Lakhs</v>
          </cell>
          <cell r="F660" t="str">
            <v xml:space="preserve"> six hundred and fifty six Crores</v>
          </cell>
          <cell r="G660" t="str">
            <v xml:space="preserve"> six hundred and fifty six Millions</v>
          </cell>
          <cell r="H660" t="str">
            <v xml:space="preserve"> six hundred and fifty six Billions</v>
          </cell>
        </row>
        <row r="661">
          <cell r="A661">
            <v>657</v>
          </cell>
          <cell r="B661" t="str">
            <v xml:space="preserve"> six hundred and fifty seven</v>
          </cell>
          <cell r="C661" t="str">
            <v xml:space="preserve"> six hundred and fifty seven</v>
          </cell>
          <cell r="D661" t="str">
            <v xml:space="preserve"> six hundred and fifty seven Thousand</v>
          </cell>
          <cell r="E661" t="str">
            <v xml:space="preserve"> six hundred and fifty seven Lakhs</v>
          </cell>
          <cell r="F661" t="str">
            <v xml:space="preserve"> six hundred and fifty seven Crores</v>
          </cell>
          <cell r="G661" t="str">
            <v xml:space="preserve"> six hundred and fifty seven Millions</v>
          </cell>
          <cell r="H661" t="str">
            <v xml:space="preserve"> six hundred and fifty seven Billions</v>
          </cell>
        </row>
        <row r="662">
          <cell r="A662">
            <v>658</v>
          </cell>
          <cell r="B662" t="str">
            <v xml:space="preserve"> six hundred and fifty eight</v>
          </cell>
          <cell r="C662" t="str">
            <v xml:space="preserve"> six hundred and fifty eight</v>
          </cell>
          <cell r="D662" t="str">
            <v xml:space="preserve"> six hundred and fifty eight Thousand</v>
          </cell>
          <cell r="E662" t="str">
            <v xml:space="preserve"> six hundred and fifty eight Lakhs</v>
          </cell>
          <cell r="F662" t="str">
            <v xml:space="preserve"> six hundred and fifty eight Crores</v>
          </cell>
          <cell r="G662" t="str">
            <v xml:space="preserve"> six hundred and fifty eight Millions</v>
          </cell>
          <cell r="H662" t="str">
            <v xml:space="preserve"> six hundred and fifty eight Billions</v>
          </cell>
        </row>
        <row r="663">
          <cell r="A663">
            <v>659</v>
          </cell>
          <cell r="B663" t="str">
            <v xml:space="preserve"> six hundred and fifty nine</v>
          </cell>
          <cell r="C663" t="str">
            <v xml:space="preserve"> six hundred and fifty nine</v>
          </cell>
          <cell r="D663" t="str">
            <v xml:space="preserve"> six hundred and fifty nine Thousand</v>
          </cell>
          <cell r="E663" t="str">
            <v xml:space="preserve"> six hundred and fifty nine Lakhs</v>
          </cell>
          <cell r="F663" t="str">
            <v xml:space="preserve"> six hundred and fifty nine Crores</v>
          </cell>
          <cell r="G663" t="str">
            <v xml:space="preserve"> six hundred and fifty nine Millions</v>
          </cell>
          <cell r="H663" t="str">
            <v xml:space="preserve"> six hundred and fifty nine Billions</v>
          </cell>
        </row>
        <row r="664">
          <cell r="A664">
            <v>660</v>
          </cell>
          <cell r="B664" t="str">
            <v xml:space="preserve"> six hundred and sixty</v>
          </cell>
          <cell r="C664" t="str">
            <v xml:space="preserve"> six hundred and sixty</v>
          </cell>
          <cell r="D664" t="str">
            <v xml:space="preserve"> six hundred and sixty Thousand</v>
          </cell>
          <cell r="E664" t="str">
            <v xml:space="preserve"> six hundred and sixty Lakhs</v>
          </cell>
          <cell r="F664" t="str">
            <v xml:space="preserve"> six hundred and sixty Crores</v>
          </cell>
          <cell r="G664" t="str">
            <v xml:space="preserve"> six hundred and sixty Millions</v>
          </cell>
          <cell r="H664" t="str">
            <v xml:space="preserve"> six hundred and sixty Billions</v>
          </cell>
        </row>
        <row r="665">
          <cell r="A665">
            <v>661</v>
          </cell>
          <cell r="B665" t="str">
            <v xml:space="preserve"> six hundred and sixty one</v>
          </cell>
          <cell r="C665" t="str">
            <v xml:space="preserve"> six hundred and sixty one</v>
          </cell>
          <cell r="D665" t="str">
            <v xml:space="preserve"> six hundred and sixty one Thousand</v>
          </cell>
          <cell r="E665" t="str">
            <v xml:space="preserve"> six hundred and sixty one Lakhs</v>
          </cell>
          <cell r="F665" t="str">
            <v xml:space="preserve"> six hundred and sixty one Crores</v>
          </cell>
          <cell r="G665" t="str">
            <v xml:space="preserve"> six hundred and sixty one Millions</v>
          </cell>
          <cell r="H665" t="str">
            <v xml:space="preserve"> six hundred and sixty one Billions</v>
          </cell>
        </row>
        <row r="666">
          <cell r="A666">
            <v>662</v>
          </cell>
          <cell r="B666" t="str">
            <v xml:space="preserve"> six hundred and sixty two</v>
          </cell>
          <cell r="C666" t="str">
            <v xml:space="preserve"> six hundred and sixty two</v>
          </cell>
          <cell r="D666" t="str">
            <v xml:space="preserve"> six hundred and sixty two Thousand</v>
          </cell>
          <cell r="E666" t="str">
            <v xml:space="preserve"> six hundred and sixty two Lakhs</v>
          </cell>
          <cell r="F666" t="str">
            <v xml:space="preserve"> six hundred and sixty two Crores</v>
          </cell>
          <cell r="G666" t="str">
            <v xml:space="preserve"> six hundred and sixty two Millions</v>
          </cell>
          <cell r="H666" t="str">
            <v xml:space="preserve"> six hundred and sixty two Billions</v>
          </cell>
        </row>
        <row r="667">
          <cell r="A667">
            <v>663</v>
          </cell>
          <cell r="B667" t="str">
            <v xml:space="preserve"> six hundred and sixty three</v>
          </cell>
          <cell r="C667" t="str">
            <v xml:space="preserve"> six hundred and sixty three</v>
          </cell>
          <cell r="D667" t="str">
            <v xml:space="preserve"> six hundred and sixty three Thousand</v>
          </cell>
          <cell r="E667" t="str">
            <v xml:space="preserve"> six hundred and sixty three Lakhs</v>
          </cell>
          <cell r="F667" t="str">
            <v xml:space="preserve"> six hundred and sixty three Crores</v>
          </cell>
          <cell r="G667" t="str">
            <v xml:space="preserve"> six hundred and sixty three Millions</v>
          </cell>
          <cell r="H667" t="str">
            <v xml:space="preserve"> six hundred and sixty three Billions</v>
          </cell>
        </row>
        <row r="668">
          <cell r="A668">
            <v>664</v>
          </cell>
          <cell r="B668" t="str">
            <v xml:space="preserve"> six hundred and sixty four</v>
          </cell>
          <cell r="C668" t="str">
            <v xml:space="preserve"> six hundred and sixty four</v>
          </cell>
          <cell r="D668" t="str">
            <v xml:space="preserve"> six hundred and sixty four Thousand</v>
          </cell>
          <cell r="E668" t="str">
            <v xml:space="preserve"> six hundred and sixty four Lakhs</v>
          </cell>
          <cell r="F668" t="str">
            <v xml:space="preserve"> six hundred and sixty four Crores</v>
          </cell>
          <cell r="G668" t="str">
            <v xml:space="preserve"> six hundred and sixty four Millions</v>
          </cell>
          <cell r="H668" t="str">
            <v xml:space="preserve"> six hundred and sixty four Billions</v>
          </cell>
        </row>
        <row r="669">
          <cell r="A669">
            <v>665</v>
          </cell>
          <cell r="B669" t="str">
            <v xml:space="preserve"> six hundred and sixty five</v>
          </cell>
          <cell r="C669" t="str">
            <v xml:space="preserve"> six hundred and sixty five</v>
          </cell>
          <cell r="D669" t="str">
            <v xml:space="preserve"> six hundred and sixty five Thousand</v>
          </cell>
          <cell r="E669" t="str">
            <v xml:space="preserve"> six hundred and sixty five Lakhs</v>
          </cell>
          <cell r="F669" t="str">
            <v xml:space="preserve"> six hundred and sixty five Crores</v>
          </cell>
          <cell r="G669" t="str">
            <v xml:space="preserve"> six hundred and sixty five Millions</v>
          </cell>
          <cell r="H669" t="str">
            <v xml:space="preserve"> six hundred and sixty five Billions</v>
          </cell>
        </row>
        <row r="670">
          <cell r="A670">
            <v>666</v>
          </cell>
          <cell r="B670" t="str">
            <v xml:space="preserve"> six hundred and sixty six</v>
          </cell>
          <cell r="C670" t="str">
            <v xml:space="preserve"> six hundred and sixty six</v>
          </cell>
          <cell r="D670" t="str">
            <v xml:space="preserve"> six hundred and sixty six Thousand</v>
          </cell>
          <cell r="E670" t="str">
            <v xml:space="preserve"> six hundred and sixty six Lakhs</v>
          </cell>
          <cell r="F670" t="str">
            <v xml:space="preserve"> six hundred and sixty six Crores</v>
          </cell>
          <cell r="G670" t="str">
            <v xml:space="preserve"> six hundred and sixty six Millions</v>
          </cell>
          <cell r="H670" t="str">
            <v xml:space="preserve"> six hundred and sixty six Billions</v>
          </cell>
        </row>
        <row r="671">
          <cell r="A671">
            <v>667</v>
          </cell>
          <cell r="B671" t="str">
            <v xml:space="preserve"> six hundred and sixty seven</v>
          </cell>
          <cell r="C671" t="str">
            <v xml:space="preserve"> six hundred and sixty seven</v>
          </cell>
          <cell r="D671" t="str">
            <v xml:space="preserve"> six hundred and sixty seven Thousand</v>
          </cell>
          <cell r="E671" t="str">
            <v xml:space="preserve"> six hundred and sixty seven Lakhs</v>
          </cell>
          <cell r="F671" t="str">
            <v xml:space="preserve"> six hundred and sixty seven Crores</v>
          </cell>
          <cell r="G671" t="str">
            <v xml:space="preserve"> six hundred and sixty seven Millions</v>
          </cell>
          <cell r="H671" t="str">
            <v xml:space="preserve"> six hundred and sixty seven Billions</v>
          </cell>
        </row>
        <row r="672">
          <cell r="A672">
            <v>668</v>
          </cell>
          <cell r="B672" t="str">
            <v xml:space="preserve"> six hundred and sixty eight</v>
          </cell>
          <cell r="C672" t="str">
            <v xml:space="preserve"> six hundred and sixty eight</v>
          </cell>
          <cell r="D672" t="str">
            <v xml:space="preserve"> six hundred and sixty eight Thousand</v>
          </cell>
          <cell r="E672" t="str">
            <v xml:space="preserve"> six hundred and sixty eight Lakhs</v>
          </cell>
          <cell r="F672" t="str">
            <v xml:space="preserve"> six hundred and sixty eight Crores</v>
          </cell>
          <cell r="G672" t="str">
            <v xml:space="preserve"> six hundred and sixty eight Millions</v>
          </cell>
          <cell r="H672" t="str">
            <v xml:space="preserve"> six hundred and sixty eight Billions</v>
          </cell>
        </row>
        <row r="673">
          <cell r="A673">
            <v>669</v>
          </cell>
          <cell r="B673" t="str">
            <v xml:space="preserve"> six hundred and sixty nine</v>
          </cell>
          <cell r="C673" t="str">
            <v xml:space="preserve"> six hundred and sixty nine</v>
          </cell>
          <cell r="D673" t="str">
            <v xml:space="preserve"> six hundred and sixty nine Thousand</v>
          </cell>
          <cell r="E673" t="str">
            <v xml:space="preserve"> six hundred and sixty nine Lakhs</v>
          </cell>
          <cell r="F673" t="str">
            <v xml:space="preserve"> six hundred and sixty nine Crores</v>
          </cell>
          <cell r="G673" t="str">
            <v xml:space="preserve"> six hundred and sixty nine Millions</v>
          </cell>
          <cell r="H673" t="str">
            <v xml:space="preserve"> six hundred and sixty nine Billions</v>
          </cell>
        </row>
        <row r="674">
          <cell r="A674">
            <v>670</v>
          </cell>
          <cell r="B674" t="str">
            <v xml:space="preserve"> six hundred and seventy</v>
          </cell>
          <cell r="C674" t="str">
            <v xml:space="preserve"> six hundred and seventy</v>
          </cell>
          <cell r="D674" t="str">
            <v xml:space="preserve"> six hundred and seventy Thousand</v>
          </cell>
          <cell r="E674" t="str">
            <v xml:space="preserve"> six hundred and seventy Lakhs</v>
          </cell>
          <cell r="F674" t="str">
            <v xml:space="preserve"> six hundred and seventy Crores</v>
          </cell>
          <cell r="G674" t="str">
            <v xml:space="preserve"> six hundred and seventy Millions</v>
          </cell>
          <cell r="H674" t="str">
            <v xml:space="preserve"> six hundred and seventy Billions</v>
          </cell>
        </row>
        <row r="675">
          <cell r="A675">
            <v>671</v>
          </cell>
          <cell r="B675" t="str">
            <v xml:space="preserve"> six hundred and seventy one</v>
          </cell>
          <cell r="C675" t="str">
            <v xml:space="preserve"> six hundred and seventy one</v>
          </cell>
          <cell r="D675" t="str">
            <v xml:space="preserve"> six hundred and seventy one Thousand</v>
          </cell>
          <cell r="E675" t="str">
            <v xml:space="preserve"> six hundred and seventy one Lakhs</v>
          </cell>
          <cell r="F675" t="str">
            <v xml:space="preserve"> six hundred and seventy one Crores</v>
          </cell>
          <cell r="G675" t="str">
            <v xml:space="preserve"> six hundred and seventy one Millions</v>
          </cell>
          <cell r="H675" t="str">
            <v xml:space="preserve"> six hundred and seventy one Billions</v>
          </cell>
        </row>
        <row r="676">
          <cell r="A676">
            <v>672</v>
          </cell>
          <cell r="B676" t="str">
            <v xml:space="preserve"> six hundred and seventy two</v>
          </cell>
          <cell r="C676" t="str">
            <v xml:space="preserve"> six hundred and seventy two</v>
          </cell>
          <cell r="D676" t="str">
            <v xml:space="preserve"> six hundred and seventy two Thousand</v>
          </cell>
          <cell r="E676" t="str">
            <v xml:space="preserve"> six hundred and seventy two Lakhs</v>
          </cell>
          <cell r="F676" t="str">
            <v xml:space="preserve"> six hundred and seventy two Crores</v>
          </cell>
          <cell r="G676" t="str">
            <v xml:space="preserve"> six hundred and seventy two Millions</v>
          </cell>
          <cell r="H676" t="str">
            <v xml:space="preserve"> six hundred and seventy two Billions</v>
          </cell>
        </row>
        <row r="677">
          <cell r="A677">
            <v>673</v>
          </cell>
          <cell r="B677" t="str">
            <v xml:space="preserve"> six hundred and seventy three</v>
          </cell>
          <cell r="C677" t="str">
            <v xml:space="preserve"> six hundred and seventy three</v>
          </cell>
          <cell r="D677" t="str">
            <v xml:space="preserve"> six hundred and seventy three Thousand</v>
          </cell>
          <cell r="E677" t="str">
            <v xml:space="preserve"> six hundred and seventy three Lakhs</v>
          </cell>
          <cell r="F677" t="str">
            <v xml:space="preserve"> six hundred and seventy three Crores</v>
          </cell>
          <cell r="G677" t="str">
            <v xml:space="preserve"> six hundred and seventy three Millions</v>
          </cell>
          <cell r="H677" t="str">
            <v xml:space="preserve"> six hundred and seventy three Billions</v>
          </cell>
        </row>
        <row r="678">
          <cell r="A678">
            <v>674</v>
          </cell>
          <cell r="B678" t="str">
            <v xml:space="preserve"> six hundred and seventy four</v>
          </cell>
          <cell r="C678" t="str">
            <v xml:space="preserve"> six hundred and seventy four</v>
          </cell>
          <cell r="D678" t="str">
            <v xml:space="preserve"> six hundred and seventy four Thousand</v>
          </cell>
          <cell r="E678" t="str">
            <v xml:space="preserve"> six hundred and seventy four Lakhs</v>
          </cell>
          <cell r="F678" t="str">
            <v xml:space="preserve"> six hundred and seventy four Crores</v>
          </cell>
          <cell r="G678" t="str">
            <v xml:space="preserve"> six hundred and seventy four Millions</v>
          </cell>
          <cell r="H678" t="str">
            <v xml:space="preserve"> six hundred and seventy four Billions</v>
          </cell>
        </row>
        <row r="679">
          <cell r="A679">
            <v>675</v>
          </cell>
          <cell r="B679" t="str">
            <v xml:space="preserve"> six hundred and seventy five</v>
          </cell>
          <cell r="C679" t="str">
            <v xml:space="preserve"> six hundred and seventy five</v>
          </cell>
          <cell r="D679" t="str">
            <v xml:space="preserve"> six hundred and seventy five Thousand</v>
          </cell>
          <cell r="E679" t="str">
            <v xml:space="preserve"> six hundred and seventy five Lakhs</v>
          </cell>
          <cell r="F679" t="str">
            <v xml:space="preserve"> six hundred and seventy five Crores</v>
          </cell>
          <cell r="G679" t="str">
            <v xml:space="preserve"> six hundred and seventy five Millions</v>
          </cell>
          <cell r="H679" t="str">
            <v xml:space="preserve"> six hundred and seventy five Billions</v>
          </cell>
        </row>
        <row r="680">
          <cell r="A680">
            <v>676</v>
          </cell>
          <cell r="B680" t="str">
            <v xml:space="preserve"> six hundred and seventy six</v>
          </cell>
          <cell r="C680" t="str">
            <v xml:space="preserve"> six hundred and seventy six</v>
          </cell>
          <cell r="D680" t="str">
            <v xml:space="preserve"> six hundred and seventy six Thousand</v>
          </cell>
          <cell r="E680" t="str">
            <v xml:space="preserve"> six hundred and seventy six Lakhs</v>
          </cell>
          <cell r="F680" t="str">
            <v xml:space="preserve"> six hundred and seventy six Crores</v>
          </cell>
          <cell r="G680" t="str">
            <v xml:space="preserve"> six hundred and seventy six Millions</v>
          </cell>
          <cell r="H680" t="str">
            <v xml:space="preserve"> six hundred and seventy six Billions</v>
          </cell>
        </row>
        <row r="681">
          <cell r="A681">
            <v>677</v>
          </cell>
          <cell r="B681" t="str">
            <v xml:space="preserve"> six hundred and seventy seven</v>
          </cell>
          <cell r="C681" t="str">
            <v xml:space="preserve"> six hundred and seventy seven</v>
          </cell>
          <cell r="D681" t="str">
            <v xml:space="preserve"> six hundred and seventy seven Thousand</v>
          </cell>
          <cell r="E681" t="str">
            <v xml:space="preserve"> six hundred and seventy seven Lakhs</v>
          </cell>
          <cell r="F681" t="str">
            <v xml:space="preserve"> six hundred and seventy seven Crores</v>
          </cell>
          <cell r="G681" t="str">
            <v xml:space="preserve"> six hundred and seventy seven Millions</v>
          </cell>
          <cell r="H681" t="str">
            <v xml:space="preserve"> six hundred and seventy seven Billions</v>
          </cell>
        </row>
        <row r="682">
          <cell r="A682">
            <v>678</v>
          </cell>
          <cell r="B682" t="str">
            <v xml:space="preserve"> six hundred and seventy eight</v>
          </cell>
          <cell r="C682" t="str">
            <v xml:space="preserve"> six hundred and seventy eight</v>
          </cell>
          <cell r="D682" t="str">
            <v xml:space="preserve"> six hundred and seventy eight Thousand</v>
          </cell>
          <cell r="E682" t="str">
            <v xml:space="preserve"> six hundred and seventy eight Lakhs</v>
          </cell>
          <cell r="F682" t="str">
            <v xml:space="preserve"> six hundred and seventy eight Crores</v>
          </cell>
          <cell r="G682" t="str">
            <v xml:space="preserve"> six hundred and seventy eight Millions</v>
          </cell>
          <cell r="H682" t="str">
            <v xml:space="preserve"> six hundred and seventy eight Billions</v>
          </cell>
        </row>
        <row r="683">
          <cell r="A683">
            <v>679</v>
          </cell>
          <cell r="B683" t="str">
            <v xml:space="preserve"> six hundred and seventy nine</v>
          </cell>
          <cell r="C683" t="str">
            <v xml:space="preserve"> six hundred and seventy nine</v>
          </cell>
          <cell r="D683" t="str">
            <v xml:space="preserve"> six hundred and seventy nine Thousand</v>
          </cell>
          <cell r="E683" t="str">
            <v xml:space="preserve"> six hundred and seventy nine Lakhs</v>
          </cell>
          <cell r="F683" t="str">
            <v xml:space="preserve"> six hundred and seventy nine Crores</v>
          </cell>
          <cell r="G683" t="str">
            <v xml:space="preserve"> six hundred and seventy nine Millions</v>
          </cell>
          <cell r="H683" t="str">
            <v xml:space="preserve"> six hundred and seventy nine Billions</v>
          </cell>
        </row>
        <row r="684">
          <cell r="A684">
            <v>680</v>
          </cell>
          <cell r="B684" t="str">
            <v xml:space="preserve"> six hundred and eighty</v>
          </cell>
          <cell r="C684" t="str">
            <v xml:space="preserve"> six hundred and eighty</v>
          </cell>
          <cell r="D684" t="str">
            <v xml:space="preserve"> six hundred and eighty Thousand</v>
          </cell>
          <cell r="E684" t="str">
            <v xml:space="preserve"> six hundred and eighty Lakhs</v>
          </cell>
          <cell r="F684" t="str">
            <v xml:space="preserve"> six hundred and eighty Crores</v>
          </cell>
          <cell r="G684" t="str">
            <v xml:space="preserve"> six hundred and eighty Millions</v>
          </cell>
          <cell r="H684" t="str">
            <v xml:space="preserve"> six hundred and eighty Billions</v>
          </cell>
        </row>
        <row r="685">
          <cell r="A685">
            <v>681</v>
          </cell>
          <cell r="B685" t="str">
            <v xml:space="preserve"> six hundred and eighty one</v>
          </cell>
          <cell r="C685" t="str">
            <v xml:space="preserve"> six hundred and eighty one</v>
          </cell>
          <cell r="D685" t="str">
            <v xml:space="preserve"> six hundred and eighty one Thousand</v>
          </cell>
          <cell r="E685" t="str">
            <v xml:space="preserve"> six hundred and eighty one Lakhs</v>
          </cell>
          <cell r="F685" t="str">
            <v xml:space="preserve"> six hundred and eighty one Crores</v>
          </cell>
          <cell r="G685" t="str">
            <v xml:space="preserve"> six hundred and eighty one Millions</v>
          </cell>
          <cell r="H685" t="str">
            <v xml:space="preserve"> six hundred and eighty one Billions</v>
          </cell>
        </row>
        <row r="686">
          <cell r="A686">
            <v>682</v>
          </cell>
          <cell r="B686" t="str">
            <v xml:space="preserve"> six hundred and eighty two</v>
          </cell>
          <cell r="C686" t="str">
            <v xml:space="preserve"> six hundred and eighty two</v>
          </cell>
          <cell r="D686" t="str">
            <v xml:space="preserve"> six hundred and eighty two Thousand</v>
          </cell>
          <cell r="E686" t="str">
            <v xml:space="preserve"> six hundred and eighty two Lakhs</v>
          </cell>
          <cell r="F686" t="str">
            <v xml:space="preserve"> six hundred and eighty two Crores</v>
          </cell>
          <cell r="G686" t="str">
            <v xml:space="preserve"> six hundred and eighty two Millions</v>
          </cell>
          <cell r="H686" t="str">
            <v xml:space="preserve"> six hundred and eighty two Billions</v>
          </cell>
        </row>
        <row r="687">
          <cell r="A687">
            <v>683</v>
          </cell>
          <cell r="B687" t="str">
            <v xml:space="preserve"> six hundred and eighty three</v>
          </cell>
          <cell r="C687" t="str">
            <v xml:space="preserve"> six hundred and eighty three</v>
          </cell>
          <cell r="D687" t="str">
            <v xml:space="preserve"> six hundred and eighty three Thousand</v>
          </cell>
          <cell r="E687" t="str">
            <v xml:space="preserve"> six hundred and eighty three Lakhs</v>
          </cell>
          <cell r="F687" t="str">
            <v xml:space="preserve"> six hundred and eighty three Crores</v>
          </cell>
          <cell r="G687" t="str">
            <v xml:space="preserve"> six hundred and eighty three Millions</v>
          </cell>
          <cell r="H687" t="str">
            <v xml:space="preserve"> six hundred and eighty three Billions</v>
          </cell>
        </row>
        <row r="688">
          <cell r="A688">
            <v>684</v>
          </cell>
          <cell r="B688" t="str">
            <v xml:space="preserve"> six hundred and eighty four</v>
          </cell>
          <cell r="C688" t="str">
            <v xml:space="preserve"> six hundred and eighty four</v>
          </cell>
          <cell r="D688" t="str">
            <v xml:space="preserve"> six hundred and eighty four Thousand</v>
          </cell>
          <cell r="E688" t="str">
            <v xml:space="preserve"> six hundred and eighty four Lakhs</v>
          </cell>
          <cell r="F688" t="str">
            <v xml:space="preserve"> six hundred and eighty four Crores</v>
          </cell>
          <cell r="G688" t="str">
            <v xml:space="preserve"> six hundred and eighty four Millions</v>
          </cell>
          <cell r="H688" t="str">
            <v xml:space="preserve"> six hundred and eighty four Billions</v>
          </cell>
        </row>
        <row r="689">
          <cell r="A689">
            <v>685</v>
          </cell>
          <cell r="B689" t="str">
            <v xml:space="preserve"> six hundred and eighty five</v>
          </cell>
          <cell r="C689" t="str">
            <v xml:space="preserve"> six hundred and eighty five</v>
          </cell>
          <cell r="D689" t="str">
            <v xml:space="preserve"> six hundred and eighty five Thousand</v>
          </cell>
          <cell r="E689" t="str">
            <v xml:space="preserve"> six hundred and eighty five Lakhs</v>
          </cell>
          <cell r="F689" t="str">
            <v xml:space="preserve"> six hundred and eighty five Crores</v>
          </cell>
          <cell r="G689" t="str">
            <v xml:space="preserve"> six hundred and eighty five Millions</v>
          </cell>
          <cell r="H689" t="str">
            <v xml:space="preserve"> six hundred and eighty five Billions</v>
          </cell>
        </row>
        <row r="690">
          <cell r="A690">
            <v>686</v>
          </cell>
          <cell r="B690" t="str">
            <v xml:space="preserve"> six hundred and eighty six</v>
          </cell>
          <cell r="C690" t="str">
            <v xml:space="preserve"> six hundred and eighty six</v>
          </cell>
          <cell r="D690" t="str">
            <v xml:space="preserve"> six hundred and eighty six Thousand</v>
          </cell>
          <cell r="E690" t="str">
            <v xml:space="preserve"> six hundred and eighty six Lakhs</v>
          </cell>
          <cell r="F690" t="str">
            <v xml:space="preserve"> six hundred and eighty six Crores</v>
          </cell>
          <cell r="G690" t="str">
            <v xml:space="preserve"> six hundred and eighty six Millions</v>
          </cell>
          <cell r="H690" t="str">
            <v xml:space="preserve"> six hundred and eighty six Billions</v>
          </cell>
        </row>
        <row r="691">
          <cell r="A691">
            <v>687</v>
          </cell>
          <cell r="B691" t="str">
            <v xml:space="preserve"> six hundred and eighty seven</v>
          </cell>
          <cell r="C691" t="str">
            <v xml:space="preserve"> six hundred and eighty seven</v>
          </cell>
          <cell r="D691" t="str">
            <v xml:space="preserve"> six hundred and eighty seven Thousand</v>
          </cell>
          <cell r="E691" t="str">
            <v xml:space="preserve"> six hundred and eighty seven Lakhs</v>
          </cell>
          <cell r="F691" t="str">
            <v xml:space="preserve"> six hundred and eighty seven Crores</v>
          </cell>
          <cell r="G691" t="str">
            <v xml:space="preserve"> six hundred and eighty seven Millions</v>
          </cell>
          <cell r="H691" t="str">
            <v xml:space="preserve"> six hundred and eighty seven Billions</v>
          </cell>
        </row>
        <row r="692">
          <cell r="A692">
            <v>688</v>
          </cell>
          <cell r="B692" t="str">
            <v xml:space="preserve"> six hundred and eighty eight</v>
          </cell>
          <cell r="C692" t="str">
            <v xml:space="preserve"> six hundred and eighty eight</v>
          </cell>
          <cell r="D692" t="str">
            <v xml:space="preserve"> six hundred and eighty eight Thousand</v>
          </cell>
          <cell r="E692" t="str">
            <v xml:space="preserve"> six hundred and eighty eight Lakhs</v>
          </cell>
          <cell r="F692" t="str">
            <v xml:space="preserve"> six hundred and eighty eight Crores</v>
          </cell>
          <cell r="G692" t="str">
            <v xml:space="preserve"> six hundred and eighty eight Millions</v>
          </cell>
          <cell r="H692" t="str">
            <v xml:space="preserve"> six hundred and eighty eight Billions</v>
          </cell>
        </row>
        <row r="693">
          <cell r="A693">
            <v>689</v>
          </cell>
          <cell r="B693" t="str">
            <v xml:space="preserve"> six hundred and eighty nine</v>
          </cell>
          <cell r="C693" t="str">
            <v xml:space="preserve"> six hundred and eighty nine</v>
          </cell>
          <cell r="D693" t="str">
            <v xml:space="preserve"> six hundred and eighty nine Thousand</v>
          </cell>
          <cell r="E693" t="str">
            <v xml:space="preserve"> six hundred and eighty nine Lakhs</v>
          </cell>
          <cell r="F693" t="str">
            <v xml:space="preserve"> six hundred and eighty nine Crores</v>
          </cell>
          <cell r="G693" t="str">
            <v xml:space="preserve"> six hundred and eighty nine Millions</v>
          </cell>
          <cell r="H693" t="str">
            <v xml:space="preserve"> six hundred and eighty nine Billions</v>
          </cell>
        </row>
        <row r="694">
          <cell r="A694">
            <v>690</v>
          </cell>
          <cell r="B694" t="str">
            <v xml:space="preserve"> six hundred and ninety</v>
          </cell>
          <cell r="C694" t="str">
            <v xml:space="preserve"> six hundred and ninety</v>
          </cell>
          <cell r="D694" t="str">
            <v xml:space="preserve"> six hundred and ninety Thousand</v>
          </cell>
          <cell r="E694" t="str">
            <v xml:space="preserve"> six hundred and ninety Lakhs</v>
          </cell>
          <cell r="F694" t="str">
            <v xml:space="preserve"> six hundred and ninety Crores</v>
          </cell>
          <cell r="G694" t="str">
            <v xml:space="preserve"> six hundred and ninety Millions</v>
          </cell>
          <cell r="H694" t="str">
            <v xml:space="preserve"> six hundred and ninety Billions</v>
          </cell>
        </row>
        <row r="695">
          <cell r="A695">
            <v>691</v>
          </cell>
          <cell r="B695" t="str">
            <v xml:space="preserve"> six hundred and ninety one</v>
          </cell>
          <cell r="C695" t="str">
            <v xml:space="preserve"> six hundred and ninety one</v>
          </cell>
          <cell r="D695" t="str">
            <v xml:space="preserve"> six hundred and ninety one Thousand</v>
          </cell>
          <cell r="E695" t="str">
            <v xml:space="preserve"> six hundred and ninety one Lakhs</v>
          </cell>
          <cell r="F695" t="str">
            <v xml:space="preserve"> six hundred and ninety one Crores</v>
          </cell>
          <cell r="G695" t="str">
            <v xml:space="preserve"> six hundred and ninety one Millions</v>
          </cell>
          <cell r="H695" t="str">
            <v xml:space="preserve"> six hundred and ninety one Billions</v>
          </cell>
        </row>
        <row r="696">
          <cell r="A696">
            <v>692</v>
          </cell>
          <cell r="B696" t="str">
            <v xml:space="preserve"> six hundred and ninety two</v>
          </cell>
          <cell r="C696" t="str">
            <v xml:space="preserve"> six hundred and ninety two</v>
          </cell>
          <cell r="D696" t="str">
            <v xml:space="preserve"> six hundred and ninety two Thousand</v>
          </cell>
          <cell r="E696" t="str">
            <v xml:space="preserve"> six hundred and ninety two Lakhs</v>
          </cell>
          <cell r="F696" t="str">
            <v xml:space="preserve"> six hundred and ninety two Crores</v>
          </cell>
          <cell r="G696" t="str">
            <v xml:space="preserve"> six hundred and ninety two Millions</v>
          </cell>
          <cell r="H696" t="str">
            <v xml:space="preserve"> six hundred and ninety two Billions</v>
          </cell>
        </row>
        <row r="697">
          <cell r="A697">
            <v>693</v>
          </cell>
          <cell r="B697" t="str">
            <v xml:space="preserve"> six hundred and ninety three</v>
          </cell>
          <cell r="C697" t="str">
            <v xml:space="preserve"> six hundred and ninety three</v>
          </cell>
          <cell r="D697" t="str">
            <v xml:space="preserve"> six hundred and ninety three Thousand</v>
          </cell>
          <cell r="E697" t="str">
            <v xml:space="preserve"> six hundred and ninety three Lakhs</v>
          </cell>
          <cell r="F697" t="str">
            <v xml:space="preserve"> six hundred and ninety three Crores</v>
          </cell>
          <cell r="G697" t="str">
            <v xml:space="preserve"> six hundred and ninety three Millions</v>
          </cell>
          <cell r="H697" t="str">
            <v xml:space="preserve"> six hundred and ninety three Billions</v>
          </cell>
        </row>
        <row r="698">
          <cell r="A698">
            <v>694</v>
          </cell>
          <cell r="B698" t="str">
            <v xml:space="preserve"> six hundred and ninety four </v>
          </cell>
          <cell r="C698" t="str">
            <v xml:space="preserve"> six hundred and ninety four </v>
          </cell>
          <cell r="D698" t="str">
            <v xml:space="preserve"> six hundred and ninety four  Thousand</v>
          </cell>
          <cell r="E698" t="str">
            <v xml:space="preserve"> six hundred and ninety four  Lakhs</v>
          </cell>
          <cell r="F698" t="str">
            <v xml:space="preserve"> six hundred and ninety four  Crores</v>
          </cell>
          <cell r="G698" t="str">
            <v xml:space="preserve"> six hundred and ninety four  Millions</v>
          </cell>
          <cell r="H698" t="str">
            <v xml:space="preserve"> six hundred and ninety four  Billions</v>
          </cell>
        </row>
        <row r="699">
          <cell r="A699">
            <v>695</v>
          </cell>
          <cell r="B699" t="str">
            <v xml:space="preserve"> six hundred and ninety five</v>
          </cell>
          <cell r="C699" t="str">
            <v xml:space="preserve"> six hundred and ninety five</v>
          </cell>
          <cell r="D699" t="str">
            <v xml:space="preserve"> six hundred and ninety five Thousand</v>
          </cell>
          <cell r="E699" t="str">
            <v xml:space="preserve"> six hundred and ninety five Lakhs</v>
          </cell>
          <cell r="F699" t="str">
            <v xml:space="preserve"> six hundred and ninety five Crores</v>
          </cell>
          <cell r="G699" t="str">
            <v xml:space="preserve"> six hundred and ninety five Millions</v>
          </cell>
          <cell r="H699" t="str">
            <v xml:space="preserve"> six hundred and ninety five Billions</v>
          </cell>
        </row>
        <row r="700">
          <cell r="A700">
            <v>696</v>
          </cell>
          <cell r="B700" t="str">
            <v xml:space="preserve"> six hundred and ninety six</v>
          </cell>
          <cell r="C700" t="str">
            <v xml:space="preserve"> six hundred and ninety six</v>
          </cell>
          <cell r="D700" t="str">
            <v xml:space="preserve"> six hundred and ninety six Thousand</v>
          </cell>
          <cell r="E700" t="str">
            <v xml:space="preserve"> six hundred and ninety six Lakhs</v>
          </cell>
          <cell r="F700" t="str">
            <v xml:space="preserve"> six hundred and ninety six Crores</v>
          </cell>
          <cell r="G700" t="str">
            <v xml:space="preserve"> six hundred and ninety six Millions</v>
          </cell>
          <cell r="H700" t="str">
            <v xml:space="preserve"> six hundred and ninety six Billions</v>
          </cell>
        </row>
        <row r="701">
          <cell r="A701">
            <v>697</v>
          </cell>
          <cell r="B701" t="str">
            <v xml:space="preserve"> six hundred and ninety seven</v>
          </cell>
          <cell r="C701" t="str">
            <v xml:space="preserve"> six hundred and ninety seven</v>
          </cell>
          <cell r="D701" t="str">
            <v xml:space="preserve"> six hundred and ninety seven Thousand</v>
          </cell>
          <cell r="E701" t="str">
            <v xml:space="preserve"> six hundred and ninety seven Lakhs</v>
          </cell>
          <cell r="F701" t="str">
            <v xml:space="preserve"> six hundred and ninety seven Crores</v>
          </cell>
          <cell r="G701" t="str">
            <v xml:space="preserve"> six hundred and ninety seven Millions</v>
          </cell>
          <cell r="H701" t="str">
            <v xml:space="preserve"> six hundred and ninety seven Billions</v>
          </cell>
        </row>
        <row r="702">
          <cell r="A702">
            <v>698</v>
          </cell>
          <cell r="B702" t="str">
            <v xml:space="preserve"> six hundred and ninety eight</v>
          </cell>
          <cell r="C702" t="str">
            <v xml:space="preserve"> six hundred and ninety eight</v>
          </cell>
          <cell r="D702" t="str">
            <v xml:space="preserve"> six hundred and ninety eight Thousand</v>
          </cell>
          <cell r="E702" t="str">
            <v xml:space="preserve"> six hundred and ninety eight Lakhs</v>
          </cell>
          <cell r="F702" t="str">
            <v xml:space="preserve"> six hundred and ninety eight Crores</v>
          </cell>
          <cell r="G702" t="str">
            <v xml:space="preserve"> six hundred and ninety eight Millions</v>
          </cell>
          <cell r="H702" t="str">
            <v xml:space="preserve"> six hundred and ninety eight Billions</v>
          </cell>
        </row>
        <row r="703">
          <cell r="A703">
            <v>699</v>
          </cell>
          <cell r="B703" t="str">
            <v xml:space="preserve"> six hundred and ninety nine</v>
          </cell>
          <cell r="C703" t="str">
            <v xml:space="preserve"> six hundred and ninety nine</v>
          </cell>
          <cell r="D703" t="str">
            <v xml:space="preserve"> six hundred and ninety nine Thousand</v>
          </cell>
          <cell r="E703" t="str">
            <v xml:space="preserve"> six hundred and ninety nine Lakhs</v>
          </cell>
          <cell r="F703" t="str">
            <v xml:space="preserve"> six hundred and ninety nine Crores</v>
          </cell>
          <cell r="G703" t="str">
            <v xml:space="preserve"> six hundred and ninety nine Millions</v>
          </cell>
          <cell r="H703" t="str">
            <v xml:space="preserve"> six hundred and ninety nine Billions</v>
          </cell>
        </row>
        <row r="704">
          <cell r="A704">
            <v>700</v>
          </cell>
          <cell r="B704" t="str">
            <v xml:space="preserve"> seven hundred</v>
          </cell>
          <cell r="C704" t="str">
            <v xml:space="preserve"> seven hundred</v>
          </cell>
          <cell r="D704" t="str">
            <v xml:space="preserve"> seven hundred Thousand</v>
          </cell>
          <cell r="E704" t="str">
            <v xml:space="preserve"> seven hundred Lakhs</v>
          </cell>
          <cell r="F704" t="str">
            <v xml:space="preserve"> seven hundred Crores</v>
          </cell>
          <cell r="G704" t="str">
            <v xml:space="preserve"> seven hundred Millions</v>
          </cell>
          <cell r="H704" t="str">
            <v xml:space="preserve"> seven hundred Billions</v>
          </cell>
        </row>
        <row r="705">
          <cell r="A705">
            <v>701</v>
          </cell>
          <cell r="B705" t="str">
            <v xml:space="preserve"> seven hundred and one</v>
          </cell>
          <cell r="C705" t="str">
            <v xml:space="preserve"> seven hundred and one</v>
          </cell>
          <cell r="D705" t="str">
            <v xml:space="preserve"> seven hundred and one Thousand</v>
          </cell>
          <cell r="E705" t="str">
            <v xml:space="preserve"> seven hundred and one Lakhs</v>
          </cell>
          <cell r="F705" t="str">
            <v xml:space="preserve"> seven hundred and one Crores</v>
          </cell>
          <cell r="G705" t="str">
            <v xml:space="preserve"> seven hundred and one Millions</v>
          </cell>
          <cell r="H705" t="str">
            <v xml:space="preserve"> seven hundred and one Billions</v>
          </cell>
        </row>
        <row r="706">
          <cell r="A706">
            <v>702</v>
          </cell>
          <cell r="B706" t="str">
            <v xml:space="preserve"> seven hundred and two</v>
          </cell>
          <cell r="C706" t="str">
            <v xml:space="preserve"> seven hundred and two</v>
          </cell>
          <cell r="D706" t="str">
            <v xml:space="preserve"> seven hundred and two Thousand</v>
          </cell>
          <cell r="E706" t="str">
            <v xml:space="preserve"> seven hundred and two Lakhs</v>
          </cell>
          <cell r="F706" t="str">
            <v xml:space="preserve"> seven hundred and two Crores</v>
          </cell>
          <cell r="G706" t="str">
            <v xml:space="preserve"> seven hundred and two Millions</v>
          </cell>
          <cell r="H706" t="str">
            <v xml:space="preserve"> seven hundred and two Billions</v>
          </cell>
        </row>
        <row r="707">
          <cell r="A707">
            <v>703</v>
          </cell>
          <cell r="B707" t="str">
            <v xml:space="preserve"> seven hundred and three</v>
          </cell>
          <cell r="C707" t="str">
            <v xml:space="preserve"> seven hundred and three</v>
          </cell>
          <cell r="D707" t="str">
            <v xml:space="preserve"> seven hundred and three Thousand</v>
          </cell>
          <cell r="E707" t="str">
            <v xml:space="preserve"> seven hundred and three Lakhs</v>
          </cell>
          <cell r="F707" t="str">
            <v xml:space="preserve"> seven hundred and three Crores</v>
          </cell>
          <cell r="G707" t="str">
            <v xml:space="preserve"> seven hundred and three Millions</v>
          </cell>
          <cell r="H707" t="str">
            <v xml:space="preserve"> seven hundred and three Billions</v>
          </cell>
        </row>
        <row r="708">
          <cell r="A708">
            <v>704</v>
          </cell>
          <cell r="B708" t="str">
            <v xml:space="preserve"> seven hundred and four</v>
          </cell>
          <cell r="C708" t="str">
            <v xml:space="preserve"> seven hundred and four</v>
          </cell>
          <cell r="D708" t="str">
            <v xml:space="preserve"> seven hundred and four Thousand</v>
          </cell>
          <cell r="E708" t="str">
            <v xml:space="preserve"> seven hundred and four Lakhs</v>
          </cell>
          <cell r="F708" t="str">
            <v xml:space="preserve"> seven hundred and four Crores</v>
          </cell>
          <cell r="G708" t="str">
            <v xml:space="preserve"> seven hundred and four Millions</v>
          </cell>
          <cell r="H708" t="str">
            <v xml:space="preserve"> seven hundred and four Billions</v>
          </cell>
        </row>
        <row r="709">
          <cell r="A709">
            <v>705</v>
          </cell>
          <cell r="B709" t="str">
            <v xml:space="preserve"> seven hundred and five</v>
          </cell>
          <cell r="C709" t="str">
            <v xml:space="preserve"> seven hundred and five</v>
          </cell>
          <cell r="D709" t="str">
            <v xml:space="preserve"> seven hundred and five Thousand</v>
          </cell>
          <cell r="E709" t="str">
            <v xml:space="preserve"> seven hundred and five Lakhs</v>
          </cell>
          <cell r="F709" t="str">
            <v xml:space="preserve"> seven hundred and five Crores</v>
          </cell>
          <cell r="G709" t="str">
            <v xml:space="preserve"> seven hundred and five Millions</v>
          </cell>
          <cell r="H709" t="str">
            <v xml:space="preserve"> seven hundred and five Billions</v>
          </cell>
        </row>
        <row r="710">
          <cell r="A710">
            <v>706</v>
          </cell>
          <cell r="B710" t="str">
            <v xml:space="preserve"> seven hundred and six</v>
          </cell>
          <cell r="C710" t="str">
            <v xml:space="preserve"> seven hundred and six</v>
          </cell>
          <cell r="D710" t="str">
            <v xml:space="preserve"> seven hundred and six Thousand</v>
          </cell>
          <cell r="E710" t="str">
            <v xml:space="preserve"> seven hundred and six Lakhs</v>
          </cell>
          <cell r="F710" t="str">
            <v xml:space="preserve"> seven hundred and six Crores</v>
          </cell>
          <cell r="G710" t="str">
            <v xml:space="preserve"> seven hundred and six Millions</v>
          </cell>
          <cell r="H710" t="str">
            <v xml:space="preserve"> seven hundred and six Billions</v>
          </cell>
        </row>
        <row r="711">
          <cell r="A711">
            <v>707</v>
          </cell>
          <cell r="B711" t="str">
            <v xml:space="preserve"> seven hundred and seven</v>
          </cell>
          <cell r="C711" t="str">
            <v xml:space="preserve"> seven hundred and seven</v>
          </cell>
          <cell r="D711" t="str">
            <v xml:space="preserve"> seven hundred and seven Thousand</v>
          </cell>
          <cell r="E711" t="str">
            <v xml:space="preserve"> seven hundred and seven Lakhs</v>
          </cell>
          <cell r="F711" t="str">
            <v xml:space="preserve"> seven hundred and seven Crores</v>
          </cell>
          <cell r="G711" t="str">
            <v xml:space="preserve"> seven hundred and seven Millions</v>
          </cell>
          <cell r="H711" t="str">
            <v xml:space="preserve"> seven hundred and seven Billions</v>
          </cell>
        </row>
        <row r="712">
          <cell r="A712">
            <v>708</v>
          </cell>
          <cell r="B712" t="str">
            <v xml:space="preserve"> seven hundred and eight</v>
          </cell>
          <cell r="C712" t="str">
            <v xml:space="preserve"> seven hundred and eight</v>
          </cell>
          <cell r="D712" t="str">
            <v xml:space="preserve"> seven hundred and eight Thousand</v>
          </cell>
          <cell r="E712" t="str">
            <v xml:space="preserve"> seven hundred and eight Lakhs</v>
          </cell>
          <cell r="F712" t="str">
            <v xml:space="preserve"> seven hundred and eight Crores</v>
          </cell>
          <cell r="G712" t="str">
            <v xml:space="preserve"> seven hundred and eight Millions</v>
          </cell>
          <cell r="H712" t="str">
            <v xml:space="preserve"> seven hundred and eight Billions</v>
          </cell>
        </row>
        <row r="713">
          <cell r="A713">
            <v>709</v>
          </cell>
          <cell r="B713" t="str">
            <v xml:space="preserve"> seven hundred and nine</v>
          </cell>
          <cell r="C713" t="str">
            <v xml:space="preserve"> seven hundred and nine</v>
          </cell>
          <cell r="D713" t="str">
            <v xml:space="preserve"> seven hundred and nine Thousand</v>
          </cell>
          <cell r="E713" t="str">
            <v xml:space="preserve"> seven hundred and nine Lakhs</v>
          </cell>
          <cell r="F713" t="str">
            <v xml:space="preserve"> seven hundred and nine Crores</v>
          </cell>
          <cell r="G713" t="str">
            <v xml:space="preserve"> seven hundred and nine Millions</v>
          </cell>
          <cell r="H713" t="str">
            <v xml:space="preserve"> seven hundred and nine Billions</v>
          </cell>
        </row>
        <row r="714">
          <cell r="A714">
            <v>710</v>
          </cell>
          <cell r="B714" t="str">
            <v xml:space="preserve"> seven hundred and ten</v>
          </cell>
          <cell r="C714" t="str">
            <v xml:space="preserve"> seven hundred and ten</v>
          </cell>
          <cell r="D714" t="str">
            <v xml:space="preserve"> seven hundred and ten Thousand</v>
          </cell>
          <cell r="E714" t="str">
            <v xml:space="preserve"> seven hundred and ten Lakhs</v>
          </cell>
          <cell r="F714" t="str">
            <v xml:space="preserve"> seven hundred and ten Crores</v>
          </cell>
          <cell r="G714" t="str">
            <v xml:space="preserve"> seven hundred and ten Millions</v>
          </cell>
          <cell r="H714" t="str">
            <v xml:space="preserve"> seven hundred and ten Billions</v>
          </cell>
        </row>
        <row r="715">
          <cell r="A715">
            <v>711</v>
          </cell>
          <cell r="B715" t="str">
            <v xml:space="preserve"> seven hundred and eleven</v>
          </cell>
          <cell r="C715" t="str">
            <v xml:space="preserve"> seven hundred and eleven</v>
          </cell>
          <cell r="D715" t="str">
            <v xml:space="preserve"> seven hundred and eleven Thousand</v>
          </cell>
          <cell r="E715" t="str">
            <v xml:space="preserve"> seven hundred and eleven Lakhs</v>
          </cell>
          <cell r="F715" t="str">
            <v xml:space="preserve"> seven hundred and eleven Crores</v>
          </cell>
          <cell r="G715" t="str">
            <v xml:space="preserve"> seven hundred and eleven Millions</v>
          </cell>
          <cell r="H715" t="str">
            <v xml:space="preserve"> seven hundred and eleven Billions</v>
          </cell>
        </row>
        <row r="716">
          <cell r="A716">
            <v>712</v>
          </cell>
          <cell r="B716" t="str">
            <v xml:space="preserve"> seven hundred and twelve</v>
          </cell>
          <cell r="C716" t="str">
            <v xml:space="preserve"> seven hundred and twelve</v>
          </cell>
          <cell r="D716" t="str">
            <v xml:space="preserve"> seven hundred and twelve Thousand</v>
          </cell>
          <cell r="E716" t="str">
            <v xml:space="preserve"> seven hundred and twelve Lakhs</v>
          </cell>
          <cell r="F716" t="str">
            <v xml:space="preserve"> seven hundred and twelve Crores</v>
          </cell>
          <cell r="G716" t="str">
            <v xml:space="preserve"> seven hundred and twelve Millions</v>
          </cell>
          <cell r="H716" t="str">
            <v xml:space="preserve"> seven hundred and twelve Billions</v>
          </cell>
        </row>
        <row r="717">
          <cell r="A717">
            <v>713</v>
          </cell>
          <cell r="B717" t="str">
            <v xml:space="preserve"> seven hundred and thirteen</v>
          </cell>
          <cell r="C717" t="str">
            <v xml:space="preserve"> seven hundred and thirteen</v>
          </cell>
          <cell r="D717" t="str">
            <v xml:space="preserve"> seven hundred and thirteen Thousand</v>
          </cell>
          <cell r="E717" t="str">
            <v xml:space="preserve"> seven hundred and thirteen Lakhs</v>
          </cell>
          <cell r="F717" t="str">
            <v xml:space="preserve"> seven hundred and thirteen Crores</v>
          </cell>
          <cell r="G717" t="str">
            <v xml:space="preserve"> seven hundred and thirteen Millions</v>
          </cell>
          <cell r="H717" t="str">
            <v xml:space="preserve"> seven hundred and thirteen Billions</v>
          </cell>
        </row>
        <row r="718">
          <cell r="A718">
            <v>714</v>
          </cell>
          <cell r="B718" t="str">
            <v xml:space="preserve"> seven hundred and fourteen</v>
          </cell>
          <cell r="C718" t="str">
            <v xml:space="preserve"> seven hundred and fourteen</v>
          </cell>
          <cell r="D718" t="str">
            <v xml:space="preserve"> seven hundred and fourteen Thousand</v>
          </cell>
          <cell r="E718" t="str">
            <v xml:space="preserve"> seven hundred and fourteen Lakhs</v>
          </cell>
          <cell r="F718" t="str">
            <v xml:space="preserve"> seven hundred and fourteen Crores</v>
          </cell>
          <cell r="G718" t="str">
            <v xml:space="preserve"> seven hundred and fourteen Millions</v>
          </cell>
          <cell r="H718" t="str">
            <v xml:space="preserve"> seven hundred and fourteen Billions</v>
          </cell>
        </row>
        <row r="719">
          <cell r="A719">
            <v>715</v>
          </cell>
          <cell r="B719" t="str">
            <v xml:space="preserve"> seven hundred and fifteen</v>
          </cell>
          <cell r="C719" t="str">
            <v xml:space="preserve"> seven hundred and fifteen</v>
          </cell>
          <cell r="D719" t="str">
            <v xml:space="preserve"> seven hundred and fifteen Thousand</v>
          </cell>
          <cell r="E719" t="str">
            <v xml:space="preserve"> seven hundred and fifteen Lakhs</v>
          </cell>
          <cell r="F719" t="str">
            <v xml:space="preserve"> seven hundred and fifteen Crores</v>
          </cell>
          <cell r="G719" t="str">
            <v xml:space="preserve"> seven hundred and fifteen Millions</v>
          </cell>
          <cell r="H719" t="str">
            <v xml:space="preserve"> seven hundred and fifteen Billions</v>
          </cell>
        </row>
        <row r="720">
          <cell r="A720">
            <v>716</v>
          </cell>
          <cell r="B720" t="str">
            <v xml:space="preserve"> seven hundred and sixteen</v>
          </cell>
          <cell r="C720" t="str">
            <v xml:space="preserve"> seven hundred and sixteen</v>
          </cell>
          <cell r="D720" t="str">
            <v xml:space="preserve"> seven hundred and sixteen Thousand</v>
          </cell>
          <cell r="E720" t="str">
            <v xml:space="preserve"> seven hundred and sixteen Lakhs</v>
          </cell>
          <cell r="F720" t="str">
            <v xml:space="preserve"> seven hundred and sixteen Crores</v>
          </cell>
          <cell r="G720" t="str">
            <v xml:space="preserve"> seven hundred and sixteen Millions</v>
          </cell>
          <cell r="H720" t="str">
            <v xml:space="preserve"> seven hundred and sixteen Billions</v>
          </cell>
        </row>
        <row r="721">
          <cell r="A721">
            <v>717</v>
          </cell>
          <cell r="B721" t="str">
            <v xml:space="preserve"> seven hundred and seventeen</v>
          </cell>
          <cell r="C721" t="str">
            <v xml:space="preserve"> seven hundred and seventeen</v>
          </cell>
          <cell r="D721" t="str">
            <v xml:space="preserve"> seven hundred and seventeen Thousand</v>
          </cell>
          <cell r="E721" t="str">
            <v xml:space="preserve"> seven hundred and seventeen Lakhs</v>
          </cell>
          <cell r="F721" t="str">
            <v xml:space="preserve"> seven hundred and seventeen Crores</v>
          </cell>
          <cell r="G721" t="str">
            <v xml:space="preserve"> seven hundred and seventeen Millions</v>
          </cell>
          <cell r="H721" t="str">
            <v xml:space="preserve"> seven hundred and seventeen Billions</v>
          </cell>
        </row>
        <row r="722">
          <cell r="A722">
            <v>718</v>
          </cell>
          <cell r="B722" t="str">
            <v xml:space="preserve"> seven hundred and eighteen</v>
          </cell>
          <cell r="C722" t="str">
            <v xml:space="preserve"> seven hundred and eighteen</v>
          </cell>
          <cell r="D722" t="str">
            <v xml:space="preserve"> seven hundred and eighteen Thousand</v>
          </cell>
          <cell r="E722" t="str">
            <v xml:space="preserve"> seven hundred and eighteen Lakhs</v>
          </cell>
          <cell r="F722" t="str">
            <v xml:space="preserve"> seven hundred and eighteen Crores</v>
          </cell>
          <cell r="G722" t="str">
            <v xml:space="preserve"> seven hundred and eighteen Millions</v>
          </cell>
          <cell r="H722" t="str">
            <v xml:space="preserve"> seven hundred and eighteen Billions</v>
          </cell>
        </row>
        <row r="723">
          <cell r="A723">
            <v>719</v>
          </cell>
          <cell r="B723" t="str">
            <v xml:space="preserve"> seven hundred and nineteen</v>
          </cell>
          <cell r="C723" t="str">
            <v xml:space="preserve"> seven hundred and nineteen</v>
          </cell>
          <cell r="D723" t="str">
            <v xml:space="preserve"> seven hundred and nineteen Thousand</v>
          </cell>
          <cell r="E723" t="str">
            <v xml:space="preserve"> seven hundred and nineteen Lakhs</v>
          </cell>
          <cell r="F723" t="str">
            <v xml:space="preserve"> seven hundred and nineteen Crores</v>
          </cell>
          <cell r="G723" t="str">
            <v xml:space="preserve"> seven hundred and nineteen Millions</v>
          </cell>
          <cell r="H723" t="str">
            <v xml:space="preserve"> seven hundred and nineteen Billions</v>
          </cell>
        </row>
        <row r="724">
          <cell r="A724">
            <v>720</v>
          </cell>
          <cell r="B724" t="str">
            <v xml:space="preserve"> seven hundred and twenty </v>
          </cell>
          <cell r="C724" t="str">
            <v xml:space="preserve"> seven hundred and twenty </v>
          </cell>
          <cell r="D724" t="str">
            <v xml:space="preserve"> seven hundred and twenty  Thousand</v>
          </cell>
          <cell r="E724" t="str">
            <v xml:space="preserve"> seven hundred and twenty  Lakhs</v>
          </cell>
          <cell r="F724" t="str">
            <v xml:space="preserve"> seven hundred and twenty  Crores</v>
          </cell>
          <cell r="G724" t="str">
            <v xml:space="preserve"> seven hundred and twenty  Millions</v>
          </cell>
          <cell r="H724" t="str">
            <v xml:space="preserve"> seven hundred and twenty  Billions</v>
          </cell>
        </row>
        <row r="725">
          <cell r="A725">
            <v>721</v>
          </cell>
          <cell r="B725" t="str">
            <v xml:space="preserve"> seven hundred and twenty one</v>
          </cell>
          <cell r="C725" t="str">
            <v xml:space="preserve"> seven hundred and twenty one</v>
          </cell>
          <cell r="D725" t="str">
            <v xml:space="preserve"> seven hundred and twenty one Thousand</v>
          </cell>
          <cell r="E725" t="str">
            <v xml:space="preserve"> seven hundred and twenty one Lakhs</v>
          </cell>
          <cell r="F725" t="str">
            <v xml:space="preserve"> seven hundred and twenty one Crores</v>
          </cell>
          <cell r="G725" t="str">
            <v xml:space="preserve"> seven hundred and twenty one Millions</v>
          </cell>
          <cell r="H725" t="str">
            <v xml:space="preserve"> seven hundred and twenty one Billions</v>
          </cell>
        </row>
        <row r="726">
          <cell r="A726">
            <v>722</v>
          </cell>
          <cell r="B726" t="str">
            <v xml:space="preserve"> seven hundred and twenty two</v>
          </cell>
          <cell r="C726" t="str">
            <v xml:space="preserve"> seven hundred and twenty two</v>
          </cell>
          <cell r="D726" t="str">
            <v xml:space="preserve"> seven hundred and twenty two Thousand</v>
          </cell>
          <cell r="E726" t="str">
            <v xml:space="preserve"> seven hundred and twenty two Lakhs</v>
          </cell>
          <cell r="F726" t="str">
            <v xml:space="preserve"> seven hundred and twenty two Crores</v>
          </cell>
          <cell r="G726" t="str">
            <v xml:space="preserve"> seven hundred and twenty two Millions</v>
          </cell>
          <cell r="H726" t="str">
            <v xml:space="preserve"> seven hundred and twenty two Billions</v>
          </cell>
        </row>
        <row r="727">
          <cell r="A727">
            <v>723</v>
          </cell>
          <cell r="B727" t="str">
            <v xml:space="preserve"> seven hundred and twenty three</v>
          </cell>
          <cell r="C727" t="str">
            <v xml:space="preserve"> seven hundred and twenty three</v>
          </cell>
          <cell r="D727" t="str">
            <v xml:space="preserve"> seven hundred and twenty three Thousand</v>
          </cell>
          <cell r="E727" t="str">
            <v xml:space="preserve"> seven hundred and twenty three Lakhs</v>
          </cell>
          <cell r="F727" t="str">
            <v xml:space="preserve"> seven hundred and twenty three Crores</v>
          </cell>
          <cell r="G727" t="str">
            <v xml:space="preserve"> seven hundred and twenty three Millions</v>
          </cell>
          <cell r="H727" t="str">
            <v xml:space="preserve"> seven hundred and twenty three Billions</v>
          </cell>
        </row>
        <row r="728">
          <cell r="A728">
            <v>724</v>
          </cell>
          <cell r="B728" t="str">
            <v xml:space="preserve"> seven hundred and twenty four</v>
          </cell>
          <cell r="C728" t="str">
            <v xml:space="preserve"> seven hundred and twenty four</v>
          </cell>
          <cell r="D728" t="str">
            <v xml:space="preserve"> seven hundred and twenty four Thousand</v>
          </cell>
          <cell r="E728" t="str">
            <v xml:space="preserve"> seven hundred and twenty four Lakhs</v>
          </cell>
          <cell r="F728" t="str">
            <v xml:space="preserve"> seven hundred and twenty four Crores</v>
          </cell>
          <cell r="G728" t="str">
            <v xml:space="preserve"> seven hundred and twenty four Millions</v>
          </cell>
          <cell r="H728" t="str">
            <v xml:space="preserve"> seven hundred and twenty four Billions</v>
          </cell>
        </row>
        <row r="729">
          <cell r="A729">
            <v>725</v>
          </cell>
          <cell r="B729" t="str">
            <v xml:space="preserve"> seven hundred and twenty five</v>
          </cell>
          <cell r="C729" t="str">
            <v xml:space="preserve"> seven hundred and twenty five</v>
          </cell>
          <cell r="D729" t="str">
            <v xml:space="preserve"> seven hundred and twenty five Thousand</v>
          </cell>
          <cell r="E729" t="str">
            <v xml:space="preserve"> seven hundred and twenty five Lakhs</v>
          </cell>
          <cell r="F729" t="str">
            <v xml:space="preserve"> seven hundred and twenty five Crores</v>
          </cell>
          <cell r="G729" t="str">
            <v xml:space="preserve"> seven hundred and twenty five Millions</v>
          </cell>
          <cell r="H729" t="str">
            <v xml:space="preserve"> seven hundred and twenty five Billions</v>
          </cell>
        </row>
        <row r="730">
          <cell r="A730">
            <v>726</v>
          </cell>
          <cell r="B730" t="str">
            <v xml:space="preserve"> seven hundred and twenty six</v>
          </cell>
          <cell r="C730" t="str">
            <v xml:space="preserve"> seven hundred and twenty six</v>
          </cell>
          <cell r="D730" t="str">
            <v xml:space="preserve"> seven hundred and twenty six Thousand</v>
          </cell>
          <cell r="E730" t="str">
            <v xml:space="preserve"> seven hundred and twenty six Lakhs</v>
          </cell>
          <cell r="F730" t="str">
            <v xml:space="preserve"> seven hundred and twenty six Crores</v>
          </cell>
          <cell r="G730" t="str">
            <v xml:space="preserve"> seven hundred and twenty six Millions</v>
          </cell>
          <cell r="H730" t="str">
            <v xml:space="preserve"> seven hundred and twenty six Billions</v>
          </cell>
        </row>
        <row r="731">
          <cell r="A731">
            <v>727</v>
          </cell>
          <cell r="B731" t="str">
            <v xml:space="preserve"> seven hundred and twenty seven</v>
          </cell>
          <cell r="C731" t="str">
            <v xml:space="preserve"> seven hundred and twenty seven</v>
          </cell>
          <cell r="D731" t="str">
            <v xml:space="preserve"> seven hundred and twenty seven Thousand</v>
          </cell>
          <cell r="E731" t="str">
            <v xml:space="preserve"> seven hundred and twenty seven Lakhs</v>
          </cell>
          <cell r="F731" t="str">
            <v xml:space="preserve"> seven hundred and twenty seven Crores</v>
          </cell>
          <cell r="G731" t="str">
            <v xml:space="preserve"> seven hundred and twenty seven Millions</v>
          </cell>
          <cell r="H731" t="str">
            <v xml:space="preserve"> seven hundred and twenty seven Billions</v>
          </cell>
        </row>
        <row r="732">
          <cell r="A732">
            <v>728</v>
          </cell>
          <cell r="B732" t="str">
            <v xml:space="preserve"> seven hundred and twenty eight</v>
          </cell>
          <cell r="C732" t="str">
            <v xml:space="preserve"> seven hundred and twenty eight</v>
          </cell>
          <cell r="D732" t="str">
            <v xml:space="preserve"> seven hundred and twenty eight Thousand</v>
          </cell>
          <cell r="E732" t="str">
            <v xml:space="preserve"> seven hundred and twenty eight Lakhs</v>
          </cell>
          <cell r="F732" t="str">
            <v xml:space="preserve"> seven hundred and twenty eight Crores</v>
          </cell>
          <cell r="G732" t="str">
            <v xml:space="preserve"> seven hundred and twenty eight Millions</v>
          </cell>
          <cell r="H732" t="str">
            <v xml:space="preserve"> seven hundred and twenty eight Billions</v>
          </cell>
        </row>
        <row r="733">
          <cell r="A733">
            <v>729</v>
          </cell>
          <cell r="B733" t="str">
            <v xml:space="preserve"> seven hundred and twenty nine</v>
          </cell>
          <cell r="C733" t="str">
            <v xml:space="preserve"> seven hundred and twenty nine</v>
          </cell>
          <cell r="D733" t="str">
            <v xml:space="preserve"> seven hundred and twenty nine Thousand</v>
          </cell>
          <cell r="E733" t="str">
            <v xml:space="preserve"> seven hundred and twenty nine Lakhs</v>
          </cell>
          <cell r="F733" t="str">
            <v xml:space="preserve"> seven hundred and twenty nine Crores</v>
          </cell>
          <cell r="G733" t="str">
            <v xml:space="preserve"> seven hundred and twenty nine Millions</v>
          </cell>
          <cell r="H733" t="str">
            <v xml:space="preserve"> seven hundred and twenty nine Billions</v>
          </cell>
        </row>
        <row r="734">
          <cell r="A734">
            <v>730</v>
          </cell>
          <cell r="B734" t="str">
            <v xml:space="preserve"> seven hundred and thirty</v>
          </cell>
          <cell r="C734" t="str">
            <v xml:space="preserve"> seven hundred and thirty</v>
          </cell>
          <cell r="D734" t="str">
            <v xml:space="preserve"> seven hundred and thirty Thousand</v>
          </cell>
          <cell r="E734" t="str">
            <v xml:space="preserve"> seven hundred and thirty Lakhs</v>
          </cell>
          <cell r="F734" t="str">
            <v xml:space="preserve"> seven hundred and thirty Crores</v>
          </cell>
          <cell r="G734" t="str">
            <v xml:space="preserve"> seven hundred and thirty Millions</v>
          </cell>
          <cell r="H734" t="str">
            <v xml:space="preserve"> seven hundred and thirty Billions</v>
          </cell>
        </row>
        <row r="735">
          <cell r="A735">
            <v>731</v>
          </cell>
          <cell r="B735" t="str">
            <v xml:space="preserve"> seven hundred and thirty one</v>
          </cell>
          <cell r="C735" t="str">
            <v xml:space="preserve"> seven hundred and thirty one</v>
          </cell>
          <cell r="D735" t="str">
            <v xml:space="preserve"> seven hundred and thirty one Thousand</v>
          </cell>
          <cell r="E735" t="str">
            <v xml:space="preserve"> seven hundred and thirty one Lakhs</v>
          </cell>
          <cell r="F735" t="str">
            <v xml:space="preserve"> seven hundred and thirty one Crores</v>
          </cell>
          <cell r="G735" t="str">
            <v xml:space="preserve"> seven hundred and thirty one Millions</v>
          </cell>
          <cell r="H735" t="str">
            <v xml:space="preserve"> seven hundred and thirty one Billions</v>
          </cell>
        </row>
        <row r="736">
          <cell r="A736">
            <v>732</v>
          </cell>
          <cell r="B736" t="str">
            <v xml:space="preserve"> seven hundred and thirty two</v>
          </cell>
          <cell r="C736" t="str">
            <v xml:space="preserve"> seven hundred and thirty two</v>
          </cell>
          <cell r="D736" t="str">
            <v xml:space="preserve"> seven hundred and thirty two Thousand</v>
          </cell>
          <cell r="E736" t="str">
            <v xml:space="preserve"> seven hundred and thirty two Lakhs</v>
          </cell>
          <cell r="F736" t="str">
            <v xml:space="preserve"> seven hundred and thirty two Crores</v>
          </cell>
          <cell r="G736" t="str">
            <v xml:space="preserve"> seven hundred and thirty two Millions</v>
          </cell>
          <cell r="H736" t="str">
            <v xml:space="preserve"> seven hundred and thirty two Billions</v>
          </cell>
        </row>
        <row r="737">
          <cell r="A737">
            <v>733</v>
          </cell>
          <cell r="B737" t="str">
            <v xml:space="preserve"> seven hundred and thirty three</v>
          </cell>
          <cell r="C737" t="str">
            <v xml:space="preserve"> seven hundred and thirty three</v>
          </cell>
          <cell r="D737" t="str">
            <v xml:space="preserve"> seven hundred and thirty three Thousand</v>
          </cell>
          <cell r="E737" t="str">
            <v xml:space="preserve"> seven hundred and thirty three Lakhs</v>
          </cell>
          <cell r="F737" t="str">
            <v xml:space="preserve"> seven hundred and thirty three Crores</v>
          </cell>
          <cell r="G737" t="str">
            <v xml:space="preserve"> seven hundred and thirty three Millions</v>
          </cell>
          <cell r="H737" t="str">
            <v xml:space="preserve"> seven hundred and thirty three Billions</v>
          </cell>
        </row>
        <row r="738">
          <cell r="A738">
            <v>734</v>
          </cell>
          <cell r="B738" t="str">
            <v xml:space="preserve"> seven hundred and thirty four</v>
          </cell>
          <cell r="C738" t="str">
            <v xml:space="preserve"> seven hundred and thirty four</v>
          </cell>
          <cell r="D738" t="str">
            <v xml:space="preserve"> seven hundred and thirty four Thousand</v>
          </cell>
          <cell r="E738" t="str">
            <v xml:space="preserve"> seven hundred and thirty four Lakhs</v>
          </cell>
          <cell r="F738" t="str">
            <v xml:space="preserve"> seven hundred and thirty four Crores</v>
          </cell>
          <cell r="G738" t="str">
            <v xml:space="preserve"> seven hundred and thirty four Millions</v>
          </cell>
          <cell r="H738" t="str">
            <v xml:space="preserve"> seven hundred and thirty four Billions</v>
          </cell>
        </row>
        <row r="739">
          <cell r="A739">
            <v>735</v>
          </cell>
          <cell r="B739" t="str">
            <v xml:space="preserve"> seven hundred and thirty five</v>
          </cell>
          <cell r="C739" t="str">
            <v xml:space="preserve"> seven hundred and thirty five</v>
          </cell>
          <cell r="D739" t="str">
            <v xml:space="preserve"> seven hundred and thirty five Thousand</v>
          </cell>
          <cell r="E739" t="str">
            <v xml:space="preserve"> seven hundred and thirty five Lakhs</v>
          </cell>
          <cell r="F739" t="str">
            <v xml:space="preserve"> seven hundred and thirty five Crores</v>
          </cell>
          <cell r="G739" t="str">
            <v xml:space="preserve"> seven hundred and thirty five Millions</v>
          </cell>
          <cell r="H739" t="str">
            <v xml:space="preserve"> seven hundred and thirty five Billions</v>
          </cell>
        </row>
        <row r="740">
          <cell r="A740">
            <v>736</v>
          </cell>
          <cell r="B740" t="str">
            <v xml:space="preserve"> seven hundred and thirty six</v>
          </cell>
          <cell r="C740" t="str">
            <v xml:space="preserve"> seven hundred and thirty six</v>
          </cell>
          <cell r="D740" t="str">
            <v xml:space="preserve"> seven hundred and thirty six Thousand</v>
          </cell>
          <cell r="E740" t="str">
            <v xml:space="preserve"> seven hundred and thirty six Lakhs</v>
          </cell>
          <cell r="F740" t="str">
            <v xml:space="preserve"> seven hundred and thirty six Crores</v>
          </cell>
          <cell r="G740" t="str">
            <v xml:space="preserve"> seven hundred and thirty six Millions</v>
          </cell>
          <cell r="H740" t="str">
            <v xml:space="preserve"> seven hundred and thirty six Billions</v>
          </cell>
        </row>
        <row r="741">
          <cell r="A741">
            <v>737</v>
          </cell>
          <cell r="B741" t="str">
            <v xml:space="preserve"> seven hundred and thirty seven</v>
          </cell>
          <cell r="C741" t="str">
            <v xml:space="preserve"> seven hundred and thirty seven</v>
          </cell>
          <cell r="D741" t="str">
            <v xml:space="preserve"> seven hundred and thirty seven Thousand</v>
          </cell>
          <cell r="E741" t="str">
            <v xml:space="preserve"> seven hundred and thirty seven Lakhs</v>
          </cell>
          <cell r="F741" t="str">
            <v xml:space="preserve"> seven hundred and thirty seven Crores</v>
          </cell>
          <cell r="G741" t="str">
            <v xml:space="preserve"> seven hundred and thirty seven Millions</v>
          </cell>
          <cell r="H741" t="str">
            <v xml:space="preserve"> seven hundred and thirty seven Billions</v>
          </cell>
        </row>
        <row r="742">
          <cell r="A742">
            <v>738</v>
          </cell>
          <cell r="B742" t="str">
            <v xml:space="preserve"> seven hundred and thirty eight</v>
          </cell>
          <cell r="C742" t="str">
            <v xml:space="preserve"> seven hundred and thirty eight</v>
          </cell>
          <cell r="D742" t="str">
            <v xml:space="preserve"> seven hundred and thirty eight Thousand</v>
          </cell>
          <cell r="E742" t="str">
            <v xml:space="preserve"> seven hundred and thirty eight Lakhs</v>
          </cell>
          <cell r="F742" t="str">
            <v xml:space="preserve"> seven hundred and thirty eight Crores</v>
          </cell>
          <cell r="G742" t="str">
            <v xml:space="preserve"> seven hundred and thirty eight Millions</v>
          </cell>
          <cell r="H742" t="str">
            <v xml:space="preserve"> seven hundred and thirty eight Billions</v>
          </cell>
        </row>
        <row r="743">
          <cell r="A743">
            <v>739</v>
          </cell>
          <cell r="B743" t="str">
            <v xml:space="preserve"> seven hundred and thirty nine</v>
          </cell>
          <cell r="C743" t="str">
            <v xml:space="preserve"> seven hundred and thirty nine</v>
          </cell>
          <cell r="D743" t="str">
            <v xml:space="preserve"> seven hundred and thirty nine Thousand</v>
          </cell>
          <cell r="E743" t="str">
            <v xml:space="preserve"> seven hundred and thirty nine Lakhs</v>
          </cell>
          <cell r="F743" t="str">
            <v xml:space="preserve"> seven hundred and thirty nine Crores</v>
          </cell>
          <cell r="G743" t="str">
            <v xml:space="preserve"> seven hundred and thirty nine Millions</v>
          </cell>
          <cell r="H743" t="str">
            <v xml:space="preserve"> seven hundred and thirty nine Billions</v>
          </cell>
        </row>
        <row r="744">
          <cell r="A744">
            <v>740</v>
          </cell>
          <cell r="B744" t="str">
            <v xml:space="preserve"> seven hundred and forty</v>
          </cell>
          <cell r="C744" t="str">
            <v xml:space="preserve"> seven hundred and forty</v>
          </cell>
          <cell r="D744" t="str">
            <v xml:space="preserve"> seven hundred and forty Thousand</v>
          </cell>
          <cell r="E744" t="str">
            <v xml:space="preserve"> seven hundred and forty Lakhs</v>
          </cell>
          <cell r="F744" t="str">
            <v xml:space="preserve"> seven hundred and forty Crores</v>
          </cell>
          <cell r="G744" t="str">
            <v xml:space="preserve"> seven hundred and forty Millions</v>
          </cell>
          <cell r="H744" t="str">
            <v xml:space="preserve"> seven hundred and forty Billions</v>
          </cell>
        </row>
        <row r="745">
          <cell r="A745">
            <v>741</v>
          </cell>
          <cell r="B745" t="str">
            <v xml:space="preserve"> seven hundred and forty one </v>
          </cell>
          <cell r="C745" t="str">
            <v xml:space="preserve"> seven hundred and forty one </v>
          </cell>
          <cell r="D745" t="str">
            <v xml:space="preserve"> seven hundred and forty one  Thousand</v>
          </cell>
          <cell r="E745" t="str">
            <v xml:space="preserve"> seven hundred and forty one  Lakhs</v>
          </cell>
          <cell r="F745" t="str">
            <v xml:space="preserve"> seven hundred and forty one  Crores</v>
          </cell>
          <cell r="G745" t="str">
            <v xml:space="preserve"> seven hundred and forty one  Millions</v>
          </cell>
          <cell r="H745" t="str">
            <v xml:space="preserve"> seven hundred and forty one  Billions</v>
          </cell>
        </row>
        <row r="746">
          <cell r="A746">
            <v>742</v>
          </cell>
          <cell r="B746" t="str">
            <v xml:space="preserve"> seven hundred and forty two</v>
          </cell>
          <cell r="C746" t="str">
            <v xml:space="preserve"> seven hundred and forty two</v>
          </cell>
          <cell r="D746" t="str">
            <v xml:space="preserve"> seven hundred and forty two Thousand</v>
          </cell>
          <cell r="E746" t="str">
            <v xml:space="preserve"> seven hundred and forty two Lakhs</v>
          </cell>
          <cell r="F746" t="str">
            <v xml:space="preserve"> seven hundred and forty two Crores</v>
          </cell>
          <cell r="G746" t="str">
            <v xml:space="preserve"> seven hundred and forty two Millions</v>
          </cell>
          <cell r="H746" t="str">
            <v xml:space="preserve"> seven hundred and forty two Billions</v>
          </cell>
        </row>
        <row r="747">
          <cell r="A747">
            <v>743</v>
          </cell>
          <cell r="B747" t="str">
            <v xml:space="preserve"> seven hundred and forty three </v>
          </cell>
          <cell r="C747" t="str">
            <v xml:space="preserve"> seven hundred and forty three </v>
          </cell>
          <cell r="D747" t="str">
            <v xml:space="preserve"> seven hundred and forty three  Thousand</v>
          </cell>
          <cell r="E747" t="str">
            <v xml:space="preserve"> seven hundred and forty three  Lakhs</v>
          </cell>
          <cell r="F747" t="str">
            <v xml:space="preserve"> seven hundred and forty three  Crores</v>
          </cell>
          <cell r="G747" t="str">
            <v xml:space="preserve"> seven hundred and forty three  Millions</v>
          </cell>
          <cell r="H747" t="str">
            <v xml:space="preserve"> seven hundred and forty three  Billions</v>
          </cell>
        </row>
        <row r="748">
          <cell r="A748">
            <v>744</v>
          </cell>
          <cell r="B748" t="str">
            <v xml:space="preserve"> seven hundred and forty four</v>
          </cell>
          <cell r="C748" t="str">
            <v xml:space="preserve"> seven hundred and forty four</v>
          </cell>
          <cell r="D748" t="str">
            <v xml:space="preserve"> seven hundred and forty four Thousand</v>
          </cell>
          <cell r="E748" t="str">
            <v xml:space="preserve"> seven hundred and forty four Lakhs</v>
          </cell>
          <cell r="F748" t="str">
            <v xml:space="preserve"> seven hundred and forty four Crores</v>
          </cell>
          <cell r="G748" t="str">
            <v xml:space="preserve"> seven hundred and forty four Millions</v>
          </cell>
          <cell r="H748" t="str">
            <v xml:space="preserve"> seven hundred and forty four Billions</v>
          </cell>
        </row>
        <row r="749">
          <cell r="A749">
            <v>745</v>
          </cell>
          <cell r="B749" t="str">
            <v xml:space="preserve"> seven hundred and forty five</v>
          </cell>
          <cell r="C749" t="str">
            <v xml:space="preserve"> seven hundred and forty five</v>
          </cell>
          <cell r="D749" t="str">
            <v xml:space="preserve"> seven hundred and forty five Thousand</v>
          </cell>
          <cell r="E749" t="str">
            <v xml:space="preserve"> seven hundred and forty five Lakhs</v>
          </cell>
          <cell r="F749" t="str">
            <v xml:space="preserve"> seven hundred and forty five Crores</v>
          </cell>
          <cell r="G749" t="str">
            <v xml:space="preserve"> seven hundred and forty five Millions</v>
          </cell>
          <cell r="H749" t="str">
            <v xml:space="preserve"> seven hundred and forty five Billions</v>
          </cell>
        </row>
        <row r="750">
          <cell r="A750">
            <v>746</v>
          </cell>
          <cell r="B750" t="str">
            <v xml:space="preserve"> seven hundred and forty six</v>
          </cell>
          <cell r="C750" t="str">
            <v xml:space="preserve"> seven hundred and forty six</v>
          </cell>
          <cell r="D750" t="str">
            <v xml:space="preserve"> seven hundred and forty six Thousand</v>
          </cell>
          <cell r="E750" t="str">
            <v xml:space="preserve"> seven hundred and forty six Lakhs</v>
          </cell>
          <cell r="F750" t="str">
            <v xml:space="preserve"> seven hundred and forty six Crores</v>
          </cell>
          <cell r="G750" t="str">
            <v xml:space="preserve"> seven hundred and forty six Millions</v>
          </cell>
          <cell r="H750" t="str">
            <v xml:space="preserve"> seven hundred and forty six Billions</v>
          </cell>
        </row>
        <row r="751">
          <cell r="A751">
            <v>747</v>
          </cell>
          <cell r="B751" t="str">
            <v xml:space="preserve"> seven hundred and forty seven</v>
          </cell>
          <cell r="C751" t="str">
            <v xml:space="preserve"> seven hundred and forty seven</v>
          </cell>
          <cell r="D751" t="str">
            <v xml:space="preserve"> seven hundred and forty seven Thousand</v>
          </cell>
          <cell r="E751" t="str">
            <v xml:space="preserve"> seven hundred and forty seven Lakhs</v>
          </cell>
          <cell r="F751" t="str">
            <v xml:space="preserve"> seven hundred and forty seven Crores</v>
          </cell>
          <cell r="G751" t="str">
            <v xml:space="preserve"> seven hundred and forty seven Millions</v>
          </cell>
          <cell r="H751" t="str">
            <v xml:space="preserve"> seven hundred and forty seven Billions</v>
          </cell>
        </row>
        <row r="752">
          <cell r="A752">
            <v>748</v>
          </cell>
          <cell r="B752" t="str">
            <v xml:space="preserve"> seven hundred and forty eight</v>
          </cell>
          <cell r="C752" t="str">
            <v xml:space="preserve"> seven hundred and forty eight</v>
          </cell>
          <cell r="D752" t="str">
            <v xml:space="preserve"> seven hundred and forty eight Thousand</v>
          </cell>
          <cell r="E752" t="str">
            <v xml:space="preserve"> seven hundred and forty eight Lakhs</v>
          </cell>
          <cell r="F752" t="str">
            <v xml:space="preserve"> seven hundred and forty eight Crores</v>
          </cell>
          <cell r="G752" t="str">
            <v xml:space="preserve"> seven hundred and forty eight Millions</v>
          </cell>
          <cell r="H752" t="str">
            <v xml:space="preserve"> seven hundred and forty eight Billions</v>
          </cell>
        </row>
        <row r="753">
          <cell r="A753">
            <v>749</v>
          </cell>
          <cell r="B753" t="str">
            <v xml:space="preserve"> seven hundred and forty nine</v>
          </cell>
          <cell r="C753" t="str">
            <v xml:space="preserve"> seven hundred and forty nine</v>
          </cell>
          <cell r="D753" t="str">
            <v xml:space="preserve"> seven hundred and forty nine Thousand</v>
          </cell>
          <cell r="E753" t="str">
            <v xml:space="preserve"> seven hundred and forty nine Lakhs</v>
          </cell>
          <cell r="F753" t="str">
            <v xml:space="preserve"> seven hundred and forty nine Crores</v>
          </cell>
          <cell r="G753" t="str">
            <v xml:space="preserve"> seven hundred and forty nine Millions</v>
          </cell>
          <cell r="H753" t="str">
            <v xml:space="preserve"> seven hundred and forty nine Billions</v>
          </cell>
        </row>
        <row r="754">
          <cell r="A754">
            <v>750</v>
          </cell>
          <cell r="B754" t="str">
            <v xml:space="preserve"> seven hundred and fifty</v>
          </cell>
          <cell r="C754" t="str">
            <v xml:space="preserve"> seven hundred and fifty</v>
          </cell>
          <cell r="D754" t="str">
            <v xml:space="preserve"> seven hundred and fifty Thousand</v>
          </cell>
          <cell r="E754" t="str">
            <v xml:space="preserve"> seven hundred and fifty Lakhs</v>
          </cell>
          <cell r="F754" t="str">
            <v xml:space="preserve"> seven hundred and fifty Crores</v>
          </cell>
          <cell r="G754" t="str">
            <v xml:space="preserve"> seven hundred and fifty Millions</v>
          </cell>
          <cell r="H754" t="str">
            <v xml:space="preserve"> seven hundred and fifty Billions</v>
          </cell>
        </row>
        <row r="755">
          <cell r="A755">
            <v>751</v>
          </cell>
          <cell r="B755" t="str">
            <v xml:space="preserve"> seven hundred and fifty one</v>
          </cell>
          <cell r="C755" t="str">
            <v xml:space="preserve"> seven hundred and fifty one</v>
          </cell>
          <cell r="D755" t="str">
            <v xml:space="preserve"> seven hundred and fifty one Thousand</v>
          </cell>
          <cell r="E755" t="str">
            <v xml:space="preserve"> seven hundred and fifty one Lakhs</v>
          </cell>
          <cell r="F755" t="str">
            <v xml:space="preserve"> seven hundred and fifty one Crores</v>
          </cell>
          <cell r="G755" t="str">
            <v xml:space="preserve"> seven hundred and fifty one Millions</v>
          </cell>
          <cell r="H755" t="str">
            <v xml:space="preserve"> seven hundred and fifty one Billions</v>
          </cell>
        </row>
        <row r="756">
          <cell r="A756">
            <v>752</v>
          </cell>
          <cell r="B756" t="str">
            <v xml:space="preserve"> seven hundred and fifty two</v>
          </cell>
          <cell r="C756" t="str">
            <v xml:space="preserve"> seven hundred and fifty two</v>
          </cell>
          <cell r="D756" t="str">
            <v xml:space="preserve"> seven hundred and fifty two Thousand</v>
          </cell>
          <cell r="E756" t="str">
            <v xml:space="preserve"> seven hundred and fifty two Lakhs</v>
          </cell>
          <cell r="F756" t="str">
            <v xml:space="preserve"> seven hundred and fifty two Crores</v>
          </cell>
          <cell r="G756" t="str">
            <v xml:space="preserve"> seven hundred and fifty two Millions</v>
          </cell>
          <cell r="H756" t="str">
            <v xml:space="preserve"> seven hundred and fifty two Billions</v>
          </cell>
        </row>
        <row r="757">
          <cell r="A757">
            <v>753</v>
          </cell>
          <cell r="B757" t="str">
            <v xml:space="preserve"> seven hundred and fifty three</v>
          </cell>
          <cell r="C757" t="str">
            <v xml:space="preserve"> seven hundred and fifty three</v>
          </cell>
          <cell r="D757" t="str">
            <v xml:space="preserve"> seven hundred and fifty three Thousand</v>
          </cell>
          <cell r="E757" t="str">
            <v xml:space="preserve"> seven hundred and fifty three Lakhs</v>
          </cell>
          <cell r="F757" t="str">
            <v xml:space="preserve"> seven hundred and fifty three Crores</v>
          </cell>
          <cell r="G757" t="str">
            <v xml:space="preserve"> seven hundred and fifty three Millions</v>
          </cell>
          <cell r="H757" t="str">
            <v xml:space="preserve"> seven hundred and fifty three Billions</v>
          </cell>
        </row>
        <row r="758">
          <cell r="A758">
            <v>754</v>
          </cell>
          <cell r="B758" t="str">
            <v xml:space="preserve"> seven hundred and fifty four</v>
          </cell>
          <cell r="C758" t="str">
            <v xml:space="preserve"> seven hundred and fifty four</v>
          </cell>
          <cell r="D758" t="str">
            <v xml:space="preserve"> seven hundred and fifty four Thousand</v>
          </cell>
          <cell r="E758" t="str">
            <v xml:space="preserve"> seven hundred and fifty four Lakhs</v>
          </cell>
          <cell r="F758" t="str">
            <v xml:space="preserve"> seven hundred and fifty four Crores</v>
          </cell>
          <cell r="G758" t="str">
            <v xml:space="preserve"> seven hundred and fifty four Millions</v>
          </cell>
          <cell r="H758" t="str">
            <v xml:space="preserve"> seven hundred and fifty four Billions</v>
          </cell>
        </row>
        <row r="759">
          <cell r="A759">
            <v>755</v>
          </cell>
          <cell r="B759" t="str">
            <v xml:space="preserve"> seven hundred and fifty five</v>
          </cell>
          <cell r="C759" t="str">
            <v xml:space="preserve"> seven hundred and fifty five</v>
          </cell>
          <cell r="D759" t="str">
            <v xml:space="preserve"> seven hundred and fifty five Thousand</v>
          </cell>
          <cell r="E759" t="str">
            <v xml:space="preserve"> seven hundred and fifty five Lakhs</v>
          </cell>
          <cell r="F759" t="str">
            <v xml:space="preserve"> seven hundred and fifty five Crores</v>
          </cell>
          <cell r="G759" t="str">
            <v xml:space="preserve"> seven hundred and fifty five Millions</v>
          </cell>
          <cell r="H759" t="str">
            <v xml:space="preserve"> seven hundred and fifty five Billions</v>
          </cell>
        </row>
        <row r="760">
          <cell r="A760">
            <v>756</v>
          </cell>
          <cell r="B760" t="str">
            <v xml:space="preserve"> seven hundred and fifty six</v>
          </cell>
          <cell r="C760" t="str">
            <v xml:space="preserve"> seven hundred and fifty six</v>
          </cell>
          <cell r="D760" t="str">
            <v xml:space="preserve"> seven hundred and fifty six Thousand</v>
          </cell>
          <cell r="E760" t="str">
            <v xml:space="preserve"> seven hundred and fifty six Lakhs</v>
          </cell>
          <cell r="F760" t="str">
            <v xml:space="preserve"> seven hundred and fifty six Crores</v>
          </cell>
          <cell r="G760" t="str">
            <v xml:space="preserve"> seven hundred and fifty six Millions</v>
          </cell>
          <cell r="H760" t="str">
            <v xml:space="preserve"> seven hundred and fifty six Billions</v>
          </cell>
        </row>
        <row r="761">
          <cell r="A761">
            <v>757</v>
          </cell>
          <cell r="B761" t="str">
            <v xml:space="preserve"> seven hundred and fifty seven</v>
          </cell>
          <cell r="C761" t="str">
            <v xml:space="preserve"> seven hundred and fifty seven</v>
          </cell>
          <cell r="D761" t="str">
            <v xml:space="preserve"> seven hundred and fifty seven Thousand</v>
          </cell>
          <cell r="E761" t="str">
            <v xml:space="preserve"> seven hundred and fifty seven Lakhs</v>
          </cell>
          <cell r="F761" t="str">
            <v xml:space="preserve"> seven hundred and fifty seven Crores</v>
          </cell>
          <cell r="G761" t="str">
            <v xml:space="preserve"> seven hundred and fifty seven Millions</v>
          </cell>
          <cell r="H761" t="str">
            <v xml:space="preserve"> seven hundred and fifty seven Billions</v>
          </cell>
        </row>
        <row r="762">
          <cell r="A762">
            <v>758</v>
          </cell>
          <cell r="B762" t="str">
            <v xml:space="preserve"> seven hundred and fifty eight</v>
          </cell>
          <cell r="C762" t="str">
            <v xml:space="preserve"> seven hundred and fifty eight</v>
          </cell>
          <cell r="D762" t="str">
            <v xml:space="preserve"> seven hundred and fifty eight Thousand</v>
          </cell>
          <cell r="E762" t="str">
            <v xml:space="preserve"> seven hundred and fifty eight Lakhs</v>
          </cell>
          <cell r="F762" t="str">
            <v xml:space="preserve"> seven hundred and fifty eight Crores</v>
          </cell>
          <cell r="G762" t="str">
            <v xml:space="preserve"> seven hundred and fifty eight Millions</v>
          </cell>
          <cell r="H762" t="str">
            <v xml:space="preserve"> seven hundred and fifty eight Billions</v>
          </cell>
        </row>
        <row r="763">
          <cell r="A763">
            <v>759</v>
          </cell>
          <cell r="B763" t="str">
            <v xml:space="preserve"> seven hundred and fifty nine</v>
          </cell>
          <cell r="C763" t="str">
            <v xml:space="preserve"> seven hundred and fifty nine</v>
          </cell>
          <cell r="D763" t="str">
            <v xml:space="preserve"> seven hundred and fifty nine Thousand</v>
          </cell>
          <cell r="E763" t="str">
            <v xml:space="preserve"> seven hundred and fifty nine Lakhs</v>
          </cell>
          <cell r="F763" t="str">
            <v xml:space="preserve"> seven hundred and fifty nine Crores</v>
          </cell>
          <cell r="G763" t="str">
            <v xml:space="preserve"> seven hundred and fifty nine Millions</v>
          </cell>
          <cell r="H763" t="str">
            <v xml:space="preserve"> seven hundred and fifty nine Billions</v>
          </cell>
        </row>
        <row r="764">
          <cell r="A764">
            <v>760</v>
          </cell>
          <cell r="B764" t="str">
            <v xml:space="preserve"> seven hundred and sixty</v>
          </cell>
          <cell r="C764" t="str">
            <v xml:space="preserve"> seven hundred and sixty</v>
          </cell>
          <cell r="D764" t="str">
            <v xml:space="preserve"> seven hundred and sixty Thousand</v>
          </cell>
          <cell r="E764" t="str">
            <v xml:space="preserve"> seven hundred and sixty Lakhs</v>
          </cell>
          <cell r="F764" t="str">
            <v xml:space="preserve"> seven hundred and sixty Crores</v>
          </cell>
          <cell r="G764" t="str">
            <v xml:space="preserve"> seven hundred and sixty Millions</v>
          </cell>
          <cell r="H764" t="str">
            <v xml:space="preserve"> seven hundred and sixty Billions</v>
          </cell>
        </row>
        <row r="765">
          <cell r="A765">
            <v>761</v>
          </cell>
          <cell r="B765" t="str">
            <v xml:space="preserve"> seven hundred and sixty one</v>
          </cell>
          <cell r="C765" t="str">
            <v xml:space="preserve"> seven hundred and sixty one</v>
          </cell>
          <cell r="D765" t="str">
            <v xml:space="preserve"> seven hundred and sixty one Thousand</v>
          </cell>
          <cell r="E765" t="str">
            <v xml:space="preserve"> seven hundred and sixty one Lakhs</v>
          </cell>
          <cell r="F765" t="str">
            <v xml:space="preserve"> seven hundred and sixty one Crores</v>
          </cell>
          <cell r="G765" t="str">
            <v xml:space="preserve"> seven hundred and sixty one Millions</v>
          </cell>
          <cell r="H765" t="str">
            <v xml:space="preserve"> seven hundred and sixty one Billions</v>
          </cell>
        </row>
        <row r="766">
          <cell r="A766">
            <v>762</v>
          </cell>
          <cell r="B766" t="str">
            <v xml:space="preserve"> seven hundred and sixty two</v>
          </cell>
          <cell r="C766" t="str">
            <v xml:space="preserve"> seven hundred and sixty two</v>
          </cell>
          <cell r="D766" t="str">
            <v xml:space="preserve"> seven hundred and sixty two Thousand</v>
          </cell>
          <cell r="E766" t="str">
            <v xml:space="preserve"> seven hundred and sixty two Lakhs</v>
          </cell>
          <cell r="F766" t="str">
            <v xml:space="preserve"> seven hundred and sixty two Crores</v>
          </cell>
          <cell r="G766" t="str">
            <v xml:space="preserve"> seven hundred and sixty two Millions</v>
          </cell>
          <cell r="H766" t="str">
            <v xml:space="preserve"> seven hundred and sixty two Billions</v>
          </cell>
        </row>
        <row r="767">
          <cell r="A767">
            <v>763</v>
          </cell>
          <cell r="B767" t="str">
            <v xml:space="preserve"> seven hundred and sixty three</v>
          </cell>
          <cell r="C767" t="str">
            <v xml:space="preserve"> seven hundred and sixty three</v>
          </cell>
          <cell r="D767" t="str">
            <v xml:space="preserve"> seven hundred and sixty three Thousand</v>
          </cell>
          <cell r="E767" t="str">
            <v xml:space="preserve"> seven hundred and sixty three Lakhs</v>
          </cell>
          <cell r="F767" t="str">
            <v xml:space="preserve"> seven hundred and sixty three Crores</v>
          </cell>
          <cell r="G767" t="str">
            <v xml:space="preserve"> seven hundred and sixty three Millions</v>
          </cell>
          <cell r="H767" t="str">
            <v xml:space="preserve"> seven hundred and sixty three Billions</v>
          </cell>
        </row>
        <row r="768">
          <cell r="A768">
            <v>764</v>
          </cell>
          <cell r="B768" t="str">
            <v xml:space="preserve"> seven hundred and sixty four</v>
          </cell>
          <cell r="C768" t="str">
            <v xml:space="preserve"> seven hundred and sixty four</v>
          </cell>
          <cell r="D768" t="str">
            <v xml:space="preserve"> seven hundred and sixty four Thousand</v>
          </cell>
          <cell r="E768" t="str">
            <v xml:space="preserve"> seven hundred and sixty four Lakhs</v>
          </cell>
          <cell r="F768" t="str">
            <v xml:space="preserve"> seven hundred and sixty four Crores</v>
          </cell>
          <cell r="G768" t="str">
            <v xml:space="preserve"> seven hundred and sixty four Millions</v>
          </cell>
          <cell r="H768" t="str">
            <v xml:space="preserve"> seven hundred and sixty four Billions</v>
          </cell>
        </row>
        <row r="769">
          <cell r="A769">
            <v>765</v>
          </cell>
          <cell r="B769" t="str">
            <v xml:space="preserve"> seven hundred and sixty five</v>
          </cell>
          <cell r="C769" t="str">
            <v xml:space="preserve"> seven hundred and sixty five</v>
          </cell>
          <cell r="D769" t="str">
            <v xml:space="preserve"> seven hundred and sixty five Thousand</v>
          </cell>
          <cell r="E769" t="str">
            <v xml:space="preserve"> seven hundred and sixty five Lakhs</v>
          </cell>
          <cell r="F769" t="str">
            <v xml:space="preserve"> seven hundred and sixty five Crores</v>
          </cell>
          <cell r="G769" t="str">
            <v xml:space="preserve"> seven hundred and sixty five Millions</v>
          </cell>
          <cell r="H769" t="str">
            <v xml:space="preserve"> seven hundred and sixty five Billions</v>
          </cell>
        </row>
        <row r="770">
          <cell r="A770">
            <v>766</v>
          </cell>
          <cell r="B770" t="str">
            <v xml:space="preserve"> seven hundred and sixty six</v>
          </cell>
          <cell r="C770" t="str">
            <v xml:space="preserve"> seven hundred and sixty six</v>
          </cell>
          <cell r="D770" t="str">
            <v xml:space="preserve"> seven hundred and sixty six Thousand</v>
          </cell>
          <cell r="E770" t="str">
            <v xml:space="preserve"> seven hundred and sixty six Lakhs</v>
          </cell>
          <cell r="F770" t="str">
            <v xml:space="preserve"> seven hundred and sixty six Crores</v>
          </cell>
          <cell r="G770" t="str">
            <v xml:space="preserve"> seven hundred and sixty six Millions</v>
          </cell>
          <cell r="H770" t="str">
            <v xml:space="preserve"> seven hundred and sixty six Billions</v>
          </cell>
        </row>
        <row r="771">
          <cell r="A771">
            <v>767</v>
          </cell>
          <cell r="B771" t="str">
            <v xml:space="preserve"> seven hundred and sixty seven</v>
          </cell>
          <cell r="C771" t="str">
            <v xml:space="preserve"> seven hundred and sixty seven</v>
          </cell>
          <cell r="D771" t="str">
            <v xml:space="preserve"> seven hundred and sixty seven Thousand</v>
          </cell>
          <cell r="E771" t="str">
            <v xml:space="preserve"> seven hundred and sixty seven Lakhs</v>
          </cell>
          <cell r="F771" t="str">
            <v xml:space="preserve"> seven hundred and sixty seven Crores</v>
          </cell>
          <cell r="G771" t="str">
            <v xml:space="preserve"> seven hundred and sixty seven Millions</v>
          </cell>
          <cell r="H771" t="str">
            <v xml:space="preserve"> seven hundred and sixty seven Billions</v>
          </cell>
        </row>
        <row r="772">
          <cell r="A772">
            <v>768</v>
          </cell>
          <cell r="B772" t="str">
            <v xml:space="preserve"> seven hundred and sixty eight</v>
          </cell>
          <cell r="C772" t="str">
            <v xml:space="preserve"> seven hundred and sixty eight</v>
          </cell>
          <cell r="D772" t="str">
            <v xml:space="preserve"> seven hundred and sixty eight Thousand</v>
          </cell>
          <cell r="E772" t="str">
            <v xml:space="preserve"> seven hundred and sixty eight Lakhs</v>
          </cell>
          <cell r="F772" t="str">
            <v xml:space="preserve"> seven hundred and sixty eight Crores</v>
          </cell>
          <cell r="G772" t="str">
            <v xml:space="preserve"> seven hundred and sixty eight Millions</v>
          </cell>
          <cell r="H772" t="str">
            <v xml:space="preserve"> seven hundred and sixty eight Billions</v>
          </cell>
        </row>
        <row r="773">
          <cell r="A773">
            <v>769</v>
          </cell>
          <cell r="B773" t="str">
            <v xml:space="preserve"> seven hundred and sixty nine</v>
          </cell>
          <cell r="C773" t="str">
            <v xml:space="preserve"> seven hundred and sixty nine</v>
          </cell>
          <cell r="D773" t="str">
            <v xml:space="preserve"> seven hundred and sixty nine Thousand</v>
          </cell>
          <cell r="E773" t="str">
            <v xml:space="preserve"> seven hundred and sixty nine Lakhs</v>
          </cell>
          <cell r="F773" t="str">
            <v xml:space="preserve"> seven hundred and sixty nine Crores</v>
          </cell>
          <cell r="G773" t="str">
            <v xml:space="preserve"> seven hundred and sixty nine Millions</v>
          </cell>
          <cell r="H773" t="str">
            <v xml:space="preserve"> seven hundred and sixty nine Billions</v>
          </cell>
        </row>
        <row r="774">
          <cell r="A774">
            <v>770</v>
          </cell>
          <cell r="B774" t="str">
            <v xml:space="preserve"> seven hundred and seventy</v>
          </cell>
          <cell r="C774" t="str">
            <v xml:space="preserve"> seven hundred and seventy</v>
          </cell>
          <cell r="D774" t="str">
            <v xml:space="preserve"> seven hundred and seventy Thousand</v>
          </cell>
          <cell r="E774" t="str">
            <v xml:space="preserve"> seven hundred and seventy Lakhs</v>
          </cell>
          <cell r="F774" t="str">
            <v xml:space="preserve"> seven hundred and seventy Crores</v>
          </cell>
          <cell r="G774" t="str">
            <v xml:space="preserve"> seven hundred and seventy Millions</v>
          </cell>
          <cell r="H774" t="str">
            <v xml:space="preserve"> seven hundred and seventy Billions</v>
          </cell>
        </row>
        <row r="775">
          <cell r="A775">
            <v>771</v>
          </cell>
          <cell r="B775" t="str">
            <v xml:space="preserve"> seven hundred and seventy one</v>
          </cell>
          <cell r="C775" t="str">
            <v xml:space="preserve"> seven hundred and seventy one</v>
          </cell>
          <cell r="D775" t="str">
            <v xml:space="preserve"> seven hundred and seventy one Thousand</v>
          </cell>
          <cell r="E775" t="str">
            <v xml:space="preserve"> seven hundred and seventy one Lakhs</v>
          </cell>
          <cell r="F775" t="str">
            <v xml:space="preserve"> seven hundred and seventy one Crores</v>
          </cell>
          <cell r="G775" t="str">
            <v xml:space="preserve"> seven hundred and seventy one Millions</v>
          </cell>
          <cell r="H775" t="str">
            <v xml:space="preserve"> seven hundred and seventy one Billions</v>
          </cell>
        </row>
        <row r="776">
          <cell r="A776">
            <v>772</v>
          </cell>
          <cell r="B776" t="str">
            <v xml:space="preserve"> seven hundred and seventy two</v>
          </cell>
          <cell r="C776" t="str">
            <v xml:space="preserve"> seven hundred and seventy two</v>
          </cell>
          <cell r="D776" t="str">
            <v xml:space="preserve"> seven hundred and seventy two Thousand</v>
          </cell>
          <cell r="E776" t="str">
            <v xml:space="preserve"> seven hundred and seventy two Lakhs</v>
          </cell>
          <cell r="F776" t="str">
            <v xml:space="preserve"> seven hundred and seventy two Crores</v>
          </cell>
          <cell r="G776" t="str">
            <v xml:space="preserve"> seven hundred and seventy two Millions</v>
          </cell>
          <cell r="H776" t="str">
            <v xml:space="preserve"> seven hundred and seventy two Billions</v>
          </cell>
        </row>
        <row r="777">
          <cell r="A777">
            <v>773</v>
          </cell>
          <cell r="B777" t="str">
            <v xml:space="preserve"> seven hundred and seventy three</v>
          </cell>
          <cell r="C777" t="str">
            <v xml:space="preserve"> seven hundred and seventy three</v>
          </cell>
          <cell r="D777" t="str">
            <v xml:space="preserve"> seven hundred and seventy three Thousand</v>
          </cell>
          <cell r="E777" t="str">
            <v xml:space="preserve"> seven hundred and seventy three Lakhs</v>
          </cell>
          <cell r="F777" t="str">
            <v xml:space="preserve"> seven hundred and seventy three Crores</v>
          </cell>
          <cell r="G777" t="str">
            <v xml:space="preserve"> seven hundred and seventy three Millions</v>
          </cell>
          <cell r="H777" t="str">
            <v xml:space="preserve"> seven hundred and seventy three Billions</v>
          </cell>
        </row>
        <row r="778">
          <cell r="A778">
            <v>774</v>
          </cell>
          <cell r="B778" t="str">
            <v xml:space="preserve"> seven hundred and seventy four</v>
          </cell>
          <cell r="C778" t="str">
            <v xml:space="preserve"> seven hundred and seventy four</v>
          </cell>
          <cell r="D778" t="str">
            <v xml:space="preserve"> seven hundred and seventy four Thousand</v>
          </cell>
          <cell r="E778" t="str">
            <v xml:space="preserve"> seven hundred and seventy four Lakhs</v>
          </cell>
          <cell r="F778" t="str">
            <v xml:space="preserve"> seven hundred and seventy four Crores</v>
          </cell>
          <cell r="G778" t="str">
            <v xml:space="preserve"> seven hundred and seventy four Millions</v>
          </cell>
          <cell r="H778" t="str">
            <v xml:space="preserve"> seven hundred and seventy four Billions</v>
          </cell>
        </row>
        <row r="779">
          <cell r="A779">
            <v>775</v>
          </cell>
          <cell r="B779" t="str">
            <v xml:space="preserve"> seven hundred and seventy five</v>
          </cell>
          <cell r="C779" t="str">
            <v xml:space="preserve"> seven hundred and seventy five</v>
          </cell>
          <cell r="D779" t="str">
            <v xml:space="preserve"> seven hundred and seventy five Thousand</v>
          </cell>
          <cell r="E779" t="str">
            <v xml:space="preserve"> seven hundred and seventy five Lakhs</v>
          </cell>
          <cell r="F779" t="str">
            <v xml:space="preserve"> seven hundred and seventy five Crores</v>
          </cell>
          <cell r="G779" t="str">
            <v xml:space="preserve"> seven hundred and seventy five Millions</v>
          </cell>
          <cell r="H779" t="str">
            <v xml:space="preserve"> seven hundred and seventy five Billions</v>
          </cell>
        </row>
        <row r="780">
          <cell r="A780">
            <v>776</v>
          </cell>
          <cell r="B780" t="str">
            <v xml:space="preserve"> seven hundred and seventy six</v>
          </cell>
          <cell r="C780" t="str">
            <v xml:space="preserve"> seven hundred and seventy six</v>
          </cell>
          <cell r="D780" t="str">
            <v xml:space="preserve"> seven hundred and seventy six Thousand</v>
          </cell>
          <cell r="E780" t="str">
            <v xml:space="preserve"> seven hundred and seventy six Lakhs</v>
          </cell>
          <cell r="F780" t="str">
            <v xml:space="preserve"> seven hundred and seventy six Crores</v>
          </cell>
          <cell r="G780" t="str">
            <v xml:space="preserve"> seven hundred and seventy six Millions</v>
          </cell>
          <cell r="H780" t="str">
            <v xml:space="preserve"> seven hundred and seventy six Billions</v>
          </cell>
        </row>
        <row r="781">
          <cell r="A781">
            <v>777</v>
          </cell>
          <cell r="B781" t="str">
            <v xml:space="preserve"> seven hundred and seventy seven</v>
          </cell>
          <cell r="C781" t="str">
            <v xml:space="preserve"> seven hundred and seventy seven</v>
          </cell>
          <cell r="D781" t="str">
            <v xml:space="preserve"> seven hundred and seventy seven Thousand</v>
          </cell>
          <cell r="E781" t="str">
            <v xml:space="preserve"> seven hundred and seventy seven Lakhs</v>
          </cell>
          <cell r="F781" t="str">
            <v xml:space="preserve"> seven hundred and seventy seven Crores</v>
          </cell>
          <cell r="G781" t="str">
            <v xml:space="preserve"> seven hundred and seventy seven Millions</v>
          </cell>
          <cell r="H781" t="str">
            <v xml:space="preserve"> seven hundred and seventy seven Billions</v>
          </cell>
        </row>
        <row r="782">
          <cell r="A782">
            <v>778</v>
          </cell>
          <cell r="B782" t="str">
            <v xml:space="preserve"> seven hundred and seventy eight</v>
          </cell>
          <cell r="C782" t="str">
            <v xml:space="preserve"> seven hundred and seventy eight</v>
          </cell>
          <cell r="D782" t="str">
            <v xml:space="preserve"> seven hundred and seventy eight Thousand</v>
          </cell>
          <cell r="E782" t="str">
            <v xml:space="preserve"> seven hundred and seventy eight Lakhs</v>
          </cell>
          <cell r="F782" t="str">
            <v xml:space="preserve"> seven hundred and seventy eight Crores</v>
          </cell>
          <cell r="G782" t="str">
            <v xml:space="preserve"> seven hundred and seventy eight Millions</v>
          </cell>
          <cell r="H782" t="str">
            <v xml:space="preserve"> seven hundred and seventy eight Billions</v>
          </cell>
        </row>
        <row r="783">
          <cell r="A783">
            <v>779</v>
          </cell>
          <cell r="B783" t="str">
            <v xml:space="preserve"> seven hundred and seventy nine</v>
          </cell>
          <cell r="C783" t="str">
            <v xml:space="preserve"> seven hundred and seventy nine</v>
          </cell>
          <cell r="D783" t="str">
            <v xml:space="preserve"> seven hundred and seventy nine Thousand</v>
          </cell>
          <cell r="E783" t="str">
            <v xml:space="preserve"> seven hundred and seventy nine Lakhs</v>
          </cell>
          <cell r="F783" t="str">
            <v xml:space="preserve"> seven hundred and seventy nine Crores</v>
          </cell>
          <cell r="G783" t="str">
            <v xml:space="preserve"> seven hundred and seventy nine Millions</v>
          </cell>
          <cell r="H783" t="str">
            <v xml:space="preserve"> seven hundred and seventy nine Billions</v>
          </cell>
        </row>
        <row r="784">
          <cell r="A784">
            <v>780</v>
          </cell>
          <cell r="B784" t="str">
            <v xml:space="preserve"> seven hundred and eighty</v>
          </cell>
          <cell r="C784" t="str">
            <v xml:space="preserve"> seven hundred and eighty</v>
          </cell>
          <cell r="D784" t="str">
            <v xml:space="preserve"> seven hundred and eighty Thousand</v>
          </cell>
          <cell r="E784" t="str">
            <v xml:space="preserve"> seven hundred and eighty Lakhs</v>
          </cell>
          <cell r="F784" t="str">
            <v xml:space="preserve"> seven hundred and eighty Crores</v>
          </cell>
          <cell r="G784" t="str">
            <v xml:space="preserve"> seven hundred and eighty Millions</v>
          </cell>
          <cell r="H784" t="str">
            <v xml:space="preserve"> seven hundred and eighty Billions</v>
          </cell>
        </row>
        <row r="785">
          <cell r="A785">
            <v>781</v>
          </cell>
          <cell r="B785" t="str">
            <v xml:space="preserve"> seven hundred and eighty one</v>
          </cell>
          <cell r="C785" t="str">
            <v xml:space="preserve"> seven hundred and eighty one</v>
          </cell>
          <cell r="D785" t="str">
            <v xml:space="preserve"> seven hundred and eighty one Thousand</v>
          </cell>
          <cell r="E785" t="str">
            <v xml:space="preserve"> seven hundred and eighty one Lakhs</v>
          </cell>
          <cell r="F785" t="str">
            <v xml:space="preserve"> seven hundred and eighty one Crores</v>
          </cell>
          <cell r="G785" t="str">
            <v xml:space="preserve"> seven hundred and eighty one Millions</v>
          </cell>
          <cell r="H785" t="str">
            <v xml:space="preserve"> seven hundred and eighty one Billions</v>
          </cell>
        </row>
        <row r="786">
          <cell r="A786">
            <v>782</v>
          </cell>
          <cell r="B786" t="str">
            <v xml:space="preserve"> seven hundred and eighty two</v>
          </cell>
          <cell r="C786" t="str">
            <v xml:space="preserve"> seven hundred and eighty two</v>
          </cell>
          <cell r="D786" t="str">
            <v xml:space="preserve"> seven hundred and eighty two Thousand</v>
          </cell>
          <cell r="E786" t="str">
            <v xml:space="preserve"> seven hundred and eighty two Lakhs</v>
          </cell>
          <cell r="F786" t="str">
            <v xml:space="preserve"> seven hundred and eighty two Crores</v>
          </cell>
          <cell r="G786" t="str">
            <v xml:space="preserve"> seven hundred and eighty two Millions</v>
          </cell>
          <cell r="H786" t="str">
            <v xml:space="preserve"> seven hundred and eighty two Billions</v>
          </cell>
        </row>
        <row r="787">
          <cell r="A787">
            <v>783</v>
          </cell>
          <cell r="B787" t="str">
            <v xml:space="preserve"> seven hundred and eighty three</v>
          </cell>
          <cell r="C787" t="str">
            <v xml:space="preserve"> seven hundred and eighty three</v>
          </cell>
          <cell r="D787" t="str">
            <v xml:space="preserve"> seven hundred and eighty three Thousand</v>
          </cell>
          <cell r="E787" t="str">
            <v xml:space="preserve"> seven hundred and eighty three Lakhs</v>
          </cell>
          <cell r="F787" t="str">
            <v xml:space="preserve"> seven hundred and eighty three Crores</v>
          </cell>
          <cell r="G787" t="str">
            <v xml:space="preserve"> seven hundred and eighty three Millions</v>
          </cell>
          <cell r="H787" t="str">
            <v xml:space="preserve"> seven hundred and eighty three Billions</v>
          </cell>
        </row>
        <row r="788">
          <cell r="A788">
            <v>784</v>
          </cell>
          <cell r="B788" t="str">
            <v xml:space="preserve"> seven hundred and eighty four</v>
          </cell>
          <cell r="C788" t="str">
            <v xml:space="preserve"> seven hundred and eighty four</v>
          </cell>
          <cell r="D788" t="str">
            <v xml:space="preserve"> seven hundred and eighty four Thousand</v>
          </cell>
          <cell r="E788" t="str">
            <v xml:space="preserve"> seven hundred and eighty four Lakhs</v>
          </cell>
          <cell r="F788" t="str">
            <v xml:space="preserve"> seven hundred and eighty four Crores</v>
          </cell>
          <cell r="G788" t="str">
            <v xml:space="preserve"> seven hundred and eighty four Millions</v>
          </cell>
          <cell r="H788" t="str">
            <v xml:space="preserve"> seven hundred and eighty four Billions</v>
          </cell>
        </row>
        <row r="789">
          <cell r="A789">
            <v>785</v>
          </cell>
          <cell r="B789" t="str">
            <v xml:space="preserve"> seven hundred and eighty five</v>
          </cell>
          <cell r="C789" t="str">
            <v xml:space="preserve"> seven hundred and eighty five</v>
          </cell>
          <cell r="D789" t="str">
            <v xml:space="preserve"> seven hundred and eighty five Thousand</v>
          </cell>
          <cell r="E789" t="str">
            <v xml:space="preserve"> seven hundred and eighty five Lakhs</v>
          </cell>
          <cell r="F789" t="str">
            <v xml:space="preserve"> seven hundred and eighty five Crores</v>
          </cell>
          <cell r="G789" t="str">
            <v xml:space="preserve"> seven hundred and eighty five Millions</v>
          </cell>
          <cell r="H789" t="str">
            <v xml:space="preserve"> seven hundred and eighty five Billions</v>
          </cell>
        </row>
        <row r="790">
          <cell r="A790">
            <v>786</v>
          </cell>
          <cell r="B790" t="str">
            <v xml:space="preserve"> seven hundred and eighty six</v>
          </cell>
          <cell r="C790" t="str">
            <v xml:space="preserve"> seven hundred and eighty six</v>
          </cell>
          <cell r="D790" t="str">
            <v xml:space="preserve"> seven hundred and eighty six Thousand</v>
          </cell>
          <cell r="E790" t="str">
            <v xml:space="preserve"> seven hundred and eighty six Lakhs</v>
          </cell>
          <cell r="F790" t="str">
            <v xml:space="preserve"> seven hundred and eighty six Crores</v>
          </cell>
          <cell r="G790" t="str">
            <v xml:space="preserve"> seven hundred and eighty six Millions</v>
          </cell>
          <cell r="H790" t="str">
            <v xml:space="preserve"> seven hundred and eighty six Billions</v>
          </cell>
        </row>
        <row r="791">
          <cell r="A791">
            <v>787</v>
          </cell>
          <cell r="B791" t="str">
            <v xml:space="preserve"> seven hundred and eighty seven</v>
          </cell>
          <cell r="C791" t="str">
            <v xml:space="preserve"> seven hundred and eighty seven</v>
          </cell>
          <cell r="D791" t="str">
            <v xml:space="preserve"> seven hundred and eighty seven Thousand</v>
          </cell>
          <cell r="E791" t="str">
            <v xml:space="preserve"> seven hundred and eighty seven Lakhs</v>
          </cell>
          <cell r="F791" t="str">
            <v xml:space="preserve"> seven hundred and eighty seven Crores</v>
          </cell>
          <cell r="G791" t="str">
            <v xml:space="preserve"> seven hundred and eighty seven Millions</v>
          </cell>
          <cell r="H791" t="str">
            <v xml:space="preserve"> seven hundred and eighty seven Billions</v>
          </cell>
        </row>
        <row r="792">
          <cell r="A792">
            <v>788</v>
          </cell>
          <cell r="B792" t="str">
            <v xml:space="preserve"> seven hundred and eighty eight</v>
          </cell>
          <cell r="C792" t="str">
            <v xml:space="preserve"> seven hundred and eighty eight</v>
          </cell>
          <cell r="D792" t="str">
            <v xml:space="preserve"> seven hundred and eighty eight Thousand</v>
          </cell>
          <cell r="E792" t="str">
            <v xml:space="preserve"> seven hundred and eighty eight Lakhs</v>
          </cell>
          <cell r="F792" t="str">
            <v xml:space="preserve"> seven hundred and eighty eight Crores</v>
          </cell>
          <cell r="G792" t="str">
            <v xml:space="preserve"> seven hundred and eighty eight Millions</v>
          </cell>
          <cell r="H792" t="str">
            <v xml:space="preserve"> seven hundred and eighty eight Billions</v>
          </cell>
        </row>
        <row r="793">
          <cell r="A793">
            <v>789</v>
          </cell>
          <cell r="B793" t="str">
            <v xml:space="preserve"> seven hundred and eighty nine</v>
          </cell>
          <cell r="C793" t="str">
            <v xml:space="preserve"> seven hundred and eighty nine</v>
          </cell>
          <cell r="D793" t="str">
            <v xml:space="preserve"> seven hundred and eighty nine Thousand</v>
          </cell>
          <cell r="E793" t="str">
            <v xml:space="preserve"> seven hundred and eighty nine Lakhs</v>
          </cell>
          <cell r="F793" t="str">
            <v xml:space="preserve"> seven hundred and eighty nine Crores</v>
          </cell>
          <cell r="G793" t="str">
            <v xml:space="preserve"> seven hundred and eighty nine Millions</v>
          </cell>
          <cell r="H793" t="str">
            <v xml:space="preserve"> seven hundred and eighty nine Billions</v>
          </cell>
        </row>
        <row r="794">
          <cell r="A794">
            <v>790</v>
          </cell>
          <cell r="B794" t="str">
            <v xml:space="preserve"> seven hundred and ninety</v>
          </cell>
          <cell r="C794" t="str">
            <v xml:space="preserve"> seven hundred and ninety</v>
          </cell>
          <cell r="D794" t="str">
            <v xml:space="preserve"> seven hundred and ninety Thousand</v>
          </cell>
          <cell r="E794" t="str">
            <v xml:space="preserve"> seven hundred and ninety Lakhs</v>
          </cell>
          <cell r="F794" t="str">
            <v xml:space="preserve"> seven hundred and ninety Crores</v>
          </cell>
          <cell r="G794" t="str">
            <v xml:space="preserve"> seven hundred and ninety Millions</v>
          </cell>
          <cell r="H794" t="str">
            <v xml:space="preserve"> seven hundred and ninety Billions</v>
          </cell>
        </row>
        <row r="795">
          <cell r="A795">
            <v>791</v>
          </cell>
          <cell r="B795" t="str">
            <v xml:space="preserve"> seven hundred and ninety one</v>
          </cell>
          <cell r="C795" t="str">
            <v xml:space="preserve"> seven hundred and ninety one</v>
          </cell>
          <cell r="D795" t="str">
            <v xml:space="preserve"> seven hundred and ninety one Thousand</v>
          </cell>
          <cell r="E795" t="str">
            <v xml:space="preserve"> seven hundred and ninety one Lakhs</v>
          </cell>
          <cell r="F795" t="str">
            <v xml:space="preserve"> seven hundred and ninety one Crores</v>
          </cell>
          <cell r="G795" t="str">
            <v xml:space="preserve"> seven hundred and ninety one Millions</v>
          </cell>
          <cell r="H795" t="str">
            <v xml:space="preserve"> seven hundred and ninety one Billions</v>
          </cell>
        </row>
        <row r="796">
          <cell r="A796">
            <v>792</v>
          </cell>
          <cell r="B796" t="str">
            <v xml:space="preserve"> seven hundred and ninety two</v>
          </cell>
          <cell r="C796" t="str">
            <v xml:space="preserve"> seven hundred and ninety two</v>
          </cell>
          <cell r="D796" t="str">
            <v xml:space="preserve"> seven hundred and ninety two Thousand</v>
          </cell>
          <cell r="E796" t="str">
            <v xml:space="preserve"> seven hundred and ninety two Lakhs</v>
          </cell>
          <cell r="F796" t="str">
            <v xml:space="preserve"> seven hundred and ninety two Crores</v>
          </cell>
          <cell r="G796" t="str">
            <v xml:space="preserve"> seven hundred and ninety two Millions</v>
          </cell>
          <cell r="H796" t="str">
            <v xml:space="preserve"> seven hundred and ninety two Billions</v>
          </cell>
        </row>
        <row r="797">
          <cell r="A797">
            <v>793</v>
          </cell>
          <cell r="B797" t="str">
            <v xml:space="preserve"> seven hundred and ninety three</v>
          </cell>
          <cell r="C797" t="str">
            <v xml:space="preserve"> seven hundred and ninety three</v>
          </cell>
          <cell r="D797" t="str">
            <v xml:space="preserve"> seven hundred and ninety three Thousand</v>
          </cell>
          <cell r="E797" t="str">
            <v xml:space="preserve"> seven hundred and ninety three Lakhs</v>
          </cell>
          <cell r="F797" t="str">
            <v xml:space="preserve"> seven hundred and ninety three Crores</v>
          </cell>
          <cell r="G797" t="str">
            <v xml:space="preserve"> seven hundred and ninety three Millions</v>
          </cell>
          <cell r="H797" t="str">
            <v xml:space="preserve"> seven hundred and ninety three Billions</v>
          </cell>
        </row>
        <row r="798">
          <cell r="A798">
            <v>794</v>
          </cell>
          <cell r="B798" t="str">
            <v xml:space="preserve"> seven hundred and ninety four </v>
          </cell>
          <cell r="C798" t="str">
            <v xml:space="preserve"> seven hundred and ninety four </v>
          </cell>
          <cell r="D798" t="str">
            <v xml:space="preserve"> seven hundred and ninety four  Thousand</v>
          </cell>
          <cell r="E798" t="str">
            <v xml:space="preserve"> seven hundred and ninety four  Lakhs</v>
          </cell>
          <cell r="F798" t="str">
            <v xml:space="preserve"> seven hundred and ninety four  Crores</v>
          </cell>
          <cell r="G798" t="str">
            <v xml:space="preserve"> seven hundred and ninety four  Millions</v>
          </cell>
          <cell r="H798" t="str">
            <v xml:space="preserve"> seven hundred and ninety four  Billions</v>
          </cell>
        </row>
        <row r="799">
          <cell r="A799">
            <v>795</v>
          </cell>
          <cell r="B799" t="str">
            <v xml:space="preserve"> seven hundred and ninety five</v>
          </cell>
          <cell r="C799" t="str">
            <v xml:space="preserve"> seven hundred and ninety five</v>
          </cell>
          <cell r="D799" t="str">
            <v xml:space="preserve"> seven hundred and ninety five Thousand</v>
          </cell>
          <cell r="E799" t="str">
            <v xml:space="preserve"> seven hundred and ninety five Lakhs</v>
          </cell>
          <cell r="F799" t="str">
            <v xml:space="preserve"> seven hundred and ninety five Crores</v>
          </cell>
          <cell r="G799" t="str">
            <v xml:space="preserve"> seven hundred and ninety five Millions</v>
          </cell>
          <cell r="H799" t="str">
            <v xml:space="preserve"> seven hundred and ninety five Billions</v>
          </cell>
        </row>
        <row r="800">
          <cell r="A800">
            <v>796</v>
          </cell>
          <cell r="B800" t="str">
            <v xml:space="preserve"> seven hundred and ninety six</v>
          </cell>
          <cell r="C800" t="str">
            <v xml:space="preserve"> seven hundred and ninety six</v>
          </cell>
          <cell r="D800" t="str">
            <v xml:space="preserve"> seven hundred and ninety six Thousand</v>
          </cell>
          <cell r="E800" t="str">
            <v xml:space="preserve"> seven hundred and ninety six Lakhs</v>
          </cell>
          <cell r="F800" t="str">
            <v xml:space="preserve"> seven hundred and ninety six Crores</v>
          </cell>
          <cell r="G800" t="str">
            <v xml:space="preserve"> seven hundred and ninety six Millions</v>
          </cell>
          <cell r="H800" t="str">
            <v xml:space="preserve"> seven hundred and ninety six Billions</v>
          </cell>
        </row>
        <row r="801">
          <cell r="A801">
            <v>797</v>
          </cell>
          <cell r="B801" t="str">
            <v xml:space="preserve"> seven hundred and ninety seven</v>
          </cell>
          <cell r="C801" t="str">
            <v xml:space="preserve"> seven hundred and ninety seven</v>
          </cell>
          <cell r="D801" t="str">
            <v xml:space="preserve"> seven hundred and ninety seven Thousand</v>
          </cell>
          <cell r="E801" t="str">
            <v xml:space="preserve"> seven hundred and ninety seven Lakhs</v>
          </cell>
          <cell r="F801" t="str">
            <v xml:space="preserve"> seven hundred and ninety seven Crores</v>
          </cell>
          <cell r="G801" t="str">
            <v xml:space="preserve"> seven hundred and ninety seven Millions</v>
          </cell>
          <cell r="H801" t="str">
            <v xml:space="preserve"> seven hundred and ninety seven Billions</v>
          </cell>
        </row>
        <row r="802">
          <cell r="A802">
            <v>798</v>
          </cell>
          <cell r="B802" t="str">
            <v xml:space="preserve"> seven hundred and ninety eight</v>
          </cell>
          <cell r="C802" t="str">
            <v xml:space="preserve"> seven hundred and ninety eight</v>
          </cell>
          <cell r="D802" t="str">
            <v xml:space="preserve"> seven hundred and ninety eight Thousand</v>
          </cell>
          <cell r="E802" t="str">
            <v xml:space="preserve"> seven hundred and ninety eight Lakhs</v>
          </cell>
          <cell r="F802" t="str">
            <v xml:space="preserve"> seven hundred and ninety eight Crores</v>
          </cell>
          <cell r="G802" t="str">
            <v xml:space="preserve"> seven hundred and ninety eight Millions</v>
          </cell>
          <cell r="H802" t="str">
            <v xml:space="preserve"> seven hundred and ninety eight Billions</v>
          </cell>
        </row>
        <row r="803">
          <cell r="A803">
            <v>799</v>
          </cell>
          <cell r="B803" t="str">
            <v xml:space="preserve"> seven hundred and ninety nine</v>
          </cell>
          <cell r="C803" t="str">
            <v xml:space="preserve"> seven hundred and ninety nine</v>
          </cell>
          <cell r="D803" t="str">
            <v xml:space="preserve"> seven hundred and ninety nine Thousand</v>
          </cell>
          <cell r="E803" t="str">
            <v xml:space="preserve"> seven hundred and ninety nine Lakhs</v>
          </cell>
          <cell r="F803" t="str">
            <v xml:space="preserve"> seven hundred and ninety nine Crores</v>
          </cell>
          <cell r="G803" t="str">
            <v xml:space="preserve"> seven hundred and ninety nine Millions</v>
          </cell>
          <cell r="H803" t="str">
            <v xml:space="preserve"> seven hundred and ninety nine Billions</v>
          </cell>
        </row>
        <row r="804">
          <cell r="A804">
            <v>800</v>
          </cell>
          <cell r="B804" t="str">
            <v xml:space="preserve"> eight hundred</v>
          </cell>
          <cell r="C804" t="str">
            <v xml:space="preserve"> eight hundred</v>
          </cell>
          <cell r="D804" t="str">
            <v xml:space="preserve"> eight hundred Thousand</v>
          </cell>
          <cell r="E804" t="str">
            <v xml:space="preserve"> eight hundred Lakhs</v>
          </cell>
          <cell r="F804" t="str">
            <v xml:space="preserve"> eight hundred Crores</v>
          </cell>
          <cell r="G804" t="str">
            <v xml:space="preserve"> eight hundred Millions</v>
          </cell>
          <cell r="H804" t="str">
            <v xml:space="preserve"> eight hundred Billions</v>
          </cell>
        </row>
        <row r="805">
          <cell r="A805">
            <v>801</v>
          </cell>
          <cell r="B805" t="str">
            <v xml:space="preserve"> eight hundred and one</v>
          </cell>
          <cell r="C805" t="str">
            <v xml:space="preserve"> eight hundred and one</v>
          </cell>
          <cell r="D805" t="str">
            <v xml:space="preserve"> eight hundred and one Thousand</v>
          </cell>
          <cell r="E805" t="str">
            <v xml:space="preserve"> eight hundred and one Lakhs</v>
          </cell>
          <cell r="F805" t="str">
            <v xml:space="preserve"> eight hundred and one Crores</v>
          </cell>
          <cell r="G805" t="str">
            <v xml:space="preserve"> eight hundred and one Millions</v>
          </cell>
          <cell r="H805" t="str">
            <v xml:space="preserve"> eight hundred and one Billions</v>
          </cell>
        </row>
        <row r="806">
          <cell r="A806">
            <v>802</v>
          </cell>
          <cell r="B806" t="str">
            <v xml:space="preserve"> eight hundred and two</v>
          </cell>
          <cell r="C806" t="str">
            <v xml:space="preserve"> eight hundred and two</v>
          </cell>
          <cell r="D806" t="str">
            <v xml:space="preserve"> eight hundred and two Thousand</v>
          </cell>
          <cell r="E806" t="str">
            <v xml:space="preserve"> eight hundred and two Lakhs</v>
          </cell>
          <cell r="F806" t="str">
            <v xml:space="preserve"> eight hundred and two Crores</v>
          </cell>
          <cell r="G806" t="str">
            <v xml:space="preserve"> eight hundred and two Millions</v>
          </cell>
          <cell r="H806" t="str">
            <v xml:space="preserve"> eight hundred and two Billions</v>
          </cell>
        </row>
        <row r="807">
          <cell r="A807">
            <v>803</v>
          </cell>
          <cell r="B807" t="str">
            <v xml:space="preserve"> eight hundred and three</v>
          </cell>
          <cell r="C807" t="str">
            <v xml:space="preserve"> eight hundred and three</v>
          </cell>
          <cell r="D807" t="str">
            <v xml:space="preserve"> eight hundred and three Thousand</v>
          </cell>
          <cell r="E807" t="str">
            <v xml:space="preserve"> eight hundred and three Lakhs</v>
          </cell>
          <cell r="F807" t="str">
            <v xml:space="preserve"> eight hundred and three Crores</v>
          </cell>
          <cell r="G807" t="str">
            <v xml:space="preserve"> eight hundred and three Millions</v>
          </cell>
          <cell r="H807" t="str">
            <v xml:space="preserve"> eight hundred and three Billions</v>
          </cell>
        </row>
        <row r="808">
          <cell r="A808">
            <v>804</v>
          </cell>
          <cell r="B808" t="str">
            <v xml:space="preserve"> eight hundred and four</v>
          </cell>
          <cell r="C808" t="str">
            <v xml:space="preserve"> eight hundred and four</v>
          </cell>
          <cell r="D808" t="str">
            <v xml:space="preserve"> eight hundred and four Thousand</v>
          </cell>
          <cell r="E808" t="str">
            <v xml:space="preserve"> eight hundred and four Lakhs</v>
          </cell>
          <cell r="F808" t="str">
            <v xml:space="preserve"> eight hundred and four Crores</v>
          </cell>
          <cell r="G808" t="str">
            <v xml:space="preserve"> eight hundred and four Millions</v>
          </cell>
          <cell r="H808" t="str">
            <v xml:space="preserve"> eight hundred and four Billions</v>
          </cell>
        </row>
        <row r="809">
          <cell r="A809">
            <v>805</v>
          </cell>
          <cell r="B809" t="str">
            <v xml:space="preserve"> eight hundred and five</v>
          </cell>
          <cell r="C809" t="str">
            <v xml:space="preserve"> eight hundred and five</v>
          </cell>
          <cell r="D809" t="str">
            <v xml:space="preserve"> eight hundred and five Thousand</v>
          </cell>
          <cell r="E809" t="str">
            <v xml:space="preserve"> eight hundred and five Lakhs</v>
          </cell>
          <cell r="F809" t="str">
            <v xml:space="preserve"> eight hundred and five Crores</v>
          </cell>
          <cell r="G809" t="str">
            <v xml:space="preserve"> eight hundred and five Millions</v>
          </cell>
          <cell r="H809" t="str">
            <v xml:space="preserve"> eight hundred and five Billions</v>
          </cell>
        </row>
        <row r="810">
          <cell r="A810">
            <v>806</v>
          </cell>
          <cell r="B810" t="str">
            <v xml:space="preserve"> eight hundred and six</v>
          </cell>
          <cell r="C810" t="str">
            <v xml:space="preserve"> eight hundred and six</v>
          </cell>
          <cell r="D810" t="str">
            <v xml:space="preserve"> eight hundred and six Thousand</v>
          </cell>
          <cell r="E810" t="str">
            <v xml:space="preserve"> eight hundred and six Lakhs</v>
          </cell>
          <cell r="F810" t="str">
            <v xml:space="preserve"> eight hundred and six Crores</v>
          </cell>
          <cell r="G810" t="str">
            <v xml:space="preserve"> eight hundred and six Millions</v>
          </cell>
          <cell r="H810" t="str">
            <v xml:space="preserve"> eight hundred and six Billions</v>
          </cell>
        </row>
        <row r="811">
          <cell r="A811">
            <v>807</v>
          </cell>
          <cell r="B811" t="str">
            <v xml:space="preserve"> eight hundred and seven</v>
          </cell>
          <cell r="C811" t="str">
            <v xml:space="preserve"> eight hundred and seven</v>
          </cell>
          <cell r="D811" t="str">
            <v xml:space="preserve"> eight hundred and seven Thousand</v>
          </cell>
          <cell r="E811" t="str">
            <v xml:space="preserve"> eight hundred and seven Lakhs</v>
          </cell>
          <cell r="F811" t="str">
            <v xml:space="preserve"> eight hundred and seven Crores</v>
          </cell>
          <cell r="G811" t="str">
            <v xml:space="preserve"> eight hundred and seven Millions</v>
          </cell>
          <cell r="H811" t="str">
            <v xml:space="preserve"> eight hundred and seven Billions</v>
          </cell>
        </row>
        <row r="812">
          <cell r="A812">
            <v>808</v>
          </cell>
          <cell r="B812" t="str">
            <v xml:space="preserve"> eight hundred and eight</v>
          </cell>
          <cell r="C812" t="str">
            <v xml:space="preserve"> eight hundred and eight</v>
          </cell>
          <cell r="D812" t="str">
            <v xml:space="preserve"> eight hundred and eight Thousand</v>
          </cell>
          <cell r="E812" t="str">
            <v xml:space="preserve"> eight hundred and eight Lakhs</v>
          </cell>
          <cell r="F812" t="str">
            <v xml:space="preserve"> eight hundred and eight Crores</v>
          </cell>
          <cell r="G812" t="str">
            <v xml:space="preserve"> eight hundred and eight Millions</v>
          </cell>
          <cell r="H812" t="str">
            <v xml:space="preserve"> eight hundred and eight Billions</v>
          </cell>
        </row>
        <row r="813">
          <cell r="A813">
            <v>809</v>
          </cell>
          <cell r="B813" t="str">
            <v xml:space="preserve"> eight hundred and nine</v>
          </cell>
          <cell r="C813" t="str">
            <v xml:space="preserve"> eight hundred and nine</v>
          </cell>
          <cell r="D813" t="str">
            <v xml:space="preserve"> eight hundred and nine Thousand</v>
          </cell>
          <cell r="E813" t="str">
            <v xml:space="preserve"> eight hundred and nine Lakhs</v>
          </cell>
          <cell r="F813" t="str">
            <v xml:space="preserve"> eight hundred and nine Crores</v>
          </cell>
          <cell r="G813" t="str">
            <v xml:space="preserve"> eight hundred and nine Millions</v>
          </cell>
          <cell r="H813" t="str">
            <v xml:space="preserve"> eight hundred and nine Billions</v>
          </cell>
        </row>
        <row r="814">
          <cell r="A814">
            <v>810</v>
          </cell>
          <cell r="B814" t="str">
            <v xml:space="preserve"> eight hundred and ten</v>
          </cell>
          <cell r="C814" t="str">
            <v xml:space="preserve"> eight hundred and ten</v>
          </cell>
          <cell r="D814" t="str">
            <v xml:space="preserve"> eight hundred and ten Thousand</v>
          </cell>
          <cell r="E814" t="str">
            <v xml:space="preserve"> eight hundred and ten Lakhs</v>
          </cell>
          <cell r="F814" t="str">
            <v xml:space="preserve"> eight hundred and ten Crores</v>
          </cell>
          <cell r="G814" t="str">
            <v xml:space="preserve"> eight hundred and ten Millions</v>
          </cell>
          <cell r="H814" t="str">
            <v xml:space="preserve"> eight hundred and ten Billions</v>
          </cell>
        </row>
        <row r="815">
          <cell r="A815">
            <v>811</v>
          </cell>
          <cell r="B815" t="str">
            <v xml:space="preserve"> eight hundred and eleven</v>
          </cell>
          <cell r="C815" t="str">
            <v xml:space="preserve"> eight hundred and eleven</v>
          </cell>
          <cell r="D815" t="str">
            <v xml:space="preserve"> eight hundred and eleven Thousand</v>
          </cell>
          <cell r="E815" t="str">
            <v xml:space="preserve"> eight hundred and eleven Lakhs</v>
          </cell>
          <cell r="F815" t="str">
            <v xml:space="preserve"> eight hundred and eleven Crores</v>
          </cell>
          <cell r="G815" t="str">
            <v xml:space="preserve"> eight hundred and eleven Millions</v>
          </cell>
          <cell r="H815" t="str">
            <v xml:space="preserve"> eight hundred and eleven Billions</v>
          </cell>
        </row>
        <row r="816">
          <cell r="A816">
            <v>812</v>
          </cell>
          <cell r="B816" t="str">
            <v xml:space="preserve"> eight hundred and twelve</v>
          </cell>
          <cell r="C816" t="str">
            <v xml:space="preserve"> eight hundred and twelve</v>
          </cell>
          <cell r="D816" t="str">
            <v xml:space="preserve"> eight hundred and twelve Thousand</v>
          </cell>
          <cell r="E816" t="str">
            <v xml:space="preserve"> eight hundred and twelve Lakhs</v>
          </cell>
          <cell r="F816" t="str">
            <v xml:space="preserve"> eight hundred and twelve Crores</v>
          </cell>
          <cell r="G816" t="str">
            <v xml:space="preserve"> eight hundred and twelve Millions</v>
          </cell>
          <cell r="H816" t="str">
            <v xml:space="preserve"> eight hundred and twelve Billions</v>
          </cell>
        </row>
        <row r="817">
          <cell r="A817">
            <v>813</v>
          </cell>
          <cell r="B817" t="str">
            <v xml:space="preserve"> eight hundred and thirteen</v>
          </cell>
          <cell r="C817" t="str">
            <v xml:space="preserve"> eight hundred and thirteen</v>
          </cell>
          <cell r="D817" t="str">
            <v xml:space="preserve"> eight hundred and thirteen Thousand</v>
          </cell>
          <cell r="E817" t="str">
            <v xml:space="preserve"> eight hundred and thirteen Lakhs</v>
          </cell>
          <cell r="F817" t="str">
            <v xml:space="preserve"> eight hundred and thirteen Crores</v>
          </cell>
          <cell r="G817" t="str">
            <v xml:space="preserve"> eight hundred and thirteen Millions</v>
          </cell>
          <cell r="H817" t="str">
            <v xml:space="preserve"> eight hundred and thirteen Billions</v>
          </cell>
        </row>
        <row r="818">
          <cell r="A818">
            <v>814</v>
          </cell>
          <cell r="B818" t="str">
            <v xml:space="preserve"> eight hundred and fourteen</v>
          </cell>
          <cell r="C818" t="str">
            <v xml:space="preserve"> eight hundred and fourteen</v>
          </cell>
          <cell r="D818" t="str">
            <v xml:space="preserve"> eight hundred and fourteen Thousand</v>
          </cell>
          <cell r="E818" t="str">
            <v xml:space="preserve"> eight hundred and fourteen Lakhs</v>
          </cell>
          <cell r="F818" t="str">
            <v xml:space="preserve"> eight hundred and fourteen Crores</v>
          </cell>
          <cell r="G818" t="str">
            <v xml:space="preserve"> eight hundred and fourteen Millions</v>
          </cell>
          <cell r="H818" t="str">
            <v xml:space="preserve"> eight hundred and fourteen Billions</v>
          </cell>
        </row>
        <row r="819">
          <cell r="A819">
            <v>815</v>
          </cell>
          <cell r="B819" t="str">
            <v xml:space="preserve"> eight hundred and fifteen</v>
          </cell>
          <cell r="C819" t="str">
            <v xml:space="preserve"> eight hundred and fifteen</v>
          </cell>
          <cell r="D819" t="str">
            <v xml:space="preserve"> eight hundred and fifteen Thousand</v>
          </cell>
          <cell r="E819" t="str">
            <v xml:space="preserve"> eight hundred and fifteen Lakhs</v>
          </cell>
          <cell r="F819" t="str">
            <v xml:space="preserve"> eight hundred and fifteen Crores</v>
          </cell>
          <cell r="G819" t="str">
            <v xml:space="preserve"> eight hundred and fifteen Millions</v>
          </cell>
          <cell r="H819" t="str">
            <v xml:space="preserve"> eight hundred and fifteen Billions</v>
          </cell>
        </row>
        <row r="820">
          <cell r="A820">
            <v>816</v>
          </cell>
          <cell r="B820" t="str">
            <v xml:space="preserve"> eight hundred and sixteen</v>
          </cell>
          <cell r="C820" t="str">
            <v xml:space="preserve"> eight hundred and sixteen</v>
          </cell>
          <cell r="D820" t="str">
            <v xml:space="preserve"> eight hundred and sixteen Thousand</v>
          </cell>
          <cell r="E820" t="str">
            <v xml:space="preserve"> eight hundred and sixteen Lakhs</v>
          </cell>
          <cell r="F820" t="str">
            <v xml:space="preserve"> eight hundred and sixteen Crores</v>
          </cell>
          <cell r="G820" t="str">
            <v xml:space="preserve"> eight hundred and sixteen Millions</v>
          </cell>
          <cell r="H820" t="str">
            <v xml:space="preserve"> eight hundred and sixteen Billions</v>
          </cell>
        </row>
        <row r="821">
          <cell r="A821">
            <v>817</v>
          </cell>
          <cell r="B821" t="str">
            <v xml:space="preserve"> eight hundred and seventeen</v>
          </cell>
          <cell r="C821" t="str">
            <v xml:space="preserve"> eight hundred and seventeen</v>
          </cell>
          <cell r="D821" t="str">
            <v xml:space="preserve"> eight hundred and seventeen Thousand</v>
          </cell>
          <cell r="E821" t="str">
            <v xml:space="preserve"> eight hundred and seventeen Lakhs</v>
          </cell>
          <cell r="F821" t="str">
            <v xml:space="preserve"> eight hundred and seventeen Crores</v>
          </cell>
          <cell r="G821" t="str">
            <v xml:space="preserve"> eight hundred and seventeen Millions</v>
          </cell>
          <cell r="H821" t="str">
            <v xml:space="preserve"> eight hundred and seventeen Billions</v>
          </cell>
        </row>
        <row r="822">
          <cell r="A822">
            <v>818</v>
          </cell>
          <cell r="B822" t="str">
            <v xml:space="preserve"> eight hundred and eighteen</v>
          </cell>
          <cell r="C822" t="str">
            <v xml:space="preserve"> eight hundred and eighteen</v>
          </cell>
          <cell r="D822" t="str">
            <v xml:space="preserve"> eight hundred and eighteen Thousand</v>
          </cell>
          <cell r="E822" t="str">
            <v xml:space="preserve"> eight hundred and eighteen Lakhs</v>
          </cell>
          <cell r="F822" t="str">
            <v xml:space="preserve"> eight hundred and eighteen Crores</v>
          </cell>
          <cell r="G822" t="str">
            <v xml:space="preserve"> eight hundred and eighteen Millions</v>
          </cell>
          <cell r="H822" t="str">
            <v xml:space="preserve"> eight hundred and eighteen Billions</v>
          </cell>
        </row>
        <row r="823">
          <cell r="A823">
            <v>819</v>
          </cell>
          <cell r="B823" t="str">
            <v xml:space="preserve"> eight hundred and nineteen</v>
          </cell>
          <cell r="C823" t="str">
            <v xml:space="preserve"> eight hundred and nineteen</v>
          </cell>
          <cell r="D823" t="str">
            <v xml:space="preserve"> eight hundred and nineteen Thousand</v>
          </cell>
          <cell r="E823" t="str">
            <v xml:space="preserve"> eight hundred and nineteen Lakhs</v>
          </cell>
          <cell r="F823" t="str">
            <v xml:space="preserve"> eight hundred and nineteen Crores</v>
          </cell>
          <cell r="G823" t="str">
            <v xml:space="preserve"> eight hundred and nineteen Millions</v>
          </cell>
          <cell r="H823" t="str">
            <v xml:space="preserve"> eight hundred and nineteen Billions</v>
          </cell>
        </row>
        <row r="824">
          <cell r="A824">
            <v>820</v>
          </cell>
          <cell r="B824" t="str">
            <v xml:space="preserve"> eight hundred and twenty </v>
          </cell>
          <cell r="C824" t="str">
            <v xml:space="preserve"> eight hundred and twenty </v>
          </cell>
          <cell r="D824" t="str">
            <v xml:space="preserve"> eight hundred and twenty  Thousand</v>
          </cell>
          <cell r="E824" t="str">
            <v xml:space="preserve"> eight hundred and twenty  Lakhs</v>
          </cell>
          <cell r="F824" t="str">
            <v xml:space="preserve"> eight hundred and twenty  Crores</v>
          </cell>
          <cell r="G824" t="str">
            <v xml:space="preserve"> eight hundred and twenty  Millions</v>
          </cell>
          <cell r="H824" t="str">
            <v xml:space="preserve"> eight hundred and twenty  Billions</v>
          </cell>
        </row>
        <row r="825">
          <cell r="A825">
            <v>821</v>
          </cell>
          <cell r="B825" t="str">
            <v xml:space="preserve"> eight hundred and twenty one</v>
          </cell>
          <cell r="C825" t="str">
            <v xml:space="preserve"> eight hundred and twenty one</v>
          </cell>
          <cell r="D825" t="str">
            <v xml:space="preserve"> eight hundred and twenty one Thousand</v>
          </cell>
          <cell r="E825" t="str">
            <v xml:space="preserve"> eight hundred and twenty one Lakhs</v>
          </cell>
          <cell r="F825" t="str">
            <v xml:space="preserve"> eight hundred and twenty one Crores</v>
          </cell>
          <cell r="G825" t="str">
            <v xml:space="preserve"> eight hundred and twenty one Millions</v>
          </cell>
          <cell r="H825" t="str">
            <v xml:space="preserve"> eight hundred and twenty one Billions</v>
          </cell>
        </row>
        <row r="826">
          <cell r="A826">
            <v>822</v>
          </cell>
          <cell r="B826" t="str">
            <v xml:space="preserve"> eight hundred and twenty two</v>
          </cell>
          <cell r="C826" t="str">
            <v xml:space="preserve"> eight hundred and twenty two</v>
          </cell>
          <cell r="D826" t="str">
            <v xml:space="preserve"> eight hundred and twenty two Thousand</v>
          </cell>
          <cell r="E826" t="str">
            <v xml:space="preserve"> eight hundred and twenty two Lakhs</v>
          </cell>
          <cell r="F826" t="str">
            <v xml:space="preserve"> eight hundred and twenty two Crores</v>
          </cell>
          <cell r="G826" t="str">
            <v xml:space="preserve"> eight hundred and twenty two Millions</v>
          </cell>
          <cell r="H826" t="str">
            <v xml:space="preserve"> eight hundred and twenty two Billions</v>
          </cell>
        </row>
        <row r="827">
          <cell r="A827">
            <v>823</v>
          </cell>
          <cell r="B827" t="str">
            <v xml:space="preserve"> eight hundred and twenty three</v>
          </cell>
          <cell r="C827" t="str">
            <v xml:space="preserve"> eight hundred and twenty three</v>
          </cell>
          <cell r="D827" t="str">
            <v xml:space="preserve"> eight hundred and twenty three Thousand</v>
          </cell>
          <cell r="E827" t="str">
            <v xml:space="preserve"> eight hundred and twenty three Lakhs</v>
          </cell>
          <cell r="F827" t="str">
            <v xml:space="preserve"> eight hundred and twenty three Crores</v>
          </cell>
          <cell r="G827" t="str">
            <v xml:space="preserve"> eight hundred and twenty three Millions</v>
          </cell>
          <cell r="H827" t="str">
            <v xml:space="preserve"> eight hundred and twenty three Billions</v>
          </cell>
        </row>
        <row r="828">
          <cell r="A828">
            <v>824</v>
          </cell>
          <cell r="B828" t="str">
            <v xml:space="preserve"> eight hundred and twenty four</v>
          </cell>
          <cell r="C828" t="str">
            <v xml:space="preserve"> eight hundred and twenty four</v>
          </cell>
          <cell r="D828" t="str">
            <v xml:space="preserve"> eight hundred and twenty four Thousand</v>
          </cell>
          <cell r="E828" t="str">
            <v xml:space="preserve"> eight hundred and twenty four Lakhs</v>
          </cell>
          <cell r="F828" t="str">
            <v xml:space="preserve"> eight hundred and twenty four Crores</v>
          </cell>
          <cell r="G828" t="str">
            <v xml:space="preserve"> eight hundred and twenty four Millions</v>
          </cell>
          <cell r="H828" t="str">
            <v xml:space="preserve"> eight hundred and twenty four Billions</v>
          </cell>
        </row>
        <row r="829">
          <cell r="A829">
            <v>825</v>
          </cell>
          <cell r="B829" t="str">
            <v xml:space="preserve"> eight hundred and twenty five</v>
          </cell>
          <cell r="C829" t="str">
            <v xml:space="preserve"> eight hundred and twenty five</v>
          </cell>
          <cell r="D829" t="str">
            <v xml:space="preserve"> eight hundred and twenty five Thousand</v>
          </cell>
          <cell r="E829" t="str">
            <v xml:space="preserve"> eight hundred and twenty five Lakhs</v>
          </cell>
          <cell r="F829" t="str">
            <v xml:space="preserve"> eight hundred and twenty five Crores</v>
          </cell>
          <cell r="G829" t="str">
            <v xml:space="preserve"> eight hundred and twenty five Millions</v>
          </cell>
          <cell r="H829" t="str">
            <v xml:space="preserve"> eight hundred and twenty five Billions</v>
          </cell>
        </row>
        <row r="830">
          <cell r="A830">
            <v>826</v>
          </cell>
          <cell r="B830" t="str">
            <v xml:space="preserve"> eight hundred and twenty six</v>
          </cell>
          <cell r="C830" t="str">
            <v xml:space="preserve"> eight hundred and twenty six</v>
          </cell>
          <cell r="D830" t="str">
            <v xml:space="preserve"> eight hundred and twenty six Thousand</v>
          </cell>
          <cell r="E830" t="str">
            <v xml:space="preserve"> eight hundred and twenty six Lakhs</v>
          </cell>
          <cell r="F830" t="str">
            <v xml:space="preserve"> eight hundred and twenty six Crores</v>
          </cell>
          <cell r="G830" t="str">
            <v xml:space="preserve"> eight hundred and twenty six Millions</v>
          </cell>
          <cell r="H830" t="str">
            <v xml:space="preserve"> eight hundred and twenty six Billions</v>
          </cell>
        </row>
        <row r="831">
          <cell r="A831">
            <v>827</v>
          </cell>
          <cell r="B831" t="str">
            <v xml:space="preserve"> eight hundred and twenty seven</v>
          </cell>
          <cell r="C831" t="str">
            <v xml:space="preserve"> eight hundred and twenty seven</v>
          </cell>
          <cell r="D831" t="str">
            <v xml:space="preserve"> eight hundred and twenty seven Thousand</v>
          </cell>
          <cell r="E831" t="str">
            <v xml:space="preserve"> eight hundred and twenty seven Lakhs</v>
          </cell>
          <cell r="F831" t="str">
            <v xml:space="preserve"> eight hundred and twenty seven Crores</v>
          </cell>
          <cell r="G831" t="str">
            <v xml:space="preserve"> eight hundred and twenty seven Millions</v>
          </cell>
          <cell r="H831" t="str">
            <v xml:space="preserve"> eight hundred and twenty seven Billions</v>
          </cell>
        </row>
        <row r="832">
          <cell r="A832">
            <v>828</v>
          </cell>
          <cell r="B832" t="str">
            <v xml:space="preserve"> eight hundred and twenty eight</v>
          </cell>
          <cell r="C832" t="str">
            <v xml:space="preserve"> eight hundred and twenty eight</v>
          </cell>
          <cell r="D832" t="str">
            <v xml:space="preserve"> eight hundred and twenty eight Thousand</v>
          </cell>
          <cell r="E832" t="str">
            <v xml:space="preserve"> eight hundred and twenty eight Lakhs</v>
          </cell>
          <cell r="F832" t="str">
            <v xml:space="preserve"> eight hundred and twenty eight Crores</v>
          </cell>
          <cell r="G832" t="str">
            <v xml:space="preserve"> eight hundred and twenty eight Millions</v>
          </cell>
          <cell r="H832" t="str">
            <v xml:space="preserve"> eight hundred and twenty eight Billions</v>
          </cell>
        </row>
        <row r="833">
          <cell r="A833">
            <v>829</v>
          </cell>
          <cell r="B833" t="str">
            <v xml:space="preserve"> eight hundred and twenty nine</v>
          </cell>
          <cell r="C833" t="str">
            <v xml:space="preserve"> eight hundred and twenty nine</v>
          </cell>
          <cell r="D833" t="str">
            <v xml:space="preserve"> eight hundred and twenty nine Thousand</v>
          </cell>
          <cell r="E833" t="str">
            <v xml:space="preserve"> eight hundred and twenty nine Lakhs</v>
          </cell>
          <cell r="F833" t="str">
            <v xml:space="preserve"> eight hundred and twenty nine Crores</v>
          </cell>
          <cell r="G833" t="str">
            <v xml:space="preserve"> eight hundred and twenty nine Millions</v>
          </cell>
          <cell r="H833" t="str">
            <v xml:space="preserve"> eight hundred and twenty nine Billions</v>
          </cell>
        </row>
        <row r="834">
          <cell r="A834">
            <v>830</v>
          </cell>
          <cell r="B834" t="str">
            <v xml:space="preserve"> eight hundred and thirty</v>
          </cell>
          <cell r="C834" t="str">
            <v xml:space="preserve"> eight hundred and thirty</v>
          </cell>
          <cell r="D834" t="str">
            <v xml:space="preserve"> eight hundred and thirty Thousand</v>
          </cell>
          <cell r="E834" t="str">
            <v xml:space="preserve"> eight hundred and thirty Lakhs</v>
          </cell>
          <cell r="F834" t="str">
            <v xml:space="preserve"> eight hundred and thirty Crores</v>
          </cell>
          <cell r="G834" t="str">
            <v xml:space="preserve"> eight hundred and thirty Millions</v>
          </cell>
          <cell r="H834" t="str">
            <v xml:space="preserve"> eight hundred and thirty Billions</v>
          </cell>
        </row>
        <row r="835">
          <cell r="A835">
            <v>831</v>
          </cell>
          <cell r="B835" t="str">
            <v xml:space="preserve"> eight hundred and thirty one</v>
          </cell>
          <cell r="C835" t="str">
            <v xml:space="preserve"> eight hundred and thirty one</v>
          </cell>
          <cell r="D835" t="str">
            <v xml:space="preserve"> eight hundred and thirty one Thousand</v>
          </cell>
          <cell r="E835" t="str">
            <v xml:space="preserve"> eight hundred and thirty one Lakhs</v>
          </cell>
          <cell r="F835" t="str">
            <v xml:space="preserve"> eight hundred and thirty one Crores</v>
          </cell>
          <cell r="G835" t="str">
            <v xml:space="preserve"> eight hundred and thirty one Millions</v>
          </cell>
          <cell r="H835" t="str">
            <v xml:space="preserve"> eight hundred and thirty one Billions</v>
          </cell>
        </row>
        <row r="836">
          <cell r="A836">
            <v>832</v>
          </cell>
          <cell r="B836" t="str">
            <v xml:space="preserve"> eight hundred and thirty two</v>
          </cell>
          <cell r="C836" t="str">
            <v xml:space="preserve"> eight hundred and thirty two</v>
          </cell>
          <cell r="D836" t="str">
            <v xml:space="preserve"> eight hundred and thirty two Thousand</v>
          </cell>
          <cell r="E836" t="str">
            <v xml:space="preserve"> eight hundred and thirty two Lakhs</v>
          </cell>
          <cell r="F836" t="str">
            <v xml:space="preserve"> eight hundred and thirty two Crores</v>
          </cell>
          <cell r="G836" t="str">
            <v xml:space="preserve"> eight hundred and thirty two Millions</v>
          </cell>
          <cell r="H836" t="str">
            <v xml:space="preserve"> eight hundred and thirty two Billions</v>
          </cell>
        </row>
        <row r="837">
          <cell r="A837">
            <v>833</v>
          </cell>
          <cell r="B837" t="str">
            <v xml:space="preserve"> eight hundred and thirty three</v>
          </cell>
          <cell r="C837" t="str">
            <v xml:space="preserve"> eight hundred and thirty three</v>
          </cell>
          <cell r="D837" t="str">
            <v xml:space="preserve"> eight hundred and thirty three Thousand</v>
          </cell>
          <cell r="E837" t="str">
            <v xml:space="preserve"> eight hundred and thirty three Lakhs</v>
          </cell>
          <cell r="F837" t="str">
            <v xml:space="preserve"> eight hundred and thirty three Crores</v>
          </cell>
          <cell r="G837" t="str">
            <v xml:space="preserve"> eight hundred and thirty three Millions</v>
          </cell>
          <cell r="H837" t="str">
            <v xml:space="preserve"> eight hundred and thirty three Billions</v>
          </cell>
        </row>
        <row r="838">
          <cell r="A838">
            <v>834</v>
          </cell>
          <cell r="B838" t="str">
            <v xml:space="preserve"> eight hundred and thirty four</v>
          </cell>
          <cell r="C838" t="str">
            <v xml:space="preserve"> eight hundred and thirty four</v>
          </cell>
          <cell r="D838" t="str">
            <v xml:space="preserve"> eight hundred and thirty four Thousand</v>
          </cell>
          <cell r="E838" t="str">
            <v xml:space="preserve"> eight hundred and thirty four Lakhs</v>
          </cell>
          <cell r="F838" t="str">
            <v xml:space="preserve"> eight hundred and thirty four Crores</v>
          </cell>
          <cell r="G838" t="str">
            <v xml:space="preserve"> eight hundred and thirty four Millions</v>
          </cell>
          <cell r="H838" t="str">
            <v xml:space="preserve"> eight hundred and thirty four Billions</v>
          </cell>
        </row>
        <row r="839">
          <cell r="A839">
            <v>835</v>
          </cell>
          <cell r="B839" t="str">
            <v xml:space="preserve"> eight hundred and thirty five</v>
          </cell>
          <cell r="C839" t="str">
            <v xml:space="preserve"> eight hundred and thirty five</v>
          </cell>
          <cell r="D839" t="str">
            <v xml:space="preserve"> eight hundred and thirty five Thousand</v>
          </cell>
          <cell r="E839" t="str">
            <v xml:space="preserve"> eight hundred and thirty five Lakhs</v>
          </cell>
          <cell r="F839" t="str">
            <v xml:space="preserve"> eight hundred and thirty five Crores</v>
          </cell>
          <cell r="G839" t="str">
            <v xml:space="preserve"> eight hundred and thirty five Millions</v>
          </cell>
          <cell r="H839" t="str">
            <v xml:space="preserve"> eight hundred and thirty five Billions</v>
          </cell>
        </row>
        <row r="840">
          <cell r="A840">
            <v>836</v>
          </cell>
          <cell r="B840" t="str">
            <v xml:space="preserve"> eight hundred and thirty six</v>
          </cell>
          <cell r="C840" t="str">
            <v xml:space="preserve"> eight hundred and thirty six</v>
          </cell>
          <cell r="D840" t="str">
            <v xml:space="preserve"> eight hundred and thirty six Thousand</v>
          </cell>
          <cell r="E840" t="str">
            <v xml:space="preserve"> eight hundred and thirty six Lakhs</v>
          </cell>
          <cell r="F840" t="str">
            <v xml:space="preserve"> eight hundred and thirty six Crores</v>
          </cell>
          <cell r="G840" t="str">
            <v xml:space="preserve"> eight hundred and thirty six Millions</v>
          </cell>
          <cell r="H840" t="str">
            <v xml:space="preserve"> eight hundred and thirty six Billions</v>
          </cell>
        </row>
        <row r="841">
          <cell r="A841">
            <v>837</v>
          </cell>
          <cell r="B841" t="str">
            <v xml:space="preserve"> eight hundred and thirty seven</v>
          </cell>
          <cell r="C841" t="str">
            <v xml:space="preserve"> eight hundred and thirty seven</v>
          </cell>
          <cell r="D841" t="str">
            <v xml:space="preserve"> eight hundred and thirty seven Thousand</v>
          </cell>
          <cell r="E841" t="str">
            <v xml:space="preserve"> eight hundred and thirty seven Lakhs</v>
          </cell>
          <cell r="F841" t="str">
            <v xml:space="preserve"> eight hundred and thirty seven Crores</v>
          </cell>
          <cell r="G841" t="str">
            <v xml:space="preserve"> eight hundred and thirty seven Millions</v>
          </cell>
          <cell r="H841" t="str">
            <v xml:space="preserve"> eight hundred and thirty seven Billions</v>
          </cell>
        </row>
        <row r="842">
          <cell r="A842">
            <v>838</v>
          </cell>
          <cell r="B842" t="str">
            <v xml:space="preserve"> eight hundred and thirty eight</v>
          </cell>
          <cell r="C842" t="str">
            <v xml:space="preserve"> eight hundred and thirty eight</v>
          </cell>
          <cell r="D842" t="str">
            <v xml:space="preserve"> eight hundred and thirty eight Thousand</v>
          </cell>
          <cell r="E842" t="str">
            <v xml:space="preserve"> eight hundred and thirty eight Lakhs</v>
          </cell>
          <cell r="F842" t="str">
            <v xml:space="preserve"> eight hundred and thirty eight Crores</v>
          </cell>
          <cell r="G842" t="str">
            <v xml:space="preserve"> eight hundred and thirty eight Millions</v>
          </cell>
          <cell r="H842" t="str">
            <v xml:space="preserve"> eight hundred and thirty eight Billions</v>
          </cell>
        </row>
        <row r="843">
          <cell r="A843">
            <v>839</v>
          </cell>
          <cell r="B843" t="str">
            <v xml:space="preserve"> eight hundred and thirty nine</v>
          </cell>
          <cell r="C843" t="str">
            <v xml:space="preserve"> eight hundred and thirty nine</v>
          </cell>
          <cell r="D843" t="str">
            <v xml:space="preserve"> eight hundred and thirty nine Thousand</v>
          </cell>
          <cell r="E843" t="str">
            <v xml:space="preserve"> eight hundred and thirty nine Lakhs</v>
          </cell>
          <cell r="F843" t="str">
            <v xml:space="preserve"> eight hundred and thirty nine Crores</v>
          </cell>
          <cell r="G843" t="str">
            <v xml:space="preserve"> eight hundred and thirty nine Millions</v>
          </cell>
          <cell r="H843" t="str">
            <v xml:space="preserve"> eight hundred and thirty nine Billions</v>
          </cell>
        </row>
        <row r="844">
          <cell r="A844">
            <v>840</v>
          </cell>
          <cell r="B844" t="str">
            <v xml:space="preserve"> eight hundred and forty</v>
          </cell>
          <cell r="C844" t="str">
            <v xml:space="preserve"> eight hundred and forty</v>
          </cell>
          <cell r="D844" t="str">
            <v xml:space="preserve"> eight hundred and forty Thousand</v>
          </cell>
          <cell r="E844" t="str">
            <v xml:space="preserve"> eight hundred and forty Lakhs</v>
          </cell>
          <cell r="F844" t="str">
            <v xml:space="preserve"> eight hundred and forty Crores</v>
          </cell>
          <cell r="G844" t="str">
            <v xml:space="preserve"> eight hundred and forty Millions</v>
          </cell>
          <cell r="H844" t="str">
            <v xml:space="preserve"> eight hundred and forty Billions</v>
          </cell>
        </row>
        <row r="845">
          <cell r="A845">
            <v>841</v>
          </cell>
          <cell r="B845" t="str">
            <v xml:space="preserve"> eight hundred and forty one </v>
          </cell>
          <cell r="C845" t="str">
            <v xml:space="preserve"> eight hundred and forty one </v>
          </cell>
          <cell r="D845" t="str">
            <v xml:space="preserve"> eight hundred and forty one  Thousand</v>
          </cell>
          <cell r="E845" t="str">
            <v xml:space="preserve"> eight hundred and forty one  Lakhs</v>
          </cell>
          <cell r="F845" t="str">
            <v xml:space="preserve"> eight hundred and forty one  Crores</v>
          </cell>
          <cell r="G845" t="str">
            <v xml:space="preserve"> eight hundred and forty one  Millions</v>
          </cell>
          <cell r="H845" t="str">
            <v xml:space="preserve"> eight hundred and forty one  Billions</v>
          </cell>
        </row>
        <row r="846">
          <cell r="A846">
            <v>842</v>
          </cell>
          <cell r="B846" t="str">
            <v xml:space="preserve"> eight hundred and forty two</v>
          </cell>
          <cell r="C846" t="str">
            <v xml:space="preserve"> eight hundred and forty two</v>
          </cell>
          <cell r="D846" t="str">
            <v xml:space="preserve"> eight hundred and forty two Thousand</v>
          </cell>
          <cell r="E846" t="str">
            <v xml:space="preserve"> eight hundred and forty two Lakhs</v>
          </cell>
          <cell r="F846" t="str">
            <v xml:space="preserve"> eight hundred and forty two Crores</v>
          </cell>
          <cell r="G846" t="str">
            <v xml:space="preserve"> eight hundred and forty two Millions</v>
          </cell>
          <cell r="H846" t="str">
            <v xml:space="preserve"> eight hundred and forty two Billions</v>
          </cell>
        </row>
        <row r="847">
          <cell r="A847">
            <v>843</v>
          </cell>
          <cell r="B847" t="str">
            <v xml:space="preserve"> eight hundred and forty three </v>
          </cell>
          <cell r="C847" t="str">
            <v xml:space="preserve"> eight hundred and forty three </v>
          </cell>
          <cell r="D847" t="str">
            <v xml:space="preserve"> eight hundred and forty three  Thousand</v>
          </cell>
          <cell r="E847" t="str">
            <v xml:space="preserve"> eight hundred and forty three  Lakhs</v>
          </cell>
          <cell r="F847" t="str">
            <v xml:space="preserve"> eight hundred and forty three  Crores</v>
          </cell>
          <cell r="G847" t="str">
            <v xml:space="preserve"> eight hundred and forty three  Millions</v>
          </cell>
          <cell r="H847" t="str">
            <v xml:space="preserve"> eight hundred and forty three  Billions</v>
          </cell>
        </row>
        <row r="848">
          <cell r="A848">
            <v>844</v>
          </cell>
          <cell r="B848" t="str">
            <v xml:space="preserve"> eight hundred and forty four</v>
          </cell>
          <cell r="C848" t="str">
            <v xml:space="preserve"> eight hundred and forty four</v>
          </cell>
          <cell r="D848" t="str">
            <v xml:space="preserve"> eight hundred and forty four Thousand</v>
          </cell>
          <cell r="E848" t="str">
            <v xml:space="preserve"> eight hundred and forty four Lakhs</v>
          </cell>
          <cell r="F848" t="str">
            <v xml:space="preserve"> eight hundred and forty four Crores</v>
          </cell>
          <cell r="G848" t="str">
            <v xml:space="preserve"> eight hundred and forty four Millions</v>
          </cell>
          <cell r="H848" t="str">
            <v xml:space="preserve"> eight hundred and forty four Billions</v>
          </cell>
        </row>
        <row r="849">
          <cell r="A849">
            <v>845</v>
          </cell>
          <cell r="B849" t="str">
            <v xml:space="preserve"> eight hundred and forty five</v>
          </cell>
          <cell r="C849" t="str">
            <v xml:space="preserve"> eight hundred and forty five</v>
          </cell>
          <cell r="D849" t="str">
            <v xml:space="preserve"> eight hundred and forty five Thousand</v>
          </cell>
          <cell r="E849" t="str">
            <v xml:space="preserve"> eight hundred and forty five Lakhs</v>
          </cell>
          <cell r="F849" t="str">
            <v xml:space="preserve"> eight hundred and forty five Crores</v>
          </cell>
          <cell r="G849" t="str">
            <v xml:space="preserve"> eight hundred and forty five Millions</v>
          </cell>
          <cell r="H849" t="str">
            <v xml:space="preserve"> eight hundred and forty five Billions</v>
          </cell>
        </row>
        <row r="850">
          <cell r="A850">
            <v>846</v>
          </cell>
          <cell r="B850" t="str">
            <v xml:space="preserve"> eight hundred and forty six</v>
          </cell>
          <cell r="C850" t="str">
            <v xml:space="preserve"> eight hundred and forty six</v>
          </cell>
          <cell r="D850" t="str">
            <v xml:space="preserve"> eight hundred and forty six Thousand</v>
          </cell>
          <cell r="E850" t="str">
            <v xml:space="preserve"> eight hundred and forty six Lakhs</v>
          </cell>
          <cell r="F850" t="str">
            <v xml:space="preserve"> eight hundred and forty six Crores</v>
          </cell>
          <cell r="G850" t="str">
            <v xml:space="preserve"> eight hundred and forty six Millions</v>
          </cell>
          <cell r="H850" t="str">
            <v xml:space="preserve"> eight hundred and forty six Billions</v>
          </cell>
        </row>
        <row r="851">
          <cell r="A851">
            <v>847</v>
          </cell>
          <cell r="B851" t="str">
            <v xml:space="preserve"> eight hundred and forty seven</v>
          </cell>
          <cell r="C851" t="str">
            <v xml:space="preserve"> eight hundred and forty seven</v>
          </cell>
          <cell r="D851" t="str">
            <v xml:space="preserve"> eight hundred and forty seven Thousand</v>
          </cell>
          <cell r="E851" t="str">
            <v xml:space="preserve"> eight hundred and forty seven Lakhs</v>
          </cell>
          <cell r="F851" t="str">
            <v xml:space="preserve"> eight hundred and forty seven Crores</v>
          </cell>
          <cell r="G851" t="str">
            <v xml:space="preserve"> eight hundred and forty seven Millions</v>
          </cell>
          <cell r="H851" t="str">
            <v xml:space="preserve"> eight hundred and forty seven Billions</v>
          </cell>
        </row>
        <row r="852">
          <cell r="A852">
            <v>848</v>
          </cell>
          <cell r="B852" t="str">
            <v xml:space="preserve"> eight hundred and forty eight</v>
          </cell>
          <cell r="C852" t="str">
            <v xml:space="preserve"> eight hundred and forty eight</v>
          </cell>
          <cell r="D852" t="str">
            <v xml:space="preserve"> eight hundred and forty eight Thousand</v>
          </cell>
          <cell r="E852" t="str">
            <v xml:space="preserve"> eight hundred and forty eight Lakhs</v>
          </cell>
          <cell r="F852" t="str">
            <v xml:space="preserve"> eight hundred and forty eight Crores</v>
          </cell>
          <cell r="G852" t="str">
            <v xml:space="preserve"> eight hundred and forty eight Millions</v>
          </cell>
          <cell r="H852" t="str">
            <v xml:space="preserve"> eight hundred and forty eight Billions</v>
          </cell>
        </row>
        <row r="853">
          <cell r="A853">
            <v>849</v>
          </cell>
          <cell r="B853" t="str">
            <v xml:space="preserve"> eight hundred and forty nine</v>
          </cell>
          <cell r="C853" t="str">
            <v xml:space="preserve"> eight hundred and forty nine</v>
          </cell>
          <cell r="D853" t="str">
            <v xml:space="preserve"> eight hundred and forty nine Thousand</v>
          </cell>
          <cell r="E853" t="str">
            <v xml:space="preserve"> eight hundred and forty nine Lakhs</v>
          </cell>
          <cell r="F853" t="str">
            <v xml:space="preserve"> eight hundred and forty nine Crores</v>
          </cell>
          <cell r="G853" t="str">
            <v xml:space="preserve"> eight hundred and forty nine Millions</v>
          </cell>
          <cell r="H853" t="str">
            <v xml:space="preserve"> eight hundred and forty nine Billions</v>
          </cell>
        </row>
        <row r="854">
          <cell r="A854">
            <v>850</v>
          </cell>
          <cell r="B854" t="str">
            <v xml:space="preserve"> eight hundred and fifty</v>
          </cell>
          <cell r="C854" t="str">
            <v xml:space="preserve"> eight hundred and fifty</v>
          </cell>
          <cell r="D854" t="str">
            <v xml:space="preserve"> eight hundred and fifty Thousand</v>
          </cell>
          <cell r="E854" t="str">
            <v xml:space="preserve"> eight hundred and fifty Lakhs</v>
          </cell>
          <cell r="F854" t="str">
            <v xml:space="preserve"> eight hundred and fifty Crores</v>
          </cell>
          <cell r="G854" t="str">
            <v xml:space="preserve"> eight hundred and fifty Millions</v>
          </cell>
          <cell r="H854" t="str">
            <v xml:space="preserve"> eight hundred and fifty Billions</v>
          </cell>
        </row>
        <row r="855">
          <cell r="A855">
            <v>851</v>
          </cell>
          <cell r="B855" t="str">
            <v xml:space="preserve"> eight hundred and fifty one</v>
          </cell>
          <cell r="C855" t="str">
            <v xml:space="preserve"> eight hundred and fifty one</v>
          </cell>
          <cell r="D855" t="str">
            <v xml:space="preserve"> eight hundred and fifty one Thousand</v>
          </cell>
          <cell r="E855" t="str">
            <v xml:space="preserve"> eight hundred and fifty one Lakhs</v>
          </cell>
          <cell r="F855" t="str">
            <v xml:space="preserve"> eight hundred and fifty one Crores</v>
          </cell>
          <cell r="G855" t="str">
            <v xml:space="preserve"> eight hundred and fifty one Millions</v>
          </cell>
          <cell r="H855" t="str">
            <v xml:space="preserve"> eight hundred and fifty one Billions</v>
          </cell>
        </row>
        <row r="856">
          <cell r="A856">
            <v>852</v>
          </cell>
          <cell r="B856" t="str">
            <v xml:space="preserve"> eight hundred and fifty two</v>
          </cell>
          <cell r="C856" t="str">
            <v xml:space="preserve"> eight hundred and fifty two</v>
          </cell>
          <cell r="D856" t="str">
            <v xml:space="preserve"> eight hundred and fifty two Thousand</v>
          </cell>
          <cell r="E856" t="str">
            <v xml:space="preserve"> eight hundred and fifty two Lakhs</v>
          </cell>
          <cell r="F856" t="str">
            <v xml:space="preserve"> eight hundred and fifty two Crores</v>
          </cell>
          <cell r="G856" t="str">
            <v xml:space="preserve"> eight hundred and fifty two Millions</v>
          </cell>
          <cell r="H856" t="str">
            <v xml:space="preserve"> eight hundred and fifty two Billions</v>
          </cell>
        </row>
        <row r="857">
          <cell r="A857">
            <v>853</v>
          </cell>
          <cell r="B857" t="str">
            <v xml:space="preserve"> eight hundred and fifty three</v>
          </cell>
          <cell r="C857" t="str">
            <v xml:space="preserve"> eight hundred and fifty three</v>
          </cell>
          <cell r="D857" t="str">
            <v xml:space="preserve"> eight hundred and fifty three Thousand</v>
          </cell>
          <cell r="E857" t="str">
            <v xml:space="preserve"> eight hundred and fifty three Lakhs</v>
          </cell>
          <cell r="F857" t="str">
            <v xml:space="preserve"> eight hundred and fifty three Crores</v>
          </cell>
          <cell r="G857" t="str">
            <v xml:space="preserve"> eight hundred and fifty three Millions</v>
          </cell>
          <cell r="H857" t="str">
            <v xml:space="preserve"> eight hundred and fifty three Billions</v>
          </cell>
        </row>
        <row r="858">
          <cell r="A858">
            <v>854</v>
          </cell>
          <cell r="B858" t="str">
            <v xml:space="preserve"> eight hundred and fifty four</v>
          </cell>
          <cell r="C858" t="str">
            <v xml:space="preserve"> eight hundred and fifty four</v>
          </cell>
          <cell r="D858" t="str">
            <v xml:space="preserve"> eight hundred and fifty four Thousand</v>
          </cell>
          <cell r="E858" t="str">
            <v xml:space="preserve"> eight hundred and fifty four Lakhs</v>
          </cell>
          <cell r="F858" t="str">
            <v xml:space="preserve"> eight hundred and fifty four Crores</v>
          </cell>
          <cell r="G858" t="str">
            <v xml:space="preserve"> eight hundred and fifty four Millions</v>
          </cell>
          <cell r="H858" t="str">
            <v xml:space="preserve"> eight hundred and fifty four Billions</v>
          </cell>
        </row>
        <row r="859">
          <cell r="A859">
            <v>855</v>
          </cell>
          <cell r="B859" t="str">
            <v xml:space="preserve"> eight hundred and fifty five</v>
          </cell>
          <cell r="C859" t="str">
            <v xml:space="preserve"> eight hundred and fifty five</v>
          </cell>
          <cell r="D859" t="str">
            <v xml:space="preserve"> eight hundred and fifty five Thousand</v>
          </cell>
          <cell r="E859" t="str">
            <v xml:space="preserve"> eight hundred and fifty five Lakhs</v>
          </cell>
          <cell r="F859" t="str">
            <v xml:space="preserve"> eight hundred and fifty five Crores</v>
          </cell>
          <cell r="G859" t="str">
            <v xml:space="preserve"> eight hundred and fifty five Millions</v>
          </cell>
          <cell r="H859" t="str">
            <v xml:space="preserve"> eight hundred and fifty five Billions</v>
          </cell>
        </row>
        <row r="860">
          <cell r="A860">
            <v>856</v>
          </cell>
          <cell r="B860" t="str">
            <v xml:space="preserve"> eight hundred and fifty six</v>
          </cell>
          <cell r="C860" t="str">
            <v xml:space="preserve"> eight hundred and fifty six</v>
          </cell>
          <cell r="D860" t="str">
            <v xml:space="preserve"> eight hundred and fifty six Thousand</v>
          </cell>
          <cell r="E860" t="str">
            <v xml:space="preserve"> eight hundred and fifty six Lakhs</v>
          </cell>
          <cell r="F860" t="str">
            <v xml:space="preserve"> eight hundred and fifty six Crores</v>
          </cell>
          <cell r="G860" t="str">
            <v xml:space="preserve"> eight hundred and fifty six Millions</v>
          </cell>
          <cell r="H860" t="str">
            <v xml:space="preserve"> eight hundred and fifty six Billions</v>
          </cell>
        </row>
        <row r="861">
          <cell r="A861">
            <v>857</v>
          </cell>
          <cell r="B861" t="str">
            <v xml:space="preserve"> eight hundred and fifty seven</v>
          </cell>
          <cell r="C861" t="str">
            <v xml:space="preserve"> eight hundred and fifty seven</v>
          </cell>
          <cell r="D861" t="str">
            <v xml:space="preserve"> eight hundred and fifty seven Thousand</v>
          </cell>
          <cell r="E861" t="str">
            <v xml:space="preserve"> eight hundred and fifty seven Lakhs</v>
          </cell>
          <cell r="F861" t="str">
            <v xml:space="preserve"> eight hundred and fifty seven Crores</v>
          </cell>
          <cell r="G861" t="str">
            <v xml:space="preserve"> eight hundred and fifty seven Millions</v>
          </cell>
          <cell r="H861" t="str">
            <v xml:space="preserve"> eight hundred and fifty seven Billions</v>
          </cell>
        </row>
        <row r="862">
          <cell r="A862">
            <v>858</v>
          </cell>
          <cell r="B862" t="str">
            <v xml:space="preserve"> eight hundred and fifty eight</v>
          </cell>
          <cell r="C862" t="str">
            <v xml:space="preserve"> eight hundred and fifty eight</v>
          </cell>
          <cell r="D862" t="str">
            <v xml:space="preserve"> eight hundred and fifty eight Thousand</v>
          </cell>
          <cell r="E862" t="str">
            <v xml:space="preserve"> eight hundred and fifty eight Lakhs</v>
          </cell>
          <cell r="F862" t="str">
            <v xml:space="preserve"> eight hundred and fifty eight Crores</v>
          </cell>
          <cell r="G862" t="str">
            <v xml:space="preserve"> eight hundred and fifty eight Millions</v>
          </cell>
          <cell r="H862" t="str">
            <v xml:space="preserve"> eight hundred and fifty eight Billions</v>
          </cell>
        </row>
        <row r="863">
          <cell r="A863">
            <v>859</v>
          </cell>
          <cell r="B863" t="str">
            <v xml:space="preserve"> eight hundred and fifty nine</v>
          </cell>
          <cell r="C863" t="str">
            <v xml:space="preserve"> eight hundred and fifty nine</v>
          </cell>
          <cell r="D863" t="str">
            <v xml:space="preserve"> eight hundred and fifty nine Thousand</v>
          </cell>
          <cell r="E863" t="str">
            <v xml:space="preserve"> eight hundred and fifty nine Lakhs</v>
          </cell>
          <cell r="F863" t="str">
            <v xml:space="preserve"> eight hundred and fifty nine Crores</v>
          </cell>
          <cell r="G863" t="str">
            <v xml:space="preserve"> eight hundred and fifty nine Millions</v>
          </cell>
          <cell r="H863" t="str">
            <v xml:space="preserve"> eight hundred and fifty nine Billions</v>
          </cell>
        </row>
        <row r="864">
          <cell r="A864">
            <v>860</v>
          </cell>
          <cell r="B864" t="str">
            <v xml:space="preserve"> eight hundred and sixty</v>
          </cell>
          <cell r="C864" t="str">
            <v xml:space="preserve"> eight hundred and sixty</v>
          </cell>
          <cell r="D864" t="str">
            <v xml:space="preserve"> eight hundred and sixty Thousand</v>
          </cell>
          <cell r="E864" t="str">
            <v xml:space="preserve"> eight hundred and sixty Lakhs</v>
          </cell>
          <cell r="F864" t="str">
            <v xml:space="preserve"> eight hundred and sixty Crores</v>
          </cell>
          <cell r="G864" t="str">
            <v xml:space="preserve"> eight hundred and sixty Millions</v>
          </cell>
          <cell r="H864" t="str">
            <v xml:space="preserve"> eight hundred and sixty Billions</v>
          </cell>
        </row>
        <row r="865">
          <cell r="A865">
            <v>861</v>
          </cell>
          <cell r="B865" t="str">
            <v xml:space="preserve"> eight hundred and sixty one</v>
          </cell>
          <cell r="C865" t="str">
            <v xml:space="preserve"> eight hundred and sixty one</v>
          </cell>
          <cell r="D865" t="str">
            <v xml:space="preserve"> eight hundred and sixty one Thousand</v>
          </cell>
          <cell r="E865" t="str">
            <v xml:space="preserve"> eight hundred and sixty one Lakhs</v>
          </cell>
          <cell r="F865" t="str">
            <v xml:space="preserve"> eight hundred and sixty one Crores</v>
          </cell>
          <cell r="G865" t="str">
            <v xml:space="preserve"> eight hundred and sixty one Millions</v>
          </cell>
          <cell r="H865" t="str">
            <v xml:space="preserve"> eight hundred and sixty one Billions</v>
          </cell>
        </row>
        <row r="866">
          <cell r="A866">
            <v>862</v>
          </cell>
          <cell r="B866" t="str">
            <v xml:space="preserve"> eight hundred and sixty two</v>
          </cell>
          <cell r="C866" t="str">
            <v xml:space="preserve"> eight hundred and sixty two</v>
          </cell>
          <cell r="D866" t="str">
            <v xml:space="preserve"> eight hundred and sixty two Thousand</v>
          </cell>
          <cell r="E866" t="str">
            <v xml:space="preserve"> eight hundred and sixty two Lakhs</v>
          </cell>
          <cell r="F866" t="str">
            <v xml:space="preserve"> eight hundred and sixty two Crores</v>
          </cell>
          <cell r="G866" t="str">
            <v xml:space="preserve"> eight hundred and sixty two Millions</v>
          </cell>
          <cell r="H866" t="str">
            <v xml:space="preserve"> eight hundred and sixty two Billions</v>
          </cell>
        </row>
        <row r="867">
          <cell r="A867">
            <v>863</v>
          </cell>
          <cell r="B867" t="str">
            <v xml:space="preserve"> eight hundred and sixty three</v>
          </cell>
          <cell r="C867" t="str">
            <v xml:space="preserve"> eight hundred and sixty three</v>
          </cell>
          <cell r="D867" t="str">
            <v xml:space="preserve"> eight hundred and sixty three Thousand</v>
          </cell>
          <cell r="E867" t="str">
            <v xml:space="preserve"> eight hundred and sixty three Lakhs</v>
          </cell>
          <cell r="F867" t="str">
            <v xml:space="preserve"> eight hundred and sixty three Crores</v>
          </cell>
          <cell r="G867" t="str">
            <v xml:space="preserve"> eight hundred and sixty three Millions</v>
          </cell>
          <cell r="H867" t="str">
            <v xml:space="preserve"> eight hundred and sixty three Billions</v>
          </cell>
        </row>
        <row r="868">
          <cell r="A868">
            <v>864</v>
          </cell>
          <cell r="B868" t="str">
            <v xml:space="preserve"> eight hundred and sixty four</v>
          </cell>
          <cell r="C868" t="str">
            <v xml:space="preserve"> eight hundred and sixty four</v>
          </cell>
          <cell r="D868" t="str">
            <v xml:space="preserve"> eight hundred and sixty four Thousand</v>
          </cell>
          <cell r="E868" t="str">
            <v xml:space="preserve"> eight hundred and sixty four Lakhs</v>
          </cell>
          <cell r="F868" t="str">
            <v xml:space="preserve"> eight hundred and sixty four Crores</v>
          </cell>
          <cell r="G868" t="str">
            <v xml:space="preserve"> eight hundred and sixty four Millions</v>
          </cell>
          <cell r="H868" t="str">
            <v xml:space="preserve"> eight hundred and sixty four Billions</v>
          </cell>
        </row>
        <row r="869">
          <cell r="A869">
            <v>865</v>
          </cell>
          <cell r="B869" t="str">
            <v xml:space="preserve"> eight hundred and sixty five</v>
          </cell>
          <cell r="C869" t="str">
            <v xml:space="preserve"> eight hundred and sixty five</v>
          </cell>
          <cell r="D869" t="str">
            <v xml:space="preserve"> eight hundred and sixty five Thousand</v>
          </cell>
          <cell r="E869" t="str">
            <v xml:space="preserve"> eight hundred and sixty five Lakhs</v>
          </cell>
          <cell r="F869" t="str">
            <v xml:space="preserve"> eight hundred and sixty five Crores</v>
          </cell>
          <cell r="G869" t="str">
            <v xml:space="preserve"> eight hundred and sixty five Millions</v>
          </cell>
          <cell r="H869" t="str">
            <v xml:space="preserve"> eight hundred and sixty five Billions</v>
          </cell>
        </row>
        <row r="870">
          <cell r="A870">
            <v>866</v>
          </cell>
          <cell r="B870" t="str">
            <v xml:space="preserve"> eight hundred and sixty six</v>
          </cell>
          <cell r="C870" t="str">
            <v xml:space="preserve"> eight hundred and sixty six</v>
          </cell>
          <cell r="D870" t="str">
            <v xml:space="preserve"> eight hundred and sixty six Thousand</v>
          </cell>
          <cell r="E870" t="str">
            <v xml:space="preserve"> eight hundred and sixty six Lakhs</v>
          </cell>
          <cell r="F870" t="str">
            <v xml:space="preserve"> eight hundred and sixty six Crores</v>
          </cell>
          <cell r="G870" t="str">
            <v xml:space="preserve"> eight hundred and sixty six Millions</v>
          </cell>
          <cell r="H870" t="str">
            <v xml:space="preserve"> eight hundred and sixty six Billions</v>
          </cell>
        </row>
        <row r="871">
          <cell r="A871">
            <v>867</v>
          </cell>
          <cell r="B871" t="str">
            <v xml:space="preserve"> eight hundred and sixty seven</v>
          </cell>
          <cell r="C871" t="str">
            <v xml:space="preserve"> eight hundred and sixty seven</v>
          </cell>
          <cell r="D871" t="str">
            <v xml:space="preserve"> eight hundred and sixty seven Thousand</v>
          </cell>
          <cell r="E871" t="str">
            <v xml:space="preserve"> eight hundred and sixty seven Lakhs</v>
          </cell>
          <cell r="F871" t="str">
            <v xml:space="preserve"> eight hundred and sixty seven Crores</v>
          </cell>
          <cell r="G871" t="str">
            <v xml:space="preserve"> eight hundred and sixty seven Millions</v>
          </cell>
          <cell r="H871" t="str">
            <v xml:space="preserve"> eight hundred and sixty seven Billions</v>
          </cell>
        </row>
        <row r="872">
          <cell r="A872">
            <v>868</v>
          </cell>
          <cell r="B872" t="str">
            <v xml:space="preserve"> eight hundred and sixty eight</v>
          </cell>
          <cell r="C872" t="str">
            <v xml:space="preserve"> eight hundred and sixty eight</v>
          </cell>
          <cell r="D872" t="str">
            <v xml:space="preserve"> eight hundred and sixty eight Thousand</v>
          </cell>
          <cell r="E872" t="str">
            <v xml:space="preserve"> eight hundred and sixty eight Lakhs</v>
          </cell>
          <cell r="F872" t="str">
            <v xml:space="preserve"> eight hundred and sixty eight Crores</v>
          </cell>
          <cell r="G872" t="str">
            <v xml:space="preserve"> eight hundred and sixty eight Millions</v>
          </cell>
          <cell r="H872" t="str">
            <v xml:space="preserve"> eight hundred and sixty eight Billions</v>
          </cell>
        </row>
        <row r="873">
          <cell r="A873">
            <v>869</v>
          </cell>
          <cell r="B873" t="str">
            <v xml:space="preserve"> eight hundred and sixty nine</v>
          </cell>
          <cell r="C873" t="str">
            <v xml:space="preserve"> eight hundred and sixty nine</v>
          </cell>
          <cell r="D873" t="str">
            <v xml:space="preserve"> eight hundred and sixty nine Thousand</v>
          </cell>
          <cell r="E873" t="str">
            <v xml:space="preserve"> eight hundred and sixty nine Lakhs</v>
          </cell>
          <cell r="F873" t="str">
            <v xml:space="preserve"> eight hundred and sixty nine Crores</v>
          </cell>
          <cell r="G873" t="str">
            <v xml:space="preserve"> eight hundred and sixty nine Millions</v>
          </cell>
          <cell r="H873" t="str">
            <v xml:space="preserve"> eight hundred and sixty nine Billions</v>
          </cell>
        </row>
        <row r="874">
          <cell r="A874">
            <v>870</v>
          </cell>
          <cell r="B874" t="str">
            <v xml:space="preserve"> eight hundred and seventy</v>
          </cell>
          <cell r="C874" t="str">
            <v xml:space="preserve"> eight hundred and seventy</v>
          </cell>
          <cell r="D874" t="str">
            <v xml:space="preserve"> eight hundred and seventy Thousand</v>
          </cell>
          <cell r="E874" t="str">
            <v xml:space="preserve"> eight hundred and seventy Lakhs</v>
          </cell>
          <cell r="F874" t="str">
            <v xml:space="preserve"> eight hundred and seventy Crores</v>
          </cell>
          <cell r="G874" t="str">
            <v xml:space="preserve"> eight hundred and seventy Millions</v>
          </cell>
          <cell r="H874" t="str">
            <v xml:space="preserve"> eight hundred and seventy Billions</v>
          </cell>
        </row>
        <row r="875">
          <cell r="A875">
            <v>871</v>
          </cell>
          <cell r="B875" t="str">
            <v xml:space="preserve"> eight hundred and seventy one</v>
          </cell>
          <cell r="C875" t="str">
            <v xml:space="preserve"> eight hundred and seventy one</v>
          </cell>
          <cell r="D875" t="str">
            <v xml:space="preserve"> eight hundred and seventy one Thousand</v>
          </cell>
          <cell r="E875" t="str">
            <v xml:space="preserve"> eight hundred and seventy one Lakhs</v>
          </cell>
          <cell r="F875" t="str">
            <v xml:space="preserve"> eight hundred and seventy one Crores</v>
          </cell>
          <cell r="G875" t="str">
            <v xml:space="preserve"> eight hundred and seventy one Millions</v>
          </cell>
          <cell r="H875" t="str">
            <v xml:space="preserve"> eight hundred and seventy one Billions</v>
          </cell>
        </row>
        <row r="876">
          <cell r="A876">
            <v>872</v>
          </cell>
          <cell r="B876" t="str">
            <v xml:space="preserve"> eight hundred and seventy two</v>
          </cell>
          <cell r="C876" t="str">
            <v xml:space="preserve"> eight hundred and seventy two</v>
          </cell>
          <cell r="D876" t="str">
            <v xml:space="preserve"> eight hundred and seventy two Thousand</v>
          </cell>
          <cell r="E876" t="str">
            <v xml:space="preserve"> eight hundred and seventy two Lakhs</v>
          </cell>
          <cell r="F876" t="str">
            <v xml:space="preserve"> eight hundred and seventy two Crores</v>
          </cell>
          <cell r="G876" t="str">
            <v xml:space="preserve"> eight hundred and seventy two Millions</v>
          </cell>
          <cell r="H876" t="str">
            <v xml:space="preserve"> eight hundred and seventy two Billions</v>
          </cell>
        </row>
        <row r="877">
          <cell r="A877">
            <v>873</v>
          </cell>
          <cell r="B877" t="str">
            <v xml:space="preserve"> eight hundred and seventy three</v>
          </cell>
          <cell r="C877" t="str">
            <v xml:space="preserve"> eight hundred and seventy three</v>
          </cell>
          <cell r="D877" t="str">
            <v xml:space="preserve"> eight hundred and seventy three Thousand</v>
          </cell>
          <cell r="E877" t="str">
            <v xml:space="preserve"> eight hundred and seventy three Lakhs</v>
          </cell>
          <cell r="F877" t="str">
            <v xml:space="preserve"> eight hundred and seventy three Crores</v>
          </cell>
          <cell r="G877" t="str">
            <v xml:space="preserve"> eight hundred and seventy three Millions</v>
          </cell>
          <cell r="H877" t="str">
            <v xml:space="preserve"> eight hundred and seventy three Billions</v>
          </cell>
        </row>
        <row r="878">
          <cell r="A878">
            <v>874</v>
          </cell>
          <cell r="B878" t="str">
            <v xml:space="preserve"> eight hundred and seventy four</v>
          </cell>
          <cell r="C878" t="str">
            <v xml:space="preserve"> eight hundred and seventy four</v>
          </cell>
          <cell r="D878" t="str">
            <v xml:space="preserve"> eight hundred and seventy four Thousand</v>
          </cell>
          <cell r="E878" t="str">
            <v xml:space="preserve"> eight hundred and seventy four Lakhs</v>
          </cell>
          <cell r="F878" t="str">
            <v xml:space="preserve"> eight hundred and seventy four Crores</v>
          </cell>
          <cell r="G878" t="str">
            <v xml:space="preserve"> eight hundred and seventy four Millions</v>
          </cell>
          <cell r="H878" t="str">
            <v xml:space="preserve"> eight hundred and seventy four Billions</v>
          </cell>
        </row>
        <row r="879">
          <cell r="A879">
            <v>875</v>
          </cell>
          <cell r="B879" t="str">
            <v xml:space="preserve"> eight hundred and seventy five</v>
          </cell>
          <cell r="C879" t="str">
            <v xml:space="preserve"> eight hundred and seventy five</v>
          </cell>
          <cell r="D879" t="str">
            <v xml:space="preserve"> eight hundred and seventy five Thousand</v>
          </cell>
          <cell r="E879" t="str">
            <v xml:space="preserve"> eight hundred and seventy five Lakhs</v>
          </cell>
          <cell r="F879" t="str">
            <v xml:space="preserve"> eight hundred and seventy five Crores</v>
          </cell>
          <cell r="G879" t="str">
            <v xml:space="preserve"> eight hundred and seventy five Millions</v>
          </cell>
          <cell r="H879" t="str">
            <v xml:space="preserve"> eight hundred and seventy five Billions</v>
          </cell>
        </row>
        <row r="880">
          <cell r="A880">
            <v>876</v>
          </cell>
          <cell r="B880" t="str">
            <v xml:space="preserve"> eight hundred and seventy six</v>
          </cell>
          <cell r="C880" t="str">
            <v xml:space="preserve"> eight hundred and seventy six</v>
          </cell>
          <cell r="D880" t="str">
            <v xml:space="preserve"> eight hundred and seventy six Thousand</v>
          </cell>
          <cell r="E880" t="str">
            <v xml:space="preserve"> eight hundred and seventy six Lakhs</v>
          </cell>
          <cell r="F880" t="str">
            <v xml:space="preserve"> eight hundred and seventy six Crores</v>
          </cell>
          <cell r="G880" t="str">
            <v xml:space="preserve"> eight hundred and seventy six Millions</v>
          </cell>
          <cell r="H880" t="str">
            <v xml:space="preserve"> eight hundred and seventy six Billions</v>
          </cell>
        </row>
        <row r="881">
          <cell r="A881">
            <v>877</v>
          </cell>
          <cell r="B881" t="str">
            <v xml:space="preserve"> eight hundred and seventy seven</v>
          </cell>
          <cell r="C881" t="str">
            <v xml:space="preserve"> eight hundred and seventy seven</v>
          </cell>
          <cell r="D881" t="str">
            <v xml:space="preserve"> eight hundred and seventy seven Thousand</v>
          </cell>
          <cell r="E881" t="str">
            <v xml:space="preserve"> eight hundred and seventy seven Lakhs</v>
          </cell>
          <cell r="F881" t="str">
            <v xml:space="preserve"> eight hundred and seventy seven Crores</v>
          </cell>
          <cell r="G881" t="str">
            <v xml:space="preserve"> eight hundred and seventy seven Millions</v>
          </cell>
          <cell r="H881" t="str">
            <v xml:space="preserve"> eight hundred and seventy seven Billions</v>
          </cell>
        </row>
        <row r="882">
          <cell r="A882">
            <v>878</v>
          </cell>
          <cell r="B882" t="str">
            <v xml:space="preserve"> eight hundred and seventy eight</v>
          </cell>
          <cell r="C882" t="str">
            <v xml:space="preserve"> eight hundred and seventy eight</v>
          </cell>
          <cell r="D882" t="str">
            <v xml:space="preserve"> eight hundred and seventy eight Thousand</v>
          </cell>
          <cell r="E882" t="str">
            <v xml:space="preserve"> eight hundred and seventy eight Lakhs</v>
          </cell>
          <cell r="F882" t="str">
            <v xml:space="preserve"> eight hundred and seventy eight Crores</v>
          </cell>
          <cell r="G882" t="str">
            <v xml:space="preserve"> eight hundred and seventy eight Millions</v>
          </cell>
          <cell r="H882" t="str">
            <v xml:space="preserve"> eight hundred and seventy eight Billions</v>
          </cell>
        </row>
        <row r="883">
          <cell r="A883">
            <v>879</v>
          </cell>
          <cell r="B883" t="str">
            <v xml:space="preserve"> eight hundred and seventy nine</v>
          </cell>
          <cell r="C883" t="str">
            <v xml:space="preserve"> eight hundred and seventy nine</v>
          </cell>
          <cell r="D883" t="str">
            <v xml:space="preserve"> eight hundred and seventy nine Thousand</v>
          </cell>
          <cell r="E883" t="str">
            <v xml:space="preserve"> eight hundred and seventy nine Lakhs</v>
          </cell>
          <cell r="F883" t="str">
            <v xml:space="preserve"> eight hundred and seventy nine Crores</v>
          </cell>
          <cell r="G883" t="str">
            <v xml:space="preserve"> eight hundred and seventy nine Millions</v>
          </cell>
          <cell r="H883" t="str">
            <v xml:space="preserve"> eight hundred and seventy nine Billions</v>
          </cell>
        </row>
        <row r="884">
          <cell r="A884">
            <v>880</v>
          </cell>
          <cell r="B884" t="str">
            <v xml:space="preserve"> eight hundred and eighty</v>
          </cell>
          <cell r="C884" t="str">
            <v xml:space="preserve"> eight hundred and eighty</v>
          </cell>
          <cell r="D884" t="str">
            <v xml:space="preserve"> eight hundred and eighty Thousand</v>
          </cell>
          <cell r="E884" t="str">
            <v xml:space="preserve"> eight hundred and eighty Lakhs</v>
          </cell>
          <cell r="F884" t="str">
            <v xml:space="preserve"> eight hundred and eighty Crores</v>
          </cell>
          <cell r="G884" t="str">
            <v xml:space="preserve"> eight hundred and eighty Millions</v>
          </cell>
          <cell r="H884" t="str">
            <v xml:space="preserve"> eight hundred and eighty Billions</v>
          </cell>
        </row>
        <row r="885">
          <cell r="A885">
            <v>881</v>
          </cell>
          <cell r="B885" t="str">
            <v xml:space="preserve"> eight hundred and eighty one</v>
          </cell>
          <cell r="C885" t="str">
            <v xml:space="preserve"> eight hundred and eighty one</v>
          </cell>
          <cell r="D885" t="str">
            <v xml:space="preserve"> eight hundred and eighty one Thousand</v>
          </cell>
          <cell r="E885" t="str">
            <v xml:space="preserve"> eight hundred and eighty one Lakhs</v>
          </cell>
          <cell r="F885" t="str">
            <v xml:space="preserve"> eight hundred and eighty one Crores</v>
          </cell>
          <cell r="G885" t="str">
            <v xml:space="preserve"> eight hundred and eighty one Millions</v>
          </cell>
          <cell r="H885" t="str">
            <v xml:space="preserve"> eight hundred and eighty one Billions</v>
          </cell>
        </row>
        <row r="886">
          <cell r="A886">
            <v>882</v>
          </cell>
          <cell r="B886" t="str">
            <v xml:space="preserve"> eight hundred and eighty two</v>
          </cell>
          <cell r="C886" t="str">
            <v xml:space="preserve"> eight hundred and eighty two</v>
          </cell>
          <cell r="D886" t="str">
            <v xml:space="preserve"> eight hundred and eighty two Thousand</v>
          </cell>
          <cell r="E886" t="str">
            <v xml:space="preserve"> eight hundred and eighty two Lakhs</v>
          </cell>
          <cell r="F886" t="str">
            <v xml:space="preserve"> eight hundred and eighty two Crores</v>
          </cell>
          <cell r="G886" t="str">
            <v xml:space="preserve"> eight hundred and eighty two Millions</v>
          </cell>
          <cell r="H886" t="str">
            <v xml:space="preserve"> eight hundred and eighty two Billions</v>
          </cell>
        </row>
        <row r="887">
          <cell r="A887">
            <v>883</v>
          </cell>
          <cell r="B887" t="str">
            <v xml:space="preserve"> eight hundred and eighty three</v>
          </cell>
          <cell r="C887" t="str">
            <v xml:space="preserve"> eight hundred and eighty three</v>
          </cell>
          <cell r="D887" t="str">
            <v xml:space="preserve"> eight hundred and eighty three Thousand</v>
          </cell>
          <cell r="E887" t="str">
            <v xml:space="preserve"> eight hundred and eighty three Lakhs</v>
          </cell>
          <cell r="F887" t="str">
            <v xml:space="preserve"> eight hundred and eighty three Crores</v>
          </cell>
          <cell r="G887" t="str">
            <v xml:space="preserve"> eight hundred and eighty three Millions</v>
          </cell>
          <cell r="H887" t="str">
            <v xml:space="preserve"> eight hundred and eighty three Billions</v>
          </cell>
        </row>
        <row r="888">
          <cell r="A888">
            <v>884</v>
          </cell>
          <cell r="B888" t="str">
            <v xml:space="preserve"> eight hundred and eighty four</v>
          </cell>
          <cell r="C888" t="str">
            <v xml:space="preserve"> eight hundred and eighty four</v>
          </cell>
          <cell r="D888" t="str">
            <v xml:space="preserve"> eight hundred and eighty four Thousand</v>
          </cell>
          <cell r="E888" t="str">
            <v xml:space="preserve"> eight hundred and eighty four Lakhs</v>
          </cell>
          <cell r="F888" t="str">
            <v xml:space="preserve"> eight hundred and eighty four Crores</v>
          </cell>
          <cell r="G888" t="str">
            <v xml:space="preserve"> eight hundred and eighty four Millions</v>
          </cell>
          <cell r="H888" t="str">
            <v xml:space="preserve"> eight hundred and eighty four Billions</v>
          </cell>
        </row>
        <row r="889">
          <cell r="A889">
            <v>885</v>
          </cell>
          <cell r="B889" t="str">
            <v xml:space="preserve"> eight hundred and eighty five</v>
          </cell>
          <cell r="C889" t="str">
            <v xml:space="preserve"> eight hundred and eighty five</v>
          </cell>
          <cell r="D889" t="str">
            <v xml:space="preserve"> eight hundred and eighty five Thousand</v>
          </cell>
          <cell r="E889" t="str">
            <v xml:space="preserve"> eight hundred and eighty five Lakhs</v>
          </cell>
          <cell r="F889" t="str">
            <v xml:space="preserve"> eight hundred and eighty five Crores</v>
          </cell>
          <cell r="G889" t="str">
            <v xml:space="preserve"> eight hundred and eighty five Millions</v>
          </cell>
          <cell r="H889" t="str">
            <v xml:space="preserve"> eight hundred and eighty five Billions</v>
          </cell>
        </row>
        <row r="890">
          <cell r="A890">
            <v>886</v>
          </cell>
          <cell r="B890" t="str">
            <v xml:space="preserve"> eight hundred and eighty six</v>
          </cell>
          <cell r="C890" t="str">
            <v xml:space="preserve"> eight hundred and eighty six</v>
          </cell>
          <cell r="D890" t="str">
            <v xml:space="preserve"> eight hundred and eighty six Thousand</v>
          </cell>
          <cell r="E890" t="str">
            <v xml:space="preserve"> eight hundred and eighty six Lakhs</v>
          </cell>
          <cell r="F890" t="str">
            <v xml:space="preserve"> eight hundred and eighty six Crores</v>
          </cell>
          <cell r="G890" t="str">
            <v xml:space="preserve"> eight hundred and eighty six Millions</v>
          </cell>
          <cell r="H890" t="str">
            <v xml:space="preserve"> eight hundred and eighty six Billions</v>
          </cell>
        </row>
        <row r="891">
          <cell r="A891">
            <v>887</v>
          </cell>
          <cell r="B891" t="str">
            <v xml:space="preserve"> eight hundred and eighty seven</v>
          </cell>
          <cell r="C891" t="str">
            <v xml:space="preserve"> eight hundred and eighty seven</v>
          </cell>
          <cell r="D891" t="str">
            <v xml:space="preserve"> eight hundred and eighty seven Thousand</v>
          </cell>
          <cell r="E891" t="str">
            <v xml:space="preserve"> eight hundred and eighty seven Lakhs</v>
          </cell>
          <cell r="F891" t="str">
            <v xml:space="preserve"> eight hundred and eighty seven Crores</v>
          </cell>
          <cell r="G891" t="str">
            <v xml:space="preserve"> eight hundred and eighty seven Millions</v>
          </cell>
          <cell r="H891" t="str">
            <v xml:space="preserve"> eight hundred and eighty seven Billions</v>
          </cell>
        </row>
        <row r="892">
          <cell r="A892">
            <v>888</v>
          </cell>
          <cell r="B892" t="str">
            <v xml:space="preserve"> eight hundred and eighty eight</v>
          </cell>
          <cell r="C892" t="str">
            <v xml:space="preserve"> eight hundred and eighty eight</v>
          </cell>
          <cell r="D892" t="str">
            <v xml:space="preserve"> eight hundred and eighty eight Thousand</v>
          </cell>
          <cell r="E892" t="str">
            <v xml:space="preserve"> eight hundred and eighty eight Lakhs</v>
          </cell>
          <cell r="F892" t="str">
            <v xml:space="preserve"> eight hundred and eighty eight Crores</v>
          </cell>
          <cell r="G892" t="str">
            <v xml:space="preserve"> eight hundred and eighty eight Millions</v>
          </cell>
          <cell r="H892" t="str">
            <v xml:space="preserve"> eight hundred and eighty eight Billions</v>
          </cell>
        </row>
        <row r="893">
          <cell r="A893">
            <v>889</v>
          </cell>
          <cell r="B893" t="str">
            <v xml:space="preserve"> eight hundred and eighty nine</v>
          </cell>
          <cell r="C893" t="str">
            <v xml:space="preserve"> eight hundred and eighty nine</v>
          </cell>
          <cell r="D893" t="str">
            <v xml:space="preserve"> eight hundred and eighty nine Thousand</v>
          </cell>
          <cell r="E893" t="str">
            <v xml:space="preserve"> eight hundred and eighty nine Lakhs</v>
          </cell>
          <cell r="F893" t="str">
            <v xml:space="preserve"> eight hundred and eighty nine Crores</v>
          </cell>
          <cell r="G893" t="str">
            <v xml:space="preserve"> eight hundred and eighty nine Millions</v>
          </cell>
          <cell r="H893" t="str">
            <v xml:space="preserve"> eight hundred and eighty nine Billions</v>
          </cell>
        </row>
        <row r="894">
          <cell r="A894">
            <v>890</v>
          </cell>
          <cell r="B894" t="str">
            <v xml:space="preserve"> eight hundred and ninety</v>
          </cell>
          <cell r="C894" t="str">
            <v xml:space="preserve"> eight hundred and ninety</v>
          </cell>
          <cell r="D894" t="str">
            <v xml:space="preserve"> eight hundred and ninety Thousand</v>
          </cell>
          <cell r="E894" t="str">
            <v xml:space="preserve"> eight hundred and ninety Lakhs</v>
          </cell>
          <cell r="F894" t="str">
            <v xml:space="preserve"> eight hundred and ninety Crores</v>
          </cell>
          <cell r="G894" t="str">
            <v xml:space="preserve"> eight hundred and ninety Millions</v>
          </cell>
          <cell r="H894" t="str">
            <v xml:space="preserve"> eight hundred and ninety Billions</v>
          </cell>
        </row>
        <row r="895">
          <cell r="A895">
            <v>891</v>
          </cell>
          <cell r="B895" t="str">
            <v xml:space="preserve"> eight hundred and ninety one</v>
          </cell>
          <cell r="C895" t="str">
            <v xml:space="preserve"> eight hundred and ninety one</v>
          </cell>
          <cell r="D895" t="str">
            <v xml:space="preserve"> eight hundred and ninety one Thousand</v>
          </cell>
          <cell r="E895" t="str">
            <v xml:space="preserve"> eight hundred and ninety one Lakhs</v>
          </cell>
          <cell r="F895" t="str">
            <v xml:space="preserve"> eight hundred and ninety one Crores</v>
          </cell>
          <cell r="G895" t="str">
            <v xml:space="preserve"> eight hundred and ninety one Millions</v>
          </cell>
          <cell r="H895" t="str">
            <v xml:space="preserve"> eight hundred and ninety one Billions</v>
          </cell>
        </row>
        <row r="896">
          <cell r="A896">
            <v>892</v>
          </cell>
          <cell r="B896" t="str">
            <v xml:space="preserve"> eight hundred and ninety two</v>
          </cell>
          <cell r="C896" t="str">
            <v xml:space="preserve"> eight hundred and ninety two</v>
          </cell>
          <cell r="D896" t="str">
            <v xml:space="preserve"> eight hundred and ninety two Thousand</v>
          </cell>
          <cell r="E896" t="str">
            <v xml:space="preserve"> eight hundred and ninety two Lakhs</v>
          </cell>
          <cell r="F896" t="str">
            <v xml:space="preserve"> eight hundred and ninety two Crores</v>
          </cell>
          <cell r="G896" t="str">
            <v xml:space="preserve"> eight hundred and ninety two Millions</v>
          </cell>
          <cell r="H896" t="str">
            <v xml:space="preserve"> eight hundred and ninety two Billions</v>
          </cell>
        </row>
        <row r="897">
          <cell r="A897">
            <v>893</v>
          </cell>
          <cell r="B897" t="str">
            <v xml:space="preserve"> eight hundred and ninety three</v>
          </cell>
          <cell r="C897" t="str">
            <v xml:space="preserve"> eight hundred and ninety three</v>
          </cell>
          <cell r="D897" t="str">
            <v xml:space="preserve"> eight hundred and ninety three Thousand</v>
          </cell>
          <cell r="E897" t="str">
            <v xml:space="preserve"> eight hundred and ninety three Lakhs</v>
          </cell>
          <cell r="F897" t="str">
            <v xml:space="preserve"> eight hundred and ninety three Crores</v>
          </cell>
          <cell r="G897" t="str">
            <v xml:space="preserve"> eight hundred and ninety three Millions</v>
          </cell>
          <cell r="H897" t="str">
            <v xml:space="preserve"> eight hundred and ninety three Billions</v>
          </cell>
        </row>
        <row r="898">
          <cell r="A898">
            <v>894</v>
          </cell>
          <cell r="B898" t="str">
            <v xml:space="preserve"> eight hundred and ninety four </v>
          </cell>
          <cell r="C898" t="str">
            <v xml:space="preserve"> eight hundred and ninety four </v>
          </cell>
          <cell r="D898" t="str">
            <v xml:space="preserve"> eight hundred and ninety four  Thousand</v>
          </cell>
          <cell r="E898" t="str">
            <v xml:space="preserve"> eight hundred and ninety four  Lakhs</v>
          </cell>
          <cell r="F898" t="str">
            <v xml:space="preserve"> eight hundred and ninety four  Crores</v>
          </cell>
          <cell r="G898" t="str">
            <v xml:space="preserve"> eight hundred and ninety four  Millions</v>
          </cell>
          <cell r="H898" t="str">
            <v xml:space="preserve"> eight hundred and ninety four  Billions</v>
          </cell>
        </row>
        <row r="899">
          <cell r="A899">
            <v>895</v>
          </cell>
          <cell r="B899" t="str">
            <v xml:space="preserve"> eight hundred and ninety five</v>
          </cell>
          <cell r="C899" t="str">
            <v xml:space="preserve"> eight hundred and ninety five</v>
          </cell>
          <cell r="D899" t="str">
            <v xml:space="preserve"> eight hundred and ninety five Thousand</v>
          </cell>
          <cell r="E899" t="str">
            <v xml:space="preserve"> eight hundred and ninety five Lakhs</v>
          </cell>
          <cell r="F899" t="str">
            <v xml:space="preserve"> eight hundred and ninety five Crores</v>
          </cell>
          <cell r="G899" t="str">
            <v xml:space="preserve"> eight hundred and ninety five Millions</v>
          </cell>
          <cell r="H899" t="str">
            <v xml:space="preserve"> eight hundred and ninety five Billions</v>
          </cell>
        </row>
        <row r="900">
          <cell r="A900">
            <v>896</v>
          </cell>
          <cell r="B900" t="str">
            <v xml:space="preserve"> eight hundred and ninety six</v>
          </cell>
          <cell r="C900" t="str">
            <v xml:space="preserve"> eight hundred and ninety six</v>
          </cell>
          <cell r="D900" t="str">
            <v xml:space="preserve"> eight hundred and ninety six Thousand</v>
          </cell>
          <cell r="E900" t="str">
            <v xml:space="preserve"> eight hundred and ninety six Lakhs</v>
          </cell>
          <cell r="F900" t="str">
            <v xml:space="preserve"> eight hundred and ninety six Crores</v>
          </cell>
          <cell r="G900" t="str">
            <v xml:space="preserve"> eight hundred and ninety six Millions</v>
          </cell>
          <cell r="H900" t="str">
            <v xml:space="preserve"> eight hundred and ninety six Billions</v>
          </cell>
        </row>
        <row r="901">
          <cell r="A901">
            <v>897</v>
          </cell>
          <cell r="B901" t="str">
            <v xml:space="preserve"> eight hundred and ninety seven</v>
          </cell>
          <cell r="C901" t="str">
            <v xml:space="preserve"> eight hundred and ninety seven</v>
          </cell>
          <cell r="D901" t="str">
            <v xml:space="preserve"> eight hundred and ninety seven Thousand</v>
          </cell>
          <cell r="E901" t="str">
            <v xml:space="preserve"> eight hundred and ninety seven Lakhs</v>
          </cell>
          <cell r="F901" t="str">
            <v xml:space="preserve"> eight hundred and ninety seven Crores</v>
          </cell>
          <cell r="G901" t="str">
            <v xml:space="preserve"> eight hundred and ninety seven Millions</v>
          </cell>
          <cell r="H901" t="str">
            <v xml:space="preserve"> eight hundred and ninety seven Billions</v>
          </cell>
        </row>
        <row r="902">
          <cell r="A902">
            <v>898</v>
          </cell>
          <cell r="B902" t="str">
            <v xml:space="preserve"> eight hundred and ninety eight</v>
          </cell>
          <cell r="C902" t="str">
            <v xml:space="preserve"> eight hundred and ninety eight</v>
          </cell>
          <cell r="D902" t="str">
            <v xml:space="preserve"> eight hundred and ninety eight Thousand</v>
          </cell>
          <cell r="E902" t="str">
            <v xml:space="preserve"> eight hundred and ninety eight Lakhs</v>
          </cell>
          <cell r="F902" t="str">
            <v xml:space="preserve"> eight hundred and ninety eight Crores</v>
          </cell>
          <cell r="G902" t="str">
            <v xml:space="preserve"> eight hundred and ninety eight Millions</v>
          </cell>
          <cell r="H902" t="str">
            <v xml:space="preserve"> eight hundred and ninety eight Billions</v>
          </cell>
        </row>
        <row r="903">
          <cell r="A903">
            <v>899</v>
          </cell>
          <cell r="B903" t="str">
            <v xml:space="preserve"> eight hundred and ninety nine</v>
          </cell>
          <cell r="C903" t="str">
            <v xml:space="preserve"> eight hundred and ninety nine</v>
          </cell>
          <cell r="D903" t="str">
            <v xml:space="preserve"> eight hundred and ninety nine Thousand</v>
          </cell>
          <cell r="E903" t="str">
            <v xml:space="preserve"> eight hundred and ninety nine Lakhs</v>
          </cell>
          <cell r="F903" t="str">
            <v xml:space="preserve"> eight hundred and ninety nine Crores</v>
          </cell>
          <cell r="G903" t="str">
            <v xml:space="preserve"> eight hundred and ninety nine Millions</v>
          </cell>
          <cell r="H903" t="str">
            <v xml:space="preserve"> eight hundred and ninety nine Billions</v>
          </cell>
        </row>
        <row r="904">
          <cell r="A904">
            <v>900</v>
          </cell>
          <cell r="B904" t="str">
            <v xml:space="preserve"> nine hundred</v>
          </cell>
          <cell r="C904" t="str">
            <v xml:space="preserve"> nine hundred</v>
          </cell>
          <cell r="D904" t="str">
            <v xml:space="preserve"> nine hundred Thousand</v>
          </cell>
          <cell r="E904" t="str">
            <v xml:space="preserve"> nine hundred Lakhs</v>
          </cell>
          <cell r="F904" t="str">
            <v xml:space="preserve"> nine hundred Crores</v>
          </cell>
          <cell r="G904" t="str">
            <v xml:space="preserve"> nine hundred Millions</v>
          </cell>
          <cell r="H904" t="str">
            <v xml:space="preserve"> nine hundred Billions</v>
          </cell>
        </row>
        <row r="905">
          <cell r="A905">
            <v>901</v>
          </cell>
          <cell r="B905" t="str">
            <v xml:space="preserve"> nine hundred and one</v>
          </cell>
          <cell r="C905" t="str">
            <v xml:space="preserve"> nine hundred and one</v>
          </cell>
          <cell r="D905" t="str">
            <v xml:space="preserve"> nine hundred and one Thousand</v>
          </cell>
          <cell r="E905" t="str">
            <v xml:space="preserve"> nine hundred and one Lakhs</v>
          </cell>
          <cell r="F905" t="str">
            <v xml:space="preserve"> nine hundred and one Crores</v>
          </cell>
          <cell r="G905" t="str">
            <v xml:space="preserve"> nine hundred and one Millions</v>
          </cell>
          <cell r="H905" t="str">
            <v xml:space="preserve"> nine hundred and one Billions</v>
          </cell>
        </row>
        <row r="906">
          <cell r="A906">
            <v>902</v>
          </cell>
          <cell r="B906" t="str">
            <v xml:space="preserve"> nine hundred and two</v>
          </cell>
          <cell r="C906" t="str">
            <v xml:space="preserve"> nine hundred and two</v>
          </cell>
          <cell r="D906" t="str">
            <v xml:space="preserve"> nine hundred and two Thousand</v>
          </cell>
          <cell r="E906" t="str">
            <v xml:space="preserve"> nine hundred and two Lakhs</v>
          </cell>
          <cell r="F906" t="str">
            <v xml:space="preserve"> nine hundred and two Crores</v>
          </cell>
          <cell r="G906" t="str">
            <v xml:space="preserve"> nine hundred and two Millions</v>
          </cell>
          <cell r="H906" t="str">
            <v xml:space="preserve"> nine hundred and two Billions</v>
          </cell>
        </row>
        <row r="907">
          <cell r="A907">
            <v>903</v>
          </cell>
          <cell r="B907" t="str">
            <v xml:space="preserve"> nine hundred and three</v>
          </cell>
          <cell r="C907" t="str">
            <v xml:space="preserve"> nine hundred and three</v>
          </cell>
          <cell r="D907" t="str">
            <v xml:space="preserve"> nine hundred and three Thousand</v>
          </cell>
          <cell r="E907" t="str">
            <v xml:space="preserve"> nine hundred and three Lakhs</v>
          </cell>
          <cell r="F907" t="str">
            <v xml:space="preserve"> nine hundred and three Crores</v>
          </cell>
          <cell r="G907" t="str">
            <v xml:space="preserve"> nine hundred and three Millions</v>
          </cell>
          <cell r="H907" t="str">
            <v xml:space="preserve"> nine hundred and three Billions</v>
          </cell>
        </row>
        <row r="908">
          <cell r="A908">
            <v>904</v>
          </cell>
          <cell r="B908" t="str">
            <v xml:space="preserve"> nine hundred and four</v>
          </cell>
          <cell r="C908" t="str">
            <v xml:space="preserve"> nine hundred and four</v>
          </cell>
          <cell r="D908" t="str">
            <v xml:space="preserve"> nine hundred and four Thousand</v>
          </cell>
          <cell r="E908" t="str">
            <v xml:space="preserve"> nine hundred and four Lakhs</v>
          </cell>
          <cell r="F908" t="str">
            <v xml:space="preserve"> nine hundred and four Crores</v>
          </cell>
          <cell r="G908" t="str">
            <v xml:space="preserve"> nine hundred and four Millions</v>
          </cell>
          <cell r="H908" t="str">
            <v xml:space="preserve"> nine hundred and four Billions</v>
          </cell>
        </row>
        <row r="909">
          <cell r="A909">
            <v>905</v>
          </cell>
          <cell r="B909" t="str">
            <v xml:space="preserve"> nine hundred and five</v>
          </cell>
          <cell r="C909" t="str">
            <v xml:space="preserve"> nine hundred and five</v>
          </cell>
          <cell r="D909" t="str">
            <v xml:space="preserve"> nine hundred and five Thousand</v>
          </cell>
          <cell r="E909" t="str">
            <v xml:space="preserve"> nine hundred and five Lakhs</v>
          </cell>
          <cell r="F909" t="str">
            <v xml:space="preserve"> nine hundred and five Crores</v>
          </cell>
          <cell r="G909" t="str">
            <v xml:space="preserve"> nine hundred and five Millions</v>
          </cell>
          <cell r="H909" t="str">
            <v xml:space="preserve"> nine hundred and five Billions</v>
          </cell>
        </row>
        <row r="910">
          <cell r="A910">
            <v>906</v>
          </cell>
          <cell r="B910" t="str">
            <v xml:space="preserve"> nine hundred and six</v>
          </cell>
          <cell r="C910" t="str">
            <v xml:space="preserve"> nine hundred and six</v>
          </cell>
          <cell r="D910" t="str">
            <v xml:space="preserve"> nine hundred and six Thousand</v>
          </cell>
          <cell r="E910" t="str">
            <v xml:space="preserve"> nine hundred and six Lakhs</v>
          </cell>
          <cell r="F910" t="str">
            <v xml:space="preserve"> nine hundred and six Crores</v>
          </cell>
          <cell r="G910" t="str">
            <v xml:space="preserve"> nine hundred and six Millions</v>
          </cell>
          <cell r="H910" t="str">
            <v xml:space="preserve"> nine hundred and six Billions</v>
          </cell>
        </row>
        <row r="911">
          <cell r="A911">
            <v>907</v>
          </cell>
          <cell r="B911" t="str">
            <v xml:space="preserve"> nine hundred and seven</v>
          </cell>
          <cell r="C911" t="str">
            <v xml:space="preserve"> nine hundred and seven</v>
          </cell>
          <cell r="D911" t="str">
            <v xml:space="preserve"> nine hundred and seven Thousand</v>
          </cell>
          <cell r="E911" t="str">
            <v xml:space="preserve"> nine hundred and seven Lakhs</v>
          </cell>
          <cell r="F911" t="str">
            <v xml:space="preserve"> nine hundred and seven Crores</v>
          </cell>
          <cell r="G911" t="str">
            <v xml:space="preserve"> nine hundred and seven Millions</v>
          </cell>
          <cell r="H911" t="str">
            <v xml:space="preserve"> nine hundred and seven Billions</v>
          </cell>
        </row>
        <row r="912">
          <cell r="A912">
            <v>908</v>
          </cell>
          <cell r="B912" t="str">
            <v xml:space="preserve"> nine hundred and eight</v>
          </cell>
          <cell r="C912" t="str">
            <v xml:space="preserve"> nine hundred and eight</v>
          </cell>
          <cell r="D912" t="str">
            <v xml:space="preserve"> nine hundred and eight Thousand</v>
          </cell>
          <cell r="E912" t="str">
            <v xml:space="preserve"> nine hundred and eight Lakhs</v>
          </cell>
          <cell r="F912" t="str">
            <v xml:space="preserve"> nine hundred and eight Crores</v>
          </cell>
          <cell r="G912" t="str">
            <v xml:space="preserve"> nine hundred and eight Millions</v>
          </cell>
          <cell r="H912" t="str">
            <v xml:space="preserve"> nine hundred and eight Billions</v>
          </cell>
        </row>
        <row r="913">
          <cell r="A913">
            <v>909</v>
          </cell>
          <cell r="B913" t="str">
            <v xml:space="preserve"> nine hundred and nine</v>
          </cell>
          <cell r="C913" t="str">
            <v xml:space="preserve"> nine hundred and nine</v>
          </cell>
          <cell r="D913" t="str">
            <v xml:space="preserve"> nine hundred and nine Thousand</v>
          </cell>
          <cell r="E913" t="str">
            <v xml:space="preserve"> nine hundred and nine Lakhs</v>
          </cell>
          <cell r="F913" t="str">
            <v xml:space="preserve"> nine hundred and nine Crores</v>
          </cell>
          <cell r="G913" t="str">
            <v xml:space="preserve"> nine hundred and nine Millions</v>
          </cell>
          <cell r="H913" t="str">
            <v xml:space="preserve"> nine hundred and nine Billions</v>
          </cell>
        </row>
        <row r="914">
          <cell r="A914">
            <v>910</v>
          </cell>
          <cell r="B914" t="str">
            <v xml:space="preserve"> nine hundred and ten</v>
          </cell>
          <cell r="C914" t="str">
            <v xml:space="preserve"> nine hundred and ten</v>
          </cell>
          <cell r="D914" t="str">
            <v xml:space="preserve"> nine hundred and ten Thousand</v>
          </cell>
          <cell r="E914" t="str">
            <v xml:space="preserve"> nine hundred and ten Lakhs</v>
          </cell>
          <cell r="F914" t="str">
            <v xml:space="preserve"> nine hundred and ten Crores</v>
          </cell>
          <cell r="G914" t="str">
            <v xml:space="preserve"> nine hundred and ten Millions</v>
          </cell>
          <cell r="H914" t="str">
            <v xml:space="preserve"> nine hundred and ten Billions</v>
          </cell>
        </row>
        <row r="915">
          <cell r="A915">
            <v>911</v>
          </cell>
          <cell r="B915" t="str">
            <v xml:space="preserve"> nine hundred and eleven</v>
          </cell>
          <cell r="C915" t="str">
            <v xml:space="preserve"> nine hundred and eleven</v>
          </cell>
          <cell r="D915" t="str">
            <v xml:space="preserve"> nine hundred and eleven Thousand</v>
          </cell>
          <cell r="E915" t="str">
            <v xml:space="preserve"> nine hundred and eleven Lakhs</v>
          </cell>
          <cell r="F915" t="str">
            <v xml:space="preserve"> nine hundred and eleven Crores</v>
          </cell>
          <cell r="G915" t="str">
            <v xml:space="preserve"> nine hundred and eleven Millions</v>
          </cell>
          <cell r="H915" t="str">
            <v xml:space="preserve"> nine hundred and eleven Billions</v>
          </cell>
        </row>
        <row r="916">
          <cell r="A916">
            <v>912</v>
          </cell>
          <cell r="B916" t="str">
            <v xml:space="preserve"> nine hundred and twelve</v>
          </cell>
          <cell r="C916" t="str">
            <v xml:space="preserve"> nine hundred and twelve</v>
          </cell>
          <cell r="D916" t="str">
            <v xml:space="preserve"> nine hundred and twelve Thousand</v>
          </cell>
          <cell r="E916" t="str">
            <v xml:space="preserve"> nine hundred and twelve Lakhs</v>
          </cell>
          <cell r="F916" t="str">
            <v xml:space="preserve"> nine hundred and twelve Crores</v>
          </cell>
          <cell r="G916" t="str">
            <v xml:space="preserve"> nine hundred and twelve Millions</v>
          </cell>
          <cell r="H916" t="str">
            <v xml:space="preserve"> nine hundred and twelve Billions</v>
          </cell>
        </row>
        <row r="917">
          <cell r="A917">
            <v>913</v>
          </cell>
          <cell r="B917" t="str">
            <v xml:space="preserve"> nine hundred and thirteen</v>
          </cell>
          <cell r="C917" t="str">
            <v xml:space="preserve"> nine hundred and thirteen</v>
          </cell>
          <cell r="D917" t="str">
            <v xml:space="preserve"> nine hundred and thirteen Thousand</v>
          </cell>
          <cell r="E917" t="str">
            <v xml:space="preserve"> nine hundred and thirteen Lakhs</v>
          </cell>
          <cell r="F917" t="str">
            <v xml:space="preserve"> nine hundred and thirteen Crores</v>
          </cell>
          <cell r="G917" t="str">
            <v xml:space="preserve"> nine hundred and thirteen Millions</v>
          </cell>
          <cell r="H917" t="str">
            <v xml:space="preserve"> nine hundred and thirteen Billions</v>
          </cell>
        </row>
        <row r="918">
          <cell r="A918">
            <v>914</v>
          </cell>
          <cell r="B918" t="str">
            <v xml:space="preserve"> nine hundred and fourteen</v>
          </cell>
          <cell r="C918" t="str">
            <v xml:space="preserve"> nine hundred and fourteen</v>
          </cell>
          <cell r="D918" t="str">
            <v xml:space="preserve"> nine hundred and fourteen Thousand</v>
          </cell>
          <cell r="E918" t="str">
            <v xml:space="preserve"> nine hundred and fourteen Lakhs</v>
          </cell>
          <cell r="F918" t="str">
            <v xml:space="preserve"> nine hundred and fourteen Crores</v>
          </cell>
          <cell r="G918" t="str">
            <v xml:space="preserve"> nine hundred and fourteen Millions</v>
          </cell>
          <cell r="H918" t="str">
            <v xml:space="preserve"> nine hundred and fourteen Billions</v>
          </cell>
        </row>
        <row r="919">
          <cell r="A919">
            <v>915</v>
          </cell>
          <cell r="B919" t="str">
            <v xml:space="preserve"> nine hundred and fifteen</v>
          </cell>
          <cell r="C919" t="str">
            <v xml:space="preserve"> nine hundred and fifteen</v>
          </cell>
          <cell r="D919" t="str">
            <v xml:space="preserve"> nine hundred and fifteen Thousand</v>
          </cell>
          <cell r="E919" t="str">
            <v xml:space="preserve"> nine hundred and fifteen Lakhs</v>
          </cell>
          <cell r="F919" t="str">
            <v xml:space="preserve"> nine hundred and fifteen Crores</v>
          </cell>
          <cell r="G919" t="str">
            <v xml:space="preserve"> nine hundred and fifteen Millions</v>
          </cell>
          <cell r="H919" t="str">
            <v xml:space="preserve"> nine hundred and fifteen Billions</v>
          </cell>
        </row>
        <row r="920">
          <cell r="A920">
            <v>916</v>
          </cell>
          <cell r="B920" t="str">
            <v xml:space="preserve"> nine hundred and sixteen</v>
          </cell>
          <cell r="C920" t="str">
            <v xml:space="preserve"> nine hundred and sixteen</v>
          </cell>
          <cell r="D920" t="str">
            <v xml:space="preserve"> nine hundred and sixteen Thousand</v>
          </cell>
          <cell r="E920" t="str">
            <v xml:space="preserve"> nine hundred and sixteen Lakhs</v>
          </cell>
          <cell r="F920" t="str">
            <v xml:space="preserve"> nine hundred and sixteen Crores</v>
          </cell>
          <cell r="G920" t="str">
            <v xml:space="preserve"> nine hundred and sixteen Millions</v>
          </cell>
          <cell r="H920" t="str">
            <v xml:space="preserve"> nine hundred and sixteen Billions</v>
          </cell>
        </row>
        <row r="921">
          <cell r="A921">
            <v>917</v>
          </cell>
          <cell r="B921" t="str">
            <v xml:space="preserve"> nine hundred and seventeen</v>
          </cell>
          <cell r="C921" t="str">
            <v xml:space="preserve"> nine hundred and seventeen</v>
          </cell>
          <cell r="D921" t="str">
            <v xml:space="preserve"> nine hundred and seventeen Thousand</v>
          </cell>
          <cell r="E921" t="str">
            <v xml:space="preserve"> nine hundred and seventeen Lakhs</v>
          </cell>
          <cell r="F921" t="str">
            <v xml:space="preserve"> nine hundred and seventeen Crores</v>
          </cell>
          <cell r="G921" t="str">
            <v xml:space="preserve"> nine hundred and seventeen Millions</v>
          </cell>
          <cell r="H921" t="str">
            <v xml:space="preserve"> nine hundred and seventeen Billions</v>
          </cell>
        </row>
        <row r="922">
          <cell r="A922">
            <v>918</v>
          </cell>
          <cell r="B922" t="str">
            <v xml:space="preserve"> nine hundred and eighteen</v>
          </cell>
          <cell r="C922" t="str">
            <v xml:space="preserve"> nine hundred and eighteen</v>
          </cell>
          <cell r="D922" t="str">
            <v xml:space="preserve"> nine hundred and eighteen Thousand</v>
          </cell>
          <cell r="E922" t="str">
            <v xml:space="preserve"> nine hundred and eighteen Lakhs</v>
          </cell>
          <cell r="F922" t="str">
            <v xml:space="preserve"> nine hundred and eighteen Crores</v>
          </cell>
          <cell r="G922" t="str">
            <v xml:space="preserve"> nine hundred and eighteen Millions</v>
          </cell>
          <cell r="H922" t="str">
            <v xml:space="preserve"> nine hundred and eighteen Billions</v>
          </cell>
        </row>
        <row r="923">
          <cell r="A923">
            <v>919</v>
          </cell>
          <cell r="B923" t="str">
            <v xml:space="preserve"> nine hundred and nineteen</v>
          </cell>
          <cell r="C923" t="str">
            <v xml:space="preserve"> nine hundred and nineteen</v>
          </cell>
          <cell r="D923" t="str">
            <v xml:space="preserve"> nine hundred and nineteen Thousand</v>
          </cell>
          <cell r="E923" t="str">
            <v xml:space="preserve"> nine hundred and nineteen Lakhs</v>
          </cell>
          <cell r="F923" t="str">
            <v xml:space="preserve"> nine hundred and nineteen Crores</v>
          </cell>
          <cell r="G923" t="str">
            <v xml:space="preserve"> nine hundred and nineteen Millions</v>
          </cell>
          <cell r="H923" t="str">
            <v xml:space="preserve"> nine hundred and nineteen Billions</v>
          </cell>
        </row>
        <row r="924">
          <cell r="A924">
            <v>920</v>
          </cell>
          <cell r="B924" t="str">
            <v xml:space="preserve"> nine hundred and twenty </v>
          </cell>
          <cell r="C924" t="str">
            <v xml:space="preserve"> nine hundred and twenty </v>
          </cell>
          <cell r="D924" t="str">
            <v xml:space="preserve"> nine hundred and twenty  Thousand</v>
          </cell>
          <cell r="E924" t="str">
            <v xml:space="preserve"> nine hundred and twenty  Lakhs</v>
          </cell>
          <cell r="F924" t="str">
            <v xml:space="preserve"> nine hundred and twenty  Crores</v>
          </cell>
          <cell r="G924" t="str">
            <v xml:space="preserve"> nine hundred and twenty  Millions</v>
          </cell>
          <cell r="H924" t="str">
            <v xml:space="preserve"> nine hundred and twenty  Billions</v>
          </cell>
        </row>
        <row r="925">
          <cell r="A925">
            <v>921</v>
          </cell>
          <cell r="B925" t="str">
            <v xml:space="preserve"> nine hundred and twenty one</v>
          </cell>
          <cell r="C925" t="str">
            <v xml:space="preserve"> nine hundred and twenty one</v>
          </cell>
          <cell r="D925" t="str">
            <v xml:space="preserve"> nine hundred and twenty one Thousand</v>
          </cell>
          <cell r="E925" t="str">
            <v xml:space="preserve"> nine hundred and twenty one Lakhs</v>
          </cell>
          <cell r="F925" t="str">
            <v xml:space="preserve"> nine hundred and twenty one Crores</v>
          </cell>
          <cell r="G925" t="str">
            <v xml:space="preserve"> nine hundred and twenty one Millions</v>
          </cell>
          <cell r="H925" t="str">
            <v xml:space="preserve"> nine hundred and twenty one Billions</v>
          </cell>
        </row>
        <row r="926">
          <cell r="A926">
            <v>922</v>
          </cell>
          <cell r="B926" t="str">
            <v xml:space="preserve"> nine hundred and twenty two</v>
          </cell>
          <cell r="C926" t="str">
            <v xml:space="preserve"> nine hundred and twenty two</v>
          </cell>
          <cell r="D926" t="str">
            <v xml:space="preserve"> nine hundred and twenty two Thousand</v>
          </cell>
          <cell r="E926" t="str">
            <v xml:space="preserve"> nine hundred and twenty two Lakhs</v>
          </cell>
          <cell r="F926" t="str">
            <v xml:space="preserve"> nine hundred and twenty two Crores</v>
          </cell>
          <cell r="G926" t="str">
            <v xml:space="preserve"> nine hundred and twenty two Millions</v>
          </cell>
          <cell r="H926" t="str">
            <v xml:space="preserve"> nine hundred and twenty two Billions</v>
          </cell>
        </row>
        <row r="927">
          <cell r="A927">
            <v>923</v>
          </cell>
          <cell r="B927" t="str">
            <v xml:space="preserve"> nine hundred and twenty three</v>
          </cell>
          <cell r="C927" t="str">
            <v xml:space="preserve"> nine hundred and twenty three</v>
          </cell>
          <cell r="D927" t="str">
            <v xml:space="preserve"> nine hundred and twenty three Thousand</v>
          </cell>
          <cell r="E927" t="str">
            <v xml:space="preserve"> nine hundred and twenty three Lakhs</v>
          </cell>
          <cell r="F927" t="str">
            <v xml:space="preserve"> nine hundred and twenty three Crores</v>
          </cell>
          <cell r="G927" t="str">
            <v xml:space="preserve"> nine hundred and twenty three Millions</v>
          </cell>
          <cell r="H927" t="str">
            <v xml:space="preserve"> nine hundred and twenty three Billions</v>
          </cell>
        </row>
        <row r="928">
          <cell r="A928">
            <v>924</v>
          </cell>
          <cell r="B928" t="str">
            <v xml:space="preserve"> nine hundred and twenty four</v>
          </cell>
          <cell r="C928" t="str">
            <v xml:space="preserve"> nine hundred and twenty four</v>
          </cell>
          <cell r="D928" t="str">
            <v xml:space="preserve"> nine hundred and twenty four Thousand</v>
          </cell>
          <cell r="E928" t="str">
            <v xml:space="preserve"> nine hundred and twenty four Lakhs</v>
          </cell>
          <cell r="F928" t="str">
            <v xml:space="preserve"> nine hundred and twenty four Crores</v>
          </cell>
          <cell r="G928" t="str">
            <v xml:space="preserve"> nine hundred and twenty four Millions</v>
          </cell>
          <cell r="H928" t="str">
            <v xml:space="preserve"> nine hundred and twenty four Billions</v>
          </cell>
        </row>
        <row r="929">
          <cell r="A929">
            <v>925</v>
          </cell>
          <cell r="B929" t="str">
            <v xml:space="preserve"> nine hundred and twenty five</v>
          </cell>
          <cell r="C929" t="str">
            <v xml:space="preserve"> nine hundred and twenty five</v>
          </cell>
          <cell r="D929" t="str">
            <v xml:space="preserve"> nine hundred and twenty five Thousand</v>
          </cell>
          <cell r="E929" t="str">
            <v xml:space="preserve"> nine hundred and twenty five Lakhs</v>
          </cell>
          <cell r="F929" t="str">
            <v xml:space="preserve"> nine hundred and twenty five Crores</v>
          </cell>
          <cell r="G929" t="str">
            <v xml:space="preserve"> nine hundred and twenty five Millions</v>
          </cell>
          <cell r="H929" t="str">
            <v xml:space="preserve"> nine hundred and twenty five Billions</v>
          </cell>
        </row>
        <row r="930">
          <cell r="A930">
            <v>926</v>
          </cell>
          <cell r="B930" t="str">
            <v xml:space="preserve"> nine hundred and twenty six</v>
          </cell>
          <cell r="C930" t="str">
            <v xml:space="preserve"> nine hundred and twenty six</v>
          </cell>
          <cell r="D930" t="str">
            <v xml:space="preserve"> nine hundred and twenty six Thousand</v>
          </cell>
          <cell r="E930" t="str">
            <v xml:space="preserve"> nine hundred and twenty six Lakhs</v>
          </cell>
          <cell r="F930" t="str">
            <v xml:space="preserve"> nine hundred and twenty six Crores</v>
          </cell>
          <cell r="G930" t="str">
            <v xml:space="preserve"> nine hundred and twenty six Millions</v>
          </cell>
          <cell r="H930" t="str">
            <v xml:space="preserve"> nine hundred and twenty six Billions</v>
          </cell>
        </row>
        <row r="931">
          <cell r="A931">
            <v>927</v>
          </cell>
          <cell r="B931" t="str">
            <v xml:space="preserve"> nine hundred and twenty seven</v>
          </cell>
          <cell r="C931" t="str">
            <v xml:space="preserve"> nine hundred and twenty seven</v>
          </cell>
          <cell r="D931" t="str">
            <v xml:space="preserve"> nine hundred and twenty seven Thousand</v>
          </cell>
          <cell r="E931" t="str">
            <v xml:space="preserve"> nine hundred and twenty seven Lakhs</v>
          </cell>
          <cell r="F931" t="str">
            <v xml:space="preserve"> nine hundred and twenty seven Crores</v>
          </cell>
          <cell r="G931" t="str">
            <v xml:space="preserve"> nine hundred and twenty seven Millions</v>
          </cell>
          <cell r="H931" t="str">
            <v xml:space="preserve"> nine hundred and twenty seven Billions</v>
          </cell>
        </row>
        <row r="932">
          <cell r="A932">
            <v>928</v>
          </cell>
          <cell r="B932" t="str">
            <v xml:space="preserve"> nine hundred and twenty eight</v>
          </cell>
          <cell r="C932" t="str">
            <v xml:space="preserve"> nine hundred and twenty eight</v>
          </cell>
          <cell r="D932" t="str">
            <v xml:space="preserve"> nine hundred and twenty eight Thousand</v>
          </cell>
          <cell r="E932" t="str">
            <v xml:space="preserve"> nine hundred and twenty eight Lakhs</v>
          </cell>
          <cell r="F932" t="str">
            <v xml:space="preserve"> nine hundred and twenty eight Crores</v>
          </cell>
          <cell r="G932" t="str">
            <v xml:space="preserve"> nine hundred and twenty eight Millions</v>
          </cell>
          <cell r="H932" t="str">
            <v xml:space="preserve"> nine hundred and twenty eight Billions</v>
          </cell>
        </row>
        <row r="933">
          <cell r="A933">
            <v>929</v>
          </cell>
          <cell r="B933" t="str">
            <v xml:space="preserve"> nine hundred and twenty nine</v>
          </cell>
          <cell r="C933" t="str">
            <v xml:space="preserve"> nine hundred and twenty nine</v>
          </cell>
          <cell r="D933" t="str">
            <v xml:space="preserve"> nine hundred and twenty nine Thousand</v>
          </cell>
          <cell r="E933" t="str">
            <v xml:space="preserve"> nine hundred and twenty nine Lakhs</v>
          </cell>
          <cell r="F933" t="str">
            <v xml:space="preserve"> nine hundred and twenty nine Crores</v>
          </cell>
          <cell r="G933" t="str">
            <v xml:space="preserve"> nine hundred and twenty nine Millions</v>
          </cell>
          <cell r="H933" t="str">
            <v xml:space="preserve"> nine hundred and twenty nine Billions</v>
          </cell>
        </row>
        <row r="934">
          <cell r="A934">
            <v>930</v>
          </cell>
          <cell r="B934" t="str">
            <v xml:space="preserve"> nine hundred and thirty</v>
          </cell>
          <cell r="C934" t="str">
            <v xml:space="preserve"> nine hundred and thirty</v>
          </cell>
          <cell r="D934" t="str">
            <v xml:space="preserve"> nine hundred and thirty Thousand</v>
          </cell>
          <cell r="E934" t="str">
            <v xml:space="preserve"> nine hundred and thirty Lakhs</v>
          </cell>
          <cell r="F934" t="str">
            <v xml:space="preserve"> nine hundred and thirty Crores</v>
          </cell>
          <cell r="G934" t="str">
            <v xml:space="preserve"> nine hundred and thirty Millions</v>
          </cell>
          <cell r="H934" t="str">
            <v xml:space="preserve"> nine hundred and thirty Billions</v>
          </cell>
        </row>
        <row r="935">
          <cell r="A935">
            <v>931</v>
          </cell>
          <cell r="B935" t="str">
            <v xml:space="preserve"> nine hundred and thirty one</v>
          </cell>
          <cell r="C935" t="str">
            <v xml:space="preserve"> nine hundred and thirty one</v>
          </cell>
          <cell r="D935" t="str">
            <v xml:space="preserve"> nine hundred and thirty one Thousand</v>
          </cell>
          <cell r="E935" t="str">
            <v xml:space="preserve"> nine hundred and thirty one Lakhs</v>
          </cell>
          <cell r="F935" t="str">
            <v xml:space="preserve"> nine hundred and thirty one Crores</v>
          </cell>
          <cell r="G935" t="str">
            <v xml:space="preserve"> nine hundred and thirty one Millions</v>
          </cell>
          <cell r="H935" t="str">
            <v xml:space="preserve"> nine hundred and thirty one Billions</v>
          </cell>
        </row>
        <row r="936">
          <cell r="A936">
            <v>932</v>
          </cell>
          <cell r="B936" t="str">
            <v xml:space="preserve"> nine hundred and thirty two</v>
          </cell>
          <cell r="C936" t="str">
            <v xml:space="preserve"> nine hundred and thirty two</v>
          </cell>
          <cell r="D936" t="str">
            <v xml:space="preserve"> nine hundred and thirty two Thousand</v>
          </cell>
          <cell r="E936" t="str">
            <v xml:space="preserve"> nine hundred and thirty two Lakhs</v>
          </cell>
          <cell r="F936" t="str">
            <v xml:space="preserve"> nine hundred and thirty two Crores</v>
          </cell>
          <cell r="G936" t="str">
            <v xml:space="preserve"> nine hundred and thirty two Millions</v>
          </cell>
          <cell r="H936" t="str">
            <v xml:space="preserve"> nine hundred and thirty two Billions</v>
          </cell>
        </row>
        <row r="937">
          <cell r="A937">
            <v>933</v>
          </cell>
          <cell r="B937" t="str">
            <v xml:space="preserve"> nine hundred and thirty three</v>
          </cell>
          <cell r="C937" t="str">
            <v xml:space="preserve"> nine hundred and thirty three</v>
          </cell>
          <cell r="D937" t="str">
            <v xml:space="preserve"> nine hundred and thirty three Thousand</v>
          </cell>
          <cell r="E937" t="str">
            <v xml:space="preserve"> nine hundred and thirty three Lakhs</v>
          </cell>
          <cell r="F937" t="str">
            <v xml:space="preserve"> nine hundred and thirty three Crores</v>
          </cell>
          <cell r="G937" t="str">
            <v xml:space="preserve"> nine hundred and thirty three Millions</v>
          </cell>
          <cell r="H937" t="str">
            <v xml:space="preserve"> nine hundred and thirty three Billions</v>
          </cell>
        </row>
        <row r="938">
          <cell r="A938">
            <v>934</v>
          </cell>
          <cell r="B938" t="str">
            <v xml:space="preserve"> nine hundred and thirty four</v>
          </cell>
          <cell r="C938" t="str">
            <v xml:space="preserve"> nine hundred and thirty four</v>
          </cell>
          <cell r="D938" t="str">
            <v xml:space="preserve"> nine hundred and thirty four Thousand</v>
          </cell>
          <cell r="E938" t="str">
            <v xml:space="preserve"> nine hundred and thirty four Lakhs</v>
          </cell>
          <cell r="F938" t="str">
            <v xml:space="preserve"> nine hundred and thirty four Crores</v>
          </cell>
          <cell r="G938" t="str">
            <v xml:space="preserve"> nine hundred and thirty four Millions</v>
          </cell>
          <cell r="H938" t="str">
            <v xml:space="preserve"> nine hundred and thirty four Billions</v>
          </cell>
        </row>
        <row r="939">
          <cell r="A939">
            <v>935</v>
          </cell>
          <cell r="B939" t="str">
            <v xml:space="preserve"> nine hundred and thirty five</v>
          </cell>
          <cell r="C939" t="str">
            <v xml:space="preserve"> nine hundred and thirty five</v>
          </cell>
          <cell r="D939" t="str">
            <v xml:space="preserve"> nine hundred and thirty five Thousand</v>
          </cell>
          <cell r="E939" t="str">
            <v xml:space="preserve"> nine hundred and thirty five Lakhs</v>
          </cell>
          <cell r="F939" t="str">
            <v xml:space="preserve"> nine hundred and thirty five Crores</v>
          </cell>
          <cell r="G939" t="str">
            <v xml:space="preserve"> nine hundred and thirty five Millions</v>
          </cell>
          <cell r="H939" t="str">
            <v xml:space="preserve"> nine hundred and thirty five Billions</v>
          </cell>
        </row>
        <row r="940">
          <cell r="A940">
            <v>936</v>
          </cell>
          <cell r="B940" t="str">
            <v xml:space="preserve"> nine hundred and thirty six</v>
          </cell>
          <cell r="C940" t="str">
            <v xml:space="preserve"> nine hundred and thirty six</v>
          </cell>
          <cell r="D940" t="str">
            <v xml:space="preserve"> nine hundred and thirty six Thousand</v>
          </cell>
          <cell r="E940" t="str">
            <v xml:space="preserve"> nine hundred and thirty six Lakhs</v>
          </cell>
          <cell r="F940" t="str">
            <v xml:space="preserve"> nine hundred and thirty six Crores</v>
          </cell>
          <cell r="G940" t="str">
            <v xml:space="preserve"> nine hundred and thirty six Millions</v>
          </cell>
          <cell r="H940" t="str">
            <v xml:space="preserve"> nine hundred and thirty six Billions</v>
          </cell>
        </row>
        <row r="941">
          <cell r="A941">
            <v>937</v>
          </cell>
          <cell r="B941" t="str">
            <v xml:space="preserve"> nine hundred and thirty seven</v>
          </cell>
          <cell r="C941" t="str">
            <v xml:space="preserve"> nine hundred and thirty seven</v>
          </cell>
          <cell r="D941" t="str">
            <v xml:space="preserve"> nine hundred and thirty seven Thousand</v>
          </cell>
          <cell r="E941" t="str">
            <v xml:space="preserve"> nine hundred and thirty seven Lakhs</v>
          </cell>
          <cell r="F941" t="str">
            <v xml:space="preserve"> nine hundred and thirty seven Crores</v>
          </cell>
          <cell r="G941" t="str">
            <v xml:space="preserve"> nine hundred and thirty seven Millions</v>
          </cell>
          <cell r="H941" t="str">
            <v xml:space="preserve"> nine hundred and thirty seven Billions</v>
          </cell>
        </row>
        <row r="942">
          <cell r="A942">
            <v>938</v>
          </cell>
          <cell r="B942" t="str">
            <v xml:space="preserve"> nine hundred and thirty eight</v>
          </cell>
          <cell r="C942" t="str">
            <v xml:space="preserve"> nine hundred and thirty eight</v>
          </cell>
          <cell r="D942" t="str">
            <v xml:space="preserve"> nine hundred and thirty eight Thousand</v>
          </cell>
          <cell r="E942" t="str">
            <v xml:space="preserve"> nine hundred and thirty eight Lakhs</v>
          </cell>
          <cell r="F942" t="str">
            <v xml:space="preserve"> nine hundred and thirty eight Crores</v>
          </cell>
          <cell r="G942" t="str">
            <v xml:space="preserve"> nine hundred and thirty eight Millions</v>
          </cell>
          <cell r="H942" t="str">
            <v xml:space="preserve"> nine hundred and thirty eight Billions</v>
          </cell>
        </row>
        <row r="943">
          <cell r="A943">
            <v>939</v>
          </cell>
          <cell r="B943" t="str">
            <v xml:space="preserve"> nine hundred and thirty nine</v>
          </cell>
          <cell r="C943" t="str">
            <v xml:space="preserve"> nine hundred and thirty nine</v>
          </cell>
          <cell r="D943" t="str">
            <v xml:space="preserve"> nine hundred and thirty nine Thousand</v>
          </cell>
          <cell r="E943" t="str">
            <v xml:space="preserve"> nine hundred and thirty nine Lakhs</v>
          </cell>
          <cell r="F943" t="str">
            <v xml:space="preserve"> nine hundred and thirty nine Crores</v>
          </cell>
          <cell r="G943" t="str">
            <v xml:space="preserve"> nine hundred and thirty nine Millions</v>
          </cell>
          <cell r="H943" t="str">
            <v xml:space="preserve"> nine hundred and thirty nine Billions</v>
          </cell>
        </row>
        <row r="944">
          <cell r="A944">
            <v>940</v>
          </cell>
          <cell r="B944" t="str">
            <v xml:space="preserve"> nine hundred and forty</v>
          </cell>
          <cell r="C944" t="str">
            <v xml:space="preserve"> nine hundred and forty</v>
          </cell>
          <cell r="D944" t="str">
            <v xml:space="preserve"> nine hundred and forty Thousand</v>
          </cell>
          <cell r="E944" t="str">
            <v xml:space="preserve"> nine hundred and forty Lakhs</v>
          </cell>
          <cell r="F944" t="str">
            <v xml:space="preserve"> nine hundred and forty Crores</v>
          </cell>
          <cell r="G944" t="str">
            <v xml:space="preserve"> nine hundred and forty Millions</v>
          </cell>
          <cell r="H944" t="str">
            <v xml:space="preserve"> nine hundred and forty Billions</v>
          </cell>
        </row>
        <row r="945">
          <cell r="A945">
            <v>941</v>
          </cell>
          <cell r="B945" t="str">
            <v xml:space="preserve"> nine hundred and forty one </v>
          </cell>
          <cell r="C945" t="str">
            <v xml:space="preserve"> nine hundred and forty one </v>
          </cell>
          <cell r="D945" t="str">
            <v xml:space="preserve"> nine hundred and forty one  Thousand</v>
          </cell>
          <cell r="E945" t="str">
            <v xml:space="preserve"> nine hundred and forty one  Lakhs</v>
          </cell>
          <cell r="F945" t="str">
            <v xml:space="preserve"> nine hundred and forty one  Crores</v>
          </cell>
          <cell r="G945" t="str">
            <v xml:space="preserve"> nine hundred and forty one  Millions</v>
          </cell>
          <cell r="H945" t="str">
            <v xml:space="preserve"> nine hundred and forty one  Billions</v>
          </cell>
        </row>
        <row r="946">
          <cell r="A946">
            <v>942</v>
          </cell>
          <cell r="B946" t="str">
            <v xml:space="preserve"> nine hundred and forty two</v>
          </cell>
          <cell r="C946" t="str">
            <v xml:space="preserve"> nine hundred and forty two</v>
          </cell>
          <cell r="D946" t="str">
            <v xml:space="preserve"> nine hundred and forty two Thousand</v>
          </cell>
          <cell r="E946" t="str">
            <v xml:space="preserve"> nine hundred and forty two Lakhs</v>
          </cell>
          <cell r="F946" t="str">
            <v xml:space="preserve"> nine hundred and forty two Crores</v>
          </cell>
          <cell r="G946" t="str">
            <v xml:space="preserve"> nine hundred and forty two Millions</v>
          </cell>
          <cell r="H946" t="str">
            <v xml:space="preserve"> nine hundred and forty two Billions</v>
          </cell>
        </row>
        <row r="947">
          <cell r="A947">
            <v>943</v>
          </cell>
          <cell r="B947" t="str">
            <v xml:space="preserve"> nine hundred and forty three </v>
          </cell>
          <cell r="C947" t="str">
            <v xml:space="preserve"> nine hundred and forty three </v>
          </cell>
          <cell r="D947" t="str">
            <v xml:space="preserve"> nine hundred and forty three  Thousand</v>
          </cell>
          <cell r="E947" t="str">
            <v xml:space="preserve"> nine hundred and forty three  Lakhs</v>
          </cell>
          <cell r="F947" t="str">
            <v xml:space="preserve"> nine hundred and forty three  Crores</v>
          </cell>
          <cell r="G947" t="str">
            <v xml:space="preserve"> nine hundred and forty three  Millions</v>
          </cell>
          <cell r="H947" t="str">
            <v xml:space="preserve"> nine hundred and forty three  Billions</v>
          </cell>
        </row>
        <row r="948">
          <cell r="A948">
            <v>944</v>
          </cell>
          <cell r="B948" t="str">
            <v xml:space="preserve"> nine hundred and forty four</v>
          </cell>
          <cell r="C948" t="str">
            <v xml:space="preserve"> nine hundred and forty four</v>
          </cell>
          <cell r="D948" t="str">
            <v xml:space="preserve"> nine hundred and forty four Thousand</v>
          </cell>
          <cell r="E948" t="str">
            <v xml:space="preserve"> nine hundred and forty four Lakhs</v>
          </cell>
          <cell r="F948" t="str">
            <v xml:space="preserve"> nine hundred and forty four Crores</v>
          </cell>
          <cell r="G948" t="str">
            <v xml:space="preserve"> nine hundred and forty four Millions</v>
          </cell>
          <cell r="H948" t="str">
            <v xml:space="preserve"> nine hundred and forty four Billions</v>
          </cell>
        </row>
        <row r="949">
          <cell r="A949">
            <v>945</v>
          </cell>
          <cell r="B949" t="str">
            <v xml:space="preserve"> nine hundred and forty five</v>
          </cell>
          <cell r="C949" t="str">
            <v xml:space="preserve"> nine hundred and forty five</v>
          </cell>
          <cell r="D949" t="str">
            <v xml:space="preserve"> nine hundred and forty five Thousand</v>
          </cell>
          <cell r="E949" t="str">
            <v xml:space="preserve"> nine hundred and forty five Lakhs</v>
          </cell>
          <cell r="F949" t="str">
            <v xml:space="preserve"> nine hundred and forty five Crores</v>
          </cell>
          <cell r="G949" t="str">
            <v xml:space="preserve"> nine hundred and forty five Millions</v>
          </cell>
          <cell r="H949" t="str">
            <v xml:space="preserve"> nine hundred and forty five Billions</v>
          </cell>
        </row>
        <row r="950">
          <cell r="A950">
            <v>946</v>
          </cell>
          <cell r="B950" t="str">
            <v xml:space="preserve"> nine hundred and forty six</v>
          </cell>
          <cell r="C950" t="str">
            <v xml:space="preserve"> nine hundred and forty six</v>
          </cell>
          <cell r="D950" t="str">
            <v xml:space="preserve"> nine hundred and forty six Thousand</v>
          </cell>
          <cell r="E950" t="str">
            <v xml:space="preserve"> nine hundred and forty six Lakhs</v>
          </cell>
          <cell r="F950" t="str">
            <v xml:space="preserve"> nine hundred and forty six Crores</v>
          </cell>
          <cell r="G950" t="str">
            <v xml:space="preserve"> nine hundred and forty six Millions</v>
          </cell>
          <cell r="H950" t="str">
            <v xml:space="preserve"> nine hundred and forty six Billions</v>
          </cell>
        </row>
        <row r="951">
          <cell r="A951">
            <v>947</v>
          </cell>
          <cell r="B951" t="str">
            <v xml:space="preserve"> nine hundred and forty seven</v>
          </cell>
          <cell r="C951" t="str">
            <v xml:space="preserve"> nine hundred and forty seven</v>
          </cell>
          <cell r="D951" t="str">
            <v xml:space="preserve"> nine hundred and forty seven Thousand</v>
          </cell>
          <cell r="E951" t="str">
            <v xml:space="preserve"> nine hundred and forty seven Lakhs</v>
          </cell>
          <cell r="F951" t="str">
            <v xml:space="preserve"> nine hundred and forty seven Crores</v>
          </cell>
          <cell r="G951" t="str">
            <v xml:space="preserve"> nine hundred and forty seven Millions</v>
          </cell>
          <cell r="H951" t="str">
            <v xml:space="preserve"> nine hundred and forty seven Billions</v>
          </cell>
        </row>
        <row r="952">
          <cell r="A952">
            <v>948</v>
          </cell>
          <cell r="B952" t="str">
            <v xml:space="preserve"> nine hundred and forty eight</v>
          </cell>
          <cell r="C952" t="str">
            <v xml:space="preserve"> nine hundred and forty eight</v>
          </cell>
          <cell r="D952" t="str">
            <v xml:space="preserve"> nine hundred and forty eight Thousand</v>
          </cell>
          <cell r="E952" t="str">
            <v xml:space="preserve"> nine hundred and forty eight Lakhs</v>
          </cell>
          <cell r="F952" t="str">
            <v xml:space="preserve"> nine hundred and forty eight Crores</v>
          </cell>
          <cell r="G952" t="str">
            <v xml:space="preserve"> nine hundred and forty eight Millions</v>
          </cell>
          <cell r="H952" t="str">
            <v xml:space="preserve"> nine hundred and forty eight Billions</v>
          </cell>
        </row>
        <row r="953">
          <cell r="A953">
            <v>949</v>
          </cell>
          <cell r="B953" t="str">
            <v xml:space="preserve"> nine hundred and forty nine</v>
          </cell>
          <cell r="C953" t="str">
            <v xml:space="preserve"> nine hundred and forty nine</v>
          </cell>
          <cell r="D953" t="str">
            <v xml:space="preserve"> nine hundred and forty nine Thousand</v>
          </cell>
          <cell r="E953" t="str">
            <v xml:space="preserve"> nine hundred and forty nine Lakhs</v>
          </cell>
          <cell r="F953" t="str">
            <v xml:space="preserve"> nine hundred and forty nine Crores</v>
          </cell>
          <cell r="G953" t="str">
            <v xml:space="preserve"> nine hundred and forty nine Millions</v>
          </cell>
          <cell r="H953" t="str">
            <v xml:space="preserve"> nine hundred and forty nine Billions</v>
          </cell>
        </row>
        <row r="954">
          <cell r="A954">
            <v>950</v>
          </cell>
          <cell r="B954" t="str">
            <v xml:space="preserve"> nine hundred and fifty</v>
          </cell>
          <cell r="C954" t="str">
            <v xml:space="preserve"> nine hundred and fifty</v>
          </cell>
          <cell r="D954" t="str">
            <v xml:space="preserve"> nine hundred and fifty Thousand</v>
          </cell>
          <cell r="E954" t="str">
            <v xml:space="preserve"> nine hundred and fifty Lakhs</v>
          </cell>
          <cell r="F954" t="str">
            <v xml:space="preserve"> nine hundred and fifty Crores</v>
          </cell>
          <cell r="G954" t="str">
            <v xml:space="preserve"> nine hundred and fifty Millions</v>
          </cell>
          <cell r="H954" t="str">
            <v xml:space="preserve"> nine hundred and fifty Billions</v>
          </cell>
        </row>
        <row r="955">
          <cell r="A955">
            <v>951</v>
          </cell>
          <cell r="B955" t="str">
            <v xml:space="preserve"> nine hundred and fifty one</v>
          </cell>
          <cell r="C955" t="str">
            <v xml:space="preserve"> nine hundred and fifty one</v>
          </cell>
          <cell r="D955" t="str">
            <v xml:space="preserve"> nine hundred and fifty one Thousand</v>
          </cell>
          <cell r="E955" t="str">
            <v xml:space="preserve"> nine hundred and fifty one Lakhs</v>
          </cell>
          <cell r="F955" t="str">
            <v xml:space="preserve"> nine hundred and fifty one Crores</v>
          </cell>
          <cell r="G955" t="str">
            <v xml:space="preserve"> nine hundred and fifty one Millions</v>
          </cell>
          <cell r="H955" t="str">
            <v xml:space="preserve"> nine hundred and fifty one Billions</v>
          </cell>
        </row>
        <row r="956">
          <cell r="A956">
            <v>952</v>
          </cell>
          <cell r="B956" t="str">
            <v xml:space="preserve"> nine hundred and fifty two</v>
          </cell>
          <cell r="C956" t="str">
            <v xml:space="preserve"> nine hundred and fifty two</v>
          </cell>
          <cell r="D956" t="str">
            <v xml:space="preserve"> nine hundred and fifty two Thousand</v>
          </cell>
          <cell r="E956" t="str">
            <v xml:space="preserve"> nine hundred and fifty two Lakhs</v>
          </cell>
          <cell r="F956" t="str">
            <v xml:space="preserve"> nine hundred and fifty two Crores</v>
          </cell>
          <cell r="G956" t="str">
            <v xml:space="preserve"> nine hundred and fifty two Millions</v>
          </cell>
          <cell r="H956" t="str">
            <v xml:space="preserve"> nine hundred and fifty two Billions</v>
          </cell>
        </row>
        <row r="957">
          <cell r="A957">
            <v>953</v>
          </cell>
          <cell r="B957" t="str">
            <v xml:space="preserve"> nine hundred and fifty three</v>
          </cell>
          <cell r="C957" t="str">
            <v xml:space="preserve"> nine hundred and fifty three</v>
          </cell>
          <cell r="D957" t="str">
            <v xml:space="preserve"> nine hundred and fifty three Thousand</v>
          </cell>
          <cell r="E957" t="str">
            <v xml:space="preserve"> nine hundred and fifty three Lakhs</v>
          </cell>
          <cell r="F957" t="str">
            <v xml:space="preserve"> nine hundred and fifty three Crores</v>
          </cell>
          <cell r="G957" t="str">
            <v xml:space="preserve"> nine hundred and fifty three Millions</v>
          </cell>
          <cell r="H957" t="str">
            <v xml:space="preserve"> nine hundred and fifty three Billions</v>
          </cell>
        </row>
        <row r="958">
          <cell r="A958">
            <v>954</v>
          </cell>
          <cell r="B958" t="str">
            <v xml:space="preserve"> nine hundred and fifty four</v>
          </cell>
          <cell r="C958" t="str">
            <v xml:space="preserve"> nine hundred and fifty four</v>
          </cell>
          <cell r="D958" t="str">
            <v xml:space="preserve"> nine hundred and fifty four Thousand</v>
          </cell>
          <cell r="E958" t="str">
            <v xml:space="preserve"> nine hundred and fifty four Lakhs</v>
          </cell>
          <cell r="F958" t="str">
            <v xml:space="preserve"> nine hundred and fifty four Crores</v>
          </cell>
          <cell r="G958" t="str">
            <v xml:space="preserve"> nine hundred and fifty four Millions</v>
          </cell>
          <cell r="H958" t="str">
            <v xml:space="preserve"> nine hundred and fifty four Billions</v>
          </cell>
        </row>
        <row r="959">
          <cell r="A959">
            <v>955</v>
          </cell>
          <cell r="B959" t="str">
            <v xml:space="preserve"> nine hundred and fifty five</v>
          </cell>
          <cell r="C959" t="str">
            <v xml:space="preserve"> nine hundred and fifty five</v>
          </cell>
          <cell r="D959" t="str">
            <v xml:space="preserve"> nine hundred and fifty five Thousand</v>
          </cell>
          <cell r="E959" t="str">
            <v xml:space="preserve"> nine hundred and fifty five Lakhs</v>
          </cell>
          <cell r="F959" t="str">
            <v xml:space="preserve"> nine hundred and fifty five Crores</v>
          </cell>
          <cell r="G959" t="str">
            <v xml:space="preserve"> nine hundred and fifty five Millions</v>
          </cell>
          <cell r="H959" t="str">
            <v xml:space="preserve"> nine hundred and fifty five Billions</v>
          </cell>
        </row>
        <row r="960">
          <cell r="A960">
            <v>956</v>
          </cell>
          <cell r="B960" t="str">
            <v xml:space="preserve"> nine hundred and fifty six</v>
          </cell>
          <cell r="C960" t="str">
            <v xml:space="preserve"> nine hundred and fifty six</v>
          </cell>
          <cell r="D960" t="str">
            <v xml:space="preserve"> nine hundred and fifty six Thousand</v>
          </cell>
          <cell r="E960" t="str">
            <v xml:space="preserve"> nine hundred and fifty six Lakhs</v>
          </cell>
          <cell r="F960" t="str">
            <v xml:space="preserve"> nine hundred and fifty six Crores</v>
          </cell>
          <cell r="G960" t="str">
            <v xml:space="preserve"> nine hundred and fifty six Millions</v>
          </cell>
          <cell r="H960" t="str">
            <v xml:space="preserve"> nine hundred and fifty six Billions</v>
          </cell>
        </row>
        <row r="961">
          <cell r="A961">
            <v>957</v>
          </cell>
          <cell r="B961" t="str">
            <v xml:space="preserve"> nine hundred and fifty seven</v>
          </cell>
          <cell r="C961" t="str">
            <v xml:space="preserve"> nine hundred and fifty seven</v>
          </cell>
          <cell r="D961" t="str">
            <v xml:space="preserve"> nine hundred and fifty seven Thousand</v>
          </cell>
          <cell r="E961" t="str">
            <v xml:space="preserve"> nine hundred and fifty seven Lakhs</v>
          </cell>
          <cell r="F961" t="str">
            <v xml:space="preserve"> nine hundred and fifty seven Crores</v>
          </cell>
          <cell r="G961" t="str">
            <v xml:space="preserve"> nine hundred and fifty seven Millions</v>
          </cell>
          <cell r="H961" t="str">
            <v xml:space="preserve"> nine hundred and fifty seven Billions</v>
          </cell>
        </row>
        <row r="962">
          <cell r="A962">
            <v>958</v>
          </cell>
          <cell r="B962" t="str">
            <v xml:space="preserve"> nine hundred and fifty eight</v>
          </cell>
          <cell r="C962" t="str">
            <v xml:space="preserve"> nine hundred and fifty eight</v>
          </cell>
          <cell r="D962" t="str">
            <v xml:space="preserve"> nine hundred and fifty eight Thousand</v>
          </cell>
          <cell r="E962" t="str">
            <v xml:space="preserve"> nine hundred and fifty eight Lakhs</v>
          </cell>
          <cell r="F962" t="str">
            <v xml:space="preserve"> nine hundred and fifty eight Crores</v>
          </cell>
          <cell r="G962" t="str">
            <v xml:space="preserve"> nine hundred and fifty eight Millions</v>
          </cell>
          <cell r="H962" t="str">
            <v xml:space="preserve"> nine hundred and fifty eight Billions</v>
          </cell>
        </row>
        <row r="963">
          <cell r="A963">
            <v>959</v>
          </cell>
          <cell r="B963" t="str">
            <v xml:space="preserve"> nine hundred and fifty nine</v>
          </cell>
          <cell r="C963" t="str">
            <v xml:space="preserve"> nine hundred and fifty nine</v>
          </cell>
          <cell r="D963" t="str">
            <v xml:space="preserve"> nine hundred and fifty nine Thousand</v>
          </cell>
          <cell r="E963" t="str">
            <v xml:space="preserve"> nine hundred and fifty nine Lakhs</v>
          </cell>
          <cell r="F963" t="str">
            <v xml:space="preserve"> nine hundred and fifty nine Crores</v>
          </cell>
          <cell r="G963" t="str">
            <v xml:space="preserve"> nine hundred and fifty nine Millions</v>
          </cell>
          <cell r="H963" t="str">
            <v xml:space="preserve"> nine hundred and fifty nine Billions</v>
          </cell>
        </row>
        <row r="964">
          <cell r="A964">
            <v>960</v>
          </cell>
          <cell r="B964" t="str">
            <v xml:space="preserve"> nine hundred and sixty</v>
          </cell>
          <cell r="C964" t="str">
            <v xml:space="preserve"> nine hundred and sixty</v>
          </cell>
          <cell r="D964" t="str">
            <v xml:space="preserve"> nine hundred and sixty Thousand</v>
          </cell>
          <cell r="E964" t="str">
            <v xml:space="preserve"> nine hundred and sixty Lakhs</v>
          </cell>
          <cell r="F964" t="str">
            <v xml:space="preserve"> nine hundred and sixty Crores</v>
          </cell>
          <cell r="G964" t="str">
            <v xml:space="preserve"> nine hundred and sixty Millions</v>
          </cell>
          <cell r="H964" t="str">
            <v xml:space="preserve"> nine hundred and sixty Billions</v>
          </cell>
        </row>
        <row r="965">
          <cell r="A965">
            <v>961</v>
          </cell>
          <cell r="B965" t="str">
            <v xml:space="preserve"> nine hundred and sixty one</v>
          </cell>
          <cell r="C965" t="str">
            <v xml:space="preserve"> nine hundred and sixty one</v>
          </cell>
          <cell r="D965" t="str">
            <v xml:space="preserve"> nine hundred and sixty one Thousand</v>
          </cell>
          <cell r="E965" t="str">
            <v xml:space="preserve"> nine hundred and sixty one Lakhs</v>
          </cell>
          <cell r="F965" t="str">
            <v xml:space="preserve"> nine hundred and sixty one Crores</v>
          </cell>
          <cell r="G965" t="str">
            <v xml:space="preserve"> nine hundred and sixty one Millions</v>
          </cell>
          <cell r="H965" t="str">
            <v xml:space="preserve"> nine hundred and sixty one Billions</v>
          </cell>
        </row>
        <row r="966">
          <cell r="A966">
            <v>962</v>
          </cell>
          <cell r="B966" t="str">
            <v xml:space="preserve"> nine hundred and sixty two</v>
          </cell>
          <cell r="C966" t="str">
            <v xml:space="preserve"> nine hundred and sixty two</v>
          </cell>
          <cell r="D966" t="str">
            <v xml:space="preserve"> nine hundred and sixty two Thousand</v>
          </cell>
          <cell r="E966" t="str">
            <v xml:space="preserve"> nine hundred and sixty two Lakhs</v>
          </cell>
          <cell r="F966" t="str">
            <v xml:space="preserve"> nine hundred and sixty two Crores</v>
          </cell>
          <cell r="G966" t="str">
            <v xml:space="preserve"> nine hundred and sixty two Millions</v>
          </cell>
          <cell r="H966" t="str">
            <v xml:space="preserve"> nine hundred and sixty two Billions</v>
          </cell>
        </row>
        <row r="967">
          <cell r="A967">
            <v>963</v>
          </cell>
          <cell r="B967" t="str">
            <v xml:space="preserve"> nine hundred and sixty three</v>
          </cell>
          <cell r="C967" t="str">
            <v xml:space="preserve"> nine hundred and sixty three</v>
          </cell>
          <cell r="D967" t="str">
            <v xml:space="preserve"> nine hundred and sixty three Thousand</v>
          </cell>
          <cell r="E967" t="str">
            <v xml:space="preserve"> nine hundred and sixty three Lakhs</v>
          </cell>
          <cell r="F967" t="str">
            <v xml:space="preserve"> nine hundred and sixty three Crores</v>
          </cell>
          <cell r="G967" t="str">
            <v xml:space="preserve"> nine hundred and sixty three Millions</v>
          </cell>
          <cell r="H967" t="str">
            <v xml:space="preserve"> nine hundred and sixty three Billions</v>
          </cell>
        </row>
        <row r="968">
          <cell r="A968">
            <v>964</v>
          </cell>
          <cell r="B968" t="str">
            <v xml:space="preserve"> nine hundred and sixty four</v>
          </cell>
          <cell r="C968" t="str">
            <v xml:space="preserve"> nine hundred and sixty four</v>
          </cell>
          <cell r="D968" t="str">
            <v xml:space="preserve"> nine hundred and sixty four Thousand</v>
          </cell>
          <cell r="E968" t="str">
            <v xml:space="preserve"> nine hundred and sixty four Lakhs</v>
          </cell>
          <cell r="F968" t="str">
            <v xml:space="preserve"> nine hundred and sixty four Crores</v>
          </cell>
          <cell r="G968" t="str">
            <v xml:space="preserve"> nine hundred and sixty four Millions</v>
          </cell>
          <cell r="H968" t="str">
            <v xml:space="preserve"> nine hundred and sixty four Billions</v>
          </cell>
        </row>
        <row r="969">
          <cell r="A969">
            <v>965</v>
          </cell>
          <cell r="B969" t="str">
            <v xml:space="preserve"> nine hundred and sixty five</v>
          </cell>
          <cell r="C969" t="str">
            <v xml:space="preserve"> nine hundred and sixty five</v>
          </cell>
          <cell r="D969" t="str">
            <v xml:space="preserve"> nine hundred and sixty five Thousand</v>
          </cell>
          <cell r="E969" t="str">
            <v xml:space="preserve"> nine hundred and sixty five Lakhs</v>
          </cell>
          <cell r="F969" t="str">
            <v xml:space="preserve"> nine hundred and sixty five Crores</v>
          </cell>
          <cell r="G969" t="str">
            <v xml:space="preserve"> nine hundred and sixty five Millions</v>
          </cell>
          <cell r="H969" t="str">
            <v xml:space="preserve"> nine hundred and sixty five Billions</v>
          </cell>
        </row>
        <row r="970">
          <cell r="A970">
            <v>966</v>
          </cell>
          <cell r="B970" t="str">
            <v xml:space="preserve"> nine hundred and sixty six</v>
          </cell>
          <cell r="C970" t="str">
            <v xml:space="preserve"> nine hundred and sixty six</v>
          </cell>
          <cell r="D970" t="str">
            <v xml:space="preserve"> nine hundred and sixty six Thousand</v>
          </cell>
          <cell r="E970" t="str">
            <v xml:space="preserve"> nine hundred and sixty six Lakhs</v>
          </cell>
          <cell r="F970" t="str">
            <v xml:space="preserve"> nine hundred and sixty six Crores</v>
          </cell>
          <cell r="G970" t="str">
            <v xml:space="preserve"> nine hundred and sixty six Millions</v>
          </cell>
          <cell r="H970" t="str">
            <v xml:space="preserve"> nine hundred and sixty six Billions</v>
          </cell>
        </row>
        <row r="971">
          <cell r="A971">
            <v>967</v>
          </cell>
          <cell r="B971" t="str">
            <v xml:space="preserve"> nine hundred and sixty seven</v>
          </cell>
          <cell r="C971" t="str">
            <v xml:space="preserve"> nine hundred and sixty seven</v>
          </cell>
          <cell r="D971" t="str">
            <v xml:space="preserve"> nine hundred and sixty seven Thousand</v>
          </cell>
          <cell r="E971" t="str">
            <v xml:space="preserve"> nine hundred and sixty seven Lakhs</v>
          </cell>
          <cell r="F971" t="str">
            <v xml:space="preserve"> nine hundred and sixty seven Crores</v>
          </cell>
          <cell r="G971" t="str">
            <v xml:space="preserve"> nine hundred and sixty seven Millions</v>
          </cell>
          <cell r="H971" t="str">
            <v xml:space="preserve"> nine hundred and sixty seven Billions</v>
          </cell>
        </row>
        <row r="972">
          <cell r="A972">
            <v>968</v>
          </cell>
          <cell r="B972" t="str">
            <v xml:space="preserve"> nine hundred and sixty eight</v>
          </cell>
          <cell r="C972" t="str">
            <v xml:space="preserve"> nine hundred and sixty eight</v>
          </cell>
          <cell r="D972" t="str">
            <v xml:space="preserve"> nine hundred and sixty eight Thousand</v>
          </cell>
          <cell r="E972" t="str">
            <v xml:space="preserve"> nine hundred and sixty eight Lakhs</v>
          </cell>
          <cell r="F972" t="str">
            <v xml:space="preserve"> nine hundred and sixty eight Crores</v>
          </cell>
          <cell r="G972" t="str">
            <v xml:space="preserve"> nine hundred and sixty eight Millions</v>
          </cell>
          <cell r="H972" t="str">
            <v xml:space="preserve"> nine hundred and sixty eight Billions</v>
          </cell>
        </row>
        <row r="973">
          <cell r="A973">
            <v>969</v>
          </cell>
          <cell r="B973" t="str">
            <v xml:space="preserve"> nine hundred and sixty nine</v>
          </cell>
          <cell r="C973" t="str">
            <v xml:space="preserve"> nine hundred and sixty nine</v>
          </cell>
          <cell r="D973" t="str">
            <v xml:space="preserve"> nine hundred and sixty nine Thousand</v>
          </cell>
          <cell r="E973" t="str">
            <v xml:space="preserve"> nine hundred and sixty nine Lakhs</v>
          </cell>
          <cell r="F973" t="str">
            <v xml:space="preserve"> nine hundred and sixty nine Crores</v>
          </cell>
          <cell r="G973" t="str">
            <v xml:space="preserve"> nine hundred and sixty nine Millions</v>
          </cell>
          <cell r="H973" t="str">
            <v xml:space="preserve"> nine hundred and sixty nine Billions</v>
          </cell>
        </row>
        <row r="974">
          <cell r="A974">
            <v>970</v>
          </cell>
          <cell r="B974" t="str">
            <v xml:space="preserve"> nine hundred and seventy</v>
          </cell>
          <cell r="C974" t="str">
            <v xml:space="preserve"> nine hundred and seventy</v>
          </cell>
          <cell r="D974" t="str">
            <v xml:space="preserve"> nine hundred and seventy Thousand</v>
          </cell>
          <cell r="E974" t="str">
            <v xml:space="preserve"> nine hundred and seventy Lakhs</v>
          </cell>
          <cell r="F974" t="str">
            <v xml:space="preserve"> nine hundred and seventy Crores</v>
          </cell>
          <cell r="G974" t="str">
            <v xml:space="preserve"> nine hundred and seventy Millions</v>
          </cell>
          <cell r="H974" t="str">
            <v xml:space="preserve"> nine hundred and seventy Billions</v>
          </cell>
        </row>
        <row r="975">
          <cell r="A975">
            <v>971</v>
          </cell>
          <cell r="B975" t="str">
            <v xml:space="preserve"> nine hundred and seventy one</v>
          </cell>
          <cell r="C975" t="str">
            <v xml:space="preserve"> nine hundred and seventy one</v>
          </cell>
          <cell r="D975" t="str">
            <v xml:space="preserve"> nine hundred and seventy one Thousand</v>
          </cell>
          <cell r="E975" t="str">
            <v xml:space="preserve"> nine hundred and seventy one Lakhs</v>
          </cell>
          <cell r="F975" t="str">
            <v xml:space="preserve"> nine hundred and seventy one Crores</v>
          </cell>
          <cell r="G975" t="str">
            <v xml:space="preserve"> nine hundred and seventy one Millions</v>
          </cell>
          <cell r="H975" t="str">
            <v xml:space="preserve"> nine hundred and seventy one Billions</v>
          </cell>
        </row>
        <row r="976">
          <cell r="A976">
            <v>972</v>
          </cell>
          <cell r="B976" t="str">
            <v xml:space="preserve"> nine hundred and seventy two</v>
          </cell>
          <cell r="C976" t="str">
            <v xml:space="preserve"> nine hundred and seventy two</v>
          </cell>
          <cell r="D976" t="str">
            <v xml:space="preserve"> nine hundred and seventy two Thousand</v>
          </cell>
          <cell r="E976" t="str">
            <v xml:space="preserve"> nine hundred and seventy two Lakhs</v>
          </cell>
          <cell r="F976" t="str">
            <v xml:space="preserve"> nine hundred and seventy two Crores</v>
          </cell>
          <cell r="G976" t="str">
            <v xml:space="preserve"> nine hundred and seventy two Millions</v>
          </cell>
          <cell r="H976" t="str">
            <v xml:space="preserve"> nine hundred and seventy two Billions</v>
          </cell>
        </row>
        <row r="977">
          <cell r="A977">
            <v>973</v>
          </cell>
          <cell r="B977" t="str">
            <v xml:space="preserve"> nine hundred and seventy three</v>
          </cell>
          <cell r="C977" t="str">
            <v xml:space="preserve"> nine hundred and seventy three</v>
          </cell>
          <cell r="D977" t="str">
            <v xml:space="preserve"> nine hundred and seventy three Thousand</v>
          </cell>
          <cell r="E977" t="str">
            <v xml:space="preserve"> nine hundred and seventy three Lakhs</v>
          </cell>
          <cell r="F977" t="str">
            <v xml:space="preserve"> nine hundred and seventy three Crores</v>
          </cell>
          <cell r="G977" t="str">
            <v xml:space="preserve"> nine hundred and seventy three Millions</v>
          </cell>
          <cell r="H977" t="str">
            <v xml:space="preserve"> nine hundred and seventy three Billions</v>
          </cell>
        </row>
        <row r="978">
          <cell r="A978">
            <v>974</v>
          </cell>
          <cell r="B978" t="str">
            <v xml:space="preserve"> nine hundred and seventy four</v>
          </cell>
          <cell r="C978" t="str">
            <v xml:space="preserve"> nine hundred and seventy four</v>
          </cell>
          <cell r="D978" t="str">
            <v xml:space="preserve"> nine hundred and seventy four Thousand</v>
          </cell>
          <cell r="E978" t="str">
            <v xml:space="preserve"> nine hundred and seventy four Lakhs</v>
          </cell>
          <cell r="F978" t="str">
            <v xml:space="preserve"> nine hundred and seventy four Crores</v>
          </cell>
          <cell r="G978" t="str">
            <v xml:space="preserve"> nine hundred and seventy four Millions</v>
          </cell>
          <cell r="H978" t="str">
            <v xml:space="preserve"> nine hundred and seventy four Billions</v>
          </cell>
        </row>
        <row r="979">
          <cell r="A979">
            <v>975</v>
          </cell>
          <cell r="B979" t="str">
            <v xml:space="preserve"> nine hundred and seventy five</v>
          </cell>
          <cell r="C979" t="str">
            <v xml:space="preserve"> nine hundred and seventy five</v>
          </cell>
          <cell r="D979" t="str">
            <v xml:space="preserve"> nine hundred and seventy five Thousand</v>
          </cell>
          <cell r="E979" t="str">
            <v xml:space="preserve"> nine hundred and seventy five Lakhs</v>
          </cell>
          <cell r="F979" t="str">
            <v xml:space="preserve"> nine hundred and seventy five Crores</v>
          </cell>
          <cell r="G979" t="str">
            <v xml:space="preserve"> nine hundred and seventy five Millions</v>
          </cell>
          <cell r="H979" t="str">
            <v xml:space="preserve"> nine hundred and seventy five Billions</v>
          </cell>
        </row>
        <row r="980">
          <cell r="A980">
            <v>976</v>
          </cell>
          <cell r="B980" t="str">
            <v xml:space="preserve"> nine hundred and seventy six</v>
          </cell>
          <cell r="C980" t="str">
            <v xml:space="preserve"> nine hundred and seventy six</v>
          </cell>
          <cell r="D980" t="str">
            <v xml:space="preserve"> nine hundred and seventy six Thousand</v>
          </cell>
          <cell r="E980" t="str">
            <v xml:space="preserve"> nine hundred and seventy six Lakhs</v>
          </cell>
          <cell r="F980" t="str">
            <v xml:space="preserve"> nine hundred and seventy six Crores</v>
          </cell>
          <cell r="G980" t="str">
            <v xml:space="preserve"> nine hundred and seventy six Millions</v>
          </cell>
          <cell r="H980" t="str">
            <v xml:space="preserve"> nine hundred and seventy six Billions</v>
          </cell>
        </row>
        <row r="981">
          <cell r="A981">
            <v>977</v>
          </cell>
          <cell r="B981" t="str">
            <v xml:space="preserve"> nine hundred and seventy seven</v>
          </cell>
          <cell r="C981" t="str">
            <v xml:space="preserve"> nine hundred and seventy seven</v>
          </cell>
          <cell r="D981" t="str">
            <v xml:space="preserve"> nine hundred and seventy seven Thousand</v>
          </cell>
          <cell r="E981" t="str">
            <v xml:space="preserve"> nine hundred and seventy seven Lakhs</v>
          </cell>
          <cell r="F981" t="str">
            <v xml:space="preserve"> nine hundred and seventy seven Crores</v>
          </cell>
          <cell r="G981" t="str">
            <v xml:space="preserve"> nine hundred and seventy seven Millions</v>
          </cell>
          <cell r="H981" t="str">
            <v xml:space="preserve"> nine hundred and seventy seven Billions</v>
          </cell>
        </row>
        <row r="982">
          <cell r="A982">
            <v>978</v>
          </cell>
          <cell r="B982" t="str">
            <v xml:space="preserve"> nine hundred and seventy eight</v>
          </cell>
          <cell r="C982" t="str">
            <v xml:space="preserve"> nine hundred and seventy eight</v>
          </cell>
          <cell r="D982" t="str">
            <v xml:space="preserve"> nine hundred and seventy eight Thousand</v>
          </cell>
          <cell r="E982" t="str">
            <v xml:space="preserve"> nine hundred and seventy eight Lakhs</v>
          </cell>
          <cell r="F982" t="str">
            <v xml:space="preserve"> nine hundred and seventy eight Crores</v>
          </cell>
          <cell r="G982" t="str">
            <v xml:space="preserve"> nine hundred and seventy eight Millions</v>
          </cell>
          <cell r="H982" t="str">
            <v xml:space="preserve"> nine hundred and seventy eight Billions</v>
          </cell>
        </row>
        <row r="983">
          <cell r="A983">
            <v>979</v>
          </cell>
          <cell r="B983" t="str">
            <v xml:space="preserve"> nine hundred and seventy nine</v>
          </cell>
          <cell r="C983" t="str">
            <v xml:space="preserve"> nine hundred and seventy nine</v>
          </cell>
          <cell r="D983" t="str">
            <v xml:space="preserve"> nine hundred and seventy nine Thousand</v>
          </cell>
          <cell r="E983" t="str">
            <v xml:space="preserve"> nine hundred and seventy nine Lakhs</v>
          </cell>
          <cell r="F983" t="str">
            <v xml:space="preserve"> nine hundred and seventy nine Crores</v>
          </cell>
          <cell r="G983" t="str">
            <v xml:space="preserve"> nine hundred and seventy nine Millions</v>
          </cell>
          <cell r="H983" t="str">
            <v xml:space="preserve"> nine hundred and seventy nine Billions</v>
          </cell>
        </row>
        <row r="984">
          <cell r="A984">
            <v>980</v>
          </cell>
          <cell r="B984" t="str">
            <v xml:space="preserve"> nine hundred and eighty</v>
          </cell>
          <cell r="C984" t="str">
            <v xml:space="preserve"> nine hundred and eighty</v>
          </cell>
          <cell r="D984" t="str">
            <v xml:space="preserve"> nine hundred and eighty Thousand</v>
          </cell>
          <cell r="E984" t="str">
            <v xml:space="preserve"> nine hundred and eighty Lakhs</v>
          </cell>
          <cell r="F984" t="str">
            <v xml:space="preserve"> nine hundred and eighty Crores</v>
          </cell>
          <cell r="G984" t="str">
            <v xml:space="preserve"> nine hundred and eighty Millions</v>
          </cell>
          <cell r="H984" t="str">
            <v xml:space="preserve"> nine hundred and eighty Billions</v>
          </cell>
        </row>
        <row r="985">
          <cell r="A985">
            <v>981</v>
          </cell>
          <cell r="B985" t="str">
            <v xml:space="preserve"> nine hundred and eighty one</v>
          </cell>
          <cell r="C985" t="str">
            <v xml:space="preserve"> nine hundred and eighty one</v>
          </cell>
          <cell r="D985" t="str">
            <v xml:space="preserve"> nine hundred and eighty one Thousand</v>
          </cell>
          <cell r="E985" t="str">
            <v xml:space="preserve"> nine hundred and eighty one Lakhs</v>
          </cell>
          <cell r="F985" t="str">
            <v xml:space="preserve"> nine hundred and eighty one Crores</v>
          </cell>
          <cell r="G985" t="str">
            <v xml:space="preserve"> nine hundred and eighty one Millions</v>
          </cell>
          <cell r="H985" t="str">
            <v xml:space="preserve"> nine hundred and eighty one Billions</v>
          </cell>
        </row>
        <row r="986">
          <cell r="A986">
            <v>982</v>
          </cell>
          <cell r="B986" t="str">
            <v xml:space="preserve"> nine hundred and eighty two</v>
          </cell>
          <cell r="C986" t="str">
            <v xml:space="preserve"> nine hundred and eighty two</v>
          </cell>
          <cell r="D986" t="str">
            <v xml:space="preserve"> nine hundred and eighty two Thousand</v>
          </cell>
          <cell r="E986" t="str">
            <v xml:space="preserve"> nine hundred and eighty two Lakhs</v>
          </cell>
          <cell r="F986" t="str">
            <v xml:space="preserve"> nine hundred and eighty two Crores</v>
          </cell>
          <cell r="G986" t="str">
            <v xml:space="preserve"> nine hundred and eighty two Millions</v>
          </cell>
          <cell r="H986" t="str">
            <v xml:space="preserve"> nine hundred and eighty two Billions</v>
          </cell>
        </row>
        <row r="987">
          <cell r="A987">
            <v>983</v>
          </cell>
          <cell r="B987" t="str">
            <v xml:space="preserve"> nine hundred and eighty three</v>
          </cell>
          <cell r="C987" t="str">
            <v xml:space="preserve"> nine hundred and eighty three</v>
          </cell>
          <cell r="D987" t="str">
            <v xml:space="preserve"> nine hundred and eighty three Thousand</v>
          </cell>
          <cell r="E987" t="str">
            <v xml:space="preserve"> nine hundred and eighty three Lakhs</v>
          </cell>
          <cell r="F987" t="str">
            <v xml:space="preserve"> nine hundred and eighty three Crores</v>
          </cell>
          <cell r="G987" t="str">
            <v xml:space="preserve"> nine hundred and eighty three Millions</v>
          </cell>
          <cell r="H987" t="str">
            <v xml:space="preserve"> nine hundred and eighty three Billions</v>
          </cell>
        </row>
        <row r="988">
          <cell r="A988">
            <v>984</v>
          </cell>
          <cell r="B988" t="str">
            <v xml:space="preserve"> nine hundred and eighty four</v>
          </cell>
          <cell r="C988" t="str">
            <v xml:space="preserve"> nine hundred and eighty four</v>
          </cell>
          <cell r="D988" t="str">
            <v xml:space="preserve"> nine hundred and eighty four Thousand</v>
          </cell>
          <cell r="E988" t="str">
            <v xml:space="preserve"> nine hundred and eighty four Lakhs</v>
          </cell>
          <cell r="F988" t="str">
            <v xml:space="preserve"> nine hundred and eighty four Crores</v>
          </cell>
          <cell r="G988" t="str">
            <v xml:space="preserve"> nine hundred and eighty four Millions</v>
          </cell>
          <cell r="H988" t="str">
            <v xml:space="preserve"> nine hundred and eighty four Billions</v>
          </cell>
        </row>
        <row r="989">
          <cell r="A989">
            <v>985</v>
          </cell>
          <cell r="B989" t="str">
            <v xml:space="preserve"> nine hundred and eighty five</v>
          </cell>
          <cell r="C989" t="str">
            <v xml:space="preserve"> nine hundred and eighty five</v>
          </cell>
          <cell r="D989" t="str">
            <v xml:space="preserve"> nine hundred and eighty five Thousand</v>
          </cell>
          <cell r="E989" t="str">
            <v xml:space="preserve"> nine hundred and eighty five Lakhs</v>
          </cell>
          <cell r="F989" t="str">
            <v xml:space="preserve"> nine hundred and eighty five Crores</v>
          </cell>
          <cell r="G989" t="str">
            <v xml:space="preserve"> nine hundred and eighty five Millions</v>
          </cell>
          <cell r="H989" t="str">
            <v xml:space="preserve"> nine hundred and eighty five Billions</v>
          </cell>
        </row>
        <row r="990">
          <cell r="A990">
            <v>986</v>
          </cell>
          <cell r="B990" t="str">
            <v xml:space="preserve"> nine hundred and eighty six</v>
          </cell>
          <cell r="C990" t="str">
            <v xml:space="preserve"> nine hundred and eighty six</v>
          </cell>
          <cell r="D990" t="str">
            <v xml:space="preserve"> nine hundred and eighty six Thousand</v>
          </cell>
          <cell r="E990" t="str">
            <v xml:space="preserve"> nine hundred and eighty six Lakhs</v>
          </cell>
          <cell r="F990" t="str">
            <v xml:space="preserve"> nine hundred and eighty six Crores</v>
          </cell>
          <cell r="G990" t="str">
            <v xml:space="preserve"> nine hundred and eighty six Millions</v>
          </cell>
          <cell r="H990" t="str">
            <v xml:space="preserve"> nine hundred and eighty six Billions</v>
          </cell>
        </row>
        <row r="991">
          <cell r="A991">
            <v>987</v>
          </cell>
          <cell r="B991" t="str">
            <v xml:space="preserve"> nine hundred and eighty seven</v>
          </cell>
          <cell r="C991" t="str">
            <v xml:space="preserve"> nine hundred and eighty seven</v>
          </cell>
          <cell r="D991" t="str">
            <v xml:space="preserve"> nine hundred and eighty seven Thousand</v>
          </cell>
          <cell r="E991" t="str">
            <v xml:space="preserve"> nine hundred and eighty seven Lakhs</v>
          </cell>
          <cell r="F991" t="str">
            <v xml:space="preserve"> nine hundred and eighty seven Crores</v>
          </cell>
          <cell r="G991" t="str">
            <v xml:space="preserve"> nine hundred and eighty seven Millions</v>
          </cell>
          <cell r="H991" t="str">
            <v xml:space="preserve"> nine hundred and eighty seven Billions</v>
          </cell>
        </row>
        <row r="992">
          <cell r="A992">
            <v>988</v>
          </cell>
          <cell r="B992" t="str">
            <v xml:space="preserve"> nine hundred and eighty eight</v>
          </cell>
          <cell r="C992" t="str">
            <v xml:space="preserve"> nine hundred and eighty eight</v>
          </cell>
          <cell r="D992" t="str">
            <v xml:space="preserve"> nine hundred and eighty eight Thousand</v>
          </cell>
          <cell r="E992" t="str">
            <v xml:space="preserve"> nine hundred and eighty eight Lakhs</v>
          </cell>
          <cell r="F992" t="str">
            <v xml:space="preserve"> nine hundred and eighty eight Crores</v>
          </cell>
          <cell r="G992" t="str">
            <v xml:space="preserve"> nine hundred and eighty eight Millions</v>
          </cell>
          <cell r="H992" t="str">
            <v xml:space="preserve"> nine hundred and eighty eight Billions</v>
          </cell>
        </row>
        <row r="993">
          <cell r="A993">
            <v>989</v>
          </cell>
          <cell r="B993" t="str">
            <v xml:space="preserve"> nine hundred and eighty nine</v>
          </cell>
          <cell r="C993" t="str">
            <v xml:space="preserve"> nine hundred and eighty nine</v>
          </cell>
          <cell r="D993" t="str">
            <v xml:space="preserve"> nine hundred and eighty nine Thousand</v>
          </cell>
          <cell r="E993" t="str">
            <v xml:space="preserve"> nine hundred and eighty nine Lakhs</v>
          </cell>
          <cell r="F993" t="str">
            <v xml:space="preserve"> nine hundred and eighty nine Crores</v>
          </cell>
          <cell r="G993" t="str">
            <v xml:space="preserve"> nine hundred and eighty nine Millions</v>
          </cell>
          <cell r="H993" t="str">
            <v xml:space="preserve"> nine hundred and eighty nine Billions</v>
          </cell>
        </row>
        <row r="994">
          <cell r="A994">
            <v>990</v>
          </cell>
          <cell r="B994" t="str">
            <v xml:space="preserve"> nine hundred and ninety</v>
          </cell>
          <cell r="C994" t="str">
            <v xml:space="preserve"> nine hundred and ninety</v>
          </cell>
          <cell r="D994" t="str">
            <v xml:space="preserve"> nine hundred and ninety Thousand</v>
          </cell>
          <cell r="E994" t="str">
            <v xml:space="preserve"> nine hundred and ninety Lakhs</v>
          </cell>
          <cell r="F994" t="str">
            <v xml:space="preserve"> nine hundred and ninety Crores</v>
          </cell>
          <cell r="G994" t="str">
            <v xml:space="preserve"> nine hundred and ninety Millions</v>
          </cell>
          <cell r="H994" t="str">
            <v xml:space="preserve"> nine hundred and ninety Billions</v>
          </cell>
        </row>
        <row r="995">
          <cell r="A995">
            <v>991</v>
          </cell>
          <cell r="B995" t="str">
            <v xml:space="preserve"> nine hundred and ninety one</v>
          </cell>
          <cell r="C995" t="str">
            <v xml:space="preserve"> nine hundred and ninety one</v>
          </cell>
          <cell r="D995" t="str">
            <v xml:space="preserve"> nine hundred and ninety one Thousand</v>
          </cell>
          <cell r="E995" t="str">
            <v xml:space="preserve"> nine hundred and ninety one Lakhs</v>
          </cell>
          <cell r="F995" t="str">
            <v xml:space="preserve"> nine hundred and ninety one Crores</v>
          </cell>
          <cell r="G995" t="str">
            <v xml:space="preserve"> nine hundred and ninety one Millions</v>
          </cell>
          <cell r="H995" t="str">
            <v xml:space="preserve"> nine hundred and ninety one Billions</v>
          </cell>
        </row>
        <row r="996">
          <cell r="A996">
            <v>992</v>
          </cell>
          <cell r="B996" t="str">
            <v xml:space="preserve"> nine hundred and ninety two</v>
          </cell>
          <cell r="C996" t="str">
            <v xml:space="preserve"> nine hundred and ninety two</v>
          </cell>
          <cell r="D996" t="str">
            <v xml:space="preserve"> nine hundred and ninety two Thousand</v>
          </cell>
          <cell r="E996" t="str">
            <v xml:space="preserve"> nine hundred and ninety two Lakhs</v>
          </cell>
          <cell r="F996" t="str">
            <v xml:space="preserve"> nine hundred and ninety two Crores</v>
          </cell>
          <cell r="G996" t="str">
            <v xml:space="preserve"> nine hundred and ninety two Millions</v>
          </cell>
          <cell r="H996" t="str">
            <v xml:space="preserve"> nine hundred and ninety two Billions</v>
          </cell>
        </row>
        <row r="997">
          <cell r="A997">
            <v>993</v>
          </cell>
          <cell r="B997" t="str">
            <v xml:space="preserve"> nine hundred and ninety three</v>
          </cell>
          <cell r="C997" t="str">
            <v xml:space="preserve"> nine hundred and ninety three</v>
          </cell>
          <cell r="D997" t="str">
            <v xml:space="preserve"> nine hundred and ninety three Thousand</v>
          </cell>
          <cell r="E997" t="str">
            <v xml:space="preserve"> nine hundred and ninety three Lakhs</v>
          </cell>
          <cell r="F997" t="str">
            <v xml:space="preserve"> nine hundred and ninety three Crores</v>
          </cell>
          <cell r="G997" t="str">
            <v xml:space="preserve"> nine hundred and ninety three Millions</v>
          </cell>
          <cell r="H997" t="str">
            <v xml:space="preserve"> nine hundred and ninety three Billions</v>
          </cell>
        </row>
        <row r="998">
          <cell r="A998">
            <v>994</v>
          </cell>
          <cell r="B998" t="str">
            <v xml:space="preserve"> nine hundred and ninety four </v>
          </cell>
          <cell r="C998" t="str">
            <v xml:space="preserve"> nine hundred and ninety four </v>
          </cell>
          <cell r="D998" t="str">
            <v xml:space="preserve"> nine hundred and ninety four  Thousand</v>
          </cell>
          <cell r="E998" t="str">
            <v xml:space="preserve"> nine hundred and ninety four  Lakhs</v>
          </cell>
          <cell r="F998" t="str">
            <v xml:space="preserve"> nine hundred and ninety four  Crores</v>
          </cell>
          <cell r="G998" t="str">
            <v xml:space="preserve"> nine hundred and ninety four  Millions</v>
          </cell>
          <cell r="H998" t="str">
            <v xml:space="preserve"> nine hundred and ninety four  Billions</v>
          </cell>
        </row>
        <row r="999">
          <cell r="A999">
            <v>995</v>
          </cell>
          <cell r="B999" t="str">
            <v xml:space="preserve"> nine hundred and ninety five</v>
          </cell>
          <cell r="C999" t="str">
            <v xml:space="preserve"> nine hundred and ninety five</v>
          </cell>
          <cell r="D999" t="str">
            <v xml:space="preserve"> nine hundred and ninety five Thousand</v>
          </cell>
          <cell r="E999" t="str">
            <v xml:space="preserve"> nine hundred and ninety five Lakhs</v>
          </cell>
          <cell r="F999" t="str">
            <v xml:space="preserve"> nine hundred and ninety five Crores</v>
          </cell>
          <cell r="G999" t="str">
            <v xml:space="preserve"> nine hundred and ninety five Millions</v>
          </cell>
          <cell r="H999" t="str">
            <v xml:space="preserve"> nine hundred and ninety five Billions</v>
          </cell>
        </row>
        <row r="1000">
          <cell r="A1000">
            <v>996</v>
          </cell>
          <cell r="B1000" t="str">
            <v xml:space="preserve"> nine hundred and ninety six</v>
          </cell>
          <cell r="C1000" t="str">
            <v xml:space="preserve"> nine hundred and ninety six</v>
          </cell>
          <cell r="D1000" t="str">
            <v xml:space="preserve"> nine hundred and ninety six Thousand</v>
          </cell>
          <cell r="E1000" t="str">
            <v xml:space="preserve"> nine hundred and ninety six Lakhs</v>
          </cell>
          <cell r="F1000" t="str">
            <v xml:space="preserve"> nine hundred and ninety six Crores</v>
          </cell>
          <cell r="G1000" t="str">
            <v xml:space="preserve"> nine hundred and ninety six Millions</v>
          </cell>
          <cell r="H1000" t="str">
            <v xml:space="preserve"> nine hundred and ninety six Billions</v>
          </cell>
        </row>
        <row r="1001">
          <cell r="A1001">
            <v>997</v>
          </cell>
          <cell r="B1001" t="str">
            <v xml:space="preserve"> nine hundred and ninety seven</v>
          </cell>
          <cell r="C1001" t="str">
            <v xml:space="preserve"> nine hundred and ninety seven</v>
          </cell>
          <cell r="D1001" t="str">
            <v xml:space="preserve"> nine hundred and ninety seven Thousand</v>
          </cell>
          <cell r="E1001" t="str">
            <v xml:space="preserve"> nine hundred and ninety seven Lakhs</v>
          </cell>
          <cell r="F1001" t="str">
            <v xml:space="preserve"> nine hundred and ninety seven Crores</v>
          </cell>
          <cell r="G1001" t="str">
            <v xml:space="preserve"> nine hundred and ninety seven Millions</v>
          </cell>
          <cell r="H1001" t="str">
            <v xml:space="preserve"> nine hundred and ninety seven Billions</v>
          </cell>
        </row>
        <row r="1002">
          <cell r="A1002">
            <v>998</v>
          </cell>
          <cell r="B1002" t="str">
            <v xml:space="preserve"> nine hundred and ninety eight</v>
          </cell>
          <cell r="C1002" t="str">
            <v xml:space="preserve"> nine hundred and ninety eight</v>
          </cell>
          <cell r="D1002" t="str">
            <v xml:space="preserve"> nine hundred and ninety eight Thousand</v>
          </cell>
          <cell r="E1002" t="str">
            <v xml:space="preserve"> nine hundred and ninety eight Lakhs</v>
          </cell>
          <cell r="F1002" t="str">
            <v xml:space="preserve"> nine hundred and ninety eight Crores</v>
          </cell>
          <cell r="G1002" t="str">
            <v xml:space="preserve"> nine hundred and ninety eight Millions</v>
          </cell>
          <cell r="H1002" t="str">
            <v xml:space="preserve"> nine hundred and ninety eight Billions</v>
          </cell>
        </row>
        <row r="1003">
          <cell r="A1003">
            <v>999</v>
          </cell>
          <cell r="B1003" t="str">
            <v xml:space="preserve"> nine hundred and ninety nine</v>
          </cell>
          <cell r="C1003" t="str">
            <v xml:space="preserve"> nine hundred and ninety nine</v>
          </cell>
          <cell r="D1003" t="str">
            <v xml:space="preserve"> nine hundred and ninety nine Thousand</v>
          </cell>
          <cell r="E1003" t="str">
            <v xml:space="preserve"> nine hundred and ninety nine Lakhs</v>
          </cell>
          <cell r="F1003" t="str">
            <v xml:space="preserve"> nine hundred and ninety nine Crores</v>
          </cell>
          <cell r="G1003" t="str">
            <v xml:space="preserve"> nine hundred and ninety nine Millions</v>
          </cell>
          <cell r="H1003" t="str">
            <v xml:space="preserve"> nine hundred and ninety nine Billions</v>
          </cell>
        </row>
        <row r="1004">
          <cell r="A1004">
            <v>1000</v>
          </cell>
          <cell r="B1004" t="str">
            <v xml:space="preserve"> one thousand</v>
          </cell>
          <cell r="C1004" t="str">
            <v xml:space="preserve"> one thousand</v>
          </cell>
          <cell r="D1004" t="str">
            <v xml:space="preserve"> one thousand Thousand</v>
          </cell>
          <cell r="E1004" t="str">
            <v xml:space="preserve"> one thousand Lakhs</v>
          </cell>
          <cell r="F1004" t="str">
            <v xml:space="preserve"> one thousand Crores</v>
          </cell>
          <cell r="G1004" t="str">
            <v xml:space="preserve"> one thousand Millions</v>
          </cell>
          <cell r="H1004" t="str">
            <v xml:space="preserve"> one thousand Billions</v>
          </cell>
        </row>
        <row r="1005">
          <cell r="A1005">
            <v>1001</v>
          </cell>
          <cell r="B1005" t="str">
            <v xml:space="preserve"> ?????ERROR?????</v>
          </cell>
          <cell r="C1005" t="str">
            <v xml:space="preserve"> ?????ERROR?????</v>
          </cell>
          <cell r="D1005" t="str">
            <v xml:space="preserve"> ?????ERROR????? Thousand</v>
          </cell>
          <cell r="E1005" t="str">
            <v xml:space="preserve"> ?????ERROR????? Lakhs</v>
          </cell>
          <cell r="F1005" t="str">
            <v xml:space="preserve"> ?????ERROR????? Crores</v>
          </cell>
          <cell r="G1005" t="str">
            <v xml:space="preserve"> ?????ERROR????? Millions</v>
          </cell>
          <cell r="H1005" t="str">
            <v xml:space="preserve"> ?????ERROR????? Billions</v>
          </cell>
          <cell r="I1005" t="str">
            <v>?????ERROR?????</v>
          </cell>
        </row>
      </sheetData>
      <sheetData sheetId="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ertion"/>
      <sheetName val="Concrete as per NHA"/>
      <sheetName val="Cement Con Req"/>
      <sheetName val="Phy Qty unit"/>
      <sheetName val="Rate Sheet"/>
      <sheetName val="piles"/>
      <sheetName val="Girder34.5"/>
      <sheetName val="Girder 13.15"/>
      <sheetName val="Girder30"/>
      <sheetName val="Girder 13.15 "/>
      <sheetName val="Restoration Rain Cut"/>
      <sheetName val="Exp-Joint"/>
      <sheetName val="Fix Joint"/>
      <sheetName val="Gantry Sing"/>
      <sheetName val="Jersey Barier-1"/>
      <sheetName val="Jersey Barier"/>
      <sheetName val="Chevron"/>
      <sheetName val="Guard End Pice"/>
      <sheetName val="Gard Rail"/>
      <sheetName val="Steel Post"/>
      <sheetName val="Plaster "/>
      <sheetName val="Paver"/>
      <sheetName val="2"/>
      <sheetName val="Sum Bolt (2)"/>
      <sheetName val="Rock Bolt (2)"/>
      <sheetName val="Sum Bolt"/>
      <sheetName val="Rock Bolt"/>
      <sheetName val="Main Hole 5' dia"/>
      <sheetName val="RCC Pipe"/>
      <sheetName val="Planting of Trees"/>
      <sheetName val="RA"/>
      <sheetName val="Index"/>
      <sheetName val="RA (9)"/>
      <sheetName val="RA (8)"/>
      <sheetName val="pile conc"/>
      <sheetName val="RA (7)"/>
      <sheetName val="RA (6)"/>
      <sheetName val="RA (2)"/>
      <sheetName val="RA (3)"/>
      <sheetName val="RA (4)"/>
      <sheetName val="RA (5)"/>
      <sheetName val="Sheet1"/>
      <sheetName val="Sheet3"/>
      <sheetName val="Equipment (2)"/>
      <sheetName val="TST"/>
      <sheetName val="SUMMARY"/>
      <sheetName val="Rate Analysis"/>
      <sheetName val="Manpower"/>
      <sheetName val="Equipment"/>
      <sheetName val="Material"/>
      <sheetName val="Bkup_Mnpwr"/>
      <sheetName val="Bkup_Eqpt"/>
      <sheetName val="Base Rates"/>
      <sheetName val="Bkup_Matrl"/>
      <sheetName val="NHA_CSRs"/>
      <sheetName val="RA_DB (2)"/>
      <sheetName val="RA_DB"/>
      <sheetName val="Lists"/>
      <sheetName val="Carriage"/>
      <sheetName val="MES-Clac"/>
      <sheetName val="MES Sch 2009"/>
      <sheetName val="MES Scheduled of Rates 2014    "/>
      <sheetName val="MES"/>
      <sheetName val="Sheet2"/>
      <sheetName val="Densities"/>
      <sheetName val="Selected Material Densities"/>
      <sheetName val="Water"/>
      <sheetName val="Steel"/>
      <sheetName val="Concret"/>
      <sheetName val="Convers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ow r="9">
          <cell r="F9">
            <v>29.45</v>
          </cell>
        </row>
      </sheetData>
      <sheetData sheetId="42" refreshError="1"/>
      <sheetData sheetId="43" refreshError="1"/>
      <sheetData sheetId="44"/>
      <sheetData sheetId="45">
        <row r="1">
          <cell r="B1" t="str">
            <v>Rawalpindi</v>
          </cell>
        </row>
        <row r="3">
          <cell r="B3">
            <v>0.25</v>
          </cell>
        </row>
        <row r="4">
          <cell r="B4">
            <v>2016</v>
          </cell>
        </row>
      </sheetData>
      <sheetData sheetId="46"/>
      <sheetData sheetId="47">
        <row r="6">
          <cell r="A6">
            <v>1001</v>
          </cell>
          <cell r="B6" t="str">
            <v>Site Engineer</v>
          </cell>
          <cell r="C6">
            <v>576.91999999999996</v>
          </cell>
        </row>
        <row r="7">
          <cell r="A7">
            <v>1002</v>
          </cell>
          <cell r="B7" t="str">
            <v>Asphalt Plant Engineer</v>
          </cell>
          <cell r="C7">
            <v>576.91999999999996</v>
          </cell>
        </row>
        <row r="8">
          <cell r="A8">
            <v>1003</v>
          </cell>
          <cell r="B8" t="str">
            <v>Concrete Plant Engineer</v>
          </cell>
          <cell r="C8">
            <v>576.91999999999996</v>
          </cell>
        </row>
        <row r="9">
          <cell r="A9">
            <v>1011</v>
          </cell>
          <cell r="B9" t="str">
            <v>Foreman Asphalt</v>
          </cell>
          <cell r="C9">
            <v>384.62</v>
          </cell>
        </row>
        <row r="10">
          <cell r="A10">
            <v>1012</v>
          </cell>
          <cell r="B10" t="str">
            <v>Foreman Earthwork</v>
          </cell>
          <cell r="C10">
            <v>384.62</v>
          </cell>
        </row>
        <row r="11">
          <cell r="A11">
            <v>1013</v>
          </cell>
          <cell r="B11" t="str">
            <v>Foreman Concrete</v>
          </cell>
          <cell r="C11">
            <v>384.62</v>
          </cell>
        </row>
        <row r="12">
          <cell r="A12">
            <v>1014</v>
          </cell>
          <cell r="B12" t="str">
            <v>General Foreman</v>
          </cell>
          <cell r="C12">
            <v>384.62</v>
          </cell>
        </row>
        <row r="13">
          <cell r="A13">
            <v>1021</v>
          </cell>
          <cell r="B13" t="str">
            <v>Supervisor</v>
          </cell>
          <cell r="C13">
            <v>288.45999999999998</v>
          </cell>
        </row>
        <row r="14">
          <cell r="A14">
            <v>1022</v>
          </cell>
          <cell r="B14" t="str">
            <v>Surveyor</v>
          </cell>
          <cell r="C14">
            <v>384.62</v>
          </cell>
        </row>
        <row r="15">
          <cell r="A15">
            <v>1023</v>
          </cell>
          <cell r="B15" t="str">
            <v>Assistant Surveyor</v>
          </cell>
          <cell r="C15">
            <v>240.39</v>
          </cell>
        </row>
        <row r="16">
          <cell r="A16">
            <v>1031</v>
          </cell>
          <cell r="B16" t="str">
            <v>Mason</v>
          </cell>
          <cell r="C16">
            <v>137.5</v>
          </cell>
        </row>
        <row r="17">
          <cell r="A17">
            <v>1032</v>
          </cell>
          <cell r="B17" t="str">
            <v>Carpenter</v>
          </cell>
          <cell r="C17">
            <v>137.5</v>
          </cell>
        </row>
        <row r="18">
          <cell r="A18">
            <v>1033</v>
          </cell>
          <cell r="B18" t="str">
            <v>Painter</v>
          </cell>
          <cell r="C18">
            <v>137.5</v>
          </cell>
        </row>
        <row r="19">
          <cell r="A19">
            <v>1034</v>
          </cell>
          <cell r="B19" t="str">
            <v>Steel Binder/Cutter</v>
          </cell>
          <cell r="C19">
            <v>137.5</v>
          </cell>
        </row>
        <row r="20">
          <cell r="A20">
            <v>1040</v>
          </cell>
          <cell r="B20" t="str">
            <v>Highly Skilled Labour</v>
          </cell>
          <cell r="C20">
            <v>100</v>
          </cell>
        </row>
        <row r="21">
          <cell r="A21">
            <v>1041</v>
          </cell>
          <cell r="B21" t="str">
            <v>Helper</v>
          </cell>
          <cell r="C21">
            <v>75</v>
          </cell>
        </row>
        <row r="22">
          <cell r="A22">
            <v>1042</v>
          </cell>
          <cell r="B22" t="str">
            <v>Welder</v>
          </cell>
          <cell r="C22">
            <v>125</v>
          </cell>
        </row>
        <row r="23">
          <cell r="A23">
            <v>1051</v>
          </cell>
          <cell r="B23" t="str">
            <v>Labour</v>
          </cell>
          <cell r="C23">
            <v>75</v>
          </cell>
        </row>
      </sheetData>
      <sheetData sheetId="48">
        <row r="1">
          <cell r="E1">
            <v>1</v>
          </cell>
        </row>
        <row r="2">
          <cell r="C2">
            <v>80</v>
          </cell>
        </row>
        <row r="9">
          <cell r="A9">
            <v>3001</v>
          </cell>
          <cell r="B9" t="str">
            <v>Bull-Dozer . 200 H.P</v>
          </cell>
          <cell r="C9">
            <v>3925.87</v>
          </cell>
        </row>
        <row r="10">
          <cell r="A10">
            <v>3002</v>
          </cell>
          <cell r="B10" t="str">
            <v>Bull-Dozer . 120 H.P</v>
          </cell>
          <cell r="C10">
            <v>2281.35</v>
          </cell>
        </row>
        <row r="11">
          <cell r="A11">
            <v>3003</v>
          </cell>
          <cell r="B11" t="str">
            <v>Bull-Dozer . 90 H.P</v>
          </cell>
          <cell r="C11">
            <v>1640.38</v>
          </cell>
        </row>
        <row r="12">
          <cell r="A12">
            <v>3004</v>
          </cell>
          <cell r="B12" t="str">
            <v>Front End Loader . 3.00 Cu.M</v>
          </cell>
          <cell r="C12">
            <v>3403.13</v>
          </cell>
        </row>
        <row r="13">
          <cell r="A13">
            <v>3005</v>
          </cell>
          <cell r="B13" t="str">
            <v>Front End Loader . 2.50 Cu.M</v>
          </cell>
          <cell r="C13">
            <v>2555.1</v>
          </cell>
        </row>
        <row r="14">
          <cell r="A14">
            <v>3006</v>
          </cell>
          <cell r="B14" t="str">
            <v>Front End Loader . 1.50 Cu.M</v>
          </cell>
          <cell r="C14">
            <v>2163.41</v>
          </cell>
        </row>
        <row r="15">
          <cell r="A15">
            <v>3007</v>
          </cell>
          <cell r="B15" t="str">
            <v>Grader . 165 H.P</v>
          </cell>
          <cell r="C15">
            <v>3025.82</v>
          </cell>
        </row>
        <row r="16">
          <cell r="A16">
            <v>3008</v>
          </cell>
          <cell r="B16" t="str">
            <v>Grader . 140 H.P</v>
          </cell>
          <cell r="C16">
            <v>2283.65</v>
          </cell>
        </row>
        <row r="17">
          <cell r="A17">
            <v>3011</v>
          </cell>
          <cell r="B17" t="str">
            <v xml:space="preserve">Tandem Vibratory Roller . 10-12 Ton </v>
          </cell>
          <cell r="C17">
            <v>1884.13</v>
          </cell>
        </row>
        <row r="18">
          <cell r="A18">
            <v>3012</v>
          </cell>
          <cell r="B18" t="str">
            <v xml:space="preserve">Tandem Vibratory Roller . 8 Ton </v>
          </cell>
          <cell r="C18">
            <v>1675.29</v>
          </cell>
        </row>
        <row r="19">
          <cell r="A19">
            <v>3013</v>
          </cell>
          <cell r="B19" t="str">
            <v xml:space="preserve">Tandem Vibratory Roller . 6 Ton </v>
          </cell>
          <cell r="C19">
            <v>1005.34</v>
          </cell>
        </row>
        <row r="20">
          <cell r="A20">
            <v>3014</v>
          </cell>
          <cell r="B20" t="str">
            <v xml:space="preserve">Tandem Vibratory Roller . 1.5 Ton </v>
          </cell>
          <cell r="C20">
            <v>572.16</v>
          </cell>
        </row>
        <row r="21">
          <cell r="A21">
            <v>3015</v>
          </cell>
          <cell r="B21" t="str">
            <v>Combination Roller.18 T</v>
          </cell>
          <cell r="C21">
            <v>2398.75</v>
          </cell>
        </row>
        <row r="22">
          <cell r="A22">
            <v>3016</v>
          </cell>
          <cell r="B22" t="str">
            <v>Combination Roller 10 - 12 T</v>
          </cell>
          <cell r="C22">
            <v>2065</v>
          </cell>
        </row>
        <row r="23">
          <cell r="A23">
            <v>3017</v>
          </cell>
          <cell r="B23" t="str">
            <v>Combination Roller 8 T</v>
          </cell>
          <cell r="C23">
            <v>1345.34</v>
          </cell>
        </row>
        <row r="24">
          <cell r="A24">
            <v>3018</v>
          </cell>
          <cell r="B24" t="str">
            <v>P.T.R(9 - Wheeler)21 T</v>
          </cell>
          <cell r="C24">
            <v>1604.57</v>
          </cell>
        </row>
        <row r="25">
          <cell r="A25">
            <v>3019</v>
          </cell>
          <cell r="B25" t="str">
            <v>P.T.R (9 - Wheeler)18 T</v>
          </cell>
          <cell r="C25">
            <v>1347.21</v>
          </cell>
        </row>
        <row r="26">
          <cell r="A26">
            <v>3020</v>
          </cell>
          <cell r="B26" t="str">
            <v>Static Tandem Roller12 T</v>
          </cell>
          <cell r="C26">
            <v>778.46</v>
          </cell>
        </row>
        <row r="27">
          <cell r="A27">
            <v>3021</v>
          </cell>
          <cell r="B27" t="str">
            <v>Static Tandem Roller 8T</v>
          </cell>
          <cell r="C27">
            <v>755.24</v>
          </cell>
        </row>
        <row r="28">
          <cell r="A28">
            <v>3022</v>
          </cell>
          <cell r="B28" t="str">
            <v>Tractor80 H. P</v>
          </cell>
          <cell r="C28">
            <v>848.32</v>
          </cell>
        </row>
        <row r="29">
          <cell r="A29">
            <v>3023</v>
          </cell>
          <cell r="B29" t="str">
            <v>Tractor 50 H. P</v>
          </cell>
          <cell r="C29">
            <v>525.87</v>
          </cell>
        </row>
        <row r="30">
          <cell r="A30">
            <v>3024</v>
          </cell>
          <cell r="B30" t="str">
            <v>Water Tank Bowser Type 12000 Ltr</v>
          </cell>
          <cell r="C30">
            <v>1046.83</v>
          </cell>
        </row>
        <row r="31">
          <cell r="A31">
            <v>3025</v>
          </cell>
          <cell r="B31" t="str">
            <v>Water Tank Tow Type 4000 Ltr</v>
          </cell>
          <cell r="C31">
            <v>545.48</v>
          </cell>
        </row>
        <row r="32">
          <cell r="A32">
            <v>3031</v>
          </cell>
          <cell r="B32" t="str">
            <v>Motor Scraper 400 H. P</v>
          </cell>
          <cell r="C32">
            <v>8255.1</v>
          </cell>
        </row>
        <row r="33">
          <cell r="A33">
            <v>3032</v>
          </cell>
          <cell r="B33" t="str">
            <v>Dumper 18 T</v>
          </cell>
          <cell r="C33">
            <v>1695.19</v>
          </cell>
        </row>
        <row r="34">
          <cell r="A34">
            <v>3033</v>
          </cell>
          <cell r="B34" t="str">
            <v>Dumper 10 T</v>
          </cell>
          <cell r="C34">
            <v>1104.42</v>
          </cell>
        </row>
        <row r="35">
          <cell r="A35">
            <v>3034</v>
          </cell>
          <cell r="B35" t="str">
            <v>Flat Body Truck 8 T</v>
          </cell>
          <cell r="C35">
            <v>840.82</v>
          </cell>
        </row>
        <row r="36">
          <cell r="A36">
            <v>3047</v>
          </cell>
          <cell r="B36" t="str">
            <v>Excavator, (Track Type ) 100 H. P</v>
          </cell>
          <cell r="C36">
            <v>1744.81</v>
          </cell>
        </row>
        <row r="37">
          <cell r="A37">
            <v>3048</v>
          </cell>
          <cell r="B37" t="str">
            <v>Power Broom</v>
          </cell>
          <cell r="C37">
            <v>794.09</v>
          </cell>
        </row>
        <row r="38">
          <cell r="A38">
            <v>3051</v>
          </cell>
          <cell r="B38" t="str">
            <v>Bitumen Distributor Tow Type 2000 Ltr</v>
          </cell>
          <cell r="C38">
            <v>654.04</v>
          </cell>
        </row>
        <row r="39">
          <cell r="A39">
            <v>3052</v>
          </cell>
          <cell r="B39" t="str">
            <v>Bitumen Sprayer (Manual) 250 Ltr</v>
          </cell>
          <cell r="C39">
            <v>83.32</v>
          </cell>
        </row>
        <row r="40">
          <cell r="A40">
            <v>3053</v>
          </cell>
          <cell r="B40" t="str">
            <v>Aggregate Spreader 4 M Wide</v>
          </cell>
          <cell r="C40">
            <v>1351.63</v>
          </cell>
        </row>
        <row r="41">
          <cell r="A41">
            <v>3054</v>
          </cell>
          <cell r="B41" t="str">
            <v>Asphalt Plant 120 T</v>
          </cell>
          <cell r="C41">
            <v>19080.77</v>
          </cell>
        </row>
        <row r="42">
          <cell r="A42">
            <v>3055</v>
          </cell>
          <cell r="B42" t="str">
            <v>Asphalt Plant 80 T</v>
          </cell>
          <cell r="C42">
            <v>14992.26</v>
          </cell>
        </row>
        <row r="43">
          <cell r="A43">
            <v>3056</v>
          </cell>
          <cell r="B43" t="str">
            <v xml:space="preserve">Asphalt Plant. 40 Ton </v>
          </cell>
          <cell r="C43">
            <v>9362.31</v>
          </cell>
        </row>
        <row r="44">
          <cell r="A44">
            <v>3057</v>
          </cell>
          <cell r="B44" t="str">
            <v xml:space="preserve">Asphalt Plant. 20 Ton </v>
          </cell>
          <cell r="C44">
            <v>6727.69</v>
          </cell>
        </row>
        <row r="45">
          <cell r="A45">
            <v>3058</v>
          </cell>
          <cell r="B45" t="str">
            <v>Paver 4 M Wide</v>
          </cell>
          <cell r="C45">
            <v>2653.08</v>
          </cell>
        </row>
        <row r="46">
          <cell r="A46">
            <v>3059</v>
          </cell>
          <cell r="B46" t="str">
            <v>Paver 2.5 M Wide</v>
          </cell>
          <cell r="C46">
            <v>1788.75</v>
          </cell>
        </row>
        <row r="47">
          <cell r="A47">
            <v>3061</v>
          </cell>
          <cell r="B47" t="str">
            <v>Compressor. 300 CFM</v>
          </cell>
          <cell r="C47">
            <v>1391.01</v>
          </cell>
        </row>
        <row r="48">
          <cell r="A48">
            <v>3062</v>
          </cell>
          <cell r="B48" t="str">
            <v>Rock Driller</v>
          </cell>
          <cell r="C48">
            <v>296.49</v>
          </cell>
        </row>
        <row r="49">
          <cell r="A49">
            <v>3071</v>
          </cell>
          <cell r="B49" t="str">
            <v>Concrete Batching Plant. 30 CUM/H</v>
          </cell>
          <cell r="C49">
            <v>3799.52</v>
          </cell>
        </row>
        <row r="50">
          <cell r="A50">
            <v>3072</v>
          </cell>
          <cell r="B50" t="str">
            <v>Concrete Static Mixer 1 Cu.Y</v>
          </cell>
          <cell r="C50">
            <v>530.48</v>
          </cell>
        </row>
        <row r="51">
          <cell r="A51">
            <v>3073</v>
          </cell>
          <cell r="B51" t="str">
            <v>Concrete Static Mixer 1/4Cu.Y</v>
          </cell>
          <cell r="C51">
            <v>294.66000000000003</v>
          </cell>
        </row>
        <row r="52">
          <cell r="A52">
            <v>3074</v>
          </cell>
          <cell r="B52" t="str">
            <v>Concrete Transit Mixer 6CuM.</v>
          </cell>
          <cell r="C52">
            <v>2145.29</v>
          </cell>
        </row>
        <row r="53">
          <cell r="A53">
            <v>3075</v>
          </cell>
          <cell r="B53" t="str">
            <v>Concrete Transit Mixer 4 CuM</v>
          </cell>
          <cell r="C53">
            <v>1722.88</v>
          </cell>
        </row>
        <row r="54">
          <cell r="A54">
            <v>3081</v>
          </cell>
          <cell r="B54" t="str">
            <v>Trailer Low Bed 30 T.</v>
          </cell>
          <cell r="C54">
            <v>1812.74</v>
          </cell>
        </row>
        <row r="55">
          <cell r="A55">
            <v>3082</v>
          </cell>
          <cell r="B55" t="str">
            <v>Crane. 45 T.</v>
          </cell>
          <cell r="C55">
            <v>1954.57</v>
          </cell>
        </row>
        <row r="56">
          <cell r="A56">
            <v>3083</v>
          </cell>
          <cell r="B56" t="str">
            <v>Crane. 20 T.</v>
          </cell>
          <cell r="C56">
            <v>1619.57</v>
          </cell>
        </row>
        <row r="57">
          <cell r="A57">
            <v>3084</v>
          </cell>
          <cell r="B57" t="str">
            <v>Cold Milling Machine. 1 M Width</v>
          </cell>
          <cell r="C57">
            <v>3200.43</v>
          </cell>
        </row>
        <row r="58">
          <cell r="A58">
            <v>3085</v>
          </cell>
          <cell r="B58" t="str">
            <v xml:space="preserve">Road Marking Machine. </v>
          </cell>
          <cell r="C58">
            <v>564.17999999999995</v>
          </cell>
        </row>
        <row r="59">
          <cell r="A59">
            <v>3086</v>
          </cell>
          <cell r="B59" t="str">
            <v xml:space="preserve">Pump 4 " Delivery (Diesel) </v>
          </cell>
          <cell r="C59">
            <v>376.92</v>
          </cell>
        </row>
        <row r="60">
          <cell r="A60">
            <v>3087</v>
          </cell>
          <cell r="B60" t="str">
            <v>Pug mill 40 Tons per Hour.</v>
          </cell>
          <cell r="C60">
            <v>3798.17</v>
          </cell>
        </row>
        <row r="61">
          <cell r="A61">
            <v>3088</v>
          </cell>
          <cell r="B61" t="str">
            <v xml:space="preserve">Chipping Spreader 3 Meter Wide </v>
          </cell>
          <cell r="C61">
            <v>559.41999999999996</v>
          </cell>
        </row>
        <row r="62">
          <cell r="A62">
            <v>3089</v>
          </cell>
          <cell r="B62" t="str">
            <v xml:space="preserve">Sand Blasting Machine </v>
          </cell>
          <cell r="C62">
            <v>2287.0700000000002</v>
          </cell>
        </row>
        <row r="63">
          <cell r="A63">
            <v>3120</v>
          </cell>
          <cell r="B63" t="str">
            <v xml:space="preserve">Stressing Equipment </v>
          </cell>
          <cell r="C63">
            <v>2306.6799999999998</v>
          </cell>
        </row>
        <row r="64">
          <cell r="A64">
            <v>3121</v>
          </cell>
          <cell r="B64" t="str">
            <v>Asphalt Cutter</v>
          </cell>
          <cell r="C64">
            <v>458.56</v>
          </cell>
        </row>
        <row r="65">
          <cell r="A65">
            <v>3122</v>
          </cell>
          <cell r="B65" t="str">
            <v>Concrete Cutter</v>
          </cell>
          <cell r="C65">
            <v>453.08</v>
          </cell>
        </row>
        <row r="66">
          <cell r="A66">
            <v>3123</v>
          </cell>
          <cell r="B66" t="str">
            <v>Electric Saw</v>
          </cell>
          <cell r="C66">
            <v>1116.3</v>
          </cell>
        </row>
        <row r="67">
          <cell r="A67">
            <v>3195</v>
          </cell>
          <cell r="B67" t="str">
            <v xml:space="preserve">Truck (3-Axle) </v>
          </cell>
          <cell r="C67">
            <v>1100.67</v>
          </cell>
        </row>
        <row r="68">
          <cell r="A68">
            <v>3196</v>
          </cell>
          <cell r="B68" t="str">
            <v>Tractor Trolley</v>
          </cell>
          <cell r="C68">
            <v>636.73</v>
          </cell>
        </row>
        <row r="69">
          <cell r="A69">
            <v>3197</v>
          </cell>
          <cell r="B69" t="str">
            <v>Trailer (30 Ton)</v>
          </cell>
          <cell r="C69">
            <v>1751.73</v>
          </cell>
        </row>
        <row r="70">
          <cell r="A70">
            <v>3198</v>
          </cell>
          <cell r="B70" t="str">
            <v>Welding Plant</v>
          </cell>
          <cell r="C70">
            <v>1154.18</v>
          </cell>
        </row>
        <row r="71">
          <cell r="A71">
            <v>3199</v>
          </cell>
          <cell r="B71" t="str">
            <v>Generator (Diesel) 150 KVA</v>
          </cell>
          <cell r="C71">
            <v>2084.04</v>
          </cell>
        </row>
        <row r="72">
          <cell r="A72">
            <v>3200</v>
          </cell>
          <cell r="B72" t="str">
            <v>Generator (Diesel) 250 KVA</v>
          </cell>
          <cell r="C72">
            <v>3322.79</v>
          </cell>
        </row>
        <row r="73">
          <cell r="A73">
            <v>3202</v>
          </cell>
          <cell r="B73" t="str">
            <v xml:space="preserve">Rock Crushing &amp; Screening (200 T/H) </v>
          </cell>
          <cell r="C73">
            <v>12073.41</v>
          </cell>
        </row>
        <row r="74">
          <cell r="A74">
            <v>3205</v>
          </cell>
          <cell r="B74" t="str">
            <v xml:space="preserve">Secondary Crusher </v>
          </cell>
          <cell r="C74">
            <v>3339.86</v>
          </cell>
        </row>
        <row r="75">
          <cell r="A75">
            <v>3206</v>
          </cell>
          <cell r="B75" t="str">
            <v>Diesel Tanker</v>
          </cell>
          <cell r="C75">
            <v>880.38</v>
          </cell>
        </row>
        <row r="76">
          <cell r="A76">
            <v>3208</v>
          </cell>
          <cell r="B76" t="str">
            <v>Jack Hammer</v>
          </cell>
          <cell r="C76">
            <v>425.72</v>
          </cell>
        </row>
        <row r="77">
          <cell r="A77">
            <v>3209</v>
          </cell>
          <cell r="B77" t="str">
            <v>Pilling Rig (upto 1.5 m dia)</v>
          </cell>
          <cell r="C77">
            <v>1263.8499999999999</v>
          </cell>
        </row>
        <row r="78">
          <cell r="A78">
            <v>3210</v>
          </cell>
          <cell r="B78" t="str">
            <v>Vibrator (Poker 1.5 ")</v>
          </cell>
          <cell r="C78">
            <v>408.51</v>
          </cell>
        </row>
        <row r="79">
          <cell r="A79">
            <v>3211</v>
          </cell>
          <cell r="B79" t="str">
            <v xml:space="preserve">Percussion Boring Rig </v>
          </cell>
          <cell r="C79">
            <v>456.68</v>
          </cell>
        </row>
        <row r="80">
          <cell r="A80">
            <v>3212</v>
          </cell>
          <cell r="B80" t="str">
            <v xml:space="preserve">Forgoing / Shape Machine </v>
          </cell>
          <cell r="C80">
            <v>2210.19</v>
          </cell>
        </row>
        <row r="81">
          <cell r="A81">
            <v>3214</v>
          </cell>
          <cell r="B81" t="str">
            <v>Concrete Pump</v>
          </cell>
          <cell r="C81">
            <v>2058.17</v>
          </cell>
        </row>
        <row r="82">
          <cell r="A82">
            <v>3215</v>
          </cell>
          <cell r="B82" t="str">
            <v>Plate Compactor</v>
          </cell>
          <cell r="C82">
            <v>436.83</v>
          </cell>
        </row>
        <row r="83">
          <cell r="A83">
            <v>3217</v>
          </cell>
          <cell r="B83" t="str">
            <v>Girder Launcher</v>
          </cell>
          <cell r="C83">
            <v>2788.13</v>
          </cell>
        </row>
        <row r="84">
          <cell r="A84">
            <v>3218</v>
          </cell>
          <cell r="B84" t="str">
            <v>Tripod &amp; Chain Pulley (20 Ton)</v>
          </cell>
          <cell r="C84">
            <v>141.88</v>
          </cell>
        </row>
        <row r="85">
          <cell r="A85">
            <v>3219</v>
          </cell>
          <cell r="B85" t="str">
            <v>Electric Generator 50 KVA</v>
          </cell>
          <cell r="C85">
            <v>6390.58</v>
          </cell>
        </row>
        <row r="86">
          <cell r="A86">
            <v>3220</v>
          </cell>
          <cell r="B86" t="str">
            <v xml:space="preserve">Asphalt Recycling Machine </v>
          </cell>
          <cell r="C86">
            <v>11522.55</v>
          </cell>
        </row>
        <row r="87">
          <cell r="A87">
            <v>3221</v>
          </cell>
          <cell r="B87" t="str">
            <v>Road Marking Machine (TP)</v>
          </cell>
          <cell r="C87">
            <v>718.8</v>
          </cell>
        </row>
        <row r="88">
          <cell r="A88">
            <v>3299</v>
          </cell>
          <cell r="B88" t="str">
            <v>Pilling Rig (above 1.5 m dia)</v>
          </cell>
          <cell r="C88">
            <v>2180.38</v>
          </cell>
        </row>
        <row r="89">
          <cell r="A89">
            <v>3300</v>
          </cell>
          <cell r="B89" t="str">
            <v>Shotcrete Pump</v>
          </cell>
          <cell r="C89">
            <v>1280</v>
          </cell>
        </row>
        <row r="90">
          <cell r="A90">
            <v>3301</v>
          </cell>
          <cell r="B90" t="str">
            <v>Water pump</v>
          </cell>
          <cell r="C90">
            <v>50</v>
          </cell>
        </row>
      </sheetData>
      <sheetData sheetId="49">
        <row r="12">
          <cell r="B12">
            <v>2001</v>
          </cell>
          <cell r="C12" t="str">
            <v>Rock</v>
          </cell>
          <cell r="D12" t="str">
            <v>CM</v>
          </cell>
          <cell r="E12">
            <v>423.73</v>
          </cell>
        </row>
        <row r="13">
          <cell r="B13">
            <v>2002</v>
          </cell>
          <cell r="C13" t="str">
            <v>Soil Class-A1</v>
          </cell>
          <cell r="D13" t="str">
            <v>CM</v>
          </cell>
          <cell r="E13">
            <v>176.55</v>
          </cell>
        </row>
        <row r="14">
          <cell r="B14">
            <v>2004</v>
          </cell>
          <cell r="C14" t="str">
            <v>Soil Class-A2(4)</v>
          </cell>
          <cell r="D14" t="str">
            <v>CM</v>
          </cell>
          <cell r="E14">
            <v>59.75</v>
          </cell>
        </row>
        <row r="15">
          <cell r="B15">
            <v>2008</v>
          </cell>
          <cell r="C15" t="str">
            <v>Soil Class-A3</v>
          </cell>
          <cell r="D15" t="str">
            <v>CM</v>
          </cell>
          <cell r="E15">
            <v>52.37</v>
          </cell>
        </row>
        <row r="16">
          <cell r="B16">
            <v>2009</v>
          </cell>
          <cell r="C16" t="str">
            <v>Soil Class-A4</v>
          </cell>
          <cell r="D16" t="str">
            <v>CM</v>
          </cell>
          <cell r="E16">
            <v>50.23</v>
          </cell>
        </row>
        <row r="17">
          <cell r="B17">
            <v>2010</v>
          </cell>
          <cell r="C17" t="str">
            <v>Soil Class-A5</v>
          </cell>
          <cell r="D17" t="str">
            <v>CM</v>
          </cell>
          <cell r="E17">
            <v>34.99</v>
          </cell>
        </row>
        <row r="18">
          <cell r="B18">
            <v>2014</v>
          </cell>
          <cell r="C18" t="str">
            <v>Crushed Aggregate Base A</v>
          </cell>
          <cell r="D18" t="str">
            <v>CM</v>
          </cell>
          <cell r="E18">
            <v>1003.88</v>
          </cell>
        </row>
        <row r="19">
          <cell r="B19">
            <v>2015</v>
          </cell>
          <cell r="C19" t="str">
            <v>Crushed Aggregate Base B</v>
          </cell>
          <cell r="D19" t="str">
            <v>CM</v>
          </cell>
          <cell r="E19">
            <v>1003.88</v>
          </cell>
        </row>
        <row r="20">
          <cell r="B20">
            <v>2016</v>
          </cell>
          <cell r="C20" t="str">
            <v>Crushed Aggregate Base B1</v>
          </cell>
          <cell r="D20" t="str">
            <v>CM</v>
          </cell>
          <cell r="E20">
            <v>1003.88</v>
          </cell>
        </row>
        <row r="21">
          <cell r="B21">
            <v>2017</v>
          </cell>
          <cell r="C21" t="str">
            <v>Granular Sub-Base A</v>
          </cell>
          <cell r="D21" t="str">
            <v>CM</v>
          </cell>
          <cell r="E21">
            <v>847.46</v>
          </cell>
        </row>
        <row r="22">
          <cell r="B22">
            <v>2018</v>
          </cell>
          <cell r="C22" t="str">
            <v>Granular Sub-Base B</v>
          </cell>
          <cell r="D22" t="str">
            <v>CM</v>
          </cell>
          <cell r="E22">
            <v>847.46</v>
          </cell>
        </row>
        <row r="23">
          <cell r="B23">
            <v>2019</v>
          </cell>
          <cell r="C23" t="str">
            <v>Sand Class C</v>
          </cell>
          <cell r="D23" t="str">
            <v>CM</v>
          </cell>
          <cell r="E23">
            <v>882.77</v>
          </cell>
        </row>
        <row r="24">
          <cell r="B24">
            <v>2021</v>
          </cell>
          <cell r="C24" t="str">
            <v>Coarse Sand</v>
          </cell>
          <cell r="D24" t="str">
            <v>CM</v>
          </cell>
          <cell r="E24">
            <v>1059.32</v>
          </cell>
        </row>
        <row r="25">
          <cell r="B25">
            <v>2022</v>
          </cell>
          <cell r="C25" t="str">
            <v>Fine Sand</v>
          </cell>
          <cell r="D25" t="str">
            <v>CM</v>
          </cell>
          <cell r="E25">
            <v>1235.8800000000001</v>
          </cell>
        </row>
        <row r="26">
          <cell r="B26">
            <v>2023</v>
          </cell>
          <cell r="C26" t="str">
            <v>Aggregate 2"-1.1/2"</v>
          </cell>
          <cell r="D26" t="str">
            <v>CM</v>
          </cell>
          <cell r="E26">
            <v>1014.12</v>
          </cell>
        </row>
        <row r="27">
          <cell r="B27">
            <v>2024</v>
          </cell>
          <cell r="C27" t="str">
            <v>Aggregate 1.1/2"-3/4"</v>
          </cell>
          <cell r="D27" t="str">
            <v>CM</v>
          </cell>
          <cell r="E27">
            <v>1014.12</v>
          </cell>
        </row>
        <row r="28">
          <cell r="B28">
            <v>2025</v>
          </cell>
          <cell r="C28" t="str">
            <v>Aggregate 3/4"-3/8"</v>
          </cell>
          <cell r="D28" t="str">
            <v>CM</v>
          </cell>
          <cell r="E28">
            <v>1014.12</v>
          </cell>
        </row>
        <row r="29">
          <cell r="B29">
            <v>2026</v>
          </cell>
          <cell r="C29" t="str">
            <v>Aggregate 3/8"-No. 4</v>
          </cell>
          <cell r="D29" t="str">
            <v>CM</v>
          </cell>
          <cell r="E29">
            <v>1014.12</v>
          </cell>
        </row>
        <row r="30">
          <cell r="B30">
            <v>2027</v>
          </cell>
          <cell r="C30" t="str">
            <v>Aggregate No. 4 - No. 200</v>
          </cell>
          <cell r="D30" t="str">
            <v>CM</v>
          </cell>
          <cell r="E30">
            <v>1014.12</v>
          </cell>
        </row>
        <row r="31">
          <cell r="B31">
            <v>2028</v>
          </cell>
          <cell r="C31" t="str">
            <v>Filler Material</v>
          </cell>
          <cell r="D31" t="str">
            <v>CM</v>
          </cell>
          <cell r="E31">
            <v>685.81</v>
          </cell>
        </row>
        <row r="32">
          <cell r="B32">
            <v>2029</v>
          </cell>
          <cell r="C32" t="str">
            <v>Brick Class A</v>
          </cell>
          <cell r="D32" t="str">
            <v>NO</v>
          </cell>
          <cell r="E32">
            <v>6</v>
          </cell>
        </row>
        <row r="33">
          <cell r="B33">
            <v>2030</v>
          </cell>
          <cell r="C33" t="str">
            <v>Stone Random Class-A</v>
          </cell>
          <cell r="D33" t="str">
            <v>CM</v>
          </cell>
          <cell r="E33">
            <v>706.21</v>
          </cell>
        </row>
        <row r="34">
          <cell r="B34">
            <v>2031</v>
          </cell>
          <cell r="C34" t="str">
            <v>Stone Random Class-B</v>
          </cell>
          <cell r="D34" t="str">
            <v>CM</v>
          </cell>
          <cell r="E34">
            <v>706.21</v>
          </cell>
        </row>
        <row r="35">
          <cell r="B35">
            <v>2032</v>
          </cell>
          <cell r="C35" t="str">
            <v>Stone Random Class-C</v>
          </cell>
          <cell r="D35" t="str">
            <v>CM</v>
          </cell>
          <cell r="E35">
            <v>706.21</v>
          </cell>
        </row>
        <row r="36">
          <cell r="B36">
            <v>2033</v>
          </cell>
          <cell r="C36" t="str">
            <v>Stone Random Class-D</v>
          </cell>
          <cell r="D36" t="str">
            <v>CM</v>
          </cell>
          <cell r="E36">
            <v>706.21</v>
          </cell>
        </row>
        <row r="37">
          <cell r="B37">
            <v>2034</v>
          </cell>
          <cell r="C37" t="str">
            <v>Stone Dressed</v>
          </cell>
          <cell r="D37" t="str">
            <v>CM</v>
          </cell>
          <cell r="E37">
            <v>1059.32</v>
          </cell>
        </row>
        <row r="38">
          <cell r="B38">
            <v>2035</v>
          </cell>
          <cell r="C38" t="str">
            <v>Hand Broken Stone 2.1/2"-1/2"</v>
          </cell>
          <cell r="D38" t="str">
            <v>CM</v>
          </cell>
          <cell r="E38">
            <v>1235.8800000000001</v>
          </cell>
        </row>
        <row r="39">
          <cell r="B39">
            <v>2041</v>
          </cell>
          <cell r="C39" t="str">
            <v>Asphalt Grade 60/70</v>
          </cell>
          <cell r="D39" t="str">
            <v>TON</v>
          </cell>
          <cell r="E39">
            <v>60000</v>
          </cell>
        </row>
        <row r="40">
          <cell r="B40">
            <v>2042</v>
          </cell>
          <cell r="C40" t="str">
            <v>Asphalt Grade 80/100</v>
          </cell>
          <cell r="D40" t="str">
            <v>TON</v>
          </cell>
          <cell r="E40">
            <v>60000</v>
          </cell>
        </row>
        <row r="41">
          <cell r="B41">
            <v>2043</v>
          </cell>
          <cell r="C41" t="str">
            <v>Asphalt M.C. 70</v>
          </cell>
          <cell r="D41" t="str">
            <v>TON</v>
          </cell>
          <cell r="E41">
            <v>59446</v>
          </cell>
        </row>
        <row r="42">
          <cell r="B42">
            <v>2044</v>
          </cell>
          <cell r="C42" t="str">
            <v>Asphalt M.C. 250</v>
          </cell>
          <cell r="D42" t="str">
            <v>TON</v>
          </cell>
          <cell r="E42">
            <v>57741</v>
          </cell>
        </row>
        <row r="43">
          <cell r="B43">
            <v>2045</v>
          </cell>
          <cell r="C43" t="str">
            <v>Asphalt M.C. 800</v>
          </cell>
          <cell r="D43" t="str">
            <v>TON</v>
          </cell>
          <cell r="E43">
            <v>62789</v>
          </cell>
        </row>
        <row r="44">
          <cell r="B44">
            <v>2046</v>
          </cell>
          <cell r="C44" t="str">
            <v>Asphalt R.C. 70</v>
          </cell>
          <cell r="D44" t="str">
            <v>TON</v>
          </cell>
          <cell r="E44">
            <v>58678</v>
          </cell>
        </row>
        <row r="45">
          <cell r="B45">
            <v>2047</v>
          </cell>
          <cell r="C45" t="str">
            <v>Asphalt R.C. 250</v>
          </cell>
          <cell r="D45" t="str">
            <v>TON</v>
          </cell>
          <cell r="E45">
            <v>62265</v>
          </cell>
        </row>
        <row r="46">
          <cell r="B46">
            <v>2048</v>
          </cell>
          <cell r="C46" t="str">
            <v>Asphalt R.C. 800</v>
          </cell>
          <cell r="D46" t="str">
            <v>TON</v>
          </cell>
          <cell r="E46">
            <v>62265</v>
          </cell>
        </row>
        <row r="47">
          <cell r="B47">
            <v>2049</v>
          </cell>
          <cell r="C47" t="str">
            <v>Asphalt S.S. 1</v>
          </cell>
          <cell r="D47" t="str">
            <v>TON</v>
          </cell>
          <cell r="E47">
            <v>51499</v>
          </cell>
        </row>
        <row r="48">
          <cell r="B48">
            <v>2050</v>
          </cell>
          <cell r="C48" t="str">
            <v>Asphalt S.S. 1H</v>
          </cell>
          <cell r="D48" t="str">
            <v>TON</v>
          </cell>
          <cell r="E48">
            <v>51499</v>
          </cell>
        </row>
        <row r="49">
          <cell r="B49">
            <v>2051</v>
          </cell>
          <cell r="C49" t="str">
            <v>Asphalt R.S. 1</v>
          </cell>
          <cell r="D49" t="str">
            <v>TON</v>
          </cell>
          <cell r="E49">
            <v>53499</v>
          </cell>
        </row>
        <row r="50">
          <cell r="B50">
            <v>2052</v>
          </cell>
          <cell r="C50" t="str">
            <v>Asphalt R.S. 2</v>
          </cell>
          <cell r="D50" t="str">
            <v>TON</v>
          </cell>
          <cell r="E50">
            <v>55499</v>
          </cell>
        </row>
        <row r="51">
          <cell r="B51">
            <v>2053</v>
          </cell>
          <cell r="C51" t="str">
            <v>Cement Type-I (Opc)</v>
          </cell>
          <cell r="D51" t="str">
            <v>BAG</v>
          </cell>
          <cell r="E51">
            <v>510</v>
          </cell>
        </row>
        <row r="52">
          <cell r="B52">
            <v>2054</v>
          </cell>
          <cell r="C52" t="str">
            <v>Cement Type-Ii (Low S.R)</v>
          </cell>
          <cell r="D52" t="str">
            <v>BAG</v>
          </cell>
          <cell r="E52">
            <v>520</v>
          </cell>
        </row>
        <row r="53">
          <cell r="B53">
            <v>2057</v>
          </cell>
          <cell r="C53" t="str">
            <v>Cement Type-V (High S.R)</v>
          </cell>
          <cell r="D53" t="str">
            <v>BAG</v>
          </cell>
          <cell r="E53">
            <v>530</v>
          </cell>
        </row>
        <row r="54">
          <cell r="B54">
            <v>2058</v>
          </cell>
          <cell r="C54" t="str">
            <v>Accelerator</v>
          </cell>
          <cell r="D54" t="str">
            <v>LIT</v>
          </cell>
          <cell r="E54">
            <v>75</v>
          </cell>
        </row>
        <row r="55">
          <cell r="B55">
            <v>2059</v>
          </cell>
          <cell r="C55" t="str">
            <v>Retarder</v>
          </cell>
          <cell r="D55" t="str">
            <v>LIT</v>
          </cell>
          <cell r="E55">
            <v>175</v>
          </cell>
        </row>
        <row r="56">
          <cell r="B56">
            <v>2060</v>
          </cell>
          <cell r="C56" t="str">
            <v>Curing Compound</v>
          </cell>
          <cell r="D56" t="str">
            <v>LIT</v>
          </cell>
          <cell r="E56">
            <v>65</v>
          </cell>
        </row>
        <row r="57">
          <cell r="B57">
            <v>2061</v>
          </cell>
          <cell r="C57" t="str">
            <v>Steel Grade. 40</v>
          </cell>
          <cell r="D57" t="str">
            <v>TON</v>
          </cell>
          <cell r="E57">
            <v>70500</v>
          </cell>
        </row>
        <row r="58">
          <cell r="B58">
            <v>2062</v>
          </cell>
          <cell r="C58" t="str">
            <v>Steel Grade. 60</v>
          </cell>
          <cell r="D58" t="str">
            <v>TON</v>
          </cell>
          <cell r="E58">
            <v>71500</v>
          </cell>
        </row>
        <row r="59">
          <cell r="B59">
            <v>2063</v>
          </cell>
          <cell r="C59" t="str">
            <v>Pre-Stressing Strand, 3/8", 1/2"</v>
          </cell>
          <cell r="D59" t="str">
            <v>TON</v>
          </cell>
          <cell r="E59">
            <v>150000</v>
          </cell>
        </row>
        <row r="60">
          <cell r="B60">
            <v>2064</v>
          </cell>
          <cell r="C60" t="str">
            <v>Steel Wire Mesh, 4" X 4"</v>
          </cell>
          <cell r="D60" t="str">
            <v>KG</v>
          </cell>
          <cell r="E60">
            <v>146.27000000000001</v>
          </cell>
        </row>
        <row r="61">
          <cell r="B61">
            <v>2065</v>
          </cell>
          <cell r="C61" t="str">
            <v>Water</v>
          </cell>
          <cell r="D61" t="str">
            <v>1000 LIT</v>
          </cell>
          <cell r="E61">
            <v>60</v>
          </cell>
        </row>
        <row r="62">
          <cell r="B62">
            <v>2067</v>
          </cell>
          <cell r="C62" t="str">
            <v>Steel Wire Fabric Aashto M-55</v>
          </cell>
          <cell r="D62" t="str">
            <v>TON</v>
          </cell>
          <cell r="E62">
            <v>149243.82</v>
          </cell>
        </row>
        <row r="63">
          <cell r="B63">
            <v>2068</v>
          </cell>
          <cell r="C63" t="str">
            <v>Steel Expansion Joint</v>
          </cell>
          <cell r="D63" t="str">
            <v>KG</v>
          </cell>
          <cell r="E63">
            <v>150</v>
          </cell>
        </row>
        <row r="64">
          <cell r="B64">
            <v>2070</v>
          </cell>
          <cell r="C64" t="str">
            <v>Cold Steel Wire Aashto M-32</v>
          </cell>
          <cell r="D64" t="str">
            <v>TON</v>
          </cell>
          <cell r="E64">
            <v>110000</v>
          </cell>
        </row>
        <row r="65">
          <cell r="B65">
            <v>2072</v>
          </cell>
          <cell r="C65" t="str">
            <v>Structures Shapes Astm A-36</v>
          </cell>
          <cell r="D65" t="str">
            <v>TON</v>
          </cell>
          <cell r="E65">
            <v>95000</v>
          </cell>
        </row>
        <row r="66">
          <cell r="B66">
            <v>2073</v>
          </cell>
          <cell r="C66" t="str">
            <v>Elastomeric Bearing Pad M-183</v>
          </cell>
          <cell r="D66" t="str">
            <v>ccm</v>
          </cell>
          <cell r="E66">
            <v>5</v>
          </cell>
        </row>
        <row r="67">
          <cell r="B67">
            <v>2077</v>
          </cell>
          <cell r="C67" t="str">
            <v>R.C.C. Pipe Class-2 310 Mm (Aashto M-170)</v>
          </cell>
          <cell r="D67" t="str">
            <v>LM</v>
          </cell>
          <cell r="E67">
            <v>758.21</v>
          </cell>
        </row>
        <row r="68">
          <cell r="B68">
            <v>2078</v>
          </cell>
          <cell r="C68" t="str">
            <v>R.C.C. Pipe Class-2 380 Mm (Aashto M-170)</v>
          </cell>
          <cell r="D68" t="str">
            <v>LM</v>
          </cell>
          <cell r="E68">
            <v>817.89</v>
          </cell>
        </row>
        <row r="69">
          <cell r="B69">
            <v>2079</v>
          </cell>
          <cell r="C69" t="str">
            <v>R.C.C. Pipe Class-2 460 Mm (Aashto M-170)</v>
          </cell>
          <cell r="D69" t="str">
            <v>LM</v>
          </cell>
          <cell r="E69">
            <v>1266.08</v>
          </cell>
        </row>
        <row r="70">
          <cell r="B70">
            <v>2080</v>
          </cell>
          <cell r="C70" t="str">
            <v>R.C.C. Pipe Class-2 610 Mm (Aashto M-170)</v>
          </cell>
          <cell r="D70" t="str">
            <v>LM</v>
          </cell>
          <cell r="E70">
            <v>1491.03</v>
          </cell>
        </row>
        <row r="71">
          <cell r="B71">
            <v>2081</v>
          </cell>
          <cell r="C71" t="str">
            <v>R.C.C. Pipe Class-2 760 Mm (Aashto M-170)</v>
          </cell>
          <cell r="D71" t="str">
            <v>LM</v>
          </cell>
          <cell r="E71">
            <v>2413</v>
          </cell>
        </row>
        <row r="72">
          <cell r="B72">
            <v>2082</v>
          </cell>
          <cell r="C72" t="str">
            <v>R.C.C. Pipe Class-2 910 Mm (Aashto M-170)</v>
          </cell>
          <cell r="D72" t="str">
            <v>LM</v>
          </cell>
          <cell r="E72">
            <v>2966.69</v>
          </cell>
        </row>
        <row r="73">
          <cell r="B73">
            <v>2083</v>
          </cell>
          <cell r="C73" t="str">
            <v>R.C.C. Pipe Class-2 1070 Mm (Aashto M-170)</v>
          </cell>
          <cell r="D73" t="str">
            <v>LM</v>
          </cell>
          <cell r="E73">
            <v>4555.7700000000004</v>
          </cell>
        </row>
        <row r="74">
          <cell r="B74">
            <v>2084</v>
          </cell>
          <cell r="C74" t="str">
            <v>R.C.C. Pipe Class-2 1220 Mm (Aashto M-170)</v>
          </cell>
          <cell r="D74" t="str">
            <v>LM</v>
          </cell>
          <cell r="E74">
            <v>5058.1400000000003</v>
          </cell>
        </row>
        <row r="75">
          <cell r="B75">
            <v>2085</v>
          </cell>
          <cell r="C75" t="str">
            <v>R.C.C. Pipe Class-2 1520 Mm (Aashto M-170)</v>
          </cell>
          <cell r="D75" t="str">
            <v>LM</v>
          </cell>
          <cell r="E75">
            <v>8269.2099999999991</v>
          </cell>
        </row>
        <row r="76">
          <cell r="B76">
            <v>2091</v>
          </cell>
          <cell r="C76" t="str">
            <v>Cat Eye Single (Raised Profile)</v>
          </cell>
          <cell r="D76" t="str">
            <v>NO</v>
          </cell>
          <cell r="E76">
            <v>350</v>
          </cell>
        </row>
        <row r="77">
          <cell r="B77">
            <v>2092</v>
          </cell>
          <cell r="C77" t="str">
            <v>Cat Eye Double (Raised Profile)</v>
          </cell>
          <cell r="D77" t="str">
            <v>NO</v>
          </cell>
          <cell r="E77">
            <v>410</v>
          </cell>
        </row>
        <row r="78">
          <cell r="B78">
            <v>2093</v>
          </cell>
          <cell r="C78" t="str">
            <v>Steel/Metal Bearing Devices</v>
          </cell>
          <cell r="D78" t="str">
            <v>KG</v>
          </cell>
          <cell r="E78">
            <v>96.84</v>
          </cell>
        </row>
        <row r="79">
          <cell r="B79">
            <v>2095</v>
          </cell>
          <cell r="C79" t="str">
            <v>Bitumen Impregnated Fibre Board</v>
          </cell>
          <cell r="D79" t="str">
            <v>SM</v>
          </cell>
          <cell r="E79">
            <v>130</v>
          </cell>
        </row>
        <row r="80">
          <cell r="B80">
            <v>2096</v>
          </cell>
          <cell r="C80" t="str">
            <v>Neoprene Rubber Joint Felt</v>
          </cell>
          <cell r="D80" t="str">
            <v>SM</v>
          </cell>
          <cell r="E80">
            <v>140</v>
          </cell>
        </row>
        <row r="81">
          <cell r="B81">
            <v>2097</v>
          </cell>
          <cell r="C81" t="str">
            <v>Asphalt Felt (3-Ply)</v>
          </cell>
          <cell r="D81" t="str">
            <v>SM</v>
          </cell>
          <cell r="E81">
            <v>5511.67</v>
          </cell>
        </row>
        <row r="82">
          <cell r="B82">
            <v>2098</v>
          </cell>
          <cell r="C82" t="str">
            <v>Pvc/Neoprene Water Stops (8")</v>
          </cell>
          <cell r="D82" t="str">
            <v>LM</v>
          </cell>
          <cell r="E82">
            <v>525</v>
          </cell>
        </row>
        <row r="83">
          <cell r="B83">
            <v>2099</v>
          </cell>
          <cell r="C83" t="str">
            <v>Bentonite Powder</v>
          </cell>
          <cell r="D83" t="str">
            <v>KG</v>
          </cell>
          <cell r="E83">
            <v>6.6</v>
          </cell>
        </row>
        <row r="84">
          <cell r="B84">
            <v>2100</v>
          </cell>
          <cell r="C84" t="str">
            <v>Joint Sealant Filler</v>
          </cell>
          <cell r="D84" t="str">
            <v>KG</v>
          </cell>
          <cell r="E84">
            <v>190</v>
          </cell>
        </row>
        <row r="85">
          <cell r="B85">
            <v>2101</v>
          </cell>
          <cell r="C85" t="str">
            <v>Traffic Sign Cat 1</v>
          </cell>
          <cell r="D85" t="str">
            <v>NO</v>
          </cell>
          <cell r="E85">
            <v>5500</v>
          </cell>
        </row>
        <row r="86">
          <cell r="B86">
            <v>2102</v>
          </cell>
          <cell r="C86" t="str">
            <v>Traffic Sign Cat 2</v>
          </cell>
          <cell r="D86" t="str">
            <v>NO</v>
          </cell>
          <cell r="E86">
            <v>7200</v>
          </cell>
        </row>
        <row r="87">
          <cell r="B87">
            <v>2103</v>
          </cell>
          <cell r="C87" t="str">
            <v>Traffic Sign Cat 3 (A, B, C)</v>
          </cell>
          <cell r="D87" t="str">
            <v>SM</v>
          </cell>
          <cell r="E87">
            <v>7800</v>
          </cell>
        </row>
        <row r="88">
          <cell r="B88">
            <v>2104</v>
          </cell>
          <cell r="C88" t="str">
            <v>Pavement Marking Non-Reflecting (Cr)</v>
          </cell>
          <cell r="D88" t="str">
            <v>LIT</v>
          </cell>
          <cell r="E88">
            <v>400</v>
          </cell>
        </row>
        <row r="89">
          <cell r="B89">
            <v>2105</v>
          </cell>
          <cell r="C89" t="str">
            <v>Pavement Marking Reflecting (Cr)</v>
          </cell>
          <cell r="D89" t="str">
            <v>LIT</v>
          </cell>
          <cell r="E89">
            <v>450</v>
          </cell>
        </row>
        <row r="90">
          <cell r="B90">
            <v>2106</v>
          </cell>
          <cell r="C90" t="str">
            <v>Cats-Eye Single (Flush Surface)</v>
          </cell>
          <cell r="D90" t="str">
            <v>NO</v>
          </cell>
          <cell r="E90">
            <v>300</v>
          </cell>
        </row>
        <row r="91">
          <cell r="B91">
            <v>2107</v>
          </cell>
          <cell r="C91" t="str">
            <v>Cats-Eye Double (Flush Surface)</v>
          </cell>
          <cell r="D91" t="str">
            <v>NO</v>
          </cell>
          <cell r="E91">
            <v>350</v>
          </cell>
        </row>
        <row r="92">
          <cell r="B92">
            <v>2108</v>
          </cell>
          <cell r="C92" t="str">
            <v>Tungsten Carbide Bits</v>
          </cell>
          <cell r="D92" t="str">
            <v>SET</v>
          </cell>
          <cell r="E92">
            <v>110000</v>
          </cell>
        </row>
        <row r="93">
          <cell r="B93">
            <v>2109</v>
          </cell>
          <cell r="C93" t="str">
            <v>Red Oxide Paint</v>
          </cell>
          <cell r="D93" t="str">
            <v>LIT</v>
          </cell>
          <cell r="E93">
            <v>110</v>
          </cell>
        </row>
        <row r="94">
          <cell r="B94">
            <v>2110</v>
          </cell>
          <cell r="C94" t="str">
            <v>Quick Lime</v>
          </cell>
          <cell r="D94" t="str">
            <v>KG</v>
          </cell>
          <cell r="E94">
            <v>12</v>
          </cell>
        </row>
        <row r="95">
          <cell r="B95">
            <v>2111</v>
          </cell>
          <cell r="C95" t="str">
            <v>Diesel</v>
          </cell>
          <cell r="D95" t="str">
            <v>LIT</v>
          </cell>
          <cell r="E95">
            <v>75</v>
          </cell>
        </row>
        <row r="96">
          <cell r="B96">
            <v>2112</v>
          </cell>
          <cell r="C96" t="str">
            <v>Super</v>
          </cell>
          <cell r="D96" t="str">
            <v>LIT</v>
          </cell>
          <cell r="E96">
            <v>65</v>
          </cell>
        </row>
        <row r="97">
          <cell r="B97">
            <v>2113</v>
          </cell>
          <cell r="C97" t="str">
            <v>Regular</v>
          </cell>
          <cell r="D97" t="str">
            <v>LIT</v>
          </cell>
          <cell r="E97">
            <v>65</v>
          </cell>
        </row>
        <row r="98">
          <cell r="B98">
            <v>2114</v>
          </cell>
          <cell r="C98" t="str">
            <v>Oils (Pso Engine Oil)</v>
          </cell>
          <cell r="D98" t="str">
            <v>LIT</v>
          </cell>
          <cell r="E98">
            <v>350</v>
          </cell>
        </row>
        <row r="99">
          <cell r="B99">
            <v>2115</v>
          </cell>
          <cell r="C99" t="str">
            <v>Lubricants (Grease)</v>
          </cell>
          <cell r="D99" t="str">
            <v>KG</v>
          </cell>
          <cell r="E99">
            <v>250</v>
          </cell>
        </row>
        <row r="100">
          <cell r="B100">
            <v>2116</v>
          </cell>
          <cell r="C100" t="str">
            <v>Furnace Oil</v>
          </cell>
          <cell r="D100" t="str">
            <v>LIT</v>
          </cell>
          <cell r="E100">
            <v>50</v>
          </cell>
        </row>
        <row r="101">
          <cell r="B101">
            <v>2117</v>
          </cell>
          <cell r="C101" t="str">
            <v>Blasting Material</v>
          </cell>
          <cell r="D101" t="str">
            <v>CM</v>
          </cell>
          <cell r="E101">
            <v>80</v>
          </cell>
        </row>
        <row r="102">
          <cell r="B102">
            <v>2118</v>
          </cell>
          <cell r="C102" t="str">
            <v>Electric Charges Commercial</v>
          </cell>
          <cell r="D102" t="str">
            <v>KWH</v>
          </cell>
          <cell r="E102">
            <v>18</v>
          </cell>
        </row>
        <row r="103">
          <cell r="B103">
            <v>2119</v>
          </cell>
          <cell r="C103" t="str">
            <v>Mastic Water Proof Paint</v>
          </cell>
          <cell r="D103" t="str">
            <v>KG</v>
          </cell>
          <cell r="E103">
            <v>410</v>
          </cell>
        </row>
        <row r="104">
          <cell r="B104">
            <v>2120</v>
          </cell>
          <cell r="C104" t="str">
            <v>Synthetic Enamel Paint</v>
          </cell>
          <cell r="D104" t="str">
            <v>LIT</v>
          </cell>
          <cell r="E104">
            <v>160</v>
          </cell>
        </row>
        <row r="105">
          <cell r="B105">
            <v>2121</v>
          </cell>
          <cell r="C105" t="str">
            <v>Shuttering (401) A</v>
          </cell>
          <cell r="D105" t="str">
            <v>LS</v>
          </cell>
          <cell r="E105">
            <v>50000</v>
          </cell>
        </row>
        <row r="106">
          <cell r="B106">
            <v>2122</v>
          </cell>
          <cell r="C106" t="str">
            <v>Shuttering (401) B</v>
          </cell>
          <cell r="D106" t="str">
            <v>LS</v>
          </cell>
          <cell r="E106">
            <v>5000</v>
          </cell>
        </row>
        <row r="107">
          <cell r="B107">
            <v>2123</v>
          </cell>
          <cell r="C107" t="str">
            <v>Shuttering (401) C</v>
          </cell>
          <cell r="D107" t="str">
            <v>LS</v>
          </cell>
          <cell r="E107">
            <v>20000</v>
          </cell>
        </row>
        <row r="108">
          <cell r="B108">
            <v>2124</v>
          </cell>
          <cell r="C108" t="str">
            <v>Shuttering (401) D</v>
          </cell>
          <cell r="D108" t="str">
            <v>LS</v>
          </cell>
          <cell r="E108">
            <v>32000</v>
          </cell>
        </row>
        <row r="109">
          <cell r="B109">
            <v>2125</v>
          </cell>
          <cell r="C109" t="str">
            <v>Shuttering (401) E</v>
          </cell>
          <cell r="D109" t="str">
            <v>LS</v>
          </cell>
          <cell r="E109">
            <v>25000</v>
          </cell>
        </row>
        <row r="110">
          <cell r="B110">
            <v>2126</v>
          </cell>
          <cell r="C110" t="str">
            <v>Shuttering (401) F</v>
          </cell>
          <cell r="D110" t="str">
            <v>LS</v>
          </cell>
          <cell r="E110">
            <v>2000</v>
          </cell>
        </row>
        <row r="111">
          <cell r="B111">
            <v>2127</v>
          </cell>
          <cell r="C111" t="str">
            <v>Shuttering (401) G</v>
          </cell>
          <cell r="D111" t="str">
            <v>LS</v>
          </cell>
          <cell r="E111">
            <v>7000</v>
          </cell>
        </row>
        <row r="112">
          <cell r="B112">
            <v>2128</v>
          </cell>
          <cell r="C112" t="str">
            <v>Shuttering (401) H</v>
          </cell>
          <cell r="D112" t="str">
            <v>LS</v>
          </cell>
          <cell r="E112">
            <v>7000</v>
          </cell>
        </row>
        <row r="113">
          <cell r="B113">
            <v>2129</v>
          </cell>
          <cell r="C113" t="str">
            <v>Shuttering (410)</v>
          </cell>
          <cell r="D113" t="str">
            <v>LS</v>
          </cell>
          <cell r="E113">
            <v>2000</v>
          </cell>
        </row>
        <row r="114">
          <cell r="B114">
            <v>2131</v>
          </cell>
          <cell r="C114" t="str">
            <v>G.M.S. Barbed Wire</v>
          </cell>
          <cell r="D114" t="str">
            <v>KG</v>
          </cell>
          <cell r="E114">
            <v>160</v>
          </cell>
        </row>
        <row r="115">
          <cell r="B115">
            <v>2133</v>
          </cell>
          <cell r="C115" t="str">
            <v>Angle Irons Different Sizes</v>
          </cell>
          <cell r="D115" t="str">
            <v>KG</v>
          </cell>
          <cell r="E115">
            <v>110</v>
          </cell>
        </row>
        <row r="116">
          <cell r="B116">
            <v>2134</v>
          </cell>
          <cell r="C116" t="str">
            <v>Steel Channels</v>
          </cell>
          <cell r="D116" t="str">
            <v>KG</v>
          </cell>
          <cell r="E116">
            <v>110</v>
          </cell>
        </row>
        <row r="117">
          <cell r="B117">
            <v>2135</v>
          </cell>
          <cell r="C117" t="str">
            <v>Sheaths (3/8", 1/2")</v>
          </cell>
          <cell r="D117" t="str">
            <v>LM</v>
          </cell>
          <cell r="E117">
            <v>65</v>
          </cell>
        </row>
        <row r="118">
          <cell r="B118">
            <v>2136</v>
          </cell>
          <cell r="C118" t="str">
            <v>Live Anchorages (3/8" - 1/2")</v>
          </cell>
          <cell r="D118" t="str">
            <v>NO</v>
          </cell>
          <cell r="E118">
            <v>3850</v>
          </cell>
        </row>
        <row r="119">
          <cell r="B119">
            <v>2137</v>
          </cell>
          <cell r="C119" t="str">
            <v>G.I. Pipe 3" Dia</v>
          </cell>
          <cell r="D119" t="str">
            <v>LM</v>
          </cell>
          <cell r="E119">
            <v>850</v>
          </cell>
        </row>
        <row r="120">
          <cell r="B120">
            <v>2140</v>
          </cell>
          <cell r="C120" t="str">
            <v>G.M.S. Screw, Nuts, Bolts And Washers</v>
          </cell>
          <cell r="D120" t="str">
            <v>KG</v>
          </cell>
          <cell r="E120">
            <v>110</v>
          </cell>
        </row>
        <row r="121">
          <cell r="B121">
            <v>2142</v>
          </cell>
          <cell r="C121" t="str">
            <v>Plantation Trees</v>
          </cell>
          <cell r="D121" t="str">
            <v>NO</v>
          </cell>
          <cell r="E121">
            <v>10</v>
          </cell>
        </row>
        <row r="122">
          <cell r="B122">
            <v>2143</v>
          </cell>
          <cell r="C122" t="str">
            <v>Mobilization Of Piling Equipment</v>
          </cell>
          <cell r="D122" t="str">
            <v>LS</v>
          </cell>
          <cell r="E122">
            <v>1000</v>
          </cell>
        </row>
        <row r="123">
          <cell r="B123">
            <v>2144</v>
          </cell>
          <cell r="C123" t="str">
            <v>R.C.C. Pipe Class-4 310 Mm (Aashto M-170)</v>
          </cell>
          <cell r="D123" t="str">
            <v>LM</v>
          </cell>
          <cell r="E123">
            <v>754.4</v>
          </cell>
        </row>
        <row r="124">
          <cell r="B124">
            <v>2145</v>
          </cell>
          <cell r="C124" t="str">
            <v>R.C.C. Pipe Class-4 380 Mm (Aashto M-170)</v>
          </cell>
          <cell r="D124" t="str">
            <v>LM</v>
          </cell>
          <cell r="E124">
            <v>759.47</v>
          </cell>
        </row>
        <row r="125">
          <cell r="B125">
            <v>2146</v>
          </cell>
          <cell r="C125" t="str">
            <v>R.C.C. Pipe Class-4 460 Mm (Aashto M-170)</v>
          </cell>
          <cell r="D125" t="str">
            <v>LM</v>
          </cell>
          <cell r="E125">
            <v>1098.8</v>
          </cell>
        </row>
        <row r="126">
          <cell r="B126">
            <v>2147</v>
          </cell>
          <cell r="C126" t="str">
            <v>R.C.C. Pipe Class-4 610 Mm (Aashto M-170)</v>
          </cell>
          <cell r="D126" t="str">
            <v>LM</v>
          </cell>
          <cell r="E126">
            <v>1558</v>
          </cell>
        </row>
        <row r="127">
          <cell r="B127">
            <v>2148</v>
          </cell>
          <cell r="C127" t="str">
            <v>R.C.C. Pipe Class-4 760 Mm (Aashto M-170)</v>
          </cell>
          <cell r="D127" t="str">
            <v>LM</v>
          </cell>
          <cell r="E127">
            <v>2214</v>
          </cell>
        </row>
        <row r="128">
          <cell r="B128">
            <v>2149</v>
          </cell>
          <cell r="C128" t="str">
            <v>R.C.C. Pipe Class-4 910 Mm (Aashto M-170)</v>
          </cell>
          <cell r="D128" t="str">
            <v>LM</v>
          </cell>
          <cell r="E128">
            <v>3690</v>
          </cell>
        </row>
        <row r="129">
          <cell r="B129">
            <v>2150</v>
          </cell>
          <cell r="C129" t="str">
            <v>R.C.C. Pipe Class-4 1070 Mm (Aashto M-170)</v>
          </cell>
          <cell r="D129" t="str">
            <v>LM</v>
          </cell>
          <cell r="E129">
            <v>5452.73</v>
          </cell>
        </row>
        <row r="130">
          <cell r="B130">
            <v>2151</v>
          </cell>
          <cell r="C130" t="str">
            <v>R.C.C. Pipe Class-4 1220 Mm (Aashto M-170)</v>
          </cell>
          <cell r="D130" t="str">
            <v>LM</v>
          </cell>
          <cell r="E130">
            <v>7829.33</v>
          </cell>
        </row>
        <row r="131">
          <cell r="B131">
            <v>2152</v>
          </cell>
          <cell r="C131" t="str">
            <v>R.C.C. Pipe Class-4 1520 Mm (Aashto M-170)</v>
          </cell>
          <cell r="D131" t="str">
            <v>LM</v>
          </cell>
          <cell r="E131">
            <v>11775.49</v>
          </cell>
        </row>
        <row r="132">
          <cell r="B132">
            <v>2153</v>
          </cell>
          <cell r="C132" t="str">
            <v>Pavement Marking Non Reflecting (Tp)</v>
          </cell>
          <cell r="D132" t="str">
            <v>KG</v>
          </cell>
          <cell r="E132">
            <v>152</v>
          </cell>
        </row>
        <row r="133">
          <cell r="B133">
            <v>2154</v>
          </cell>
          <cell r="C133" t="str">
            <v>Pavement Marking Reflecting (Tp)</v>
          </cell>
          <cell r="D133" t="str">
            <v>KG</v>
          </cell>
          <cell r="E133">
            <v>185</v>
          </cell>
        </row>
        <row r="134">
          <cell r="B134">
            <v>2200</v>
          </cell>
          <cell r="C134" t="str">
            <v>Steel Fibre</v>
          </cell>
          <cell r="D134" t="str">
            <v>KG</v>
          </cell>
          <cell r="E134">
            <v>0</v>
          </cell>
        </row>
        <row r="135">
          <cell r="B135">
            <v>2201</v>
          </cell>
          <cell r="C135" t="str">
            <v>Shuttering (Underground)</v>
          </cell>
          <cell r="D135" t="str">
            <v>SM</v>
          </cell>
          <cell r="E135">
            <v>161.46</v>
          </cell>
        </row>
        <row r="136">
          <cell r="B136">
            <v>2202</v>
          </cell>
          <cell r="C136" t="str">
            <v>Shuttering (Onground)</v>
          </cell>
          <cell r="D136" t="str">
            <v>SM</v>
          </cell>
          <cell r="E136">
            <v>193.76</v>
          </cell>
        </row>
        <row r="137">
          <cell r="B137">
            <v>2203</v>
          </cell>
          <cell r="C137" t="str">
            <v>Shuttering (Elevated)</v>
          </cell>
          <cell r="D137" t="str">
            <v>SM</v>
          </cell>
          <cell r="E137">
            <v>226.05</v>
          </cell>
        </row>
        <row r="138">
          <cell r="B138">
            <v>2204</v>
          </cell>
          <cell r="C138" t="str">
            <v>Shuttering (Onground Fair Face)</v>
          </cell>
          <cell r="D138" t="str">
            <v>SM</v>
          </cell>
          <cell r="E138">
            <v>301.39999999999998</v>
          </cell>
        </row>
        <row r="139">
          <cell r="B139">
            <v>2205</v>
          </cell>
          <cell r="C139" t="str">
            <v>Shuttering (Elevated Fair Face)</v>
          </cell>
          <cell r="D139" t="str">
            <v>SM</v>
          </cell>
          <cell r="E139">
            <v>333.69</v>
          </cell>
        </row>
        <row r="140">
          <cell r="B140">
            <v>2206</v>
          </cell>
          <cell r="C140" t="str">
            <v>Shuttering (Foundations)</v>
          </cell>
          <cell r="D140" t="str">
            <v>SM</v>
          </cell>
          <cell r="E140">
            <v>161.46</v>
          </cell>
        </row>
      </sheetData>
      <sheetData sheetId="50" refreshError="1"/>
      <sheetData sheetId="51" refreshError="1"/>
      <sheetData sheetId="52" refreshError="1"/>
      <sheetData sheetId="53">
        <row r="468">
          <cell r="B468">
            <v>2001</v>
          </cell>
          <cell r="C468" t="str">
            <v>Rock</v>
          </cell>
          <cell r="D468" t="str">
            <v>CM</v>
          </cell>
          <cell r="E468">
            <v>302.5</v>
          </cell>
          <cell r="F468">
            <v>297</v>
          </cell>
          <cell r="G468">
            <v>374.12</v>
          </cell>
          <cell r="H468">
            <v>465.41</v>
          </cell>
          <cell r="I468">
            <v>429</v>
          </cell>
          <cell r="J468">
            <v>247.5</v>
          </cell>
          <cell r="K468">
            <v>287.5</v>
          </cell>
          <cell r="L468">
            <v>412.5</v>
          </cell>
          <cell r="M468">
            <v>374</v>
          </cell>
          <cell r="N468">
            <v>271.95999999999998</v>
          </cell>
          <cell r="O468">
            <v>357.5</v>
          </cell>
          <cell r="P468">
            <v>330</v>
          </cell>
          <cell r="Q468">
            <v>330</v>
          </cell>
          <cell r="R468">
            <v>357.5</v>
          </cell>
          <cell r="S468">
            <v>302.5</v>
          </cell>
          <cell r="T468">
            <v>320.45999999999998</v>
          </cell>
          <cell r="U468">
            <v>271.95999999999998</v>
          </cell>
          <cell r="V468">
            <v>302.5</v>
          </cell>
          <cell r="W468">
            <v>357.5</v>
          </cell>
          <cell r="X468">
            <v>396</v>
          </cell>
          <cell r="Y468">
            <v>385</v>
          </cell>
          <cell r="Z468">
            <v>467.5</v>
          </cell>
          <cell r="AA468">
            <v>330</v>
          </cell>
          <cell r="AB468">
            <v>390.5</v>
          </cell>
          <cell r="AC468">
            <v>281.58</v>
          </cell>
          <cell r="AD468">
            <v>252.62</v>
          </cell>
          <cell r="AE468">
            <v>357.5</v>
          </cell>
          <cell r="AF468">
            <v>330</v>
          </cell>
          <cell r="AG468">
            <v>301.19</v>
          </cell>
          <cell r="AH468">
            <v>318.02999999999997</v>
          </cell>
          <cell r="AI468">
            <v>304.93</v>
          </cell>
          <cell r="AJ468">
            <v>330</v>
          </cell>
          <cell r="AK468">
            <v>407</v>
          </cell>
          <cell r="AL468">
            <v>252.58</v>
          </cell>
          <cell r="AM468">
            <v>385</v>
          </cell>
          <cell r="AN468">
            <v>367.13</v>
          </cell>
          <cell r="AO468">
            <v>357.5</v>
          </cell>
          <cell r="AP468">
            <v>376.26</v>
          </cell>
          <cell r="AQ468">
            <v>302.5</v>
          </cell>
          <cell r="AR468">
            <v>330</v>
          </cell>
          <cell r="AS468">
            <v>377.53</v>
          </cell>
          <cell r="AT468">
            <v>407</v>
          </cell>
          <cell r="AU468">
            <v>291.29000000000002</v>
          </cell>
          <cell r="AV468">
            <v>401.72</v>
          </cell>
          <cell r="AW468">
            <v>357.5</v>
          </cell>
          <cell r="AX468">
            <v>271.83999999999997</v>
          </cell>
          <cell r="AY468">
            <v>275</v>
          </cell>
          <cell r="AZ468">
            <v>418</v>
          </cell>
          <cell r="BA468">
            <v>275</v>
          </cell>
          <cell r="BB468">
            <v>330</v>
          </cell>
          <cell r="BC468">
            <v>302.5</v>
          </cell>
          <cell r="BD468">
            <v>357.5</v>
          </cell>
          <cell r="BE468">
            <v>305.98</v>
          </cell>
          <cell r="BF468">
            <v>412.5</v>
          </cell>
          <cell r="BG468">
            <v>331.28</v>
          </cell>
          <cell r="BH468">
            <v>294.49</v>
          </cell>
          <cell r="BI468">
            <v>396</v>
          </cell>
          <cell r="BJ468">
            <v>396</v>
          </cell>
          <cell r="BK468">
            <v>350.99</v>
          </cell>
          <cell r="BL468">
            <v>275</v>
          </cell>
          <cell r="BM468">
            <v>407</v>
          </cell>
          <cell r="BN468">
            <v>312.02999999999997</v>
          </cell>
          <cell r="BO468">
            <v>337.99</v>
          </cell>
          <cell r="BP468">
            <v>407</v>
          </cell>
          <cell r="BQ468">
            <v>368.53</v>
          </cell>
          <cell r="BR468">
            <v>281.70999999999998</v>
          </cell>
          <cell r="BS468">
            <v>302.5</v>
          </cell>
          <cell r="BT468">
            <v>350.42</v>
          </cell>
          <cell r="BU468">
            <v>418</v>
          </cell>
          <cell r="BV468">
            <v>234.94</v>
          </cell>
          <cell r="BW468">
            <v>369.29</v>
          </cell>
          <cell r="BX468">
            <v>430.93</v>
          </cell>
          <cell r="BY468">
            <v>385</v>
          </cell>
          <cell r="BZ468">
            <v>333.29</v>
          </cell>
          <cell r="CA468">
            <v>412.5</v>
          </cell>
          <cell r="CB468">
            <v>374.09</v>
          </cell>
          <cell r="CC468">
            <v>357.5</v>
          </cell>
          <cell r="CD468">
            <v>385</v>
          </cell>
          <cell r="CE468">
            <v>280.17</v>
          </cell>
          <cell r="CF468">
            <v>411.76</v>
          </cell>
          <cell r="CG468">
            <v>258.69</v>
          </cell>
          <cell r="CH468">
            <v>261.49</v>
          </cell>
          <cell r="CI468">
            <v>275</v>
          </cell>
          <cell r="CJ468">
            <v>330</v>
          </cell>
          <cell r="CK468">
            <v>383.48</v>
          </cell>
          <cell r="CL468">
            <v>258.41000000000003</v>
          </cell>
          <cell r="CM468">
            <v>426.44</v>
          </cell>
          <cell r="CN468">
            <v>467.5</v>
          </cell>
          <cell r="CO468">
            <v>302.5</v>
          </cell>
          <cell r="CP468">
            <v>420.45</v>
          </cell>
          <cell r="CQ468">
            <v>266.97000000000003</v>
          </cell>
        </row>
        <row r="469">
          <cell r="B469">
            <v>2002</v>
          </cell>
          <cell r="C469" t="str">
            <v>Soil Class-A1</v>
          </cell>
          <cell r="D469" t="str">
            <v>CM</v>
          </cell>
          <cell r="E469">
            <v>2.33</v>
          </cell>
          <cell r="F469">
            <v>2.33</v>
          </cell>
          <cell r="G469">
            <v>2.33</v>
          </cell>
          <cell r="H469">
            <v>2.33</v>
          </cell>
          <cell r="I469">
            <v>2.33</v>
          </cell>
          <cell r="J469">
            <v>2.33</v>
          </cell>
          <cell r="K469">
            <v>2.33</v>
          </cell>
          <cell r="L469">
            <v>2.33</v>
          </cell>
          <cell r="M469">
            <v>2.33</v>
          </cell>
          <cell r="N469">
            <v>2.33</v>
          </cell>
          <cell r="O469">
            <v>2.33</v>
          </cell>
          <cell r="P469">
            <v>2.33</v>
          </cell>
          <cell r="Q469">
            <v>2.33</v>
          </cell>
          <cell r="R469">
            <v>2.33</v>
          </cell>
          <cell r="S469">
            <v>2.33</v>
          </cell>
          <cell r="T469">
            <v>2.33</v>
          </cell>
          <cell r="U469">
            <v>2.33</v>
          </cell>
          <cell r="V469">
            <v>2.33</v>
          </cell>
          <cell r="W469">
            <v>2.33</v>
          </cell>
          <cell r="X469">
            <v>2.33</v>
          </cell>
          <cell r="Y469">
            <v>2.33</v>
          </cell>
          <cell r="Z469">
            <v>2.33</v>
          </cell>
          <cell r="AA469">
            <v>2.33</v>
          </cell>
          <cell r="AB469">
            <v>2.33</v>
          </cell>
          <cell r="AC469">
            <v>2.33</v>
          </cell>
          <cell r="AD469">
            <v>2.33</v>
          </cell>
          <cell r="AE469">
            <v>2.33</v>
          </cell>
          <cell r="AF469">
            <v>2.33</v>
          </cell>
          <cell r="AG469">
            <v>2.33</v>
          </cell>
          <cell r="AH469">
            <v>2.33</v>
          </cell>
          <cell r="AI469">
            <v>2.33</v>
          </cell>
          <cell r="AJ469">
            <v>2.33</v>
          </cell>
          <cell r="AK469">
            <v>2.33</v>
          </cell>
          <cell r="AL469">
            <v>2.33</v>
          </cell>
          <cell r="AM469">
            <v>2.33</v>
          </cell>
          <cell r="AN469">
            <v>2.33</v>
          </cell>
          <cell r="AO469">
            <v>2.33</v>
          </cell>
          <cell r="AP469">
            <v>2.33</v>
          </cell>
          <cell r="AQ469">
            <v>2.33</v>
          </cell>
          <cell r="AR469">
            <v>2.33</v>
          </cell>
          <cell r="AS469">
            <v>2.33</v>
          </cell>
          <cell r="AT469">
            <v>2.33</v>
          </cell>
          <cell r="AU469">
            <v>2.33</v>
          </cell>
          <cell r="AV469">
            <v>2.33</v>
          </cell>
          <cell r="AW469">
            <v>2.33</v>
          </cell>
          <cell r="AX469">
            <v>2.33</v>
          </cell>
          <cell r="AY469">
            <v>2.33</v>
          </cell>
          <cell r="AZ469">
            <v>2.33</v>
          </cell>
          <cell r="BA469">
            <v>2.33</v>
          </cell>
          <cell r="BB469">
            <v>2.33</v>
          </cell>
          <cell r="BC469">
            <v>2.33</v>
          </cell>
          <cell r="BD469">
            <v>2.33</v>
          </cell>
          <cell r="BE469">
            <v>2.33</v>
          </cell>
          <cell r="BF469">
            <v>2.33</v>
          </cell>
          <cell r="BG469">
            <v>2.33</v>
          </cell>
          <cell r="BH469">
            <v>2.33</v>
          </cell>
          <cell r="BI469">
            <v>2.33</v>
          </cell>
          <cell r="BJ469">
            <v>2.33</v>
          </cell>
          <cell r="BK469">
            <v>2.33</v>
          </cell>
          <cell r="BL469">
            <v>2.33</v>
          </cell>
          <cell r="BM469">
            <v>2.33</v>
          </cell>
          <cell r="BN469">
            <v>2.33</v>
          </cell>
          <cell r="BO469">
            <v>2.33</v>
          </cell>
          <cell r="BP469">
            <v>2.33</v>
          </cell>
          <cell r="BQ469">
            <v>2.33</v>
          </cell>
          <cell r="BR469">
            <v>2.33</v>
          </cell>
          <cell r="BS469">
            <v>2.33</v>
          </cell>
          <cell r="BT469">
            <v>2.33</v>
          </cell>
          <cell r="BU469">
            <v>2.33</v>
          </cell>
          <cell r="BV469">
            <v>2.33</v>
          </cell>
          <cell r="BW469">
            <v>2.33</v>
          </cell>
          <cell r="BX469">
            <v>2.33</v>
          </cell>
          <cell r="BY469">
            <v>2.33</v>
          </cell>
          <cell r="BZ469">
            <v>2.33</v>
          </cell>
          <cell r="CA469">
            <v>2.33</v>
          </cell>
          <cell r="CB469">
            <v>2.33</v>
          </cell>
          <cell r="CC469">
            <v>2.33</v>
          </cell>
          <cell r="CD469">
            <v>2.33</v>
          </cell>
          <cell r="CE469">
            <v>2.33</v>
          </cell>
          <cell r="CF469">
            <v>2.33</v>
          </cell>
          <cell r="CG469">
            <v>2.33</v>
          </cell>
          <cell r="CH469">
            <v>2.33</v>
          </cell>
          <cell r="CI469">
            <v>2.33</v>
          </cell>
          <cell r="CJ469">
            <v>2.33</v>
          </cell>
          <cell r="CK469">
            <v>2.33</v>
          </cell>
          <cell r="CL469">
            <v>2.33</v>
          </cell>
          <cell r="CM469">
            <v>2.33</v>
          </cell>
          <cell r="CN469">
            <v>2.33</v>
          </cell>
          <cell r="CO469">
            <v>2.33</v>
          </cell>
          <cell r="CP469">
            <v>2.33</v>
          </cell>
          <cell r="CQ469">
            <v>2.33</v>
          </cell>
        </row>
        <row r="470">
          <cell r="B470">
            <v>2004</v>
          </cell>
          <cell r="C470" t="str">
            <v>Soil Class-A2(4)</v>
          </cell>
          <cell r="D470" t="str">
            <v>CM</v>
          </cell>
          <cell r="E470">
            <v>50.72</v>
          </cell>
          <cell r="F470">
            <v>53.53</v>
          </cell>
          <cell r="G470">
            <v>50.71</v>
          </cell>
          <cell r="H470">
            <v>47.24</v>
          </cell>
          <cell r="I470">
            <v>51.69</v>
          </cell>
          <cell r="J470">
            <v>50.72</v>
          </cell>
          <cell r="K470">
            <v>50.72</v>
          </cell>
          <cell r="L470">
            <v>51.48</v>
          </cell>
          <cell r="M470">
            <v>56.36</v>
          </cell>
          <cell r="N470">
            <v>50.47</v>
          </cell>
          <cell r="O470">
            <v>59.76</v>
          </cell>
          <cell r="P470">
            <v>52.39</v>
          </cell>
          <cell r="Q470">
            <v>52.39</v>
          </cell>
          <cell r="R470">
            <v>59.75</v>
          </cell>
          <cell r="S470">
            <v>52.38</v>
          </cell>
          <cell r="T470">
            <v>50.71</v>
          </cell>
          <cell r="U470">
            <v>52.76</v>
          </cell>
          <cell r="V470">
            <v>56.27</v>
          </cell>
          <cell r="W470">
            <v>59.76</v>
          </cell>
          <cell r="X470">
            <v>59.75</v>
          </cell>
          <cell r="Y470">
            <v>49.92</v>
          </cell>
          <cell r="Z470">
            <v>52.76</v>
          </cell>
          <cell r="AA470">
            <v>56.27</v>
          </cell>
          <cell r="AB470">
            <v>45.56</v>
          </cell>
          <cell r="AC470">
            <v>50.71</v>
          </cell>
          <cell r="AD470">
            <v>50.71</v>
          </cell>
          <cell r="AE470">
            <v>59.74</v>
          </cell>
          <cell r="AF470">
            <v>59.76</v>
          </cell>
          <cell r="AG470">
            <v>52.76</v>
          </cell>
          <cell r="AH470">
            <v>53.54</v>
          </cell>
          <cell r="AI470">
            <v>50.71</v>
          </cell>
          <cell r="AJ470">
            <v>56.26</v>
          </cell>
          <cell r="AK470">
            <v>59.75</v>
          </cell>
          <cell r="AL470">
            <v>50.71</v>
          </cell>
          <cell r="AM470">
            <v>42.36</v>
          </cell>
          <cell r="AN470">
            <v>53.54</v>
          </cell>
          <cell r="AO470">
            <v>59.75</v>
          </cell>
          <cell r="AP470">
            <v>48.74</v>
          </cell>
          <cell r="AQ470">
            <v>56.27</v>
          </cell>
          <cell r="AR470">
            <v>56.27</v>
          </cell>
          <cell r="AS470">
            <v>49.51</v>
          </cell>
          <cell r="AT470">
            <v>50.71</v>
          </cell>
          <cell r="AU470">
            <v>50.71</v>
          </cell>
          <cell r="AV470">
            <v>51.82</v>
          </cell>
          <cell r="AW470">
            <v>59.75</v>
          </cell>
          <cell r="AX470">
            <v>49.51</v>
          </cell>
          <cell r="AY470">
            <v>51.22</v>
          </cell>
          <cell r="AZ470">
            <v>52.85</v>
          </cell>
          <cell r="BA470">
            <v>48.1</v>
          </cell>
          <cell r="BB470">
            <v>52.68</v>
          </cell>
          <cell r="BC470">
            <v>52.69</v>
          </cell>
          <cell r="BD470">
            <v>60.26</v>
          </cell>
          <cell r="BE470">
            <v>50.71</v>
          </cell>
          <cell r="BF470">
            <v>50.71</v>
          </cell>
          <cell r="BG470">
            <v>51.82</v>
          </cell>
          <cell r="BH470">
            <v>45.67</v>
          </cell>
          <cell r="BI470">
            <v>59.75</v>
          </cell>
          <cell r="BJ470">
            <v>51.24</v>
          </cell>
          <cell r="BK470">
            <v>45.67</v>
          </cell>
          <cell r="BL470">
            <v>52.68</v>
          </cell>
          <cell r="BM470">
            <v>59.75</v>
          </cell>
          <cell r="BN470">
            <v>50.71</v>
          </cell>
          <cell r="BO470">
            <v>50.71</v>
          </cell>
          <cell r="BP470">
            <v>59.75</v>
          </cell>
          <cell r="BQ470">
            <v>50.71</v>
          </cell>
          <cell r="BR470">
            <v>45.67</v>
          </cell>
          <cell r="BS470">
            <v>50.7</v>
          </cell>
          <cell r="BT470">
            <v>45.67</v>
          </cell>
          <cell r="BU470">
            <v>52.46</v>
          </cell>
          <cell r="BV470">
            <v>54.48</v>
          </cell>
          <cell r="BW470">
            <v>51.82</v>
          </cell>
          <cell r="BX470">
            <v>46.78</v>
          </cell>
          <cell r="BY470">
            <v>59.75</v>
          </cell>
          <cell r="BZ470">
            <v>59.75</v>
          </cell>
          <cell r="CA470">
            <v>59.76</v>
          </cell>
          <cell r="CB470">
            <v>50.71</v>
          </cell>
          <cell r="CC470">
            <v>59.75</v>
          </cell>
          <cell r="CD470">
            <v>49.93</v>
          </cell>
          <cell r="CE470">
            <v>50.71</v>
          </cell>
          <cell r="CF470">
            <v>59.75</v>
          </cell>
          <cell r="CG470">
            <v>83.41</v>
          </cell>
          <cell r="CH470">
            <v>50.71</v>
          </cell>
          <cell r="CI470">
            <v>51</v>
          </cell>
          <cell r="CJ470">
            <v>53.2</v>
          </cell>
          <cell r="CK470">
            <v>50.71</v>
          </cell>
          <cell r="CL470">
            <v>50.71</v>
          </cell>
          <cell r="CM470">
            <v>47.05</v>
          </cell>
          <cell r="CN470">
            <v>83.41</v>
          </cell>
          <cell r="CO470">
            <v>53.2</v>
          </cell>
          <cell r="CP470">
            <v>48.39</v>
          </cell>
          <cell r="CQ470">
            <v>83.41</v>
          </cell>
        </row>
        <row r="471">
          <cell r="B471">
            <v>2008</v>
          </cell>
          <cell r="C471" t="str">
            <v>Soil Class-A3</v>
          </cell>
          <cell r="D471" t="str">
            <v>CM</v>
          </cell>
          <cell r="E471">
            <v>48.13</v>
          </cell>
          <cell r="F471">
            <v>56.39</v>
          </cell>
          <cell r="G471">
            <v>52.2</v>
          </cell>
          <cell r="H471">
            <v>51.47</v>
          </cell>
          <cell r="I471">
            <v>52.38</v>
          </cell>
          <cell r="J471">
            <v>52.48</v>
          </cell>
          <cell r="K471">
            <v>52.66</v>
          </cell>
          <cell r="L471">
            <v>52.48</v>
          </cell>
          <cell r="M471">
            <v>52.37</v>
          </cell>
          <cell r="N471">
            <v>52.2</v>
          </cell>
          <cell r="O471">
            <v>52.38</v>
          </cell>
          <cell r="P471">
            <v>51.91</v>
          </cell>
          <cell r="Q471">
            <v>48.13</v>
          </cell>
          <cell r="R471">
            <v>52.37</v>
          </cell>
          <cell r="S471">
            <v>49</v>
          </cell>
          <cell r="T471">
            <v>49.25</v>
          </cell>
          <cell r="U471">
            <v>52.39</v>
          </cell>
          <cell r="V471">
            <v>52.05</v>
          </cell>
          <cell r="W471">
            <v>52.38</v>
          </cell>
          <cell r="X471">
            <v>50.06</v>
          </cell>
          <cell r="Y471">
            <v>45.89</v>
          </cell>
          <cell r="Z471">
            <v>52.04</v>
          </cell>
          <cell r="AA471">
            <v>50.31</v>
          </cell>
          <cell r="AB471">
            <v>48.8</v>
          </cell>
          <cell r="AC471">
            <v>52.2</v>
          </cell>
          <cell r="AD471">
            <v>52.2</v>
          </cell>
          <cell r="AE471">
            <v>48.93</v>
          </cell>
          <cell r="AF471">
            <v>52.38</v>
          </cell>
          <cell r="AG471">
            <v>52.04</v>
          </cell>
          <cell r="AH471">
            <v>52.02</v>
          </cell>
          <cell r="AI471">
            <v>52.2</v>
          </cell>
          <cell r="AJ471">
            <v>42.42</v>
          </cell>
          <cell r="AK471">
            <v>52.37</v>
          </cell>
          <cell r="AL471">
            <v>52.19</v>
          </cell>
          <cell r="AM471">
            <v>52.37</v>
          </cell>
          <cell r="AN471">
            <v>50.84</v>
          </cell>
          <cell r="AO471">
            <v>52.37</v>
          </cell>
          <cell r="AP471">
            <v>43.85</v>
          </cell>
          <cell r="AQ471">
            <v>45.35</v>
          </cell>
          <cell r="AR471">
            <v>45.36</v>
          </cell>
          <cell r="AS471">
            <v>43.84</v>
          </cell>
          <cell r="AT471">
            <v>50.71</v>
          </cell>
          <cell r="AU471">
            <v>52.2</v>
          </cell>
          <cell r="AV471">
            <v>52.05</v>
          </cell>
          <cell r="AW471">
            <v>52.37</v>
          </cell>
          <cell r="AX471">
            <v>43.84</v>
          </cell>
          <cell r="AY471">
            <v>85.01</v>
          </cell>
          <cell r="AZ471">
            <v>52.37</v>
          </cell>
          <cell r="BA471">
            <v>85</v>
          </cell>
          <cell r="BB471">
            <v>52.68</v>
          </cell>
          <cell r="BC471">
            <v>50.65</v>
          </cell>
          <cell r="BD471">
            <v>52.37</v>
          </cell>
          <cell r="BE471">
            <v>52.2</v>
          </cell>
          <cell r="BF471">
            <v>48.12</v>
          </cell>
          <cell r="BG471">
            <v>52.05</v>
          </cell>
          <cell r="BH471">
            <v>52.86</v>
          </cell>
          <cell r="BI471">
            <v>52.37</v>
          </cell>
          <cell r="BJ471">
            <v>54.13</v>
          </cell>
          <cell r="BK471">
            <v>52.86</v>
          </cell>
          <cell r="BL471">
            <v>51.75</v>
          </cell>
          <cell r="BM471">
            <v>52.37</v>
          </cell>
          <cell r="BN471">
            <v>52.2</v>
          </cell>
          <cell r="BO471">
            <v>34.99</v>
          </cell>
          <cell r="BP471">
            <v>52.37</v>
          </cell>
          <cell r="BQ471">
            <v>52.2</v>
          </cell>
          <cell r="BR471">
            <v>54</v>
          </cell>
          <cell r="BS471">
            <v>48.12</v>
          </cell>
          <cell r="BT471">
            <v>54</v>
          </cell>
          <cell r="BU471">
            <v>58.72</v>
          </cell>
          <cell r="BV471">
            <v>54</v>
          </cell>
          <cell r="BW471">
            <v>52.2</v>
          </cell>
          <cell r="BX471">
            <v>52.37</v>
          </cell>
          <cell r="BY471">
            <v>52.37</v>
          </cell>
          <cell r="BZ471">
            <v>52.37</v>
          </cell>
          <cell r="CA471">
            <v>52.38</v>
          </cell>
          <cell r="CB471">
            <v>52.2</v>
          </cell>
          <cell r="CC471">
            <v>52.37</v>
          </cell>
          <cell r="CD471">
            <v>52.38</v>
          </cell>
          <cell r="CE471">
            <v>52.2</v>
          </cell>
          <cell r="CF471">
            <v>52.37</v>
          </cell>
          <cell r="CG471">
            <v>52.61</v>
          </cell>
          <cell r="CH471">
            <v>52.2</v>
          </cell>
          <cell r="CI471">
            <v>55.66</v>
          </cell>
          <cell r="CJ471">
            <v>71.77</v>
          </cell>
          <cell r="CK471">
            <v>52.16</v>
          </cell>
          <cell r="CL471">
            <v>69.069999999999993</v>
          </cell>
          <cell r="CM471">
            <v>52.37</v>
          </cell>
          <cell r="CN471">
            <v>52.61</v>
          </cell>
          <cell r="CO471">
            <v>49.45</v>
          </cell>
          <cell r="CP471">
            <v>52.37</v>
          </cell>
          <cell r="CQ471">
            <v>71.760000000000005</v>
          </cell>
        </row>
        <row r="472">
          <cell r="B472">
            <v>2009</v>
          </cell>
          <cell r="C472" t="str">
            <v>Soil Class-A4</v>
          </cell>
          <cell r="D472" t="str">
            <v>CM</v>
          </cell>
          <cell r="E472">
            <v>51.14</v>
          </cell>
          <cell r="F472">
            <v>52.77</v>
          </cell>
          <cell r="G472">
            <v>48.12</v>
          </cell>
          <cell r="H472">
            <v>50.23</v>
          </cell>
          <cell r="I472">
            <v>53.31</v>
          </cell>
          <cell r="J472">
            <v>51.14</v>
          </cell>
          <cell r="K472">
            <v>51.14</v>
          </cell>
          <cell r="L472">
            <v>51.14</v>
          </cell>
          <cell r="M472">
            <v>49.28</v>
          </cell>
          <cell r="N472">
            <v>52.03</v>
          </cell>
          <cell r="O472">
            <v>51.23</v>
          </cell>
          <cell r="P472">
            <v>51.14</v>
          </cell>
          <cell r="Q472">
            <v>51.14</v>
          </cell>
          <cell r="R472">
            <v>72.53</v>
          </cell>
          <cell r="S472">
            <v>49</v>
          </cell>
          <cell r="T472">
            <v>42.17</v>
          </cell>
          <cell r="U472">
            <v>54.39</v>
          </cell>
          <cell r="V472">
            <v>52.05</v>
          </cell>
          <cell r="W472">
            <v>51.58</v>
          </cell>
          <cell r="X472">
            <v>47.58</v>
          </cell>
          <cell r="Y472">
            <v>44.02</v>
          </cell>
          <cell r="Z472">
            <v>54.39</v>
          </cell>
          <cell r="AA472">
            <v>50.31</v>
          </cell>
          <cell r="AB472">
            <v>50.23</v>
          </cell>
          <cell r="AC472">
            <v>56.44</v>
          </cell>
          <cell r="AD472">
            <v>48.73</v>
          </cell>
          <cell r="AE472">
            <v>48.93</v>
          </cell>
          <cell r="AF472">
            <v>47.84</v>
          </cell>
          <cell r="AG472">
            <v>54.39</v>
          </cell>
          <cell r="AH472">
            <v>55.2</v>
          </cell>
          <cell r="AI472">
            <v>53.42</v>
          </cell>
          <cell r="AJ472">
            <v>44.32</v>
          </cell>
          <cell r="AK472">
            <v>50.75</v>
          </cell>
          <cell r="AL472">
            <v>46.83</v>
          </cell>
          <cell r="AM472">
            <v>50.23</v>
          </cell>
          <cell r="AN472">
            <v>55.2</v>
          </cell>
          <cell r="AO472">
            <v>48.64</v>
          </cell>
          <cell r="AP472">
            <v>50.25</v>
          </cell>
          <cell r="AQ472">
            <v>50.72</v>
          </cell>
          <cell r="AR472">
            <v>52.63</v>
          </cell>
          <cell r="AS472">
            <v>51.04</v>
          </cell>
          <cell r="AT472">
            <v>52</v>
          </cell>
          <cell r="AU472">
            <v>52.48</v>
          </cell>
          <cell r="AV472">
            <v>53.42</v>
          </cell>
          <cell r="AW472">
            <v>50.45</v>
          </cell>
          <cell r="AX472">
            <v>51.04</v>
          </cell>
          <cell r="AY472">
            <v>52.63</v>
          </cell>
          <cell r="AZ472">
            <v>50.23</v>
          </cell>
          <cell r="BA472">
            <v>57.42</v>
          </cell>
          <cell r="BB472">
            <v>57.42</v>
          </cell>
          <cell r="BC472">
            <v>50.65</v>
          </cell>
          <cell r="BD472">
            <v>53.61</v>
          </cell>
          <cell r="BE472">
            <v>50.95</v>
          </cell>
          <cell r="BF472">
            <v>47.02</v>
          </cell>
          <cell r="BG472">
            <v>53.42</v>
          </cell>
          <cell r="BH472">
            <v>47.08</v>
          </cell>
          <cell r="BI472">
            <v>51.38</v>
          </cell>
          <cell r="BJ472">
            <v>63.57</v>
          </cell>
          <cell r="BK472">
            <v>47.08</v>
          </cell>
          <cell r="BL472">
            <v>51.98</v>
          </cell>
          <cell r="BM472">
            <v>44.28</v>
          </cell>
          <cell r="BN472">
            <v>50.4</v>
          </cell>
          <cell r="BO472">
            <v>47.72</v>
          </cell>
          <cell r="BP472">
            <v>52.43</v>
          </cell>
          <cell r="BQ472">
            <v>53.25</v>
          </cell>
          <cell r="BR472">
            <v>47.08</v>
          </cell>
          <cell r="BS472">
            <v>34.99</v>
          </cell>
          <cell r="BT472">
            <v>47.08</v>
          </cell>
          <cell r="BU472">
            <v>58.72</v>
          </cell>
          <cell r="BV472">
            <v>56.16</v>
          </cell>
          <cell r="BW472">
            <v>53.42</v>
          </cell>
          <cell r="BX472">
            <v>51.45</v>
          </cell>
          <cell r="BY472">
            <v>52.5</v>
          </cell>
          <cell r="BZ472">
            <v>50.23</v>
          </cell>
          <cell r="CA472">
            <v>48.54</v>
          </cell>
          <cell r="CB472">
            <v>52.2</v>
          </cell>
          <cell r="CC472">
            <v>47.43</v>
          </cell>
          <cell r="CD472">
            <v>55.42</v>
          </cell>
          <cell r="CE472">
            <v>47.79</v>
          </cell>
          <cell r="CF472">
            <v>48.48</v>
          </cell>
          <cell r="CG472">
            <v>85.99</v>
          </cell>
          <cell r="CH472">
            <v>47.61</v>
          </cell>
          <cell r="CI472">
            <v>55.11</v>
          </cell>
          <cell r="CJ472">
            <v>58.32</v>
          </cell>
          <cell r="CK472">
            <v>53.25</v>
          </cell>
          <cell r="CL472">
            <v>77.27</v>
          </cell>
          <cell r="CM472">
            <v>51.31</v>
          </cell>
          <cell r="CN472">
            <v>85.99</v>
          </cell>
          <cell r="CO472">
            <v>49.45</v>
          </cell>
          <cell r="CP472">
            <v>46.87</v>
          </cell>
          <cell r="CQ472">
            <v>85.99</v>
          </cell>
        </row>
        <row r="473">
          <cell r="B473">
            <v>2010</v>
          </cell>
          <cell r="C473" t="str">
            <v>Soil Class-A5</v>
          </cell>
          <cell r="D473" t="str">
            <v>CM</v>
          </cell>
          <cell r="E473">
            <v>35</v>
          </cell>
          <cell r="F473">
            <v>35</v>
          </cell>
          <cell r="G473">
            <v>34.99</v>
          </cell>
          <cell r="H473">
            <v>34.99</v>
          </cell>
          <cell r="I473">
            <v>35</v>
          </cell>
          <cell r="J473">
            <v>35</v>
          </cell>
          <cell r="K473">
            <v>35</v>
          </cell>
          <cell r="L473">
            <v>35</v>
          </cell>
          <cell r="M473">
            <v>34.99</v>
          </cell>
          <cell r="N473">
            <v>34.99</v>
          </cell>
          <cell r="O473">
            <v>34.99</v>
          </cell>
          <cell r="P473">
            <v>35</v>
          </cell>
          <cell r="Q473">
            <v>35</v>
          </cell>
          <cell r="R473">
            <v>34.99</v>
          </cell>
          <cell r="S473">
            <v>34.99</v>
          </cell>
          <cell r="T473">
            <v>34.99</v>
          </cell>
          <cell r="U473">
            <v>34.99</v>
          </cell>
          <cell r="V473">
            <v>35</v>
          </cell>
          <cell r="W473">
            <v>34.99</v>
          </cell>
          <cell r="X473">
            <v>34.99</v>
          </cell>
          <cell r="Y473">
            <v>35</v>
          </cell>
          <cell r="Z473">
            <v>34.99</v>
          </cell>
          <cell r="AA473">
            <v>35</v>
          </cell>
          <cell r="AB473">
            <v>34.99</v>
          </cell>
          <cell r="AC473">
            <v>34.99</v>
          </cell>
          <cell r="AD473">
            <v>34.99</v>
          </cell>
          <cell r="AE473">
            <v>34.99</v>
          </cell>
          <cell r="AF473">
            <v>35</v>
          </cell>
          <cell r="AG473">
            <v>34.99</v>
          </cell>
          <cell r="AH473">
            <v>35</v>
          </cell>
          <cell r="AI473">
            <v>34.99</v>
          </cell>
          <cell r="AJ473">
            <v>34.99</v>
          </cell>
          <cell r="AK473">
            <v>34.99</v>
          </cell>
          <cell r="AL473">
            <v>34.99</v>
          </cell>
          <cell r="AM473">
            <v>34.99</v>
          </cell>
          <cell r="AN473">
            <v>35</v>
          </cell>
          <cell r="AO473">
            <v>34.99</v>
          </cell>
          <cell r="AP473">
            <v>34.99</v>
          </cell>
          <cell r="AQ473">
            <v>34.99</v>
          </cell>
          <cell r="AR473">
            <v>34.99</v>
          </cell>
          <cell r="AS473">
            <v>34.99</v>
          </cell>
          <cell r="AT473">
            <v>34.99</v>
          </cell>
          <cell r="AU473">
            <v>34.99</v>
          </cell>
          <cell r="AV473">
            <v>34.99</v>
          </cell>
          <cell r="AW473">
            <v>34.99</v>
          </cell>
          <cell r="AX473">
            <v>34.99</v>
          </cell>
          <cell r="AY473">
            <v>34.99</v>
          </cell>
          <cell r="AZ473">
            <v>34.99</v>
          </cell>
          <cell r="BA473">
            <v>34.99</v>
          </cell>
          <cell r="BB473">
            <v>34.99</v>
          </cell>
          <cell r="BC473">
            <v>35</v>
          </cell>
          <cell r="BD473">
            <v>34.99</v>
          </cell>
          <cell r="BE473">
            <v>34.99</v>
          </cell>
          <cell r="BF473">
            <v>34.99</v>
          </cell>
          <cell r="BG473">
            <v>34.99</v>
          </cell>
          <cell r="BH473">
            <v>34.99</v>
          </cell>
          <cell r="BI473">
            <v>34.99</v>
          </cell>
          <cell r="BJ473">
            <v>34.99</v>
          </cell>
          <cell r="BK473">
            <v>34.99</v>
          </cell>
          <cell r="BL473">
            <v>34.99</v>
          </cell>
          <cell r="BM473">
            <v>34.99</v>
          </cell>
          <cell r="BN473">
            <v>34.99</v>
          </cell>
          <cell r="BO473">
            <v>34.99</v>
          </cell>
          <cell r="BP473">
            <v>34.99</v>
          </cell>
          <cell r="BQ473">
            <v>34.99</v>
          </cell>
          <cell r="BR473">
            <v>34.99</v>
          </cell>
          <cell r="BS473">
            <v>34.99</v>
          </cell>
          <cell r="BT473">
            <v>34.99</v>
          </cell>
          <cell r="BU473">
            <v>35</v>
          </cell>
          <cell r="BV473">
            <v>34.99</v>
          </cell>
          <cell r="BW473">
            <v>34.99</v>
          </cell>
          <cell r="BX473">
            <v>34.99</v>
          </cell>
          <cell r="BY473">
            <v>34.99</v>
          </cell>
          <cell r="BZ473">
            <v>34.99</v>
          </cell>
          <cell r="CA473">
            <v>35</v>
          </cell>
          <cell r="CB473">
            <v>34.99</v>
          </cell>
          <cell r="CC473">
            <v>34.99</v>
          </cell>
          <cell r="CD473">
            <v>35</v>
          </cell>
          <cell r="CE473">
            <v>34.99</v>
          </cell>
          <cell r="CF473">
            <v>34.99</v>
          </cell>
          <cell r="CG473">
            <v>34.99</v>
          </cell>
          <cell r="CH473">
            <v>34.99</v>
          </cell>
          <cell r="CI473">
            <v>55.11</v>
          </cell>
          <cell r="CJ473">
            <v>34.99</v>
          </cell>
          <cell r="CK473">
            <v>34.99</v>
          </cell>
          <cell r="CL473">
            <v>35</v>
          </cell>
          <cell r="CM473">
            <v>34.99</v>
          </cell>
          <cell r="CN473">
            <v>34.99</v>
          </cell>
          <cell r="CO473">
            <v>35</v>
          </cell>
          <cell r="CP473">
            <v>34.99</v>
          </cell>
          <cell r="CQ473">
            <v>34.99</v>
          </cell>
        </row>
        <row r="474">
          <cell r="B474">
            <v>2014</v>
          </cell>
          <cell r="C474" t="str">
            <v>Crushed Aggregate Base A</v>
          </cell>
          <cell r="D474" t="str">
            <v>CM</v>
          </cell>
          <cell r="E474">
            <v>496.17</v>
          </cell>
          <cell r="F474">
            <v>467.92</v>
          </cell>
          <cell r="G474">
            <v>556.21</v>
          </cell>
          <cell r="H474">
            <v>715.12</v>
          </cell>
          <cell r="I474">
            <v>640.96</v>
          </cell>
          <cell r="J474">
            <v>499.7</v>
          </cell>
          <cell r="K474">
            <v>473.22</v>
          </cell>
          <cell r="L474">
            <v>542.08000000000004</v>
          </cell>
          <cell r="M474">
            <v>556.21</v>
          </cell>
          <cell r="N474">
            <v>441.43</v>
          </cell>
          <cell r="O474">
            <v>529.72</v>
          </cell>
          <cell r="P474">
            <v>461.92</v>
          </cell>
          <cell r="Q474">
            <v>496.17</v>
          </cell>
          <cell r="R474">
            <v>441.43</v>
          </cell>
          <cell r="S474">
            <v>476.75</v>
          </cell>
          <cell r="T474">
            <v>485.58</v>
          </cell>
          <cell r="U474">
            <v>467.92</v>
          </cell>
          <cell r="V474">
            <v>507.82</v>
          </cell>
          <cell r="W474">
            <v>538.54999999999995</v>
          </cell>
          <cell r="X474">
            <v>591.52</v>
          </cell>
          <cell r="Y474">
            <v>494.41</v>
          </cell>
          <cell r="Z474">
            <v>582.69000000000005</v>
          </cell>
          <cell r="AA474">
            <v>484.87</v>
          </cell>
          <cell r="AB474">
            <v>547.38</v>
          </cell>
          <cell r="AC474">
            <v>467.92</v>
          </cell>
          <cell r="AD474">
            <v>556.21</v>
          </cell>
          <cell r="AE474">
            <v>589.75</v>
          </cell>
          <cell r="AF474">
            <v>450.26</v>
          </cell>
          <cell r="AG474">
            <v>556.21</v>
          </cell>
          <cell r="AH474">
            <v>459.09</v>
          </cell>
          <cell r="AI474">
            <v>520.89</v>
          </cell>
          <cell r="AJ474">
            <v>494.41</v>
          </cell>
          <cell r="AK474">
            <v>706.29</v>
          </cell>
          <cell r="AL474">
            <v>485.58</v>
          </cell>
          <cell r="AM474">
            <v>623.29999999999995</v>
          </cell>
          <cell r="AN474">
            <v>485.58</v>
          </cell>
          <cell r="AO474">
            <v>520.89</v>
          </cell>
          <cell r="AP474">
            <v>450.26</v>
          </cell>
          <cell r="AQ474">
            <v>478.51</v>
          </cell>
          <cell r="AR474">
            <v>530.78</v>
          </cell>
          <cell r="AS474">
            <v>485.58</v>
          </cell>
          <cell r="AT474">
            <v>685.1</v>
          </cell>
          <cell r="AU474">
            <v>538.54999999999995</v>
          </cell>
          <cell r="AV474">
            <v>467.92</v>
          </cell>
          <cell r="AW474">
            <v>582.69000000000005</v>
          </cell>
          <cell r="AX474">
            <v>432.6</v>
          </cell>
          <cell r="AY474">
            <v>522.66</v>
          </cell>
          <cell r="AZ474">
            <v>609.17999999999995</v>
          </cell>
          <cell r="BA474">
            <v>438.96</v>
          </cell>
          <cell r="BB474">
            <v>503.23</v>
          </cell>
          <cell r="BC474">
            <v>507.82</v>
          </cell>
          <cell r="BD474">
            <v>512.05999999999995</v>
          </cell>
          <cell r="BE474">
            <v>485.58</v>
          </cell>
          <cell r="BF474">
            <v>538.54999999999995</v>
          </cell>
          <cell r="BG474">
            <v>432.6</v>
          </cell>
          <cell r="BH474">
            <v>432.6</v>
          </cell>
          <cell r="BI474">
            <v>565.03</v>
          </cell>
          <cell r="BJ474">
            <v>443.2</v>
          </cell>
          <cell r="BK474">
            <v>467.92</v>
          </cell>
          <cell r="BL474">
            <v>461.92</v>
          </cell>
          <cell r="BM474">
            <v>618.01</v>
          </cell>
          <cell r="BN474">
            <v>485.58</v>
          </cell>
          <cell r="BO474">
            <v>556.21</v>
          </cell>
          <cell r="BP474">
            <v>692.17</v>
          </cell>
          <cell r="BQ474">
            <v>591.52</v>
          </cell>
          <cell r="BR474">
            <v>441.43</v>
          </cell>
          <cell r="BS474">
            <v>484.87</v>
          </cell>
          <cell r="BT474">
            <v>467.92</v>
          </cell>
          <cell r="BU474">
            <v>776.92</v>
          </cell>
          <cell r="BV474">
            <v>432.6</v>
          </cell>
          <cell r="BW474">
            <v>406.12</v>
          </cell>
          <cell r="BX474">
            <v>688.64</v>
          </cell>
          <cell r="BY474">
            <v>556.21</v>
          </cell>
          <cell r="BZ474">
            <v>450.26</v>
          </cell>
          <cell r="CA474">
            <v>679.81</v>
          </cell>
          <cell r="CB474">
            <v>485.58</v>
          </cell>
          <cell r="CC474">
            <v>503.23</v>
          </cell>
          <cell r="CD474">
            <v>591.52</v>
          </cell>
          <cell r="CE474">
            <v>450.26</v>
          </cell>
          <cell r="CF474">
            <v>618.01</v>
          </cell>
          <cell r="CG474">
            <v>485.58</v>
          </cell>
          <cell r="CH474">
            <v>459.09</v>
          </cell>
          <cell r="CI474">
            <v>496.17</v>
          </cell>
          <cell r="CJ474">
            <v>484.87</v>
          </cell>
          <cell r="CK474">
            <v>600.35</v>
          </cell>
          <cell r="CL474">
            <v>485.58</v>
          </cell>
          <cell r="CM474">
            <v>573.86</v>
          </cell>
          <cell r="CN474">
            <v>450.26</v>
          </cell>
          <cell r="CO474">
            <v>522.66</v>
          </cell>
          <cell r="CP474">
            <v>692.17</v>
          </cell>
          <cell r="CQ474">
            <v>432.6</v>
          </cell>
        </row>
        <row r="475">
          <cell r="B475">
            <v>2015</v>
          </cell>
          <cell r="C475" t="str">
            <v>Crushed Aggregate Base B</v>
          </cell>
          <cell r="D475" t="str">
            <v>CM</v>
          </cell>
          <cell r="E475">
            <v>490.77</v>
          </cell>
          <cell r="F475">
            <v>462.82</v>
          </cell>
          <cell r="G475">
            <v>550.16999999999996</v>
          </cell>
          <cell r="H475">
            <v>707.35</v>
          </cell>
          <cell r="I475">
            <v>634</v>
          </cell>
          <cell r="J475">
            <v>494.26</v>
          </cell>
          <cell r="K475">
            <v>473.22</v>
          </cell>
          <cell r="L475">
            <v>542.08000000000004</v>
          </cell>
          <cell r="M475">
            <v>537.25</v>
          </cell>
          <cell r="N475">
            <v>436.64</v>
          </cell>
          <cell r="O475">
            <v>523.96</v>
          </cell>
          <cell r="P475">
            <v>446.53</v>
          </cell>
          <cell r="Q475">
            <v>478.65</v>
          </cell>
          <cell r="R475">
            <v>436.63</v>
          </cell>
          <cell r="S475">
            <v>471.56</v>
          </cell>
          <cell r="T475">
            <v>480.31</v>
          </cell>
          <cell r="U475">
            <v>462.84</v>
          </cell>
          <cell r="V475">
            <v>490.51</v>
          </cell>
          <cell r="W475">
            <v>532.70000000000005</v>
          </cell>
          <cell r="X475">
            <v>585.09</v>
          </cell>
          <cell r="Y475">
            <v>489.03</v>
          </cell>
          <cell r="Z475">
            <v>576.37</v>
          </cell>
          <cell r="AA475">
            <v>473.71</v>
          </cell>
          <cell r="AB475">
            <v>541.42999999999995</v>
          </cell>
          <cell r="AC475">
            <v>462.83</v>
          </cell>
          <cell r="AD475">
            <v>550.16</v>
          </cell>
          <cell r="AE475">
            <v>583.34</v>
          </cell>
          <cell r="AF475">
            <v>445.36</v>
          </cell>
          <cell r="AG475">
            <v>550.16999999999996</v>
          </cell>
          <cell r="AH475">
            <v>454.1</v>
          </cell>
          <cell r="AI475">
            <v>515.23</v>
          </cell>
          <cell r="AJ475">
            <v>489.03</v>
          </cell>
          <cell r="AK475">
            <v>698.62</v>
          </cell>
          <cell r="AL475">
            <v>480.3</v>
          </cell>
          <cell r="AM475">
            <v>616.52</v>
          </cell>
          <cell r="AN475">
            <v>480.3</v>
          </cell>
          <cell r="AO475">
            <v>515.23</v>
          </cell>
          <cell r="AP475">
            <v>445.36</v>
          </cell>
          <cell r="AQ475">
            <v>436.91</v>
          </cell>
          <cell r="AR475">
            <v>563.95000000000005</v>
          </cell>
          <cell r="AS475">
            <v>480.31</v>
          </cell>
          <cell r="AT475">
            <v>677.65</v>
          </cell>
          <cell r="AU475">
            <v>535.15</v>
          </cell>
          <cell r="AV475">
            <v>462.84</v>
          </cell>
          <cell r="AW475">
            <v>576.37</v>
          </cell>
          <cell r="AX475">
            <v>427.89</v>
          </cell>
          <cell r="AY475">
            <v>516.98</v>
          </cell>
          <cell r="AZ475">
            <v>605.34</v>
          </cell>
          <cell r="BA475">
            <v>438.96</v>
          </cell>
          <cell r="BB475">
            <v>503.23</v>
          </cell>
          <cell r="BC475">
            <v>507.82</v>
          </cell>
          <cell r="BD475">
            <v>506.49</v>
          </cell>
          <cell r="BE475">
            <v>456.3</v>
          </cell>
          <cell r="BF475">
            <v>532.70000000000005</v>
          </cell>
          <cell r="BG475">
            <v>427.9</v>
          </cell>
          <cell r="BH475">
            <v>427.89</v>
          </cell>
          <cell r="BI475">
            <v>558.89</v>
          </cell>
          <cell r="BJ475">
            <v>438.38</v>
          </cell>
          <cell r="BK475">
            <v>462.84</v>
          </cell>
          <cell r="BL475">
            <v>450.65</v>
          </cell>
          <cell r="BM475">
            <v>611.29</v>
          </cell>
          <cell r="BN475">
            <v>480.3</v>
          </cell>
          <cell r="BO475">
            <v>550.16</v>
          </cell>
          <cell r="BP475">
            <v>684.63</v>
          </cell>
          <cell r="BQ475">
            <v>585.08000000000004</v>
          </cell>
          <cell r="BR475">
            <v>436.63</v>
          </cell>
          <cell r="BS475">
            <v>473.72</v>
          </cell>
          <cell r="BT475">
            <v>462.83</v>
          </cell>
          <cell r="BU475">
            <v>768.48</v>
          </cell>
          <cell r="BV475">
            <v>427.89</v>
          </cell>
          <cell r="BW475">
            <v>401.71</v>
          </cell>
          <cell r="BX475">
            <v>681.15</v>
          </cell>
          <cell r="BY475">
            <v>550.16999999999996</v>
          </cell>
          <cell r="BZ475">
            <v>445.37</v>
          </cell>
          <cell r="CA475">
            <v>672.43</v>
          </cell>
          <cell r="CB475">
            <v>482.52</v>
          </cell>
          <cell r="CC475">
            <v>497.77</v>
          </cell>
          <cell r="CD475">
            <v>585.1</v>
          </cell>
          <cell r="CE475">
            <v>445.37</v>
          </cell>
          <cell r="CF475">
            <v>611.28</v>
          </cell>
          <cell r="CG475">
            <v>480.3</v>
          </cell>
          <cell r="CH475">
            <v>454.1</v>
          </cell>
          <cell r="CI475">
            <v>468.6</v>
          </cell>
          <cell r="CJ475">
            <v>454.57</v>
          </cell>
          <cell r="CK475">
            <v>593.83000000000004</v>
          </cell>
          <cell r="CL475">
            <v>480.3</v>
          </cell>
          <cell r="CM475">
            <v>561.1</v>
          </cell>
          <cell r="CN475">
            <v>445.37</v>
          </cell>
          <cell r="CO475">
            <v>516.98</v>
          </cell>
          <cell r="CP475">
            <v>684.64</v>
          </cell>
          <cell r="CQ475">
            <v>442</v>
          </cell>
        </row>
        <row r="476">
          <cell r="B476">
            <v>2016</v>
          </cell>
          <cell r="C476" t="str">
            <v>Crushed Aggregate Base B1</v>
          </cell>
          <cell r="D476" t="str">
            <v>CM</v>
          </cell>
          <cell r="E476">
            <v>485.5</v>
          </cell>
          <cell r="F476">
            <v>457.85</v>
          </cell>
          <cell r="G476">
            <v>544.25</v>
          </cell>
          <cell r="H476">
            <v>699.74</v>
          </cell>
          <cell r="I476">
            <v>627.17999999999995</v>
          </cell>
          <cell r="J476">
            <v>488.95</v>
          </cell>
          <cell r="K476">
            <v>473.22</v>
          </cell>
          <cell r="L476">
            <v>542.08000000000004</v>
          </cell>
          <cell r="M476">
            <v>525.30999999999995</v>
          </cell>
          <cell r="N476">
            <v>431.94</v>
          </cell>
          <cell r="O476">
            <v>518.32000000000005</v>
          </cell>
          <cell r="P476">
            <v>446.53</v>
          </cell>
          <cell r="Q476">
            <v>462.34</v>
          </cell>
          <cell r="R476">
            <v>431.94</v>
          </cell>
          <cell r="S476">
            <v>466.49</v>
          </cell>
          <cell r="T476">
            <v>475.14</v>
          </cell>
          <cell r="U476">
            <v>457.86</v>
          </cell>
          <cell r="V476">
            <v>479.61</v>
          </cell>
          <cell r="W476">
            <v>526.97</v>
          </cell>
          <cell r="X476">
            <v>578.79999999999995</v>
          </cell>
          <cell r="Y476">
            <v>483.77</v>
          </cell>
          <cell r="Z476">
            <v>570.16999999999996</v>
          </cell>
          <cell r="AA476">
            <v>457.93</v>
          </cell>
          <cell r="AB476">
            <v>535.6</v>
          </cell>
          <cell r="AC476">
            <v>457.85</v>
          </cell>
          <cell r="AD476">
            <v>544.25</v>
          </cell>
          <cell r="AE476">
            <v>577.05999999999995</v>
          </cell>
          <cell r="AF476">
            <v>440.57</v>
          </cell>
          <cell r="AG476">
            <v>544.24</v>
          </cell>
          <cell r="AH476">
            <v>449.21</v>
          </cell>
          <cell r="AI476">
            <v>509.68</v>
          </cell>
          <cell r="AJ476">
            <v>483.77</v>
          </cell>
          <cell r="AK476">
            <v>691.1</v>
          </cell>
          <cell r="AL476">
            <v>475.13</v>
          </cell>
          <cell r="AM476">
            <v>609.9</v>
          </cell>
          <cell r="AN476">
            <v>475.14</v>
          </cell>
          <cell r="AO476">
            <v>509.69</v>
          </cell>
          <cell r="AP476">
            <v>440.57</v>
          </cell>
          <cell r="AQ476">
            <v>432.21</v>
          </cell>
          <cell r="AR476">
            <v>550.21</v>
          </cell>
          <cell r="AS476">
            <v>475.14</v>
          </cell>
          <cell r="AT476">
            <v>670.37</v>
          </cell>
          <cell r="AU476">
            <v>524.89</v>
          </cell>
          <cell r="AV476">
            <v>457.86</v>
          </cell>
          <cell r="AW476">
            <v>570.16999999999996</v>
          </cell>
          <cell r="AX476">
            <v>423.29</v>
          </cell>
          <cell r="AY476">
            <v>511.42</v>
          </cell>
          <cell r="AZ476">
            <v>593.73</v>
          </cell>
          <cell r="BA476">
            <v>438.96</v>
          </cell>
          <cell r="BB476">
            <v>503.23</v>
          </cell>
          <cell r="BC476">
            <v>526.39</v>
          </cell>
          <cell r="BD476">
            <v>501.05</v>
          </cell>
          <cell r="BE476">
            <v>501.55</v>
          </cell>
          <cell r="BF476">
            <v>526.97</v>
          </cell>
          <cell r="BG476">
            <v>423.29</v>
          </cell>
          <cell r="BH476">
            <v>423.29</v>
          </cell>
          <cell r="BI476">
            <v>552.87</v>
          </cell>
          <cell r="BJ476">
            <v>433.67</v>
          </cell>
          <cell r="BK476">
            <v>457.86</v>
          </cell>
          <cell r="BL476">
            <v>461.92</v>
          </cell>
          <cell r="BM476">
            <v>604.72</v>
          </cell>
          <cell r="BN476">
            <v>475.14</v>
          </cell>
          <cell r="BO476">
            <v>544.26</v>
          </cell>
          <cell r="BP476">
            <v>677.27</v>
          </cell>
          <cell r="BQ476">
            <v>578.79</v>
          </cell>
          <cell r="BR476">
            <v>431.94</v>
          </cell>
          <cell r="BS476">
            <v>457.92</v>
          </cell>
          <cell r="BT476">
            <v>457.85</v>
          </cell>
          <cell r="BU476">
            <v>760.21</v>
          </cell>
          <cell r="BV476">
            <v>423.29</v>
          </cell>
          <cell r="BW476">
            <v>397.38</v>
          </cell>
          <cell r="BX476">
            <v>673.83</v>
          </cell>
          <cell r="BY476">
            <v>544.25</v>
          </cell>
          <cell r="BZ476">
            <v>440.59</v>
          </cell>
          <cell r="CA476">
            <v>665.2</v>
          </cell>
          <cell r="CB476">
            <v>473.26</v>
          </cell>
          <cell r="CC476">
            <v>492.41</v>
          </cell>
          <cell r="CD476">
            <v>578.79999999999995</v>
          </cell>
          <cell r="CE476">
            <v>440.58</v>
          </cell>
          <cell r="CF476">
            <v>604.71</v>
          </cell>
          <cell r="CG476">
            <v>475.13</v>
          </cell>
          <cell r="CH476">
            <v>449.21</v>
          </cell>
          <cell r="CI476">
            <v>421.74</v>
          </cell>
          <cell r="CJ476">
            <v>404.06</v>
          </cell>
          <cell r="CK476">
            <v>587.44000000000005</v>
          </cell>
          <cell r="CL476">
            <v>475.14</v>
          </cell>
          <cell r="CM476">
            <v>561.1</v>
          </cell>
          <cell r="CN476">
            <v>440.58</v>
          </cell>
          <cell r="CO476">
            <v>511.42</v>
          </cell>
          <cell r="CP476">
            <v>677.28</v>
          </cell>
          <cell r="CQ476">
            <v>437.26</v>
          </cell>
        </row>
        <row r="477">
          <cell r="B477">
            <v>2017</v>
          </cell>
          <cell r="C477" t="str">
            <v>Granular Sub-Base A</v>
          </cell>
          <cell r="D477" t="str">
            <v>CM</v>
          </cell>
          <cell r="E477">
            <v>286.64999999999998</v>
          </cell>
          <cell r="F477">
            <v>267.26</v>
          </cell>
          <cell r="G477">
            <v>328.88</v>
          </cell>
          <cell r="H477">
            <v>374.52</v>
          </cell>
          <cell r="I477">
            <v>351.28</v>
          </cell>
          <cell r="J477">
            <v>276.79000000000002</v>
          </cell>
          <cell r="K477">
            <v>264.88</v>
          </cell>
          <cell r="L477">
            <v>304.45</v>
          </cell>
          <cell r="M477">
            <v>302.63</v>
          </cell>
          <cell r="N477">
            <v>274.29000000000002</v>
          </cell>
          <cell r="O477">
            <v>297.43</v>
          </cell>
          <cell r="P477">
            <v>268.37</v>
          </cell>
          <cell r="Q477">
            <v>278.06</v>
          </cell>
          <cell r="R477">
            <v>251.38</v>
          </cell>
          <cell r="S477">
            <v>265.61</v>
          </cell>
          <cell r="T477">
            <v>288.77999999999997</v>
          </cell>
          <cell r="U477">
            <v>293.25</v>
          </cell>
          <cell r="V477">
            <v>286.52999999999997</v>
          </cell>
          <cell r="W477">
            <v>301.54000000000002</v>
          </cell>
          <cell r="X477">
            <v>317.83999999999997</v>
          </cell>
          <cell r="Y477">
            <v>278.64999999999998</v>
          </cell>
          <cell r="Z477">
            <v>338.8</v>
          </cell>
          <cell r="AA477">
            <v>284.08999999999997</v>
          </cell>
          <cell r="AB477">
            <v>302.01</v>
          </cell>
          <cell r="AC477">
            <v>280.61</v>
          </cell>
          <cell r="AD477">
            <v>305.39</v>
          </cell>
          <cell r="AE477">
            <v>314.62</v>
          </cell>
          <cell r="AF477">
            <v>260.31</v>
          </cell>
          <cell r="AG477">
            <v>326.88</v>
          </cell>
          <cell r="AH477">
            <v>289.60000000000002</v>
          </cell>
          <cell r="AI477">
            <v>309.17</v>
          </cell>
          <cell r="AJ477">
            <v>268.82</v>
          </cell>
          <cell r="AK477">
            <v>376.69</v>
          </cell>
          <cell r="AL477">
            <v>272.85000000000002</v>
          </cell>
          <cell r="AM477">
            <v>330.25</v>
          </cell>
          <cell r="AN477">
            <v>283.24</v>
          </cell>
          <cell r="AO477">
            <v>286.48</v>
          </cell>
          <cell r="AP477">
            <v>274.5</v>
          </cell>
          <cell r="AQ477">
            <v>275.67</v>
          </cell>
          <cell r="AR477">
            <v>311.39999999999998</v>
          </cell>
          <cell r="AS477">
            <v>293.76</v>
          </cell>
          <cell r="AT477">
            <v>373.59</v>
          </cell>
          <cell r="AU477">
            <v>310.81</v>
          </cell>
          <cell r="AV477">
            <v>280.67</v>
          </cell>
          <cell r="AW477">
            <v>323.92</v>
          </cell>
          <cell r="AX477">
            <v>263.83</v>
          </cell>
          <cell r="AY477">
            <v>284.86</v>
          </cell>
          <cell r="AZ477">
            <v>326.85000000000002</v>
          </cell>
          <cell r="BA477">
            <v>260.55</v>
          </cell>
          <cell r="BB477">
            <v>292.33999999999997</v>
          </cell>
          <cell r="BC477">
            <v>285.97000000000003</v>
          </cell>
          <cell r="BD477">
            <v>275.60000000000002</v>
          </cell>
          <cell r="BE477">
            <v>280.43</v>
          </cell>
          <cell r="BF477">
            <v>299.8</v>
          </cell>
          <cell r="BG477">
            <v>276.97000000000003</v>
          </cell>
          <cell r="BH477">
            <v>274.43</v>
          </cell>
          <cell r="BI477">
            <v>307.44</v>
          </cell>
          <cell r="BJ477">
            <v>263.43</v>
          </cell>
          <cell r="BK477">
            <v>290.32</v>
          </cell>
          <cell r="BL477">
            <v>262.99</v>
          </cell>
          <cell r="BM477">
            <v>331.41</v>
          </cell>
          <cell r="BN477">
            <v>300.98</v>
          </cell>
          <cell r="BO477">
            <v>319.82</v>
          </cell>
          <cell r="BP477">
            <v>365.08</v>
          </cell>
          <cell r="BQ477">
            <v>349.79</v>
          </cell>
          <cell r="BR477">
            <v>278.39999999999998</v>
          </cell>
          <cell r="BS477">
            <v>260.8</v>
          </cell>
          <cell r="BT477">
            <v>287.27999999999997</v>
          </cell>
          <cell r="BU477">
            <v>405.73</v>
          </cell>
          <cell r="BV477">
            <v>271.97000000000003</v>
          </cell>
          <cell r="BW477">
            <v>258.95999999999998</v>
          </cell>
          <cell r="BX477">
            <v>361.91</v>
          </cell>
          <cell r="BY477">
            <v>300.95999999999998</v>
          </cell>
          <cell r="BZ477">
            <v>255.34</v>
          </cell>
          <cell r="CA477">
            <v>363.89</v>
          </cell>
          <cell r="CB477">
            <v>301.7</v>
          </cell>
          <cell r="CC477">
            <v>278.05</v>
          </cell>
          <cell r="CD477">
            <v>323.94</v>
          </cell>
          <cell r="CE477">
            <v>269.2</v>
          </cell>
          <cell r="CF477">
            <v>330.12</v>
          </cell>
          <cell r="CG477">
            <v>326.02</v>
          </cell>
          <cell r="CH477">
            <v>261.24</v>
          </cell>
          <cell r="CI477">
            <v>276.79000000000002</v>
          </cell>
          <cell r="CJ477">
            <v>272.99</v>
          </cell>
          <cell r="CK477">
            <v>350.79</v>
          </cell>
          <cell r="CL477">
            <v>290.95999999999998</v>
          </cell>
          <cell r="CM477">
            <v>317.32</v>
          </cell>
          <cell r="CN477">
            <v>276.62</v>
          </cell>
          <cell r="CO477">
            <v>283.58999999999997</v>
          </cell>
          <cell r="CP477">
            <v>359.88</v>
          </cell>
          <cell r="CQ477">
            <v>262.45999999999998</v>
          </cell>
        </row>
        <row r="478">
          <cell r="B478">
            <v>2018</v>
          </cell>
          <cell r="C478" t="str">
            <v>Granular Sub-Base B</v>
          </cell>
          <cell r="D478" t="str">
            <v>CM</v>
          </cell>
          <cell r="E478">
            <v>286.64999999999998</v>
          </cell>
          <cell r="F478">
            <v>267.26</v>
          </cell>
          <cell r="G478">
            <v>305.47000000000003</v>
          </cell>
          <cell r="H478">
            <v>390.5</v>
          </cell>
          <cell r="I478">
            <v>351.59</v>
          </cell>
          <cell r="J478">
            <v>276.79000000000002</v>
          </cell>
          <cell r="K478">
            <v>264.88</v>
          </cell>
          <cell r="L478">
            <v>304.45</v>
          </cell>
          <cell r="M478">
            <v>302.63</v>
          </cell>
          <cell r="N478">
            <v>301.72000000000003</v>
          </cell>
          <cell r="O478">
            <v>248.21</v>
          </cell>
          <cell r="P478">
            <v>268.37</v>
          </cell>
          <cell r="Q478">
            <v>278.06</v>
          </cell>
          <cell r="R478">
            <v>251.38</v>
          </cell>
          <cell r="S478">
            <v>288.06</v>
          </cell>
          <cell r="T478">
            <v>288.77999999999997</v>
          </cell>
          <cell r="U478">
            <v>326.26</v>
          </cell>
          <cell r="V478">
            <v>286.58</v>
          </cell>
          <cell r="W478">
            <v>301.54000000000002</v>
          </cell>
          <cell r="X478">
            <v>247.61</v>
          </cell>
          <cell r="Y478">
            <v>300.68</v>
          </cell>
          <cell r="Z478">
            <v>356.63</v>
          </cell>
          <cell r="AA478">
            <v>178.47</v>
          </cell>
          <cell r="AB478">
            <v>302.01</v>
          </cell>
          <cell r="AC478">
            <v>308.67</v>
          </cell>
          <cell r="AD478">
            <v>305.39</v>
          </cell>
          <cell r="AE478">
            <v>314.62</v>
          </cell>
          <cell r="AF478">
            <v>260.31</v>
          </cell>
          <cell r="AG478">
            <v>366.61</v>
          </cell>
          <cell r="AH478">
            <v>318.56</v>
          </cell>
          <cell r="AI478">
            <v>309.17</v>
          </cell>
          <cell r="AJ478">
            <v>202.43</v>
          </cell>
          <cell r="AK478">
            <v>339.4</v>
          </cell>
          <cell r="AL478">
            <v>272.85000000000002</v>
          </cell>
          <cell r="AM478">
            <v>336.39</v>
          </cell>
          <cell r="AN478">
            <v>311.57</v>
          </cell>
          <cell r="AO478">
            <v>214.2</v>
          </cell>
          <cell r="AP478">
            <v>287.57</v>
          </cell>
          <cell r="AQ478">
            <v>302.35000000000002</v>
          </cell>
          <cell r="AR478">
            <v>327.87</v>
          </cell>
          <cell r="AS478">
            <v>324.47000000000003</v>
          </cell>
          <cell r="AT478">
            <v>398.67</v>
          </cell>
          <cell r="AU478">
            <v>334.23</v>
          </cell>
          <cell r="AV478">
            <v>303.04000000000002</v>
          </cell>
          <cell r="AW478">
            <v>323.92</v>
          </cell>
          <cell r="AX478">
            <v>278.05</v>
          </cell>
          <cell r="AY478">
            <v>311.60000000000002</v>
          </cell>
          <cell r="AZ478">
            <v>326.85000000000002</v>
          </cell>
          <cell r="BA478">
            <v>259.89</v>
          </cell>
          <cell r="BB478">
            <v>311.41000000000003</v>
          </cell>
          <cell r="BC478">
            <v>285.97000000000003</v>
          </cell>
          <cell r="BD478">
            <v>275.60000000000002</v>
          </cell>
          <cell r="BE478">
            <v>288.66000000000003</v>
          </cell>
          <cell r="BF478">
            <v>299.8</v>
          </cell>
          <cell r="BG478">
            <v>346.48</v>
          </cell>
          <cell r="BH478">
            <v>430.51</v>
          </cell>
          <cell r="BI478">
            <v>330.56</v>
          </cell>
          <cell r="BJ478">
            <v>274.27</v>
          </cell>
          <cell r="BK478">
            <v>316.72000000000003</v>
          </cell>
          <cell r="BL478">
            <v>314.8</v>
          </cell>
          <cell r="BM478">
            <v>357.19</v>
          </cell>
          <cell r="BN478">
            <v>300.98</v>
          </cell>
          <cell r="BO478">
            <v>276.7</v>
          </cell>
          <cell r="BP478">
            <v>358.31</v>
          </cell>
          <cell r="BQ478">
            <v>370.38</v>
          </cell>
          <cell r="BR478">
            <v>364.44</v>
          </cell>
          <cell r="BS478">
            <v>292.08</v>
          </cell>
          <cell r="BT478">
            <v>315.45</v>
          </cell>
          <cell r="BU478">
            <v>405.73</v>
          </cell>
          <cell r="BV478">
            <v>283.11</v>
          </cell>
          <cell r="BW478">
            <v>284.86</v>
          </cell>
          <cell r="BX478">
            <v>361.91</v>
          </cell>
          <cell r="BY478">
            <v>389.43</v>
          </cell>
          <cell r="BZ478">
            <v>260.82</v>
          </cell>
          <cell r="CA478">
            <v>363.78</v>
          </cell>
          <cell r="CB478">
            <v>356.97</v>
          </cell>
          <cell r="CC478">
            <v>278.05</v>
          </cell>
          <cell r="CD478">
            <v>352.3</v>
          </cell>
          <cell r="CE478">
            <v>269.2</v>
          </cell>
          <cell r="CF478">
            <v>365.83</v>
          </cell>
          <cell r="CG478">
            <v>358.63</v>
          </cell>
          <cell r="CH478">
            <v>287.37</v>
          </cell>
          <cell r="CI478">
            <v>306.92</v>
          </cell>
          <cell r="CJ478">
            <v>362.29</v>
          </cell>
          <cell r="CK478">
            <v>368.21</v>
          </cell>
          <cell r="CL478">
            <v>195.83</v>
          </cell>
          <cell r="CM478">
            <v>310.23</v>
          </cell>
          <cell r="CN478">
            <v>304.27999999999997</v>
          </cell>
          <cell r="CO478">
            <v>310.31</v>
          </cell>
          <cell r="CP478">
            <v>359.88</v>
          </cell>
          <cell r="CQ478">
            <v>268.67</v>
          </cell>
        </row>
        <row r="479">
          <cell r="B479">
            <v>2019</v>
          </cell>
          <cell r="C479" t="str">
            <v>Sand Class C</v>
          </cell>
          <cell r="D479" t="str">
            <v>CM</v>
          </cell>
          <cell r="E479">
            <v>286.08999999999997</v>
          </cell>
          <cell r="F479">
            <v>237.28</v>
          </cell>
          <cell r="G479">
            <v>395.58</v>
          </cell>
          <cell r="H479">
            <v>217.51</v>
          </cell>
          <cell r="I479">
            <v>276.83</v>
          </cell>
          <cell r="J479">
            <v>209.8</v>
          </cell>
          <cell r="K479">
            <v>209.8</v>
          </cell>
          <cell r="L479">
            <v>267.02</v>
          </cell>
          <cell r="M479">
            <v>217.51</v>
          </cell>
          <cell r="N479">
            <v>365.56</v>
          </cell>
          <cell r="O479">
            <v>257.06</v>
          </cell>
          <cell r="P479">
            <v>267.02</v>
          </cell>
          <cell r="Q479">
            <v>228.87</v>
          </cell>
          <cell r="R479">
            <v>158.19</v>
          </cell>
          <cell r="S479">
            <v>209.8</v>
          </cell>
          <cell r="T479">
            <v>356.03</v>
          </cell>
          <cell r="U479">
            <v>406.18</v>
          </cell>
          <cell r="V479">
            <v>247.94</v>
          </cell>
          <cell r="W479">
            <v>257.06</v>
          </cell>
          <cell r="X479">
            <v>217.51</v>
          </cell>
          <cell r="Y479">
            <v>257.06</v>
          </cell>
          <cell r="Z479">
            <v>365.57</v>
          </cell>
          <cell r="AA479">
            <v>305.16000000000003</v>
          </cell>
          <cell r="AB479">
            <v>237.29</v>
          </cell>
          <cell r="AC479">
            <v>316.47000000000003</v>
          </cell>
          <cell r="AD479">
            <v>237.35</v>
          </cell>
          <cell r="AE479">
            <v>197.73</v>
          </cell>
          <cell r="AF479">
            <v>257.06</v>
          </cell>
          <cell r="AG479">
            <v>365.56</v>
          </cell>
          <cell r="AH479">
            <v>406.18</v>
          </cell>
          <cell r="AI479">
            <v>356.02</v>
          </cell>
          <cell r="AJ479">
            <v>190.73</v>
          </cell>
          <cell r="AK479">
            <v>257.06</v>
          </cell>
          <cell r="AL479">
            <v>237.35</v>
          </cell>
          <cell r="AM479">
            <v>197.79</v>
          </cell>
          <cell r="AN479">
            <v>284.33</v>
          </cell>
          <cell r="AO479">
            <v>217.51</v>
          </cell>
          <cell r="AP479">
            <v>345.25</v>
          </cell>
          <cell r="AQ479">
            <v>267.02</v>
          </cell>
          <cell r="AR479">
            <v>343.31</v>
          </cell>
          <cell r="AS479">
            <v>365.56</v>
          </cell>
          <cell r="AT479">
            <v>296.61</v>
          </cell>
          <cell r="AU479">
            <v>316.47000000000003</v>
          </cell>
          <cell r="AV479">
            <v>324.94</v>
          </cell>
          <cell r="AW479">
            <v>276.83</v>
          </cell>
          <cell r="AX479">
            <v>324.95</v>
          </cell>
          <cell r="AY479">
            <v>190.73</v>
          </cell>
          <cell r="AZ479">
            <v>217.52</v>
          </cell>
          <cell r="BA479">
            <v>267.02</v>
          </cell>
          <cell r="BB479">
            <v>286.08999999999997</v>
          </cell>
          <cell r="BC479">
            <v>247.94</v>
          </cell>
          <cell r="BD479">
            <v>158.19</v>
          </cell>
          <cell r="BE479">
            <v>276.91000000000003</v>
          </cell>
          <cell r="BF479">
            <v>257.60000000000002</v>
          </cell>
          <cell r="BG479">
            <v>406.18</v>
          </cell>
          <cell r="BH479">
            <v>406.17</v>
          </cell>
          <cell r="BI479">
            <v>217.51</v>
          </cell>
          <cell r="BJ479">
            <v>257.06</v>
          </cell>
          <cell r="BK479">
            <v>406.18</v>
          </cell>
          <cell r="BL479">
            <v>228.87</v>
          </cell>
          <cell r="BM479">
            <v>237.28</v>
          </cell>
          <cell r="BN479">
            <v>415.36</v>
          </cell>
          <cell r="BO479">
            <v>336.25</v>
          </cell>
          <cell r="BP479">
            <v>217.52</v>
          </cell>
          <cell r="BQ479">
            <v>415.36</v>
          </cell>
          <cell r="BR479">
            <v>406.18</v>
          </cell>
          <cell r="BS479">
            <v>190.73</v>
          </cell>
          <cell r="BT479">
            <v>385.87</v>
          </cell>
          <cell r="BU479">
            <v>217.52</v>
          </cell>
          <cell r="BV479">
            <v>365.57</v>
          </cell>
          <cell r="BW479">
            <v>365.57</v>
          </cell>
          <cell r="BX479">
            <v>209.6</v>
          </cell>
          <cell r="BY479">
            <v>197.74</v>
          </cell>
          <cell r="BZ479">
            <v>217.51</v>
          </cell>
          <cell r="CA479">
            <v>257.06</v>
          </cell>
          <cell r="CB479">
            <v>415.36</v>
          </cell>
          <cell r="CC479">
            <v>217.51</v>
          </cell>
          <cell r="CD479">
            <v>237.28</v>
          </cell>
          <cell r="CE479">
            <v>316.47000000000003</v>
          </cell>
          <cell r="CF479">
            <v>217.52</v>
          </cell>
          <cell r="CG479">
            <v>487.42</v>
          </cell>
          <cell r="CH479">
            <v>237.35</v>
          </cell>
          <cell r="CI479">
            <v>209.8</v>
          </cell>
          <cell r="CJ479">
            <v>209.8</v>
          </cell>
          <cell r="CK479">
            <v>395.58</v>
          </cell>
          <cell r="CL479">
            <v>276.91000000000003</v>
          </cell>
          <cell r="CM479">
            <v>257.06</v>
          </cell>
          <cell r="CN479">
            <v>264.02</v>
          </cell>
          <cell r="CO479">
            <v>190.73</v>
          </cell>
          <cell r="CP479">
            <v>197.73</v>
          </cell>
          <cell r="CQ479">
            <v>222.64</v>
          </cell>
        </row>
        <row r="480">
          <cell r="B480">
            <v>2021</v>
          </cell>
          <cell r="C480" t="str">
            <v>Coarse Sand</v>
          </cell>
          <cell r="D480" t="str">
            <v>CM</v>
          </cell>
          <cell r="E480">
            <v>419.6</v>
          </cell>
          <cell r="F480">
            <v>435.02</v>
          </cell>
          <cell r="G480">
            <v>435.14</v>
          </cell>
          <cell r="H480">
            <v>682.19</v>
          </cell>
          <cell r="I480">
            <v>652.53</v>
          </cell>
          <cell r="J480">
            <v>495.89</v>
          </cell>
          <cell r="K480">
            <v>381.46</v>
          </cell>
          <cell r="L480">
            <v>534.04</v>
          </cell>
          <cell r="M480">
            <v>237.28</v>
          </cell>
          <cell r="N480">
            <v>629.58000000000004</v>
          </cell>
          <cell r="O480">
            <v>405.36</v>
          </cell>
          <cell r="P480">
            <v>400.53</v>
          </cell>
          <cell r="Q480">
            <v>419.6</v>
          </cell>
          <cell r="R480">
            <v>197.74</v>
          </cell>
          <cell r="S480">
            <v>324.24</v>
          </cell>
          <cell r="T480">
            <v>435.14</v>
          </cell>
          <cell r="U480">
            <v>649.89</v>
          </cell>
          <cell r="V480">
            <v>419.6</v>
          </cell>
          <cell r="W480">
            <v>474.57</v>
          </cell>
          <cell r="X480">
            <v>375.7</v>
          </cell>
          <cell r="Y480">
            <v>454.92</v>
          </cell>
          <cell r="Z480">
            <v>629.58000000000004</v>
          </cell>
          <cell r="AA480">
            <v>362.38</v>
          </cell>
          <cell r="AB480">
            <v>494.35</v>
          </cell>
          <cell r="AC480">
            <v>395.58</v>
          </cell>
          <cell r="AD480">
            <v>316.47000000000003</v>
          </cell>
          <cell r="AE480">
            <v>514.11</v>
          </cell>
          <cell r="AF480">
            <v>296.61</v>
          </cell>
          <cell r="AG480">
            <v>629.58000000000004</v>
          </cell>
          <cell r="AH480">
            <v>629.58000000000004</v>
          </cell>
          <cell r="AI480">
            <v>395.58</v>
          </cell>
          <cell r="AJ480">
            <v>324.24</v>
          </cell>
          <cell r="AK480">
            <v>593.21</v>
          </cell>
          <cell r="AL480">
            <v>316.47000000000003</v>
          </cell>
          <cell r="AM480">
            <v>593.38</v>
          </cell>
          <cell r="AN480">
            <v>629.58000000000004</v>
          </cell>
          <cell r="AO480">
            <v>355.92</v>
          </cell>
          <cell r="AP480">
            <v>446.8</v>
          </cell>
          <cell r="AQ480">
            <v>400.53</v>
          </cell>
          <cell r="AR480">
            <v>572.17999999999995</v>
          </cell>
          <cell r="AS480">
            <v>609.27</v>
          </cell>
          <cell r="AT480">
            <v>534.04</v>
          </cell>
          <cell r="AU480">
            <v>356.03</v>
          </cell>
          <cell r="AV480">
            <v>324.94</v>
          </cell>
          <cell r="AW480">
            <v>395.47</v>
          </cell>
          <cell r="AX480">
            <v>446.8</v>
          </cell>
          <cell r="AY480">
            <v>324.24</v>
          </cell>
          <cell r="AZ480">
            <v>573.44000000000005</v>
          </cell>
          <cell r="BA480">
            <v>362.38</v>
          </cell>
          <cell r="BB480">
            <v>324.24</v>
          </cell>
          <cell r="BC480">
            <v>305.16000000000003</v>
          </cell>
          <cell r="BD480">
            <v>336.16</v>
          </cell>
          <cell r="BE480">
            <v>276.91000000000003</v>
          </cell>
          <cell r="BF480">
            <v>474.7</v>
          </cell>
          <cell r="BG480">
            <v>629.58000000000004</v>
          </cell>
          <cell r="BH480">
            <v>528.03</v>
          </cell>
          <cell r="BI480">
            <v>375.7</v>
          </cell>
          <cell r="BJ480">
            <v>514.11</v>
          </cell>
          <cell r="BK480">
            <v>690.51</v>
          </cell>
          <cell r="BL480">
            <v>400.53</v>
          </cell>
          <cell r="BM480">
            <v>751.4</v>
          </cell>
          <cell r="BN480">
            <v>415.36</v>
          </cell>
          <cell r="BO480">
            <v>395.58</v>
          </cell>
          <cell r="BP480">
            <v>711.85</v>
          </cell>
          <cell r="BQ480">
            <v>454.92</v>
          </cell>
          <cell r="BR480">
            <v>649.89</v>
          </cell>
          <cell r="BS480">
            <v>378</v>
          </cell>
          <cell r="BT480">
            <v>406.18</v>
          </cell>
          <cell r="BU480">
            <v>711.85</v>
          </cell>
          <cell r="BV480">
            <v>629.58000000000004</v>
          </cell>
          <cell r="BW480">
            <v>487.42</v>
          </cell>
          <cell r="BX480">
            <v>692.08</v>
          </cell>
          <cell r="BY480">
            <v>454.8</v>
          </cell>
          <cell r="BZ480">
            <v>257.06</v>
          </cell>
          <cell r="CA480">
            <v>692.08</v>
          </cell>
          <cell r="CB480">
            <v>494.48</v>
          </cell>
          <cell r="CC480">
            <v>375.7</v>
          </cell>
          <cell r="CD480">
            <v>435.02</v>
          </cell>
          <cell r="CE480">
            <v>316.47000000000003</v>
          </cell>
          <cell r="CF480">
            <v>731.63</v>
          </cell>
          <cell r="CG480">
            <v>609.27</v>
          </cell>
          <cell r="CH480">
            <v>276.91000000000003</v>
          </cell>
          <cell r="CI480">
            <v>324.24</v>
          </cell>
          <cell r="CJ480">
            <v>362.38</v>
          </cell>
          <cell r="CK480">
            <v>435.14</v>
          </cell>
          <cell r="CL480">
            <v>276.91000000000003</v>
          </cell>
          <cell r="CM480">
            <v>632.76</v>
          </cell>
          <cell r="CN480">
            <v>528.03</v>
          </cell>
          <cell r="CO480">
            <v>362.38</v>
          </cell>
          <cell r="CP480">
            <v>533.89</v>
          </cell>
          <cell r="CQ480">
            <v>629.58000000000004</v>
          </cell>
        </row>
        <row r="481">
          <cell r="B481">
            <v>2022</v>
          </cell>
          <cell r="C481" t="str">
            <v>Fine Sand</v>
          </cell>
          <cell r="D481" t="str">
            <v>CM</v>
          </cell>
          <cell r="E481">
            <v>286.08999999999997</v>
          </cell>
          <cell r="F481">
            <v>237.28</v>
          </cell>
          <cell r="G481">
            <v>395.58</v>
          </cell>
          <cell r="H481">
            <v>217.51</v>
          </cell>
          <cell r="I481">
            <v>276.83</v>
          </cell>
          <cell r="J481">
            <v>209.8</v>
          </cell>
          <cell r="K481">
            <v>209.8</v>
          </cell>
          <cell r="L481">
            <v>314.7</v>
          </cell>
          <cell r="M481">
            <v>217.51</v>
          </cell>
          <cell r="N481">
            <v>446.8</v>
          </cell>
          <cell r="O481">
            <v>257.06</v>
          </cell>
          <cell r="P481">
            <v>267.02</v>
          </cell>
          <cell r="Q481">
            <v>228.87</v>
          </cell>
          <cell r="R481">
            <v>158.19</v>
          </cell>
          <cell r="S481">
            <v>209.8</v>
          </cell>
          <cell r="T481">
            <v>296.69</v>
          </cell>
          <cell r="U481">
            <v>406.18</v>
          </cell>
          <cell r="V481">
            <v>288</v>
          </cell>
          <cell r="W481">
            <v>257.06</v>
          </cell>
          <cell r="X481">
            <v>217.51</v>
          </cell>
          <cell r="Y481">
            <v>257.06</v>
          </cell>
          <cell r="Z481">
            <v>243.71</v>
          </cell>
          <cell r="AA481">
            <v>286.08999999999997</v>
          </cell>
          <cell r="AB481">
            <v>237.29</v>
          </cell>
          <cell r="AC481">
            <v>296.69</v>
          </cell>
          <cell r="AD481">
            <v>276.91000000000003</v>
          </cell>
          <cell r="AE481">
            <v>197.73</v>
          </cell>
          <cell r="AF481">
            <v>257.06</v>
          </cell>
          <cell r="AG481">
            <v>365.56</v>
          </cell>
          <cell r="AH481">
            <v>446.8</v>
          </cell>
          <cell r="AI481">
            <v>316.45999999999998</v>
          </cell>
          <cell r="AJ481">
            <v>190.73</v>
          </cell>
          <cell r="AK481">
            <v>257.06</v>
          </cell>
          <cell r="AL481">
            <v>296.69</v>
          </cell>
          <cell r="AM481">
            <v>197.79</v>
          </cell>
          <cell r="AN481">
            <v>284.33</v>
          </cell>
          <cell r="AO481">
            <v>217.51</v>
          </cell>
          <cell r="AP481">
            <v>345.25</v>
          </cell>
          <cell r="AQ481">
            <v>267.02</v>
          </cell>
          <cell r="AR481">
            <v>343.31</v>
          </cell>
          <cell r="AS481">
            <v>548.34</v>
          </cell>
          <cell r="AT481">
            <v>296.61</v>
          </cell>
          <cell r="AU481">
            <v>276.91000000000003</v>
          </cell>
          <cell r="AV481">
            <v>324.94</v>
          </cell>
          <cell r="AW481">
            <v>276.83</v>
          </cell>
          <cell r="AX481">
            <v>324.95</v>
          </cell>
          <cell r="AY481">
            <v>190.73</v>
          </cell>
          <cell r="AZ481">
            <v>217.52</v>
          </cell>
          <cell r="BA481">
            <v>267.02</v>
          </cell>
          <cell r="BB481">
            <v>286.08999999999997</v>
          </cell>
          <cell r="BC481">
            <v>247.94</v>
          </cell>
          <cell r="BD481">
            <v>158.19</v>
          </cell>
          <cell r="BE481">
            <v>276.91000000000003</v>
          </cell>
          <cell r="BF481">
            <v>257.60000000000002</v>
          </cell>
          <cell r="BG481">
            <v>386.69</v>
          </cell>
          <cell r="BH481">
            <v>386.68</v>
          </cell>
          <cell r="BI481">
            <v>217.51</v>
          </cell>
          <cell r="BJ481">
            <v>257.06</v>
          </cell>
          <cell r="BK481">
            <v>528.04</v>
          </cell>
          <cell r="BL481">
            <v>228.87</v>
          </cell>
          <cell r="BM481">
            <v>237.28</v>
          </cell>
          <cell r="BN481">
            <v>217.57</v>
          </cell>
          <cell r="BO481">
            <v>276.91000000000003</v>
          </cell>
          <cell r="BP481">
            <v>217.52</v>
          </cell>
          <cell r="BQ481">
            <v>415.36</v>
          </cell>
          <cell r="BR481">
            <v>365.56</v>
          </cell>
          <cell r="BS481">
            <v>190.73</v>
          </cell>
          <cell r="BT481">
            <v>182.78</v>
          </cell>
          <cell r="BU481">
            <v>217.52</v>
          </cell>
          <cell r="BV481">
            <v>243.71</v>
          </cell>
          <cell r="BW481">
            <v>365.57</v>
          </cell>
          <cell r="BX481">
            <v>209.6</v>
          </cell>
          <cell r="BY481">
            <v>197.74</v>
          </cell>
          <cell r="BZ481">
            <v>217.51</v>
          </cell>
          <cell r="CA481">
            <v>257.06</v>
          </cell>
          <cell r="CB481">
            <v>415.36</v>
          </cell>
          <cell r="CC481">
            <v>217.51</v>
          </cell>
          <cell r="CD481">
            <v>237.28</v>
          </cell>
          <cell r="CE481">
            <v>276.91000000000003</v>
          </cell>
          <cell r="CF481">
            <v>217.52</v>
          </cell>
          <cell r="CG481">
            <v>487.42</v>
          </cell>
          <cell r="CH481">
            <v>257.13</v>
          </cell>
          <cell r="CI481">
            <v>209.8</v>
          </cell>
          <cell r="CJ481">
            <v>209.8</v>
          </cell>
          <cell r="CK481">
            <v>356.02</v>
          </cell>
          <cell r="CL481">
            <v>217.57</v>
          </cell>
          <cell r="CM481">
            <v>257.06</v>
          </cell>
          <cell r="CN481">
            <v>264.02</v>
          </cell>
          <cell r="CO481">
            <v>190.73</v>
          </cell>
          <cell r="CP481">
            <v>197.73</v>
          </cell>
          <cell r="CQ481">
            <v>243.71</v>
          </cell>
        </row>
        <row r="482">
          <cell r="B482">
            <v>2023</v>
          </cell>
          <cell r="C482" t="str">
            <v>Aggregate 2"-1.1/2"</v>
          </cell>
          <cell r="D482" t="str">
            <v>CM</v>
          </cell>
          <cell r="E482">
            <v>588.09</v>
          </cell>
          <cell r="F482">
            <v>545.16</v>
          </cell>
          <cell r="G482">
            <v>645.80999999999995</v>
          </cell>
          <cell r="H482">
            <v>838.74</v>
          </cell>
          <cell r="I482">
            <v>726.32</v>
          </cell>
          <cell r="J482">
            <v>697.16</v>
          </cell>
          <cell r="K482">
            <v>609.9</v>
          </cell>
          <cell r="L482">
            <v>642.47</v>
          </cell>
          <cell r="M482">
            <v>612.27</v>
          </cell>
          <cell r="N482">
            <v>545.17999999999995</v>
          </cell>
          <cell r="O482">
            <v>620.65</v>
          </cell>
          <cell r="P482">
            <v>620.66999999999996</v>
          </cell>
          <cell r="Q482">
            <v>675.34</v>
          </cell>
          <cell r="R482">
            <v>520.02</v>
          </cell>
          <cell r="S482">
            <v>520.01</v>
          </cell>
          <cell r="T482">
            <v>561.95000000000005</v>
          </cell>
          <cell r="U482">
            <v>561.94000000000005</v>
          </cell>
          <cell r="V482">
            <v>675.34</v>
          </cell>
          <cell r="W482">
            <v>603.88</v>
          </cell>
          <cell r="X482">
            <v>721.3</v>
          </cell>
          <cell r="Y482">
            <v>687.76</v>
          </cell>
          <cell r="Z482">
            <v>645.83000000000004</v>
          </cell>
          <cell r="AA482">
            <v>565.20000000000005</v>
          </cell>
          <cell r="AB482">
            <v>570.34</v>
          </cell>
          <cell r="AC482">
            <v>545.16</v>
          </cell>
          <cell r="AD482">
            <v>629.04</v>
          </cell>
          <cell r="AE482">
            <v>610.59</v>
          </cell>
          <cell r="AF482">
            <v>578.71</v>
          </cell>
          <cell r="AG482">
            <v>629.04</v>
          </cell>
          <cell r="AH482">
            <v>545.17999999999995</v>
          </cell>
          <cell r="AI482">
            <v>612.28</v>
          </cell>
          <cell r="AJ482">
            <v>546.83000000000004</v>
          </cell>
          <cell r="AK482">
            <v>780.02</v>
          </cell>
          <cell r="AL482">
            <v>561.94000000000005</v>
          </cell>
          <cell r="AM482">
            <v>642.47</v>
          </cell>
          <cell r="AN482">
            <v>561.95000000000005</v>
          </cell>
          <cell r="AO482">
            <v>545.16999999999996</v>
          </cell>
          <cell r="AP482">
            <v>578.72</v>
          </cell>
          <cell r="AQ482">
            <v>609.9</v>
          </cell>
          <cell r="AR482">
            <v>729.78</v>
          </cell>
          <cell r="AS482">
            <v>645.83000000000004</v>
          </cell>
          <cell r="AT482">
            <v>780.01</v>
          </cell>
          <cell r="AU482">
            <v>654.20000000000005</v>
          </cell>
          <cell r="AV482">
            <v>561.94000000000005</v>
          </cell>
          <cell r="AW482">
            <v>654.20000000000005</v>
          </cell>
          <cell r="AX482">
            <v>511.63</v>
          </cell>
          <cell r="AY482">
            <v>631.74</v>
          </cell>
          <cell r="AZ482">
            <v>696.14</v>
          </cell>
          <cell r="BA482">
            <v>609.91</v>
          </cell>
          <cell r="BB482">
            <v>561.95000000000005</v>
          </cell>
          <cell r="BC482">
            <v>593.14</v>
          </cell>
          <cell r="BD482">
            <v>536.77</v>
          </cell>
          <cell r="BE482">
            <v>612.27</v>
          </cell>
          <cell r="BF482">
            <v>612.26</v>
          </cell>
          <cell r="BG482">
            <v>545.17999999999995</v>
          </cell>
          <cell r="BH482">
            <v>561.94000000000005</v>
          </cell>
          <cell r="BI482">
            <v>679.37</v>
          </cell>
          <cell r="BJ482">
            <v>521.67999999999995</v>
          </cell>
          <cell r="BK482">
            <v>612.27</v>
          </cell>
          <cell r="BL482">
            <v>753.91</v>
          </cell>
          <cell r="BM482">
            <v>780.02</v>
          </cell>
          <cell r="BN482">
            <v>612.26</v>
          </cell>
          <cell r="BO482">
            <v>629.04</v>
          </cell>
          <cell r="BP482">
            <v>749.82</v>
          </cell>
          <cell r="BQ482">
            <v>704.53</v>
          </cell>
          <cell r="BR482">
            <v>595.49</v>
          </cell>
          <cell r="BS482">
            <v>603.89</v>
          </cell>
          <cell r="BT482">
            <v>536.78</v>
          </cell>
          <cell r="BU482">
            <v>821.95</v>
          </cell>
          <cell r="BV482">
            <v>561.95000000000005</v>
          </cell>
          <cell r="BW482">
            <v>520.01</v>
          </cell>
          <cell r="BX482">
            <v>738.07</v>
          </cell>
          <cell r="BY482">
            <v>629.04</v>
          </cell>
          <cell r="BZ482">
            <v>570.35</v>
          </cell>
          <cell r="CA482">
            <v>696.14</v>
          </cell>
          <cell r="CB482">
            <v>696.15</v>
          </cell>
          <cell r="CC482">
            <v>528.4</v>
          </cell>
          <cell r="CD482">
            <v>645.83000000000004</v>
          </cell>
          <cell r="CE482">
            <v>595.51</v>
          </cell>
          <cell r="CF482">
            <v>780.01</v>
          </cell>
          <cell r="CG482">
            <v>545.17999999999995</v>
          </cell>
          <cell r="CH482">
            <v>536.78</v>
          </cell>
          <cell r="CI482">
            <v>593.14</v>
          </cell>
          <cell r="CJ482">
            <v>609.91</v>
          </cell>
          <cell r="CK482">
            <v>712.92</v>
          </cell>
          <cell r="CL482">
            <v>561.92999999999995</v>
          </cell>
          <cell r="CM482">
            <v>662.58</v>
          </cell>
          <cell r="CN482">
            <v>561.94000000000005</v>
          </cell>
          <cell r="CO482">
            <v>667.17</v>
          </cell>
          <cell r="CP482">
            <v>724.65</v>
          </cell>
          <cell r="CQ482">
            <v>561.94000000000005</v>
          </cell>
        </row>
        <row r="483">
          <cell r="B483">
            <v>2024</v>
          </cell>
          <cell r="C483" t="str">
            <v>Aggregate 1.1/2"-3/4"</v>
          </cell>
          <cell r="D483" t="str">
            <v>CM</v>
          </cell>
          <cell r="E483">
            <v>588.09</v>
          </cell>
          <cell r="F483">
            <v>545.16</v>
          </cell>
          <cell r="G483">
            <v>645.80999999999995</v>
          </cell>
          <cell r="H483">
            <v>838.74</v>
          </cell>
          <cell r="I483">
            <v>726.32</v>
          </cell>
          <cell r="J483">
            <v>697.16</v>
          </cell>
          <cell r="K483">
            <v>609.9</v>
          </cell>
          <cell r="L483">
            <v>642.47</v>
          </cell>
          <cell r="M483">
            <v>612.27</v>
          </cell>
          <cell r="N483">
            <v>545.17999999999995</v>
          </cell>
          <cell r="O483">
            <v>620.65</v>
          </cell>
          <cell r="P483">
            <v>620.66999999999996</v>
          </cell>
          <cell r="Q483">
            <v>675.34</v>
          </cell>
          <cell r="R483">
            <v>520.02</v>
          </cell>
          <cell r="S483">
            <v>520.01</v>
          </cell>
          <cell r="T483">
            <v>561.95000000000005</v>
          </cell>
          <cell r="U483">
            <v>561.94000000000005</v>
          </cell>
          <cell r="V483">
            <v>675.34</v>
          </cell>
          <cell r="W483">
            <v>603.88</v>
          </cell>
          <cell r="X483">
            <v>721.3</v>
          </cell>
          <cell r="Y483">
            <v>687.76</v>
          </cell>
          <cell r="Z483">
            <v>645.83000000000004</v>
          </cell>
          <cell r="AA483">
            <v>565.20000000000005</v>
          </cell>
          <cell r="AB483">
            <v>570.34</v>
          </cell>
          <cell r="AC483">
            <v>545.16</v>
          </cell>
          <cell r="AD483">
            <v>629.04</v>
          </cell>
          <cell r="AE483">
            <v>610.59</v>
          </cell>
          <cell r="AF483">
            <v>578.71</v>
          </cell>
          <cell r="AG483">
            <v>629.04</v>
          </cell>
          <cell r="AH483">
            <v>545.17999999999995</v>
          </cell>
          <cell r="AI483">
            <v>612.28</v>
          </cell>
          <cell r="AJ483">
            <v>546.83000000000004</v>
          </cell>
          <cell r="AK483">
            <v>780.02</v>
          </cell>
          <cell r="AL483">
            <v>561.94000000000005</v>
          </cell>
          <cell r="AM483">
            <v>642.47</v>
          </cell>
          <cell r="AN483">
            <v>561.95000000000005</v>
          </cell>
          <cell r="AO483">
            <v>545.16999999999996</v>
          </cell>
          <cell r="AP483">
            <v>578.72</v>
          </cell>
          <cell r="AQ483">
            <v>609.9</v>
          </cell>
          <cell r="AR483">
            <v>729.78</v>
          </cell>
          <cell r="AS483">
            <v>645.83000000000004</v>
          </cell>
          <cell r="AT483">
            <v>780.01</v>
          </cell>
          <cell r="AU483">
            <v>654.20000000000005</v>
          </cell>
          <cell r="AV483">
            <v>561.94000000000005</v>
          </cell>
          <cell r="AW483">
            <v>654.20000000000005</v>
          </cell>
          <cell r="AX483">
            <v>473.43</v>
          </cell>
          <cell r="AY483">
            <v>631.74</v>
          </cell>
          <cell r="AZ483">
            <v>696.14</v>
          </cell>
          <cell r="BA483">
            <v>609.91</v>
          </cell>
          <cell r="BB483">
            <v>561.95000000000005</v>
          </cell>
          <cell r="BC483">
            <v>593.14</v>
          </cell>
          <cell r="BD483">
            <v>536.77</v>
          </cell>
          <cell r="BE483">
            <v>612.27</v>
          </cell>
          <cell r="BF483">
            <v>612.26</v>
          </cell>
          <cell r="BG483">
            <v>545.17999999999995</v>
          </cell>
          <cell r="BH483">
            <v>561.94000000000005</v>
          </cell>
          <cell r="BI483">
            <v>679.37</v>
          </cell>
          <cell r="BJ483">
            <v>521.67999999999995</v>
          </cell>
          <cell r="BK483">
            <v>612.27</v>
          </cell>
          <cell r="BL483">
            <v>753.91</v>
          </cell>
          <cell r="BM483">
            <v>780.02</v>
          </cell>
          <cell r="BN483">
            <v>612.26</v>
          </cell>
          <cell r="BO483">
            <v>629.04</v>
          </cell>
          <cell r="BP483">
            <v>749.82</v>
          </cell>
          <cell r="BQ483">
            <v>704.53</v>
          </cell>
          <cell r="BR483">
            <v>595.49</v>
          </cell>
          <cell r="BS483">
            <v>603.89</v>
          </cell>
          <cell r="BT483">
            <v>536.78</v>
          </cell>
          <cell r="BU483">
            <v>821.95</v>
          </cell>
          <cell r="BV483">
            <v>561.95000000000005</v>
          </cell>
          <cell r="BW483">
            <v>520.01</v>
          </cell>
          <cell r="BX483">
            <v>738.07</v>
          </cell>
          <cell r="BY483">
            <v>629.04</v>
          </cell>
          <cell r="BZ483">
            <v>570.35</v>
          </cell>
          <cell r="CA483">
            <v>696.14</v>
          </cell>
          <cell r="CB483">
            <v>696.15</v>
          </cell>
          <cell r="CC483">
            <v>528.4</v>
          </cell>
          <cell r="CD483">
            <v>645.83000000000004</v>
          </cell>
          <cell r="CE483">
            <v>595.51</v>
          </cell>
          <cell r="CF483">
            <v>780.01</v>
          </cell>
          <cell r="CG483">
            <v>545.17999999999995</v>
          </cell>
          <cell r="CH483">
            <v>536.78</v>
          </cell>
          <cell r="CI483">
            <v>593.14</v>
          </cell>
          <cell r="CJ483">
            <v>609.91</v>
          </cell>
          <cell r="CK483">
            <v>712.92</v>
          </cell>
          <cell r="CL483">
            <v>561.92999999999995</v>
          </cell>
          <cell r="CM483">
            <v>662.58</v>
          </cell>
          <cell r="CN483">
            <v>561.94000000000005</v>
          </cell>
          <cell r="CO483">
            <v>667.17</v>
          </cell>
          <cell r="CP483">
            <v>724.65</v>
          </cell>
          <cell r="CQ483">
            <v>561.94000000000005</v>
          </cell>
        </row>
        <row r="484">
          <cell r="B484">
            <v>2025</v>
          </cell>
          <cell r="C484" t="str">
            <v>Aggregate 3/4"-3/8"</v>
          </cell>
          <cell r="D484" t="str">
            <v>CM</v>
          </cell>
          <cell r="E484">
            <v>619.07000000000005</v>
          </cell>
          <cell r="F484">
            <v>573.86</v>
          </cell>
          <cell r="G484">
            <v>679.81</v>
          </cell>
          <cell r="H484">
            <v>882.87</v>
          </cell>
          <cell r="I484">
            <v>764.56</v>
          </cell>
          <cell r="J484">
            <v>733.84</v>
          </cell>
          <cell r="K484">
            <v>642.02</v>
          </cell>
          <cell r="L484">
            <v>676.28</v>
          </cell>
          <cell r="M484">
            <v>644.49</v>
          </cell>
          <cell r="N484">
            <v>573.86</v>
          </cell>
          <cell r="O484">
            <v>653.32000000000005</v>
          </cell>
          <cell r="P484">
            <v>653.32000000000005</v>
          </cell>
          <cell r="Q484">
            <v>710.88</v>
          </cell>
          <cell r="R484">
            <v>547.38</v>
          </cell>
          <cell r="S484">
            <v>547.38</v>
          </cell>
          <cell r="T484">
            <v>591.52</v>
          </cell>
          <cell r="U484">
            <v>591.52</v>
          </cell>
          <cell r="V484">
            <v>710.88</v>
          </cell>
          <cell r="W484">
            <v>635.66</v>
          </cell>
          <cell r="X484">
            <v>759.27</v>
          </cell>
          <cell r="Y484">
            <v>723.95</v>
          </cell>
          <cell r="Z484">
            <v>679.81</v>
          </cell>
          <cell r="AA484">
            <v>596.11</v>
          </cell>
          <cell r="AB484">
            <v>600.35</v>
          </cell>
          <cell r="AC484">
            <v>573.86</v>
          </cell>
          <cell r="AD484">
            <v>662.15</v>
          </cell>
          <cell r="AE484">
            <v>642.73</v>
          </cell>
          <cell r="AF484">
            <v>609.17999999999995</v>
          </cell>
          <cell r="AG484">
            <v>662.15</v>
          </cell>
          <cell r="AH484">
            <v>573.86</v>
          </cell>
          <cell r="AI484">
            <v>644.49</v>
          </cell>
          <cell r="AJ484">
            <v>575.63</v>
          </cell>
          <cell r="AK484">
            <v>821.07</v>
          </cell>
          <cell r="AL484">
            <v>591.52</v>
          </cell>
          <cell r="AM484">
            <v>676.28</v>
          </cell>
          <cell r="AN484">
            <v>591.52</v>
          </cell>
          <cell r="AO484">
            <v>573.86</v>
          </cell>
          <cell r="AP484">
            <v>609.17999999999995</v>
          </cell>
          <cell r="AQ484">
            <v>642.02</v>
          </cell>
          <cell r="AR484">
            <v>768.09</v>
          </cell>
          <cell r="AS484">
            <v>679.81</v>
          </cell>
          <cell r="AT484">
            <v>821.07</v>
          </cell>
          <cell r="AU484">
            <v>688.64</v>
          </cell>
          <cell r="AV484">
            <v>591.52</v>
          </cell>
          <cell r="AW484">
            <v>688.64</v>
          </cell>
          <cell r="AX484">
            <v>538.54999999999995</v>
          </cell>
          <cell r="AY484">
            <v>664.98</v>
          </cell>
          <cell r="AZ484">
            <v>732.78</v>
          </cell>
          <cell r="BA484">
            <v>642.02</v>
          </cell>
          <cell r="BB484">
            <v>591.52</v>
          </cell>
          <cell r="BC484">
            <v>624.36</v>
          </cell>
          <cell r="BD484">
            <v>565.03</v>
          </cell>
          <cell r="BE484">
            <v>644.49</v>
          </cell>
          <cell r="BF484">
            <v>644.49</v>
          </cell>
          <cell r="BG484">
            <v>573.86</v>
          </cell>
          <cell r="BH484">
            <v>591.52</v>
          </cell>
          <cell r="BI484">
            <v>715.12</v>
          </cell>
          <cell r="BJ484">
            <v>549.14</v>
          </cell>
          <cell r="BK484">
            <v>644.49</v>
          </cell>
          <cell r="BL484">
            <v>612.71</v>
          </cell>
          <cell r="BM484">
            <v>821.07</v>
          </cell>
          <cell r="BN484">
            <v>644.49</v>
          </cell>
          <cell r="BO484">
            <v>662.15</v>
          </cell>
          <cell r="BP484">
            <v>789.28</v>
          </cell>
          <cell r="BQ484">
            <v>741.61</v>
          </cell>
          <cell r="BR484">
            <v>626.84</v>
          </cell>
          <cell r="BS484">
            <v>635.66</v>
          </cell>
          <cell r="BT484">
            <v>565.03</v>
          </cell>
          <cell r="BU484">
            <v>865.21</v>
          </cell>
          <cell r="BV484">
            <v>591.52</v>
          </cell>
          <cell r="BW484">
            <v>547.38</v>
          </cell>
          <cell r="BX484">
            <v>776.92</v>
          </cell>
          <cell r="BY484">
            <v>662.15</v>
          </cell>
          <cell r="BZ484">
            <v>600.35</v>
          </cell>
          <cell r="CA484">
            <v>732.78</v>
          </cell>
          <cell r="CB484">
            <v>732.78</v>
          </cell>
          <cell r="CC484">
            <v>556.21</v>
          </cell>
          <cell r="CD484">
            <v>679.81</v>
          </cell>
          <cell r="CE484">
            <v>626.84</v>
          </cell>
          <cell r="CF484">
            <v>821.07</v>
          </cell>
          <cell r="CG484">
            <v>573.86</v>
          </cell>
          <cell r="CH484">
            <v>565.03</v>
          </cell>
          <cell r="CI484">
            <v>624.36</v>
          </cell>
          <cell r="CJ484">
            <v>642.02</v>
          </cell>
          <cell r="CK484">
            <v>750.44</v>
          </cell>
          <cell r="CL484">
            <v>591.52</v>
          </cell>
          <cell r="CM484">
            <v>697.46</v>
          </cell>
          <cell r="CN484">
            <v>591.52</v>
          </cell>
          <cell r="CO484">
            <v>699.23</v>
          </cell>
          <cell r="CP484">
            <v>762.8</v>
          </cell>
          <cell r="CQ484">
            <v>591.52</v>
          </cell>
        </row>
        <row r="485">
          <cell r="B485">
            <v>2026</v>
          </cell>
          <cell r="C485" t="str">
            <v>Aggregate 3/8"-No. 4</v>
          </cell>
          <cell r="D485" t="str">
            <v>CM</v>
          </cell>
          <cell r="E485">
            <v>558.71</v>
          </cell>
          <cell r="F485">
            <v>517.9</v>
          </cell>
          <cell r="G485">
            <v>613.52</v>
          </cell>
          <cell r="H485">
            <v>796.8</v>
          </cell>
          <cell r="I485">
            <v>690</v>
          </cell>
          <cell r="J485">
            <v>663.73</v>
          </cell>
          <cell r="K485">
            <v>579.41</v>
          </cell>
          <cell r="L485">
            <v>610.36</v>
          </cell>
          <cell r="M485">
            <v>581.66</v>
          </cell>
          <cell r="N485">
            <v>518.33000000000004</v>
          </cell>
          <cell r="O485">
            <v>589.62</v>
          </cell>
          <cell r="P485">
            <v>589.63</v>
          </cell>
          <cell r="Q485">
            <v>641.58000000000004</v>
          </cell>
          <cell r="R485">
            <v>494.01</v>
          </cell>
          <cell r="S485">
            <v>494.01</v>
          </cell>
          <cell r="T485">
            <v>533.85</v>
          </cell>
          <cell r="U485">
            <v>533.84</v>
          </cell>
          <cell r="V485">
            <v>641.57000000000005</v>
          </cell>
          <cell r="W485">
            <v>573.70000000000005</v>
          </cell>
          <cell r="X485">
            <v>685.24</v>
          </cell>
          <cell r="Y485">
            <v>653.37</v>
          </cell>
          <cell r="Z485">
            <v>613.52</v>
          </cell>
          <cell r="AA485">
            <v>538</v>
          </cell>
          <cell r="AB485">
            <v>541.80999999999995</v>
          </cell>
          <cell r="AC485">
            <v>517.97</v>
          </cell>
          <cell r="AD485">
            <v>597.58000000000004</v>
          </cell>
          <cell r="AE485">
            <v>580.07000000000005</v>
          </cell>
          <cell r="AF485">
            <v>549.79</v>
          </cell>
          <cell r="AG485">
            <v>597.21</v>
          </cell>
          <cell r="AH485">
            <v>517.91</v>
          </cell>
          <cell r="AI485">
            <v>612.26</v>
          </cell>
          <cell r="AJ485">
            <v>519.5</v>
          </cell>
          <cell r="AK485">
            <v>741.01</v>
          </cell>
          <cell r="AL485">
            <v>532.36</v>
          </cell>
          <cell r="AM485">
            <v>608.64</v>
          </cell>
          <cell r="AN485">
            <v>532.37</v>
          </cell>
          <cell r="AO485">
            <v>516.47</v>
          </cell>
          <cell r="AP485">
            <v>548.26</v>
          </cell>
          <cell r="AQ485">
            <v>577.80999999999995</v>
          </cell>
          <cell r="AR485">
            <v>691.37</v>
          </cell>
          <cell r="AS485">
            <v>611.82000000000005</v>
          </cell>
          <cell r="AT485">
            <v>738.95</v>
          </cell>
          <cell r="AU485">
            <v>619.76</v>
          </cell>
          <cell r="AV485">
            <v>532.37</v>
          </cell>
          <cell r="AW485">
            <v>619.78</v>
          </cell>
          <cell r="AX485">
            <v>484.69</v>
          </cell>
          <cell r="AY485">
            <v>598.47</v>
          </cell>
          <cell r="AZ485">
            <v>659.49</v>
          </cell>
          <cell r="BA485">
            <v>577.79999999999995</v>
          </cell>
          <cell r="BB485">
            <v>532.38</v>
          </cell>
          <cell r="BC485">
            <v>561.92999999999995</v>
          </cell>
          <cell r="BD485">
            <v>508.52</v>
          </cell>
          <cell r="BE485">
            <v>580.04999999999995</v>
          </cell>
          <cell r="BF485">
            <v>580.04</v>
          </cell>
          <cell r="BG485">
            <v>516.48</v>
          </cell>
          <cell r="BH485">
            <v>532.36</v>
          </cell>
          <cell r="BI485">
            <v>643.6</v>
          </cell>
          <cell r="BJ485">
            <v>494.21</v>
          </cell>
          <cell r="BK485">
            <v>580.04999999999995</v>
          </cell>
          <cell r="BL485">
            <v>697.73</v>
          </cell>
          <cell r="BM485">
            <v>738.96</v>
          </cell>
          <cell r="BN485">
            <v>580.03</v>
          </cell>
          <cell r="BO485">
            <v>595.91999999999996</v>
          </cell>
          <cell r="BP485">
            <v>710.34</v>
          </cell>
          <cell r="BQ485">
            <v>667.45</v>
          </cell>
          <cell r="BR485">
            <v>564.16</v>
          </cell>
          <cell r="BS485">
            <v>572.09</v>
          </cell>
          <cell r="BT485">
            <v>508.52</v>
          </cell>
          <cell r="BU485">
            <v>778.68</v>
          </cell>
          <cell r="BV485">
            <v>532.36</v>
          </cell>
          <cell r="BW485">
            <v>492.65</v>
          </cell>
          <cell r="BX485">
            <v>699.24</v>
          </cell>
          <cell r="BY485">
            <v>595.95000000000005</v>
          </cell>
          <cell r="BZ485">
            <v>540.32000000000005</v>
          </cell>
          <cell r="CA485">
            <v>725.94</v>
          </cell>
          <cell r="CB485">
            <v>659.51</v>
          </cell>
          <cell r="CC485">
            <v>500.59</v>
          </cell>
          <cell r="CD485">
            <v>611.82000000000005</v>
          </cell>
          <cell r="CE485">
            <v>564.15</v>
          </cell>
          <cell r="CF485">
            <v>738.98</v>
          </cell>
          <cell r="CG485">
            <v>516.47</v>
          </cell>
          <cell r="CH485">
            <v>508.52</v>
          </cell>
          <cell r="CI485">
            <v>561.91999999999996</v>
          </cell>
          <cell r="CJ485">
            <v>577.80999999999995</v>
          </cell>
          <cell r="CK485">
            <v>675.41</v>
          </cell>
          <cell r="CL485">
            <v>532.35</v>
          </cell>
          <cell r="CM485">
            <v>627.71</v>
          </cell>
          <cell r="CN485">
            <v>532.37</v>
          </cell>
          <cell r="CO485">
            <v>629.32000000000005</v>
          </cell>
          <cell r="CP485">
            <v>686.52</v>
          </cell>
          <cell r="CQ485">
            <v>533.85</v>
          </cell>
        </row>
        <row r="486">
          <cell r="B486">
            <v>2027</v>
          </cell>
          <cell r="C486" t="str">
            <v>Aggregate No. 4 - No. 200</v>
          </cell>
          <cell r="D486" t="str">
            <v>CM</v>
          </cell>
          <cell r="E486">
            <v>371.45</v>
          </cell>
          <cell r="F486">
            <v>344.31</v>
          </cell>
          <cell r="G486">
            <v>407.89</v>
          </cell>
          <cell r="H486">
            <v>726.92</v>
          </cell>
          <cell r="I486">
            <v>631.5</v>
          </cell>
          <cell r="J486">
            <v>440.32</v>
          </cell>
          <cell r="K486">
            <v>385.23</v>
          </cell>
          <cell r="L486">
            <v>576.02</v>
          </cell>
          <cell r="M486">
            <v>315.37</v>
          </cell>
          <cell r="N486">
            <v>463.6</v>
          </cell>
          <cell r="O486">
            <v>391.99</v>
          </cell>
          <cell r="P486">
            <v>538.95000000000005</v>
          </cell>
          <cell r="Q486">
            <v>548.11</v>
          </cell>
          <cell r="R486">
            <v>328.42</v>
          </cell>
          <cell r="S486">
            <v>328.42</v>
          </cell>
          <cell r="T486">
            <v>354.9</v>
          </cell>
          <cell r="U486">
            <v>442.16</v>
          </cell>
          <cell r="V486">
            <v>560.99</v>
          </cell>
          <cell r="W486">
            <v>449.75</v>
          </cell>
          <cell r="X486">
            <v>607.25</v>
          </cell>
          <cell r="Y486">
            <v>566.67999999999995</v>
          </cell>
          <cell r="Z486">
            <v>547.03</v>
          </cell>
          <cell r="AA486">
            <v>357.66</v>
          </cell>
          <cell r="AB486">
            <v>513.71</v>
          </cell>
          <cell r="AC486">
            <v>427.78</v>
          </cell>
          <cell r="AD486">
            <v>406</v>
          </cell>
          <cell r="AE486">
            <v>385.63</v>
          </cell>
          <cell r="AF486">
            <v>469.43</v>
          </cell>
          <cell r="AG486">
            <v>524.97</v>
          </cell>
          <cell r="AH486">
            <v>497.75</v>
          </cell>
          <cell r="AI486">
            <v>386.69</v>
          </cell>
          <cell r="AJ486">
            <v>345.39</v>
          </cell>
          <cell r="AK486">
            <v>603.19000000000005</v>
          </cell>
          <cell r="AL486">
            <v>354.91</v>
          </cell>
          <cell r="AM486">
            <v>565.26</v>
          </cell>
          <cell r="AN486">
            <v>499.3</v>
          </cell>
          <cell r="AO486">
            <v>472.67</v>
          </cell>
          <cell r="AP486">
            <v>502.61</v>
          </cell>
          <cell r="AQ486">
            <v>536.48</v>
          </cell>
          <cell r="AR486">
            <v>639.63</v>
          </cell>
          <cell r="AS486">
            <v>491.87</v>
          </cell>
          <cell r="AT486">
            <v>699.96</v>
          </cell>
          <cell r="AU486">
            <v>589.65</v>
          </cell>
          <cell r="AV486">
            <v>505.1</v>
          </cell>
          <cell r="AW486">
            <v>593.53</v>
          </cell>
          <cell r="AX486">
            <v>509.11</v>
          </cell>
          <cell r="AY486">
            <v>514.12</v>
          </cell>
          <cell r="AZ486">
            <v>636.30999999999995</v>
          </cell>
          <cell r="BA486">
            <v>546.80999999999995</v>
          </cell>
          <cell r="BB486">
            <v>503.76</v>
          </cell>
          <cell r="BC486">
            <v>502.5</v>
          </cell>
          <cell r="BD486">
            <v>476.08</v>
          </cell>
          <cell r="BE486">
            <v>380.39</v>
          </cell>
          <cell r="BF486">
            <v>551.95000000000005</v>
          </cell>
          <cell r="BG486">
            <v>452.94</v>
          </cell>
          <cell r="BH486">
            <v>381.27</v>
          </cell>
          <cell r="BI486">
            <v>584.9</v>
          </cell>
          <cell r="BJ486">
            <v>480.01</v>
          </cell>
          <cell r="BK486">
            <v>518.54</v>
          </cell>
          <cell r="BL486">
            <v>468.54</v>
          </cell>
          <cell r="BM486">
            <v>726.29</v>
          </cell>
          <cell r="BN486">
            <v>534.20000000000005</v>
          </cell>
          <cell r="BO486">
            <v>573.78</v>
          </cell>
          <cell r="BP486">
            <v>473.55</v>
          </cell>
          <cell r="BQ486">
            <v>641.48</v>
          </cell>
          <cell r="BR486">
            <v>505.98</v>
          </cell>
          <cell r="BS486">
            <v>520.79</v>
          </cell>
          <cell r="BT486">
            <v>459.62</v>
          </cell>
          <cell r="BU486">
            <v>519.12</v>
          </cell>
          <cell r="BV486">
            <v>483.37</v>
          </cell>
          <cell r="BW486">
            <v>451.49</v>
          </cell>
          <cell r="BX486">
            <v>669.88</v>
          </cell>
          <cell r="BY486">
            <v>563.63</v>
          </cell>
          <cell r="BZ486">
            <v>472.29</v>
          </cell>
          <cell r="CA486">
            <v>554.05999999999995</v>
          </cell>
          <cell r="CB486">
            <v>598.37</v>
          </cell>
          <cell r="CC486">
            <v>441.57</v>
          </cell>
          <cell r="CD486">
            <v>531.51</v>
          </cell>
          <cell r="CE486">
            <v>462.49</v>
          </cell>
          <cell r="CF486">
            <v>619.74</v>
          </cell>
          <cell r="CG486">
            <v>470.56</v>
          </cell>
          <cell r="CH486">
            <v>478.51</v>
          </cell>
          <cell r="CI486">
            <v>500.24</v>
          </cell>
          <cell r="CJ486">
            <v>493.28</v>
          </cell>
          <cell r="CK486">
            <v>612.45000000000005</v>
          </cell>
          <cell r="CL486">
            <v>465.09</v>
          </cell>
          <cell r="CM486">
            <v>565.92999999999995</v>
          </cell>
          <cell r="CN486">
            <v>495.04</v>
          </cell>
          <cell r="CO486">
            <v>557.87</v>
          </cell>
          <cell r="CP486">
            <v>656.04</v>
          </cell>
          <cell r="CQ486">
            <v>465.7</v>
          </cell>
        </row>
        <row r="487">
          <cell r="B487">
            <v>2028</v>
          </cell>
          <cell r="C487" t="str">
            <v>Filler Material</v>
          </cell>
          <cell r="D487" t="str">
            <v>CM</v>
          </cell>
          <cell r="E487">
            <v>336.55</v>
          </cell>
          <cell r="F487">
            <v>291.35000000000002</v>
          </cell>
          <cell r="G487">
            <v>445.45</v>
          </cell>
          <cell r="H487">
            <v>556.21</v>
          </cell>
          <cell r="I487">
            <v>482.05</v>
          </cell>
          <cell r="J487">
            <v>451.32</v>
          </cell>
          <cell r="K487">
            <v>359.5</v>
          </cell>
          <cell r="L487">
            <v>393.76</v>
          </cell>
          <cell r="M487">
            <v>361.98</v>
          </cell>
          <cell r="N487">
            <v>353.2</v>
          </cell>
          <cell r="O487">
            <v>370.8</v>
          </cell>
          <cell r="P487">
            <v>370.8</v>
          </cell>
          <cell r="Q487">
            <v>512.79</v>
          </cell>
          <cell r="R487">
            <v>264.86</v>
          </cell>
          <cell r="S487">
            <v>299.55</v>
          </cell>
          <cell r="T487">
            <v>464.54</v>
          </cell>
          <cell r="U487">
            <v>317.88</v>
          </cell>
          <cell r="V487">
            <v>428.37</v>
          </cell>
          <cell r="W487">
            <v>353.2</v>
          </cell>
          <cell r="X487">
            <v>476.75</v>
          </cell>
          <cell r="Y487">
            <v>441.43</v>
          </cell>
          <cell r="Z487">
            <v>494.48</v>
          </cell>
          <cell r="AA487">
            <v>313.58999999999997</v>
          </cell>
          <cell r="AB487">
            <v>317.83</v>
          </cell>
          <cell r="AC487">
            <v>451.82</v>
          </cell>
          <cell r="AD487">
            <v>471.45</v>
          </cell>
          <cell r="AE487">
            <v>423.72</v>
          </cell>
          <cell r="AF487">
            <v>326.66000000000003</v>
          </cell>
          <cell r="AG487">
            <v>379.63</v>
          </cell>
          <cell r="AH487">
            <v>494.48</v>
          </cell>
          <cell r="AI487">
            <v>385</v>
          </cell>
          <cell r="AJ487">
            <v>310.77</v>
          </cell>
          <cell r="AK487">
            <v>538.54999999999995</v>
          </cell>
          <cell r="AL487">
            <v>471.07</v>
          </cell>
          <cell r="AM487">
            <v>393.76</v>
          </cell>
          <cell r="AN487">
            <v>353.2</v>
          </cell>
          <cell r="AO487">
            <v>388.41</v>
          </cell>
          <cell r="AP487">
            <v>353.2</v>
          </cell>
          <cell r="AQ487">
            <v>359.5</v>
          </cell>
          <cell r="AR487">
            <v>485.58</v>
          </cell>
          <cell r="AS487">
            <v>397.29</v>
          </cell>
          <cell r="AT487">
            <v>538.54999999999995</v>
          </cell>
          <cell r="AU487">
            <v>486.82</v>
          </cell>
          <cell r="AV487">
            <v>353.2</v>
          </cell>
          <cell r="AW487">
            <v>406.12</v>
          </cell>
          <cell r="AX487">
            <v>494.48</v>
          </cell>
          <cell r="AY487">
            <v>382.46</v>
          </cell>
          <cell r="AZ487">
            <v>450.26</v>
          </cell>
          <cell r="BA487">
            <v>359.5</v>
          </cell>
          <cell r="BB487">
            <v>369.5</v>
          </cell>
          <cell r="BC487">
            <v>359.5</v>
          </cell>
          <cell r="BD487">
            <v>282.52</v>
          </cell>
          <cell r="BE487">
            <v>429</v>
          </cell>
          <cell r="BF487">
            <v>361.98</v>
          </cell>
          <cell r="BG487">
            <v>494.48</v>
          </cell>
          <cell r="BH487">
            <v>494.48</v>
          </cell>
          <cell r="BI487">
            <v>432.6</v>
          </cell>
          <cell r="BJ487">
            <v>388.41</v>
          </cell>
          <cell r="BK487">
            <v>494.48</v>
          </cell>
          <cell r="BL487">
            <v>347.85</v>
          </cell>
          <cell r="BM487">
            <v>538.54999999999995</v>
          </cell>
          <cell r="BN487">
            <v>444</v>
          </cell>
          <cell r="BO487">
            <v>423.18</v>
          </cell>
          <cell r="BP487">
            <v>506.77</v>
          </cell>
          <cell r="BQ487">
            <v>459.09</v>
          </cell>
          <cell r="BR487">
            <v>494.48</v>
          </cell>
          <cell r="BS487">
            <v>370.8</v>
          </cell>
          <cell r="BT487">
            <v>353.2</v>
          </cell>
          <cell r="BU487">
            <v>582.69000000000005</v>
          </cell>
          <cell r="BV487">
            <v>388.52</v>
          </cell>
          <cell r="BW487">
            <v>459.16</v>
          </cell>
          <cell r="BX487">
            <v>494.41</v>
          </cell>
          <cell r="BY487">
            <v>379.63</v>
          </cell>
          <cell r="BZ487">
            <v>317.83</v>
          </cell>
          <cell r="CA487">
            <v>450.26</v>
          </cell>
          <cell r="CB487">
            <v>496.77</v>
          </cell>
          <cell r="CC487">
            <v>388.52</v>
          </cell>
          <cell r="CD487">
            <v>397.29</v>
          </cell>
          <cell r="CE487">
            <v>558.28</v>
          </cell>
          <cell r="CF487">
            <v>538.54999999999995</v>
          </cell>
          <cell r="CG487">
            <v>353.2</v>
          </cell>
          <cell r="CH487">
            <v>584.25</v>
          </cell>
          <cell r="CI487">
            <v>359.5</v>
          </cell>
          <cell r="CJ487">
            <v>359.5</v>
          </cell>
          <cell r="CK487">
            <v>497.72</v>
          </cell>
          <cell r="CL487">
            <v>456.82</v>
          </cell>
          <cell r="CM487">
            <v>414.95</v>
          </cell>
          <cell r="CN487">
            <v>353.2</v>
          </cell>
          <cell r="CO487">
            <v>416.71</v>
          </cell>
          <cell r="CP487">
            <v>480.28</v>
          </cell>
          <cell r="CQ487">
            <v>494.48</v>
          </cell>
        </row>
        <row r="488">
          <cell r="B488">
            <v>2029</v>
          </cell>
          <cell r="C488" t="str">
            <v>Brick Class A</v>
          </cell>
          <cell r="D488" t="str">
            <v>NO.</v>
          </cell>
          <cell r="E488">
            <v>3.22</v>
          </cell>
          <cell r="F488">
            <v>3</v>
          </cell>
          <cell r="G488">
            <v>2.75</v>
          </cell>
          <cell r="H488">
            <v>2.6</v>
          </cell>
          <cell r="I488">
            <v>2.6</v>
          </cell>
          <cell r="J488">
            <v>3.9</v>
          </cell>
          <cell r="K488">
            <v>3.74</v>
          </cell>
          <cell r="L488">
            <v>3.45</v>
          </cell>
          <cell r="M488">
            <v>2.7</v>
          </cell>
          <cell r="N488">
            <v>2.7</v>
          </cell>
          <cell r="O488">
            <v>2.7</v>
          </cell>
          <cell r="P488">
            <v>3.45</v>
          </cell>
          <cell r="Q488">
            <v>4.62</v>
          </cell>
          <cell r="R488">
            <v>2.6</v>
          </cell>
          <cell r="S488">
            <v>3</v>
          </cell>
          <cell r="T488">
            <v>2.8</v>
          </cell>
          <cell r="U488">
            <v>2.75</v>
          </cell>
          <cell r="V488">
            <v>3.45</v>
          </cell>
          <cell r="W488">
            <v>2.8</v>
          </cell>
          <cell r="X488">
            <v>3</v>
          </cell>
          <cell r="Y488">
            <v>3</v>
          </cell>
          <cell r="Z488">
            <v>2.75</v>
          </cell>
          <cell r="AA488">
            <v>3.22</v>
          </cell>
          <cell r="AB488">
            <v>2.7</v>
          </cell>
          <cell r="AC488">
            <v>2.8</v>
          </cell>
          <cell r="AD488">
            <v>2.75</v>
          </cell>
          <cell r="AE488">
            <v>2.7</v>
          </cell>
          <cell r="AF488">
            <v>2.7</v>
          </cell>
          <cell r="AG488">
            <v>2.6</v>
          </cell>
          <cell r="AH488">
            <v>2.6</v>
          </cell>
          <cell r="AI488">
            <v>2.7</v>
          </cell>
          <cell r="AJ488">
            <v>3.45</v>
          </cell>
          <cell r="AK488">
            <v>3.1</v>
          </cell>
          <cell r="AL488">
            <v>2.75</v>
          </cell>
          <cell r="AM488">
            <v>2.6</v>
          </cell>
          <cell r="AN488">
            <v>2.75</v>
          </cell>
          <cell r="AO488">
            <v>2.6</v>
          </cell>
          <cell r="AP488">
            <v>2.7</v>
          </cell>
          <cell r="AQ488">
            <v>3.22</v>
          </cell>
          <cell r="AR488">
            <v>3.57</v>
          </cell>
          <cell r="AS488">
            <v>2.75</v>
          </cell>
          <cell r="AT488">
            <v>3.4</v>
          </cell>
          <cell r="AU488">
            <v>2.7</v>
          </cell>
          <cell r="AV488">
            <v>2.8</v>
          </cell>
          <cell r="AW488">
            <v>2.6</v>
          </cell>
          <cell r="AX488">
            <v>2.7</v>
          </cell>
          <cell r="AY488">
            <v>3.36</v>
          </cell>
          <cell r="AZ488">
            <v>2.6</v>
          </cell>
          <cell r="BA488">
            <v>3.57</v>
          </cell>
          <cell r="BB488">
            <v>3.45</v>
          </cell>
          <cell r="BC488">
            <v>3.22</v>
          </cell>
          <cell r="BD488">
            <v>2.7</v>
          </cell>
          <cell r="BE488">
            <v>2.75</v>
          </cell>
          <cell r="BF488">
            <v>2.6</v>
          </cell>
          <cell r="BG488">
            <v>2.7</v>
          </cell>
          <cell r="BH488">
            <v>2.8</v>
          </cell>
          <cell r="BI488">
            <v>2.7</v>
          </cell>
          <cell r="BJ488">
            <v>2.6</v>
          </cell>
          <cell r="BK488">
            <v>2.75</v>
          </cell>
          <cell r="BL488">
            <v>3.22</v>
          </cell>
          <cell r="BM488">
            <v>2.7</v>
          </cell>
          <cell r="BN488">
            <v>2.7</v>
          </cell>
          <cell r="BO488">
            <v>2.75</v>
          </cell>
          <cell r="BP488">
            <v>2.6</v>
          </cell>
          <cell r="BQ488">
            <v>2.7</v>
          </cell>
          <cell r="BR488">
            <v>2.6</v>
          </cell>
          <cell r="BS488">
            <v>3.22</v>
          </cell>
          <cell r="BT488">
            <v>2.7</v>
          </cell>
          <cell r="BU488">
            <v>2.7</v>
          </cell>
          <cell r="BV488">
            <v>2.7</v>
          </cell>
          <cell r="BW488">
            <v>2.75</v>
          </cell>
          <cell r="BX488">
            <v>2.6</v>
          </cell>
          <cell r="BY488">
            <v>2.7</v>
          </cell>
          <cell r="BZ488">
            <v>3.5</v>
          </cell>
          <cell r="CA488">
            <v>2.6</v>
          </cell>
          <cell r="CB488">
            <v>2.75</v>
          </cell>
          <cell r="CC488">
            <v>2.7</v>
          </cell>
          <cell r="CD488">
            <v>3</v>
          </cell>
          <cell r="CE488">
            <v>2.8</v>
          </cell>
          <cell r="CF488">
            <v>3</v>
          </cell>
          <cell r="CG488">
            <v>2.75</v>
          </cell>
          <cell r="CH488">
            <v>2.8</v>
          </cell>
          <cell r="CI488">
            <v>3.45</v>
          </cell>
          <cell r="CJ488">
            <v>3.74</v>
          </cell>
          <cell r="CK488">
            <v>2.75</v>
          </cell>
          <cell r="CL488">
            <v>2.75</v>
          </cell>
          <cell r="CM488">
            <v>2.6</v>
          </cell>
          <cell r="CN488">
            <v>3.05</v>
          </cell>
          <cell r="CO488">
            <v>3.3</v>
          </cell>
          <cell r="CP488">
            <v>2.2000000000000002</v>
          </cell>
          <cell r="CQ488">
            <v>2.75</v>
          </cell>
        </row>
        <row r="489">
          <cell r="B489">
            <v>2030</v>
          </cell>
          <cell r="C489" t="str">
            <v>Stone Random Class-A</v>
          </cell>
          <cell r="D489" t="str">
            <v>CM</v>
          </cell>
          <cell r="E489">
            <v>308.99</v>
          </cell>
          <cell r="F489">
            <v>296.64</v>
          </cell>
          <cell r="G489">
            <v>381.83</v>
          </cell>
          <cell r="H489">
            <v>413.45</v>
          </cell>
          <cell r="I489">
            <v>483.63</v>
          </cell>
          <cell r="J489">
            <v>271.12</v>
          </cell>
          <cell r="K489">
            <v>222.14</v>
          </cell>
          <cell r="L489">
            <v>336.9</v>
          </cell>
          <cell r="M489">
            <v>367.5</v>
          </cell>
          <cell r="N489">
            <v>337.97</v>
          </cell>
          <cell r="O489">
            <v>227.4</v>
          </cell>
          <cell r="P489">
            <v>310.7</v>
          </cell>
          <cell r="Q489">
            <v>231.26</v>
          </cell>
          <cell r="R489">
            <v>210.21</v>
          </cell>
          <cell r="S489">
            <v>228.84</v>
          </cell>
          <cell r="T489">
            <v>281.08999999999997</v>
          </cell>
          <cell r="U489">
            <v>294.02</v>
          </cell>
          <cell r="V489">
            <v>252.98</v>
          </cell>
          <cell r="W489">
            <v>292.94</v>
          </cell>
          <cell r="X489">
            <v>315.68</v>
          </cell>
          <cell r="Y489">
            <v>294.81</v>
          </cell>
          <cell r="Z489">
            <v>417.22</v>
          </cell>
          <cell r="AA489">
            <v>273.83999999999997</v>
          </cell>
          <cell r="AB489">
            <v>301.3</v>
          </cell>
          <cell r="AC489">
            <v>263.24</v>
          </cell>
          <cell r="AD489">
            <v>305.22000000000003</v>
          </cell>
          <cell r="AE489">
            <v>290.39999999999998</v>
          </cell>
          <cell r="AF489">
            <v>258.08</v>
          </cell>
          <cell r="AG489">
            <v>271.44</v>
          </cell>
          <cell r="AH489">
            <v>310.66000000000003</v>
          </cell>
          <cell r="AI489">
            <v>283.5</v>
          </cell>
          <cell r="AJ489">
            <v>231</v>
          </cell>
          <cell r="AK489">
            <v>363.07</v>
          </cell>
          <cell r="AL489">
            <v>210</v>
          </cell>
          <cell r="AM489">
            <v>342.12</v>
          </cell>
          <cell r="AN489">
            <v>341.27</v>
          </cell>
          <cell r="AO489">
            <v>271.79000000000002</v>
          </cell>
          <cell r="AP489">
            <v>420</v>
          </cell>
          <cell r="AQ489">
            <v>228.61</v>
          </cell>
          <cell r="AR489">
            <v>324.89999999999998</v>
          </cell>
          <cell r="AS489">
            <v>323.81</v>
          </cell>
          <cell r="AT489">
            <v>316.88</v>
          </cell>
          <cell r="AU489">
            <v>273.74</v>
          </cell>
          <cell r="AV489">
            <v>396.51</v>
          </cell>
          <cell r="AW489">
            <v>375.62</v>
          </cell>
          <cell r="AX489">
            <v>290.39</v>
          </cell>
          <cell r="AY489">
            <v>315.02</v>
          </cell>
          <cell r="AZ489">
            <v>444.96</v>
          </cell>
          <cell r="BA489">
            <v>302.77</v>
          </cell>
          <cell r="BB489">
            <v>357.55</v>
          </cell>
          <cell r="BC489">
            <v>265.10000000000002</v>
          </cell>
          <cell r="BD489">
            <v>240</v>
          </cell>
          <cell r="BE489">
            <v>349.72</v>
          </cell>
          <cell r="BF489">
            <v>347.7</v>
          </cell>
          <cell r="BG489">
            <v>279.16000000000003</v>
          </cell>
          <cell r="BH489">
            <v>305.08999999999997</v>
          </cell>
          <cell r="BI489">
            <v>410.45</v>
          </cell>
          <cell r="BJ489">
            <v>331.65</v>
          </cell>
          <cell r="BK489">
            <v>371.94</v>
          </cell>
          <cell r="BL489">
            <v>179.16</v>
          </cell>
          <cell r="BM489">
            <v>498.75</v>
          </cell>
          <cell r="BN489">
            <v>357.14</v>
          </cell>
          <cell r="BO489">
            <v>386.8</v>
          </cell>
          <cell r="BP489">
            <v>413.45</v>
          </cell>
          <cell r="BQ489">
            <v>451.5</v>
          </cell>
          <cell r="BR489">
            <v>282.99</v>
          </cell>
          <cell r="BS489">
            <v>215.25</v>
          </cell>
          <cell r="BT489">
            <v>436.8</v>
          </cell>
          <cell r="BU489">
            <v>525.95000000000005</v>
          </cell>
          <cell r="BV489">
            <v>249.36</v>
          </cell>
          <cell r="BW489">
            <v>231.66</v>
          </cell>
          <cell r="BX489">
            <v>421.83</v>
          </cell>
          <cell r="BY489">
            <v>368.78</v>
          </cell>
          <cell r="BZ489">
            <v>315</v>
          </cell>
          <cell r="CA489">
            <v>391.24</v>
          </cell>
          <cell r="CB489">
            <v>438.75</v>
          </cell>
          <cell r="CC489">
            <v>214.77</v>
          </cell>
          <cell r="CD489">
            <v>362.32</v>
          </cell>
          <cell r="CE489">
            <v>362.32</v>
          </cell>
          <cell r="CF489">
            <v>390.29</v>
          </cell>
          <cell r="CG489">
            <v>402.73</v>
          </cell>
          <cell r="CH489">
            <v>231.85</v>
          </cell>
          <cell r="CI489">
            <v>368.12</v>
          </cell>
          <cell r="CJ489">
            <v>242.57</v>
          </cell>
          <cell r="CK489">
            <v>373.01</v>
          </cell>
          <cell r="CL489">
            <v>229.83</v>
          </cell>
          <cell r="CM489">
            <v>304.92</v>
          </cell>
          <cell r="CN489">
            <v>388.52</v>
          </cell>
          <cell r="CO489">
            <v>200.24</v>
          </cell>
          <cell r="CP489">
            <v>472.98</v>
          </cell>
          <cell r="CQ489">
            <v>249.36</v>
          </cell>
        </row>
        <row r="490">
          <cell r="B490">
            <v>2031</v>
          </cell>
          <cell r="C490" t="str">
            <v>Stone Random Class-B</v>
          </cell>
          <cell r="D490" t="str">
            <v>CM</v>
          </cell>
          <cell r="E490">
            <v>308.99</v>
          </cell>
          <cell r="F490">
            <v>296.64</v>
          </cell>
          <cell r="G490">
            <v>381.83</v>
          </cell>
          <cell r="H490">
            <v>413.45</v>
          </cell>
          <cell r="I490">
            <v>483.63</v>
          </cell>
          <cell r="J490">
            <v>271.12</v>
          </cell>
          <cell r="K490">
            <v>222.14</v>
          </cell>
          <cell r="L490">
            <v>336.9</v>
          </cell>
          <cell r="M490">
            <v>367.5</v>
          </cell>
          <cell r="N490">
            <v>337.97</v>
          </cell>
          <cell r="O490">
            <v>227.4</v>
          </cell>
          <cell r="P490">
            <v>310.7</v>
          </cell>
          <cell r="Q490">
            <v>231.26</v>
          </cell>
          <cell r="R490">
            <v>210.21</v>
          </cell>
          <cell r="S490">
            <v>228.84</v>
          </cell>
          <cell r="T490">
            <v>281.08999999999997</v>
          </cell>
          <cell r="U490">
            <v>294.02</v>
          </cell>
          <cell r="V490">
            <v>252.98</v>
          </cell>
          <cell r="W490">
            <v>292.94</v>
          </cell>
          <cell r="X490">
            <v>315.68</v>
          </cell>
          <cell r="Y490">
            <v>294.81</v>
          </cell>
          <cell r="Z490">
            <v>417.22</v>
          </cell>
          <cell r="AA490">
            <v>273.83999999999997</v>
          </cell>
          <cell r="AB490">
            <v>301.3</v>
          </cell>
          <cell r="AC490">
            <v>263.24</v>
          </cell>
          <cell r="AD490">
            <v>305.22000000000003</v>
          </cell>
          <cell r="AE490">
            <v>290.39999999999998</v>
          </cell>
          <cell r="AF490">
            <v>258.08</v>
          </cell>
          <cell r="AG490">
            <v>271.44</v>
          </cell>
          <cell r="AH490">
            <v>310.66000000000003</v>
          </cell>
          <cell r="AI490">
            <v>283.5</v>
          </cell>
          <cell r="AJ490">
            <v>231</v>
          </cell>
          <cell r="AK490">
            <v>363.07</v>
          </cell>
          <cell r="AL490">
            <v>210</v>
          </cell>
          <cell r="AM490">
            <v>342.12</v>
          </cell>
          <cell r="AN490">
            <v>341.27</v>
          </cell>
          <cell r="AO490">
            <v>271.79000000000002</v>
          </cell>
          <cell r="AP490">
            <v>420</v>
          </cell>
          <cell r="AQ490">
            <v>228.61</v>
          </cell>
          <cell r="AR490">
            <v>324.89999999999998</v>
          </cell>
          <cell r="AS490">
            <v>323.81</v>
          </cell>
          <cell r="AT490">
            <v>316.88</v>
          </cell>
          <cell r="AU490">
            <v>273.74</v>
          </cell>
          <cell r="AV490">
            <v>396.51</v>
          </cell>
          <cell r="AW490">
            <v>375.62</v>
          </cell>
          <cell r="AX490">
            <v>290.39</v>
          </cell>
          <cell r="AY490">
            <v>315.02</v>
          </cell>
          <cell r="AZ490">
            <v>444.96</v>
          </cell>
          <cell r="BA490">
            <v>302.77</v>
          </cell>
          <cell r="BB490">
            <v>357.55</v>
          </cell>
          <cell r="BC490">
            <v>265.10000000000002</v>
          </cell>
          <cell r="BD490">
            <v>240</v>
          </cell>
          <cell r="BE490">
            <v>349.72</v>
          </cell>
          <cell r="BF490">
            <v>347.7</v>
          </cell>
          <cell r="BG490">
            <v>279.16000000000003</v>
          </cell>
          <cell r="BH490">
            <v>305.08999999999997</v>
          </cell>
          <cell r="BI490">
            <v>410.45</v>
          </cell>
          <cell r="BJ490">
            <v>331.65</v>
          </cell>
          <cell r="BK490">
            <v>371.94</v>
          </cell>
          <cell r="BL490">
            <v>179.16</v>
          </cell>
          <cell r="BM490">
            <v>498.75</v>
          </cell>
          <cell r="BN490">
            <v>357.14</v>
          </cell>
          <cell r="BO490">
            <v>386.8</v>
          </cell>
          <cell r="BP490">
            <v>413.45</v>
          </cell>
          <cell r="BQ490">
            <v>451.5</v>
          </cell>
          <cell r="BR490">
            <v>282.99</v>
          </cell>
          <cell r="BS490">
            <v>215.25</v>
          </cell>
          <cell r="BT490">
            <v>436.8</v>
          </cell>
          <cell r="BU490">
            <v>525.95000000000005</v>
          </cell>
          <cell r="BV490">
            <v>249.36</v>
          </cell>
          <cell r="BW490">
            <v>231.66</v>
          </cell>
          <cell r="BX490">
            <v>421.83</v>
          </cell>
          <cell r="BY490">
            <v>368.78</v>
          </cell>
          <cell r="BZ490">
            <v>315</v>
          </cell>
          <cell r="CA490">
            <v>391.24</v>
          </cell>
          <cell r="CB490">
            <v>438.75</v>
          </cell>
          <cell r="CC490">
            <v>214.77</v>
          </cell>
          <cell r="CD490">
            <v>362.32</v>
          </cell>
          <cell r="CE490">
            <v>362.32</v>
          </cell>
          <cell r="CF490">
            <v>390.29</v>
          </cell>
          <cell r="CG490">
            <v>402.73</v>
          </cell>
          <cell r="CH490">
            <v>231.85</v>
          </cell>
          <cell r="CI490">
            <v>368.12</v>
          </cell>
          <cell r="CJ490">
            <v>242.57</v>
          </cell>
          <cell r="CK490">
            <v>373.01</v>
          </cell>
          <cell r="CL490">
            <v>229.83</v>
          </cell>
          <cell r="CM490">
            <v>304.92</v>
          </cell>
          <cell r="CN490">
            <v>388.52</v>
          </cell>
          <cell r="CO490">
            <v>200.24</v>
          </cell>
          <cell r="CP490">
            <v>472.98</v>
          </cell>
          <cell r="CQ490">
            <v>249.36</v>
          </cell>
        </row>
        <row r="491">
          <cell r="B491">
            <v>2032</v>
          </cell>
          <cell r="C491" t="str">
            <v>Stone Random Class-C</v>
          </cell>
          <cell r="D491" t="str">
            <v>CM</v>
          </cell>
          <cell r="E491">
            <v>308.99</v>
          </cell>
          <cell r="F491">
            <v>296.64</v>
          </cell>
          <cell r="G491">
            <v>381.83</v>
          </cell>
          <cell r="H491">
            <v>413.45</v>
          </cell>
          <cell r="I491">
            <v>483.63</v>
          </cell>
          <cell r="J491">
            <v>271.12</v>
          </cell>
          <cell r="K491">
            <v>222.14</v>
          </cell>
          <cell r="L491">
            <v>336.9</v>
          </cell>
          <cell r="M491">
            <v>367.5</v>
          </cell>
          <cell r="N491">
            <v>337.97</v>
          </cell>
          <cell r="O491">
            <v>227.4</v>
          </cell>
          <cell r="P491">
            <v>310.7</v>
          </cell>
          <cell r="Q491">
            <v>231.26</v>
          </cell>
          <cell r="R491">
            <v>210.21</v>
          </cell>
          <cell r="S491">
            <v>228.84</v>
          </cell>
          <cell r="T491">
            <v>281.08999999999997</v>
          </cell>
          <cell r="U491">
            <v>294.02</v>
          </cell>
          <cell r="V491">
            <v>252.98</v>
          </cell>
          <cell r="W491">
            <v>292.94</v>
          </cell>
          <cell r="X491">
            <v>315.68</v>
          </cell>
          <cell r="Y491">
            <v>294.81</v>
          </cell>
          <cell r="Z491">
            <v>417.22</v>
          </cell>
          <cell r="AA491">
            <v>273.83999999999997</v>
          </cell>
          <cell r="AB491">
            <v>301.3</v>
          </cell>
          <cell r="AC491">
            <v>263.24</v>
          </cell>
          <cell r="AD491">
            <v>305.22000000000003</v>
          </cell>
          <cell r="AE491">
            <v>290.39999999999998</v>
          </cell>
          <cell r="AF491">
            <v>258.08</v>
          </cell>
          <cell r="AG491">
            <v>271.44</v>
          </cell>
          <cell r="AH491">
            <v>310.66000000000003</v>
          </cell>
          <cell r="AI491">
            <v>283.5</v>
          </cell>
          <cell r="AJ491">
            <v>231</v>
          </cell>
          <cell r="AK491">
            <v>363.07</v>
          </cell>
          <cell r="AL491">
            <v>210</v>
          </cell>
          <cell r="AM491">
            <v>342.12</v>
          </cell>
          <cell r="AN491">
            <v>341.27</v>
          </cell>
          <cell r="AO491">
            <v>271.79000000000002</v>
          </cell>
          <cell r="AP491">
            <v>420</v>
          </cell>
          <cell r="AQ491">
            <v>228.61</v>
          </cell>
          <cell r="AR491">
            <v>324.89999999999998</v>
          </cell>
          <cell r="AS491">
            <v>323.81</v>
          </cell>
          <cell r="AT491">
            <v>316.88</v>
          </cell>
          <cell r="AU491">
            <v>273.74</v>
          </cell>
          <cell r="AV491">
            <v>396.51</v>
          </cell>
          <cell r="AW491">
            <v>375.62</v>
          </cell>
          <cell r="AX491">
            <v>290.39</v>
          </cell>
          <cell r="AY491">
            <v>315.02</v>
          </cell>
          <cell r="AZ491">
            <v>444.96</v>
          </cell>
          <cell r="BA491">
            <v>302.77</v>
          </cell>
          <cell r="BB491">
            <v>357.55</v>
          </cell>
          <cell r="BC491">
            <v>265.10000000000002</v>
          </cell>
          <cell r="BD491">
            <v>240</v>
          </cell>
          <cell r="BE491">
            <v>349.72</v>
          </cell>
          <cell r="BF491">
            <v>347.7</v>
          </cell>
          <cell r="BG491">
            <v>279.16000000000003</v>
          </cell>
          <cell r="BH491">
            <v>305.08999999999997</v>
          </cell>
          <cell r="BI491">
            <v>410.45</v>
          </cell>
          <cell r="BJ491">
            <v>331.65</v>
          </cell>
          <cell r="BK491">
            <v>371.94</v>
          </cell>
          <cell r="BL491">
            <v>179.16</v>
          </cell>
          <cell r="BM491">
            <v>498.75</v>
          </cell>
          <cell r="BN491">
            <v>357.14</v>
          </cell>
          <cell r="BO491">
            <v>386.8</v>
          </cell>
          <cell r="BP491">
            <v>413.45</v>
          </cell>
          <cell r="BQ491">
            <v>451.5</v>
          </cell>
          <cell r="BR491">
            <v>282.99</v>
          </cell>
          <cell r="BS491">
            <v>215.25</v>
          </cell>
          <cell r="BT491">
            <v>436.8</v>
          </cell>
          <cell r="BU491">
            <v>525.95000000000005</v>
          </cell>
          <cell r="BV491">
            <v>249.36</v>
          </cell>
          <cell r="BW491">
            <v>231.66</v>
          </cell>
          <cell r="BX491">
            <v>421.83</v>
          </cell>
          <cell r="BY491">
            <v>368.78</v>
          </cell>
          <cell r="BZ491">
            <v>315</v>
          </cell>
          <cell r="CA491">
            <v>391.24</v>
          </cell>
          <cell r="CB491">
            <v>438.75</v>
          </cell>
          <cell r="CC491">
            <v>214.77</v>
          </cell>
          <cell r="CD491">
            <v>362.32</v>
          </cell>
          <cell r="CE491">
            <v>362.32</v>
          </cell>
          <cell r="CF491">
            <v>390.29</v>
          </cell>
          <cell r="CG491">
            <v>402.73</v>
          </cell>
          <cell r="CH491">
            <v>231.85</v>
          </cell>
          <cell r="CI491">
            <v>368.12</v>
          </cell>
          <cell r="CJ491">
            <v>242.57</v>
          </cell>
          <cell r="CK491">
            <v>373.01</v>
          </cell>
          <cell r="CL491">
            <v>229.83</v>
          </cell>
          <cell r="CM491">
            <v>304.92</v>
          </cell>
          <cell r="CN491">
            <v>388.52</v>
          </cell>
          <cell r="CO491">
            <v>200.24</v>
          </cell>
          <cell r="CP491">
            <v>472.98</v>
          </cell>
          <cell r="CQ491">
            <v>249.36</v>
          </cell>
        </row>
        <row r="492">
          <cell r="B492">
            <v>2033</v>
          </cell>
          <cell r="C492" t="str">
            <v>Stone Random Class-D</v>
          </cell>
          <cell r="D492" t="str">
            <v>CM</v>
          </cell>
          <cell r="E492">
            <v>308.99</v>
          </cell>
          <cell r="F492">
            <v>296.64</v>
          </cell>
          <cell r="G492">
            <v>381.83</v>
          </cell>
          <cell r="H492">
            <v>413.45</v>
          </cell>
          <cell r="I492">
            <v>483.63</v>
          </cell>
          <cell r="J492">
            <v>271.12</v>
          </cell>
          <cell r="K492">
            <v>222.14</v>
          </cell>
          <cell r="L492">
            <v>336.9</v>
          </cell>
          <cell r="M492">
            <v>367.5</v>
          </cell>
          <cell r="N492">
            <v>337.97</v>
          </cell>
          <cell r="O492">
            <v>227.4</v>
          </cell>
          <cell r="P492">
            <v>310.7</v>
          </cell>
          <cell r="Q492">
            <v>231.26</v>
          </cell>
          <cell r="R492">
            <v>210.21</v>
          </cell>
          <cell r="S492">
            <v>228.84</v>
          </cell>
          <cell r="T492">
            <v>281.08999999999997</v>
          </cell>
          <cell r="U492">
            <v>294.02</v>
          </cell>
          <cell r="V492">
            <v>252.98</v>
          </cell>
          <cell r="W492">
            <v>292.94</v>
          </cell>
          <cell r="X492">
            <v>315.68</v>
          </cell>
          <cell r="Y492">
            <v>294.81</v>
          </cell>
          <cell r="Z492">
            <v>417.22</v>
          </cell>
          <cell r="AA492">
            <v>273.83999999999997</v>
          </cell>
          <cell r="AB492">
            <v>301.3</v>
          </cell>
          <cell r="AC492">
            <v>263.24</v>
          </cell>
          <cell r="AD492">
            <v>305.22000000000003</v>
          </cell>
          <cell r="AE492">
            <v>290.39999999999998</v>
          </cell>
          <cell r="AF492">
            <v>179.19</v>
          </cell>
          <cell r="AG492">
            <v>271.44</v>
          </cell>
          <cell r="AH492">
            <v>310.66000000000003</v>
          </cell>
          <cell r="AI492">
            <v>283.5</v>
          </cell>
          <cell r="AJ492">
            <v>231</v>
          </cell>
          <cell r="AK492">
            <v>363.07</v>
          </cell>
          <cell r="AL492">
            <v>210</v>
          </cell>
          <cell r="AM492">
            <v>342.12</v>
          </cell>
          <cell r="AN492">
            <v>341.27</v>
          </cell>
          <cell r="AO492">
            <v>271.79000000000002</v>
          </cell>
          <cell r="AP492">
            <v>420</v>
          </cell>
          <cell r="AQ492">
            <v>228.61</v>
          </cell>
          <cell r="AR492">
            <v>324.89999999999998</v>
          </cell>
          <cell r="AS492">
            <v>323.81</v>
          </cell>
          <cell r="AT492">
            <v>316.88</v>
          </cell>
          <cell r="AU492">
            <v>273.74</v>
          </cell>
          <cell r="AV492">
            <v>396.51</v>
          </cell>
          <cell r="AW492">
            <v>375.62</v>
          </cell>
          <cell r="AX492">
            <v>290.39</v>
          </cell>
          <cell r="AY492">
            <v>315.02</v>
          </cell>
          <cell r="AZ492">
            <v>444.96</v>
          </cell>
          <cell r="BA492">
            <v>302.77</v>
          </cell>
          <cell r="BB492">
            <v>357.55</v>
          </cell>
          <cell r="BC492">
            <v>265.10000000000002</v>
          </cell>
          <cell r="BD492">
            <v>240</v>
          </cell>
          <cell r="BE492">
            <v>349.72</v>
          </cell>
          <cell r="BF492">
            <v>347.7</v>
          </cell>
          <cell r="BG492">
            <v>279.16000000000003</v>
          </cell>
          <cell r="BH492">
            <v>305.08999999999997</v>
          </cell>
          <cell r="BI492">
            <v>410.45</v>
          </cell>
          <cell r="BJ492">
            <v>331.65</v>
          </cell>
          <cell r="BK492">
            <v>371.94</v>
          </cell>
          <cell r="BL492">
            <v>179.16</v>
          </cell>
          <cell r="BM492">
            <v>498.75</v>
          </cell>
          <cell r="BN492">
            <v>357.14</v>
          </cell>
          <cell r="BO492">
            <v>386.8</v>
          </cell>
          <cell r="BP492">
            <v>413.45</v>
          </cell>
          <cell r="BQ492">
            <v>451.5</v>
          </cell>
          <cell r="BR492">
            <v>282.99</v>
          </cell>
          <cell r="BS492">
            <v>215.25</v>
          </cell>
          <cell r="BT492">
            <v>436.8</v>
          </cell>
          <cell r="BU492">
            <v>525.95000000000005</v>
          </cell>
          <cell r="BV492">
            <v>249.36</v>
          </cell>
          <cell r="BW492">
            <v>231.66</v>
          </cell>
          <cell r="BX492">
            <v>421.83</v>
          </cell>
          <cell r="BY492">
            <v>368.78</v>
          </cell>
          <cell r="BZ492">
            <v>315</v>
          </cell>
          <cell r="CA492">
            <v>391.24</v>
          </cell>
          <cell r="CB492">
            <v>438.75</v>
          </cell>
          <cell r="CC492">
            <v>214.77</v>
          </cell>
          <cell r="CD492">
            <v>362.32</v>
          </cell>
          <cell r="CE492">
            <v>362.32</v>
          </cell>
          <cell r="CF492">
            <v>390.29</v>
          </cell>
          <cell r="CG492">
            <v>402.73</v>
          </cell>
          <cell r="CH492">
            <v>231.85</v>
          </cell>
          <cell r="CI492">
            <v>368.12</v>
          </cell>
          <cell r="CJ492">
            <v>242.57</v>
          </cell>
          <cell r="CK492">
            <v>373.01</v>
          </cell>
          <cell r="CL492">
            <v>229.83</v>
          </cell>
          <cell r="CM492">
            <v>304.92</v>
          </cell>
          <cell r="CN492">
            <v>388.52</v>
          </cell>
          <cell r="CO492">
            <v>200.24</v>
          </cell>
          <cell r="CP492">
            <v>472.98</v>
          </cell>
          <cell r="CQ492">
            <v>249.36</v>
          </cell>
        </row>
        <row r="493">
          <cell r="B493">
            <v>2034</v>
          </cell>
          <cell r="C493" t="str">
            <v>Stone Dressed</v>
          </cell>
          <cell r="D493" t="str">
            <v>CM</v>
          </cell>
          <cell r="E493">
            <v>324.74</v>
          </cell>
          <cell r="F493">
            <v>312.39</v>
          </cell>
          <cell r="G493">
            <v>397.58</v>
          </cell>
          <cell r="H493">
            <v>428.74</v>
          </cell>
          <cell r="I493">
            <v>499.38</v>
          </cell>
          <cell r="J493">
            <v>286.87</v>
          </cell>
          <cell r="K493">
            <v>241.64</v>
          </cell>
          <cell r="L493">
            <v>352.65</v>
          </cell>
          <cell r="M493">
            <v>383.25</v>
          </cell>
          <cell r="N493">
            <v>355.22</v>
          </cell>
          <cell r="O493">
            <v>243.15</v>
          </cell>
          <cell r="P493">
            <v>327.74</v>
          </cell>
          <cell r="Q493">
            <v>247.01</v>
          </cell>
          <cell r="R493">
            <v>225.96</v>
          </cell>
          <cell r="S493">
            <v>233.06</v>
          </cell>
          <cell r="T493">
            <v>296.83999999999997</v>
          </cell>
          <cell r="U493">
            <v>309.77</v>
          </cell>
          <cell r="V493">
            <v>268.73</v>
          </cell>
          <cell r="W493">
            <v>308.22000000000003</v>
          </cell>
          <cell r="X493">
            <v>331.43</v>
          </cell>
          <cell r="Y493">
            <v>310.56</v>
          </cell>
          <cell r="Z493">
            <v>761.97</v>
          </cell>
          <cell r="AA493">
            <v>289.58999999999997</v>
          </cell>
          <cell r="AB493">
            <v>317.05</v>
          </cell>
          <cell r="AC493">
            <v>278.99</v>
          </cell>
          <cell r="AD493">
            <v>320.97000000000003</v>
          </cell>
          <cell r="AE493">
            <v>306.14999999999998</v>
          </cell>
          <cell r="AF493">
            <v>333.72</v>
          </cell>
          <cell r="AG493">
            <v>287.19</v>
          </cell>
          <cell r="AH493">
            <v>326.41000000000003</v>
          </cell>
          <cell r="AI493">
            <v>299.25</v>
          </cell>
          <cell r="AJ493">
            <v>246.75</v>
          </cell>
          <cell r="AK493">
            <v>378.82</v>
          </cell>
          <cell r="AL493">
            <v>225.75</v>
          </cell>
          <cell r="AM493">
            <v>357.87</v>
          </cell>
          <cell r="AN493">
            <v>357.02</v>
          </cell>
          <cell r="AO493">
            <v>287.54000000000002</v>
          </cell>
          <cell r="AP493">
            <v>435.75</v>
          </cell>
          <cell r="AQ493">
            <v>244.36</v>
          </cell>
          <cell r="AR493">
            <v>339.9</v>
          </cell>
          <cell r="AS493">
            <v>339.56</v>
          </cell>
          <cell r="AT493">
            <v>332.63</v>
          </cell>
          <cell r="AU493">
            <v>289.49</v>
          </cell>
          <cell r="AV493">
            <v>411.51</v>
          </cell>
          <cell r="AW493">
            <v>391.34</v>
          </cell>
          <cell r="AX493">
            <v>306.14</v>
          </cell>
          <cell r="AY493">
            <v>330.77</v>
          </cell>
          <cell r="AZ493">
            <v>461.64</v>
          </cell>
          <cell r="BA493">
            <v>318.52</v>
          </cell>
          <cell r="BB493">
            <v>373.3</v>
          </cell>
          <cell r="BC493">
            <v>283.10000000000002</v>
          </cell>
          <cell r="BD493">
            <v>258</v>
          </cell>
          <cell r="BE493">
            <v>366.32</v>
          </cell>
          <cell r="BF493">
            <v>363.45</v>
          </cell>
          <cell r="BG493">
            <v>294.91000000000003</v>
          </cell>
          <cell r="BH493">
            <v>320.83999999999997</v>
          </cell>
          <cell r="BI493">
            <v>426.2</v>
          </cell>
          <cell r="BJ493">
            <v>347.4</v>
          </cell>
          <cell r="BK493">
            <v>387.69</v>
          </cell>
          <cell r="BL493">
            <v>194.91</v>
          </cell>
          <cell r="BM493">
            <v>514.5</v>
          </cell>
          <cell r="BN493">
            <v>372.89</v>
          </cell>
          <cell r="BO493">
            <v>402.55</v>
          </cell>
          <cell r="BP493">
            <v>429.2</v>
          </cell>
          <cell r="BQ493">
            <v>467.25</v>
          </cell>
          <cell r="BR493">
            <v>288.24</v>
          </cell>
          <cell r="BS493">
            <v>231</v>
          </cell>
          <cell r="BT493">
            <v>452.55</v>
          </cell>
          <cell r="BU493">
            <v>541.70000000000005</v>
          </cell>
          <cell r="BV493">
            <v>265.11</v>
          </cell>
          <cell r="BW493">
            <v>247.43</v>
          </cell>
          <cell r="BX493">
            <v>437.58</v>
          </cell>
          <cell r="BY493">
            <v>384.53</v>
          </cell>
          <cell r="BZ493">
            <v>334.99</v>
          </cell>
          <cell r="CA493">
            <v>406.99</v>
          </cell>
          <cell r="CB493">
            <v>453.75</v>
          </cell>
          <cell r="CC493">
            <v>230.52</v>
          </cell>
          <cell r="CD493">
            <v>378.07</v>
          </cell>
          <cell r="CE493">
            <v>378.07</v>
          </cell>
          <cell r="CF493">
            <v>406.04</v>
          </cell>
          <cell r="CG493">
            <v>417.73</v>
          </cell>
          <cell r="CH493">
            <v>247.6</v>
          </cell>
          <cell r="CI493">
            <v>384.25</v>
          </cell>
          <cell r="CJ493">
            <v>258.32</v>
          </cell>
          <cell r="CK493">
            <v>388.76</v>
          </cell>
          <cell r="CL493">
            <v>245.58</v>
          </cell>
          <cell r="CM493">
            <v>320.67</v>
          </cell>
          <cell r="CN493">
            <v>525.29</v>
          </cell>
          <cell r="CO493">
            <v>203.94</v>
          </cell>
          <cell r="CP493">
            <v>488.73</v>
          </cell>
          <cell r="CQ493">
            <v>267.98</v>
          </cell>
        </row>
        <row r="494">
          <cell r="B494">
            <v>2035</v>
          </cell>
          <cell r="C494" t="str">
            <v>Hand Broken Stone 2.1/2"-1/2"</v>
          </cell>
          <cell r="D494" t="str">
            <v>CM</v>
          </cell>
          <cell r="E494">
            <v>490.71</v>
          </cell>
          <cell r="F494">
            <v>435.02</v>
          </cell>
          <cell r="G494">
            <v>554.03</v>
          </cell>
          <cell r="H494">
            <v>686.3</v>
          </cell>
          <cell r="I494">
            <v>665.25</v>
          </cell>
          <cell r="J494">
            <v>610.75</v>
          </cell>
          <cell r="K494">
            <v>482.85</v>
          </cell>
          <cell r="L494">
            <v>523.6</v>
          </cell>
          <cell r="M494">
            <v>533.47</v>
          </cell>
          <cell r="N494">
            <v>515.52</v>
          </cell>
          <cell r="O494">
            <v>445.4</v>
          </cell>
          <cell r="P494">
            <v>477.84</v>
          </cell>
          <cell r="Q494">
            <v>368.28</v>
          </cell>
          <cell r="R494">
            <v>412.33</v>
          </cell>
          <cell r="S494">
            <v>445.32</v>
          </cell>
          <cell r="T494">
            <v>425.96</v>
          </cell>
          <cell r="U494">
            <v>380.32</v>
          </cell>
          <cell r="V494">
            <v>508.31</v>
          </cell>
          <cell r="W494">
            <v>503.04</v>
          </cell>
          <cell r="X494">
            <v>481.14</v>
          </cell>
          <cell r="Y494">
            <v>513.94000000000005</v>
          </cell>
          <cell r="Z494">
            <v>557.29999999999995</v>
          </cell>
          <cell r="AA494">
            <v>520.86</v>
          </cell>
          <cell r="AB494">
            <v>444.74</v>
          </cell>
          <cell r="AC494">
            <v>436.13</v>
          </cell>
          <cell r="AD494">
            <v>504.21</v>
          </cell>
          <cell r="AE494">
            <v>548.59</v>
          </cell>
          <cell r="AF494">
            <v>369.46</v>
          </cell>
          <cell r="AG494">
            <v>488.97</v>
          </cell>
          <cell r="AH494">
            <v>460.33</v>
          </cell>
          <cell r="AI494">
            <v>486.55</v>
          </cell>
          <cell r="AJ494">
            <v>505.23</v>
          </cell>
          <cell r="AK494">
            <v>738.85</v>
          </cell>
          <cell r="AL494">
            <v>426.89</v>
          </cell>
          <cell r="AM494">
            <v>562.39</v>
          </cell>
          <cell r="AN494">
            <v>426.89</v>
          </cell>
          <cell r="AO494">
            <v>518.29</v>
          </cell>
          <cell r="AP494">
            <v>420.57</v>
          </cell>
          <cell r="AQ494">
            <v>484.2</v>
          </cell>
          <cell r="AR494">
            <v>468.34</v>
          </cell>
          <cell r="AS494">
            <v>394.07</v>
          </cell>
          <cell r="AT494">
            <v>639.85</v>
          </cell>
          <cell r="AU494">
            <v>452.76</v>
          </cell>
          <cell r="AV494">
            <v>489.38</v>
          </cell>
          <cell r="AW494">
            <v>483.75</v>
          </cell>
          <cell r="AX494">
            <v>432.87</v>
          </cell>
          <cell r="AY494">
            <v>488.2</v>
          </cell>
          <cell r="AZ494">
            <v>569.01</v>
          </cell>
          <cell r="BA494">
            <v>438.96</v>
          </cell>
          <cell r="BB494">
            <v>532.82000000000005</v>
          </cell>
          <cell r="BC494">
            <v>422.33</v>
          </cell>
          <cell r="BD494">
            <v>433.28</v>
          </cell>
          <cell r="BE494">
            <v>443</v>
          </cell>
          <cell r="BF494">
            <v>513.21</v>
          </cell>
          <cell r="BG494">
            <v>444.48</v>
          </cell>
          <cell r="BH494">
            <v>482.72</v>
          </cell>
          <cell r="BI494">
            <v>527.78</v>
          </cell>
          <cell r="BJ494">
            <v>432.44</v>
          </cell>
          <cell r="BK494">
            <v>458.76</v>
          </cell>
          <cell r="BL494">
            <v>445.72</v>
          </cell>
          <cell r="BM494">
            <v>581.12</v>
          </cell>
          <cell r="BN494">
            <v>471.78</v>
          </cell>
          <cell r="BO494">
            <v>502.88</v>
          </cell>
          <cell r="BP494">
            <v>708.36</v>
          </cell>
          <cell r="BQ494">
            <v>569.92999999999995</v>
          </cell>
          <cell r="BR494">
            <v>412.33</v>
          </cell>
          <cell r="BS494">
            <v>456.35</v>
          </cell>
          <cell r="BT494">
            <v>462.79</v>
          </cell>
          <cell r="BU494">
            <v>734.26</v>
          </cell>
          <cell r="BV494">
            <v>424.28</v>
          </cell>
          <cell r="BW494">
            <v>371.73</v>
          </cell>
          <cell r="BX494">
            <v>574.22</v>
          </cell>
          <cell r="BY494">
            <v>486.81</v>
          </cell>
          <cell r="BZ494">
            <v>336.3</v>
          </cell>
          <cell r="CA494">
            <v>665.19</v>
          </cell>
          <cell r="CB494">
            <v>465.73</v>
          </cell>
          <cell r="CC494">
            <v>497.7</v>
          </cell>
          <cell r="CD494">
            <v>559.59</v>
          </cell>
          <cell r="CE494">
            <v>521.24</v>
          </cell>
          <cell r="CF494">
            <v>645.41</v>
          </cell>
          <cell r="CG494">
            <v>535.04</v>
          </cell>
          <cell r="CH494">
            <v>494.26</v>
          </cell>
          <cell r="CI494">
            <v>466.98</v>
          </cell>
          <cell r="CJ494">
            <v>517.19000000000005</v>
          </cell>
          <cell r="CK494">
            <v>556.55999999999995</v>
          </cell>
          <cell r="CL494">
            <v>426.89</v>
          </cell>
          <cell r="CM494">
            <v>558.67999999999995</v>
          </cell>
          <cell r="CN494">
            <v>395.83</v>
          </cell>
          <cell r="CO494">
            <v>488.2</v>
          </cell>
          <cell r="CP494">
            <v>684.57</v>
          </cell>
          <cell r="CQ494">
            <v>475.38</v>
          </cell>
        </row>
        <row r="495">
          <cell r="B495">
            <v>2041</v>
          </cell>
          <cell r="C495" t="str">
            <v>Asphalt Grade 60/70</v>
          </cell>
          <cell r="D495" t="str">
            <v>TON</v>
          </cell>
          <cell r="E495">
            <v>25721</v>
          </cell>
          <cell r="F495">
            <v>25593.5</v>
          </cell>
          <cell r="G495">
            <v>25906</v>
          </cell>
          <cell r="H495">
            <v>26833.5</v>
          </cell>
          <cell r="I495">
            <v>27133.5</v>
          </cell>
          <cell r="J495">
            <v>26213.5</v>
          </cell>
          <cell r="K495">
            <v>25968.5</v>
          </cell>
          <cell r="L495">
            <v>25811</v>
          </cell>
          <cell r="M495">
            <v>26481</v>
          </cell>
          <cell r="N495">
            <v>28123.5</v>
          </cell>
          <cell r="O495">
            <v>25698.5</v>
          </cell>
          <cell r="P495">
            <v>25786</v>
          </cell>
          <cell r="Q495">
            <v>26438.5</v>
          </cell>
          <cell r="R495">
            <v>27136</v>
          </cell>
          <cell r="S495">
            <v>26516</v>
          </cell>
          <cell r="T495">
            <v>26266</v>
          </cell>
          <cell r="U495">
            <v>27208.5</v>
          </cell>
          <cell r="V495">
            <v>26136</v>
          </cell>
          <cell r="W495">
            <v>26251</v>
          </cell>
          <cell r="X495">
            <v>25946</v>
          </cell>
          <cell r="Y495">
            <v>25791</v>
          </cell>
          <cell r="Z495">
            <v>27163.5</v>
          </cell>
          <cell r="AA495">
            <v>25561</v>
          </cell>
          <cell r="AB495">
            <v>26121</v>
          </cell>
          <cell r="AC495">
            <v>25868.5</v>
          </cell>
          <cell r="AD495">
            <v>26753.5</v>
          </cell>
          <cell r="AE495">
            <v>26188.5</v>
          </cell>
          <cell r="AF495">
            <v>25738.5</v>
          </cell>
          <cell r="AG495">
            <v>27308.5</v>
          </cell>
          <cell r="AH495">
            <v>26888.5</v>
          </cell>
          <cell r="AI495">
            <v>25566</v>
          </cell>
          <cell r="AJ495">
            <v>26088.5</v>
          </cell>
          <cell r="AK495">
            <v>26353.5</v>
          </cell>
          <cell r="AL495">
            <v>26488.5</v>
          </cell>
          <cell r="AM495">
            <v>26738.5</v>
          </cell>
          <cell r="AN495">
            <v>26791</v>
          </cell>
          <cell r="AO495">
            <v>25961</v>
          </cell>
          <cell r="AP495">
            <v>26601</v>
          </cell>
          <cell r="AQ495">
            <v>26246</v>
          </cell>
          <cell r="AR495">
            <v>26156</v>
          </cell>
          <cell r="AS495">
            <v>27491</v>
          </cell>
          <cell r="AT495">
            <v>26353.5</v>
          </cell>
          <cell r="AU495">
            <v>26623.5</v>
          </cell>
          <cell r="AV495">
            <v>25996</v>
          </cell>
          <cell r="AW495">
            <v>26533.5</v>
          </cell>
          <cell r="AX495">
            <v>27963.5</v>
          </cell>
          <cell r="AY495">
            <v>26331</v>
          </cell>
          <cell r="AZ495">
            <v>26963.5</v>
          </cell>
          <cell r="BA495">
            <v>25876</v>
          </cell>
          <cell r="BB495">
            <v>25786</v>
          </cell>
          <cell r="BC495">
            <v>25708.5</v>
          </cell>
          <cell r="BD495">
            <v>26071</v>
          </cell>
          <cell r="BE495">
            <v>25921</v>
          </cell>
          <cell r="BF495">
            <v>26851</v>
          </cell>
          <cell r="BG495">
            <v>27058.5</v>
          </cell>
          <cell r="BH495">
            <v>27173.5</v>
          </cell>
          <cell r="BI495">
            <v>25876</v>
          </cell>
          <cell r="BJ495">
            <v>27148.5</v>
          </cell>
          <cell r="BK495">
            <v>26833.5</v>
          </cell>
          <cell r="BL495">
            <v>25651</v>
          </cell>
          <cell r="BM495">
            <v>26088.5</v>
          </cell>
          <cell r="BN495">
            <v>26188.5</v>
          </cell>
          <cell r="BO495">
            <v>26066</v>
          </cell>
          <cell r="BP495">
            <v>26343.5</v>
          </cell>
          <cell r="BQ495">
            <v>26116</v>
          </cell>
          <cell r="BR495">
            <v>26868.5</v>
          </cell>
          <cell r="BS495">
            <v>25883.5</v>
          </cell>
          <cell r="BT495">
            <v>27466</v>
          </cell>
          <cell r="BU495">
            <v>26678.5</v>
          </cell>
          <cell r="BV495">
            <v>27721</v>
          </cell>
          <cell r="BW495">
            <v>27183.5</v>
          </cell>
          <cell r="BX495">
            <v>26981</v>
          </cell>
          <cell r="BY495">
            <v>27163.5</v>
          </cell>
          <cell r="BZ495">
            <v>25516</v>
          </cell>
          <cell r="CA495">
            <v>26561</v>
          </cell>
          <cell r="CB495">
            <v>26033.5</v>
          </cell>
          <cell r="CC495">
            <v>26186</v>
          </cell>
          <cell r="CD495">
            <v>26206</v>
          </cell>
          <cell r="CE495">
            <v>26658.5</v>
          </cell>
          <cell r="CF495">
            <v>25933.5</v>
          </cell>
          <cell r="CG495">
            <v>27191</v>
          </cell>
          <cell r="CH495">
            <v>26566</v>
          </cell>
          <cell r="CI495">
            <v>25726</v>
          </cell>
          <cell r="CJ495">
            <v>26213.5</v>
          </cell>
          <cell r="CK495">
            <v>26106</v>
          </cell>
          <cell r="CL495">
            <v>25721</v>
          </cell>
          <cell r="CM495">
            <v>26331</v>
          </cell>
          <cell r="CN495">
            <v>27228.5</v>
          </cell>
          <cell r="CO495">
            <v>26451</v>
          </cell>
          <cell r="CP495">
            <v>26786</v>
          </cell>
          <cell r="CQ495">
            <v>27051</v>
          </cell>
        </row>
        <row r="496">
          <cell r="B496">
            <v>2042</v>
          </cell>
          <cell r="C496" t="str">
            <v>Asphalt Grade 80/100</v>
          </cell>
          <cell r="D496" t="str">
            <v>TON</v>
          </cell>
          <cell r="E496">
            <v>25721</v>
          </cell>
          <cell r="F496">
            <v>25593.5</v>
          </cell>
          <cell r="G496">
            <v>25906</v>
          </cell>
          <cell r="H496">
            <v>26833.5</v>
          </cell>
          <cell r="I496">
            <v>27133.5</v>
          </cell>
          <cell r="J496">
            <v>26213.5</v>
          </cell>
          <cell r="K496">
            <v>25968.5</v>
          </cell>
          <cell r="L496">
            <v>25811</v>
          </cell>
          <cell r="M496">
            <v>26481</v>
          </cell>
          <cell r="N496">
            <v>28123.5</v>
          </cell>
          <cell r="O496">
            <v>25698.5</v>
          </cell>
          <cell r="P496">
            <v>25786</v>
          </cell>
          <cell r="Q496">
            <v>26438.5</v>
          </cell>
          <cell r="R496">
            <v>27136</v>
          </cell>
          <cell r="S496">
            <v>26516</v>
          </cell>
          <cell r="T496">
            <v>26266</v>
          </cell>
          <cell r="U496">
            <v>27208.5</v>
          </cell>
          <cell r="V496">
            <v>26136</v>
          </cell>
          <cell r="W496">
            <v>26251</v>
          </cell>
          <cell r="X496">
            <v>25946</v>
          </cell>
          <cell r="Y496">
            <v>25791</v>
          </cell>
          <cell r="Z496">
            <v>27163.5</v>
          </cell>
          <cell r="AA496">
            <v>25561</v>
          </cell>
          <cell r="AB496">
            <v>26121</v>
          </cell>
          <cell r="AC496">
            <v>25868.5</v>
          </cell>
          <cell r="AD496">
            <v>26753.5</v>
          </cell>
          <cell r="AE496">
            <v>26188.5</v>
          </cell>
          <cell r="AF496">
            <v>25738.5</v>
          </cell>
          <cell r="AG496">
            <v>27308.5</v>
          </cell>
          <cell r="AH496">
            <v>26888.5</v>
          </cell>
          <cell r="AI496">
            <v>25566</v>
          </cell>
          <cell r="AJ496">
            <v>26088.5</v>
          </cell>
          <cell r="AK496">
            <v>26353.5</v>
          </cell>
          <cell r="AL496">
            <v>26488.5</v>
          </cell>
          <cell r="AM496">
            <v>26738.5</v>
          </cell>
          <cell r="AN496">
            <v>26791</v>
          </cell>
          <cell r="AO496">
            <v>25961</v>
          </cell>
          <cell r="AP496">
            <v>26601</v>
          </cell>
          <cell r="AQ496">
            <v>26246</v>
          </cell>
          <cell r="AR496">
            <v>26156</v>
          </cell>
          <cell r="AS496">
            <v>27491</v>
          </cell>
          <cell r="AT496">
            <v>26353.5</v>
          </cell>
          <cell r="AU496">
            <v>26623.5</v>
          </cell>
          <cell r="AV496">
            <v>25996</v>
          </cell>
          <cell r="AW496">
            <v>26533.5</v>
          </cell>
          <cell r="AX496">
            <v>27963.5</v>
          </cell>
          <cell r="AY496">
            <v>26331</v>
          </cell>
          <cell r="AZ496">
            <v>26963.5</v>
          </cell>
          <cell r="BA496">
            <v>25876</v>
          </cell>
          <cell r="BB496">
            <v>25786</v>
          </cell>
          <cell r="BC496">
            <v>25708.5</v>
          </cell>
          <cell r="BD496">
            <v>26071</v>
          </cell>
          <cell r="BE496">
            <v>25921</v>
          </cell>
          <cell r="BF496">
            <v>26851</v>
          </cell>
          <cell r="BG496">
            <v>27058.5</v>
          </cell>
          <cell r="BH496">
            <v>27173.5</v>
          </cell>
          <cell r="BI496">
            <v>25876</v>
          </cell>
          <cell r="BJ496">
            <v>27148.5</v>
          </cell>
          <cell r="BK496">
            <v>26833.5</v>
          </cell>
          <cell r="BL496">
            <v>25651</v>
          </cell>
          <cell r="BM496">
            <v>26088.5</v>
          </cell>
          <cell r="BN496">
            <v>26188.5</v>
          </cell>
          <cell r="BO496">
            <v>26066</v>
          </cell>
          <cell r="BP496">
            <v>26343.5</v>
          </cell>
          <cell r="BQ496">
            <v>26116</v>
          </cell>
          <cell r="BR496">
            <v>26868.5</v>
          </cell>
          <cell r="BS496">
            <v>25883.5</v>
          </cell>
          <cell r="BT496">
            <v>27466</v>
          </cell>
          <cell r="BU496">
            <v>26678.5</v>
          </cell>
          <cell r="BV496">
            <v>27721</v>
          </cell>
          <cell r="BW496">
            <v>27183.5</v>
          </cell>
          <cell r="BX496">
            <v>26981</v>
          </cell>
          <cell r="BY496">
            <v>27163.5</v>
          </cell>
          <cell r="BZ496">
            <v>25516</v>
          </cell>
          <cell r="CA496">
            <v>26561</v>
          </cell>
          <cell r="CB496">
            <v>26033.5</v>
          </cell>
          <cell r="CC496">
            <v>26186</v>
          </cell>
          <cell r="CD496">
            <v>26206</v>
          </cell>
          <cell r="CE496">
            <v>26658.5</v>
          </cell>
          <cell r="CF496">
            <v>25933.5</v>
          </cell>
          <cell r="CG496">
            <v>27191</v>
          </cell>
          <cell r="CH496">
            <v>26566</v>
          </cell>
          <cell r="CI496">
            <v>25726</v>
          </cell>
          <cell r="CJ496">
            <v>26213.5</v>
          </cell>
          <cell r="CK496">
            <v>26106</v>
          </cell>
          <cell r="CL496">
            <v>25721</v>
          </cell>
          <cell r="CM496">
            <v>26331</v>
          </cell>
          <cell r="CN496">
            <v>27228.5</v>
          </cell>
          <cell r="CO496">
            <v>26451</v>
          </cell>
          <cell r="CP496">
            <v>26786</v>
          </cell>
          <cell r="CQ496">
            <v>27051</v>
          </cell>
        </row>
        <row r="497">
          <cell r="B497">
            <v>2043</v>
          </cell>
          <cell r="C497" t="str">
            <v>Asphalt M.C. 70</v>
          </cell>
          <cell r="D497" t="str">
            <v>TON</v>
          </cell>
          <cell r="E497">
            <v>34145</v>
          </cell>
          <cell r="F497">
            <v>34017.5</v>
          </cell>
          <cell r="G497">
            <v>34330</v>
          </cell>
          <cell r="H497">
            <v>35257.5</v>
          </cell>
          <cell r="I497">
            <v>35557.5</v>
          </cell>
          <cell r="J497">
            <v>34637.5</v>
          </cell>
          <cell r="K497">
            <v>34392.5</v>
          </cell>
          <cell r="L497">
            <v>34235</v>
          </cell>
          <cell r="M497">
            <v>34905</v>
          </cell>
          <cell r="N497">
            <v>36547.5</v>
          </cell>
          <cell r="O497">
            <v>34122.5</v>
          </cell>
          <cell r="P497">
            <v>34210</v>
          </cell>
          <cell r="Q497">
            <v>34862.5</v>
          </cell>
          <cell r="R497">
            <v>35560</v>
          </cell>
          <cell r="S497">
            <v>34940</v>
          </cell>
          <cell r="T497">
            <v>34690</v>
          </cell>
          <cell r="U497">
            <v>35632.5</v>
          </cell>
          <cell r="V497">
            <v>34560</v>
          </cell>
          <cell r="W497">
            <v>34675</v>
          </cell>
          <cell r="X497">
            <v>34370</v>
          </cell>
          <cell r="Y497">
            <v>34215</v>
          </cell>
          <cell r="Z497">
            <v>35587.5</v>
          </cell>
          <cell r="AA497">
            <v>33985</v>
          </cell>
          <cell r="AB497">
            <v>34545</v>
          </cell>
          <cell r="AC497">
            <v>34292.5</v>
          </cell>
          <cell r="AD497">
            <v>35177.5</v>
          </cell>
          <cell r="AE497">
            <v>34612.5</v>
          </cell>
          <cell r="AF497">
            <v>34162.5</v>
          </cell>
          <cell r="AG497">
            <v>35732.5</v>
          </cell>
          <cell r="AH497">
            <v>35312.5</v>
          </cell>
          <cell r="AI497">
            <v>33990</v>
          </cell>
          <cell r="AJ497">
            <v>34512.5</v>
          </cell>
          <cell r="AK497">
            <v>34777.5</v>
          </cell>
          <cell r="AL497">
            <v>34912.5</v>
          </cell>
          <cell r="AM497">
            <v>35162.5</v>
          </cell>
          <cell r="AN497">
            <v>35215</v>
          </cell>
          <cell r="AO497">
            <v>34385</v>
          </cell>
          <cell r="AP497">
            <v>35025</v>
          </cell>
          <cell r="AQ497">
            <v>34670</v>
          </cell>
          <cell r="AR497">
            <v>34580</v>
          </cell>
          <cell r="AS497">
            <v>35915</v>
          </cell>
          <cell r="AT497">
            <v>34777.5</v>
          </cell>
          <cell r="AU497">
            <v>35047.5</v>
          </cell>
          <cell r="AV497">
            <v>34420</v>
          </cell>
          <cell r="AW497">
            <v>34957.5</v>
          </cell>
          <cell r="AX497">
            <v>36387.5</v>
          </cell>
          <cell r="AY497">
            <v>34755</v>
          </cell>
          <cell r="AZ497">
            <v>35387.5</v>
          </cell>
          <cell r="BA497">
            <v>34300</v>
          </cell>
          <cell r="BB497">
            <v>34210</v>
          </cell>
          <cell r="BC497">
            <v>34132.5</v>
          </cell>
          <cell r="BD497">
            <v>34495</v>
          </cell>
          <cell r="BE497">
            <v>34345</v>
          </cell>
          <cell r="BF497">
            <v>35275</v>
          </cell>
          <cell r="BG497">
            <v>35482.5</v>
          </cell>
          <cell r="BH497">
            <v>35597.5</v>
          </cell>
          <cell r="BI497">
            <v>34300</v>
          </cell>
          <cell r="BJ497">
            <v>35572.5</v>
          </cell>
          <cell r="BK497">
            <v>35257.5</v>
          </cell>
          <cell r="BL497">
            <v>34075</v>
          </cell>
          <cell r="BM497">
            <v>34512.5</v>
          </cell>
          <cell r="BN497">
            <v>34612.5</v>
          </cell>
          <cell r="BO497">
            <v>34490</v>
          </cell>
          <cell r="BP497">
            <v>34767.5</v>
          </cell>
          <cell r="BQ497">
            <v>34540</v>
          </cell>
          <cell r="BR497">
            <v>35292.5</v>
          </cell>
          <cell r="BS497">
            <v>34307.5</v>
          </cell>
          <cell r="BT497">
            <v>35890</v>
          </cell>
          <cell r="BU497">
            <v>35102.5</v>
          </cell>
          <cell r="BV497">
            <v>36145</v>
          </cell>
          <cell r="BW497">
            <v>35607.5</v>
          </cell>
          <cell r="BX497">
            <v>35405</v>
          </cell>
          <cell r="BY497">
            <v>35587.5</v>
          </cell>
          <cell r="BZ497">
            <v>33940</v>
          </cell>
          <cell r="CA497">
            <v>34985</v>
          </cell>
          <cell r="CB497">
            <v>34457.5</v>
          </cell>
          <cell r="CC497">
            <v>34610</v>
          </cell>
          <cell r="CD497">
            <v>34630</v>
          </cell>
          <cell r="CE497">
            <v>35082.5</v>
          </cell>
          <cell r="CF497">
            <v>34357.5</v>
          </cell>
          <cell r="CG497">
            <v>35615</v>
          </cell>
          <cell r="CH497">
            <v>34990</v>
          </cell>
          <cell r="CI497">
            <v>34150</v>
          </cell>
          <cell r="CJ497">
            <v>34637.5</v>
          </cell>
          <cell r="CK497">
            <v>34530</v>
          </cell>
          <cell r="CL497">
            <v>34145</v>
          </cell>
          <cell r="CM497">
            <v>34755</v>
          </cell>
          <cell r="CN497">
            <v>35652.5</v>
          </cell>
          <cell r="CO497">
            <v>34875</v>
          </cell>
          <cell r="CP497">
            <v>35210</v>
          </cell>
          <cell r="CQ497">
            <v>35475</v>
          </cell>
        </row>
        <row r="498">
          <cell r="B498">
            <v>2044</v>
          </cell>
          <cell r="C498" t="str">
            <v>Asphalt M.C. 250</v>
          </cell>
          <cell r="D498" t="str">
            <v>TON</v>
          </cell>
          <cell r="E498">
            <v>34145</v>
          </cell>
          <cell r="F498">
            <v>34017.5</v>
          </cell>
          <cell r="G498">
            <v>34330</v>
          </cell>
          <cell r="H498">
            <v>35257.5</v>
          </cell>
          <cell r="I498">
            <v>34266.85</v>
          </cell>
          <cell r="J498">
            <v>34637.5</v>
          </cell>
          <cell r="K498">
            <v>34392.5</v>
          </cell>
          <cell r="L498">
            <v>34235</v>
          </cell>
          <cell r="M498">
            <v>34905</v>
          </cell>
          <cell r="N498">
            <v>36547.5</v>
          </cell>
          <cell r="O498">
            <v>34122.5</v>
          </cell>
          <cell r="P498">
            <v>34210</v>
          </cell>
          <cell r="Q498">
            <v>34862.5</v>
          </cell>
          <cell r="R498">
            <v>35560</v>
          </cell>
          <cell r="S498">
            <v>34940</v>
          </cell>
          <cell r="T498">
            <v>34690</v>
          </cell>
          <cell r="U498">
            <v>35632.5</v>
          </cell>
          <cell r="V498">
            <v>34560</v>
          </cell>
          <cell r="W498">
            <v>34675</v>
          </cell>
          <cell r="X498">
            <v>34370</v>
          </cell>
          <cell r="Y498">
            <v>34215</v>
          </cell>
          <cell r="Z498">
            <v>35587.5</v>
          </cell>
          <cell r="AA498">
            <v>33985</v>
          </cell>
          <cell r="AB498">
            <v>34545</v>
          </cell>
          <cell r="AC498">
            <v>34292.5</v>
          </cell>
          <cell r="AD498">
            <v>35177.5</v>
          </cell>
          <cell r="AE498">
            <v>34612.5</v>
          </cell>
          <cell r="AF498">
            <v>34162.5</v>
          </cell>
          <cell r="AG498">
            <v>35732.5</v>
          </cell>
          <cell r="AH498">
            <v>35312.5</v>
          </cell>
          <cell r="AI498">
            <v>33990</v>
          </cell>
          <cell r="AJ498">
            <v>34512.5</v>
          </cell>
          <cell r="AK498">
            <v>34777.5</v>
          </cell>
          <cell r="AL498">
            <v>34912.5</v>
          </cell>
          <cell r="AM498">
            <v>35162.5</v>
          </cell>
          <cell r="AN498">
            <v>35215</v>
          </cell>
          <cell r="AO498">
            <v>34385</v>
          </cell>
          <cell r="AP498">
            <v>35025</v>
          </cell>
          <cell r="AQ498">
            <v>34670</v>
          </cell>
          <cell r="AR498">
            <v>34580</v>
          </cell>
          <cell r="AS498">
            <v>35915</v>
          </cell>
          <cell r="AT498">
            <v>34777.5</v>
          </cell>
          <cell r="AU498">
            <v>35047.5</v>
          </cell>
          <cell r="AV498">
            <v>34420</v>
          </cell>
          <cell r="AW498">
            <v>34957.5</v>
          </cell>
          <cell r="AX498">
            <v>36387.5</v>
          </cell>
          <cell r="AY498">
            <v>34755</v>
          </cell>
          <cell r="AZ498">
            <v>35387.5</v>
          </cell>
          <cell r="BA498">
            <v>34300</v>
          </cell>
          <cell r="BB498">
            <v>34210</v>
          </cell>
          <cell r="BC498">
            <v>34132.5</v>
          </cell>
          <cell r="BD498">
            <v>34495</v>
          </cell>
          <cell r="BE498">
            <v>34345</v>
          </cell>
          <cell r="BF498">
            <v>35275</v>
          </cell>
          <cell r="BG498">
            <v>35482.5</v>
          </cell>
          <cell r="BH498">
            <v>35597.5</v>
          </cell>
          <cell r="BI498">
            <v>34300</v>
          </cell>
          <cell r="BJ498">
            <v>35572.5</v>
          </cell>
          <cell r="BK498">
            <v>35257.5</v>
          </cell>
          <cell r="BL498">
            <v>34075</v>
          </cell>
          <cell r="BM498">
            <v>34512.5</v>
          </cell>
          <cell r="BN498">
            <v>34612.5</v>
          </cell>
          <cell r="BO498">
            <v>34490</v>
          </cell>
          <cell r="BP498">
            <v>34767.5</v>
          </cell>
          <cell r="BQ498">
            <v>34540</v>
          </cell>
          <cell r="BR498">
            <v>35292.5</v>
          </cell>
          <cell r="BS498">
            <v>34307.5</v>
          </cell>
          <cell r="BT498">
            <v>35890</v>
          </cell>
          <cell r="BU498">
            <v>35102.5</v>
          </cell>
          <cell r="BV498">
            <v>36145</v>
          </cell>
          <cell r="BW498">
            <v>35607.5</v>
          </cell>
          <cell r="BX498">
            <v>35405</v>
          </cell>
          <cell r="BY498">
            <v>35587.5</v>
          </cell>
          <cell r="BZ498">
            <v>33940</v>
          </cell>
          <cell r="CA498">
            <v>34985</v>
          </cell>
          <cell r="CB498">
            <v>34457.5</v>
          </cell>
          <cell r="CC498">
            <v>34610</v>
          </cell>
          <cell r="CD498">
            <v>34630</v>
          </cell>
          <cell r="CE498">
            <v>35082.5</v>
          </cell>
          <cell r="CF498">
            <v>34357.5</v>
          </cell>
          <cell r="CG498">
            <v>35615</v>
          </cell>
          <cell r="CH498">
            <v>34990</v>
          </cell>
          <cell r="CI498">
            <v>34150</v>
          </cell>
          <cell r="CJ498">
            <v>34637.5</v>
          </cell>
          <cell r="CK498">
            <v>34530</v>
          </cell>
          <cell r="CL498">
            <v>34145</v>
          </cell>
          <cell r="CM498">
            <v>34755</v>
          </cell>
          <cell r="CN498">
            <v>35652.5</v>
          </cell>
          <cell r="CO498">
            <v>34875</v>
          </cell>
          <cell r="CP498">
            <v>35210</v>
          </cell>
          <cell r="CQ498">
            <v>35475</v>
          </cell>
        </row>
        <row r="499">
          <cell r="B499">
            <v>2045</v>
          </cell>
          <cell r="C499" t="str">
            <v>Asphalt M.C. 800</v>
          </cell>
          <cell r="D499" t="str">
            <v>TON</v>
          </cell>
          <cell r="E499">
            <v>34145</v>
          </cell>
          <cell r="F499">
            <v>34017.5</v>
          </cell>
          <cell r="G499">
            <v>34330</v>
          </cell>
          <cell r="H499">
            <v>35257.5</v>
          </cell>
          <cell r="I499">
            <v>34266.85</v>
          </cell>
          <cell r="J499">
            <v>34637.5</v>
          </cell>
          <cell r="K499">
            <v>34392.5</v>
          </cell>
          <cell r="L499">
            <v>34235</v>
          </cell>
          <cell r="M499">
            <v>34905</v>
          </cell>
          <cell r="N499">
            <v>36547.5</v>
          </cell>
          <cell r="O499">
            <v>34122.5</v>
          </cell>
          <cell r="P499">
            <v>34210</v>
          </cell>
          <cell r="Q499">
            <v>34862.5</v>
          </cell>
          <cell r="R499">
            <v>35560</v>
          </cell>
          <cell r="S499">
            <v>34940</v>
          </cell>
          <cell r="T499">
            <v>34690</v>
          </cell>
          <cell r="U499">
            <v>35632.5</v>
          </cell>
          <cell r="V499">
            <v>34560</v>
          </cell>
          <cell r="W499">
            <v>34675</v>
          </cell>
          <cell r="X499">
            <v>34370</v>
          </cell>
          <cell r="Y499">
            <v>34215</v>
          </cell>
          <cell r="Z499">
            <v>35587.5</v>
          </cell>
          <cell r="AA499">
            <v>33985</v>
          </cell>
          <cell r="AB499">
            <v>34545</v>
          </cell>
          <cell r="AC499">
            <v>34292.5</v>
          </cell>
          <cell r="AD499">
            <v>35177.5</v>
          </cell>
          <cell r="AE499">
            <v>34612.5</v>
          </cell>
          <cell r="AF499">
            <v>34162.5</v>
          </cell>
          <cell r="AG499">
            <v>35732.5</v>
          </cell>
          <cell r="AH499">
            <v>35312.5</v>
          </cell>
          <cell r="AI499">
            <v>33990</v>
          </cell>
          <cell r="AJ499">
            <v>34512.5</v>
          </cell>
          <cell r="AK499">
            <v>34777.5</v>
          </cell>
          <cell r="AL499">
            <v>34912.5</v>
          </cell>
          <cell r="AM499">
            <v>35162.5</v>
          </cell>
          <cell r="AN499">
            <v>35215</v>
          </cell>
          <cell r="AO499">
            <v>34385</v>
          </cell>
          <cell r="AP499">
            <v>35025</v>
          </cell>
          <cell r="AQ499">
            <v>34670</v>
          </cell>
          <cell r="AR499">
            <v>34580</v>
          </cell>
          <cell r="AS499">
            <v>35915</v>
          </cell>
          <cell r="AT499">
            <v>34777.5</v>
          </cell>
          <cell r="AU499">
            <v>35047.5</v>
          </cell>
          <cell r="AV499">
            <v>34420</v>
          </cell>
          <cell r="AW499">
            <v>34957.5</v>
          </cell>
          <cell r="AX499">
            <v>36387.5</v>
          </cell>
          <cell r="AY499">
            <v>34755</v>
          </cell>
          <cell r="AZ499">
            <v>35387.5</v>
          </cell>
          <cell r="BA499">
            <v>34300</v>
          </cell>
          <cell r="BB499">
            <v>34210</v>
          </cell>
          <cell r="BC499">
            <v>34132.5</v>
          </cell>
          <cell r="BD499">
            <v>34495</v>
          </cell>
          <cell r="BE499">
            <v>34345</v>
          </cell>
          <cell r="BF499">
            <v>35275</v>
          </cell>
          <cell r="BG499">
            <v>35482.5</v>
          </cell>
          <cell r="BH499">
            <v>35597.5</v>
          </cell>
          <cell r="BI499">
            <v>34300</v>
          </cell>
          <cell r="BJ499">
            <v>35572.5</v>
          </cell>
          <cell r="BK499">
            <v>35257.5</v>
          </cell>
          <cell r="BL499">
            <v>34075</v>
          </cell>
          <cell r="BM499">
            <v>34512.5</v>
          </cell>
          <cell r="BN499">
            <v>34612.5</v>
          </cell>
          <cell r="BO499">
            <v>34490</v>
          </cell>
          <cell r="BP499">
            <v>34767.5</v>
          </cell>
          <cell r="BQ499">
            <v>34540</v>
          </cell>
          <cell r="BR499">
            <v>35292.5</v>
          </cell>
          <cell r="BS499">
            <v>34307.5</v>
          </cell>
          <cell r="BT499">
            <v>35890</v>
          </cell>
          <cell r="BU499">
            <v>35102.5</v>
          </cell>
          <cell r="BV499">
            <v>36145</v>
          </cell>
          <cell r="BW499">
            <v>35607.5</v>
          </cell>
          <cell r="BX499">
            <v>35405</v>
          </cell>
          <cell r="BY499">
            <v>35587.5</v>
          </cell>
          <cell r="BZ499">
            <v>33940</v>
          </cell>
          <cell r="CA499">
            <v>34985</v>
          </cell>
          <cell r="CB499">
            <v>34457.5</v>
          </cell>
          <cell r="CC499">
            <v>34610</v>
          </cell>
          <cell r="CD499">
            <v>34630</v>
          </cell>
          <cell r="CE499">
            <v>35082.5</v>
          </cell>
          <cell r="CF499">
            <v>34357.5</v>
          </cell>
          <cell r="CG499">
            <v>35615</v>
          </cell>
          <cell r="CH499">
            <v>34990</v>
          </cell>
          <cell r="CI499">
            <v>34150</v>
          </cell>
          <cell r="CJ499">
            <v>34637.5</v>
          </cell>
          <cell r="CK499">
            <v>34530</v>
          </cell>
          <cell r="CL499">
            <v>34145</v>
          </cell>
          <cell r="CM499">
            <v>34755</v>
          </cell>
          <cell r="CN499">
            <v>35652.5</v>
          </cell>
          <cell r="CO499">
            <v>34875</v>
          </cell>
          <cell r="CP499">
            <v>35210</v>
          </cell>
          <cell r="CQ499">
            <v>35475</v>
          </cell>
        </row>
        <row r="500">
          <cell r="B500">
            <v>2046</v>
          </cell>
          <cell r="C500" t="str">
            <v>Asphalt R.C. 70</v>
          </cell>
          <cell r="D500" t="str">
            <v>TON</v>
          </cell>
          <cell r="E500">
            <v>32915</v>
          </cell>
          <cell r="F500">
            <v>32787.5</v>
          </cell>
          <cell r="G500">
            <v>33100</v>
          </cell>
          <cell r="H500">
            <v>34027.5</v>
          </cell>
          <cell r="I500">
            <v>34327.5</v>
          </cell>
          <cell r="J500">
            <v>33407.5</v>
          </cell>
          <cell r="K500">
            <v>33162.5</v>
          </cell>
          <cell r="L500">
            <v>33005</v>
          </cell>
          <cell r="M500">
            <v>33675</v>
          </cell>
          <cell r="N500">
            <v>35317.5</v>
          </cell>
          <cell r="O500">
            <v>32892.5</v>
          </cell>
          <cell r="P500">
            <v>32980</v>
          </cell>
          <cell r="Q500">
            <v>33632.5</v>
          </cell>
          <cell r="R500">
            <v>34330</v>
          </cell>
          <cell r="S500">
            <v>33710</v>
          </cell>
          <cell r="T500">
            <v>33460</v>
          </cell>
          <cell r="U500">
            <v>34402.5</v>
          </cell>
          <cell r="V500">
            <v>33330</v>
          </cell>
          <cell r="W500">
            <v>33445</v>
          </cell>
          <cell r="X500">
            <v>33140</v>
          </cell>
          <cell r="Y500">
            <v>32985</v>
          </cell>
          <cell r="Z500">
            <v>34357.5</v>
          </cell>
          <cell r="AA500">
            <v>32755</v>
          </cell>
          <cell r="AB500">
            <v>33315</v>
          </cell>
          <cell r="AC500">
            <v>33062.5</v>
          </cell>
          <cell r="AD500">
            <v>33947.5</v>
          </cell>
          <cell r="AE500">
            <v>33382.5</v>
          </cell>
          <cell r="AF500">
            <v>32932.5</v>
          </cell>
          <cell r="AG500">
            <v>34502.5</v>
          </cell>
          <cell r="AH500">
            <v>34082.5</v>
          </cell>
          <cell r="AI500">
            <v>32760</v>
          </cell>
          <cell r="AJ500">
            <v>33282.5</v>
          </cell>
          <cell r="AK500">
            <v>33547.5</v>
          </cell>
          <cell r="AL500">
            <v>33682.5</v>
          </cell>
          <cell r="AM500">
            <v>33932.5</v>
          </cell>
          <cell r="AN500">
            <v>33985</v>
          </cell>
          <cell r="AO500">
            <v>33155</v>
          </cell>
          <cell r="AP500">
            <v>33795</v>
          </cell>
          <cell r="AQ500">
            <v>33440</v>
          </cell>
          <cell r="AR500">
            <v>33350</v>
          </cell>
          <cell r="AS500">
            <v>34685</v>
          </cell>
          <cell r="AT500">
            <v>33547.5</v>
          </cell>
          <cell r="AU500">
            <v>33817.5</v>
          </cell>
          <cell r="AV500">
            <v>33190</v>
          </cell>
          <cell r="AW500">
            <v>33727.5</v>
          </cell>
          <cell r="AX500">
            <v>35157.5</v>
          </cell>
          <cell r="AY500">
            <v>33525</v>
          </cell>
          <cell r="AZ500">
            <v>34157.5</v>
          </cell>
          <cell r="BA500">
            <v>33070</v>
          </cell>
          <cell r="BB500">
            <v>32980</v>
          </cell>
          <cell r="BC500">
            <v>32902.5</v>
          </cell>
          <cell r="BD500">
            <v>33265</v>
          </cell>
          <cell r="BE500">
            <v>33115</v>
          </cell>
          <cell r="BF500">
            <v>34045</v>
          </cell>
          <cell r="BG500">
            <v>34252.5</v>
          </cell>
          <cell r="BH500">
            <v>34367.5</v>
          </cell>
          <cell r="BI500">
            <v>33070</v>
          </cell>
          <cell r="BJ500">
            <v>34342.5</v>
          </cell>
          <cell r="BK500">
            <v>34027.5</v>
          </cell>
          <cell r="BL500">
            <v>32845</v>
          </cell>
          <cell r="BM500">
            <v>33282.5</v>
          </cell>
          <cell r="BN500">
            <v>33382.5</v>
          </cell>
          <cell r="BO500">
            <v>33260</v>
          </cell>
          <cell r="BP500">
            <v>33537.5</v>
          </cell>
          <cell r="BQ500">
            <v>33310</v>
          </cell>
          <cell r="BR500">
            <v>34062.5</v>
          </cell>
          <cell r="BS500">
            <v>33077.5</v>
          </cell>
          <cell r="BT500">
            <v>34660</v>
          </cell>
          <cell r="BU500">
            <v>33872.5</v>
          </cell>
          <cell r="BV500">
            <v>34915</v>
          </cell>
          <cell r="BW500">
            <v>34377.5</v>
          </cell>
          <cell r="BX500">
            <v>34175</v>
          </cell>
          <cell r="BY500">
            <v>34357.5</v>
          </cell>
          <cell r="BZ500">
            <v>32710</v>
          </cell>
          <cell r="CA500">
            <v>33755</v>
          </cell>
          <cell r="CB500">
            <v>33227.5</v>
          </cell>
          <cell r="CC500">
            <v>33380</v>
          </cell>
          <cell r="CD500">
            <v>33400</v>
          </cell>
          <cell r="CE500">
            <v>33852.5</v>
          </cell>
          <cell r="CF500">
            <v>33127.5</v>
          </cell>
          <cell r="CG500">
            <v>34385</v>
          </cell>
          <cell r="CH500">
            <v>33760</v>
          </cell>
          <cell r="CI500">
            <v>32920</v>
          </cell>
          <cell r="CJ500">
            <v>33407.5</v>
          </cell>
          <cell r="CK500">
            <v>33300</v>
          </cell>
          <cell r="CL500">
            <v>32915</v>
          </cell>
          <cell r="CM500">
            <v>33525</v>
          </cell>
          <cell r="CN500">
            <v>34422.5</v>
          </cell>
          <cell r="CO500">
            <v>33645</v>
          </cell>
          <cell r="CP500">
            <v>33980</v>
          </cell>
          <cell r="CQ500">
            <v>34245</v>
          </cell>
        </row>
        <row r="501">
          <cell r="B501">
            <v>2047</v>
          </cell>
          <cell r="C501" t="str">
            <v>Asphalt R.C. 250</v>
          </cell>
          <cell r="D501" t="str">
            <v>TON</v>
          </cell>
          <cell r="E501">
            <v>31130</v>
          </cell>
          <cell r="F501">
            <v>31002.5</v>
          </cell>
          <cell r="G501">
            <v>31315</v>
          </cell>
          <cell r="H501">
            <v>32242.5</v>
          </cell>
          <cell r="I501">
            <v>32542.5</v>
          </cell>
          <cell r="J501">
            <v>31622.5</v>
          </cell>
          <cell r="K501">
            <v>31377.5</v>
          </cell>
          <cell r="L501">
            <v>31220</v>
          </cell>
          <cell r="M501">
            <v>31890</v>
          </cell>
          <cell r="N501">
            <v>33532.5</v>
          </cell>
          <cell r="O501">
            <v>31107.5</v>
          </cell>
          <cell r="P501">
            <v>31195</v>
          </cell>
          <cell r="Q501">
            <v>31847.5</v>
          </cell>
          <cell r="R501">
            <v>32545</v>
          </cell>
          <cell r="S501">
            <v>31925</v>
          </cell>
          <cell r="T501">
            <v>31675</v>
          </cell>
          <cell r="U501">
            <v>32617.5</v>
          </cell>
          <cell r="V501">
            <v>31545</v>
          </cell>
          <cell r="W501">
            <v>31660</v>
          </cell>
          <cell r="X501">
            <v>31355</v>
          </cell>
          <cell r="Y501">
            <v>31200</v>
          </cell>
          <cell r="Z501">
            <v>32572.5</v>
          </cell>
          <cell r="AA501">
            <v>30970</v>
          </cell>
          <cell r="AB501">
            <v>31530</v>
          </cell>
          <cell r="AC501">
            <v>31277.5</v>
          </cell>
          <cell r="AD501">
            <v>32162.5</v>
          </cell>
          <cell r="AE501">
            <v>31597.5</v>
          </cell>
          <cell r="AF501">
            <v>31147.5</v>
          </cell>
          <cell r="AG501">
            <v>32717.5</v>
          </cell>
          <cell r="AH501">
            <v>32297.5</v>
          </cell>
          <cell r="AI501">
            <v>30975</v>
          </cell>
          <cell r="AJ501">
            <v>31497.5</v>
          </cell>
          <cell r="AK501">
            <v>31762.5</v>
          </cell>
          <cell r="AL501">
            <v>31897.5</v>
          </cell>
          <cell r="AM501">
            <v>32147.5</v>
          </cell>
          <cell r="AN501">
            <v>32200</v>
          </cell>
          <cell r="AO501">
            <v>31370</v>
          </cell>
          <cell r="AP501">
            <v>32010</v>
          </cell>
          <cell r="AQ501">
            <v>31655</v>
          </cell>
          <cell r="AR501">
            <v>31565</v>
          </cell>
          <cell r="AS501">
            <v>32900</v>
          </cell>
          <cell r="AT501">
            <v>31762.5</v>
          </cell>
          <cell r="AU501">
            <v>32032.5</v>
          </cell>
          <cell r="AV501">
            <v>31405</v>
          </cell>
          <cell r="AW501">
            <v>31942.5</v>
          </cell>
          <cell r="AX501">
            <v>33372.5</v>
          </cell>
          <cell r="AY501">
            <v>31740</v>
          </cell>
          <cell r="AZ501">
            <v>32372.5</v>
          </cell>
          <cell r="BA501">
            <v>31285</v>
          </cell>
          <cell r="BB501">
            <v>31195</v>
          </cell>
          <cell r="BC501">
            <v>31117.5</v>
          </cell>
          <cell r="BD501">
            <v>31480</v>
          </cell>
          <cell r="BE501">
            <v>31330</v>
          </cell>
          <cell r="BF501">
            <v>32260</v>
          </cell>
          <cell r="BG501">
            <v>32467.5</v>
          </cell>
          <cell r="BH501">
            <v>32582.5</v>
          </cell>
          <cell r="BI501">
            <v>31285</v>
          </cell>
          <cell r="BJ501">
            <v>32557.5</v>
          </cell>
          <cell r="BK501">
            <v>32242.5</v>
          </cell>
          <cell r="BL501">
            <v>31060</v>
          </cell>
          <cell r="BM501">
            <v>31497.5</v>
          </cell>
          <cell r="BN501">
            <v>31597.5</v>
          </cell>
          <cell r="BO501">
            <v>31475</v>
          </cell>
          <cell r="BP501">
            <v>31752.5</v>
          </cell>
          <cell r="BQ501">
            <v>31525</v>
          </cell>
          <cell r="BR501">
            <v>32277.5</v>
          </cell>
          <cell r="BS501">
            <v>31292.5</v>
          </cell>
          <cell r="BT501">
            <v>32875</v>
          </cell>
          <cell r="BU501">
            <v>32087.5</v>
          </cell>
          <cell r="BV501">
            <v>33130</v>
          </cell>
          <cell r="BW501">
            <v>32592.5</v>
          </cell>
          <cell r="BX501">
            <v>32390</v>
          </cell>
          <cell r="BY501">
            <v>32572.5</v>
          </cell>
          <cell r="BZ501">
            <v>30925</v>
          </cell>
          <cell r="CA501">
            <v>31970</v>
          </cell>
          <cell r="CB501">
            <v>31442.5</v>
          </cell>
          <cell r="CC501">
            <v>31595</v>
          </cell>
          <cell r="CD501">
            <v>31615</v>
          </cell>
          <cell r="CE501">
            <v>32067.5</v>
          </cell>
          <cell r="CF501">
            <v>31342.5</v>
          </cell>
          <cell r="CG501">
            <v>32600</v>
          </cell>
          <cell r="CH501">
            <v>31975</v>
          </cell>
          <cell r="CI501">
            <v>31135</v>
          </cell>
          <cell r="CJ501">
            <v>31622.5</v>
          </cell>
          <cell r="CK501">
            <v>31515</v>
          </cell>
          <cell r="CL501">
            <v>31130</v>
          </cell>
          <cell r="CM501">
            <v>31740</v>
          </cell>
          <cell r="CN501">
            <v>32637.5</v>
          </cell>
          <cell r="CO501">
            <v>31860</v>
          </cell>
          <cell r="CP501">
            <v>32195</v>
          </cell>
          <cell r="CQ501">
            <v>32460</v>
          </cell>
        </row>
        <row r="502">
          <cell r="B502">
            <v>2048</v>
          </cell>
          <cell r="C502" t="str">
            <v>Asphalt R.C. 800</v>
          </cell>
          <cell r="D502" t="str">
            <v>TON</v>
          </cell>
          <cell r="E502">
            <v>31130</v>
          </cell>
          <cell r="F502">
            <v>31002.5</v>
          </cell>
          <cell r="G502">
            <v>31315</v>
          </cell>
          <cell r="H502">
            <v>32242.5</v>
          </cell>
          <cell r="I502">
            <v>32542.5</v>
          </cell>
          <cell r="J502">
            <v>31622.5</v>
          </cell>
          <cell r="K502">
            <v>31377.5</v>
          </cell>
          <cell r="L502">
            <v>31220</v>
          </cell>
          <cell r="M502">
            <v>31890</v>
          </cell>
          <cell r="N502">
            <v>33532.5</v>
          </cell>
          <cell r="O502">
            <v>31107.5</v>
          </cell>
          <cell r="P502">
            <v>31195</v>
          </cell>
          <cell r="Q502">
            <v>31847.5</v>
          </cell>
          <cell r="R502">
            <v>32545</v>
          </cell>
          <cell r="S502">
            <v>31925</v>
          </cell>
          <cell r="T502">
            <v>31675</v>
          </cell>
          <cell r="U502">
            <v>32617.5</v>
          </cell>
          <cell r="V502">
            <v>31545</v>
          </cell>
          <cell r="W502">
            <v>31660</v>
          </cell>
          <cell r="X502">
            <v>31355</v>
          </cell>
          <cell r="Y502">
            <v>31200</v>
          </cell>
          <cell r="Z502">
            <v>32572.5</v>
          </cell>
          <cell r="AA502">
            <v>30970</v>
          </cell>
          <cell r="AB502">
            <v>31530</v>
          </cell>
          <cell r="AC502">
            <v>31277.5</v>
          </cell>
          <cell r="AD502">
            <v>32162.5</v>
          </cell>
          <cell r="AE502">
            <v>31597.5</v>
          </cell>
          <cell r="AF502">
            <v>31147.5</v>
          </cell>
          <cell r="AG502">
            <v>32717.5</v>
          </cell>
          <cell r="AH502">
            <v>32297.5</v>
          </cell>
          <cell r="AI502">
            <v>30975</v>
          </cell>
          <cell r="AJ502">
            <v>31497.5</v>
          </cell>
          <cell r="AK502">
            <v>31762.5</v>
          </cell>
          <cell r="AL502">
            <v>31897.5</v>
          </cell>
          <cell r="AM502">
            <v>32147.5</v>
          </cell>
          <cell r="AN502">
            <v>32200</v>
          </cell>
          <cell r="AO502">
            <v>31370</v>
          </cell>
          <cell r="AP502">
            <v>32010</v>
          </cell>
          <cell r="AQ502">
            <v>31655</v>
          </cell>
          <cell r="AR502">
            <v>31565</v>
          </cell>
          <cell r="AS502">
            <v>32900</v>
          </cell>
          <cell r="AT502">
            <v>31762.5</v>
          </cell>
          <cell r="AU502">
            <v>32032.5</v>
          </cell>
          <cell r="AV502">
            <v>31405</v>
          </cell>
          <cell r="AW502">
            <v>31942.5</v>
          </cell>
          <cell r="AX502">
            <v>33372.5</v>
          </cell>
          <cell r="AY502">
            <v>31740</v>
          </cell>
          <cell r="AZ502">
            <v>32372.5</v>
          </cell>
          <cell r="BA502">
            <v>31285</v>
          </cell>
          <cell r="BB502">
            <v>31195</v>
          </cell>
          <cell r="BC502">
            <v>31117.5</v>
          </cell>
          <cell r="BD502">
            <v>31480</v>
          </cell>
          <cell r="BE502">
            <v>31330</v>
          </cell>
          <cell r="BF502">
            <v>32260</v>
          </cell>
          <cell r="BG502">
            <v>32467.5</v>
          </cell>
          <cell r="BH502">
            <v>32582.5</v>
          </cell>
          <cell r="BI502">
            <v>31285</v>
          </cell>
          <cell r="BJ502">
            <v>32557.5</v>
          </cell>
          <cell r="BK502">
            <v>32242.5</v>
          </cell>
          <cell r="BL502">
            <v>31060</v>
          </cell>
          <cell r="BM502">
            <v>31497.5</v>
          </cell>
          <cell r="BN502">
            <v>31597.5</v>
          </cell>
          <cell r="BO502">
            <v>31475</v>
          </cell>
          <cell r="BP502">
            <v>31752.5</v>
          </cell>
          <cell r="BQ502">
            <v>31525</v>
          </cell>
          <cell r="BR502">
            <v>32277.5</v>
          </cell>
          <cell r="BS502">
            <v>31292.5</v>
          </cell>
          <cell r="BT502">
            <v>32875</v>
          </cell>
          <cell r="BU502">
            <v>32087.5</v>
          </cell>
          <cell r="BV502">
            <v>33130</v>
          </cell>
          <cell r="BW502">
            <v>32592.5</v>
          </cell>
          <cell r="BX502">
            <v>32390</v>
          </cell>
          <cell r="BY502">
            <v>32572.5</v>
          </cell>
          <cell r="BZ502">
            <v>30925</v>
          </cell>
          <cell r="CA502">
            <v>31970</v>
          </cell>
          <cell r="CB502">
            <v>31442.5</v>
          </cell>
          <cell r="CC502">
            <v>31595</v>
          </cell>
          <cell r="CD502">
            <v>31615</v>
          </cell>
          <cell r="CE502">
            <v>32067.5</v>
          </cell>
          <cell r="CF502">
            <v>31342.5</v>
          </cell>
          <cell r="CG502">
            <v>32600</v>
          </cell>
          <cell r="CH502">
            <v>31975</v>
          </cell>
          <cell r="CI502">
            <v>31135</v>
          </cell>
          <cell r="CJ502">
            <v>31622.5</v>
          </cell>
          <cell r="CK502">
            <v>31515</v>
          </cell>
          <cell r="CL502">
            <v>31130</v>
          </cell>
          <cell r="CM502">
            <v>31740</v>
          </cell>
          <cell r="CN502">
            <v>32637.5</v>
          </cell>
          <cell r="CO502">
            <v>31860</v>
          </cell>
          <cell r="CP502">
            <v>32195</v>
          </cell>
          <cell r="CQ502">
            <v>32460</v>
          </cell>
        </row>
        <row r="503">
          <cell r="B503">
            <v>2049</v>
          </cell>
          <cell r="C503" t="str">
            <v>Asphalt S.S. 1</v>
          </cell>
          <cell r="D503" t="str">
            <v>TON</v>
          </cell>
          <cell r="E503">
            <v>34145</v>
          </cell>
          <cell r="F503">
            <v>34017.5</v>
          </cell>
          <cell r="G503">
            <v>33045.620000000003</v>
          </cell>
          <cell r="H503">
            <v>35257.5</v>
          </cell>
          <cell r="I503">
            <v>34260.39</v>
          </cell>
          <cell r="J503">
            <v>34637.5</v>
          </cell>
          <cell r="K503">
            <v>34392.5</v>
          </cell>
          <cell r="L503">
            <v>34235</v>
          </cell>
          <cell r="M503">
            <v>34905</v>
          </cell>
          <cell r="N503">
            <v>35220.300000000003</v>
          </cell>
          <cell r="O503">
            <v>34122.5</v>
          </cell>
          <cell r="P503">
            <v>34210</v>
          </cell>
          <cell r="Q503">
            <v>34862.5</v>
          </cell>
          <cell r="R503">
            <v>34238.82</v>
          </cell>
          <cell r="S503">
            <v>34940</v>
          </cell>
          <cell r="T503">
            <v>33407.08</v>
          </cell>
          <cell r="U503">
            <v>34335.599999999999</v>
          </cell>
          <cell r="V503">
            <v>34560</v>
          </cell>
          <cell r="W503">
            <v>34675</v>
          </cell>
          <cell r="X503">
            <v>34370</v>
          </cell>
          <cell r="Y503">
            <v>34215</v>
          </cell>
          <cell r="Z503">
            <v>34271.379999999997</v>
          </cell>
          <cell r="AA503">
            <v>33985</v>
          </cell>
          <cell r="AB503">
            <v>34545</v>
          </cell>
          <cell r="AC503">
            <v>33009.519999999997</v>
          </cell>
          <cell r="AD503">
            <v>33888.410000000003</v>
          </cell>
          <cell r="AE503">
            <v>34612.5</v>
          </cell>
          <cell r="AF503">
            <v>34162.5</v>
          </cell>
          <cell r="AG503">
            <v>34426.050000000003</v>
          </cell>
          <cell r="AH503">
            <v>34024.33</v>
          </cell>
          <cell r="AI503">
            <v>32703.37</v>
          </cell>
          <cell r="AJ503">
            <v>34512.5</v>
          </cell>
          <cell r="AK503">
            <v>34777.5</v>
          </cell>
          <cell r="AL503">
            <v>33624.31</v>
          </cell>
          <cell r="AM503">
            <v>35162.5</v>
          </cell>
          <cell r="AN503">
            <v>33927.47</v>
          </cell>
          <cell r="AO503">
            <v>34385</v>
          </cell>
          <cell r="AP503">
            <v>33741.49</v>
          </cell>
          <cell r="AQ503">
            <v>34670</v>
          </cell>
          <cell r="AR503">
            <v>34580</v>
          </cell>
          <cell r="AS503">
            <v>34616.629999999997</v>
          </cell>
          <cell r="AT503">
            <v>34777.5</v>
          </cell>
          <cell r="AU503">
            <v>33758.769999999997</v>
          </cell>
          <cell r="AV503">
            <v>33152.89</v>
          </cell>
          <cell r="AW503">
            <v>34957.5</v>
          </cell>
          <cell r="AX503">
            <v>35072.050000000003</v>
          </cell>
          <cell r="AY503">
            <v>34755</v>
          </cell>
          <cell r="AZ503">
            <v>34084.769999999997</v>
          </cell>
          <cell r="BA503">
            <v>34300</v>
          </cell>
          <cell r="BB503">
            <v>34210</v>
          </cell>
          <cell r="BC503">
            <v>34132.5</v>
          </cell>
          <cell r="BD503">
            <v>34495</v>
          </cell>
          <cell r="BE503">
            <v>33066.01</v>
          </cell>
          <cell r="BF503">
            <v>35275</v>
          </cell>
          <cell r="BG503">
            <v>34188.129999999997</v>
          </cell>
          <cell r="BH503">
            <v>34310.61</v>
          </cell>
          <cell r="BI503">
            <v>34300</v>
          </cell>
          <cell r="BJ503">
            <v>35572.5</v>
          </cell>
          <cell r="BK503">
            <v>33959.56</v>
          </cell>
          <cell r="BL503">
            <v>34075</v>
          </cell>
          <cell r="BM503">
            <v>34512.5</v>
          </cell>
          <cell r="BN503">
            <v>33329.49</v>
          </cell>
          <cell r="BO503">
            <v>33208.58</v>
          </cell>
          <cell r="BP503">
            <v>34767.5</v>
          </cell>
          <cell r="BQ503">
            <v>33256.720000000001</v>
          </cell>
          <cell r="BR503">
            <v>34005.06</v>
          </cell>
          <cell r="BS503">
            <v>34307.5</v>
          </cell>
          <cell r="BT503">
            <v>34586.68</v>
          </cell>
          <cell r="BU503">
            <v>35102.5</v>
          </cell>
          <cell r="BV503">
            <v>34826.46</v>
          </cell>
          <cell r="BW503">
            <v>34302.65</v>
          </cell>
          <cell r="BX503">
            <v>34258.49</v>
          </cell>
          <cell r="BY503">
            <v>34283.379999999997</v>
          </cell>
          <cell r="BZ503">
            <v>33940</v>
          </cell>
          <cell r="CA503">
            <v>34985</v>
          </cell>
          <cell r="CB503">
            <v>33177.29</v>
          </cell>
          <cell r="CC503">
            <v>34610</v>
          </cell>
          <cell r="CD503">
            <v>34630</v>
          </cell>
          <cell r="CE503">
            <v>33795.42</v>
          </cell>
          <cell r="CF503">
            <v>34357.5</v>
          </cell>
          <cell r="CG503">
            <v>34309.870000000003</v>
          </cell>
          <cell r="CH503">
            <v>33703.379999999997</v>
          </cell>
          <cell r="CI503">
            <v>34150</v>
          </cell>
          <cell r="CJ503">
            <v>34637.5</v>
          </cell>
          <cell r="CK503">
            <v>33252.99</v>
          </cell>
          <cell r="CL503">
            <v>32870.51</v>
          </cell>
          <cell r="CM503">
            <v>34755</v>
          </cell>
          <cell r="CN503">
            <v>34340.019999999997</v>
          </cell>
          <cell r="CO503">
            <v>34875</v>
          </cell>
          <cell r="CP503">
            <v>35210</v>
          </cell>
          <cell r="CQ503">
            <v>34195.42</v>
          </cell>
        </row>
        <row r="504">
          <cell r="B504">
            <v>2050</v>
          </cell>
          <cell r="C504" t="str">
            <v>Asphalt S.S. 1h</v>
          </cell>
          <cell r="D504" t="str">
            <v>TON</v>
          </cell>
          <cell r="E504">
            <v>34145</v>
          </cell>
          <cell r="F504">
            <v>34017.5</v>
          </cell>
          <cell r="G504">
            <v>33045.620000000003</v>
          </cell>
          <cell r="H504">
            <v>35257.5</v>
          </cell>
          <cell r="I504">
            <v>34260.39</v>
          </cell>
          <cell r="J504">
            <v>34637.5</v>
          </cell>
          <cell r="K504">
            <v>34392.5</v>
          </cell>
          <cell r="L504">
            <v>34235</v>
          </cell>
          <cell r="M504">
            <v>34905</v>
          </cell>
          <cell r="N504">
            <v>35220.300000000003</v>
          </cell>
          <cell r="O504">
            <v>34122.5</v>
          </cell>
          <cell r="P504">
            <v>34210</v>
          </cell>
          <cell r="Q504">
            <v>34862.5</v>
          </cell>
          <cell r="R504">
            <v>34238.82</v>
          </cell>
          <cell r="S504">
            <v>34940</v>
          </cell>
          <cell r="T504">
            <v>33407.08</v>
          </cell>
          <cell r="U504">
            <v>34335.599999999999</v>
          </cell>
          <cell r="V504">
            <v>34560</v>
          </cell>
          <cell r="W504">
            <v>34675</v>
          </cell>
          <cell r="X504">
            <v>34370</v>
          </cell>
          <cell r="Y504">
            <v>34215</v>
          </cell>
          <cell r="Z504">
            <v>34271.379999999997</v>
          </cell>
          <cell r="AA504">
            <v>33985</v>
          </cell>
          <cell r="AB504">
            <v>34545</v>
          </cell>
          <cell r="AC504">
            <v>33009.519999999997</v>
          </cell>
          <cell r="AD504">
            <v>33888.410000000003</v>
          </cell>
          <cell r="AE504">
            <v>34612.5</v>
          </cell>
          <cell r="AF504">
            <v>34162.5</v>
          </cell>
          <cell r="AG504">
            <v>34426.050000000003</v>
          </cell>
          <cell r="AH504">
            <v>34024.33</v>
          </cell>
          <cell r="AI504">
            <v>32703.37</v>
          </cell>
          <cell r="AJ504">
            <v>34512.5</v>
          </cell>
          <cell r="AK504">
            <v>34777.5</v>
          </cell>
          <cell r="AL504">
            <v>33624.31</v>
          </cell>
          <cell r="AM504">
            <v>35162.5</v>
          </cell>
          <cell r="AN504">
            <v>33927.47</v>
          </cell>
          <cell r="AO504">
            <v>34385</v>
          </cell>
          <cell r="AP504">
            <v>33741.49</v>
          </cell>
          <cell r="AQ504">
            <v>34670</v>
          </cell>
          <cell r="AR504">
            <v>34580</v>
          </cell>
          <cell r="AS504">
            <v>34616.629999999997</v>
          </cell>
          <cell r="AT504">
            <v>34777.5</v>
          </cell>
          <cell r="AU504">
            <v>33758.769999999997</v>
          </cell>
          <cell r="AV504">
            <v>33152.89</v>
          </cell>
          <cell r="AW504">
            <v>34957.5</v>
          </cell>
          <cell r="AX504">
            <v>35072.050000000003</v>
          </cell>
          <cell r="AY504">
            <v>34755</v>
          </cell>
          <cell r="AZ504">
            <v>34084.769999999997</v>
          </cell>
          <cell r="BA504">
            <v>34300</v>
          </cell>
          <cell r="BB504">
            <v>34210</v>
          </cell>
          <cell r="BC504">
            <v>34132.5</v>
          </cell>
          <cell r="BD504">
            <v>34495</v>
          </cell>
          <cell r="BE504">
            <v>33066.01</v>
          </cell>
          <cell r="BF504">
            <v>35275</v>
          </cell>
          <cell r="BG504">
            <v>34188.129999999997</v>
          </cell>
          <cell r="BH504">
            <v>34310.61</v>
          </cell>
          <cell r="BI504">
            <v>34300</v>
          </cell>
          <cell r="BJ504">
            <v>35572.5</v>
          </cell>
          <cell r="BK504">
            <v>33959.56</v>
          </cell>
          <cell r="BL504">
            <v>34075</v>
          </cell>
          <cell r="BM504">
            <v>34512.5</v>
          </cell>
          <cell r="BN504">
            <v>33329.49</v>
          </cell>
          <cell r="BO504">
            <v>33208.58</v>
          </cell>
          <cell r="BP504">
            <v>34767.5</v>
          </cell>
          <cell r="BQ504">
            <v>33256.720000000001</v>
          </cell>
          <cell r="BR504">
            <v>34005.06</v>
          </cell>
          <cell r="BS504">
            <v>34307.5</v>
          </cell>
          <cell r="BT504">
            <v>34586.68</v>
          </cell>
          <cell r="BU504">
            <v>35102.5</v>
          </cell>
          <cell r="BV504">
            <v>34826.46</v>
          </cell>
          <cell r="BW504">
            <v>34302.65</v>
          </cell>
          <cell r="BX504">
            <v>35235.629999999997</v>
          </cell>
          <cell r="BY504">
            <v>34283.379999999997</v>
          </cell>
          <cell r="BZ504">
            <v>33940</v>
          </cell>
          <cell r="CA504">
            <v>34985</v>
          </cell>
          <cell r="CB504">
            <v>33177.29</v>
          </cell>
          <cell r="CC504">
            <v>34610</v>
          </cell>
          <cell r="CD504">
            <v>34630</v>
          </cell>
          <cell r="CE504">
            <v>33795.42</v>
          </cell>
          <cell r="CF504">
            <v>34357.5</v>
          </cell>
          <cell r="CG504">
            <v>34309.870000000003</v>
          </cell>
          <cell r="CH504">
            <v>33703.379999999997</v>
          </cell>
          <cell r="CI504">
            <v>34150</v>
          </cell>
          <cell r="CJ504">
            <v>34637.5</v>
          </cell>
          <cell r="CK504">
            <v>33252.99</v>
          </cell>
          <cell r="CL504">
            <v>32870.51</v>
          </cell>
          <cell r="CM504">
            <v>34755</v>
          </cell>
          <cell r="CN504">
            <v>34340.019999999997</v>
          </cell>
          <cell r="CO504">
            <v>34875</v>
          </cell>
          <cell r="CP504">
            <v>35210</v>
          </cell>
          <cell r="CQ504">
            <v>34195.42</v>
          </cell>
        </row>
        <row r="505">
          <cell r="B505">
            <v>2051</v>
          </cell>
          <cell r="C505" t="str">
            <v>Asphalt R.S. 1</v>
          </cell>
          <cell r="D505" t="str">
            <v>TON</v>
          </cell>
          <cell r="E505">
            <v>35529.089999999997</v>
          </cell>
          <cell r="F505">
            <v>35407.019999999997</v>
          </cell>
          <cell r="G505">
            <v>33045.620000000003</v>
          </cell>
          <cell r="H505">
            <v>36704.629999999997</v>
          </cell>
          <cell r="I505">
            <v>34260.39</v>
          </cell>
          <cell r="J505">
            <v>36026.199999999997</v>
          </cell>
          <cell r="K505">
            <v>35778.9</v>
          </cell>
          <cell r="L505">
            <v>35603.599999999999</v>
          </cell>
          <cell r="M505">
            <v>36329.410000000003</v>
          </cell>
          <cell r="N505">
            <v>35220.300000000003</v>
          </cell>
          <cell r="O505">
            <v>35518.699999999997</v>
          </cell>
          <cell r="P505">
            <v>35597.769999999997</v>
          </cell>
          <cell r="Q505">
            <v>36259.949999999997</v>
          </cell>
          <cell r="R505">
            <v>35632.82</v>
          </cell>
          <cell r="S505">
            <v>36337.519999999997</v>
          </cell>
          <cell r="T505">
            <v>33407.08</v>
          </cell>
          <cell r="U505">
            <v>34335.599999999999</v>
          </cell>
          <cell r="V505">
            <v>35953.800000000003</v>
          </cell>
          <cell r="W505">
            <v>36110.65</v>
          </cell>
          <cell r="X505">
            <v>35796.46</v>
          </cell>
          <cell r="Y505">
            <v>35631.949999999997</v>
          </cell>
          <cell r="Z505">
            <v>34271.379999999997</v>
          </cell>
          <cell r="AA505">
            <v>35365.839999999997</v>
          </cell>
          <cell r="AB505">
            <v>35976.06</v>
          </cell>
          <cell r="AC505">
            <v>33009.519999999997</v>
          </cell>
          <cell r="AD505">
            <v>33888.410000000003</v>
          </cell>
          <cell r="AE505">
            <v>36035.64</v>
          </cell>
          <cell r="AF505">
            <v>35570.99</v>
          </cell>
          <cell r="AG505">
            <v>34426.050000000003</v>
          </cell>
          <cell r="AH505">
            <v>34024.33</v>
          </cell>
          <cell r="AI505">
            <v>32703.37</v>
          </cell>
          <cell r="AJ505">
            <v>35900.339999999997</v>
          </cell>
          <cell r="AK505">
            <v>36222.11</v>
          </cell>
          <cell r="AL505">
            <v>33624.31</v>
          </cell>
          <cell r="AM505">
            <v>36603.22</v>
          </cell>
          <cell r="AN505">
            <v>33927.47</v>
          </cell>
          <cell r="AO505">
            <v>35801.33</v>
          </cell>
          <cell r="AP505">
            <v>33741.49</v>
          </cell>
          <cell r="AQ505">
            <v>36071.01</v>
          </cell>
          <cell r="AR505">
            <v>35965.980000000003</v>
          </cell>
          <cell r="AS505">
            <v>34616.629999999997</v>
          </cell>
          <cell r="AT505">
            <v>36228.370000000003</v>
          </cell>
          <cell r="AU505">
            <v>33758.769999999997</v>
          </cell>
          <cell r="AV505">
            <v>33152.89</v>
          </cell>
          <cell r="AW505">
            <v>36382.67</v>
          </cell>
          <cell r="AX505">
            <v>35072.050000000003</v>
          </cell>
          <cell r="AY505">
            <v>36151.46</v>
          </cell>
          <cell r="AZ505">
            <v>35474.26</v>
          </cell>
          <cell r="BA505">
            <v>35687.14</v>
          </cell>
          <cell r="BB505">
            <v>35592.870000000003</v>
          </cell>
          <cell r="BC505">
            <v>35517.33</v>
          </cell>
          <cell r="BD505">
            <v>35908.04</v>
          </cell>
          <cell r="BE505">
            <v>33066.01</v>
          </cell>
          <cell r="BF505">
            <v>36716.080000000002</v>
          </cell>
          <cell r="BG505">
            <v>34188.129999999997</v>
          </cell>
          <cell r="BH505">
            <v>34310.61</v>
          </cell>
          <cell r="BI505">
            <v>35715.370000000003</v>
          </cell>
          <cell r="BJ505">
            <v>37024.18</v>
          </cell>
          <cell r="BK505">
            <v>33959.56</v>
          </cell>
          <cell r="BL505">
            <v>35461.82</v>
          </cell>
          <cell r="BM505">
            <v>35943.760000000002</v>
          </cell>
          <cell r="BN505">
            <v>33329.49</v>
          </cell>
          <cell r="BO505">
            <v>33208.58</v>
          </cell>
          <cell r="BP505">
            <v>36207.120000000003</v>
          </cell>
          <cell r="BQ505">
            <v>33256.720000000001</v>
          </cell>
          <cell r="BR505">
            <v>34005.06</v>
          </cell>
          <cell r="BS505">
            <v>35701.120000000003</v>
          </cell>
          <cell r="BT505">
            <v>34586.68</v>
          </cell>
          <cell r="BU505">
            <v>36546.04</v>
          </cell>
          <cell r="BV505">
            <v>34826.46</v>
          </cell>
          <cell r="BW505">
            <v>34302.65</v>
          </cell>
          <cell r="BX505">
            <v>36661</v>
          </cell>
          <cell r="BY505">
            <v>35673.9</v>
          </cell>
          <cell r="BZ505">
            <v>35330.9</v>
          </cell>
          <cell r="CA505">
            <v>36429.5</v>
          </cell>
          <cell r="CB505">
            <v>33177.29</v>
          </cell>
          <cell r="CC505">
            <v>36038.51</v>
          </cell>
          <cell r="CD505">
            <v>36070.17</v>
          </cell>
          <cell r="CE505">
            <v>33795.42</v>
          </cell>
          <cell r="CF505">
            <v>35780.19</v>
          </cell>
          <cell r="CG505">
            <v>34309.870000000003</v>
          </cell>
          <cell r="CH505">
            <v>33703.379999999997</v>
          </cell>
          <cell r="CI505">
            <v>35432.69</v>
          </cell>
          <cell r="CJ505">
            <v>36036.47</v>
          </cell>
          <cell r="CK505">
            <v>33252.99</v>
          </cell>
          <cell r="CL505">
            <v>32870.51</v>
          </cell>
          <cell r="CM505">
            <v>36184.85</v>
          </cell>
          <cell r="CN505">
            <v>34340.019999999997</v>
          </cell>
          <cell r="CO505">
            <v>36266.160000000003</v>
          </cell>
          <cell r="CP505">
            <v>36650.1</v>
          </cell>
          <cell r="CQ505">
            <v>34195.42</v>
          </cell>
        </row>
        <row r="506">
          <cell r="B506">
            <v>2052</v>
          </cell>
          <cell r="C506" t="str">
            <v>Asphalt R.S. 2</v>
          </cell>
          <cell r="D506" t="str">
            <v>TON</v>
          </cell>
          <cell r="E506">
            <v>35529.089999999997</v>
          </cell>
          <cell r="F506">
            <v>35407.019999999997</v>
          </cell>
          <cell r="G506">
            <v>33045.620000000003</v>
          </cell>
          <cell r="H506">
            <v>36704.629999999997</v>
          </cell>
          <cell r="I506">
            <v>34260.39</v>
          </cell>
          <cell r="J506">
            <v>36026.199999999997</v>
          </cell>
          <cell r="K506">
            <v>35778.9</v>
          </cell>
          <cell r="L506">
            <v>35603.599999999999</v>
          </cell>
          <cell r="M506">
            <v>36329.410000000003</v>
          </cell>
          <cell r="N506">
            <v>35220.300000000003</v>
          </cell>
          <cell r="O506">
            <v>35518.699999999997</v>
          </cell>
          <cell r="P506">
            <v>35597.769999999997</v>
          </cell>
          <cell r="Q506">
            <v>36259.949999999997</v>
          </cell>
          <cell r="R506">
            <v>35632.82</v>
          </cell>
          <cell r="S506">
            <v>36337.519999999997</v>
          </cell>
          <cell r="T506">
            <v>33407.08</v>
          </cell>
          <cell r="U506">
            <v>34335.599999999999</v>
          </cell>
          <cell r="V506">
            <v>35953.800000000003</v>
          </cell>
          <cell r="W506">
            <v>36110.65</v>
          </cell>
          <cell r="X506">
            <v>35796.46</v>
          </cell>
          <cell r="Y506">
            <v>35631.949999999997</v>
          </cell>
          <cell r="Z506">
            <v>34271.379999999997</v>
          </cell>
          <cell r="AA506">
            <v>35365.839999999997</v>
          </cell>
          <cell r="AB506">
            <v>35976.06</v>
          </cell>
          <cell r="AC506">
            <v>33009.519999999997</v>
          </cell>
          <cell r="AD506">
            <v>33888.410000000003</v>
          </cell>
          <cell r="AE506">
            <v>36035.64</v>
          </cell>
          <cell r="AF506">
            <v>35570.99</v>
          </cell>
          <cell r="AG506">
            <v>34426.050000000003</v>
          </cell>
          <cell r="AH506">
            <v>34024.33</v>
          </cell>
          <cell r="AI506">
            <v>32703.37</v>
          </cell>
          <cell r="AJ506">
            <v>35900.339999999997</v>
          </cell>
          <cell r="AK506">
            <v>36222.11</v>
          </cell>
          <cell r="AL506">
            <v>33624.31</v>
          </cell>
          <cell r="AM506">
            <v>36603.22</v>
          </cell>
          <cell r="AN506">
            <v>33927.47</v>
          </cell>
          <cell r="AO506">
            <v>35801.33</v>
          </cell>
          <cell r="AP506">
            <v>33741.49</v>
          </cell>
          <cell r="AQ506">
            <v>36071.01</v>
          </cell>
          <cell r="AR506">
            <v>35965.980000000003</v>
          </cell>
          <cell r="AS506">
            <v>34616.629999999997</v>
          </cell>
          <cell r="AT506">
            <v>36228.370000000003</v>
          </cell>
          <cell r="AU506">
            <v>33758.769999999997</v>
          </cell>
          <cell r="AV506">
            <v>33152.89</v>
          </cell>
          <cell r="AW506">
            <v>36382.67</v>
          </cell>
          <cell r="AX506">
            <v>35072.050000000003</v>
          </cell>
          <cell r="AY506">
            <v>36151.46</v>
          </cell>
          <cell r="AZ506">
            <v>35474.26</v>
          </cell>
          <cell r="BA506">
            <v>35687.14</v>
          </cell>
          <cell r="BB506">
            <v>35592.870000000003</v>
          </cell>
          <cell r="BC506">
            <v>35517.33</v>
          </cell>
          <cell r="BD506">
            <v>35908.04</v>
          </cell>
          <cell r="BE506">
            <v>33066.01</v>
          </cell>
          <cell r="BF506">
            <v>36716.080000000002</v>
          </cell>
          <cell r="BG506">
            <v>34188.129999999997</v>
          </cell>
          <cell r="BH506">
            <v>34310.61</v>
          </cell>
          <cell r="BI506">
            <v>35715.370000000003</v>
          </cell>
          <cell r="BJ506">
            <v>37024.18</v>
          </cell>
          <cell r="BK506">
            <v>33959.56</v>
          </cell>
          <cell r="BL506">
            <v>35461.82</v>
          </cell>
          <cell r="BM506">
            <v>35943.760000000002</v>
          </cell>
          <cell r="BN506">
            <v>33329.49</v>
          </cell>
          <cell r="BO506">
            <v>33208.58</v>
          </cell>
          <cell r="BP506">
            <v>36207.120000000003</v>
          </cell>
          <cell r="BQ506">
            <v>33256.720000000001</v>
          </cell>
          <cell r="BR506">
            <v>34005.06</v>
          </cell>
          <cell r="BS506">
            <v>35701.120000000003</v>
          </cell>
          <cell r="BT506">
            <v>34586.68</v>
          </cell>
          <cell r="BU506">
            <v>36546.04</v>
          </cell>
          <cell r="BV506">
            <v>34826.46</v>
          </cell>
          <cell r="BW506">
            <v>34302.65</v>
          </cell>
          <cell r="BX506">
            <v>36661</v>
          </cell>
          <cell r="BY506">
            <v>35673.9</v>
          </cell>
          <cell r="BZ506">
            <v>35330.9</v>
          </cell>
          <cell r="CA506">
            <v>36429.5</v>
          </cell>
          <cell r="CB506">
            <v>33177.29</v>
          </cell>
          <cell r="CC506">
            <v>36038.51</v>
          </cell>
          <cell r="CD506">
            <v>36070.17</v>
          </cell>
          <cell r="CE506">
            <v>33795.42</v>
          </cell>
          <cell r="CF506">
            <v>35780.19</v>
          </cell>
          <cell r="CG506">
            <v>34309.870000000003</v>
          </cell>
          <cell r="CH506">
            <v>33703.379999999997</v>
          </cell>
          <cell r="CI506">
            <v>35432.69</v>
          </cell>
          <cell r="CJ506">
            <v>36036.47</v>
          </cell>
          <cell r="CK506">
            <v>33252.99</v>
          </cell>
          <cell r="CL506">
            <v>32870.51</v>
          </cell>
          <cell r="CM506">
            <v>36184.85</v>
          </cell>
          <cell r="CN506">
            <v>34340.019999999997</v>
          </cell>
          <cell r="CO506">
            <v>36266.160000000003</v>
          </cell>
          <cell r="CP506">
            <v>36650.1</v>
          </cell>
          <cell r="CQ506">
            <v>34195.42</v>
          </cell>
        </row>
        <row r="507">
          <cell r="B507">
            <v>2053</v>
          </cell>
          <cell r="C507" t="str">
            <v>Cement Type-I (OPC)</v>
          </cell>
          <cell r="D507" t="str">
            <v>BAG</v>
          </cell>
          <cell r="E507">
            <v>265</v>
          </cell>
          <cell r="F507">
            <v>265</v>
          </cell>
          <cell r="G507">
            <v>265</v>
          </cell>
          <cell r="H507">
            <v>265</v>
          </cell>
          <cell r="I507">
            <v>265</v>
          </cell>
          <cell r="J507">
            <v>265</v>
          </cell>
          <cell r="K507">
            <v>265</v>
          </cell>
          <cell r="L507">
            <v>265</v>
          </cell>
          <cell r="M507">
            <v>265</v>
          </cell>
          <cell r="N507">
            <v>265</v>
          </cell>
          <cell r="O507">
            <v>265</v>
          </cell>
          <cell r="P507">
            <v>265</v>
          </cell>
          <cell r="Q507">
            <v>265</v>
          </cell>
          <cell r="R507">
            <v>265</v>
          </cell>
          <cell r="S507">
            <v>265</v>
          </cell>
          <cell r="T507">
            <v>265</v>
          </cell>
          <cell r="U507">
            <v>265</v>
          </cell>
          <cell r="V507">
            <v>265</v>
          </cell>
          <cell r="W507">
            <v>265</v>
          </cell>
          <cell r="X507">
            <v>265</v>
          </cell>
          <cell r="Y507">
            <v>265</v>
          </cell>
          <cell r="Z507">
            <v>265</v>
          </cell>
          <cell r="AA507">
            <v>265</v>
          </cell>
          <cell r="AB507">
            <v>265</v>
          </cell>
          <cell r="AC507">
            <v>265</v>
          </cell>
          <cell r="AD507">
            <v>265</v>
          </cell>
          <cell r="AE507">
            <v>265</v>
          </cell>
          <cell r="AF507">
            <v>265</v>
          </cell>
          <cell r="AG507">
            <v>265</v>
          </cell>
          <cell r="AH507">
            <v>265</v>
          </cell>
          <cell r="AI507">
            <v>265</v>
          </cell>
          <cell r="AJ507">
            <v>265</v>
          </cell>
          <cell r="AK507">
            <v>265</v>
          </cell>
          <cell r="AL507">
            <v>265</v>
          </cell>
          <cell r="AM507">
            <v>265</v>
          </cell>
          <cell r="AN507">
            <v>265</v>
          </cell>
          <cell r="AO507">
            <v>265</v>
          </cell>
          <cell r="AP507">
            <v>265</v>
          </cell>
          <cell r="AQ507">
            <v>265</v>
          </cell>
          <cell r="AR507">
            <v>265</v>
          </cell>
          <cell r="AS507">
            <v>265</v>
          </cell>
          <cell r="AT507">
            <v>265</v>
          </cell>
          <cell r="AU507">
            <v>265</v>
          </cell>
          <cell r="AV507">
            <v>265</v>
          </cell>
          <cell r="AW507">
            <v>265</v>
          </cell>
          <cell r="AX507">
            <v>265</v>
          </cell>
          <cell r="AY507">
            <v>265</v>
          </cell>
          <cell r="AZ507">
            <v>265</v>
          </cell>
          <cell r="BA507">
            <v>265</v>
          </cell>
          <cell r="BB507">
            <v>265</v>
          </cell>
          <cell r="BC507">
            <v>265</v>
          </cell>
          <cell r="BD507">
            <v>265</v>
          </cell>
          <cell r="BE507">
            <v>265</v>
          </cell>
          <cell r="BF507">
            <v>265</v>
          </cell>
          <cell r="BG507">
            <v>265</v>
          </cell>
          <cell r="BH507">
            <v>265</v>
          </cell>
          <cell r="BI507">
            <v>265</v>
          </cell>
          <cell r="BJ507">
            <v>265</v>
          </cell>
          <cell r="BK507">
            <v>265</v>
          </cell>
          <cell r="BL507">
            <v>265</v>
          </cell>
          <cell r="BM507">
            <v>265</v>
          </cell>
          <cell r="BN507">
            <v>265</v>
          </cell>
          <cell r="BO507">
            <v>265</v>
          </cell>
          <cell r="BP507">
            <v>265</v>
          </cell>
          <cell r="BQ507">
            <v>265</v>
          </cell>
          <cell r="BR507">
            <v>265</v>
          </cell>
          <cell r="BS507">
            <v>265</v>
          </cell>
          <cell r="BT507">
            <v>265</v>
          </cell>
          <cell r="BU507">
            <v>265</v>
          </cell>
          <cell r="BV507">
            <v>265</v>
          </cell>
          <cell r="BW507">
            <v>265</v>
          </cell>
          <cell r="BX507">
            <v>265</v>
          </cell>
          <cell r="BY507">
            <v>265</v>
          </cell>
          <cell r="BZ507">
            <v>265</v>
          </cell>
          <cell r="CA507">
            <v>265</v>
          </cell>
          <cell r="CB507">
            <v>265</v>
          </cell>
          <cell r="CC507">
            <v>265</v>
          </cell>
          <cell r="CD507">
            <v>265</v>
          </cell>
          <cell r="CE507">
            <v>265</v>
          </cell>
          <cell r="CF507">
            <v>265</v>
          </cell>
          <cell r="CG507">
            <v>265</v>
          </cell>
          <cell r="CH507">
            <v>265</v>
          </cell>
          <cell r="CI507">
            <v>265</v>
          </cell>
          <cell r="CJ507">
            <v>265</v>
          </cell>
          <cell r="CK507">
            <v>265</v>
          </cell>
          <cell r="CL507">
            <v>265</v>
          </cell>
          <cell r="CM507">
            <v>265</v>
          </cell>
          <cell r="CN507">
            <v>265</v>
          </cell>
          <cell r="CO507">
            <v>265</v>
          </cell>
          <cell r="CP507">
            <v>265</v>
          </cell>
          <cell r="CQ507">
            <v>265</v>
          </cell>
        </row>
        <row r="508">
          <cell r="B508">
            <v>2054</v>
          </cell>
          <cell r="C508" t="str">
            <v>Cement Type-II (Low S.R)</v>
          </cell>
          <cell r="D508" t="str">
            <v>BAG</v>
          </cell>
          <cell r="E508">
            <v>275.93</v>
          </cell>
          <cell r="F508">
            <v>276.27999999999997</v>
          </cell>
          <cell r="G508">
            <v>276.27999999999997</v>
          </cell>
          <cell r="H508">
            <v>276.04000000000002</v>
          </cell>
          <cell r="I508">
            <v>275.95</v>
          </cell>
          <cell r="J508">
            <v>276.27999999999997</v>
          </cell>
          <cell r="K508">
            <v>276.04000000000002</v>
          </cell>
          <cell r="L508">
            <v>275.60000000000002</v>
          </cell>
          <cell r="M508">
            <v>276.08999999999997</v>
          </cell>
          <cell r="N508">
            <v>275.19</v>
          </cell>
          <cell r="O508">
            <v>276.27999999999997</v>
          </cell>
          <cell r="P508">
            <v>276.27999999999997</v>
          </cell>
          <cell r="Q508">
            <v>275.82</v>
          </cell>
          <cell r="R508">
            <v>276.04000000000002</v>
          </cell>
          <cell r="S508">
            <v>276.04000000000002</v>
          </cell>
          <cell r="T508">
            <v>276.52</v>
          </cell>
          <cell r="U508">
            <v>275.60000000000002</v>
          </cell>
          <cell r="V508">
            <v>275.95</v>
          </cell>
          <cell r="W508">
            <v>276.27999999999997</v>
          </cell>
          <cell r="X508">
            <v>276.27999999999997</v>
          </cell>
          <cell r="Y508">
            <v>276.23</v>
          </cell>
          <cell r="Z508">
            <v>275.60000000000002</v>
          </cell>
          <cell r="AA508">
            <v>275.91000000000003</v>
          </cell>
          <cell r="AB508">
            <v>276.27999999999997</v>
          </cell>
          <cell r="AC508">
            <v>276.77999999999997</v>
          </cell>
          <cell r="AD508">
            <v>276.08999999999997</v>
          </cell>
          <cell r="AE508">
            <v>276.27999999999997</v>
          </cell>
          <cell r="AF508">
            <v>276.27999999999997</v>
          </cell>
          <cell r="AG508">
            <v>275.60000000000002</v>
          </cell>
          <cell r="AH508">
            <v>275.69</v>
          </cell>
          <cell r="AI508">
            <v>276.39999999999998</v>
          </cell>
          <cell r="AJ508">
            <v>276.04000000000002</v>
          </cell>
          <cell r="AK508">
            <v>276.08999999999997</v>
          </cell>
          <cell r="AL508">
            <v>276.27999999999997</v>
          </cell>
          <cell r="AM508">
            <v>276.08999999999997</v>
          </cell>
          <cell r="AN508">
            <v>276.08999999999997</v>
          </cell>
          <cell r="AO508">
            <v>276.27999999999997</v>
          </cell>
          <cell r="AP508">
            <v>275.39</v>
          </cell>
          <cell r="AQ508">
            <v>276.42</v>
          </cell>
          <cell r="AR508">
            <v>275.56</v>
          </cell>
          <cell r="AS508">
            <v>276.08999999999997</v>
          </cell>
          <cell r="AT508">
            <v>276.27999999999997</v>
          </cell>
          <cell r="AU508">
            <v>276.08999999999997</v>
          </cell>
          <cell r="AV508">
            <v>275.19</v>
          </cell>
          <cell r="AW508">
            <v>276.04000000000002</v>
          </cell>
          <cell r="AX508">
            <v>276.04000000000002</v>
          </cell>
          <cell r="AY508">
            <v>276.08999999999997</v>
          </cell>
          <cell r="AZ508">
            <v>276.04000000000002</v>
          </cell>
          <cell r="BA508">
            <v>276.04000000000002</v>
          </cell>
          <cell r="BB508">
            <v>275.91000000000003</v>
          </cell>
          <cell r="BC508">
            <v>276.39999999999998</v>
          </cell>
          <cell r="BD508">
            <v>276.08999999999997</v>
          </cell>
          <cell r="BE508">
            <v>276.08999999999997</v>
          </cell>
          <cell r="BF508">
            <v>276.08999999999997</v>
          </cell>
          <cell r="BG508">
            <v>275.5</v>
          </cell>
          <cell r="BH508">
            <v>276.04000000000002</v>
          </cell>
          <cell r="BI508">
            <v>276.08999999999997</v>
          </cell>
          <cell r="BJ508">
            <v>276.08999999999997</v>
          </cell>
          <cell r="BK508">
            <v>276.04000000000002</v>
          </cell>
          <cell r="BL508">
            <v>276.43</v>
          </cell>
          <cell r="BM508">
            <v>275.95</v>
          </cell>
          <cell r="BN508">
            <v>276.08999999999997</v>
          </cell>
          <cell r="BO508">
            <v>276.08999999999997</v>
          </cell>
          <cell r="BP508">
            <v>276.08999999999997</v>
          </cell>
          <cell r="BQ508">
            <v>276.08999999999997</v>
          </cell>
          <cell r="BR508">
            <v>276.08999999999997</v>
          </cell>
          <cell r="BS508">
            <v>276.42</v>
          </cell>
          <cell r="BT508">
            <v>275.19</v>
          </cell>
          <cell r="BU508">
            <v>276.08999999999997</v>
          </cell>
          <cell r="BV508">
            <v>275.60000000000002</v>
          </cell>
          <cell r="BW508">
            <v>275.5</v>
          </cell>
          <cell r="BX508">
            <v>276.08999999999997</v>
          </cell>
          <cell r="BY508">
            <v>276.08999999999997</v>
          </cell>
          <cell r="BZ508">
            <v>276.27999999999997</v>
          </cell>
          <cell r="CA508">
            <v>276.08999999999997</v>
          </cell>
          <cell r="CB508">
            <v>276.08999999999997</v>
          </cell>
          <cell r="CC508">
            <v>276.08999999999997</v>
          </cell>
          <cell r="CD508">
            <v>276.08999999999997</v>
          </cell>
          <cell r="CE508">
            <v>276.08999999999997</v>
          </cell>
          <cell r="CF508">
            <v>276.08999999999997</v>
          </cell>
          <cell r="CG508">
            <v>276.04000000000002</v>
          </cell>
          <cell r="CH508">
            <v>276.08999999999997</v>
          </cell>
          <cell r="CI508">
            <v>276.39999999999998</v>
          </cell>
          <cell r="CJ508">
            <v>276.04000000000002</v>
          </cell>
          <cell r="CK508">
            <v>276.08999999999997</v>
          </cell>
          <cell r="CL508">
            <v>276.08999999999997</v>
          </cell>
          <cell r="CM508">
            <v>275.77</v>
          </cell>
          <cell r="CN508">
            <v>275.60000000000002</v>
          </cell>
          <cell r="CO508">
            <v>276.04000000000002</v>
          </cell>
          <cell r="CP508">
            <v>275.95</v>
          </cell>
          <cell r="CQ508">
            <v>276.39999999999998</v>
          </cell>
        </row>
        <row r="509">
          <cell r="B509">
            <v>2057</v>
          </cell>
          <cell r="C509" t="str">
            <v>Cement Type-V (High S.R)</v>
          </cell>
          <cell r="D509" t="str">
            <v>BAG</v>
          </cell>
          <cell r="E509">
            <v>381.41</v>
          </cell>
          <cell r="F509">
            <v>392.67</v>
          </cell>
          <cell r="G509">
            <v>352.55</v>
          </cell>
          <cell r="H509">
            <v>348.89</v>
          </cell>
          <cell r="I509">
            <v>346.95</v>
          </cell>
          <cell r="J509">
            <v>369.66</v>
          </cell>
          <cell r="K509">
            <v>400.25</v>
          </cell>
          <cell r="L509">
            <v>371.83</v>
          </cell>
          <cell r="M509">
            <v>365.1</v>
          </cell>
          <cell r="N509">
            <v>322.18</v>
          </cell>
          <cell r="O509">
            <v>398.59</v>
          </cell>
          <cell r="P509">
            <v>401.71</v>
          </cell>
          <cell r="Q509">
            <v>384.39</v>
          </cell>
          <cell r="R509">
            <v>363.15</v>
          </cell>
          <cell r="S509">
            <v>362.73</v>
          </cell>
          <cell r="T509">
            <v>335.11</v>
          </cell>
          <cell r="U509">
            <v>308.5</v>
          </cell>
          <cell r="V509">
            <v>395.21</v>
          </cell>
          <cell r="W509">
            <v>364.58</v>
          </cell>
          <cell r="X509">
            <v>375.89</v>
          </cell>
          <cell r="Y509">
            <v>381.62</v>
          </cell>
          <cell r="Z509">
            <v>348.14</v>
          </cell>
          <cell r="AA509">
            <v>398.6</v>
          </cell>
          <cell r="AB509">
            <v>377.55</v>
          </cell>
          <cell r="AC509">
            <v>356.49</v>
          </cell>
          <cell r="AD509">
            <v>311.95999999999998</v>
          </cell>
          <cell r="AE509">
            <v>361.81</v>
          </cell>
          <cell r="AF509">
            <v>386.18</v>
          </cell>
          <cell r="AG509">
            <v>312</v>
          </cell>
          <cell r="AH509">
            <v>308.2</v>
          </cell>
          <cell r="AI509">
            <v>379.72</v>
          </cell>
          <cell r="AJ509">
            <v>369.41</v>
          </cell>
          <cell r="AK509">
            <v>368.62</v>
          </cell>
          <cell r="AL509">
            <v>312.70999999999998</v>
          </cell>
          <cell r="AM509">
            <v>356.54</v>
          </cell>
          <cell r="AN509">
            <v>322.44</v>
          </cell>
          <cell r="AO509">
            <v>391.22</v>
          </cell>
          <cell r="AP509">
            <v>359.39</v>
          </cell>
          <cell r="AQ509">
            <v>384.74</v>
          </cell>
          <cell r="AR509">
            <v>369.5</v>
          </cell>
          <cell r="AS509">
            <v>308.5</v>
          </cell>
          <cell r="AT509">
            <v>369.21</v>
          </cell>
          <cell r="AU509">
            <v>311.95</v>
          </cell>
          <cell r="AV509">
            <v>339.8</v>
          </cell>
          <cell r="AW509">
            <v>353.5</v>
          </cell>
          <cell r="AX509">
            <v>308.97000000000003</v>
          </cell>
          <cell r="AY509">
            <v>369.66</v>
          </cell>
          <cell r="AZ509">
            <v>349.82</v>
          </cell>
          <cell r="BA509">
            <v>396.21</v>
          </cell>
          <cell r="BB509">
            <v>380.53</v>
          </cell>
          <cell r="BC509">
            <v>400.82</v>
          </cell>
          <cell r="BD509">
            <v>382.14</v>
          </cell>
          <cell r="BE509">
            <v>353.7</v>
          </cell>
          <cell r="BF509">
            <v>357.13</v>
          </cell>
          <cell r="BG509">
            <v>307.99</v>
          </cell>
          <cell r="BH509">
            <v>308.97000000000003</v>
          </cell>
          <cell r="BI509">
            <v>388.52</v>
          </cell>
          <cell r="BJ509">
            <v>360.33</v>
          </cell>
          <cell r="BK509">
            <v>311.42</v>
          </cell>
          <cell r="BL509">
            <v>400.97</v>
          </cell>
          <cell r="BM509">
            <v>371.23</v>
          </cell>
          <cell r="BN509">
            <v>312.01</v>
          </cell>
          <cell r="BO509">
            <v>311.14999999999998</v>
          </cell>
          <cell r="BP509">
            <v>344.77</v>
          </cell>
          <cell r="BQ509">
            <v>346.5</v>
          </cell>
          <cell r="BR509">
            <v>340.82</v>
          </cell>
          <cell r="BS509">
            <v>397.8</v>
          </cell>
          <cell r="BT509">
            <v>326.56</v>
          </cell>
          <cell r="BU509">
            <v>347.14</v>
          </cell>
          <cell r="BV509">
            <v>312.95</v>
          </cell>
          <cell r="BW509">
            <v>380.54</v>
          </cell>
          <cell r="BX509">
            <v>333.5</v>
          </cell>
          <cell r="BY509">
            <v>346.68</v>
          </cell>
          <cell r="BZ509">
            <v>392.1</v>
          </cell>
          <cell r="CA509">
            <v>345.89</v>
          </cell>
          <cell r="CB509">
            <v>341.13</v>
          </cell>
          <cell r="CC509">
            <v>383.14</v>
          </cell>
          <cell r="CD509">
            <v>370.88</v>
          </cell>
          <cell r="CE509">
            <v>308.68</v>
          </cell>
          <cell r="CF509">
            <v>378.83</v>
          </cell>
          <cell r="CG509">
            <v>310.62</v>
          </cell>
          <cell r="CH509">
            <v>312.18</v>
          </cell>
          <cell r="CI509">
            <v>398.88</v>
          </cell>
          <cell r="CJ509">
            <v>400.25</v>
          </cell>
          <cell r="CK509">
            <v>344.67</v>
          </cell>
          <cell r="CL509">
            <v>366.48</v>
          </cell>
          <cell r="CM509">
            <v>342.82</v>
          </cell>
          <cell r="CN509">
            <v>366.3</v>
          </cell>
          <cell r="CO509">
            <v>360.25</v>
          </cell>
          <cell r="CP509">
            <v>351.06</v>
          </cell>
          <cell r="CQ509">
            <v>316.13</v>
          </cell>
        </row>
        <row r="510">
          <cell r="B510">
            <v>2058</v>
          </cell>
          <cell r="C510" t="str">
            <v>Accelerator</v>
          </cell>
          <cell r="D510" t="str">
            <v>LIT</v>
          </cell>
          <cell r="E510">
            <v>182.57</v>
          </cell>
          <cell r="F510">
            <v>182.4</v>
          </cell>
          <cell r="G510">
            <v>182.31</v>
          </cell>
          <cell r="H510">
            <v>182.29</v>
          </cell>
          <cell r="I510">
            <v>182.52</v>
          </cell>
          <cell r="J510">
            <v>182.55</v>
          </cell>
          <cell r="K510">
            <v>182.69</v>
          </cell>
          <cell r="L510">
            <v>182.69</v>
          </cell>
          <cell r="M510">
            <v>182.42</v>
          </cell>
          <cell r="N510">
            <v>183.2</v>
          </cell>
          <cell r="O510">
            <v>182.37</v>
          </cell>
          <cell r="P510">
            <v>182.57</v>
          </cell>
          <cell r="Q510">
            <v>182.61</v>
          </cell>
          <cell r="R510">
            <v>182.51</v>
          </cell>
          <cell r="S510">
            <v>182.74</v>
          </cell>
          <cell r="T510">
            <v>182.4</v>
          </cell>
          <cell r="U510">
            <v>183.14</v>
          </cell>
          <cell r="V510">
            <v>182.59</v>
          </cell>
          <cell r="W510">
            <v>182.11</v>
          </cell>
          <cell r="X510">
            <v>182.06</v>
          </cell>
          <cell r="Y510">
            <v>182.1</v>
          </cell>
          <cell r="Z510">
            <v>182.63</v>
          </cell>
          <cell r="AA510">
            <v>182.54</v>
          </cell>
          <cell r="AB510">
            <v>182.1</v>
          </cell>
          <cell r="AC510">
            <v>182.16</v>
          </cell>
          <cell r="AD510">
            <v>182.69</v>
          </cell>
          <cell r="AE510">
            <v>182.23</v>
          </cell>
          <cell r="AF510">
            <v>182.19</v>
          </cell>
          <cell r="AG510">
            <v>182.88</v>
          </cell>
          <cell r="AH510">
            <v>182.75</v>
          </cell>
          <cell r="AI510">
            <v>181.95</v>
          </cell>
          <cell r="AJ510">
            <v>182.61</v>
          </cell>
          <cell r="AK510">
            <v>182.03</v>
          </cell>
          <cell r="AL510">
            <v>182.68</v>
          </cell>
          <cell r="AM510">
            <v>182.33</v>
          </cell>
          <cell r="AN510">
            <v>183.31</v>
          </cell>
          <cell r="AO510">
            <v>182.21</v>
          </cell>
          <cell r="AP510">
            <v>182.63</v>
          </cell>
          <cell r="AQ510">
            <v>182.65</v>
          </cell>
          <cell r="AR510">
            <v>182.69</v>
          </cell>
          <cell r="AS510">
            <v>183.45</v>
          </cell>
          <cell r="AT510">
            <v>181.94</v>
          </cell>
          <cell r="AU510">
            <v>182.57</v>
          </cell>
          <cell r="AV510">
            <v>182.24</v>
          </cell>
          <cell r="AW510">
            <v>182.45</v>
          </cell>
          <cell r="AX510">
            <v>183.2</v>
          </cell>
          <cell r="AY510">
            <v>182.55</v>
          </cell>
          <cell r="AZ510">
            <v>182.51</v>
          </cell>
          <cell r="BA510">
            <v>182.63</v>
          </cell>
          <cell r="BB510">
            <v>182.63</v>
          </cell>
          <cell r="BC510">
            <v>182.57</v>
          </cell>
          <cell r="BD510">
            <v>182.36</v>
          </cell>
          <cell r="BE510">
            <v>182.26</v>
          </cell>
          <cell r="BF510">
            <v>182.4</v>
          </cell>
          <cell r="BG510">
            <v>182.75</v>
          </cell>
          <cell r="BH510">
            <v>183.2</v>
          </cell>
          <cell r="BI510">
            <v>182.17</v>
          </cell>
          <cell r="BJ510">
            <v>182.44</v>
          </cell>
          <cell r="BK510">
            <v>182.82</v>
          </cell>
          <cell r="BL510">
            <v>182.53</v>
          </cell>
          <cell r="BM510">
            <v>182.07</v>
          </cell>
          <cell r="BN510">
            <v>182.46</v>
          </cell>
          <cell r="BO510">
            <v>182.37</v>
          </cell>
          <cell r="BP510">
            <v>182.11</v>
          </cell>
          <cell r="BQ510">
            <v>182.45</v>
          </cell>
          <cell r="BR510">
            <v>183.32</v>
          </cell>
          <cell r="BS510">
            <v>182.57</v>
          </cell>
          <cell r="BT510">
            <v>182.92</v>
          </cell>
          <cell r="BU510">
            <v>182.23</v>
          </cell>
          <cell r="BV510">
            <v>183.29</v>
          </cell>
          <cell r="BW510">
            <v>181.95</v>
          </cell>
          <cell r="BX510">
            <v>182.55</v>
          </cell>
          <cell r="BY510">
            <v>182.62</v>
          </cell>
          <cell r="BZ510">
            <v>182.31</v>
          </cell>
          <cell r="CA510">
            <v>182.16</v>
          </cell>
          <cell r="CB510">
            <v>182.37</v>
          </cell>
          <cell r="CC510">
            <v>182.16</v>
          </cell>
          <cell r="CD510">
            <v>182.01</v>
          </cell>
          <cell r="CE510">
            <v>182.01</v>
          </cell>
          <cell r="CF510">
            <v>182.1</v>
          </cell>
          <cell r="CG510">
            <v>182.83</v>
          </cell>
          <cell r="CH510">
            <v>182.55</v>
          </cell>
          <cell r="CI510">
            <v>182.63</v>
          </cell>
          <cell r="CJ510">
            <v>182.69</v>
          </cell>
          <cell r="CK510">
            <v>182.48</v>
          </cell>
          <cell r="CL510">
            <v>182.08</v>
          </cell>
          <cell r="CM510">
            <v>182.31</v>
          </cell>
          <cell r="CN510">
            <v>182.7</v>
          </cell>
          <cell r="CO510">
            <v>182.74</v>
          </cell>
          <cell r="CP510">
            <v>182.38</v>
          </cell>
          <cell r="CQ510">
            <v>183.29</v>
          </cell>
        </row>
        <row r="511">
          <cell r="B511">
            <v>2059</v>
          </cell>
          <cell r="C511" t="str">
            <v>Retarder</v>
          </cell>
          <cell r="D511" t="str">
            <v>LIT</v>
          </cell>
          <cell r="E511">
            <v>150.57</v>
          </cell>
          <cell r="F511">
            <v>150.4</v>
          </cell>
          <cell r="G511">
            <v>150.31</v>
          </cell>
          <cell r="H511">
            <v>150.28</v>
          </cell>
          <cell r="I511">
            <v>150.51</v>
          </cell>
          <cell r="J511">
            <v>150.55000000000001</v>
          </cell>
          <cell r="K511">
            <v>150.68</v>
          </cell>
          <cell r="L511">
            <v>150.68</v>
          </cell>
          <cell r="M511">
            <v>150.41999999999999</v>
          </cell>
          <cell r="N511">
            <v>151.19</v>
          </cell>
          <cell r="O511">
            <v>150.36000000000001</v>
          </cell>
          <cell r="P511">
            <v>150.57</v>
          </cell>
          <cell r="Q511">
            <v>150.6</v>
          </cell>
          <cell r="R511">
            <v>150.5</v>
          </cell>
          <cell r="S511">
            <v>150.72999999999999</v>
          </cell>
          <cell r="T511">
            <v>150.4</v>
          </cell>
          <cell r="U511">
            <v>151.13</v>
          </cell>
          <cell r="V511">
            <v>150.58000000000001</v>
          </cell>
          <cell r="W511">
            <v>150.11000000000001</v>
          </cell>
          <cell r="X511">
            <v>150.05000000000001</v>
          </cell>
          <cell r="Y511">
            <v>150.1</v>
          </cell>
          <cell r="Z511">
            <v>150.63</v>
          </cell>
          <cell r="AA511">
            <v>150.54</v>
          </cell>
          <cell r="AB511">
            <v>150.1</v>
          </cell>
          <cell r="AC511">
            <v>150.16</v>
          </cell>
          <cell r="AD511">
            <v>150.68</v>
          </cell>
          <cell r="AE511">
            <v>150.22</v>
          </cell>
          <cell r="AF511">
            <v>150.19</v>
          </cell>
          <cell r="AG511">
            <v>150.88</v>
          </cell>
          <cell r="AH511">
            <v>150.74</v>
          </cell>
          <cell r="AI511">
            <v>149.94999999999999</v>
          </cell>
          <cell r="AJ511">
            <v>150.6</v>
          </cell>
          <cell r="AK511">
            <v>150.03</v>
          </cell>
          <cell r="AL511">
            <v>150.66999999999999</v>
          </cell>
          <cell r="AM511">
            <v>150.33000000000001</v>
          </cell>
          <cell r="AN511">
            <v>151.31</v>
          </cell>
          <cell r="AO511">
            <v>150.19999999999999</v>
          </cell>
          <cell r="AP511">
            <v>150.63</v>
          </cell>
          <cell r="AQ511">
            <v>150.65</v>
          </cell>
          <cell r="AR511">
            <v>150.68</v>
          </cell>
          <cell r="AS511">
            <v>151.44</v>
          </cell>
          <cell r="AT511">
            <v>149.94</v>
          </cell>
          <cell r="AU511">
            <v>150.56</v>
          </cell>
          <cell r="AV511">
            <v>150.24</v>
          </cell>
          <cell r="AW511">
            <v>150.44</v>
          </cell>
          <cell r="AX511">
            <v>151.19</v>
          </cell>
          <cell r="AY511">
            <v>150.55000000000001</v>
          </cell>
          <cell r="AZ511">
            <v>150.5</v>
          </cell>
          <cell r="BA511">
            <v>150.63</v>
          </cell>
          <cell r="BB511">
            <v>150.63</v>
          </cell>
          <cell r="BC511">
            <v>150.57</v>
          </cell>
          <cell r="BD511">
            <v>150.35</v>
          </cell>
          <cell r="BE511">
            <v>150.26</v>
          </cell>
          <cell r="BF511">
            <v>150.4</v>
          </cell>
          <cell r="BG511">
            <v>150.74</v>
          </cell>
          <cell r="BH511">
            <v>151.19</v>
          </cell>
          <cell r="BI511">
            <v>150.16999999999999</v>
          </cell>
          <cell r="BJ511">
            <v>150.43</v>
          </cell>
          <cell r="BK511">
            <v>150.81</v>
          </cell>
          <cell r="BL511">
            <v>150.52000000000001</v>
          </cell>
          <cell r="BM511">
            <v>150.06</v>
          </cell>
          <cell r="BN511">
            <v>150.44999999999999</v>
          </cell>
          <cell r="BO511">
            <v>150.36000000000001</v>
          </cell>
          <cell r="BP511">
            <v>150.11000000000001</v>
          </cell>
          <cell r="BQ511">
            <v>150.44</v>
          </cell>
          <cell r="BR511">
            <v>151.32</v>
          </cell>
          <cell r="BS511">
            <v>150.57</v>
          </cell>
          <cell r="BT511">
            <v>150.91</v>
          </cell>
          <cell r="BU511">
            <v>150.22</v>
          </cell>
          <cell r="BV511">
            <v>151.28</v>
          </cell>
          <cell r="BW511">
            <v>150.81</v>
          </cell>
          <cell r="BX511">
            <v>150.55000000000001</v>
          </cell>
          <cell r="BY511">
            <v>150.62</v>
          </cell>
          <cell r="BZ511">
            <v>150.31</v>
          </cell>
          <cell r="CA511">
            <v>150.16</v>
          </cell>
          <cell r="CB511">
            <v>150.36000000000001</v>
          </cell>
          <cell r="CC511">
            <v>150.16</v>
          </cell>
          <cell r="CD511">
            <v>150.01</v>
          </cell>
          <cell r="CE511">
            <v>150.01</v>
          </cell>
          <cell r="CF511">
            <v>150.1</v>
          </cell>
          <cell r="CG511">
            <v>150.82</v>
          </cell>
          <cell r="CH511">
            <v>150.55000000000001</v>
          </cell>
          <cell r="CI511">
            <v>150.63</v>
          </cell>
          <cell r="CJ511">
            <v>150.68</v>
          </cell>
          <cell r="CK511">
            <v>150.47999999999999</v>
          </cell>
          <cell r="CL511">
            <v>150.08000000000001</v>
          </cell>
          <cell r="CM511">
            <v>150.31</v>
          </cell>
          <cell r="CN511">
            <v>150.69999999999999</v>
          </cell>
          <cell r="CO511">
            <v>150.72999999999999</v>
          </cell>
          <cell r="CP511">
            <v>150.37</v>
          </cell>
          <cell r="CQ511">
            <v>151.28</v>
          </cell>
        </row>
        <row r="512">
          <cell r="B512">
            <v>2060</v>
          </cell>
          <cell r="C512" t="str">
            <v>Curing Compound</v>
          </cell>
          <cell r="D512" t="str">
            <v>LIT</v>
          </cell>
          <cell r="E512">
            <v>143.30000000000001</v>
          </cell>
          <cell r="F512">
            <v>143.12</v>
          </cell>
          <cell r="G512">
            <v>143.04</v>
          </cell>
          <cell r="H512">
            <v>143.01</v>
          </cell>
          <cell r="I512">
            <v>143.22999999999999</v>
          </cell>
          <cell r="J512">
            <v>143.28</v>
          </cell>
          <cell r="K512">
            <v>143.41999999999999</v>
          </cell>
          <cell r="L512">
            <v>143.41999999999999</v>
          </cell>
          <cell r="M512">
            <v>143.15</v>
          </cell>
          <cell r="N512">
            <v>143.91999999999999</v>
          </cell>
          <cell r="O512">
            <v>143.08000000000001</v>
          </cell>
          <cell r="P512">
            <v>143.30000000000001</v>
          </cell>
          <cell r="Q512">
            <v>143.32</v>
          </cell>
          <cell r="R512">
            <v>143.22</v>
          </cell>
          <cell r="S512">
            <v>143.44999999999999</v>
          </cell>
          <cell r="T512">
            <v>143.12</v>
          </cell>
          <cell r="U512">
            <v>143.85</v>
          </cell>
          <cell r="V512">
            <v>143.31</v>
          </cell>
          <cell r="W512">
            <v>142.83000000000001</v>
          </cell>
          <cell r="X512">
            <v>142.78</v>
          </cell>
          <cell r="Y512">
            <v>142.82</v>
          </cell>
          <cell r="Z512">
            <v>143.35</v>
          </cell>
          <cell r="AA512">
            <v>143.27000000000001</v>
          </cell>
          <cell r="AB512">
            <v>142.82</v>
          </cell>
          <cell r="AC512">
            <v>142.88999999999999</v>
          </cell>
          <cell r="AD512">
            <v>143.41999999999999</v>
          </cell>
          <cell r="AE512">
            <v>142.94999999999999</v>
          </cell>
          <cell r="AF512">
            <v>142.91999999999999</v>
          </cell>
          <cell r="AG512">
            <v>143.6</v>
          </cell>
          <cell r="AH512">
            <v>143.46</v>
          </cell>
          <cell r="AI512">
            <v>142.68</v>
          </cell>
          <cell r="AJ512">
            <v>143.32</v>
          </cell>
          <cell r="AK512">
            <v>142.76</v>
          </cell>
          <cell r="AL512">
            <v>143.41</v>
          </cell>
          <cell r="AM512">
            <v>143.06</v>
          </cell>
          <cell r="AN512">
            <v>144.04</v>
          </cell>
          <cell r="AO512">
            <v>142.93</v>
          </cell>
          <cell r="AP512">
            <v>143.35</v>
          </cell>
          <cell r="AQ512">
            <v>143.37</v>
          </cell>
          <cell r="AR512">
            <v>143.41999999999999</v>
          </cell>
          <cell r="AS512">
            <v>144.18</v>
          </cell>
          <cell r="AT512">
            <v>142.66999999999999</v>
          </cell>
          <cell r="AU512">
            <v>143.29</v>
          </cell>
          <cell r="AV512">
            <v>142.96</v>
          </cell>
          <cell r="AW512">
            <v>143.18</v>
          </cell>
          <cell r="AX512">
            <v>143.91999999999999</v>
          </cell>
          <cell r="AY512">
            <v>143.28</v>
          </cell>
          <cell r="AZ512">
            <v>143.22</v>
          </cell>
          <cell r="BA512">
            <v>143.35</v>
          </cell>
          <cell r="BB512">
            <v>143.35</v>
          </cell>
          <cell r="BC512">
            <v>143.30000000000001</v>
          </cell>
          <cell r="BD512">
            <v>143.07</v>
          </cell>
          <cell r="BE512">
            <v>142.97999999999999</v>
          </cell>
          <cell r="BF512">
            <v>143.12</v>
          </cell>
          <cell r="BG512">
            <v>143.46</v>
          </cell>
          <cell r="BH512">
            <v>143.91999999999999</v>
          </cell>
          <cell r="BI512">
            <v>142.9</v>
          </cell>
          <cell r="BJ512">
            <v>143.16</v>
          </cell>
          <cell r="BK512">
            <v>143.54</v>
          </cell>
          <cell r="BL512">
            <v>143.24</v>
          </cell>
          <cell r="BM512">
            <v>142.80000000000001</v>
          </cell>
          <cell r="BN512">
            <v>143.19</v>
          </cell>
          <cell r="BO512">
            <v>143.08000000000001</v>
          </cell>
          <cell r="BP512">
            <v>142.83000000000001</v>
          </cell>
          <cell r="BQ512">
            <v>143.18</v>
          </cell>
          <cell r="BR512">
            <v>144.05000000000001</v>
          </cell>
          <cell r="BS512">
            <v>143.30000000000001</v>
          </cell>
          <cell r="BT512">
            <v>143.65</v>
          </cell>
          <cell r="BU512">
            <v>142.94999999999999</v>
          </cell>
          <cell r="BV512">
            <v>144</v>
          </cell>
          <cell r="BW512">
            <v>143.54</v>
          </cell>
          <cell r="BX512">
            <v>143.27000000000001</v>
          </cell>
          <cell r="BY512">
            <v>143.34</v>
          </cell>
          <cell r="BZ512">
            <v>143.04</v>
          </cell>
          <cell r="CA512">
            <v>142.88999999999999</v>
          </cell>
          <cell r="CB512">
            <v>143.08000000000001</v>
          </cell>
          <cell r="CC512">
            <v>142.88999999999999</v>
          </cell>
          <cell r="CD512">
            <v>142.72999999999999</v>
          </cell>
          <cell r="CE512">
            <v>142.72999999999999</v>
          </cell>
          <cell r="CF512">
            <v>142.82</v>
          </cell>
          <cell r="CG512">
            <v>143.55000000000001</v>
          </cell>
          <cell r="CH512">
            <v>143.28</v>
          </cell>
          <cell r="CI512">
            <v>143.35</v>
          </cell>
          <cell r="CJ512">
            <v>143.41999999999999</v>
          </cell>
          <cell r="CK512">
            <v>143.19999999999999</v>
          </cell>
          <cell r="CL512">
            <v>142.81</v>
          </cell>
          <cell r="CM512">
            <v>143.04</v>
          </cell>
          <cell r="CN512">
            <v>143.43</v>
          </cell>
          <cell r="CO512">
            <v>143.44999999999999</v>
          </cell>
          <cell r="CP512">
            <v>143.09</v>
          </cell>
          <cell r="CQ512">
            <v>144</v>
          </cell>
        </row>
        <row r="513">
          <cell r="B513">
            <v>2061</v>
          </cell>
          <cell r="C513" t="str">
            <v>Steel Grade. 40</v>
          </cell>
          <cell r="D513" t="str">
            <v>TON</v>
          </cell>
          <cell r="E513">
            <v>42500</v>
          </cell>
          <cell r="F513">
            <v>42000</v>
          </cell>
          <cell r="G513">
            <v>42000</v>
          </cell>
          <cell r="H513">
            <v>42500</v>
          </cell>
          <cell r="I513">
            <v>42000</v>
          </cell>
          <cell r="J513">
            <v>43500</v>
          </cell>
          <cell r="K513">
            <v>43000</v>
          </cell>
          <cell r="L513">
            <v>43500</v>
          </cell>
          <cell r="M513">
            <v>43000</v>
          </cell>
          <cell r="N513">
            <v>43000</v>
          </cell>
          <cell r="O513">
            <v>42500</v>
          </cell>
          <cell r="P513">
            <v>42500</v>
          </cell>
          <cell r="Q513">
            <v>43500</v>
          </cell>
          <cell r="R513">
            <v>43000</v>
          </cell>
          <cell r="S513">
            <v>42500</v>
          </cell>
          <cell r="T513">
            <v>42500</v>
          </cell>
          <cell r="U513">
            <v>42500</v>
          </cell>
          <cell r="V513">
            <v>43500</v>
          </cell>
          <cell r="W513">
            <v>42000</v>
          </cell>
          <cell r="X513">
            <v>42000</v>
          </cell>
          <cell r="Y513">
            <v>42000</v>
          </cell>
          <cell r="Z513">
            <v>43500</v>
          </cell>
          <cell r="AA513">
            <v>42000</v>
          </cell>
          <cell r="AB513">
            <v>42000</v>
          </cell>
          <cell r="AC513">
            <v>42000</v>
          </cell>
          <cell r="AD513">
            <v>42500</v>
          </cell>
          <cell r="AE513">
            <v>42500</v>
          </cell>
          <cell r="AF513">
            <v>42500</v>
          </cell>
          <cell r="AG513">
            <v>42500</v>
          </cell>
          <cell r="AH513">
            <v>42500</v>
          </cell>
          <cell r="AI513">
            <v>42000</v>
          </cell>
          <cell r="AJ513">
            <v>43000</v>
          </cell>
          <cell r="AK513">
            <v>42000</v>
          </cell>
          <cell r="AL513">
            <v>42500</v>
          </cell>
          <cell r="AM513">
            <v>42500</v>
          </cell>
          <cell r="AN513">
            <v>43000</v>
          </cell>
          <cell r="AO513">
            <v>43000</v>
          </cell>
          <cell r="AP513">
            <v>43000</v>
          </cell>
          <cell r="AQ513">
            <v>42500</v>
          </cell>
          <cell r="AR513">
            <v>43500</v>
          </cell>
          <cell r="AS513">
            <v>43000</v>
          </cell>
          <cell r="AT513">
            <v>42000</v>
          </cell>
          <cell r="AU513">
            <v>42500</v>
          </cell>
          <cell r="AV513">
            <v>42500</v>
          </cell>
          <cell r="AW513">
            <v>43000</v>
          </cell>
          <cell r="AX513">
            <v>42500</v>
          </cell>
          <cell r="AY513">
            <v>43000</v>
          </cell>
          <cell r="AZ513">
            <v>42000</v>
          </cell>
          <cell r="BA513">
            <v>43000</v>
          </cell>
          <cell r="BB513">
            <v>42500</v>
          </cell>
          <cell r="BC513">
            <v>42500</v>
          </cell>
          <cell r="BD513">
            <v>42500</v>
          </cell>
          <cell r="BE513">
            <v>42000</v>
          </cell>
          <cell r="BF513">
            <v>42000</v>
          </cell>
          <cell r="BG513">
            <v>42500</v>
          </cell>
          <cell r="BH513">
            <v>42500</v>
          </cell>
          <cell r="BI513">
            <v>42500</v>
          </cell>
          <cell r="BJ513">
            <v>42500</v>
          </cell>
          <cell r="BK513">
            <v>43000</v>
          </cell>
          <cell r="BL513">
            <v>42000</v>
          </cell>
          <cell r="BM513">
            <v>42500</v>
          </cell>
          <cell r="BN513">
            <v>42500</v>
          </cell>
          <cell r="BO513">
            <v>42500</v>
          </cell>
          <cell r="BP513">
            <v>42500</v>
          </cell>
          <cell r="BQ513">
            <v>42500</v>
          </cell>
          <cell r="BR513">
            <v>43000</v>
          </cell>
          <cell r="BS513">
            <v>42000</v>
          </cell>
          <cell r="BT513">
            <v>42000</v>
          </cell>
          <cell r="BU513">
            <v>42500</v>
          </cell>
          <cell r="BV513">
            <v>43000</v>
          </cell>
          <cell r="BW513">
            <v>42000</v>
          </cell>
          <cell r="BX513">
            <v>42500</v>
          </cell>
          <cell r="BY513">
            <v>43000</v>
          </cell>
          <cell r="BZ513">
            <v>42000</v>
          </cell>
          <cell r="CA513">
            <v>42500</v>
          </cell>
          <cell r="CB513">
            <v>42500</v>
          </cell>
          <cell r="CC513">
            <v>42500</v>
          </cell>
          <cell r="CD513">
            <v>42000</v>
          </cell>
          <cell r="CE513">
            <v>42500</v>
          </cell>
          <cell r="CF513">
            <v>42500</v>
          </cell>
          <cell r="CG513">
            <v>42000</v>
          </cell>
          <cell r="CH513">
            <v>42500</v>
          </cell>
          <cell r="CI513">
            <v>42500</v>
          </cell>
          <cell r="CJ513">
            <v>43000</v>
          </cell>
          <cell r="CK513">
            <v>42500</v>
          </cell>
          <cell r="CL513">
            <v>42000</v>
          </cell>
          <cell r="CM513">
            <v>42500</v>
          </cell>
          <cell r="CN513">
            <v>43500</v>
          </cell>
          <cell r="CO513">
            <v>43500</v>
          </cell>
          <cell r="CP513">
            <v>42000</v>
          </cell>
          <cell r="CQ513">
            <v>43000</v>
          </cell>
        </row>
        <row r="514">
          <cell r="B514">
            <v>2062</v>
          </cell>
          <cell r="C514" t="str">
            <v>Steel Grade. 60</v>
          </cell>
          <cell r="D514" t="str">
            <v>TON</v>
          </cell>
          <cell r="E514">
            <v>45000</v>
          </cell>
          <cell r="F514">
            <v>44500</v>
          </cell>
          <cell r="G514">
            <v>44500</v>
          </cell>
          <cell r="H514">
            <v>45000</v>
          </cell>
          <cell r="I514">
            <v>44500</v>
          </cell>
          <cell r="J514">
            <v>46000</v>
          </cell>
          <cell r="K514">
            <v>45500</v>
          </cell>
          <cell r="L514">
            <v>46000</v>
          </cell>
          <cell r="M514">
            <v>45500</v>
          </cell>
          <cell r="N514">
            <v>45500</v>
          </cell>
          <cell r="O514">
            <v>45000</v>
          </cell>
          <cell r="P514">
            <v>45000</v>
          </cell>
          <cell r="Q514">
            <v>46000</v>
          </cell>
          <cell r="R514">
            <v>45500</v>
          </cell>
          <cell r="S514">
            <v>45000</v>
          </cell>
          <cell r="T514">
            <v>45000</v>
          </cell>
          <cell r="U514">
            <v>45000</v>
          </cell>
          <cell r="V514">
            <v>46000</v>
          </cell>
          <cell r="W514">
            <v>44500</v>
          </cell>
          <cell r="X514">
            <v>44500</v>
          </cell>
          <cell r="Y514">
            <v>44500</v>
          </cell>
          <cell r="Z514">
            <v>46000</v>
          </cell>
          <cell r="AA514">
            <v>44500</v>
          </cell>
          <cell r="AB514">
            <v>44500</v>
          </cell>
          <cell r="AC514">
            <v>44500</v>
          </cell>
          <cell r="AD514">
            <v>45000</v>
          </cell>
          <cell r="AE514">
            <v>45000</v>
          </cell>
          <cell r="AF514">
            <v>45000</v>
          </cell>
          <cell r="AG514">
            <v>45000</v>
          </cell>
          <cell r="AH514">
            <v>45000</v>
          </cell>
          <cell r="AI514">
            <v>44500</v>
          </cell>
          <cell r="AJ514">
            <v>45500</v>
          </cell>
          <cell r="AK514">
            <v>44500</v>
          </cell>
          <cell r="AL514">
            <v>45000</v>
          </cell>
          <cell r="AM514">
            <v>45000</v>
          </cell>
          <cell r="AN514">
            <v>45500</v>
          </cell>
          <cell r="AO514">
            <v>45500</v>
          </cell>
          <cell r="AP514">
            <v>45500</v>
          </cell>
          <cell r="AQ514">
            <v>45000</v>
          </cell>
          <cell r="AR514">
            <v>46000</v>
          </cell>
          <cell r="AS514">
            <v>45500</v>
          </cell>
          <cell r="AT514">
            <v>44500</v>
          </cell>
          <cell r="AU514">
            <v>45000</v>
          </cell>
          <cell r="AV514">
            <v>45000</v>
          </cell>
          <cell r="AW514">
            <v>45500</v>
          </cell>
          <cell r="AX514">
            <v>45000</v>
          </cell>
          <cell r="AY514">
            <v>45500</v>
          </cell>
          <cell r="AZ514">
            <v>44500</v>
          </cell>
          <cell r="BA514">
            <v>45500</v>
          </cell>
          <cell r="BB514">
            <v>45000</v>
          </cell>
          <cell r="BC514">
            <v>45000</v>
          </cell>
          <cell r="BD514">
            <v>45000</v>
          </cell>
          <cell r="BE514">
            <v>44500</v>
          </cell>
          <cell r="BF514">
            <v>44500</v>
          </cell>
          <cell r="BG514">
            <v>45000</v>
          </cell>
          <cell r="BH514">
            <v>45000</v>
          </cell>
          <cell r="BI514">
            <v>45000</v>
          </cell>
          <cell r="BJ514">
            <v>45000</v>
          </cell>
          <cell r="BK514">
            <v>45500</v>
          </cell>
          <cell r="BL514">
            <v>44500</v>
          </cell>
          <cell r="BM514">
            <v>45000</v>
          </cell>
          <cell r="BN514">
            <v>45000</v>
          </cell>
          <cell r="BO514">
            <v>45000</v>
          </cell>
          <cell r="BP514">
            <v>45000</v>
          </cell>
          <cell r="BQ514">
            <v>45000</v>
          </cell>
          <cell r="BR514">
            <v>45500</v>
          </cell>
          <cell r="BS514">
            <v>44500</v>
          </cell>
          <cell r="BT514">
            <v>44500</v>
          </cell>
          <cell r="BU514">
            <v>45000</v>
          </cell>
          <cell r="BV514">
            <v>45500</v>
          </cell>
          <cell r="BW514">
            <v>44500</v>
          </cell>
          <cell r="BX514">
            <v>45000</v>
          </cell>
          <cell r="BY514">
            <v>45500</v>
          </cell>
          <cell r="BZ514">
            <v>44500</v>
          </cell>
          <cell r="CA514">
            <v>45000</v>
          </cell>
          <cell r="CB514">
            <v>45000</v>
          </cell>
          <cell r="CC514">
            <v>45000</v>
          </cell>
          <cell r="CD514">
            <v>44500</v>
          </cell>
          <cell r="CE514">
            <v>45000</v>
          </cell>
          <cell r="CF514">
            <v>45000</v>
          </cell>
          <cell r="CG514">
            <v>44500</v>
          </cell>
          <cell r="CH514">
            <v>45000</v>
          </cell>
          <cell r="CI514">
            <v>45000</v>
          </cell>
          <cell r="CJ514">
            <v>45500</v>
          </cell>
          <cell r="CK514">
            <v>45000</v>
          </cell>
          <cell r="CL514">
            <v>44500</v>
          </cell>
          <cell r="CM514">
            <v>45000</v>
          </cell>
          <cell r="CN514">
            <v>46000</v>
          </cell>
          <cell r="CO514">
            <v>46000</v>
          </cell>
          <cell r="CP514">
            <v>44500</v>
          </cell>
          <cell r="CQ514">
            <v>45500</v>
          </cell>
        </row>
        <row r="515">
          <cell r="B515">
            <v>2063</v>
          </cell>
          <cell r="C515" t="str">
            <v>Pre-Stressing Strand, 3/8", 1/2"</v>
          </cell>
          <cell r="D515" t="str">
            <v>TON</v>
          </cell>
          <cell r="E515">
            <v>65000</v>
          </cell>
          <cell r="F515">
            <v>65000</v>
          </cell>
          <cell r="G515">
            <v>65000</v>
          </cell>
          <cell r="H515">
            <v>65000</v>
          </cell>
          <cell r="I515">
            <v>65000</v>
          </cell>
          <cell r="J515">
            <v>65000</v>
          </cell>
          <cell r="K515">
            <v>65000</v>
          </cell>
          <cell r="L515">
            <v>65000</v>
          </cell>
          <cell r="M515">
            <v>65000</v>
          </cell>
          <cell r="N515">
            <v>65000</v>
          </cell>
          <cell r="O515">
            <v>65000</v>
          </cell>
          <cell r="P515">
            <v>65000</v>
          </cell>
          <cell r="Q515">
            <v>65000</v>
          </cell>
          <cell r="R515">
            <v>65000</v>
          </cell>
          <cell r="S515">
            <v>65000</v>
          </cell>
          <cell r="T515">
            <v>65000</v>
          </cell>
          <cell r="U515">
            <v>65000</v>
          </cell>
          <cell r="V515">
            <v>65000</v>
          </cell>
          <cell r="W515">
            <v>65000</v>
          </cell>
          <cell r="X515">
            <v>65000</v>
          </cell>
          <cell r="Y515">
            <v>65000</v>
          </cell>
          <cell r="Z515">
            <v>65000</v>
          </cell>
          <cell r="AA515">
            <v>65000</v>
          </cell>
          <cell r="AB515">
            <v>65000</v>
          </cell>
          <cell r="AC515">
            <v>65000</v>
          </cell>
          <cell r="AD515">
            <v>65000</v>
          </cell>
          <cell r="AE515">
            <v>65000</v>
          </cell>
          <cell r="AF515">
            <v>65000</v>
          </cell>
          <cell r="AG515">
            <v>65000</v>
          </cell>
          <cell r="AH515">
            <v>65000</v>
          </cell>
          <cell r="AI515">
            <v>65000</v>
          </cell>
          <cell r="AJ515">
            <v>65000</v>
          </cell>
          <cell r="AK515">
            <v>65000</v>
          </cell>
          <cell r="AL515">
            <v>65000</v>
          </cell>
          <cell r="AM515">
            <v>65000</v>
          </cell>
          <cell r="AN515">
            <v>65000</v>
          </cell>
          <cell r="AO515">
            <v>65000</v>
          </cell>
          <cell r="AP515">
            <v>65000</v>
          </cell>
          <cell r="AQ515">
            <v>65000</v>
          </cell>
          <cell r="AR515">
            <v>65000</v>
          </cell>
          <cell r="AS515">
            <v>65000</v>
          </cell>
          <cell r="AT515">
            <v>65000</v>
          </cell>
          <cell r="AU515">
            <v>65000</v>
          </cell>
          <cell r="AV515">
            <v>65000</v>
          </cell>
          <cell r="AW515">
            <v>65000</v>
          </cell>
          <cell r="AX515">
            <v>65000</v>
          </cell>
          <cell r="AY515">
            <v>65000</v>
          </cell>
          <cell r="AZ515">
            <v>65000</v>
          </cell>
          <cell r="BA515">
            <v>65000</v>
          </cell>
          <cell r="BB515">
            <v>65000</v>
          </cell>
          <cell r="BC515">
            <v>65000</v>
          </cell>
          <cell r="BD515">
            <v>65000</v>
          </cell>
          <cell r="BE515">
            <v>65000</v>
          </cell>
          <cell r="BF515">
            <v>65000</v>
          </cell>
          <cell r="BG515">
            <v>65000</v>
          </cell>
          <cell r="BH515">
            <v>65000</v>
          </cell>
          <cell r="BI515">
            <v>65000</v>
          </cell>
          <cell r="BJ515">
            <v>65000</v>
          </cell>
          <cell r="BK515">
            <v>65000</v>
          </cell>
          <cell r="BL515">
            <v>65000</v>
          </cell>
          <cell r="BM515">
            <v>65000</v>
          </cell>
          <cell r="BN515">
            <v>65000</v>
          </cell>
          <cell r="BO515">
            <v>65000</v>
          </cell>
          <cell r="BP515">
            <v>65000</v>
          </cell>
          <cell r="BQ515">
            <v>65000</v>
          </cell>
          <cell r="BR515">
            <v>65000</v>
          </cell>
          <cell r="BS515">
            <v>65000</v>
          </cell>
          <cell r="BT515">
            <v>65000</v>
          </cell>
          <cell r="BU515">
            <v>65000</v>
          </cell>
          <cell r="BV515">
            <v>65000</v>
          </cell>
          <cell r="BW515">
            <v>65000</v>
          </cell>
          <cell r="BX515">
            <v>65000</v>
          </cell>
          <cell r="BY515">
            <v>65000</v>
          </cell>
          <cell r="BZ515">
            <v>65000</v>
          </cell>
          <cell r="CA515">
            <v>65000</v>
          </cell>
          <cell r="CB515">
            <v>65000</v>
          </cell>
          <cell r="CC515">
            <v>65000</v>
          </cell>
          <cell r="CD515">
            <v>65000</v>
          </cell>
          <cell r="CE515">
            <v>65000</v>
          </cell>
          <cell r="CF515">
            <v>65000</v>
          </cell>
          <cell r="CG515">
            <v>65000</v>
          </cell>
          <cell r="CH515">
            <v>65000</v>
          </cell>
          <cell r="CI515">
            <v>65000</v>
          </cell>
          <cell r="CJ515">
            <v>65000</v>
          </cell>
          <cell r="CK515">
            <v>65000</v>
          </cell>
          <cell r="CL515">
            <v>65000</v>
          </cell>
          <cell r="CM515">
            <v>65000</v>
          </cell>
          <cell r="CN515">
            <v>65000</v>
          </cell>
          <cell r="CO515">
            <v>65000</v>
          </cell>
          <cell r="CP515">
            <v>65000</v>
          </cell>
          <cell r="CQ515">
            <v>65000</v>
          </cell>
        </row>
        <row r="516">
          <cell r="B516">
            <v>2064</v>
          </cell>
          <cell r="C516" t="str">
            <v>Steel Wire Mesh, 4" X 4"</v>
          </cell>
          <cell r="D516" t="str">
            <v>KG</v>
          </cell>
          <cell r="E516">
            <v>77.8</v>
          </cell>
          <cell r="F516">
            <v>80.14</v>
          </cell>
          <cell r="G516">
            <v>73.64</v>
          </cell>
          <cell r="H516">
            <v>82.78</v>
          </cell>
          <cell r="I516">
            <v>81.86</v>
          </cell>
          <cell r="J516">
            <v>78.25</v>
          </cell>
          <cell r="K516">
            <v>79.73</v>
          </cell>
          <cell r="L516">
            <v>78.25</v>
          </cell>
          <cell r="M516">
            <v>81.94</v>
          </cell>
          <cell r="N516">
            <v>79.69</v>
          </cell>
          <cell r="O516">
            <v>81.040000000000006</v>
          </cell>
          <cell r="P516">
            <v>77.8</v>
          </cell>
          <cell r="Q516">
            <v>77.72</v>
          </cell>
          <cell r="R516">
            <v>83.02</v>
          </cell>
          <cell r="S516">
            <v>77.8</v>
          </cell>
          <cell r="T516">
            <v>74.290000000000006</v>
          </cell>
          <cell r="U516">
            <v>74.56</v>
          </cell>
          <cell r="V516">
            <v>79.16</v>
          </cell>
          <cell r="W516">
            <v>80.14</v>
          </cell>
          <cell r="X516">
            <v>80.14</v>
          </cell>
          <cell r="Y516">
            <v>81.2</v>
          </cell>
          <cell r="Z516">
            <v>77.03</v>
          </cell>
          <cell r="AA516">
            <v>77.48</v>
          </cell>
          <cell r="AB516">
            <v>80.14</v>
          </cell>
          <cell r="AC516">
            <v>73.73</v>
          </cell>
          <cell r="AD516">
            <v>73.94</v>
          </cell>
          <cell r="AE516">
            <v>81.040000000000006</v>
          </cell>
          <cell r="AF516">
            <v>81.040000000000006</v>
          </cell>
          <cell r="AG516">
            <v>79.290000000000006</v>
          </cell>
          <cell r="AH516">
            <v>74.56</v>
          </cell>
          <cell r="AI516">
            <v>73.73</v>
          </cell>
          <cell r="AJ516">
            <v>78.67</v>
          </cell>
          <cell r="AK516">
            <v>82.06</v>
          </cell>
          <cell r="AL516">
            <v>74.12</v>
          </cell>
          <cell r="AM516">
            <v>81.040000000000006</v>
          </cell>
          <cell r="AN516">
            <v>80.17</v>
          </cell>
          <cell r="AO516">
            <v>81.94</v>
          </cell>
          <cell r="AP516">
            <v>79.22</v>
          </cell>
          <cell r="AQ516">
            <v>77.8</v>
          </cell>
          <cell r="AR516">
            <v>79.53</v>
          </cell>
          <cell r="AS516">
            <v>73.22</v>
          </cell>
          <cell r="AT516">
            <v>81.58</v>
          </cell>
          <cell r="AU516">
            <v>73.94</v>
          </cell>
          <cell r="AV516">
            <v>77.59</v>
          </cell>
          <cell r="AW516">
            <v>81.75</v>
          </cell>
          <cell r="AX516">
            <v>74.56</v>
          </cell>
          <cell r="AY516">
            <v>78.67</v>
          </cell>
          <cell r="AZ516">
            <v>79.95</v>
          </cell>
          <cell r="BA516">
            <v>78.3</v>
          </cell>
          <cell r="BB516">
            <v>77.44</v>
          </cell>
          <cell r="BC516">
            <v>77.8</v>
          </cell>
          <cell r="BD516">
            <v>81.040000000000006</v>
          </cell>
          <cell r="BE516">
            <v>73.64</v>
          </cell>
          <cell r="BF516">
            <v>82.25</v>
          </cell>
          <cell r="BG516">
            <v>74.56</v>
          </cell>
          <cell r="BH516">
            <v>74.56</v>
          </cell>
          <cell r="BI516">
            <v>80.849999999999994</v>
          </cell>
          <cell r="BJ516">
            <v>81.040000000000006</v>
          </cell>
          <cell r="BK516">
            <v>80.17</v>
          </cell>
          <cell r="BL516">
            <v>77.48</v>
          </cell>
          <cell r="BM516">
            <v>80.849999999999994</v>
          </cell>
          <cell r="BN516">
            <v>74.56</v>
          </cell>
          <cell r="BO516">
            <v>74.290000000000006</v>
          </cell>
          <cell r="BP516">
            <v>83.18</v>
          </cell>
          <cell r="BQ516">
            <v>74.47</v>
          </cell>
          <cell r="BR516">
            <v>74.069999999999993</v>
          </cell>
          <cell r="BS516">
            <v>78.069999999999993</v>
          </cell>
          <cell r="BT516">
            <v>73.73</v>
          </cell>
          <cell r="BU516">
            <v>81.040000000000006</v>
          </cell>
          <cell r="BV516">
            <v>79.69</v>
          </cell>
          <cell r="BW516">
            <v>79.349999999999994</v>
          </cell>
          <cell r="BX516">
            <v>80.849999999999994</v>
          </cell>
          <cell r="BY516">
            <v>81.75</v>
          </cell>
          <cell r="BZ516">
            <v>80.14</v>
          </cell>
          <cell r="CA516">
            <v>81.040000000000006</v>
          </cell>
          <cell r="CB516">
            <v>74.290000000000006</v>
          </cell>
          <cell r="CC516">
            <v>81.040000000000006</v>
          </cell>
          <cell r="CD516">
            <v>79.95</v>
          </cell>
          <cell r="CE516">
            <v>73.94</v>
          </cell>
          <cell r="CF516">
            <v>83.18</v>
          </cell>
          <cell r="CG516">
            <v>72.44</v>
          </cell>
          <cell r="CH516">
            <v>74.12</v>
          </cell>
          <cell r="CI516">
            <v>77.8</v>
          </cell>
          <cell r="CJ516">
            <v>79.22</v>
          </cell>
          <cell r="CK516">
            <v>74.47</v>
          </cell>
          <cell r="CL516">
            <v>73.73</v>
          </cell>
          <cell r="CM516">
            <v>81.040000000000006</v>
          </cell>
          <cell r="CN516">
            <v>74.45</v>
          </cell>
          <cell r="CO516">
            <v>81.05</v>
          </cell>
          <cell r="CP516">
            <v>82.25</v>
          </cell>
          <cell r="CQ516">
            <v>75.38</v>
          </cell>
        </row>
        <row r="517">
          <cell r="B517">
            <v>2065</v>
          </cell>
          <cell r="C517" t="str">
            <v>Water</v>
          </cell>
          <cell r="D517" t="str">
            <v>1000 LIT</v>
          </cell>
          <cell r="E517">
            <v>22.69</v>
          </cell>
          <cell r="F517">
            <v>22.69</v>
          </cell>
          <cell r="G517">
            <v>22.69</v>
          </cell>
          <cell r="H517">
            <v>22.69</v>
          </cell>
          <cell r="I517">
            <v>22.69</v>
          </cell>
          <cell r="J517">
            <v>22.69</v>
          </cell>
          <cell r="K517">
            <v>22.69</v>
          </cell>
          <cell r="L517">
            <v>22.69</v>
          </cell>
          <cell r="M517">
            <v>22.69</v>
          </cell>
          <cell r="N517">
            <v>34.049999999999997</v>
          </cell>
          <cell r="O517">
            <v>22.69</v>
          </cell>
          <cell r="P517">
            <v>22.69</v>
          </cell>
          <cell r="Q517">
            <v>22.69</v>
          </cell>
          <cell r="R517">
            <v>22.69</v>
          </cell>
          <cell r="S517">
            <v>22.69</v>
          </cell>
          <cell r="T517">
            <v>22.69</v>
          </cell>
          <cell r="U517">
            <v>22.69</v>
          </cell>
          <cell r="V517">
            <v>22.69</v>
          </cell>
          <cell r="W517">
            <v>22.69</v>
          </cell>
          <cell r="X517">
            <v>22.69</v>
          </cell>
          <cell r="Y517">
            <v>22.69</v>
          </cell>
          <cell r="Z517">
            <v>22.69</v>
          </cell>
          <cell r="AA517">
            <v>22.69</v>
          </cell>
          <cell r="AB517">
            <v>22.69</v>
          </cell>
          <cell r="AC517">
            <v>22.69</v>
          </cell>
          <cell r="AD517">
            <v>22.69</v>
          </cell>
          <cell r="AE517">
            <v>22.69</v>
          </cell>
          <cell r="AF517">
            <v>22.69</v>
          </cell>
          <cell r="AG517">
            <v>22.69</v>
          </cell>
          <cell r="AH517">
            <v>22.69</v>
          </cell>
          <cell r="AI517">
            <v>22.69</v>
          </cell>
          <cell r="AJ517">
            <v>22.69</v>
          </cell>
          <cell r="AK517">
            <v>22.69</v>
          </cell>
          <cell r="AL517">
            <v>22.69</v>
          </cell>
          <cell r="AM517">
            <v>22.69</v>
          </cell>
          <cell r="AN517">
            <v>22.69</v>
          </cell>
          <cell r="AO517">
            <v>22.69</v>
          </cell>
          <cell r="AP517">
            <v>22.69</v>
          </cell>
          <cell r="AQ517">
            <v>22.69</v>
          </cell>
          <cell r="AR517">
            <v>22.69</v>
          </cell>
          <cell r="AS517">
            <v>22.69</v>
          </cell>
          <cell r="AT517">
            <v>22.69</v>
          </cell>
          <cell r="AU517">
            <v>22.69</v>
          </cell>
          <cell r="AV517">
            <v>22.69</v>
          </cell>
          <cell r="AW517">
            <v>22.69</v>
          </cell>
          <cell r="AX517">
            <v>22.69</v>
          </cell>
          <cell r="AY517">
            <v>22.69</v>
          </cell>
          <cell r="AZ517">
            <v>22.69</v>
          </cell>
          <cell r="BA517">
            <v>22.69</v>
          </cell>
          <cell r="BB517">
            <v>22.69</v>
          </cell>
          <cell r="BC517">
            <v>22.69</v>
          </cell>
          <cell r="BD517">
            <v>22.69</v>
          </cell>
          <cell r="BE517">
            <v>22.69</v>
          </cell>
          <cell r="BF517">
            <v>22.69</v>
          </cell>
          <cell r="BG517">
            <v>22.69</v>
          </cell>
          <cell r="BH517">
            <v>22.69</v>
          </cell>
          <cell r="BI517">
            <v>22.69</v>
          </cell>
          <cell r="BJ517">
            <v>22.69</v>
          </cell>
          <cell r="BK517">
            <v>22.69</v>
          </cell>
          <cell r="BL517">
            <v>22.69</v>
          </cell>
          <cell r="BM517">
            <v>22.69</v>
          </cell>
          <cell r="BN517">
            <v>22.69</v>
          </cell>
          <cell r="BO517">
            <v>22.69</v>
          </cell>
          <cell r="BP517">
            <v>22.69</v>
          </cell>
          <cell r="BQ517">
            <v>22.69</v>
          </cell>
          <cell r="BR517">
            <v>22.69</v>
          </cell>
          <cell r="BS517">
            <v>22.69</v>
          </cell>
          <cell r="BT517">
            <v>22.69</v>
          </cell>
          <cell r="BU517">
            <v>22.69</v>
          </cell>
          <cell r="BV517">
            <v>22.69</v>
          </cell>
          <cell r="BW517">
            <v>22.69</v>
          </cell>
          <cell r="BX517">
            <v>22.69</v>
          </cell>
          <cell r="BY517">
            <v>22.69</v>
          </cell>
          <cell r="BZ517">
            <v>22.69</v>
          </cell>
          <cell r="CA517">
            <v>22.69</v>
          </cell>
          <cell r="CB517">
            <v>22.69</v>
          </cell>
          <cell r="CC517">
            <v>22.69</v>
          </cell>
          <cell r="CD517">
            <v>22.69</v>
          </cell>
          <cell r="CE517">
            <v>22.69</v>
          </cell>
          <cell r="CF517">
            <v>22.69</v>
          </cell>
          <cell r="CG517">
            <v>22.69</v>
          </cell>
          <cell r="CH517">
            <v>22.69</v>
          </cell>
          <cell r="CI517">
            <v>22.69</v>
          </cell>
          <cell r="CJ517">
            <v>22.69</v>
          </cell>
          <cell r="CK517">
            <v>22.69</v>
          </cell>
          <cell r="CL517">
            <v>22.69</v>
          </cell>
          <cell r="CM517">
            <v>22.69</v>
          </cell>
          <cell r="CN517">
            <v>22.69</v>
          </cell>
          <cell r="CO517">
            <v>22.69</v>
          </cell>
          <cell r="CP517">
            <v>22.69</v>
          </cell>
          <cell r="CQ517">
            <v>22.69</v>
          </cell>
        </row>
        <row r="518">
          <cell r="B518">
            <v>2067</v>
          </cell>
          <cell r="C518" t="str">
            <v>Steel Wire Fabric AASHTO M-55</v>
          </cell>
          <cell r="D518" t="str">
            <v>TON</v>
          </cell>
          <cell r="E518">
            <v>79387.649999999994</v>
          </cell>
          <cell r="F518">
            <v>81786.67</v>
          </cell>
          <cell r="G518">
            <v>75157.08</v>
          </cell>
          <cell r="H518">
            <v>84481.05</v>
          </cell>
          <cell r="I518">
            <v>83524.09</v>
          </cell>
          <cell r="J518">
            <v>79854.259999999995</v>
          </cell>
          <cell r="K518">
            <v>81349.62</v>
          </cell>
          <cell r="L518">
            <v>79842.14</v>
          </cell>
          <cell r="M518">
            <v>83614.27</v>
          </cell>
          <cell r="N518">
            <v>81301.5</v>
          </cell>
          <cell r="O518">
            <v>82694.259999999995</v>
          </cell>
          <cell r="P518">
            <v>79912.639999999999</v>
          </cell>
          <cell r="Q518">
            <v>78292.639999999999</v>
          </cell>
          <cell r="R518">
            <v>84716.78</v>
          </cell>
          <cell r="S518">
            <v>79384.350000000006</v>
          </cell>
          <cell r="T518">
            <v>75822.880000000005</v>
          </cell>
          <cell r="U518">
            <v>76063.41</v>
          </cell>
          <cell r="V518">
            <v>80763.58</v>
          </cell>
          <cell r="W518">
            <v>81792.100000000006</v>
          </cell>
          <cell r="X518">
            <v>81789.64</v>
          </cell>
          <cell r="Y518">
            <v>82867.179999999993</v>
          </cell>
          <cell r="Z518">
            <v>78606.25</v>
          </cell>
          <cell r="AA518">
            <v>79061.2</v>
          </cell>
          <cell r="AB518">
            <v>81788.2</v>
          </cell>
          <cell r="AC518">
            <v>75249.3</v>
          </cell>
          <cell r="AD518">
            <v>75452.33</v>
          </cell>
          <cell r="AE518">
            <v>82694.69</v>
          </cell>
          <cell r="AF518">
            <v>82711.679999999993</v>
          </cell>
          <cell r="AG518">
            <v>80886.95</v>
          </cell>
          <cell r="AH518">
            <v>76074.55</v>
          </cell>
          <cell r="AI518">
            <v>80291.61</v>
          </cell>
          <cell r="AJ518">
            <v>80268.399999999994</v>
          </cell>
          <cell r="AK518">
            <v>83752.52</v>
          </cell>
          <cell r="AL518">
            <v>75622.83</v>
          </cell>
          <cell r="AM518">
            <v>83501.490000000005</v>
          </cell>
          <cell r="AN518">
            <v>81792.87</v>
          </cell>
          <cell r="AO518">
            <v>83622.59</v>
          </cell>
          <cell r="AP518">
            <v>80838.7</v>
          </cell>
          <cell r="AQ518">
            <v>79375.64</v>
          </cell>
          <cell r="AR518">
            <v>81148.19</v>
          </cell>
          <cell r="AS518">
            <v>74694.61</v>
          </cell>
          <cell r="AT518">
            <v>83265.36</v>
          </cell>
          <cell r="AU518">
            <v>75447.399999999994</v>
          </cell>
          <cell r="AV518">
            <v>79182.22</v>
          </cell>
          <cell r="AW518">
            <v>83418.320000000007</v>
          </cell>
          <cell r="AX518">
            <v>76061.47</v>
          </cell>
          <cell r="AY518">
            <v>80282.87</v>
          </cell>
          <cell r="AZ518">
            <v>81578.81</v>
          </cell>
          <cell r="BA518">
            <v>79896.789999999994</v>
          </cell>
          <cell r="BB518">
            <v>79034.75</v>
          </cell>
          <cell r="BC518">
            <v>79376.52</v>
          </cell>
          <cell r="BD518">
            <v>82688.41</v>
          </cell>
          <cell r="BE518">
            <v>75135.88</v>
          </cell>
          <cell r="BF518">
            <v>83928.85</v>
          </cell>
          <cell r="BG518">
            <v>76074.55</v>
          </cell>
          <cell r="BH518">
            <v>76061.47</v>
          </cell>
          <cell r="BI518">
            <v>82514.75</v>
          </cell>
          <cell r="BJ518">
            <v>82697.11</v>
          </cell>
          <cell r="BK518">
            <v>81804.27</v>
          </cell>
          <cell r="BL518">
            <v>79070.45</v>
          </cell>
          <cell r="BM518">
            <v>82504.600000000006</v>
          </cell>
          <cell r="BN518">
            <v>76088.84</v>
          </cell>
          <cell r="BO518">
            <v>75799.94</v>
          </cell>
          <cell r="BP518">
            <v>84894.96</v>
          </cell>
          <cell r="BQ518">
            <v>75999.039999999994</v>
          </cell>
          <cell r="BR518">
            <v>75555.509999999995</v>
          </cell>
          <cell r="BS518">
            <v>80189.960000000006</v>
          </cell>
          <cell r="BT518">
            <v>75223.83</v>
          </cell>
          <cell r="BU518">
            <v>82706.53</v>
          </cell>
          <cell r="BV518">
            <v>81294.570000000007</v>
          </cell>
          <cell r="BW518">
            <v>80963.72</v>
          </cell>
          <cell r="BX518">
            <v>82503.259999999995</v>
          </cell>
          <cell r="BY518">
            <v>83394.84</v>
          </cell>
          <cell r="BZ518">
            <v>81769.33</v>
          </cell>
          <cell r="CA518">
            <v>82695.22</v>
          </cell>
          <cell r="CB518">
            <v>75808.77</v>
          </cell>
          <cell r="CC518">
            <v>82708.59</v>
          </cell>
          <cell r="CD518">
            <v>81596.539999999994</v>
          </cell>
          <cell r="CE518">
            <v>75462.759999999995</v>
          </cell>
          <cell r="CF518">
            <v>84887.19</v>
          </cell>
          <cell r="CG518">
            <v>73910.97</v>
          </cell>
          <cell r="CH518">
            <v>75640.259999999995</v>
          </cell>
          <cell r="CI518">
            <v>79388.289999999994</v>
          </cell>
          <cell r="CJ518">
            <v>80829.259999999995</v>
          </cell>
          <cell r="CK518">
            <v>75996.820000000007</v>
          </cell>
          <cell r="CL518">
            <v>75316.789999999994</v>
          </cell>
          <cell r="CM518">
            <v>82701.73</v>
          </cell>
          <cell r="CN518">
            <v>75964.12</v>
          </cell>
          <cell r="CO518">
            <v>82700.539999999994</v>
          </cell>
          <cell r="CP518">
            <v>83936.39</v>
          </cell>
          <cell r="CQ518">
            <v>76897.789999999994</v>
          </cell>
        </row>
        <row r="519">
          <cell r="B519">
            <v>2068</v>
          </cell>
          <cell r="C519" t="str">
            <v>Steel Expansion Joint</v>
          </cell>
          <cell r="D519" t="str">
            <v>KG</v>
          </cell>
          <cell r="E519">
            <v>56.72</v>
          </cell>
          <cell r="F519">
            <v>56.91</v>
          </cell>
          <cell r="G519">
            <v>55.54</v>
          </cell>
          <cell r="H519">
            <v>56.44</v>
          </cell>
          <cell r="I519">
            <v>56.81</v>
          </cell>
          <cell r="J519">
            <v>57.83</v>
          </cell>
          <cell r="K519">
            <v>57.26</v>
          </cell>
          <cell r="L519">
            <v>57.79</v>
          </cell>
          <cell r="M519">
            <v>58.22</v>
          </cell>
          <cell r="N519">
            <v>56.47</v>
          </cell>
          <cell r="O519">
            <v>57.49</v>
          </cell>
          <cell r="P519">
            <v>56.71</v>
          </cell>
          <cell r="Q519">
            <v>57.82</v>
          </cell>
          <cell r="R519">
            <v>57.06</v>
          </cell>
          <cell r="S519">
            <v>56.53</v>
          </cell>
          <cell r="T519">
            <v>56.24</v>
          </cell>
          <cell r="U519">
            <v>60.36</v>
          </cell>
          <cell r="V519">
            <v>57.86</v>
          </cell>
          <cell r="W519">
            <v>56.47</v>
          </cell>
          <cell r="X519">
            <v>55.91</v>
          </cell>
          <cell r="Y519">
            <v>56.45</v>
          </cell>
          <cell r="Z519">
            <v>57.3</v>
          </cell>
          <cell r="AA519">
            <v>56.11</v>
          </cell>
          <cell r="AB519">
            <v>55.9</v>
          </cell>
          <cell r="AC519">
            <v>55.72</v>
          </cell>
          <cell r="AD519">
            <v>56.14</v>
          </cell>
          <cell r="AE519">
            <v>56.43</v>
          </cell>
          <cell r="AF519">
            <v>56.46</v>
          </cell>
          <cell r="AG519">
            <v>55.99</v>
          </cell>
          <cell r="AH519">
            <v>56.02</v>
          </cell>
          <cell r="AI519">
            <v>55.8</v>
          </cell>
          <cell r="AJ519">
            <v>57.25</v>
          </cell>
          <cell r="AK519">
            <v>55.9</v>
          </cell>
          <cell r="AL519">
            <v>56.17</v>
          </cell>
          <cell r="AM519">
            <v>56.44</v>
          </cell>
          <cell r="AN519">
            <v>56.43</v>
          </cell>
          <cell r="AO519">
            <v>57.09</v>
          </cell>
          <cell r="AP519">
            <v>56.68</v>
          </cell>
          <cell r="AQ519">
            <v>56.67</v>
          </cell>
          <cell r="AR519">
            <v>57.79</v>
          </cell>
          <cell r="AS519">
            <v>56.54</v>
          </cell>
          <cell r="AT519">
            <v>57.74</v>
          </cell>
          <cell r="AU519">
            <v>56.2</v>
          </cell>
          <cell r="AV519">
            <v>56.2</v>
          </cell>
          <cell r="AW519">
            <v>57.04</v>
          </cell>
          <cell r="AX519">
            <v>55.86</v>
          </cell>
          <cell r="AY519">
            <v>57.2</v>
          </cell>
          <cell r="AZ519">
            <v>55.86</v>
          </cell>
          <cell r="BA519">
            <v>57.29</v>
          </cell>
          <cell r="BB519">
            <v>56.66</v>
          </cell>
          <cell r="BC519">
            <v>56.65</v>
          </cell>
          <cell r="BD519">
            <v>58.22</v>
          </cell>
          <cell r="BE519">
            <v>55.7</v>
          </cell>
          <cell r="BF519">
            <v>55.79</v>
          </cell>
          <cell r="BG519">
            <v>56.02</v>
          </cell>
          <cell r="BH519">
            <v>55.86</v>
          </cell>
          <cell r="BI519">
            <v>56.48</v>
          </cell>
          <cell r="BJ519">
            <v>56.43</v>
          </cell>
          <cell r="BK519">
            <v>56.6</v>
          </cell>
          <cell r="BL519">
            <v>56.1</v>
          </cell>
          <cell r="BM519">
            <v>56.53</v>
          </cell>
          <cell r="BN519">
            <v>56.23</v>
          </cell>
          <cell r="BO519">
            <v>56.29</v>
          </cell>
          <cell r="BP519">
            <v>56.53</v>
          </cell>
          <cell r="BQ519">
            <v>56.22</v>
          </cell>
          <cell r="BR519">
            <v>56.44</v>
          </cell>
          <cell r="BS519">
            <v>56.09</v>
          </cell>
          <cell r="BT519">
            <v>55.34</v>
          </cell>
          <cell r="BU519">
            <v>56.42</v>
          </cell>
          <cell r="BV519">
            <v>56.45</v>
          </cell>
          <cell r="BW519">
            <v>55.48</v>
          </cell>
          <cell r="BX519">
            <v>56.25</v>
          </cell>
          <cell r="BY519">
            <v>57.1</v>
          </cell>
          <cell r="BZ519">
            <v>56.8</v>
          </cell>
          <cell r="CA519">
            <v>56.72</v>
          </cell>
          <cell r="CB519">
            <v>56.27</v>
          </cell>
          <cell r="CC519">
            <v>56.47</v>
          </cell>
          <cell r="CD519">
            <v>55.91</v>
          </cell>
          <cell r="CE519">
            <v>56.55</v>
          </cell>
          <cell r="CF519">
            <v>56.84</v>
          </cell>
          <cell r="CG519">
            <v>55.37</v>
          </cell>
          <cell r="CH519">
            <v>56.19</v>
          </cell>
          <cell r="CI519">
            <v>56.75</v>
          </cell>
          <cell r="CJ519">
            <v>57.26</v>
          </cell>
          <cell r="CK519">
            <v>56.22</v>
          </cell>
          <cell r="CL519">
            <v>55.65</v>
          </cell>
          <cell r="CM519">
            <v>56.57</v>
          </cell>
          <cell r="CN519">
            <v>57.28</v>
          </cell>
          <cell r="CO519">
            <v>57.78</v>
          </cell>
          <cell r="CP519">
            <v>55.8</v>
          </cell>
          <cell r="CQ519">
            <v>56.45</v>
          </cell>
        </row>
        <row r="520">
          <cell r="B520">
            <v>2070</v>
          </cell>
          <cell r="C520" t="str">
            <v>Cold Steel Wire AASHTO M-32</v>
          </cell>
          <cell r="D520" t="str">
            <v>TON</v>
          </cell>
          <cell r="E520">
            <v>38100.120000000003</v>
          </cell>
          <cell r="F520">
            <v>38272.86</v>
          </cell>
          <cell r="G520">
            <v>37387.58</v>
          </cell>
          <cell r="H520">
            <v>37896.949999999997</v>
          </cell>
          <cell r="I520">
            <v>38246.730000000003</v>
          </cell>
          <cell r="J520">
            <v>39016.199999999997</v>
          </cell>
          <cell r="K520">
            <v>38565.120000000003</v>
          </cell>
          <cell r="L520">
            <v>39049.75</v>
          </cell>
          <cell r="M520">
            <v>39161.660000000003</v>
          </cell>
          <cell r="N520">
            <v>38435.49</v>
          </cell>
          <cell r="O520">
            <v>38630.720000000001</v>
          </cell>
          <cell r="P520">
            <v>38095.980000000003</v>
          </cell>
          <cell r="Q520">
            <v>39028.15</v>
          </cell>
          <cell r="R520">
            <v>38234.620000000003</v>
          </cell>
          <cell r="S520">
            <v>38206.25</v>
          </cell>
          <cell r="T520">
            <v>37829.839999999997</v>
          </cell>
          <cell r="U520">
            <v>41040.46</v>
          </cell>
          <cell r="V520">
            <v>38998.620000000003</v>
          </cell>
          <cell r="W520">
            <v>37828.589999999997</v>
          </cell>
          <cell r="X520">
            <v>37427.74</v>
          </cell>
          <cell r="Y520">
            <v>37800.949999999997</v>
          </cell>
          <cell r="Z520">
            <v>38724.230000000003</v>
          </cell>
          <cell r="AA520">
            <v>37662.879999999997</v>
          </cell>
          <cell r="AB520">
            <v>37434.720000000001</v>
          </cell>
          <cell r="AC520">
            <v>37350.620000000003</v>
          </cell>
          <cell r="AD520">
            <v>37897.43</v>
          </cell>
          <cell r="AE520">
            <v>37853.39</v>
          </cell>
          <cell r="AF520">
            <v>37869.71</v>
          </cell>
          <cell r="AG520">
            <v>37937.89</v>
          </cell>
          <cell r="AH520">
            <v>37907.410000000003</v>
          </cell>
          <cell r="AI520">
            <v>37302.230000000003</v>
          </cell>
          <cell r="AJ520">
            <v>38577.93</v>
          </cell>
          <cell r="AK520">
            <v>37415.629999999997</v>
          </cell>
          <cell r="AL520">
            <v>37891.72</v>
          </cell>
          <cell r="AM520">
            <v>37919.120000000003</v>
          </cell>
          <cell r="AN520">
            <v>38462.36</v>
          </cell>
          <cell r="AO520">
            <v>38295.089999999997</v>
          </cell>
          <cell r="AP520">
            <v>38302.85</v>
          </cell>
          <cell r="AQ520">
            <v>38124.129999999997</v>
          </cell>
          <cell r="AR520">
            <v>39049.75</v>
          </cell>
          <cell r="AS520">
            <v>38493.03</v>
          </cell>
          <cell r="AT520">
            <v>38601.68</v>
          </cell>
          <cell r="AU520">
            <v>37869.06</v>
          </cell>
          <cell r="AV520">
            <v>37787.75</v>
          </cell>
          <cell r="AW520">
            <v>38374.57</v>
          </cell>
          <cell r="AX520">
            <v>38011.89</v>
          </cell>
          <cell r="AY520">
            <v>38592.1</v>
          </cell>
          <cell r="AZ520">
            <v>37602.81</v>
          </cell>
          <cell r="BA520">
            <v>38540.19</v>
          </cell>
          <cell r="BB520">
            <v>38123.22</v>
          </cell>
          <cell r="BC520">
            <v>38094.949999999997</v>
          </cell>
          <cell r="BD520">
            <v>39107.74</v>
          </cell>
          <cell r="BE520">
            <v>37373.980000000003</v>
          </cell>
          <cell r="BF520">
            <v>37510.67</v>
          </cell>
          <cell r="BG520">
            <v>37907.410000000003</v>
          </cell>
          <cell r="BH520">
            <v>38011.89</v>
          </cell>
          <cell r="BI520">
            <v>37869.78</v>
          </cell>
          <cell r="BJ520">
            <v>37964.22</v>
          </cell>
          <cell r="BK520">
            <v>38347.96</v>
          </cell>
          <cell r="BL520">
            <v>37662.980000000003</v>
          </cell>
          <cell r="BM520">
            <v>37835.47</v>
          </cell>
          <cell r="BN520">
            <v>37843.29</v>
          </cell>
          <cell r="BO520">
            <v>37815.85</v>
          </cell>
          <cell r="BP520">
            <v>37867.46</v>
          </cell>
          <cell r="BQ520">
            <v>37840.629999999997</v>
          </cell>
          <cell r="BR520">
            <v>38465.47</v>
          </cell>
          <cell r="BS520">
            <v>37672.69</v>
          </cell>
          <cell r="BT520">
            <v>37527</v>
          </cell>
          <cell r="BU520">
            <v>37852.81</v>
          </cell>
          <cell r="BV520">
            <v>38454.89</v>
          </cell>
          <cell r="BW520">
            <v>37504.44</v>
          </cell>
          <cell r="BX520">
            <v>37899.68</v>
          </cell>
          <cell r="BY520">
            <v>38479.01</v>
          </cell>
          <cell r="BZ520">
            <v>38134.31</v>
          </cell>
          <cell r="CA520">
            <v>37855.050000000003</v>
          </cell>
          <cell r="CB520">
            <v>37817.67</v>
          </cell>
          <cell r="CC520">
            <v>37856.6</v>
          </cell>
          <cell r="CD520">
            <v>37405.22</v>
          </cell>
          <cell r="CE520">
            <v>37825.5</v>
          </cell>
          <cell r="CF520">
            <v>38173.339999999997</v>
          </cell>
          <cell r="CG520">
            <v>37506.949999999997</v>
          </cell>
          <cell r="CH520">
            <v>37864.83</v>
          </cell>
          <cell r="CI520">
            <v>38114.82</v>
          </cell>
          <cell r="CJ520">
            <v>38565.129999999997</v>
          </cell>
          <cell r="CK520">
            <v>37846.32</v>
          </cell>
          <cell r="CL520">
            <v>37333.519999999997</v>
          </cell>
          <cell r="CM520">
            <v>37995.199999999997</v>
          </cell>
          <cell r="CN520">
            <v>38740.9</v>
          </cell>
          <cell r="CO520">
            <v>39055.279999999999</v>
          </cell>
          <cell r="CP520">
            <v>37511.68</v>
          </cell>
          <cell r="CQ520">
            <v>38454.89</v>
          </cell>
        </row>
        <row r="521">
          <cell r="B521">
            <v>2072</v>
          </cell>
          <cell r="C521" t="str">
            <v>Structures Shapes Astm A-36</v>
          </cell>
          <cell r="D521" t="str">
            <v>TON</v>
          </cell>
          <cell r="E521">
            <v>38100.120000000003</v>
          </cell>
          <cell r="F521">
            <v>38272.86</v>
          </cell>
          <cell r="G521">
            <v>37387.58</v>
          </cell>
          <cell r="H521">
            <v>37896.949999999997</v>
          </cell>
          <cell r="I521">
            <v>38246.730000000003</v>
          </cell>
          <cell r="J521">
            <v>39016.199999999997</v>
          </cell>
          <cell r="K521">
            <v>38565.120000000003</v>
          </cell>
          <cell r="L521">
            <v>39049.75</v>
          </cell>
          <cell r="M521">
            <v>39161.660000000003</v>
          </cell>
          <cell r="N521">
            <v>38435.49</v>
          </cell>
          <cell r="O521">
            <v>38630.720000000001</v>
          </cell>
          <cell r="P521">
            <v>38095.980000000003</v>
          </cell>
          <cell r="Q521">
            <v>39028.15</v>
          </cell>
          <cell r="R521">
            <v>38234.620000000003</v>
          </cell>
          <cell r="S521">
            <v>38206.25</v>
          </cell>
          <cell r="T521">
            <v>37829.839999999997</v>
          </cell>
          <cell r="U521">
            <v>41040.46</v>
          </cell>
          <cell r="V521">
            <v>38998.620000000003</v>
          </cell>
          <cell r="W521">
            <v>37828.589999999997</v>
          </cell>
          <cell r="X521">
            <v>37427.74</v>
          </cell>
          <cell r="Y521">
            <v>37800.949999999997</v>
          </cell>
          <cell r="Z521">
            <v>38724.230000000003</v>
          </cell>
          <cell r="AA521">
            <v>37662.879999999997</v>
          </cell>
          <cell r="AB521">
            <v>37434.720000000001</v>
          </cell>
          <cell r="AC521">
            <v>37350.620000000003</v>
          </cell>
          <cell r="AD521">
            <v>37897.43</v>
          </cell>
          <cell r="AE521">
            <v>37853.39</v>
          </cell>
          <cell r="AF521">
            <v>37869.71</v>
          </cell>
          <cell r="AG521">
            <v>37937.89</v>
          </cell>
          <cell r="AH521">
            <v>37907.410000000003</v>
          </cell>
          <cell r="AI521">
            <v>37302.230000000003</v>
          </cell>
          <cell r="AJ521">
            <v>38577.93</v>
          </cell>
          <cell r="AK521">
            <v>37415.629999999997</v>
          </cell>
          <cell r="AL521">
            <v>37891.72</v>
          </cell>
          <cell r="AM521">
            <v>37919.120000000003</v>
          </cell>
          <cell r="AN521">
            <v>38462.36</v>
          </cell>
          <cell r="AO521">
            <v>38295.089999999997</v>
          </cell>
          <cell r="AP521">
            <v>38302.85</v>
          </cell>
          <cell r="AQ521">
            <v>38124.129999999997</v>
          </cell>
          <cell r="AR521">
            <v>39049.75</v>
          </cell>
          <cell r="AS521">
            <v>38493.03</v>
          </cell>
          <cell r="AT521">
            <v>38601.68</v>
          </cell>
          <cell r="AU521">
            <v>37869.06</v>
          </cell>
          <cell r="AV521">
            <v>37787.75</v>
          </cell>
          <cell r="AW521">
            <v>38374.57</v>
          </cell>
          <cell r="AX521">
            <v>38011.89</v>
          </cell>
          <cell r="AY521">
            <v>38592.1</v>
          </cell>
          <cell r="AZ521">
            <v>37602.81</v>
          </cell>
          <cell r="BA521">
            <v>38540.19</v>
          </cell>
          <cell r="BB521">
            <v>38123.22</v>
          </cell>
          <cell r="BC521">
            <v>38094.949999999997</v>
          </cell>
          <cell r="BD521">
            <v>39107.74</v>
          </cell>
          <cell r="BE521">
            <v>37373.980000000003</v>
          </cell>
          <cell r="BF521">
            <v>37510.67</v>
          </cell>
          <cell r="BG521">
            <v>37907.410000000003</v>
          </cell>
          <cell r="BH521">
            <v>38011.89</v>
          </cell>
          <cell r="BI521">
            <v>37869.78</v>
          </cell>
          <cell r="BJ521">
            <v>37964.22</v>
          </cell>
          <cell r="BK521">
            <v>38347.96</v>
          </cell>
          <cell r="BL521">
            <v>37662.980000000003</v>
          </cell>
          <cell r="BM521">
            <v>37835.47</v>
          </cell>
          <cell r="BN521">
            <v>37843.29</v>
          </cell>
          <cell r="BO521">
            <v>37815.85</v>
          </cell>
          <cell r="BP521">
            <v>37867.46</v>
          </cell>
          <cell r="BQ521">
            <v>37840.629999999997</v>
          </cell>
          <cell r="BR521">
            <v>38465.47</v>
          </cell>
          <cell r="BS521">
            <v>37672.69</v>
          </cell>
          <cell r="BT521">
            <v>37532.54</v>
          </cell>
          <cell r="BU521">
            <v>37852.81</v>
          </cell>
          <cell r="BV521">
            <v>38454.89</v>
          </cell>
          <cell r="BW521">
            <v>37504.44</v>
          </cell>
          <cell r="BX521">
            <v>37899.68</v>
          </cell>
          <cell r="BY521">
            <v>38479.01</v>
          </cell>
          <cell r="BZ521">
            <v>38134.31</v>
          </cell>
          <cell r="CA521">
            <v>37855.050000000003</v>
          </cell>
          <cell r="CB521">
            <v>37817.67</v>
          </cell>
          <cell r="CC521">
            <v>37856.6</v>
          </cell>
          <cell r="CD521">
            <v>37405.22</v>
          </cell>
          <cell r="CE521">
            <v>37825.5</v>
          </cell>
          <cell r="CF521">
            <v>38173.339999999997</v>
          </cell>
          <cell r="CG521">
            <v>37506.949999999997</v>
          </cell>
          <cell r="CH521">
            <v>37864.83</v>
          </cell>
          <cell r="CI521">
            <v>38114.82</v>
          </cell>
          <cell r="CJ521">
            <v>38565.129999999997</v>
          </cell>
          <cell r="CK521">
            <v>37846.32</v>
          </cell>
          <cell r="CL521">
            <v>37333.519999999997</v>
          </cell>
          <cell r="CM521">
            <v>37995.199999999997</v>
          </cell>
          <cell r="CN521">
            <v>38740.9</v>
          </cell>
          <cell r="CO521">
            <v>39055.279999999999</v>
          </cell>
          <cell r="CP521">
            <v>37511.68</v>
          </cell>
          <cell r="CQ521">
            <v>38454.89</v>
          </cell>
        </row>
        <row r="522">
          <cell r="B522">
            <v>2073</v>
          </cell>
          <cell r="C522" t="str">
            <v>Elastomeric Bearing Pad M-183</v>
          </cell>
          <cell r="D522" t="str">
            <v>ccm</v>
          </cell>
          <cell r="E522">
            <v>1.54</v>
          </cell>
          <cell r="F522">
            <v>1.54</v>
          </cell>
          <cell r="G522">
            <v>1.54</v>
          </cell>
          <cell r="H522">
            <v>1.54</v>
          </cell>
          <cell r="I522">
            <v>1.54</v>
          </cell>
          <cell r="J522">
            <v>1.54</v>
          </cell>
          <cell r="K522">
            <v>1.54</v>
          </cell>
          <cell r="L522">
            <v>1.54</v>
          </cell>
          <cell r="M522">
            <v>1.54</v>
          </cell>
          <cell r="N522">
            <v>1.54</v>
          </cell>
          <cell r="O522">
            <v>1.54</v>
          </cell>
          <cell r="P522">
            <v>1.54</v>
          </cell>
          <cell r="Q522">
            <v>1.54</v>
          </cell>
          <cell r="R522">
            <v>1.54</v>
          </cell>
          <cell r="S522">
            <v>1.54</v>
          </cell>
          <cell r="T522">
            <v>1.54</v>
          </cell>
          <cell r="U522">
            <v>1.54</v>
          </cell>
          <cell r="V522">
            <v>1.54</v>
          </cell>
          <cell r="W522">
            <v>1.54</v>
          </cell>
          <cell r="X522">
            <v>1.54</v>
          </cell>
          <cell r="Y522">
            <v>1.54</v>
          </cell>
          <cell r="Z522">
            <v>1.54</v>
          </cell>
          <cell r="AA522">
            <v>1.54</v>
          </cell>
          <cell r="AB522">
            <v>1.54</v>
          </cell>
          <cell r="AC522">
            <v>1.54</v>
          </cell>
          <cell r="AD522">
            <v>1.54</v>
          </cell>
          <cell r="AE522">
            <v>1.54</v>
          </cell>
          <cell r="AF522">
            <v>1.54</v>
          </cell>
          <cell r="AG522">
            <v>1.54</v>
          </cell>
          <cell r="AH522">
            <v>1.54</v>
          </cell>
          <cell r="AI522">
            <v>1.54</v>
          </cell>
          <cell r="AJ522">
            <v>1.54</v>
          </cell>
          <cell r="AK522">
            <v>1.54</v>
          </cell>
          <cell r="AL522">
            <v>1.54</v>
          </cell>
          <cell r="AM522">
            <v>1.54</v>
          </cell>
          <cell r="AN522">
            <v>1.54</v>
          </cell>
          <cell r="AO522">
            <v>1.54</v>
          </cell>
          <cell r="AP522">
            <v>1.54</v>
          </cell>
          <cell r="AQ522">
            <v>1.54</v>
          </cell>
          <cell r="AR522">
            <v>1.54</v>
          </cell>
          <cell r="AS522">
            <v>1.54</v>
          </cell>
          <cell r="AT522">
            <v>1.54</v>
          </cell>
          <cell r="AU522">
            <v>1.54</v>
          </cell>
          <cell r="AV522">
            <v>1.54</v>
          </cell>
          <cell r="AW522">
            <v>1.54</v>
          </cell>
          <cell r="AX522">
            <v>1.54</v>
          </cell>
          <cell r="AY522">
            <v>1.54</v>
          </cell>
          <cell r="AZ522">
            <v>1.54</v>
          </cell>
          <cell r="BA522">
            <v>1.54</v>
          </cell>
          <cell r="BB522">
            <v>1.54</v>
          </cell>
          <cell r="BC522">
            <v>1.54</v>
          </cell>
          <cell r="BD522">
            <v>1.54</v>
          </cell>
          <cell r="BE522">
            <v>1.54</v>
          </cell>
          <cell r="BF522">
            <v>1.54</v>
          </cell>
          <cell r="BG522">
            <v>1.54</v>
          </cell>
          <cell r="BH522">
            <v>1.54</v>
          </cell>
          <cell r="BI522">
            <v>1.54</v>
          </cell>
          <cell r="BJ522">
            <v>1.54</v>
          </cell>
          <cell r="BK522">
            <v>1.54</v>
          </cell>
          <cell r="BL522">
            <v>1.54</v>
          </cell>
          <cell r="BM522">
            <v>1.54</v>
          </cell>
          <cell r="BN522">
            <v>1.54</v>
          </cell>
          <cell r="BO522">
            <v>1.54</v>
          </cell>
          <cell r="BP522">
            <v>1.54</v>
          </cell>
          <cell r="BQ522">
            <v>1.54</v>
          </cell>
          <cell r="BR522">
            <v>1.54</v>
          </cell>
          <cell r="BS522">
            <v>1.54</v>
          </cell>
          <cell r="BT522">
            <v>1.54</v>
          </cell>
          <cell r="BU522">
            <v>1.54</v>
          </cell>
          <cell r="BV522">
            <v>1.54</v>
          </cell>
          <cell r="BW522">
            <v>1.54</v>
          </cell>
          <cell r="BX522">
            <v>1.54</v>
          </cell>
          <cell r="BY522">
            <v>1.54</v>
          </cell>
          <cell r="BZ522">
            <v>1.54</v>
          </cell>
          <cell r="CA522">
            <v>1.54</v>
          </cell>
          <cell r="CB522">
            <v>1.54</v>
          </cell>
          <cell r="CC522">
            <v>1.54</v>
          </cell>
          <cell r="CD522">
            <v>1.54</v>
          </cell>
          <cell r="CE522">
            <v>1.54</v>
          </cell>
          <cell r="CF522">
            <v>1.54</v>
          </cell>
          <cell r="CG522">
            <v>1.54</v>
          </cell>
          <cell r="CH522">
            <v>1.54</v>
          </cell>
          <cell r="CI522">
            <v>1.54</v>
          </cell>
          <cell r="CJ522">
            <v>1.54</v>
          </cell>
          <cell r="CK522">
            <v>1.54</v>
          </cell>
          <cell r="CL522">
            <v>1.54</v>
          </cell>
          <cell r="CM522">
            <v>1.54</v>
          </cell>
          <cell r="CN522">
            <v>1.54</v>
          </cell>
          <cell r="CO522">
            <v>1.54</v>
          </cell>
          <cell r="CP522">
            <v>1.54</v>
          </cell>
          <cell r="CQ522">
            <v>1.54</v>
          </cell>
        </row>
        <row r="523">
          <cell r="B523">
            <v>2077</v>
          </cell>
          <cell r="C523" t="str">
            <v>R.C.C. Pipe Class-2 310 Mm (AASHTO M-170)</v>
          </cell>
          <cell r="D523" t="str">
            <v>LM</v>
          </cell>
          <cell r="E523">
            <v>548.55999999999995</v>
          </cell>
          <cell r="F523">
            <v>498.69</v>
          </cell>
          <cell r="G523">
            <v>498.69</v>
          </cell>
          <cell r="H523">
            <v>498.69</v>
          </cell>
          <cell r="I523">
            <v>498.69</v>
          </cell>
          <cell r="J523">
            <v>548.55999999999995</v>
          </cell>
          <cell r="K523">
            <v>548.55999999999995</v>
          </cell>
          <cell r="L523">
            <v>548.55999999999995</v>
          </cell>
          <cell r="M523">
            <v>498.69</v>
          </cell>
          <cell r="N523">
            <v>548.55999999999995</v>
          </cell>
          <cell r="O523">
            <v>498.69</v>
          </cell>
          <cell r="P523">
            <v>548.55999999999995</v>
          </cell>
          <cell r="Q523">
            <v>548.55999999999995</v>
          </cell>
          <cell r="R523">
            <v>498.69</v>
          </cell>
          <cell r="S523">
            <v>548.55999999999995</v>
          </cell>
          <cell r="T523">
            <v>498.69</v>
          </cell>
          <cell r="U523">
            <v>548.55999999999995</v>
          </cell>
          <cell r="V523">
            <v>548.55999999999995</v>
          </cell>
          <cell r="W523">
            <v>498.69</v>
          </cell>
          <cell r="X523">
            <v>498.69</v>
          </cell>
          <cell r="Y523">
            <v>498.69</v>
          </cell>
          <cell r="Z523">
            <v>548.55999999999995</v>
          </cell>
          <cell r="AA523">
            <v>548.55999999999995</v>
          </cell>
          <cell r="AB523">
            <v>498.69</v>
          </cell>
          <cell r="AC523">
            <v>498.69</v>
          </cell>
          <cell r="AD523">
            <v>498.69</v>
          </cell>
          <cell r="AE523">
            <v>498.69</v>
          </cell>
          <cell r="AF523">
            <v>498.69</v>
          </cell>
          <cell r="AG523">
            <v>548.55999999999995</v>
          </cell>
          <cell r="AH523">
            <v>548.55999999999995</v>
          </cell>
          <cell r="AI523">
            <v>498.69</v>
          </cell>
          <cell r="AJ523">
            <v>548.55999999999995</v>
          </cell>
          <cell r="AK523">
            <v>498.69</v>
          </cell>
          <cell r="AL523">
            <v>498.69</v>
          </cell>
          <cell r="AM523">
            <v>498.69</v>
          </cell>
          <cell r="AN523">
            <v>548.55999999999995</v>
          </cell>
          <cell r="AO523">
            <v>498.69</v>
          </cell>
          <cell r="AP523">
            <v>548.55999999999995</v>
          </cell>
          <cell r="AQ523">
            <v>548.55999999999995</v>
          </cell>
          <cell r="AR523">
            <v>548.55999999999995</v>
          </cell>
          <cell r="AS523">
            <v>548.55999999999995</v>
          </cell>
          <cell r="AT523">
            <v>498.69</v>
          </cell>
          <cell r="AU523">
            <v>498.69</v>
          </cell>
          <cell r="AV523">
            <v>548.55999999999995</v>
          </cell>
          <cell r="AW523">
            <v>498.69</v>
          </cell>
          <cell r="AX523">
            <v>548.55999999999995</v>
          </cell>
          <cell r="AY523">
            <v>548.55999999999995</v>
          </cell>
          <cell r="AZ523">
            <v>498.69</v>
          </cell>
          <cell r="BA523">
            <v>548.55999999999995</v>
          </cell>
          <cell r="BB523">
            <v>548.55999999999995</v>
          </cell>
          <cell r="BC523">
            <v>548.55999999999995</v>
          </cell>
          <cell r="BD523">
            <v>498.69</v>
          </cell>
          <cell r="BE523">
            <v>498.69</v>
          </cell>
          <cell r="BF523">
            <v>498.69</v>
          </cell>
          <cell r="BG523">
            <v>548.55999999999995</v>
          </cell>
          <cell r="BH523">
            <v>548.55999999999995</v>
          </cell>
          <cell r="BI523">
            <v>498.69</v>
          </cell>
          <cell r="BJ523">
            <v>498.69</v>
          </cell>
          <cell r="BK523">
            <v>548.55999999999995</v>
          </cell>
          <cell r="BL523">
            <v>548.55999999999995</v>
          </cell>
          <cell r="BM523">
            <v>498.69</v>
          </cell>
          <cell r="BN523">
            <v>498.69</v>
          </cell>
          <cell r="BO523">
            <v>498.69</v>
          </cell>
          <cell r="BP523">
            <v>498.69</v>
          </cell>
          <cell r="BQ523">
            <v>498.69</v>
          </cell>
          <cell r="BR523">
            <v>548.55999999999995</v>
          </cell>
          <cell r="BS523">
            <v>548.55999999999995</v>
          </cell>
          <cell r="BT523">
            <v>548.55999999999995</v>
          </cell>
          <cell r="BU523">
            <v>498.69</v>
          </cell>
          <cell r="BV523">
            <v>548.55999999999995</v>
          </cell>
          <cell r="BW523">
            <v>548.55999999999995</v>
          </cell>
          <cell r="BX523">
            <v>498.69</v>
          </cell>
          <cell r="BY523">
            <v>498.69</v>
          </cell>
          <cell r="BZ523">
            <v>498.69</v>
          </cell>
          <cell r="CA523">
            <v>498.69</v>
          </cell>
          <cell r="CB523">
            <v>498.69</v>
          </cell>
          <cell r="CC523">
            <v>498.69</v>
          </cell>
          <cell r="CD523">
            <v>498.69</v>
          </cell>
          <cell r="CE523">
            <v>498.69</v>
          </cell>
          <cell r="CF523">
            <v>498.69</v>
          </cell>
          <cell r="CG523">
            <v>548.55999999999995</v>
          </cell>
          <cell r="CH523">
            <v>498.69</v>
          </cell>
          <cell r="CI523">
            <v>548.55999999999995</v>
          </cell>
          <cell r="CJ523">
            <v>548.55999999999995</v>
          </cell>
          <cell r="CK523">
            <v>498.69</v>
          </cell>
          <cell r="CL523">
            <v>498.69</v>
          </cell>
          <cell r="CM523">
            <v>498.69</v>
          </cell>
          <cell r="CN523">
            <v>548.55999999999995</v>
          </cell>
          <cell r="CO523">
            <v>548.55999999999995</v>
          </cell>
          <cell r="CP523">
            <v>498.69</v>
          </cell>
          <cell r="CQ523">
            <v>548.55999999999995</v>
          </cell>
        </row>
        <row r="524">
          <cell r="B524">
            <v>2078</v>
          </cell>
          <cell r="C524" t="str">
            <v>R.C.C. Pipe Class-2 380 Mm (AASHTO M-170)</v>
          </cell>
          <cell r="D524" t="str">
            <v>LM</v>
          </cell>
          <cell r="E524">
            <v>649.61</v>
          </cell>
          <cell r="F524">
            <v>590.54999999999995</v>
          </cell>
          <cell r="G524">
            <v>590.54999999999995</v>
          </cell>
          <cell r="H524">
            <v>590.54999999999995</v>
          </cell>
          <cell r="I524">
            <v>590.54999999999995</v>
          </cell>
          <cell r="J524">
            <v>649.61</v>
          </cell>
          <cell r="K524">
            <v>649.61</v>
          </cell>
          <cell r="L524">
            <v>649.61</v>
          </cell>
          <cell r="M524">
            <v>590.54999999999995</v>
          </cell>
          <cell r="N524">
            <v>649.61</v>
          </cell>
          <cell r="O524">
            <v>590.54999999999995</v>
          </cell>
          <cell r="P524">
            <v>649.61</v>
          </cell>
          <cell r="Q524">
            <v>649.61</v>
          </cell>
          <cell r="R524">
            <v>590.54999999999995</v>
          </cell>
          <cell r="S524">
            <v>649.61</v>
          </cell>
          <cell r="T524">
            <v>590.54999999999995</v>
          </cell>
          <cell r="U524">
            <v>649.61</v>
          </cell>
          <cell r="V524">
            <v>649.61</v>
          </cell>
          <cell r="W524">
            <v>590.54999999999995</v>
          </cell>
          <cell r="X524">
            <v>590.54999999999995</v>
          </cell>
          <cell r="Y524">
            <v>590.54999999999995</v>
          </cell>
          <cell r="Z524">
            <v>649.61</v>
          </cell>
          <cell r="AA524">
            <v>649.61</v>
          </cell>
          <cell r="AB524">
            <v>590.54999999999995</v>
          </cell>
          <cell r="AC524">
            <v>590.54999999999995</v>
          </cell>
          <cell r="AD524">
            <v>590.54999999999995</v>
          </cell>
          <cell r="AE524">
            <v>590.54999999999995</v>
          </cell>
          <cell r="AF524">
            <v>590.54999999999995</v>
          </cell>
          <cell r="AG524">
            <v>649.61</v>
          </cell>
          <cell r="AH524">
            <v>649.61</v>
          </cell>
          <cell r="AI524">
            <v>590.54999999999995</v>
          </cell>
          <cell r="AJ524">
            <v>649.61</v>
          </cell>
          <cell r="AK524">
            <v>590.54999999999995</v>
          </cell>
          <cell r="AL524">
            <v>590.54999999999995</v>
          </cell>
          <cell r="AM524">
            <v>590.54999999999995</v>
          </cell>
          <cell r="AN524">
            <v>649.61</v>
          </cell>
          <cell r="AO524">
            <v>590.54999999999995</v>
          </cell>
          <cell r="AP524">
            <v>649.61</v>
          </cell>
          <cell r="AQ524">
            <v>649.61</v>
          </cell>
          <cell r="AR524">
            <v>649.61</v>
          </cell>
          <cell r="AS524">
            <v>649.61</v>
          </cell>
          <cell r="AT524">
            <v>590.54999999999995</v>
          </cell>
          <cell r="AU524">
            <v>590.54999999999995</v>
          </cell>
          <cell r="AV524">
            <v>649.61</v>
          </cell>
          <cell r="AW524">
            <v>590.54999999999995</v>
          </cell>
          <cell r="AX524">
            <v>649.61</v>
          </cell>
          <cell r="AY524">
            <v>649.61</v>
          </cell>
          <cell r="AZ524">
            <v>590.54999999999995</v>
          </cell>
          <cell r="BA524">
            <v>649.61</v>
          </cell>
          <cell r="BB524">
            <v>649.61</v>
          </cell>
          <cell r="BC524">
            <v>649.61</v>
          </cell>
          <cell r="BD524">
            <v>590.54999999999995</v>
          </cell>
          <cell r="BE524">
            <v>590.54999999999995</v>
          </cell>
          <cell r="BF524">
            <v>590.54999999999995</v>
          </cell>
          <cell r="BG524">
            <v>649.61</v>
          </cell>
          <cell r="BH524">
            <v>649.61</v>
          </cell>
          <cell r="BI524">
            <v>590.54999999999995</v>
          </cell>
          <cell r="BJ524">
            <v>590.54999999999995</v>
          </cell>
          <cell r="BK524">
            <v>649.61</v>
          </cell>
          <cell r="BL524">
            <v>649.61</v>
          </cell>
          <cell r="BM524">
            <v>590.54999999999995</v>
          </cell>
          <cell r="BN524">
            <v>590.54999999999995</v>
          </cell>
          <cell r="BO524">
            <v>590.54999999999995</v>
          </cell>
          <cell r="BP524">
            <v>590.54999999999995</v>
          </cell>
          <cell r="BQ524">
            <v>590.54999999999995</v>
          </cell>
          <cell r="BR524">
            <v>649.61</v>
          </cell>
          <cell r="BS524">
            <v>649.61</v>
          </cell>
          <cell r="BT524">
            <v>649.61</v>
          </cell>
          <cell r="BU524">
            <v>590.54999999999995</v>
          </cell>
          <cell r="BV524">
            <v>649.61</v>
          </cell>
          <cell r="BW524">
            <v>649.61</v>
          </cell>
          <cell r="BX524">
            <v>590.54999999999995</v>
          </cell>
          <cell r="BY524">
            <v>590.54999999999995</v>
          </cell>
          <cell r="BZ524">
            <v>590.54999999999995</v>
          </cell>
          <cell r="CA524">
            <v>590.54999999999995</v>
          </cell>
          <cell r="CB524">
            <v>590.54999999999995</v>
          </cell>
          <cell r="CC524">
            <v>590.54999999999995</v>
          </cell>
          <cell r="CD524">
            <v>590.54999999999995</v>
          </cell>
          <cell r="CE524">
            <v>590.54999999999995</v>
          </cell>
          <cell r="CF524">
            <v>590.54999999999995</v>
          </cell>
          <cell r="CG524">
            <v>649.61</v>
          </cell>
          <cell r="CH524">
            <v>590.54999999999995</v>
          </cell>
          <cell r="CI524">
            <v>649.61</v>
          </cell>
          <cell r="CJ524">
            <v>649.61</v>
          </cell>
          <cell r="CK524">
            <v>590.54999999999995</v>
          </cell>
          <cell r="CL524">
            <v>590.54999999999995</v>
          </cell>
          <cell r="CM524">
            <v>590.54999999999995</v>
          </cell>
          <cell r="CN524">
            <v>649.61</v>
          </cell>
          <cell r="CO524">
            <v>649.61</v>
          </cell>
          <cell r="CP524">
            <v>590.54999999999995</v>
          </cell>
          <cell r="CQ524">
            <v>649.61</v>
          </cell>
        </row>
        <row r="525">
          <cell r="B525">
            <v>2079</v>
          </cell>
          <cell r="C525" t="str">
            <v>R.C.C. Pipe Class-2 460 Mm (AASHTO M-170)</v>
          </cell>
          <cell r="D525" t="str">
            <v>LM</v>
          </cell>
          <cell r="E525">
            <v>902.24</v>
          </cell>
          <cell r="F525">
            <v>820.21</v>
          </cell>
          <cell r="G525">
            <v>820.21</v>
          </cell>
          <cell r="H525">
            <v>820.21</v>
          </cell>
          <cell r="I525">
            <v>820.21</v>
          </cell>
          <cell r="J525">
            <v>902.24</v>
          </cell>
          <cell r="K525">
            <v>902.24</v>
          </cell>
          <cell r="L525">
            <v>902.24</v>
          </cell>
          <cell r="M525">
            <v>820.21</v>
          </cell>
          <cell r="N525">
            <v>902.24</v>
          </cell>
          <cell r="O525">
            <v>820.21</v>
          </cell>
          <cell r="P525">
            <v>902.24</v>
          </cell>
          <cell r="Q525">
            <v>902.24</v>
          </cell>
          <cell r="R525">
            <v>820.21</v>
          </cell>
          <cell r="S525">
            <v>902.24</v>
          </cell>
          <cell r="T525">
            <v>820.21</v>
          </cell>
          <cell r="U525">
            <v>902.24</v>
          </cell>
          <cell r="V525">
            <v>902.24</v>
          </cell>
          <cell r="W525">
            <v>820.21</v>
          </cell>
          <cell r="X525">
            <v>820.21</v>
          </cell>
          <cell r="Y525">
            <v>820.21</v>
          </cell>
          <cell r="Z525">
            <v>902.24</v>
          </cell>
          <cell r="AA525">
            <v>902.24</v>
          </cell>
          <cell r="AB525">
            <v>820.21</v>
          </cell>
          <cell r="AC525">
            <v>820.21</v>
          </cell>
          <cell r="AD525">
            <v>820.21</v>
          </cell>
          <cell r="AE525">
            <v>820.21</v>
          </cell>
          <cell r="AF525">
            <v>820.21</v>
          </cell>
          <cell r="AG525">
            <v>902.24</v>
          </cell>
          <cell r="AH525">
            <v>902.24</v>
          </cell>
          <cell r="AI525">
            <v>820.21</v>
          </cell>
          <cell r="AJ525">
            <v>902.24</v>
          </cell>
          <cell r="AK525">
            <v>820.21</v>
          </cell>
          <cell r="AL525">
            <v>820.21</v>
          </cell>
          <cell r="AM525">
            <v>820.21</v>
          </cell>
          <cell r="AN525">
            <v>902.24</v>
          </cell>
          <cell r="AO525">
            <v>820.21</v>
          </cell>
          <cell r="AP525">
            <v>902.24</v>
          </cell>
          <cell r="AQ525">
            <v>902.24</v>
          </cell>
          <cell r="AR525">
            <v>902.24</v>
          </cell>
          <cell r="AS525">
            <v>902.24</v>
          </cell>
          <cell r="AT525">
            <v>820.21</v>
          </cell>
          <cell r="AU525">
            <v>820.21</v>
          </cell>
          <cell r="AV525">
            <v>902.24</v>
          </cell>
          <cell r="AW525">
            <v>820.21</v>
          </cell>
          <cell r="AX525">
            <v>902.24</v>
          </cell>
          <cell r="AY525">
            <v>902.24</v>
          </cell>
          <cell r="AZ525">
            <v>820.21</v>
          </cell>
          <cell r="BA525">
            <v>902.24</v>
          </cell>
          <cell r="BB525">
            <v>902.24</v>
          </cell>
          <cell r="BC525">
            <v>902.24</v>
          </cell>
          <cell r="BD525">
            <v>820.21</v>
          </cell>
          <cell r="BE525">
            <v>820.21</v>
          </cell>
          <cell r="BF525">
            <v>820.21</v>
          </cell>
          <cell r="BG525">
            <v>902.24</v>
          </cell>
          <cell r="BH525">
            <v>902.24</v>
          </cell>
          <cell r="BI525">
            <v>820.21</v>
          </cell>
          <cell r="BJ525">
            <v>820.21</v>
          </cell>
          <cell r="BK525">
            <v>902.24</v>
          </cell>
          <cell r="BL525">
            <v>902.24</v>
          </cell>
          <cell r="BM525">
            <v>820.21</v>
          </cell>
          <cell r="BN525">
            <v>820.21</v>
          </cell>
          <cell r="BO525">
            <v>820.21</v>
          </cell>
          <cell r="BP525">
            <v>820.21</v>
          </cell>
          <cell r="BQ525">
            <v>820.21</v>
          </cell>
          <cell r="BR525">
            <v>902.24</v>
          </cell>
          <cell r="BS525">
            <v>902.24</v>
          </cell>
          <cell r="BT525">
            <v>902.24</v>
          </cell>
          <cell r="BU525">
            <v>820.21</v>
          </cell>
          <cell r="BV525">
            <v>902.24</v>
          </cell>
          <cell r="BW525">
            <v>902.24</v>
          </cell>
          <cell r="BX525">
            <v>820.21</v>
          </cell>
          <cell r="BY525">
            <v>820.21</v>
          </cell>
          <cell r="BZ525">
            <v>820.21</v>
          </cell>
          <cell r="CA525">
            <v>820.21</v>
          </cell>
          <cell r="CB525">
            <v>820.21</v>
          </cell>
          <cell r="CC525">
            <v>820.21</v>
          </cell>
          <cell r="CD525">
            <v>820.21</v>
          </cell>
          <cell r="CE525">
            <v>820.21</v>
          </cell>
          <cell r="CF525">
            <v>820.21</v>
          </cell>
          <cell r="CG525">
            <v>902.24</v>
          </cell>
          <cell r="CH525">
            <v>820.21</v>
          </cell>
          <cell r="CI525">
            <v>902.24</v>
          </cell>
          <cell r="CJ525">
            <v>902.24</v>
          </cell>
          <cell r="CK525">
            <v>820.21</v>
          </cell>
          <cell r="CL525">
            <v>820.21</v>
          </cell>
          <cell r="CM525">
            <v>820.21</v>
          </cell>
          <cell r="CN525">
            <v>902.24</v>
          </cell>
          <cell r="CO525">
            <v>902.24</v>
          </cell>
          <cell r="CP525">
            <v>820.21</v>
          </cell>
          <cell r="CQ525">
            <v>902.24</v>
          </cell>
        </row>
        <row r="526">
          <cell r="B526">
            <v>2080</v>
          </cell>
          <cell r="C526" t="str">
            <v>R.C.C. Pipe Class-2 610 Mm (AASHTO M-170)</v>
          </cell>
          <cell r="D526" t="str">
            <v>LM</v>
          </cell>
          <cell r="E526">
            <v>1208.99</v>
          </cell>
          <cell r="F526">
            <v>1099.08</v>
          </cell>
          <cell r="G526">
            <v>1099.08</v>
          </cell>
          <cell r="H526">
            <v>1099.08</v>
          </cell>
          <cell r="I526">
            <v>1099.08</v>
          </cell>
          <cell r="J526">
            <v>1208.99</v>
          </cell>
          <cell r="K526">
            <v>1208.99</v>
          </cell>
          <cell r="L526">
            <v>1208.99</v>
          </cell>
          <cell r="M526">
            <v>1099.08</v>
          </cell>
          <cell r="N526">
            <v>1208.99</v>
          </cell>
          <cell r="O526">
            <v>1099.08</v>
          </cell>
          <cell r="P526">
            <v>1208.99</v>
          </cell>
          <cell r="Q526">
            <v>1208.99</v>
          </cell>
          <cell r="R526">
            <v>1099.08</v>
          </cell>
          <cell r="S526">
            <v>1208.99</v>
          </cell>
          <cell r="T526">
            <v>1099.08</v>
          </cell>
          <cell r="U526">
            <v>1208.99</v>
          </cell>
          <cell r="V526">
            <v>1208.99</v>
          </cell>
          <cell r="W526">
            <v>1099.08</v>
          </cell>
          <cell r="X526">
            <v>1099.08</v>
          </cell>
          <cell r="Y526">
            <v>1099.08</v>
          </cell>
          <cell r="Z526">
            <v>1208.99</v>
          </cell>
          <cell r="AA526">
            <v>1208.99</v>
          </cell>
          <cell r="AB526">
            <v>1099.08</v>
          </cell>
          <cell r="AC526">
            <v>1099.08</v>
          </cell>
          <cell r="AD526">
            <v>1099.08</v>
          </cell>
          <cell r="AE526">
            <v>1099.08</v>
          </cell>
          <cell r="AF526">
            <v>1099.08</v>
          </cell>
          <cell r="AG526">
            <v>1208.99</v>
          </cell>
          <cell r="AH526">
            <v>1208.99</v>
          </cell>
          <cell r="AI526">
            <v>1099.08</v>
          </cell>
          <cell r="AJ526">
            <v>1208.99</v>
          </cell>
          <cell r="AK526">
            <v>1099.08</v>
          </cell>
          <cell r="AL526">
            <v>1099.08</v>
          </cell>
          <cell r="AM526">
            <v>1099.08</v>
          </cell>
          <cell r="AN526">
            <v>1208.99</v>
          </cell>
          <cell r="AO526">
            <v>1099.08</v>
          </cell>
          <cell r="AP526">
            <v>1208.99</v>
          </cell>
          <cell r="AQ526">
            <v>1208.99</v>
          </cell>
          <cell r="AR526">
            <v>1208.99</v>
          </cell>
          <cell r="AS526">
            <v>1208.99</v>
          </cell>
          <cell r="AT526">
            <v>1099.08</v>
          </cell>
          <cell r="AU526">
            <v>1099.08</v>
          </cell>
          <cell r="AV526">
            <v>1208.99</v>
          </cell>
          <cell r="AW526">
            <v>1099.08</v>
          </cell>
          <cell r="AX526">
            <v>1208.99</v>
          </cell>
          <cell r="AY526">
            <v>1208.99</v>
          </cell>
          <cell r="AZ526">
            <v>1099.08</v>
          </cell>
          <cell r="BA526">
            <v>1208.99</v>
          </cell>
          <cell r="BB526">
            <v>1208.99</v>
          </cell>
          <cell r="BC526">
            <v>1208.99</v>
          </cell>
          <cell r="BD526">
            <v>1099.08</v>
          </cell>
          <cell r="BE526">
            <v>1099.08</v>
          </cell>
          <cell r="BF526">
            <v>1099.08</v>
          </cell>
          <cell r="BG526">
            <v>1208.99</v>
          </cell>
          <cell r="BH526">
            <v>1208.99</v>
          </cell>
          <cell r="BI526">
            <v>1099.08</v>
          </cell>
          <cell r="BJ526">
            <v>1099.08</v>
          </cell>
          <cell r="BK526">
            <v>1208.99</v>
          </cell>
          <cell r="BL526">
            <v>1208.99</v>
          </cell>
          <cell r="BM526">
            <v>1363.46</v>
          </cell>
          <cell r="BN526">
            <v>1099.08</v>
          </cell>
          <cell r="BO526">
            <v>1099.08</v>
          </cell>
          <cell r="BP526">
            <v>1099.08</v>
          </cell>
          <cell r="BQ526">
            <v>1099.08</v>
          </cell>
          <cell r="BR526">
            <v>1208.99</v>
          </cell>
          <cell r="BS526">
            <v>1208.99</v>
          </cell>
          <cell r="BT526">
            <v>1208.99</v>
          </cell>
          <cell r="BU526">
            <v>1099.08</v>
          </cell>
          <cell r="BV526">
            <v>1208.99</v>
          </cell>
          <cell r="BW526">
            <v>1208.99</v>
          </cell>
          <cell r="BX526">
            <v>1099.08</v>
          </cell>
          <cell r="BY526">
            <v>1099.08</v>
          </cell>
          <cell r="BZ526">
            <v>1099.08</v>
          </cell>
          <cell r="CA526">
            <v>1099.08</v>
          </cell>
          <cell r="CB526">
            <v>1099.08</v>
          </cell>
          <cell r="CC526">
            <v>1099.08</v>
          </cell>
          <cell r="CD526">
            <v>1099.08</v>
          </cell>
          <cell r="CE526">
            <v>1099.08</v>
          </cell>
          <cell r="CF526">
            <v>1099.08</v>
          </cell>
          <cell r="CG526">
            <v>1208.99</v>
          </cell>
          <cell r="CH526">
            <v>1099.08</v>
          </cell>
          <cell r="CI526">
            <v>1208.99</v>
          </cell>
          <cell r="CJ526">
            <v>1208.99</v>
          </cell>
          <cell r="CK526">
            <v>1099.08</v>
          </cell>
          <cell r="CL526">
            <v>1099.08</v>
          </cell>
          <cell r="CM526">
            <v>1099.08</v>
          </cell>
          <cell r="CN526">
            <v>1208.99</v>
          </cell>
          <cell r="CO526">
            <v>1208.99</v>
          </cell>
          <cell r="CP526">
            <v>1099.08</v>
          </cell>
          <cell r="CQ526">
            <v>1208.99</v>
          </cell>
        </row>
        <row r="527">
          <cell r="B527">
            <v>2081</v>
          </cell>
          <cell r="C527" t="str">
            <v>R.C.C. Pipe Class-2 760 Mm (AASHTO M-170)</v>
          </cell>
          <cell r="D527" t="str">
            <v>LM</v>
          </cell>
          <cell r="E527">
            <v>1804.46</v>
          </cell>
          <cell r="F527">
            <v>1640.42</v>
          </cell>
          <cell r="G527">
            <v>1640.42</v>
          </cell>
          <cell r="H527">
            <v>1640.42</v>
          </cell>
          <cell r="I527">
            <v>1640.42</v>
          </cell>
          <cell r="J527">
            <v>1804.46</v>
          </cell>
          <cell r="K527">
            <v>1804.46</v>
          </cell>
          <cell r="L527">
            <v>1804.46</v>
          </cell>
          <cell r="M527">
            <v>1640.42</v>
          </cell>
          <cell r="N527">
            <v>1804.46</v>
          </cell>
          <cell r="O527">
            <v>1640.42</v>
          </cell>
          <cell r="P527">
            <v>1804.46</v>
          </cell>
          <cell r="Q527">
            <v>1804.46</v>
          </cell>
          <cell r="R527">
            <v>1640.42</v>
          </cell>
          <cell r="S527">
            <v>1804.46</v>
          </cell>
          <cell r="T527">
            <v>1640.42</v>
          </cell>
          <cell r="U527">
            <v>1804.46</v>
          </cell>
          <cell r="V527">
            <v>1804.46</v>
          </cell>
          <cell r="W527">
            <v>1640.42</v>
          </cell>
          <cell r="X527">
            <v>1640.42</v>
          </cell>
          <cell r="Y527">
            <v>1640.42</v>
          </cell>
          <cell r="Z527">
            <v>1804.46</v>
          </cell>
          <cell r="AA527">
            <v>1804.46</v>
          </cell>
          <cell r="AB527">
            <v>1640.42</v>
          </cell>
          <cell r="AC527">
            <v>1640.42</v>
          </cell>
          <cell r="AD527">
            <v>1640.42</v>
          </cell>
          <cell r="AE527">
            <v>1640.42</v>
          </cell>
          <cell r="AF527">
            <v>1640.42</v>
          </cell>
          <cell r="AG527">
            <v>1804.46</v>
          </cell>
          <cell r="AH527">
            <v>1804.46</v>
          </cell>
          <cell r="AI527">
            <v>1640.42</v>
          </cell>
          <cell r="AJ527">
            <v>1804.46</v>
          </cell>
          <cell r="AK527">
            <v>1640.42</v>
          </cell>
          <cell r="AL527">
            <v>1640.42</v>
          </cell>
          <cell r="AM527">
            <v>1640.42</v>
          </cell>
          <cell r="AN527">
            <v>1804.46</v>
          </cell>
          <cell r="AO527">
            <v>1640.42</v>
          </cell>
          <cell r="AP527">
            <v>1804.46</v>
          </cell>
          <cell r="AQ527">
            <v>1804.46</v>
          </cell>
          <cell r="AR527">
            <v>1804.46</v>
          </cell>
          <cell r="AS527">
            <v>1804.46</v>
          </cell>
          <cell r="AT527">
            <v>1640.42</v>
          </cell>
          <cell r="AU527">
            <v>1640.42</v>
          </cell>
          <cell r="AV527">
            <v>1804.46</v>
          </cell>
          <cell r="AW527">
            <v>1640.42</v>
          </cell>
          <cell r="AX527">
            <v>1804.46</v>
          </cell>
          <cell r="AY527">
            <v>1804.46</v>
          </cell>
          <cell r="AZ527">
            <v>1640.42</v>
          </cell>
          <cell r="BA527">
            <v>1804.46</v>
          </cell>
          <cell r="BB527">
            <v>1804.46</v>
          </cell>
          <cell r="BC527">
            <v>1804.46</v>
          </cell>
          <cell r="BD527">
            <v>1640.42</v>
          </cell>
          <cell r="BE527">
            <v>1640.42</v>
          </cell>
          <cell r="BF527">
            <v>1640.42</v>
          </cell>
          <cell r="BG527">
            <v>1804.46</v>
          </cell>
          <cell r="BH527">
            <v>1804.46</v>
          </cell>
          <cell r="BI527">
            <v>1640.42</v>
          </cell>
          <cell r="BJ527">
            <v>1640.42</v>
          </cell>
          <cell r="BK527">
            <v>1804.46</v>
          </cell>
          <cell r="BL527">
            <v>1804.46</v>
          </cell>
          <cell r="BM527">
            <v>1822.61</v>
          </cell>
          <cell r="BN527">
            <v>1640.42</v>
          </cell>
          <cell r="BO527">
            <v>1640.42</v>
          </cell>
          <cell r="BP527">
            <v>1640.42</v>
          </cell>
          <cell r="BQ527">
            <v>1640.42</v>
          </cell>
          <cell r="BR527">
            <v>1804.46</v>
          </cell>
          <cell r="BS527">
            <v>1804.46</v>
          </cell>
          <cell r="BT527">
            <v>1804.46</v>
          </cell>
          <cell r="BU527">
            <v>1640.42</v>
          </cell>
          <cell r="BV527">
            <v>1804.46</v>
          </cell>
          <cell r="BW527">
            <v>1804.46</v>
          </cell>
          <cell r="BX527">
            <v>1640.42</v>
          </cell>
          <cell r="BY527">
            <v>1640.42</v>
          </cell>
          <cell r="BZ527">
            <v>1640.42</v>
          </cell>
          <cell r="CA527">
            <v>1640.42</v>
          </cell>
          <cell r="CB527">
            <v>1640.42</v>
          </cell>
          <cell r="CC527">
            <v>1640.42</v>
          </cell>
          <cell r="CD527">
            <v>1640.42</v>
          </cell>
          <cell r="CE527">
            <v>1640.42</v>
          </cell>
          <cell r="CF527">
            <v>1640.42</v>
          </cell>
          <cell r="CG527">
            <v>1804.46</v>
          </cell>
          <cell r="CH527">
            <v>1640.42</v>
          </cell>
          <cell r="CI527">
            <v>1804.46</v>
          </cell>
          <cell r="CJ527">
            <v>1804.46</v>
          </cell>
          <cell r="CK527">
            <v>1640.42</v>
          </cell>
          <cell r="CL527">
            <v>1640.42</v>
          </cell>
          <cell r="CM527">
            <v>1640.42</v>
          </cell>
          <cell r="CN527">
            <v>1804.46</v>
          </cell>
          <cell r="CO527">
            <v>1804.46</v>
          </cell>
          <cell r="CP527">
            <v>1640.42</v>
          </cell>
          <cell r="CQ527">
            <v>1804.46</v>
          </cell>
        </row>
        <row r="528">
          <cell r="B528">
            <v>2082</v>
          </cell>
          <cell r="C528" t="str">
            <v>R.C.C. Pipe Class-2 910 Mm (AASHTO M-170)</v>
          </cell>
          <cell r="D528" t="str">
            <v>LM</v>
          </cell>
          <cell r="E528">
            <v>2457.67</v>
          </cell>
          <cell r="F528">
            <v>2234.25</v>
          </cell>
          <cell r="G528">
            <v>2234.25</v>
          </cell>
          <cell r="H528">
            <v>2234.25</v>
          </cell>
          <cell r="I528">
            <v>2234.25</v>
          </cell>
          <cell r="J528">
            <v>2457.67</v>
          </cell>
          <cell r="K528">
            <v>2457.67</v>
          </cell>
          <cell r="L528">
            <v>2457.67</v>
          </cell>
          <cell r="M528">
            <v>2234.25</v>
          </cell>
          <cell r="N528">
            <v>2457.67</v>
          </cell>
          <cell r="O528">
            <v>2234.25</v>
          </cell>
          <cell r="P528">
            <v>2457.67</v>
          </cell>
          <cell r="Q528">
            <v>2457.67</v>
          </cell>
          <cell r="R528">
            <v>2234.25</v>
          </cell>
          <cell r="S528">
            <v>2457.67</v>
          </cell>
          <cell r="T528">
            <v>2234.25</v>
          </cell>
          <cell r="U528">
            <v>2457.67</v>
          </cell>
          <cell r="V528">
            <v>2457.67</v>
          </cell>
          <cell r="W528">
            <v>2234.25</v>
          </cell>
          <cell r="X528">
            <v>2234.25</v>
          </cell>
          <cell r="Y528">
            <v>2234.25</v>
          </cell>
          <cell r="Z528">
            <v>2457.67</v>
          </cell>
          <cell r="AA528">
            <v>2457.67</v>
          </cell>
          <cell r="AB528">
            <v>2234.25</v>
          </cell>
          <cell r="AC528">
            <v>2234.25</v>
          </cell>
          <cell r="AD528">
            <v>2234.25</v>
          </cell>
          <cell r="AE528">
            <v>2234.25</v>
          </cell>
          <cell r="AF528">
            <v>2234.25</v>
          </cell>
          <cell r="AG528">
            <v>2457.67</v>
          </cell>
          <cell r="AH528">
            <v>2457.67</v>
          </cell>
          <cell r="AI528">
            <v>2234.25</v>
          </cell>
          <cell r="AJ528">
            <v>2457.67</v>
          </cell>
          <cell r="AK528">
            <v>2234.25</v>
          </cell>
          <cell r="AL528">
            <v>2234.25</v>
          </cell>
          <cell r="AM528">
            <v>2234.25</v>
          </cell>
          <cell r="AN528">
            <v>2457.67</v>
          </cell>
          <cell r="AO528">
            <v>2234.25</v>
          </cell>
          <cell r="AP528">
            <v>2457.67</v>
          </cell>
          <cell r="AQ528">
            <v>2457.67</v>
          </cell>
          <cell r="AR528">
            <v>2457.67</v>
          </cell>
          <cell r="AS528">
            <v>2457.67</v>
          </cell>
          <cell r="AT528">
            <v>2234.25</v>
          </cell>
          <cell r="AU528">
            <v>2234.25</v>
          </cell>
          <cell r="AV528">
            <v>2457.67</v>
          </cell>
          <cell r="AW528">
            <v>2234.25</v>
          </cell>
          <cell r="AX528">
            <v>2457.67</v>
          </cell>
          <cell r="AY528">
            <v>2457.67</v>
          </cell>
          <cell r="AZ528">
            <v>2234.25</v>
          </cell>
          <cell r="BA528">
            <v>2457.67</v>
          </cell>
          <cell r="BB528">
            <v>2457.67</v>
          </cell>
          <cell r="BC528">
            <v>2457.67</v>
          </cell>
          <cell r="BD528">
            <v>2234.25</v>
          </cell>
          <cell r="BE528">
            <v>2234.25</v>
          </cell>
          <cell r="BF528">
            <v>2234.25</v>
          </cell>
          <cell r="BG528">
            <v>2457.67</v>
          </cell>
          <cell r="BH528">
            <v>2457.67</v>
          </cell>
          <cell r="BI528">
            <v>2234.25</v>
          </cell>
          <cell r="BJ528">
            <v>2234.25</v>
          </cell>
          <cell r="BK528">
            <v>2457.67</v>
          </cell>
          <cell r="BL528">
            <v>2457.67</v>
          </cell>
          <cell r="BM528">
            <v>2571.56</v>
          </cell>
          <cell r="BN528">
            <v>2234.25</v>
          </cell>
          <cell r="BO528">
            <v>2234.25</v>
          </cell>
          <cell r="BP528">
            <v>2234.25</v>
          </cell>
          <cell r="BQ528">
            <v>2234.25</v>
          </cell>
          <cell r="BR528">
            <v>2457.67</v>
          </cell>
          <cell r="BS528">
            <v>2457.67</v>
          </cell>
          <cell r="BT528">
            <v>2457.67</v>
          </cell>
          <cell r="BU528">
            <v>2234.25</v>
          </cell>
          <cell r="BV528">
            <v>2457.67</v>
          </cell>
          <cell r="BW528">
            <v>2457.67</v>
          </cell>
          <cell r="BX528">
            <v>2234.25</v>
          </cell>
          <cell r="BY528">
            <v>2234.25</v>
          </cell>
          <cell r="BZ528">
            <v>2234.25</v>
          </cell>
          <cell r="CA528">
            <v>2234.25</v>
          </cell>
          <cell r="CB528">
            <v>2234.25</v>
          </cell>
          <cell r="CC528">
            <v>2234.25</v>
          </cell>
          <cell r="CD528">
            <v>2234.25</v>
          </cell>
          <cell r="CE528">
            <v>2234.25</v>
          </cell>
          <cell r="CF528">
            <v>2234.25</v>
          </cell>
          <cell r="CG528">
            <v>2457.67</v>
          </cell>
          <cell r="CH528">
            <v>2234.25</v>
          </cell>
          <cell r="CI528">
            <v>2457.67</v>
          </cell>
          <cell r="CJ528">
            <v>2457.67</v>
          </cell>
          <cell r="CK528">
            <v>2234.25</v>
          </cell>
          <cell r="CL528">
            <v>2234.25</v>
          </cell>
          <cell r="CM528">
            <v>2234.25</v>
          </cell>
          <cell r="CN528">
            <v>2457.67</v>
          </cell>
          <cell r="CO528">
            <v>2457.67</v>
          </cell>
          <cell r="CP528">
            <v>2234.25</v>
          </cell>
          <cell r="CQ528">
            <v>2457.67</v>
          </cell>
        </row>
        <row r="529">
          <cell r="B529">
            <v>2083</v>
          </cell>
          <cell r="C529" t="str">
            <v>R.C.C. Pipe Class-2 1070 Mm (AASHTO M-170)</v>
          </cell>
          <cell r="D529" t="str">
            <v>LM</v>
          </cell>
          <cell r="E529">
            <v>3417.65</v>
          </cell>
          <cell r="F529">
            <v>3106.95</v>
          </cell>
          <cell r="G529">
            <v>3106.95</v>
          </cell>
          <cell r="H529">
            <v>3106.95</v>
          </cell>
          <cell r="I529">
            <v>3106.95</v>
          </cell>
          <cell r="J529">
            <v>3417.65</v>
          </cell>
          <cell r="K529">
            <v>3417.65</v>
          </cell>
          <cell r="L529">
            <v>3417.65</v>
          </cell>
          <cell r="M529">
            <v>3106.95</v>
          </cell>
          <cell r="N529">
            <v>3417.65</v>
          </cell>
          <cell r="O529">
            <v>3106.95</v>
          </cell>
          <cell r="P529">
            <v>3417.65</v>
          </cell>
          <cell r="Q529">
            <v>3417.65</v>
          </cell>
          <cell r="R529">
            <v>3106.95</v>
          </cell>
          <cell r="S529">
            <v>3417.65</v>
          </cell>
          <cell r="T529">
            <v>3106.95</v>
          </cell>
          <cell r="U529">
            <v>3417.65</v>
          </cell>
          <cell r="V529">
            <v>3417.65</v>
          </cell>
          <cell r="W529">
            <v>3106.95</v>
          </cell>
          <cell r="X529">
            <v>3106.95</v>
          </cell>
          <cell r="Y529">
            <v>3106.95</v>
          </cell>
          <cell r="Z529">
            <v>3417.65</v>
          </cell>
          <cell r="AA529">
            <v>3417.65</v>
          </cell>
          <cell r="AB529">
            <v>3106.95</v>
          </cell>
          <cell r="AC529">
            <v>3106.95</v>
          </cell>
          <cell r="AD529">
            <v>3106.95</v>
          </cell>
          <cell r="AE529">
            <v>3106.95</v>
          </cell>
          <cell r="AF529">
            <v>3106.95</v>
          </cell>
          <cell r="AG529">
            <v>3417.65</v>
          </cell>
          <cell r="AH529">
            <v>3417.65</v>
          </cell>
          <cell r="AI529">
            <v>3106.95</v>
          </cell>
          <cell r="AJ529">
            <v>3417.65</v>
          </cell>
          <cell r="AK529">
            <v>3106.95</v>
          </cell>
          <cell r="AL529">
            <v>3106.95</v>
          </cell>
          <cell r="AM529">
            <v>3106.95</v>
          </cell>
          <cell r="AN529">
            <v>3417.65</v>
          </cell>
          <cell r="AO529">
            <v>3106.95</v>
          </cell>
          <cell r="AP529">
            <v>3417.65</v>
          </cell>
          <cell r="AQ529">
            <v>3417.65</v>
          </cell>
          <cell r="AR529">
            <v>3417.65</v>
          </cell>
          <cell r="AS529">
            <v>3417.65</v>
          </cell>
          <cell r="AT529">
            <v>3106.95</v>
          </cell>
          <cell r="AU529">
            <v>3106.95</v>
          </cell>
          <cell r="AV529">
            <v>3417.65</v>
          </cell>
          <cell r="AW529">
            <v>3106.95</v>
          </cell>
          <cell r="AX529">
            <v>3417.65</v>
          </cell>
          <cell r="AY529">
            <v>3417.65</v>
          </cell>
          <cell r="AZ529">
            <v>3106.95</v>
          </cell>
          <cell r="BA529">
            <v>3417.65</v>
          </cell>
          <cell r="BB529">
            <v>3417.65</v>
          </cell>
          <cell r="BC529">
            <v>3417.65</v>
          </cell>
          <cell r="BD529">
            <v>3106.95</v>
          </cell>
          <cell r="BE529">
            <v>3106.95</v>
          </cell>
          <cell r="BF529">
            <v>3106.95</v>
          </cell>
          <cell r="BG529">
            <v>3417.65</v>
          </cell>
          <cell r="BH529">
            <v>3417.65</v>
          </cell>
          <cell r="BI529">
            <v>3106.95</v>
          </cell>
          <cell r="BJ529">
            <v>3106.95</v>
          </cell>
          <cell r="BK529">
            <v>3417.65</v>
          </cell>
          <cell r="BL529">
            <v>3417.65</v>
          </cell>
          <cell r="BM529">
            <v>3106.95</v>
          </cell>
          <cell r="BN529">
            <v>3106.95</v>
          </cell>
          <cell r="BO529">
            <v>3106.95</v>
          </cell>
          <cell r="BP529">
            <v>3106.95</v>
          </cell>
          <cell r="BQ529">
            <v>3106.95</v>
          </cell>
          <cell r="BR529">
            <v>3417.65</v>
          </cell>
          <cell r="BS529">
            <v>3417.65</v>
          </cell>
          <cell r="BT529">
            <v>3417.65</v>
          </cell>
          <cell r="BU529">
            <v>3106.95</v>
          </cell>
          <cell r="BV529">
            <v>3417.65</v>
          </cell>
          <cell r="BW529">
            <v>3417.65</v>
          </cell>
          <cell r="BX529">
            <v>3106.95</v>
          </cell>
          <cell r="BY529">
            <v>3106.95</v>
          </cell>
          <cell r="BZ529">
            <v>3106.95</v>
          </cell>
          <cell r="CA529">
            <v>3106.95</v>
          </cell>
          <cell r="CB529">
            <v>3106.95</v>
          </cell>
          <cell r="CC529">
            <v>3106.95</v>
          </cell>
          <cell r="CD529">
            <v>3106.95</v>
          </cell>
          <cell r="CE529">
            <v>3106.95</v>
          </cell>
          <cell r="CF529">
            <v>3106.95</v>
          </cell>
          <cell r="CG529">
            <v>3417.65</v>
          </cell>
          <cell r="CH529">
            <v>3106.95</v>
          </cell>
          <cell r="CI529">
            <v>3417.65</v>
          </cell>
          <cell r="CJ529">
            <v>3417.65</v>
          </cell>
          <cell r="CK529">
            <v>3106.95</v>
          </cell>
          <cell r="CL529">
            <v>3106.95</v>
          </cell>
          <cell r="CM529">
            <v>3106.95</v>
          </cell>
          <cell r="CN529">
            <v>3417.65</v>
          </cell>
          <cell r="CO529">
            <v>3417.65</v>
          </cell>
          <cell r="CP529">
            <v>3106.95</v>
          </cell>
          <cell r="CQ529">
            <v>3417.65</v>
          </cell>
        </row>
        <row r="530">
          <cell r="B530">
            <v>2084</v>
          </cell>
          <cell r="C530" t="str">
            <v>R.C.C. Pipe Class-2 1220 Mm (AASHTO M-170)</v>
          </cell>
          <cell r="D530" t="str">
            <v>LM</v>
          </cell>
          <cell r="E530">
            <v>4179.12</v>
          </cell>
          <cell r="F530">
            <v>3799.2</v>
          </cell>
          <cell r="G530">
            <v>3799.2</v>
          </cell>
          <cell r="H530">
            <v>3799.2</v>
          </cell>
          <cell r="I530">
            <v>3799.2</v>
          </cell>
          <cell r="J530">
            <v>4179.12</v>
          </cell>
          <cell r="K530">
            <v>4179.12</v>
          </cell>
          <cell r="L530">
            <v>4179.12</v>
          </cell>
          <cell r="M530">
            <v>3799.2</v>
          </cell>
          <cell r="N530">
            <v>4179.12</v>
          </cell>
          <cell r="O530">
            <v>3799.2</v>
          </cell>
          <cell r="P530">
            <v>4179.12</v>
          </cell>
          <cell r="Q530">
            <v>4179.12</v>
          </cell>
          <cell r="R530">
            <v>3799.2</v>
          </cell>
          <cell r="S530">
            <v>4179.12</v>
          </cell>
          <cell r="T530">
            <v>3799.2</v>
          </cell>
          <cell r="U530">
            <v>4179.12</v>
          </cell>
          <cell r="V530">
            <v>4179.12</v>
          </cell>
          <cell r="W530">
            <v>3799.2</v>
          </cell>
          <cell r="X530">
            <v>3799.2</v>
          </cell>
          <cell r="Y530">
            <v>3799.2</v>
          </cell>
          <cell r="Z530">
            <v>4179.12</v>
          </cell>
          <cell r="AA530">
            <v>4179.12</v>
          </cell>
          <cell r="AB530">
            <v>3799.2</v>
          </cell>
          <cell r="AC530">
            <v>3799.2</v>
          </cell>
          <cell r="AD530">
            <v>3799.2</v>
          </cell>
          <cell r="AE530">
            <v>3799.2</v>
          </cell>
          <cell r="AF530">
            <v>3799.2</v>
          </cell>
          <cell r="AG530">
            <v>4179.12</v>
          </cell>
          <cell r="AH530">
            <v>4179.12</v>
          </cell>
          <cell r="AI530">
            <v>3799.2</v>
          </cell>
          <cell r="AJ530">
            <v>4179.12</v>
          </cell>
          <cell r="AK530">
            <v>3799.2</v>
          </cell>
          <cell r="AL530">
            <v>3799.2</v>
          </cell>
          <cell r="AM530">
            <v>3799.2</v>
          </cell>
          <cell r="AN530">
            <v>4179.12</v>
          </cell>
          <cell r="AO530">
            <v>3799.2</v>
          </cell>
          <cell r="AP530">
            <v>4179.12</v>
          </cell>
          <cell r="AQ530">
            <v>4179.12</v>
          </cell>
          <cell r="AR530">
            <v>4179.12</v>
          </cell>
          <cell r="AS530">
            <v>4179.12</v>
          </cell>
          <cell r="AT530">
            <v>3799.2</v>
          </cell>
          <cell r="AU530">
            <v>3799.2</v>
          </cell>
          <cell r="AV530">
            <v>4179.12</v>
          </cell>
          <cell r="AW530">
            <v>3799.2</v>
          </cell>
          <cell r="AX530">
            <v>4179.12</v>
          </cell>
          <cell r="AY530">
            <v>4179.12</v>
          </cell>
          <cell r="AZ530">
            <v>3799.2</v>
          </cell>
          <cell r="BA530">
            <v>4179.12</v>
          </cell>
          <cell r="BB530">
            <v>4179.12</v>
          </cell>
          <cell r="BC530">
            <v>4179.12</v>
          </cell>
          <cell r="BD530">
            <v>3799.2</v>
          </cell>
          <cell r="BE530">
            <v>3799.2</v>
          </cell>
          <cell r="BF530">
            <v>3799.2</v>
          </cell>
          <cell r="BG530">
            <v>4179.12</v>
          </cell>
          <cell r="BH530">
            <v>4179.12</v>
          </cell>
          <cell r="BI530">
            <v>3799.2</v>
          </cell>
          <cell r="BJ530">
            <v>3799.2</v>
          </cell>
          <cell r="BK530">
            <v>4179.12</v>
          </cell>
          <cell r="BL530">
            <v>4179.12</v>
          </cell>
          <cell r="BM530">
            <v>3799.2</v>
          </cell>
          <cell r="BN530">
            <v>3799.2</v>
          </cell>
          <cell r="BO530">
            <v>3799.2</v>
          </cell>
          <cell r="BP530">
            <v>3799.2</v>
          </cell>
          <cell r="BQ530">
            <v>3799.2</v>
          </cell>
          <cell r="BR530">
            <v>4179.12</v>
          </cell>
          <cell r="BS530">
            <v>4179.12</v>
          </cell>
          <cell r="BT530">
            <v>4179.12</v>
          </cell>
          <cell r="BU530">
            <v>3799.2</v>
          </cell>
          <cell r="BV530">
            <v>4179.12</v>
          </cell>
          <cell r="BW530">
            <v>4179.12</v>
          </cell>
          <cell r="BX530">
            <v>3799.2</v>
          </cell>
          <cell r="BY530">
            <v>3799.2</v>
          </cell>
          <cell r="BZ530">
            <v>3799.2</v>
          </cell>
          <cell r="CA530">
            <v>3799.2</v>
          </cell>
          <cell r="CB530">
            <v>3799.2</v>
          </cell>
          <cell r="CC530">
            <v>3799.2</v>
          </cell>
          <cell r="CD530">
            <v>3799.2</v>
          </cell>
          <cell r="CE530">
            <v>3799.2</v>
          </cell>
          <cell r="CF530">
            <v>3799.2</v>
          </cell>
          <cell r="CG530">
            <v>4179.12</v>
          </cell>
          <cell r="CH530">
            <v>3799.2</v>
          </cell>
          <cell r="CI530">
            <v>4179.12</v>
          </cell>
          <cell r="CJ530">
            <v>4179.12</v>
          </cell>
          <cell r="CK530">
            <v>3799.2</v>
          </cell>
          <cell r="CL530">
            <v>3799.2</v>
          </cell>
          <cell r="CM530">
            <v>3799.2</v>
          </cell>
          <cell r="CN530">
            <v>4179.12</v>
          </cell>
          <cell r="CO530">
            <v>4179.12</v>
          </cell>
          <cell r="CP530">
            <v>3799.2</v>
          </cell>
          <cell r="CQ530">
            <v>4179.12</v>
          </cell>
        </row>
        <row r="531">
          <cell r="B531">
            <v>2085</v>
          </cell>
          <cell r="C531" t="str">
            <v>R.C.C. Pipe Class-2 1520 Mm (AASHTO M-170)</v>
          </cell>
          <cell r="D531" t="str">
            <v>LM</v>
          </cell>
          <cell r="E531">
            <v>6705.36</v>
          </cell>
          <cell r="F531">
            <v>6095.78</v>
          </cell>
          <cell r="G531">
            <v>6095.78</v>
          </cell>
          <cell r="H531">
            <v>6095.78</v>
          </cell>
          <cell r="I531">
            <v>6095.78</v>
          </cell>
          <cell r="J531">
            <v>6705.36</v>
          </cell>
          <cell r="K531">
            <v>6705.36</v>
          </cell>
          <cell r="L531">
            <v>6705.36</v>
          </cell>
          <cell r="M531">
            <v>6095.78</v>
          </cell>
          <cell r="N531">
            <v>6705.36</v>
          </cell>
          <cell r="O531">
            <v>6095.78</v>
          </cell>
          <cell r="P531">
            <v>6705.36</v>
          </cell>
          <cell r="Q531">
            <v>173.25</v>
          </cell>
          <cell r="R531">
            <v>6095.78</v>
          </cell>
          <cell r="S531">
            <v>6705.36</v>
          </cell>
          <cell r="T531">
            <v>6095.78</v>
          </cell>
          <cell r="U531">
            <v>6705.36</v>
          </cell>
          <cell r="V531">
            <v>6705.36</v>
          </cell>
          <cell r="W531">
            <v>6095.78</v>
          </cell>
          <cell r="X531">
            <v>6095.78</v>
          </cell>
          <cell r="Y531">
            <v>6095.78</v>
          </cell>
          <cell r="Z531">
            <v>6705.36</v>
          </cell>
          <cell r="AA531">
            <v>6705.36</v>
          </cell>
          <cell r="AB531">
            <v>6095.78</v>
          </cell>
          <cell r="AC531">
            <v>6095.78</v>
          </cell>
          <cell r="AD531">
            <v>6095.78</v>
          </cell>
          <cell r="AE531">
            <v>6095.78</v>
          </cell>
          <cell r="AF531">
            <v>6095.78</v>
          </cell>
          <cell r="AG531">
            <v>6705.36</v>
          </cell>
          <cell r="AH531">
            <v>6705.36</v>
          </cell>
          <cell r="AI531">
            <v>6095.78</v>
          </cell>
          <cell r="AJ531">
            <v>6705.36</v>
          </cell>
          <cell r="AK531">
            <v>173.25</v>
          </cell>
          <cell r="AL531">
            <v>6095.78</v>
          </cell>
          <cell r="AM531">
            <v>6095.78</v>
          </cell>
          <cell r="AN531">
            <v>6705.36</v>
          </cell>
          <cell r="AO531">
            <v>6095.78</v>
          </cell>
          <cell r="AP531">
            <v>6705.36</v>
          </cell>
          <cell r="AQ531">
            <v>6705.36</v>
          </cell>
          <cell r="AR531">
            <v>6705.36</v>
          </cell>
          <cell r="AS531">
            <v>6705.36</v>
          </cell>
          <cell r="AT531">
            <v>6095.78</v>
          </cell>
          <cell r="AU531">
            <v>6095.78</v>
          </cell>
          <cell r="AV531">
            <v>6705.36</v>
          </cell>
          <cell r="AW531">
            <v>6095.78</v>
          </cell>
          <cell r="AX531">
            <v>6705.36</v>
          </cell>
          <cell r="AY531">
            <v>6705.36</v>
          </cell>
          <cell r="AZ531">
            <v>6095.78</v>
          </cell>
          <cell r="BA531">
            <v>6705.36</v>
          </cell>
          <cell r="BB531">
            <v>6705.36</v>
          </cell>
          <cell r="BC531">
            <v>6705.36</v>
          </cell>
          <cell r="BD531">
            <v>6095.78</v>
          </cell>
          <cell r="BE531">
            <v>173.25</v>
          </cell>
          <cell r="BF531">
            <v>6095.78</v>
          </cell>
          <cell r="BG531">
            <v>6705.36</v>
          </cell>
          <cell r="BH531">
            <v>6705.36</v>
          </cell>
          <cell r="BI531">
            <v>6095.78</v>
          </cell>
          <cell r="BJ531">
            <v>6095.78</v>
          </cell>
          <cell r="BK531">
            <v>6705.36</v>
          </cell>
          <cell r="BL531">
            <v>6705.36</v>
          </cell>
          <cell r="BM531">
            <v>6095.78</v>
          </cell>
          <cell r="BN531">
            <v>6095.78</v>
          </cell>
          <cell r="BO531">
            <v>6095.78</v>
          </cell>
          <cell r="BP531">
            <v>6095.78</v>
          </cell>
          <cell r="BQ531">
            <v>6095.78</v>
          </cell>
          <cell r="BR531">
            <v>6705.36</v>
          </cell>
          <cell r="BS531">
            <v>6705.36</v>
          </cell>
          <cell r="BT531">
            <v>6705.36</v>
          </cell>
          <cell r="BU531">
            <v>6095.78</v>
          </cell>
          <cell r="BV531">
            <v>6705.36</v>
          </cell>
          <cell r="BW531">
            <v>6705.36</v>
          </cell>
          <cell r="BX531">
            <v>6095.78</v>
          </cell>
          <cell r="BY531">
            <v>173.25</v>
          </cell>
          <cell r="BZ531">
            <v>6095.78</v>
          </cell>
          <cell r="CA531">
            <v>6095.78</v>
          </cell>
          <cell r="CB531">
            <v>6095.78</v>
          </cell>
          <cell r="CC531">
            <v>6095.78</v>
          </cell>
          <cell r="CD531">
            <v>6095.78</v>
          </cell>
          <cell r="CE531">
            <v>6095.78</v>
          </cell>
          <cell r="CF531">
            <v>6095.78</v>
          </cell>
          <cell r="CG531">
            <v>6705.36</v>
          </cell>
          <cell r="CH531">
            <v>6095.78</v>
          </cell>
          <cell r="CI531">
            <v>173.25</v>
          </cell>
          <cell r="CJ531">
            <v>6705.36</v>
          </cell>
          <cell r="CK531">
            <v>6095.78</v>
          </cell>
          <cell r="CL531">
            <v>6095.78</v>
          </cell>
          <cell r="CM531">
            <v>6095.78</v>
          </cell>
          <cell r="CN531">
            <v>6705.36</v>
          </cell>
          <cell r="CO531">
            <v>6705.36</v>
          </cell>
          <cell r="CP531">
            <v>6095.78</v>
          </cell>
          <cell r="CQ531">
            <v>6705.36</v>
          </cell>
        </row>
        <row r="532">
          <cell r="B532">
            <v>2091</v>
          </cell>
          <cell r="C532" t="str">
            <v>Cat Eye Single (Raised Profile)</v>
          </cell>
          <cell r="D532" t="str">
            <v>NO.</v>
          </cell>
          <cell r="E532">
            <v>173.25</v>
          </cell>
          <cell r="F532">
            <v>173.25</v>
          </cell>
          <cell r="G532">
            <v>173.25</v>
          </cell>
          <cell r="H532">
            <v>173.25</v>
          </cell>
          <cell r="I532">
            <v>173.25</v>
          </cell>
          <cell r="J532">
            <v>173.25</v>
          </cell>
          <cell r="K532">
            <v>173.25</v>
          </cell>
          <cell r="L532">
            <v>173.25</v>
          </cell>
          <cell r="M532">
            <v>173.25</v>
          </cell>
          <cell r="N532">
            <v>173.25</v>
          </cell>
          <cell r="O532">
            <v>173.25</v>
          </cell>
          <cell r="P532">
            <v>173.25</v>
          </cell>
          <cell r="Q532">
            <v>173.25</v>
          </cell>
          <cell r="R532">
            <v>173.25</v>
          </cell>
          <cell r="S532">
            <v>173.25</v>
          </cell>
          <cell r="T532">
            <v>173.25</v>
          </cell>
          <cell r="U532">
            <v>173.25</v>
          </cell>
          <cell r="V532">
            <v>173.25</v>
          </cell>
          <cell r="W532">
            <v>195.32</v>
          </cell>
          <cell r="X532">
            <v>173.25</v>
          </cell>
          <cell r="Y532">
            <v>173.25</v>
          </cell>
          <cell r="Z532">
            <v>173.25</v>
          </cell>
          <cell r="AA532">
            <v>173.25</v>
          </cell>
          <cell r="AB532">
            <v>173.25</v>
          </cell>
          <cell r="AC532">
            <v>173.25</v>
          </cell>
          <cell r="AD532">
            <v>173.25</v>
          </cell>
          <cell r="AE532">
            <v>173.25</v>
          </cell>
          <cell r="AF532">
            <v>173.25</v>
          </cell>
          <cell r="AG532">
            <v>173.25</v>
          </cell>
          <cell r="AH532">
            <v>173.25</v>
          </cell>
          <cell r="AI532">
            <v>173.25</v>
          </cell>
          <cell r="AJ532">
            <v>173.25</v>
          </cell>
          <cell r="AK532">
            <v>173.25</v>
          </cell>
          <cell r="AL532">
            <v>173.25</v>
          </cell>
          <cell r="AM532">
            <v>173.25</v>
          </cell>
          <cell r="AN532">
            <v>173.25</v>
          </cell>
          <cell r="AO532">
            <v>173.25</v>
          </cell>
          <cell r="AP532">
            <v>173.25</v>
          </cell>
          <cell r="AQ532">
            <v>173.25</v>
          </cell>
          <cell r="AR532">
            <v>173.25</v>
          </cell>
          <cell r="AS532">
            <v>173.25</v>
          </cell>
          <cell r="AT532">
            <v>173.25</v>
          </cell>
          <cell r="AU532">
            <v>173.25</v>
          </cell>
          <cell r="AV532">
            <v>173.25</v>
          </cell>
          <cell r="AW532">
            <v>173.25</v>
          </cell>
          <cell r="AX532">
            <v>173.25</v>
          </cell>
          <cell r="AY532">
            <v>173.25</v>
          </cell>
          <cell r="AZ532">
            <v>173.25</v>
          </cell>
          <cell r="BA532">
            <v>173.25</v>
          </cell>
          <cell r="BB532">
            <v>173.25</v>
          </cell>
          <cell r="BC532">
            <v>173.25</v>
          </cell>
          <cell r="BD532">
            <v>173.25</v>
          </cell>
          <cell r="BE532">
            <v>173.25</v>
          </cell>
          <cell r="BF532">
            <v>173.25</v>
          </cell>
          <cell r="BG532">
            <v>173.25</v>
          </cell>
          <cell r="BH532">
            <v>173.25</v>
          </cell>
          <cell r="BI532">
            <v>173.25</v>
          </cell>
          <cell r="BJ532">
            <v>173.25</v>
          </cell>
          <cell r="BK532">
            <v>173.25</v>
          </cell>
          <cell r="BL532">
            <v>173.25</v>
          </cell>
          <cell r="BM532">
            <v>173.25</v>
          </cell>
          <cell r="BN532">
            <v>173.25</v>
          </cell>
          <cell r="BO532">
            <v>173.25</v>
          </cell>
          <cell r="BP532">
            <v>173.25</v>
          </cell>
          <cell r="BQ532">
            <v>173.25</v>
          </cell>
          <cell r="BR532">
            <v>173.25</v>
          </cell>
          <cell r="BS532">
            <v>173.25</v>
          </cell>
          <cell r="BT532">
            <v>173.25</v>
          </cell>
          <cell r="BU532">
            <v>173.25</v>
          </cell>
          <cell r="BV532">
            <v>173.25</v>
          </cell>
          <cell r="BW532">
            <v>173.25</v>
          </cell>
          <cell r="BX532">
            <v>173.25</v>
          </cell>
          <cell r="BY532">
            <v>173.25</v>
          </cell>
          <cell r="BZ532">
            <v>173.25</v>
          </cell>
          <cell r="CA532">
            <v>173.25</v>
          </cell>
          <cell r="CB532">
            <v>173.25</v>
          </cell>
          <cell r="CC532">
            <v>173.25</v>
          </cell>
          <cell r="CD532">
            <v>173.25</v>
          </cell>
          <cell r="CE532">
            <v>173.25</v>
          </cell>
          <cell r="CF532">
            <v>173.25</v>
          </cell>
          <cell r="CG532">
            <v>173.25</v>
          </cell>
          <cell r="CH532">
            <v>173.25</v>
          </cell>
          <cell r="CI532">
            <v>173.25</v>
          </cell>
          <cell r="CJ532">
            <v>173.25</v>
          </cell>
          <cell r="CK532">
            <v>173.25</v>
          </cell>
          <cell r="CL532">
            <v>173.25</v>
          </cell>
          <cell r="CM532">
            <v>195.35</v>
          </cell>
          <cell r="CN532">
            <v>173.25</v>
          </cell>
          <cell r="CO532">
            <v>173.25</v>
          </cell>
          <cell r="CP532">
            <v>173.25</v>
          </cell>
          <cell r="CQ532">
            <v>173.25</v>
          </cell>
        </row>
        <row r="533">
          <cell r="B533">
            <v>2092</v>
          </cell>
          <cell r="C533" t="str">
            <v>Cat Eye Double (Raised Profile)</v>
          </cell>
          <cell r="D533" t="str">
            <v>NO.</v>
          </cell>
          <cell r="E533">
            <v>210</v>
          </cell>
          <cell r="F533">
            <v>210</v>
          </cell>
          <cell r="G533">
            <v>210</v>
          </cell>
          <cell r="H533">
            <v>210</v>
          </cell>
          <cell r="I533">
            <v>210</v>
          </cell>
          <cell r="J533">
            <v>210</v>
          </cell>
          <cell r="K533">
            <v>210</v>
          </cell>
          <cell r="L533">
            <v>210</v>
          </cell>
          <cell r="M533">
            <v>210</v>
          </cell>
          <cell r="N533">
            <v>210</v>
          </cell>
          <cell r="O533">
            <v>210</v>
          </cell>
          <cell r="P533">
            <v>210</v>
          </cell>
          <cell r="Q533">
            <v>210</v>
          </cell>
          <cell r="R533">
            <v>210</v>
          </cell>
          <cell r="S533">
            <v>210</v>
          </cell>
          <cell r="T533">
            <v>210</v>
          </cell>
          <cell r="U533">
            <v>210</v>
          </cell>
          <cell r="V533">
            <v>210</v>
          </cell>
          <cell r="W533">
            <v>233.12</v>
          </cell>
          <cell r="X533">
            <v>210</v>
          </cell>
          <cell r="Y533">
            <v>210</v>
          </cell>
          <cell r="Z533">
            <v>210</v>
          </cell>
          <cell r="AA533">
            <v>210</v>
          </cell>
          <cell r="AB533">
            <v>210</v>
          </cell>
          <cell r="AC533">
            <v>210</v>
          </cell>
          <cell r="AD533">
            <v>210</v>
          </cell>
          <cell r="AE533">
            <v>210</v>
          </cell>
          <cell r="AF533">
            <v>210</v>
          </cell>
          <cell r="AG533">
            <v>210</v>
          </cell>
          <cell r="AH533">
            <v>210</v>
          </cell>
          <cell r="AI533">
            <v>210</v>
          </cell>
          <cell r="AJ533">
            <v>210</v>
          </cell>
          <cell r="AK533">
            <v>210</v>
          </cell>
          <cell r="AL533">
            <v>210</v>
          </cell>
          <cell r="AM533">
            <v>210</v>
          </cell>
          <cell r="AN533">
            <v>210</v>
          </cell>
          <cell r="AO533">
            <v>210</v>
          </cell>
          <cell r="AP533">
            <v>210</v>
          </cell>
          <cell r="AQ533">
            <v>210</v>
          </cell>
          <cell r="AR533">
            <v>210</v>
          </cell>
          <cell r="AS533">
            <v>210</v>
          </cell>
          <cell r="AT533">
            <v>210</v>
          </cell>
          <cell r="AU533">
            <v>210</v>
          </cell>
          <cell r="AV533">
            <v>210</v>
          </cell>
          <cell r="AW533">
            <v>210</v>
          </cell>
          <cell r="AX533">
            <v>210</v>
          </cell>
          <cell r="AY533">
            <v>210</v>
          </cell>
          <cell r="AZ533">
            <v>210</v>
          </cell>
          <cell r="BA533">
            <v>210</v>
          </cell>
          <cell r="BB533">
            <v>210</v>
          </cell>
          <cell r="BC533">
            <v>210</v>
          </cell>
          <cell r="BD533">
            <v>210</v>
          </cell>
          <cell r="BE533">
            <v>210</v>
          </cell>
          <cell r="BF533">
            <v>210</v>
          </cell>
          <cell r="BG533">
            <v>210</v>
          </cell>
          <cell r="BH533">
            <v>210</v>
          </cell>
          <cell r="BI533">
            <v>210</v>
          </cell>
          <cell r="BJ533">
            <v>210</v>
          </cell>
          <cell r="BK533">
            <v>210</v>
          </cell>
          <cell r="BL533">
            <v>210</v>
          </cell>
          <cell r="BM533">
            <v>210</v>
          </cell>
          <cell r="BN533">
            <v>210</v>
          </cell>
          <cell r="BO533">
            <v>210</v>
          </cell>
          <cell r="BP533">
            <v>210</v>
          </cell>
          <cell r="BQ533">
            <v>210</v>
          </cell>
          <cell r="BR533">
            <v>210</v>
          </cell>
          <cell r="BS533">
            <v>210</v>
          </cell>
          <cell r="BT533">
            <v>210</v>
          </cell>
          <cell r="BU533">
            <v>210</v>
          </cell>
          <cell r="BV533">
            <v>210</v>
          </cell>
          <cell r="BW533">
            <v>210</v>
          </cell>
          <cell r="BX533">
            <v>210</v>
          </cell>
          <cell r="BY533">
            <v>210</v>
          </cell>
          <cell r="BZ533">
            <v>210</v>
          </cell>
          <cell r="CA533">
            <v>210</v>
          </cell>
          <cell r="CB533">
            <v>210</v>
          </cell>
          <cell r="CC533">
            <v>210</v>
          </cell>
          <cell r="CD533">
            <v>210</v>
          </cell>
          <cell r="CE533">
            <v>210</v>
          </cell>
          <cell r="CF533">
            <v>210</v>
          </cell>
          <cell r="CG533">
            <v>210</v>
          </cell>
          <cell r="CH533">
            <v>210</v>
          </cell>
          <cell r="CI533">
            <v>210</v>
          </cell>
          <cell r="CJ533">
            <v>210</v>
          </cell>
          <cell r="CK533">
            <v>210</v>
          </cell>
          <cell r="CL533">
            <v>210</v>
          </cell>
          <cell r="CM533">
            <v>233.15</v>
          </cell>
          <cell r="CN533">
            <v>210</v>
          </cell>
          <cell r="CO533">
            <v>210</v>
          </cell>
          <cell r="CP533">
            <v>210</v>
          </cell>
          <cell r="CQ533">
            <v>210</v>
          </cell>
        </row>
        <row r="534">
          <cell r="B534">
            <v>2093</v>
          </cell>
          <cell r="C534" t="str">
            <v>Steel/Metal Bearing Devices</v>
          </cell>
          <cell r="D534" t="str">
            <v>KG</v>
          </cell>
          <cell r="E534">
            <v>53.67</v>
          </cell>
          <cell r="F534">
            <v>53.18</v>
          </cell>
          <cell r="G534">
            <v>51.89</v>
          </cell>
          <cell r="H534">
            <v>52.73</v>
          </cell>
          <cell r="I534">
            <v>53.11</v>
          </cell>
          <cell r="J534">
            <v>55.34</v>
          </cell>
          <cell r="K534">
            <v>54.12</v>
          </cell>
          <cell r="L534">
            <v>54.24</v>
          </cell>
          <cell r="M534">
            <v>54.42</v>
          </cell>
          <cell r="N534">
            <v>52.84</v>
          </cell>
          <cell r="O534">
            <v>53.72</v>
          </cell>
          <cell r="P534">
            <v>53.71</v>
          </cell>
          <cell r="Q534">
            <v>54.27</v>
          </cell>
          <cell r="R534">
            <v>53.34</v>
          </cell>
          <cell r="S534">
            <v>53.07</v>
          </cell>
          <cell r="T534">
            <v>52.56</v>
          </cell>
          <cell r="U534">
            <v>56.48</v>
          </cell>
          <cell r="V534">
            <v>54.48</v>
          </cell>
          <cell r="W534">
            <v>52.74</v>
          </cell>
          <cell r="X534">
            <v>52.22</v>
          </cell>
          <cell r="Y534">
            <v>52.73</v>
          </cell>
          <cell r="Z534">
            <v>53.56</v>
          </cell>
          <cell r="AA534">
            <v>53.13</v>
          </cell>
          <cell r="AB534">
            <v>52.21</v>
          </cell>
          <cell r="AC534">
            <v>52.04</v>
          </cell>
          <cell r="AD534">
            <v>52.49</v>
          </cell>
          <cell r="AE534">
            <v>52.67</v>
          </cell>
          <cell r="AF534">
            <v>52.75</v>
          </cell>
          <cell r="AG534">
            <v>52.36</v>
          </cell>
          <cell r="AH534">
            <v>52.38</v>
          </cell>
          <cell r="AI534">
            <v>52.1</v>
          </cell>
          <cell r="AJ534">
            <v>53.89</v>
          </cell>
          <cell r="AK534">
            <v>52.21</v>
          </cell>
          <cell r="AL534">
            <v>52.52</v>
          </cell>
          <cell r="AM534">
            <v>52.74</v>
          </cell>
          <cell r="AN534">
            <v>52.81</v>
          </cell>
          <cell r="AO534">
            <v>53.34</v>
          </cell>
          <cell r="AP534">
            <v>52.98</v>
          </cell>
          <cell r="AQ534">
            <v>53.6</v>
          </cell>
          <cell r="AR534">
            <v>54.23</v>
          </cell>
          <cell r="AS534">
            <v>52.79</v>
          </cell>
          <cell r="AT534">
            <v>53.92</v>
          </cell>
          <cell r="AU534">
            <v>52.53</v>
          </cell>
          <cell r="AV534">
            <v>54.43</v>
          </cell>
          <cell r="AW534">
            <v>53.31</v>
          </cell>
          <cell r="AX534">
            <v>52.27</v>
          </cell>
          <cell r="AY534">
            <v>54.74</v>
          </cell>
          <cell r="AZ534">
            <v>52.21</v>
          </cell>
          <cell r="BA534">
            <v>54.22</v>
          </cell>
          <cell r="BB534">
            <v>53.57</v>
          </cell>
          <cell r="BC534">
            <v>54.71</v>
          </cell>
          <cell r="BD534">
            <v>54.68</v>
          </cell>
          <cell r="BE534">
            <v>52.04</v>
          </cell>
          <cell r="BF534">
            <v>52.15</v>
          </cell>
          <cell r="BG534">
            <v>52.38</v>
          </cell>
          <cell r="BH534">
            <v>52.27</v>
          </cell>
          <cell r="BI534">
            <v>52.76</v>
          </cell>
          <cell r="BJ534">
            <v>52.74</v>
          </cell>
          <cell r="BK534">
            <v>52.93</v>
          </cell>
          <cell r="BL534">
            <v>53.11</v>
          </cell>
          <cell r="BM534">
            <v>52.8</v>
          </cell>
          <cell r="BN534">
            <v>52.55</v>
          </cell>
          <cell r="BO534">
            <v>52.6</v>
          </cell>
          <cell r="BP534">
            <v>52.8</v>
          </cell>
          <cell r="BQ534">
            <v>52.55</v>
          </cell>
          <cell r="BR534">
            <v>52.82</v>
          </cell>
          <cell r="BS534">
            <v>53.11</v>
          </cell>
          <cell r="BT534">
            <v>51.76</v>
          </cell>
          <cell r="BU534">
            <v>52.71</v>
          </cell>
          <cell r="BV534">
            <v>52.83</v>
          </cell>
          <cell r="BW534">
            <v>51.77</v>
          </cell>
          <cell r="BX534">
            <v>52.58</v>
          </cell>
          <cell r="BY534">
            <v>53.38</v>
          </cell>
          <cell r="BZ534">
            <v>53.06</v>
          </cell>
          <cell r="CA534">
            <v>53</v>
          </cell>
          <cell r="CB534">
            <v>52.59</v>
          </cell>
          <cell r="CC534">
            <v>52.75</v>
          </cell>
          <cell r="CD534">
            <v>52.22</v>
          </cell>
          <cell r="CE534">
            <v>52.81</v>
          </cell>
          <cell r="CF534">
            <v>53.1</v>
          </cell>
          <cell r="CG534">
            <v>51.78</v>
          </cell>
          <cell r="CH534">
            <v>52.53</v>
          </cell>
          <cell r="CI534">
            <v>53.63</v>
          </cell>
          <cell r="CJ534">
            <v>54.12</v>
          </cell>
          <cell r="CK534">
            <v>52.55</v>
          </cell>
          <cell r="CL534">
            <v>51.98</v>
          </cell>
          <cell r="CM534">
            <v>52.86</v>
          </cell>
          <cell r="CN534">
            <v>53.55</v>
          </cell>
          <cell r="CO534">
            <v>54.26</v>
          </cell>
          <cell r="CP534">
            <v>52.15</v>
          </cell>
          <cell r="CQ534">
            <v>52.83</v>
          </cell>
        </row>
        <row r="535">
          <cell r="B535">
            <v>2095</v>
          </cell>
          <cell r="C535" t="str">
            <v>Bitumen Impregnated Fibre Board</v>
          </cell>
          <cell r="D535" t="str">
            <v>SM</v>
          </cell>
          <cell r="E535">
            <v>103.59</v>
          </cell>
          <cell r="F535">
            <v>101.15</v>
          </cell>
          <cell r="G535">
            <v>99.9</v>
          </cell>
          <cell r="H535">
            <v>98.93</v>
          </cell>
          <cell r="I535">
            <v>93.87</v>
          </cell>
          <cell r="J535">
            <v>103.33</v>
          </cell>
          <cell r="K535">
            <v>105.17</v>
          </cell>
          <cell r="L535">
            <v>105.2</v>
          </cell>
          <cell r="M535">
            <v>94.27</v>
          </cell>
          <cell r="N535">
            <v>112.46</v>
          </cell>
          <cell r="O535">
            <v>94.14</v>
          </cell>
          <cell r="P535">
            <v>103.45</v>
          </cell>
          <cell r="Q535">
            <v>103.89</v>
          </cell>
          <cell r="R535">
            <v>99.69</v>
          </cell>
          <cell r="S535">
            <v>105.78</v>
          </cell>
          <cell r="T535">
            <v>101.22</v>
          </cell>
          <cell r="U535">
            <v>111.48</v>
          </cell>
          <cell r="V535">
            <v>103.64</v>
          </cell>
          <cell r="W535">
            <v>96.97</v>
          </cell>
          <cell r="X535">
            <v>96.21</v>
          </cell>
          <cell r="Y535">
            <v>96.69</v>
          </cell>
          <cell r="Z535">
            <v>104.39</v>
          </cell>
          <cell r="AA535">
            <v>103.05</v>
          </cell>
          <cell r="AB535">
            <v>96.74</v>
          </cell>
          <cell r="AC535">
            <v>97.68</v>
          </cell>
          <cell r="AD535">
            <v>105.28</v>
          </cell>
          <cell r="AE535">
            <v>98.64</v>
          </cell>
          <cell r="AF535">
            <v>98.08</v>
          </cell>
          <cell r="AG535">
            <v>107.78</v>
          </cell>
          <cell r="AH535">
            <v>105.92</v>
          </cell>
          <cell r="AI535">
            <v>94.84</v>
          </cell>
          <cell r="AJ535">
            <v>103.88</v>
          </cell>
          <cell r="AK535">
            <v>95.86</v>
          </cell>
          <cell r="AL535">
            <v>104.96</v>
          </cell>
          <cell r="AM535">
            <v>100.15</v>
          </cell>
          <cell r="AN535">
            <v>114.14</v>
          </cell>
          <cell r="AO535">
            <v>98.37</v>
          </cell>
          <cell r="AP535">
            <v>104.36</v>
          </cell>
          <cell r="AQ535">
            <v>104.56</v>
          </cell>
          <cell r="AR535">
            <v>105.2</v>
          </cell>
          <cell r="AS535">
            <v>116.07</v>
          </cell>
          <cell r="AT535">
            <v>94.61</v>
          </cell>
          <cell r="AU535">
            <v>103.58</v>
          </cell>
          <cell r="AV535">
            <v>98.72</v>
          </cell>
          <cell r="AW535">
            <v>101.75</v>
          </cell>
          <cell r="AX535">
            <v>112.38</v>
          </cell>
          <cell r="AY535">
            <v>103.33</v>
          </cell>
          <cell r="AZ535">
            <v>102.47</v>
          </cell>
          <cell r="BA535">
            <v>104.33</v>
          </cell>
          <cell r="BB535">
            <v>104.5</v>
          </cell>
          <cell r="BC535">
            <v>103.48</v>
          </cell>
          <cell r="BD535">
            <v>100.22</v>
          </cell>
          <cell r="BE535">
            <v>99.07</v>
          </cell>
          <cell r="BF535">
            <v>101.03</v>
          </cell>
          <cell r="BG535">
            <v>105.92</v>
          </cell>
          <cell r="BH535">
            <v>112.38</v>
          </cell>
          <cell r="BI535">
            <v>97.88</v>
          </cell>
          <cell r="BJ535">
            <v>101.6</v>
          </cell>
          <cell r="BK535">
            <v>107.09</v>
          </cell>
          <cell r="BL535">
            <v>102.97</v>
          </cell>
          <cell r="BM535">
            <v>96.28</v>
          </cell>
          <cell r="BN535">
            <v>102.03</v>
          </cell>
          <cell r="BO535">
            <v>100.4</v>
          </cell>
          <cell r="BP535">
            <v>96.97</v>
          </cell>
          <cell r="BQ535">
            <v>101.86</v>
          </cell>
          <cell r="BR535">
            <v>114.34</v>
          </cell>
          <cell r="BS535">
            <v>103.45</v>
          </cell>
          <cell r="BT535">
            <v>108.43</v>
          </cell>
          <cell r="BU535">
            <v>98.58</v>
          </cell>
          <cell r="BV535">
            <v>113.68</v>
          </cell>
          <cell r="BW535">
            <v>107.04</v>
          </cell>
          <cell r="BX535">
            <v>103.26</v>
          </cell>
          <cell r="BY535">
            <v>104.09</v>
          </cell>
          <cell r="BZ535">
            <v>99.84</v>
          </cell>
          <cell r="CA535">
            <v>97.57</v>
          </cell>
          <cell r="CB535">
            <v>100.49</v>
          </cell>
          <cell r="CC535">
            <v>97.68</v>
          </cell>
          <cell r="CD535">
            <v>95.47</v>
          </cell>
          <cell r="CE535">
            <v>95.47</v>
          </cell>
          <cell r="CF535">
            <v>96.74</v>
          </cell>
          <cell r="CG535">
            <v>107.18</v>
          </cell>
          <cell r="CH535">
            <v>103.32</v>
          </cell>
          <cell r="CI535">
            <v>104.34</v>
          </cell>
          <cell r="CJ535">
            <v>105.17</v>
          </cell>
          <cell r="CK535">
            <v>102.21</v>
          </cell>
          <cell r="CL535">
            <v>96.68</v>
          </cell>
          <cell r="CM535">
            <v>99.92</v>
          </cell>
          <cell r="CN535">
            <v>105.39</v>
          </cell>
          <cell r="CO535">
            <v>105.78</v>
          </cell>
          <cell r="CP535">
            <v>100.74</v>
          </cell>
          <cell r="CQ535">
            <v>113.68</v>
          </cell>
        </row>
        <row r="536">
          <cell r="B536">
            <v>2096</v>
          </cell>
          <cell r="C536" t="str">
            <v>Neoprene Rubber Joint Felt</v>
          </cell>
          <cell r="D536" t="str">
            <v>SM</v>
          </cell>
          <cell r="E536">
            <v>112.61</v>
          </cell>
          <cell r="F536">
            <v>105.38</v>
          </cell>
          <cell r="G536">
            <v>104.19</v>
          </cell>
          <cell r="H536">
            <v>103.8</v>
          </cell>
          <cell r="I536">
            <v>106.77</v>
          </cell>
          <cell r="J536">
            <v>107.46</v>
          </cell>
          <cell r="K536">
            <v>109.23</v>
          </cell>
          <cell r="L536">
            <v>109.25</v>
          </cell>
          <cell r="M536">
            <v>105.62</v>
          </cell>
          <cell r="N536">
            <v>116.19</v>
          </cell>
          <cell r="O536">
            <v>104.74</v>
          </cell>
          <cell r="P536">
            <v>107.58</v>
          </cell>
          <cell r="Q536">
            <v>108.01</v>
          </cell>
          <cell r="R536">
            <v>103.98</v>
          </cell>
          <cell r="S536">
            <v>109.81</v>
          </cell>
          <cell r="T536">
            <v>105.46</v>
          </cell>
          <cell r="U536">
            <v>115.27</v>
          </cell>
          <cell r="V536">
            <v>107.77</v>
          </cell>
          <cell r="W536">
            <v>97.75</v>
          </cell>
          <cell r="X536">
            <v>100.65</v>
          </cell>
          <cell r="Y536">
            <v>101.12</v>
          </cell>
          <cell r="Z536">
            <v>108.48</v>
          </cell>
          <cell r="AA536">
            <v>107.2</v>
          </cell>
          <cell r="AB536">
            <v>101.16</v>
          </cell>
          <cell r="AC536">
            <v>102.07</v>
          </cell>
          <cell r="AD536">
            <v>109.35</v>
          </cell>
          <cell r="AE536">
            <v>102.97</v>
          </cell>
          <cell r="AF536">
            <v>102.45</v>
          </cell>
          <cell r="AG536">
            <v>111.72</v>
          </cell>
          <cell r="AH536">
            <v>109.95</v>
          </cell>
          <cell r="AI536">
            <v>99.34</v>
          </cell>
          <cell r="AJ536">
            <v>108</v>
          </cell>
          <cell r="AK536">
            <v>100.32</v>
          </cell>
          <cell r="AL536">
            <v>105.12</v>
          </cell>
          <cell r="AM536">
            <v>104.42</v>
          </cell>
          <cell r="AN536">
            <v>117.81</v>
          </cell>
          <cell r="AO536">
            <v>102.72</v>
          </cell>
          <cell r="AP536">
            <v>108.45</v>
          </cell>
          <cell r="AQ536">
            <v>108.64</v>
          </cell>
          <cell r="AR536">
            <v>109.25</v>
          </cell>
          <cell r="AS536">
            <v>119.66</v>
          </cell>
          <cell r="AT536">
            <v>99.12</v>
          </cell>
          <cell r="AU536">
            <v>103.8</v>
          </cell>
          <cell r="AV536">
            <v>103.06</v>
          </cell>
          <cell r="AW536">
            <v>105.96</v>
          </cell>
          <cell r="AX536">
            <v>116.13</v>
          </cell>
          <cell r="AY536">
            <v>107.46</v>
          </cell>
          <cell r="AZ536">
            <v>96.95</v>
          </cell>
          <cell r="BA536">
            <v>108.42</v>
          </cell>
          <cell r="BB536">
            <v>108.58</v>
          </cell>
          <cell r="BC536">
            <v>107.6</v>
          </cell>
          <cell r="BD536">
            <v>104.5</v>
          </cell>
          <cell r="BE536">
            <v>99.5</v>
          </cell>
          <cell r="BF536">
            <v>105.26</v>
          </cell>
          <cell r="BG536">
            <v>109.95</v>
          </cell>
          <cell r="BH536">
            <v>116.13</v>
          </cell>
          <cell r="BI536">
            <v>102.25</v>
          </cell>
          <cell r="BJ536">
            <v>105.82</v>
          </cell>
          <cell r="BK536">
            <v>111.06</v>
          </cell>
          <cell r="BL536">
            <v>107.12</v>
          </cell>
          <cell r="BM536">
            <v>100.72</v>
          </cell>
          <cell r="BN536">
            <v>102.32</v>
          </cell>
          <cell r="BO536">
            <v>100.75</v>
          </cell>
          <cell r="BP536">
            <v>101.38</v>
          </cell>
          <cell r="BQ536">
            <v>102.15</v>
          </cell>
          <cell r="BR536">
            <v>118</v>
          </cell>
          <cell r="BS536">
            <v>107.58</v>
          </cell>
          <cell r="BT536">
            <v>112.35</v>
          </cell>
          <cell r="BU536">
            <v>102.93</v>
          </cell>
          <cell r="BV536">
            <v>117.36</v>
          </cell>
          <cell r="BW536">
            <v>111.02</v>
          </cell>
          <cell r="BX536">
            <v>107.4</v>
          </cell>
          <cell r="BY536">
            <v>108.19</v>
          </cell>
          <cell r="BZ536">
            <v>104.14</v>
          </cell>
          <cell r="CA536">
            <v>101.96</v>
          </cell>
          <cell r="CB536">
            <v>100.84</v>
          </cell>
          <cell r="CC536">
            <v>102.07</v>
          </cell>
          <cell r="CD536">
            <v>99.95</v>
          </cell>
          <cell r="CE536">
            <v>99.95</v>
          </cell>
          <cell r="CF536">
            <v>101.16</v>
          </cell>
          <cell r="CG536">
            <v>111.17</v>
          </cell>
          <cell r="CH536">
            <v>103.55</v>
          </cell>
          <cell r="CI536">
            <v>108.43</v>
          </cell>
          <cell r="CJ536">
            <v>109.23</v>
          </cell>
          <cell r="CK536">
            <v>102.49</v>
          </cell>
          <cell r="CL536">
            <v>97.2</v>
          </cell>
          <cell r="CM536">
            <v>104.21</v>
          </cell>
          <cell r="CN536">
            <v>109.43</v>
          </cell>
          <cell r="CO536">
            <v>109.81</v>
          </cell>
          <cell r="CP536">
            <v>105</v>
          </cell>
          <cell r="CQ536">
            <v>117.36</v>
          </cell>
        </row>
        <row r="537">
          <cell r="B537">
            <v>2097</v>
          </cell>
          <cell r="C537" t="str">
            <v>Asphalt Felt (3-Ply)</v>
          </cell>
          <cell r="D537" t="str">
            <v>SM</v>
          </cell>
          <cell r="E537">
            <v>1833.12</v>
          </cell>
          <cell r="F537">
            <v>1832.58</v>
          </cell>
          <cell r="G537">
            <v>1784.62</v>
          </cell>
          <cell r="H537">
            <v>1853</v>
          </cell>
          <cell r="I537">
            <v>1875.23</v>
          </cell>
          <cell r="J537">
            <v>1858.01</v>
          </cell>
          <cell r="K537">
            <v>1852.31</v>
          </cell>
          <cell r="L537">
            <v>1839.06</v>
          </cell>
          <cell r="M537">
            <v>1856.96</v>
          </cell>
          <cell r="N537">
            <v>1865.42</v>
          </cell>
          <cell r="O537">
            <v>1838.52</v>
          </cell>
          <cell r="P537">
            <v>1836.89</v>
          </cell>
          <cell r="Q537">
            <v>1856.06</v>
          </cell>
          <cell r="R537">
            <v>1844.18</v>
          </cell>
          <cell r="S537">
            <v>1864.72</v>
          </cell>
          <cell r="T537">
            <v>1786.97</v>
          </cell>
          <cell r="U537">
            <v>1817.85</v>
          </cell>
          <cell r="V537">
            <v>1849.59</v>
          </cell>
          <cell r="W537">
            <v>1849.74</v>
          </cell>
          <cell r="X537">
            <v>1843.48</v>
          </cell>
          <cell r="Y537">
            <v>1830.61</v>
          </cell>
          <cell r="Z537">
            <v>1838.84</v>
          </cell>
          <cell r="AA537">
            <v>1827.44</v>
          </cell>
          <cell r="AB537">
            <v>1854.36</v>
          </cell>
          <cell r="AC537">
            <v>1781.65</v>
          </cell>
          <cell r="AD537">
            <v>1801.16</v>
          </cell>
          <cell r="AE537">
            <v>1831.03</v>
          </cell>
          <cell r="AF537">
            <v>1832.01</v>
          </cell>
          <cell r="AG537">
            <v>1829.43</v>
          </cell>
          <cell r="AH537">
            <v>1801.54</v>
          </cell>
          <cell r="AI537">
            <v>1781.96</v>
          </cell>
          <cell r="AJ537">
            <v>1846.91</v>
          </cell>
          <cell r="AK537">
            <v>1839.52</v>
          </cell>
          <cell r="AL537">
            <v>1797.23</v>
          </cell>
          <cell r="AM537">
            <v>1847.81</v>
          </cell>
          <cell r="AN537">
            <v>1802.93</v>
          </cell>
          <cell r="AO537">
            <v>1853.22</v>
          </cell>
          <cell r="AP537">
            <v>1792.24</v>
          </cell>
          <cell r="AQ537">
            <v>1856.4</v>
          </cell>
          <cell r="AR537">
            <v>1847.43</v>
          </cell>
          <cell r="AS537">
            <v>1824.21</v>
          </cell>
          <cell r="AT537">
            <v>1854.81</v>
          </cell>
          <cell r="AU537">
            <v>1798.74</v>
          </cell>
          <cell r="AV537">
            <v>1763.5</v>
          </cell>
          <cell r="AW537">
            <v>1856.2</v>
          </cell>
          <cell r="AX537">
            <v>1848.96</v>
          </cell>
          <cell r="AY537">
            <v>1856.92</v>
          </cell>
          <cell r="AZ537">
            <v>1819.28</v>
          </cell>
          <cell r="BA537">
            <v>1826.76</v>
          </cell>
          <cell r="BB537">
            <v>1821.59</v>
          </cell>
          <cell r="BC537">
            <v>1836.32</v>
          </cell>
          <cell r="BD537">
            <v>1852.4</v>
          </cell>
          <cell r="BE537">
            <v>1777.72</v>
          </cell>
          <cell r="BF537">
            <v>1878.38</v>
          </cell>
          <cell r="BG537">
            <v>1811.02</v>
          </cell>
          <cell r="BH537">
            <v>1805.19</v>
          </cell>
          <cell r="BI537">
            <v>1847.98</v>
          </cell>
          <cell r="BJ537">
            <v>1883.85</v>
          </cell>
          <cell r="BK537">
            <v>1813.74</v>
          </cell>
          <cell r="BL537">
            <v>1832.72</v>
          </cell>
          <cell r="BM537">
            <v>1851.89</v>
          </cell>
          <cell r="BN537">
            <v>1786.59</v>
          </cell>
          <cell r="BO537">
            <v>1782.75</v>
          </cell>
          <cell r="BP537">
            <v>1839.38</v>
          </cell>
          <cell r="BQ537">
            <v>1786.13</v>
          </cell>
          <cell r="BR537">
            <v>1803.66</v>
          </cell>
          <cell r="BS537">
            <v>1846.62</v>
          </cell>
          <cell r="BT537">
            <v>1827.28</v>
          </cell>
          <cell r="BU537">
            <v>1843.74</v>
          </cell>
          <cell r="BV537">
            <v>1851.04</v>
          </cell>
          <cell r="BW537">
            <v>1825.89</v>
          </cell>
          <cell r="BX537">
            <v>1820.57</v>
          </cell>
          <cell r="BY537">
            <v>1823.64</v>
          </cell>
          <cell r="BZ537">
            <v>1831.46</v>
          </cell>
          <cell r="CA537">
            <v>1856.15</v>
          </cell>
          <cell r="CB537">
            <v>1780.93</v>
          </cell>
          <cell r="CC537">
            <v>1858.18</v>
          </cell>
          <cell r="CD537">
            <v>1834.72</v>
          </cell>
          <cell r="CE537">
            <v>1793.92</v>
          </cell>
          <cell r="CF537">
            <v>1823.28</v>
          </cell>
          <cell r="CG537">
            <v>1826.38</v>
          </cell>
          <cell r="CH537">
            <v>1795.42</v>
          </cell>
          <cell r="CI537">
            <v>1833.71</v>
          </cell>
          <cell r="CJ537">
            <v>1856.74</v>
          </cell>
          <cell r="CK537">
            <v>1778.32</v>
          </cell>
          <cell r="CL537">
            <v>1769.16</v>
          </cell>
          <cell r="CM537">
            <v>1839.81</v>
          </cell>
          <cell r="CN537">
            <v>1835.3</v>
          </cell>
          <cell r="CO537">
            <v>1860.92</v>
          </cell>
          <cell r="CP537">
            <v>1850.75</v>
          </cell>
          <cell r="CQ537">
            <v>1795.27</v>
          </cell>
        </row>
        <row r="538">
          <cell r="B538">
            <v>2098</v>
          </cell>
          <cell r="C538" t="str">
            <v>Pvc/Neoprene Water Stops (6")</v>
          </cell>
          <cell r="D538" t="str">
            <v>LM</v>
          </cell>
          <cell r="E538">
            <v>340.1</v>
          </cell>
          <cell r="F538">
            <v>339.86</v>
          </cell>
          <cell r="G538">
            <v>727.29</v>
          </cell>
          <cell r="H538">
            <v>338.43</v>
          </cell>
          <cell r="I538">
            <v>337</v>
          </cell>
          <cell r="J538">
            <v>338.41</v>
          </cell>
          <cell r="K538">
            <v>340.62</v>
          </cell>
          <cell r="L538">
            <v>341.22</v>
          </cell>
          <cell r="M538">
            <v>337.88</v>
          </cell>
          <cell r="N538">
            <v>336.31</v>
          </cell>
          <cell r="O538">
            <v>339.72</v>
          </cell>
          <cell r="P538">
            <v>340.17</v>
          </cell>
          <cell r="Q538">
            <v>341.04</v>
          </cell>
          <cell r="R538">
            <v>336.98</v>
          </cell>
          <cell r="S538">
            <v>337.84</v>
          </cell>
          <cell r="T538">
            <v>334.73</v>
          </cell>
          <cell r="U538">
            <v>336.16</v>
          </cell>
          <cell r="V538">
            <v>340.7</v>
          </cell>
          <cell r="W538">
            <v>338.26</v>
          </cell>
          <cell r="X538">
            <v>338.8</v>
          </cell>
          <cell r="Y538">
            <v>338.99</v>
          </cell>
          <cell r="Z538">
            <v>335.11</v>
          </cell>
          <cell r="AA538">
            <v>339.93</v>
          </cell>
          <cell r="AB538">
            <v>339</v>
          </cell>
          <cell r="AC538">
            <v>334.22</v>
          </cell>
          <cell r="AD538">
            <v>335.29</v>
          </cell>
          <cell r="AE538">
            <v>337.96</v>
          </cell>
          <cell r="AF538">
            <v>339.28</v>
          </cell>
          <cell r="AG538">
            <v>335.64</v>
          </cell>
          <cell r="AH538">
            <v>335.39</v>
          </cell>
          <cell r="AI538">
            <v>333.83</v>
          </cell>
          <cell r="AJ538">
            <v>338.62</v>
          </cell>
          <cell r="AK538">
            <v>338.76</v>
          </cell>
          <cell r="AL538">
            <v>335.25</v>
          </cell>
          <cell r="AM538">
            <v>337.58</v>
          </cell>
          <cell r="AN538">
            <v>336.54</v>
          </cell>
          <cell r="AO538">
            <v>338.71</v>
          </cell>
          <cell r="AP538">
            <v>335.18</v>
          </cell>
          <cell r="AQ538">
            <v>338.89</v>
          </cell>
          <cell r="AR538">
            <v>341.24</v>
          </cell>
          <cell r="AS538">
            <v>336.81</v>
          </cell>
          <cell r="AT538">
            <v>338.56</v>
          </cell>
          <cell r="AU538">
            <v>335.06</v>
          </cell>
          <cell r="AV538">
            <v>334.36</v>
          </cell>
          <cell r="AW538">
            <v>337.62</v>
          </cell>
          <cell r="AX538">
            <v>336.31</v>
          </cell>
          <cell r="AY538">
            <v>338.41</v>
          </cell>
          <cell r="AZ538">
            <v>337.09</v>
          </cell>
          <cell r="BA538">
            <v>340.37</v>
          </cell>
          <cell r="BB538">
            <v>340.3</v>
          </cell>
          <cell r="BC538">
            <v>340.15</v>
          </cell>
          <cell r="BD538">
            <v>338.25</v>
          </cell>
          <cell r="BE538">
            <v>334.43</v>
          </cell>
          <cell r="BF538">
            <v>337.36</v>
          </cell>
          <cell r="BG538">
            <v>335.39</v>
          </cell>
          <cell r="BH538">
            <v>336.31</v>
          </cell>
          <cell r="BI538">
            <v>339.25</v>
          </cell>
          <cell r="BJ538">
            <v>337.2</v>
          </cell>
          <cell r="BK538">
            <v>335.56</v>
          </cell>
          <cell r="BL538">
            <v>340.03</v>
          </cell>
          <cell r="BM538">
            <v>338.86</v>
          </cell>
          <cell r="BN538">
            <v>334.83</v>
          </cell>
          <cell r="BO538">
            <v>334.6</v>
          </cell>
          <cell r="BP538">
            <v>338.08</v>
          </cell>
          <cell r="BQ538">
            <v>334.21</v>
          </cell>
          <cell r="BR538">
            <v>336.57</v>
          </cell>
          <cell r="BS538">
            <v>340.17</v>
          </cell>
          <cell r="BT538">
            <v>335.73</v>
          </cell>
          <cell r="BU538">
            <v>338.28</v>
          </cell>
          <cell r="BV538">
            <v>336.48</v>
          </cell>
          <cell r="BW538">
            <v>335.56</v>
          </cell>
          <cell r="BX538">
            <v>336.29</v>
          </cell>
          <cell r="BY538">
            <v>336.75</v>
          </cell>
          <cell r="BZ538">
            <v>339.6</v>
          </cell>
          <cell r="CA538">
            <v>338.02</v>
          </cell>
          <cell r="CB538">
            <v>334.63</v>
          </cell>
          <cell r="CC538">
            <v>338.59</v>
          </cell>
          <cell r="CD538">
            <v>338.62</v>
          </cell>
          <cell r="CE538">
            <v>338.62</v>
          </cell>
          <cell r="CF538">
            <v>339.01</v>
          </cell>
          <cell r="CG538">
            <v>335.57</v>
          </cell>
          <cell r="CH538">
            <v>335.02</v>
          </cell>
          <cell r="CI538">
            <v>340.35</v>
          </cell>
          <cell r="CJ538">
            <v>340.62</v>
          </cell>
          <cell r="CK538">
            <v>334.87</v>
          </cell>
          <cell r="CL538">
            <v>334.1</v>
          </cell>
          <cell r="CM538">
            <v>338.04</v>
          </cell>
          <cell r="CN538">
            <v>335.32</v>
          </cell>
          <cell r="CO538">
            <v>337.84</v>
          </cell>
          <cell r="CP538">
            <v>337.96</v>
          </cell>
          <cell r="CQ538">
            <v>336.48</v>
          </cell>
        </row>
        <row r="539">
          <cell r="B539">
            <v>2099</v>
          </cell>
          <cell r="C539" t="str">
            <v>Bentonite Powder</v>
          </cell>
          <cell r="D539" t="str">
            <v>KG</v>
          </cell>
          <cell r="E539">
            <v>5.91</v>
          </cell>
          <cell r="F539">
            <v>6.6</v>
          </cell>
          <cell r="G539">
            <v>6.02</v>
          </cell>
          <cell r="H539">
            <v>6.6</v>
          </cell>
          <cell r="I539">
            <v>6.6</v>
          </cell>
          <cell r="J539">
            <v>6.17</v>
          </cell>
          <cell r="K539">
            <v>6.06</v>
          </cell>
          <cell r="L539">
            <v>6.31</v>
          </cell>
          <cell r="M539">
            <v>6.6</v>
          </cell>
          <cell r="N539">
            <v>6.86</v>
          </cell>
          <cell r="O539">
            <v>6.6</v>
          </cell>
          <cell r="P539">
            <v>5.89</v>
          </cell>
          <cell r="Q539">
            <v>6.22</v>
          </cell>
          <cell r="R539">
            <v>6.6</v>
          </cell>
          <cell r="S539">
            <v>6.34</v>
          </cell>
          <cell r="T539">
            <v>6.09</v>
          </cell>
          <cell r="U539">
            <v>6.8</v>
          </cell>
          <cell r="V539">
            <v>6.09</v>
          </cell>
          <cell r="W539">
            <v>6.6</v>
          </cell>
          <cell r="X539">
            <v>6.6</v>
          </cell>
          <cell r="Y539">
            <v>6.6</v>
          </cell>
          <cell r="Z539">
            <v>6.31</v>
          </cell>
          <cell r="AA539">
            <v>5.84</v>
          </cell>
          <cell r="AB539">
            <v>6.6</v>
          </cell>
          <cell r="AC539">
            <v>5.87</v>
          </cell>
          <cell r="AD539">
            <v>6.62</v>
          </cell>
          <cell r="AE539">
            <v>6.6</v>
          </cell>
          <cell r="AF539">
            <v>6.6</v>
          </cell>
          <cell r="AG539">
            <v>6.56</v>
          </cell>
          <cell r="AH539">
            <v>6.42</v>
          </cell>
          <cell r="AI539">
            <v>5.69</v>
          </cell>
          <cell r="AJ539">
            <v>6.13</v>
          </cell>
          <cell r="AK539">
            <v>6.6</v>
          </cell>
          <cell r="AL539">
            <v>6.37</v>
          </cell>
          <cell r="AM539">
            <v>6.6</v>
          </cell>
          <cell r="AN539">
            <v>6.97</v>
          </cell>
          <cell r="AO539">
            <v>6.6</v>
          </cell>
          <cell r="AP539">
            <v>6.31</v>
          </cell>
          <cell r="AQ539">
            <v>6</v>
          </cell>
          <cell r="AR539">
            <v>6.31</v>
          </cell>
          <cell r="AS539">
            <v>7.11</v>
          </cell>
          <cell r="AT539">
            <v>6.6</v>
          </cell>
          <cell r="AU539">
            <v>6.27</v>
          </cell>
          <cell r="AV539">
            <v>5.94</v>
          </cell>
          <cell r="AW539">
            <v>6.6</v>
          </cell>
          <cell r="AX539">
            <v>6.86</v>
          </cell>
          <cell r="AY539">
            <v>6.17</v>
          </cell>
          <cell r="AZ539">
            <v>6.6</v>
          </cell>
          <cell r="BA539">
            <v>5.95</v>
          </cell>
          <cell r="BB539">
            <v>6</v>
          </cell>
          <cell r="BC539">
            <v>5.69</v>
          </cell>
          <cell r="BD539">
            <v>6.6</v>
          </cell>
          <cell r="BE539">
            <v>5.97</v>
          </cell>
          <cell r="BF539">
            <v>6.6</v>
          </cell>
          <cell r="BG539">
            <v>6.42</v>
          </cell>
          <cell r="BH539">
            <v>6.86</v>
          </cell>
          <cell r="BI539">
            <v>6.6</v>
          </cell>
          <cell r="BJ539">
            <v>6.6</v>
          </cell>
          <cell r="BK539">
            <v>6.5</v>
          </cell>
          <cell r="BL539">
            <v>5.84</v>
          </cell>
          <cell r="BM539">
            <v>6.6</v>
          </cell>
          <cell r="BN539">
            <v>6.16</v>
          </cell>
          <cell r="BO539">
            <v>6.06</v>
          </cell>
          <cell r="BP539">
            <v>6.6</v>
          </cell>
          <cell r="BQ539">
            <v>6.16</v>
          </cell>
          <cell r="BR539">
            <v>7</v>
          </cell>
          <cell r="BS539">
            <v>5.89</v>
          </cell>
          <cell r="BT539">
            <v>6.6</v>
          </cell>
          <cell r="BU539">
            <v>6.6</v>
          </cell>
          <cell r="BV539">
            <v>6.94</v>
          </cell>
          <cell r="BW539">
            <v>6.5</v>
          </cell>
          <cell r="BX539">
            <v>6.6</v>
          </cell>
          <cell r="BY539">
            <v>6.6</v>
          </cell>
          <cell r="BZ539">
            <v>6.6</v>
          </cell>
          <cell r="CA539">
            <v>6.6</v>
          </cell>
          <cell r="CB539">
            <v>6.06</v>
          </cell>
          <cell r="CC539">
            <v>6.6</v>
          </cell>
          <cell r="CD539">
            <v>6.6</v>
          </cell>
          <cell r="CE539">
            <v>5.72</v>
          </cell>
          <cell r="CF539">
            <v>6.6</v>
          </cell>
          <cell r="CG539">
            <v>6.51</v>
          </cell>
          <cell r="CH539">
            <v>6.25</v>
          </cell>
          <cell r="CI539">
            <v>5.95</v>
          </cell>
          <cell r="CJ539">
            <v>6.06</v>
          </cell>
          <cell r="CK539">
            <v>6.17</v>
          </cell>
          <cell r="CL539">
            <v>5.8</v>
          </cell>
          <cell r="CM539">
            <v>6.6</v>
          </cell>
          <cell r="CN539">
            <v>6.39</v>
          </cell>
          <cell r="CO539">
            <v>6.34</v>
          </cell>
          <cell r="CP539">
            <v>6.6</v>
          </cell>
          <cell r="CQ539">
            <v>6.94</v>
          </cell>
        </row>
        <row r="540">
          <cell r="B540">
            <v>2100</v>
          </cell>
          <cell r="C540" t="str">
            <v>Joint Sealant Filler</v>
          </cell>
          <cell r="D540" t="str">
            <v>KG</v>
          </cell>
          <cell r="E540">
            <v>131.03</v>
          </cell>
          <cell r="F540">
            <v>130.85</v>
          </cell>
          <cell r="G540">
            <v>130.77000000000001</v>
          </cell>
          <cell r="H540">
            <v>130.74</v>
          </cell>
          <cell r="I540">
            <v>130.96</v>
          </cell>
          <cell r="J540">
            <v>131.01</v>
          </cell>
          <cell r="K540">
            <v>131.15</v>
          </cell>
          <cell r="L540">
            <v>131.15</v>
          </cell>
          <cell r="M540">
            <v>130.88</v>
          </cell>
          <cell r="N540">
            <v>131.63999999999999</v>
          </cell>
          <cell r="O540">
            <v>130.81</v>
          </cell>
          <cell r="P540">
            <v>131.03</v>
          </cell>
          <cell r="Q540">
            <v>131.05000000000001</v>
          </cell>
          <cell r="R540">
            <v>130.94999999999999</v>
          </cell>
          <cell r="S540">
            <v>131.18</v>
          </cell>
          <cell r="T540">
            <v>130.85</v>
          </cell>
          <cell r="U540">
            <v>131.58000000000001</v>
          </cell>
          <cell r="V540">
            <v>131.04</v>
          </cell>
          <cell r="W540">
            <v>131.32</v>
          </cell>
          <cell r="X540">
            <v>130.51</v>
          </cell>
          <cell r="Y540">
            <v>130.55000000000001</v>
          </cell>
          <cell r="Z540">
            <v>131.08000000000001</v>
          </cell>
          <cell r="AA540">
            <v>131</v>
          </cell>
          <cell r="AB540">
            <v>130.55000000000001</v>
          </cell>
          <cell r="AC540">
            <v>130.62</v>
          </cell>
          <cell r="AD540">
            <v>131.15</v>
          </cell>
          <cell r="AE540">
            <v>130.66999999999999</v>
          </cell>
          <cell r="AF540">
            <v>130.65</v>
          </cell>
          <cell r="AG540">
            <v>131.33000000000001</v>
          </cell>
          <cell r="AH540">
            <v>131.19</v>
          </cell>
          <cell r="AI540">
            <v>130.41</v>
          </cell>
          <cell r="AJ540">
            <v>131.05000000000001</v>
          </cell>
          <cell r="AK540">
            <v>130.49</v>
          </cell>
          <cell r="AL540">
            <v>131.13</v>
          </cell>
          <cell r="AM540">
            <v>130.79</v>
          </cell>
          <cell r="AN540">
            <v>131.77000000000001</v>
          </cell>
          <cell r="AO540">
            <v>130.66</v>
          </cell>
          <cell r="AP540">
            <v>131.08000000000001</v>
          </cell>
          <cell r="AQ540">
            <v>131.1</v>
          </cell>
          <cell r="AR540">
            <v>131.15</v>
          </cell>
          <cell r="AS540">
            <v>131.91</v>
          </cell>
          <cell r="AT540">
            <v>130.4</v>
          </cell>
          <cell r="AU540">
            <v>131.03</v>
          </cell>
          <cell r="AV540">
            <v>130.69</v>
          </cell>
          <cell r="AW540">
            <v>130.9</v>
          </cell>
          <cell r="AX540">
            <v>131.65</v>
          </cell>
          <cell r="AY540">
            <v>131.01</v>
          </cell>
          <cell r="AZ540">
            <v>130.94999999999999</v>
          </cell>
          <cell r="BA540">
            <v>131.08000000000001</v>
          </cell>
          <cell r="BB540">
            <v>131.08000000000001</v>
          </cell>
          <cell r="BC540">
            <v>131.03</v>
          </cell>
          <cell r="BD540">
            <v>130.80000000000001</v>
          </cell>
          <cell r="BE540">
            <v>130.71</v>
          </cell>
          <cell r="BF540">
            <v>130.85</v>
          </cell>
          <cell r="BG540">
            <v>131.19</v>
          </cell>
          <cell r="BH540">
            <v>131.65</v>
          </cell>
          <cell r="BI540">
            <v>130.63</v>
          </cell>
          <cell r="BJ540">
            <v>130.88999999999999</v>
          </cell>
          <cell r="BK540">
            <v>131.27000000000001</v>
          </cell>
          <cell r="BL540">
            <v>130.97</v>
          </cell>
          <cell r="BM540">
            <v>130.53</v>
          </cell>
          <cell r="BN540">
            <v>130.91999999999999</v>
          </cell>
          <cell r="BO540">
            <v>130.81</v>
          </cell>
          <cell r="BP540">
            <v>130.56</v>
          </cell>
          <cell r="BQ540">
            <v>130.91999999999999</v>
          </cell>
          <cell r="BR540">
            <v>131.78</v>
          </cell>
          <cell r="BS540">
            <v>131.03</v>
          </cell>
          <cell r="BT540">
            <v>131.38</v>
          </cell>
          <cell r="BU540">
            <v>130.66999999999999</v>
          </cell>
          <cell r="BV540">
            <v>131.72999999999999</v>
          </cell>
          <cell r="BW540">
            <v>131.27000000000001</v>
          </cell>
          <cell r="BX540">
            <v>131</v>
          </cell>
          <cell r="BY540">
            <v>131.07</v>
          </cell>
          <cell r="BZ540">
            <v>130.77000000000001</v>
          </cell>
          <cell r="CA540">
            <v>130.62</v>
          </cell>
          <cell r="CB540">
            <v>130.81</v>
          </cell>
          <cell r="CC540">
            <v>130.62</v>
          </cell>
          <cell r="CD540">
            <v>130.46</v>
          </cell>
          <cell r="CE540">
            <v>130.46</v>
          </cell>
          <cell r="CF540">
            <v>130.55000000000001</v>
          </cell>
          <cell r="CG540">
            <v>131.28</v>
          </cell>
          <cell r="CH540">
            <v>131.01</v>
          </cell>
          <cell r="CI540">
            <v>130.69999999999999</v>
          </cell>
          <cell r="CJ540">
            <v>131.15</v>
          </cell>
          <cell r="CK540">
            <v>130.93</v>
          </cell>
          <cell r="CL540">
            <v>130.54</v>
          </cell>
          <cell r="CM540">
            <v>130.79</v>
          </cell>
          <cell r="CN540">
            <v>131.16</v>
          </cell>
          <cell r="CO540">
            <v>131.18</v>
          </cell>
          <cell r="CP540">
            <v>130.82</v>
          </cell>
          <cell r="CQ540">
            <v>131.72999999999999</v>
          </cell>
        </row>
        <row r="541">
          <cell r="B541">
            <v>2101</v>
          </cell>
          <cell r="C541" t="str">
            <v>Traffic Sign Cat 1</v>
          </cell>
          <cell r="D541" t="str">
            <v>NO.</v>
          </cell>
          <cell r="E541">
            <v>3903.81</v>
          </cell>
          <cell r="F541">
            <v>3908.4</v>
          </cell>
          <cell r="G541">
            <v>3906.81</v>
          </cell>
          <cell r="H541">
            <v>3906.29</v>
          </cell>
          <cell r="I541">
            <v>3910.26</v>
          </cell>
          <cell r="J541">
            <v>3905.31</v>
          </cell>
          <cell r="K541">
            <v>3905.1</v>
          </cell>
          <cell r="L541">
            <v>3912.84</v>
          </cell>
          <cell r="M541">
            <v>3908.74</v>
          </cell>
          <cell r="N541">
            <v>3922.87</v>
          </cell>
          <cell r="O541">
            <v>3907.54</v>
          </cell>
          <cell r="P541">
            <v>3899.72</v>
          </cell>
          <cell r="Q541">
            <v>3908.58</v>
          </cell>
          <cell r="R541">
            <v>3910.16</v>
          </cell>
          <cell r="S541">
            <v>3909.51</v>
          </cell>
          <cell r="T541">
            <v>3908.51</v>
          </cell>
          <cell r="U541">
            <v>3921.63</v>
          </cell>
          <cell r="V541">
            <v>3905.82</v>
          </cell>
          <cell r="W541">
            <v>3903.06</v>
          </cell>
          <cell r="X541">
            <v>3902.08</v>
          </cell>
          <cell r="Y541">
            <v>3902.72</v>
          </cell>
          <cell r="Z541">
            <v>3912.55</v>
          </cell>
          <cell r="AA541">
            <v>3903.97</v>
          </cell>
          <cell r="AB541">
            <v>3902.77</v>
          </cell>
          <cell r="AC541">
            <v>3903.99</v>
          </cell>
          <cell r="AD541">
            <v>3913.72</v>
          </cell>
          <cell r="AE541">
            <v>3905.19</v>
          </cell>
          <cell r="AF541">
            <v>3904.49</v>
          </cell>
          <cell r="AG541">
            <v>3916.9</v>
          </cell>
          <cell r="AH541">
            <v>3914.49</v>
          </cell>
          <cell r="AI541">
            <v>3900.34</v>
          </cell>
          <cell r="AJ541">
            <v>3903.48</v>
          </cell>
          <cell r="AK541">
            <v>3901.66</v>
          </cell>
          <cell r="AL541">
            <v>3913.28</v>
          </cell>
          <cell r="AM541">
            <v>3907.13</v>
          </cell>
          <cell r="AN541">
            <v>3925.02</v>
          </cell>
          <cell r="AO541">
            <v>3904.85</v>
          </cell>
          <cell r="AP541">
            <v>3912.52</v>
          </cell>
          <cell r="AQ541">
            <v>3902.61</v>
          </cell>
          <cell r="AR541">
            <v>3912.84</v>
          </cell>
          <cell r="AS541">
            <v>3927.49</v>
          </cell>
          <cell r="AT541">
            <v>3900.06</v>
          </cell>
          <cell r="AU541">
            <v>3911.51</v>
          </cell>
          <cell r="AV541">
            <v>3905.31</v>
          </cell>
          <cell r="AW541">
            <v>3909.19</v>
          </cell>
          <cell r="AX541">
            <v>3922.77</v>
          </cell>
          <cell r="AY541">
            <v>3905.31</v>
          </cell>
          <cell r="AZ541">
            <v>3910.1</v>
          </cell>
          <cell r="BA541">
            <v>3903.41</v>
          </cell>
          <cell r="BB541">
            <v>3907.13</v>
          </cell>
          <cell r="BC541">
            <v>3902.08</v>
          </cell>
          <cell r="BD541">
            <v>3907.23</v>
          </cell>
          <cell r="BE541">
            <v>3905.77</v>
          </cell>
          <cell r="BF541">
            <v>3908.25</v>
          </cell>
          <cell r="BG541">
            <v>3914.49</v>
          </cell>
          <cell r="BH541">
            <v>3922.77</v>
          </cell>
          <cell r="BI541">
            <v>3904.22</v>
          </cell>
          <cell r="BJ541">
            <v>3908.99</v>
          </cell>
          <cell r="BK541">
            <v>3916</v>
          </cell>
          <cell r="BL541">
            <v>3901.46</v>
          </cell>
          <cell r="BM541">
            <v>3902.18</v>
          </cell>
          <cell r="BN541">
            <v>3909.54</v>
          </cell>
          <cell r="BO541">
            <v>3907.44</v>
          </cell>
          <cell r="BP541">
            <v>3903.06</v>
          </cell>
          <cell r="BQ541">
            <v>3909.33</v>
          </cell>
          <cell r="BR541">
            <v>3925.27</v>
          </cell>
          <cell r="BS541">
            <v>3900.41</v>
          </cell>
          <cell r="BT541">
            <v>3917.74</v>
          </cell>
          <cell r="BU541">
            <v>3905.13</v>
          </cell>
          <cell r="BV541">
            <v>3924.42</v>
          </cell>
          <cell r="BW541">
            <v>3915.93</v>
          </cell>
          <cell r="BX541">
            <v>3911.12</v>
          </cell>
          <cell r="BY541">
            <v>3912.14</v>
          </cell>
          <cell r="BZ541">
            <v>3906.75</v>
          </cell>
          <cell r="CA541">
            <v>3903.83</v>
          </cell>
          <cell r="CB541">
            <v>3907.58</v>
          </cell>
          <cell r="CC541">
            <v>3903.97</v>
          </cell>
          <cell r="CD541">
            <v>3901.15</v>
          </cell>
          <cell r="CE541">
            <v>3901.15</v>
          </cell>
          <cell r="CF541">
            <v>3902.77</v>
          </cell>
          <cell r="CG541">
            <v>3916.14</v>
          </cell>
          <cell r="CH541">
            <v>3911.2</v>
          </cell>
          <cell r="CI541">
            <v>3903.24</v>
          </cell>
          <cell r="CJ541">
            <v>3905.1</v>
          </cell>
          <cell r="CK541">
            <v>3909.77</v>
          </cell>
          <cell r="CL541">
            <v>3902.7</v>
          </cell>
          <cell r="CM541">
            <v>3906.85</v>
          </cell>
          <cell r="CN541">
            <v>3913.81</v>
          </cell>
          <cell r="CO541">
            <v>3909.51</v>
          </cell>
          <cell r="CP541">
            <v>3907.89</v>
          </cell>
          <cell r="CQ541">
            <v>3924.42</v>
          </cell>
        </row>
        <row r="542">
          <cell r="B542">
            <v>2102</v>
          </cell>
          <cell r="C542" t="str">
            <v>Traffic Sign Cat 2</v>
          </cell>
          <cell r="D542" t="str">
            <v>NO.</v>
          </cell>
          <cell r="E542">
            <v>5638.74</v>
          </cell>
          <cell r="F542">
            <v>5645.29</v>
          </cell>
          <cell r="G542">
            <v>5643.05</v>
          </cell>
          <cell r="H542">
            <v>5642.28</v>
          </cell>
          <cell r="I542">
            <v>5647.97</v>
          </cell>
          <cell r="J542">
            <v>5640.88</v>
          </cell>
          <cell r="K542">
            <v>5640.58</v>
          </cell>
          <cell r="L542">
            <v>5651.67</v>
          </cell>
          <cell r="M542">
            <v>5645.79</v>
          </cell>
          <cell r="N542">
            <v>5665.98</v>
          </cell>
          <cell r="O542">
            <v>5644.09</v>
          </cell>
          <cell r="P542">
            <v>5632.91</v>
          </cell>
          <cell r="Q542">
            <v>5645.55</v>
          </cell>
          <cell r="R542">
            <v>5647.82</v>
          </cell>
          <cell r="S542">
            <v>5646.9</v>
          </cell>
          <cell r="T542">
            <v>5645.45</v>
          </cell>
          <cell r="U542">
            <v>5664.19</v>
          </cell>
          <cell r="V542">
            <v>5641.63</v>
          </cell>
          <cell r="W542">
            <v>5637.68</v>
          </cell>
          <cell r="X542">
            <v>5636.28</v>
          </cell>
          <cell r="Y542">
            <v>5637.21</v>
          </cell>
          <cell r="Z542">
            <v>5651.23</v>
          </cell>
          <cell r="AA542">
            <v>5638.98</v>
          </cell>
          <cell r="AB542">
            <v>5637.27</v>
          </cell>
          <cell r="AC542">
            <v>5639.01</v>
          </cell>
          <cell r="AD542">
            <v>5652.9</v>
          </cell>
          <cell r="AE542">
            <v>5640.72</v>
          </cell>
          <cell r="AF542">
            <v>5639.72</v>
          </cell>
          <cell r="AG542">
            <v>5657.43</v>
          </cell>
          <cell r="AH542">
            <v>5654</v>
          </cell>
          <cell r="AI542">
            <v>5633.79</v>
          </cell>
          <cell r="AJ542">
            <v>5638.29</v>
          </cell>
          <cell r="AK542">
            <v>5635.61</v>
          </cell>
          <cell r="AL542">
            <v>5652.26</v>
          </cell>
          <cell r="AM542">
            <v>5643.49</v>
          </cell>
          <cell r="AN542">
            <v>5669.04</v>
          </cell>
          <cell r="AO542">
            <v>5639.5</v>
          </cell>
          <cell r="AP542">
            <v>5651.18</v>
          </cell>
          <cell r="AQ542">
            <v>5637.02</v>
          </cell>
          <cell r="AR542">
            <v>5651.67</v>
          </cell>
          <cell r="AS542">
            <v>5672.56</v>
          </cell>
          <cell r="AT542">
            <v>5633.38</v>
          </cell>
          <cell r="AU542">
            <v>5649.76</v>
          </cell>
          <cell r="AV542">
            <v>5640.88</v>
          </cell>
          <cell r="AW542">
            <v>5646.43</v>
          </cell>
          <cell r="AX542">
            <v>5665.84</v>
          </cell>
          <cell r="AY542">
            <v>5640.88</v>
          </cell>
          <cell r="AZ542">
            <v>5647.72</v>
          </cell>
          <cell r="BA542">
            <v>5638.16</v>
          </cell>
          <cell r="BB542">
            <v>5643.51</v>
          </cell>
          <cell r="BC542">
            <v>5636.28</v>
          </cell>
          <cell r="BD542">
            <v>5643.62</v>
          </cell>
          <cell r="BE542">
            <v>5641.56</v>
          </cell>
          <cell r="BF542">
            <v>5645.08</v>
          </cell>
          <cell r="BG542">
            <v>5654</v>
          </cell>
          <cell r="BH542">
            <v>5665.84</v>
          </cell>
          <cell r="BI542">
            <v>5639.31</v>
          </cell>
          <cell r="BJ542">
            <v>5646.17</v>
          </cell>
          <cell r="BK542">
            <v>5656.15</v>
          </cell>
          <cell r="BL542">
            <v>5635.4</v>
          </cell>
          <cell r="BM542">
            <v>5636.42</v>
          </cell>
          <cell r="BN542">
            <v>5646.92</v>
          </cell>
          <cell r="BO542">
            <v>5643.93</v>
          </cell>
          <cell r="BP542">
            <v>5637.68</v>
          </cell>
          <cell r="BQ542">
            <v>5646.64</v>
          </cell>
          <cell r="BR542">
            <v>5669.41</v>
          </cell>
          <cell r="BS542">
            <v>5632.91</v>
          </cell>
          <cell r="BT542">
            <v>5658.64</v>
          </cell>
          <cell r="BU542">
            <v>5640.62</v>
          </cell>
          <cell r="BV542">
            <v>5668.18</v>
          </cell>
          <cell r="BW542">
            <v>5656.07</v>
          </cell>
          <cell r="BX542">
            <v>5649.19</v>
          </cell>
          <cell r="BY542">
            <v>5650.65</v>
          </cell>
          <cell r="BZ542">
            <v>5642.94</v>
          </cell>
          <cell r="CA542">
            <v>5638.79</v>
          </cell>
          <cell r="CB542">
            <v>5644.13</v>
          </cell>
          <cell r="CC542">
            <v>5638.98</v>
          </cell>
          <cell r="CD542">
            <v>5634.94</v>
          </cell>
          <cell r="CE542">
            <v>5634.94</v>
          </cell>
          <cell r="CF542">
            <v>5637.27</v>
          </cell>
          <cell r="CG542">
            <v>5656.35</v>
          </cell>
          <cell r="CH542">
            <v>5649.29</v>
          </cell>
          <cell r="CI542">
            <v>5637.92</v>
          </cell>
          <cell r="CJ542">
            <v>5640.58</v>
          </cell>
          <cell r="CK542">
            <v>5647.26</v>
          </cell>
          <cell r="CL542">
            <v>5637.16</v>
          </cell>
          <cell r="CM542">
            <v>5643.09</v>
          </cell>
          <cell r="CN542">
            <v>5653.03</v>
          </cell>
          <cell r="CO542">
            <v>5646.9</v>
          </cell>
          <cell r="CP542">
            <v>5644.57</v>
          </cell>
          <cell r="CQ542">
            <v>5668.18</v>
          </cell>
        </row>
        <row r="543">
          <cell r="B543">
            <v>2103</v>
          </cell>
          <cell r="C543" t="str">
            <v>Traffic Sign Cat 3 (A, B, C)</v>
          </cell>
          <cell r="D543" t="str">
            <v>SM</v>
          </cell>
          <cell r="E543">
            <v>5996.01</v>
          </cell>
          <cell r="F543">
            <v>6006.26</v>
          </cell>
          <cell r="G543">
            <v>6002.86</v>
          </cell>
          <cell r="H543">
            <v>6001.45</v>
          </cell>
          <cell r="I543">
            <v>6010.5</v>
          </cell>
          <cell r="J543">
            <v>5999.43</v>
          </cell>
          <cell r="K543">
            <v>5998.92</v>
          </cell>
          <cell r="L543">
            <v>6016.55</v>
          </cell>
          <cell r="M543">
            <v>6007.03</v>
          </cell>
          <cell r="N543">
            <v>6039.36</v>
          </cell>
          <cell r="O543">
            <v>6004.31</v>
          </cell>
          <cell r="P543">
            <v>5986.72</v>
          </cell>
          <cell r="Q543">
            <v>6006.85</v>
          </cell>
          <cell r="R543">
            <v>6010.26</v>
          </cell>
          <cell r="S543">
            <v>6008.97</v>
          </cell>
          <cell r="T543">
            <v>6006.69</v>
          </cell>
          <cell r="U543">
            <v>6036.52</v>
          </cell>
          <cell r="V543">
            <v>6001.28</v>
          </cell>
          <cell r="W543">
            <v>5994.11</v>
          </cell>
          <cell r="X543">
            <v>5991.9</v>
          </cell>
          <cell r="Y543">
            <v>5993.37</v>
          </cell>
          <cell r="Z543">
            <v>6015.68</v>
          </cell>
          <cell r="AA543">
            <v>5996.39</v>
          </cell>
          <cell r="AB543">
            <v>5993.47</v>
          </cell>
          <cell r="AC543">
            <v>5996.43</v>
          </cell>
          <cell r="AD543">
            <v>6018.34</v>
          </cell>
          <cell r="AE543">
            <v>5998.95</v>
          </cell>
          <cell r="AF543">
            <v>5997.37</v>
          </cell>
          <cell r="AG543">
            <v>6025.53</v>
          </cell>
          <cell r="AH543">
            <v>6020.1</v>
          </cell>
          <cell r="AI543">
            <v>5988.16</v>
          </cell>
          <cell r="AJ543">
            <v>5995.3</v>
          </cell>
          <cell r="AK543">
            <v>5990.93</v>
          </cell>
          <cell r="AL543">
            <v>6017.53</v>
          </cell>
          <cell r="AM543">
            <v>6003.35</v>
          </cell>
          <cell r="AN543">
            <v>6044.02</v>
          </cell>
          <cell r="AO543">
            <v>5998.19</v>
          </cell>
          <cell r="AP543">
            <v>6015.61</v>
          </cell>
          <cell r="AQ543">
            <v>5993.28</v>
          </cell>
          <cell r="AR543">
            <v>6016.55</v>
          </cell>
          <cell r="AS543">
            <v>6049.64</v>
          </cell>
          <cell r="AT543">
            <v>5987.27</v>
          </cell>
          <cell r="AU543">
            <v>6013.53</v>
          </cell>
          <cell r="AV543">
            <v>5999.23</v>
          </cell>
          <cell r="AW543">
            <v>6008.05</v>
          </cell>
          <cell r="AX543">
            <v>6038.92</v>
          </cell>
          <cell r="AY543">
            <v>5999.43</v>
          </cell>
          <cell r="AZ543">
            <v>6010.07</v>
          </cell>
          <cell r="BA543">
            <v>5995.1</v>
          </cell>
          <cell r="BB543">
            <v>6003.56</v>
          </cell>
          <cell r="BC543">
            <v>5992.1</v>
          </cell>
          <cell r="BD543">
            <v>6003.56</v>
          </cell>
          <cell r="BE543">
            <v>6000.48</v>
          </cell>
          <cell r="BF543">
            <v>6005.9</v>
          </cell>
          <cell r="BG543">
            <v>6020.1</v>
          </cell>
          <cell r="BH543">
            <v>6038.92</v>
          </cell>
          <cell r="BI543">
            <v>5996.74</v>
          </cell>
          <cell r="BJ543">
            <v>6007.62</v>
          </cell>
          <cell r="BK543">
            <v>6023.51</v>
          </cell>
          <cell r="BL543">
            <v>5991.37</v>
          </cell>
          <cell r="BM543">
            <v>5992.12</v>
          </cell>
          <cell r="BN543">
            <v>6009.02</v>
          </cell>
          <cell r="BO543">
            <v>6004.26</v>
          </cell>
          <cell r="BP543">
            <v>5994.12</v>
          </cell>
          <cell r="BQ543">
            <v>6008.55</v>
          </cell>
          <cell r="BR543">
            <v>6044.59</v>
          </cell>
          <cell r="BS543">
            <v>5986.72</v>
          </cell>
          <cell r="BT543">
            <v>6027.46</v>
          </cell>
          <cell r="BU543">
            <v>5998.82</v>
          </cell>
          <cell r="BV543">
            <v>6042.66</v>
          </cell>
          <cell r="BW543">
            <v>6023.39</v>
          </cell>
          <cell r="BX543">
            <v>6012.55</v>
          </cell>
          <cell r="BY543">
            <v>6014.77</v>
          </cell>
          <cell r="BZ543">
            <v>6002.48</v>
          </cell>
          <cell r="CA543">
            <v>5995.88</v>
          </cell>
          <cell r="CB543">
            <v>6005.25</v>
          </cell>
          <cell r="CC543">
            <v>5996.19</v>
          </cell>
          <cell r="CD543">
            <v>5989.78</v>
          </cell>
          <cell r="CE543">
            <v>5989.78</v>
          </cell>
          <cell r="CF543">
            <v>5993.45</v>
          </cell>
          <cell r="CG543">
            <v>6023.85</v>
          </cell>
          <cell r="CH543">
            <v>6012.8</v>
          </cell>
          <cell r="CI543">
            <v>5994.71</v>
          </cell>
          <cell r="CJ543">
            <v>5998.92</v>
          </cell>
          <cell r="CK543">
            <v>6009.56</v>
          </cell>
          <cell r="CL543">
            <v>5993.49</v>
          </cell>
          <cell r="CM543">
            <v>6002.72</v>
          </cell>
          <cell r="CN543">
            <v>6018.57</v>
          </cell>
          <cell r="CO543">
            <v>6008.97</v>
          </cell>
          <cell r="CP543">
            <v>6005.08</v>
          </cell>
          <cell r="CQ543">
            <v>6042.66</v>
          </cell>
        </row>
        <row r="544">
          <cell r="B544">
            <v>2104</v>
          </cell>
          <cell r="C544" t="str">
            <v>Pavement Marking Non-Reflecting (CR)</v>
          </cell>
          <cell r="D544" t="str">
            <v>LIT</v>
          </cell>
          <cell r="E544">
            <v>236.08</v>
          </cell>
          <cell r="F544">
            <v>235.93</v>
          </cell>
          <cell r="G544">
            <v>236.19</v>
          </cell>
          <cell r="H544">
            <v>236.1</v>
          </cell>
          <cell r="I544">
            <v>236.27</v>
          </cell>
          <cell r="J544">
            <v>236.25</v>
          </cell>
          <cell r="K544">
            <v>236.16</v>
          </cell>
          <cell r="L544">
            <v>236.37</v>
          </cell>
          <cell r="M544">
            <v>236.2</v>
          </cell>
          <cell r="N544">
            <v>236.82</v>
          </cell>
          <cell r="O544">
            <v>236.16</v>
          </cell>
          <cell r="P544">
            <v>236.01</v>
          </cell>
          <cell r="Q544">
            <v>236.3</v>
          </cell>
          <cell r="R544">
            <v>236.37</v>
          </cell>
          <cell r="S544">
            <v>236.39</v>
          </cell>
          <cell r="T544">
            <v>236.26</v>
          </cell>
          <cell r="U544">
            <v>236.83</v>
          </cell>
          <cell r="V544">
            <v>236.19</v>
          </cell>
          <cell r="W544">
            <v>235.96</v>
          </cell>
          <cell r="X544">
            <v>235.92</v>
          </cell>
          <cell r="Y544">
            <v>235.95</v>
          </cell>
          <cell r="Z544">
            <v>236.43</v>
          </cell>
          <cell r="AA544">
            <v>235.98</v>
          </cell>
          <cell r="AB544">
            <v>235.95</v>
          </cell>
          <cell r="AC544">
            <v>236.06</v>
          </cell>
          <cell r="AD544">
            <v>236.49</v>
          </cell>
          <cell r="AE544">
            <v>236.07</v>
          </cell>
          <cell r="AF544">
            <v>236.03</v>
          </cell>
          <cell r="AG544">
            <v>236.62</v>
          </cell>
          <cell r="AH544">
            <v>236.52</v>
          </cell>
          <cell r="AI544">
            <v>235.92</v>
          </cell>
          <cell r="AJ544">
            <v>236.21</v>
          </cell>
          <cell r="AK544">
            <v>235.9</v>
          </cell>
          <cell r="AL544">
            <v>236.47</v>
          </cell>
          <cell r="AM544">
            <v>235.14</v>
          </cell>
          <cell r="AN544">
            <v>236.97</v>
          </cell>
          <cell r="AO544">
            <v>236.04</v>
          </cell>
          <cell r="AP544">
            <v>236.43</v>
          </cell>
          <cell r="AQ544">
            <v>236.11</v>
          </cell>
          <cell r="AR544">
            <v>236.37</v>
          </cell>
          <cell r="AS544">
            <v>237.08</v>
          </cell>
          <cell r="AT544">
            <v>235.83</v>
          </cell>
          <cell r="AU544">
            <v>236.39</v>
          </cell>
          <cell r="AV544">
            <v>236.12</v>
          </cell>
          <cell r="AW544">
            <v>236.23</v>
          </cell>
          <cell r="AX544">
            <v>236.88</v>
          </cell>
          <cell r="AY544">
            <v>236.25</v>
          </cell>
          <cell r="AZ544">
            <v>236.27</v>
          </cell>
          <cell r="BA544">
            <v>236.07</v>
          </cell>
          <cell r="BB544">
            <v>236.1</v>
          </cell>
          <cell r="BC544">
            <v>236</v>
          </cell>
          <cell r="BD544">
            <v>236.14</v>
          </cell>
          <cell r="BE544">
            <v>236.14</v>
          </cell>
          <cell r="BF544">
            <v>236.19</v>
          </cell>
          <cell r="BG544">
            <v>236.52</v>
          </cell>
          <cell r="BH544">
            <v>236.88</v>
          </cell>
          <cell r="BI544">
            <v>235.97</v>
          </cell>
          <cell r="BJ544">
            <v>236.22</v>
          </cell>
          <cell r="BK544">
            <v>236.58</v>
          </cell>
          <cell r="BL544">
            <v>235.98</v>
          </cell>
          <cell r="BM544">
            <v>235.93</v>
          </cell>
          <cell r="BN544">
            <v>236.3</v>
          </cell>
          <cell r="BO544">
            <v>236.21</v>
          </cell>
          <cell r="BP544">
            <v>235.96</v>
          </cell>
          <cell r="BQ544">
            <v>236.3</v>
          </cell>
          <cell r="BR544">
            <v>236.99</v>
          </cell>
          <cell r="BS544">
            <v>236.01</v>
          </cell>
          <cell r="BT544">
            <v>236.66</v>
          </cell>
          <cell r="BU544">
            <v>236.07</v>
          </cell>
          <cell r="BV544">
            <v>236.95</v>
          </cell>
          <cell r="BW544">
            <v>236.58</v>
          </cell>
          <cell r="BX544">
            <v>236.35</v>
          </cell>
          <cell r="BY544">
            <v>236.36</v>
          </cell>
          <cell r="BZ544">
            <v>236.13</v>
          </cell>
          <cell r="CA544">
            <v>236</v>
          </cell>
          <cell r="CB544">
            <v>236.22</v>
          </cell>
          <cell r="CC544">
            <v>236.01</v>
          </cell>
          <cell r="CD544">
            <v>235.88</v>
          </cell>
          <cell r="CE544">
            <v>235.88</v>
          </cell>
          <cell r="CF544">
            <v>235.96</v>
          </cell>
          <cell r="CG544">
            <v>236.59</v>
          </cell>
          <cell r="CH544">
            <v>236.38</v>
          </cell>
          <cell r="CI544">
            <v>236.07</v>
          </cell>
          <cell r="CJ544">
            <v>236.16</v>
          </cell>
          <cell r="CK544">
            <v>236.31</v>
          </cell>
          <cell r="CL544">
            <v>236.01</v>
          </cell>
          <cell r="CM544">
            <v>236.13</v>
          </cell>
          <cell r="CN544">
            <v>236.49</v>
          </cell>
          <cell r="CO544">
            <v>236.39</v>
          </cell>
          <cell r="CP544">
            <v>236.17</v>
          </cell>
          <cell r="CQ544">
            <v>236.95</v>
          </cell>
        </row>
        <row r="545">
          <cell r="B545">
            <v>2105</v>
          </cell>
          <cell r="C545" t="str">
            <v>Pavement Marking Reflecting (CR)</v>
          </cell>
          <cell r="D545" t="str">
            <v>LIT</v>
          </cell>
          <cell r="E545">
            <v>328.08</v>
          </cell>
          <cell r="F545">
            <v>327.93</v>
          </cell>
          <cell r="G545">
            <v>328.19</v>
          </cell>
          <cell r="H545">
            <v>328.1</v>
          </cell>
          <cell r="I545">
            <v>328.27</v>
          </cell>
          <cell r="J545">
            <v>328.25</v>
          </cell>
          <cell r="K545">
            <v>328.16</v>
          </cell>
          <cell r="L545">
            <v>328.37</v>
          </cell>
          <cell r="M545">
            <v>328.2</v>
          </cell>
          <cell r="N545">
            <v>328.82</v>
          </cell>
          <cell r="O545">
            <v>328.16</v>
          </cell>
          <cell r="P545">
            <v>328.01</v>
          </cell>
          <cell r="Q545">
            <v>328.3</v>
          </cell>
          <cell r="R545">
            <v>328.27</v>
          </cell>
          <cell r="S545">
            <v>328.39</v>
          </cell>
          <cell r="T545">
            <v>328.26</v>
          </cell>
          <cell r="U545">
            <v>328.83</v>
          </cell>
          <cell r="V545">
            <v>328.19</v>
          </cell>
          <cell r="W545">
            <v>327.96</v>
          </cell>
          <cell r="X545">
            <v>327.92</v>
          </cell>
          <cell r="Y545">
            <v>327.95</v>
          </cell>
          <cell r="Z545">
            <v>328.43</v>
          </cell>
          <cell r="AA545">
            <v>327.98</v>
          </cell>
          <cell r="AB545">
            <v>327.95</v>
          </cell>
          <cell r="AC545">
            <v>328.06</v>
          </cell>
          <cell r="AD545">
            <v>328.49</v>
          </cell>
          <cell r="AE545">
            <v>328.07</v>
          </cell>
          <cell r="AF545">
            <v>328.03</v>
          </cell>
          <cell r="AG545">
            <v>328.62</v>
          </cell>
          <cell r="AH545">
            <v>328.52</v>
          </cell>
          <cell r="AI545">
            <v>327.92</v>
          </cell>
          <cell r="AJ545">
            <v>328.21</v>
          </cell>
          <cell r="AK545">
            <v>327.9</v>
          </cell>
          <cell r="AL545">
            <v>328.47</v>
          </cell>
          <cell r="AM545">
            <v>328.14</v>
          </cell>
          <cell r="AN545">
            <v>328.97</v>
          </cell>
          <cell r="AO545">
            <v>328.04</v>
          </cell>
          <cell r="AP545">
            <v>328.43</v>
          </cell>
          <cell r="AQ545">
            <v>328.11</v>
          </cell>
          <cell r="AR545">
            <v>328.37</v>
          </cell>
          <cell r="AS545">
            <v>329.08</v>
          </cell>
          <cell r="AT545">
            <v>327.83</v>
          </cell>
          <cell r="AU545">
            <v>328.39</v>
          </cell>
          <cell r="AV545">
            <v>328.12</v>
          </cell>
          <cell r="AW545">
            <v>328.23</v>
          </cell>
          <cell r="AX545">
            <v>328.88</v>
          </cell>
          <cell r="AY545">
            <v>328.25</v>
          </cell>
          <cell r="AZ545">
            <v>328.27</v>
          </cell>
          <cell r="BA545">
            <v>328.07</v>
          </cell>
          <cell r="BB545">
            <v>328.1</v>
          </cell>
          <cell r="BC545">
            <v>328</v>
          </cell>
          <cell r="BD545">
            <v>328.14</v>
          </cell>
          <cell r="BE545">
            <v>328.14</v>
          </cell>
          <cell r="BF545">
            <v>328.19</v>
          </cell>
          <cell r="BG545">
            <v>328.52</v>
          </cell>
          <cell r="BH545">
            <v>328.88</v>
          </cell>
          <cell r="BI545">
            <v>327.97</v>
          </cell>
          <cell r="BJ545">
            <v>328.22</v>
          </cell>
          <cell r="BK545">
            <v>328.58</v>
          </cell>
          <cell r="BL545">
            <v>327.98</v>
          </cell>
          <cell r="BM545">
            <v>327.93</v>
          </cell>
          <cell r="BN545">
            <v>328.3</v>
          </cell>
          <cell r="BO545">
            <v>328.21</v>
          </cell>
          <cell r="BP545">
            <v>327.96</v>
          </cell>
          <cell r="BQ545">
            <v>328.3</v>
          </cell>
          <cell r="BR545">
            <v>328.99</v>
          </cell>
          <cell r="BS545">
            <v>328.01</v>
          </cell>
          <cell r="BT545">
            <v>328.66</v>
          </cell>
          <cell r="BU545">
            <v>328.07</v>
          </cell>
          <cell r="BV545">
            <v>328.95</v>
          </cell>
          <cell r="BW545">
            <v>328.58</v>
          </cell>
          <cell r="BX545">
            <v>328.35</v>
          </cell>
          <cell r="BY545">
            <v>328.36</v>
          </cell>
          <cell r="BZ545">
            <v>328.13</v>
          </cell>
          <cell r="CA545">
            <v>328</v>
          </cell>
          <cell r="CB545">
            <v>328.22</v>
          </cell>
          <cell r="CC545">
            <v>328.01</v>
          </cell>
          <cell r="CD545">
            <v>327.88</v>
          </cell>
          <cell r="CE545">
            <v>327.88</v>
          </cell>
          <cell r="CF545">
            <v>327.96</v>
          </cell>
          <cell r="CG545">
            <v>328.59</v>
          </cell>
          <cell r="CH545">
            <v>328.38</v>
          </cell>
          <cell r="CI545">
            <v>328.07</v>
          </cell>
          <cell r="CJ545">
            <v>328.16</v>
          </cell>
          <cell r="CK545">
            <v>328.31</v>
          </cell>
          <cell r="CL545">
            <v>328.01</v>
          </cell>
          <cell r="CM545">
            <v>328.13</v>
          </cell>
          <cell r="CN545">
            <v>328.49</v>
          </cell>
          <cell r="CO545">
            <v>328.39</v>
          </cell>
          <cell r="CP545">
            <v>328.17</v>
          </cell>
          <cell r="CQ545">
            <v>328.95</v>
          </cell>
        </row>
        <row r="546">
          <cell r="B546">
            <v>2106</v>
          </cell>
          <cell r="C546" t="str">
            <v>Cats-Eye Single (Flush Surface)</v>
          </cell>
          <cell r="D546" t="str">
            <v>NO.</v>
          </cell>
          <cell r="E546">
            <v>0</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0</v>
          </cell>
          <cell r="AS546">
            <v>0</v>
          </cell>
          <cell r="AT546">
            <v>0</v>
          </cell>
          <cell r="AU546">
            <v>0</v>
          </cell>
          <cell r="AV546">
            <v>0</v>
          </cell>
          <cell r="AW546">
            <v>0</v>
          </cell>
          <cell r="AX546">
            <v>0</v>
          </cell>
          <cell r="AY546">
            <v>0</v>
          </cell>
          <cell r="AZ546">
            <v>0</v>
          </cell>
          <cell r="BA546">
            <v>0</v>
          </cell>
          <cell r="BB546">
            <v>0</v>
          </cell>
          <cell r="BC546">
            <v>0</v>
          </cell>
          <cell r="BD546">
            <v>0</v>
          </cell>
          <cell r="BE546">
            <v>0</v>
          </cell>
          <cell r="BF546">
            <v>0</v>
          </cell>
          <cell r="BG546">
            <v>0</v>
          </cell>
          <cell r="BH546">
            <v>0</v>
          </cell>
          <cell r="BI546">
            <v>0</v>
          </cell>
          <cell r="BJ546">
            <v>0</v>
          </cell>
          <cell r="BK546">
            <v>0</v>
          </cell>
          <cell r="BL546">
            <v>0</v>
          </cell>
          <cell r="BM546">
            <v>0</v>
          </cell>
          <cell r="BN546">
            <v>0</v>
          </cell>
          <cell r="BO546">
            <v>0</v>
          </cell>
          <cell r="BP546">
            <v>0</v>
          </cell>
          <cell r="BQ546">
            <v>0</v>
          </cell>
          <cell r="BR546">
            <v>0</v>
          </cell>
          <cell r="BS546">
            <v>0</v>
          </cell>
          <cell r="BT546">
            <v>0</v>
          </cell>
          <cell r="BU546">
            <v>0</v>
          </cell>
          <cell r="BV546">
            <v>0</v>
          </cell>
          <cell r="BW546">
            <v>0</v>
          </cell>
          <cell r="BX546">
            <v>0</v>
          </cell>
          <cell r="BY546">
            <v>0</v>
          </cell>
          <cell r="BZ546">
            <v>0</v>
          </cell>
          <cell r="CA546">
            <v>0</v>
          </cell>
          <cell r="CB546">
            <v>0</v>
          </cell>
          <cell r="CC546">
            <v>0</v>
          </cell>
          <cell r="CD546">
            <v>0</v>
          </cell>
          <cell r="CE546">
            <v>0</v>
          </cell>
          <cell r="CF546">
            <v>0</v>
          </cell>
          <cell r="CG546">
            <v>0</v>
          </cell>
          <cell r="CH546">
            <v>0</v>
          </cell>
          <cell r="CI546">
            <v>0</v>
          </cell>
          <cell r="CJ546">
            <v>0</v>
          </cell>
          <cell r="CK546">
            <v>0</v>
          </cell>
          <cell r="CL546">
            <v>0</v>
          </cell>
          <cell r="CM546">
            <v>0</v>
          </cell>
          <cell r="CN546">
            <v>0</v>
          </cell>
          <cell r="CO546">
            <v>0</v>
          </cell>
          <cell r="CP546">
            <v>0</v>
          </cell>
          <cell r="CQ546">
            <v>0</v>
          </cell>
        </row>
        <row r="547">
          <cell r="B547">
            <v>2107</v>
          </cell>
          <cell r="C547" t="str">
            <v>Cats-Eye Double (Flush Surface)</v>
          </cell>
          <cell r="D547" t="str">
            <v>NO.</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0</v>
          </cell>
          <cell r="BC547">
            <v>0</v>
          </cell>
          <cell r="BD547">
            <v>0</v>
          </cell>
          <cell r="BE547">
            <v>0</v>
          </cell>
          <cell r="BF547">
            <v>0</v>
          </cell>
          <cell r="BG547">
            <v>0</v>
          </cell>
          <cell r="BH547">
            <v>0</v>
          </cell>
          <cell r="BI547">
            <v>0</v>
          </cell>
          <cell r="BJ547">
            <v>0</v>
          </cell>
          <cell r="BK547">
            <v>0</v>
          </cell>
          <cell r="BL547">
            <v>0</v>
          </cell>
          <cell r="BM547">
            <v>0</v>
          </cell>
          <cell r="BN547">
            <v>0</v>
          </cell>
          <cell r="BO547">
            <v>0</v>
          </cell>
          <cell r="BP547">
            <v>0</v>
          </cell>
          <cell r="BQ547">
            <v>0</v>
          </cell>
          <cell r="BR547">
            <v>0</v>
          </cell>
          <cell r="BS547">
            <v>0</v>
          </cell>
          <cell r="BT547">
            <v>0</v>
          </cell>
          <cell r="BU547">
            <v>0</v>
          </cell>
          <cell r="BV547">
            <v>0</v>
          </cell>
          <cell r="BW547">
            <v>0</v>
          </cell>
          <cell r="BX547">
            <v>0</v>
          </cell>
          <cell r="BY547">
            <v>0</v>
          </cell>
          <cell r="BZ547">
            <v>0</v>
          </cell>
          <cell r="CA547">
            <v>0</v>
          </cell>
          <cell r="CB547">
            <v>0</v>
          </cell>
          <cell r="CC547">
            <v>0</v>
          </cell>
          <cell r="CD547">
            <v>0</v>
          </cell>
          <cell r="CE547">
            <v>0</v>
          </cell>
          <cell r="CF547">
            <v>0</v>
          </cell>
          <cell r="CG547">
            <v>0</v>
          </cell>
          <cell r="CH547">
            <v>0</v>
          </cell>
          <cell r="CI547">
            <v>0</v>
          </cell>
          <cell r="CJ547">
            <v>0</v>
          </cell>
          <cell r="CK547">
            <v>0</v>
          </cell>
          <cell r="CL547">
            <v>0</v>
          </cell>
          <cell r="CM547">
            <v>0</v>
          </cell>
          <cell r="CN547">
            <v>0</v>
          </cell>
          <cell r="CO547">
            <v>0</v>
          </cell>
          <cell r="CP547">
            <v>0</v>
          </cell>
          <cell r="CQ547">
            <v>0</v>
          </cell>
        </row>
        <row r="548">
          <cell r="B548">
            <v>2108</v>
          </cell>
          <cell r="C548" t="str">
            <v>Tungsten Carbide Bits</v>
          </cell>
          <cell r="D548" t="str">
            <v>SET</v>
          </cell>
          <cell r="E548">
            <v>74997</v>
          </cell>
          <cell r="F548">
            <v>74997</v>
          </cell>
          <cell r="G548">
            <v>74997</v>
          </cell>
          <cell r="H548">
            <v>74997</v>
          </cell>
          <cell r="I548">
            <v>74997</v>
          </cell>
          <cell r="J548">
            <v>74997</v>
          </cell>
          <cell r="K548">
            <v>74997</v>
          </cell>
          <cell r="L548">
            <v>74997</v>
          </cell>
          <cell r="M548">
            <v>74997</v>
          </cell>
          <cell r="N548">
            <v>74997</v>
          </cell>
          <cell r="O548">
            <v>74997</v>
          </cell>
          <cell r="P548">
            <v>74997</v>
          </cell>
          <cell r="Q548">
            <v>74997</v>
          </cell>
          <cell r="R548">
            <v>74997</v>
          </cell>
          <cell r="S548">
            <v>74997</v>
          </cell>
          <cell r="T548">
            <v>74997</v>
          </cell>
          <cell r="U548">
            <v>74997</v>
          </cell>
          <cell r="V548">
            <v>74997</v>
          </cell>
          <cell r="W548">
            <v>74997</v>
          </cell>
          <cell r="X548">
            <v>74997</v>
          </cell>
          <cell r="Y548">
            <v>74997</v>
          </cell>
          <cell r="Z548">
            <v>74997</v>
          </cell>
          <cell r="AA548">
            <v>74997</v>
          </cell>
          <cell r="AB548">
            <v>74997</v>
          </cell>
          <cell r="AC548">
            <v>74997</v>
          </cell>
          <cell r="AD548">
            <v>74997</v>
          </cell>
          <cell r="AE548">
            <v>74997</v>
          </cell>
          <cell r="AF548">
            <v>74997</v>
          </cell>
          <cell r="AG548">
            <v>74997</v>
          </cell>
          <cell r="AH548">
            <v>74997</v>
          </cell>
          <cell r="AI548">
            <v>74997</v>
          </cell>
          <cell r="AJ548">
            <v>74997</v>
          </cell>
          <cell r="AK548">
            <v>74997</v>
          </cell>
          <cell r="AL548">
            <v>74997</v>
          </cell>
          <cell r="AM548">
            <v>74997</v>
          </cell>
          <cell r="AN548">
            <v>74997</v>
          </cell>
          <cell r="AO548">
            <v>74997</v>
          </cell>
          <cell r="AP548">
            <v>74997</v>
          </cell>
          <cell r="AQ548">
            <v>74997</v>
          </cell>
          <cell r="AR548">
            <v>74997</v>
          </cell>
          <cell r="AS548">
            <v>74997</v>
          </cell>
          <cell r="AT548">
            <v>74997</v>
          </cell>
          <cell r="AU548">
            <v>74997</v>
          </cell>
          <cell r="AV548">
            <v>74997</v>
          </cell>
          <cell r="AW548">
            <v>74997</v>
          </cell>
          <cell r="AX548">
            <v>74997</v>
          </cell>
          <cell r="AY548">
            <v>74997</v>
          </cell>
          <cell r="AZ548">
            <v>74997</v>
          </cell>
          <cell r="BA548">
            <v>74997</v>
          </cell>
          <cell r="BB548">
            <v>74997</v>
          </cell>
          <cell r="BC548">
            <v>74997</v>
          </cell>
          <cell r="BD548">
            <v>74997</v>
          </cell>
          <cell r="BE548">
            <v>74997</v>
          </cell>
          <cell r="BF548">
            <v>74997</v>
          </cell>
          <cell r="BG548">
            <v>74997</v>
          </cell>
          <cell r="BH548">
            <v>74997</v>
          </cell>
          <cell r="BI548">
            <v>74997</v>
          </cell>
          <cell r="BJ548">
            <v>74997</v>
          </cell>
          <cell r="BK548">
            <v>74997</v>
          </cell>
          <cell r="BL548">
            <v>74997</v>
          </cell>
          <cell r="BM548">
            <v>74997</v>
          </cell>
          <cell r="BN548">
            <v>74997</v>
          </cell>
          <cell r="BO548">
            <v>74997</v>
          </cell>
          <cell r="BP548">
            <v>74997</v>
          </cell>
          <cell r="BQ548">
            <v>74997</v>
          </cell>
          <cell r="BR548">
            <v>74997</v>
          </cell>
          <cell r="BS548">
            <v>74997</v>
          </cell>
          <cell r="BT548">
            <v>74997</v>
          </cell>
          <cell r="BU548">
            <v>74997</v>
          </cell>
          <cell r="BV548">
            <v>74997</v>
          </cell>
          <cell r="BW548">
            <v>74997</v>
          </cell>
          <cell r="BX548">
            <v>74997</v>
          </cell>
          <cell r="BY548">
            <v>74997</v>
          </cell>
          <cell r="BZ548">
            <v>74997</v>
          </cell>
          <cell r="CA548">
            <v>74997</v>
          </cell>
          <cell r="CB548">
            <v>74997</v>
          </cell>
          <cell r="CC548">
            <v>74997</v>
          </cell>
          <cell r="CD548">
            <v>74997</v>
          </cell>
          <cell r="CE548">
            <v>74997</v>
          </cell>
          <cell r="CF548">
            <v>74997</v>
          </cell>
          <cell r="CG548">
            <v>74997</v>
          </cell>
          <cell r="CH548">
            <v>74997</v>
          </cell>
          <cell r="CI548">
            <v>74997</v>
          </cell>
          <cell r="CJ548">
            <v>74997</v>
          </cell>
          <cell r="CK548">
            <v>74997</v>
          </cell>
          <cell r="CL548">
            <v>74997</v>
          </cell>
          <cell r="CM548">
            <v>74997</v>
          </cell>
          <cell r="CN548">
            <v>74997</v>
          </cell>
          <cell r="CO548">
            <v>74997</v>
          </cell>
          <cell r="CP548">
            <v>74997</v>
          </cell>
          <cell r="CQ548">
            <v>74997</v>
          </cell>
        </row>
        <row r="549">
          <cell r="B549">
            <v>2109</v>
          </cell>
          <cell r="C549" t="str">
            <v>Red Oxide Paint</v>
          </cell>
          <cell r="D549" t="str">
            <v>LIT</v>
          </cell>
          <cell r="E549">
            <v>82.59</v>
          </cell>
          <cell r="F549">
            <v>82.42</v>
          </cell>
          <cell r="G549">
            <v>82.71</v>
          </cell>
          <cell r="H549">
            <v>82.61</v>
          </cell>
          <cell r="I549">
            <v>82.8</v>
          </cell>
          <cell r="J549">
            <v>82.78</v>
          </cell>
          <cell r="K549">
            <v>82.68</v>
          </cell>
          <cell r="L549">
            <v>82.91</v>
          </cell>
          <cell r="M549">
            <v>82.72</v>
          </cell>
          <cell r="N549">
            <v>83.4</v>
          </cell>
          <cell r="O549">
            <v>82.68</v>
          </cell>
          <cell r="P549">
            <v>82.51</v>
          </cell>
          <cell r="Q549">
            <v>82.83</v>
          </cell>
          <cell r="R549">
            <v>82.8</v>
          </cell>
          <cell r="S549">
            <v>82.93</v>
          </cell>
          <cell r="T549">
            <v>82.79</v>
          </cell>
          <cell r="U549">
            <v>83.41</v>
          </cell>
          <cell r="V549">
            <v>82.71</v>
          </cell>
          <cell r="W549">
            <v>82.46</v>
          </cell>
          <cell r="X549">
            <v>82.41</v>
          </cell>
          <cell r="Y549">
            <v>82.45</v>
          </cell>
          <cell r="Z549">
            <v>82.97</v>
          </cell>
          <cell r="AA549">
            <v>82.48</v>
          </cell>
          <cell r="AB549">
            <v>82.45</v>
          </cell>
          <cell r="AC549">
            <v>82.57</v>
          </cell>
          <cell r="AD549">
            <v>83.04</v>
          </cell>
          <cell r="AE549">
            <v>82.58</v>
          </cell>
          <cell r="AF549">
            <v>82.53</v>
          </cell>
          <cell r="AG549">
            <v>83.18</v>
          </cell>
          <cell r="AH549">
            <v>83.07</v>
          </cell>
          <cell r="AI549">
            <v>82.41</v>
          </cell>
          <cell r="AJ549">
            <v>82.73</v>
          </cell>
          <cell r="AK549">
            <v>82.39</v>
          </cell>
          <cell r="AL549">
            <v>83.02</v>
          </cell>
          <cell r="AM549">
            <v>82.65</v>
          </cell>
          <cell r="AN549">
            <v>83.57</v>
          </cell>
          <cell r="AO549">
            <v>82.54</v>
          </cell>
          <cell r="AP549">
            <v>82.97</v>
          </cell>
          <cell r="AQ549">
            <v>82.62</v>
          </cell>
          <cell r="AR549">
            <v>82.91</v>
          </cell>
          <cell r="AS549">
            <v>83.69</v>
          </cell>
          <cell r="AT549">
            <v>74.83</v>
          </cell>
          <cell r="AU549">
            <v>82.93</v>
          </cell>
          <cell r="AV549">
            <v>82.63</v>
          </cell>
          <cell r="AW549">
            <v>82.75</v>
          </cell>
          <cell r="AX549">
            <v>83.47</v>
          </cell>
          <cell r="AY549">
            <v>82.78</v>
          </cell>
          <cell r="AZ549">
            <v>82.8</v>
          </cell>
          <cell r="BA549">
            <v>82.58</v>
          </cell>
          <cell r="BB549">
            <v>82.61</v>
          </cell>
          <cell r="BC549">
            <v>82.5</v>
          </cell>
          <cell r="BD549">
            <v>82.65</v>
          </cell>
          <cell r="BE549">
            <v>82.65</v>
          </cell>
          <cell r="BF549">
            <v>82.71</v>
          </cell>
          <cell r="BG549">
            <v>83.07</v>
          </cell>
          <cell r="BH549">
            <v>83.47</v>
          </cell>
          <cell r="BI549">
            <v>82.47</v>
          </cell>
          <cell r="BJ549">
            <v>82.74</v>
          </cell>
          <cell r="BK549">
            <v>83.14</v>
          </cell>
          <cell r="BL549">
            <v>82.48</v>
          </cell>
          <cell r="BM549">
            <v>82.42</v>
          </cell>
          <cell r="BN549">
            <v>82.83</v>
          </cell>
          <cell r="BO549">
            <v>82.73</v>
          </cell>
          <cell r="BP549">
            <v>82.46</v>
          </cell>
          <cell r="BQ549">
            <v>82.83</v>
          </cell>
          <cell r="BR549">
            <v>83.59</v>
          </cell>
          <cell r="BS549">
            <v>82.51</v>
          </cell>
          <cell r="BT549">
            <v>83.23</v>
          </cell>
          <cell r="BU549">
            <v>82.58</v>
          </cell>
          <cell r="BV549">
            <v>83.55</v>
          </cell>
          <cell r="BW549">
            <v>83.14</v>
          </cell>
          <cell r="BX549">
            <v>82.89</v>
          </cell>
          <cell r="BY549">
            <v>82.9</v>
          </cell>
          <cell r="BZ549">
            <v>82.64</v>
          </cell>
          <cell r="CA549">
            <v>82.5</v>
          </cell>
          <cell r="CB549">
            <v>82.74</v>
          </cell>
          <cell r="CC549">
            <v>82.51</v>
          </cell>
          <cell r="CD549">
            <v>82.37</v>
          </cell>
          <cell r="CE549">
            <v>82.37</v>
          </cell>
          <cell r="CF549">
            <v>82.46</v>
          </cell>
          <cell r="CG549">
            <v>83.15</v>
          </cell>
          <cell r="CH549">
            <v>82.92</v>
          </cell>
          <cell r="CI549">
            <v>82.58</v>
          </cell>
          <cell r="CJ549">
            <v>82.68</v>
          </cell>
          <cell r="CK549">
            <v>82.84</v>
          </cell>
          <cell r="CL549">
            <v>82.51</v>
          </cell>
          <cell r="CM549">
            <v>82.64</v>
          </cell>
          <cell r="CN549">
            <v>83.04</v>
          </cell>
          <cell r="CO549">
            <v>82.93</v>
          </cell>
          <cell r="CP549">
            <v>82.69</v>
          </cell>
          <cell r="CQ549">
            <v>83.55</v>
          </cell>
        </row>
        <row r="550">
          <cell r="B550">
            <v>2110</v>
          </cell>
          <cell r="C550" t="str">
            <v>Quick Lime</v>
          </cell>
          <cell r="D550" t="str">
            <v>KG</v>
          </cell>
          <cell r="E550">
            <v>4.13</v>
          </cell>
          <cell r="F550">
            <v>4</v>
          </cell>
          <cell r="G550">
            <v>4.13</v>
          </cell>
          <cell r="H550">
            <v>4</v>
          </cell>
          <cell r="I550">
            <v>4</v>
          </cell>
          <cell r="J550">
            <v>4.13</v>
          </cell>
          <cell r="K550">
            <v>4.13</v>
          </cell>
          <cell r="L550">
            <v>4.13</v>
          </cell>
          <cell r="M550">
            <v>4</v>
          </cell>
          <cell r="N550">
            <v>4.13</v>
          </cell>
          <cell r="O550">
            <v>4</v>
          </cell>
          <cell r="P550">
            <v>4.13</v>
          </cell>
          <cell r="Q550">
            <v>4.13</v>
          </cell>
          <cell r="R550">
            <v>4</v>
          </cell>
          <cell r="S550">
            <v>4.13</v>
          </cell>
          <cell r="T550">
            <v>4.13</v>
          </cell>
          <cell r="U550">
            <v>4.13</v>
          </cell>
          <cell r="V550">
            <v>4.13</v>
          </cell>
          <cell r="W550">
            <v>4</v>
          </cell>
          <cell r="X550">
            <v>4</v>
          </cell>
          <cell r="Y550">
            <v>4</v>
          </cell>
          <cell r="Z550">
            <v>4.13</v>
          </cell>
          <cell r="AA550">
            <v>4.13</v>
          </cell>
          <cell r="AB550">
            <v>4.13</v>
          </cell>
          <cell r="AC550">
            <v>11.99</v>
          </cell>
          <cell r="AD550">
            <v>4.13</v>
          </cell>
          <cell r="AE550">
            <v>4</v>
          </cell>
          <cell r="AF550">
            <v>4</v>
          </cell>
          <cell r="AG550">
            <v>4.13</v>
          </cell>
          <cell r="AH550">
            <v>4.13</v>
          </cell>
          <cell r="AI550">
            <v>4.13</v>
          </cell>
          <cell r="AJ550">
            <v>4.13</v>
          </cell>
          <cell r="AK550">
            <v>4</v>
          </cell>
          <cell r="AL550">
            <v>4.13</v>
          </cell>
          <cell r="AM550">
            <v>4.13</v>
          </cell>
          <cell r="AN550">
            <v>4.13</v>
          </cell>
          <cell r="AO550">
            <v>4</v>
          </cell>
          <cell r="AP550">
            <v>4.13</v>
          </cell>
          <cell r="AQ550">
            <v>4.13</v>
          </cell>
          <cell r="AR550">
            <v>4.13</v>
          </cell>
          <cell r="AS550">
            <v>4.13</v>
          </cell>
          <cell r="AT550">
            <v>4</v>
          </cell>
          <cell r="AU550">
            <v>4.13</v>
          </cell>
          <cell r="AV550">
            <v>4.13</v>
          </cell>
          <cell r="AW550">
            <v>4</v>
          </cell>
          <cell r="AX550">
            <v>4.13</v>
          </cell>
          <cell r="AY550">
            <v>4.13</v>
          </cell>
          <cell r="AZ550">
            <v>4</v>
          </cell>
          <cell r="BA550">
            <v>4.13</v>
          </cell>
          <cell r="BB550">
            <v>4.13</v>
          </cell>
          <cell r="BC550">
            <v>4.13</v>
          </cell>
          <cell r="BD550">
            <v>4.13</v>
          </cell>
          <cell r="BE550">
            <v>4.13</v>
          </cell>
          <cell r="BF550">
            <v>4</v>
          </cell>
          <cell r="BG550">
            <v>4.13</v>
          </cell>
          <cell r="BH550">
            <v>4.13</v>
          </cell>
          <cell r="BI550">
            <v>4</v>
          </cell>
          <cell r="BJ550">
            <v>4.13</v>
          </cell>
          <cell r="BK550">
            <v>4.13</v>
          </cell>
          <cell r="BL550">
            <v>4.13</v>
          </cell>
          <cell r="BM550">
            <v>4</v>
          </cell>
          <cell r="BN550">
            <v>4.13</v>
          </cell>
          <cell r="BO550">
            <v>4.13</v>
          </cell>
          <cell r="BP550">
            <v>4</v>
          </cell>
          <cell r="BQ550">
            <v>4.13</v>
          </cell>
          <cell r="BR550">
            <v>4.13</v>
          </cell>
          <cell r="BS550">
            <v>4.13</v>
          </cell>
          <cell r="BT550">
            <v>4.13</v>
          </cell>
          <cell r="BU550">
            <v>4.13</v>
          </cell>
          <cell r="BV550">
            <v>4.13</v>
          </cell>
          <cell r="BW550">
            <v>4.13</v>
          </cell>
          <cell r="BX550">
            <v>4.13</v>
          </cell>
          <cell r="BY550">
            <v>4.13</v>
          </cell>
          <cell r="BZ550">
            <v>4.13</v>
          </cell>
          <cell r="CA550">
            <v>4</v>
          </cell>
          <cell r="CB550">
            <v>4.13</v>
          </cell>
          <cell r="CC550">
            <v>4</v>
          </cell>
          <cell r="CD550">
            <v>4</v>
          </cell>
          <cell r="CE550">
            <v>4.13</v>
          </cell>
          <cell r="CF550">
            <v>4</v>
          </cell>
          <cell r="CG550">
            <v>4.13</v>
          </cell>
          <cell r="CH550">
            <v>4.13</v>
          </cell>
          <cell r="CI550">
            <v>4.13</v>
          </cell>
          <cell r="CJ550">
            <v>4.13</v>
          </cell>
          <cell r="CK550">
            <v>4.13</v>
          </cell>
          <cell r="CL550">
            <v>11.99</v>
          </cell>
          <cell r="CM550">
            <v>4</v>
          </cell>
          <cell r="CN550">
            <v>4.13</v>
          </cell>
          <cell r="CO550">
            <v>4.13</v>
          </cell>
          <cell r="CP550">
            <v>4</v>
          </cell>
          <cell r="CQ550">
            <v>4.13</v>
          </cell>
        </row>
        <row r="551">
          <cell r="B551">
            <v>2111</v>
          </cell>
          <cell r="C551" t="str">
            <v>Diesel</v>
          </cell>
          <cell r="D551" t="str">
            <v>LIT</v>
          </cell>
          <cell r="E551">
            <v>38.729999999999997</v>
          </cell>
          <cell r="F551">
            <v>38.729999999999997</v>
          </cell>
          <cell r="G551">
            <v>38.729999999999997</v>
          </cell>
          <cell r="H551">
            <v>38.729999999999997</v>
          </cell>
          <cell r="I551">
            <v>38.729999999999997</v>
          </cell>
          <cell r="J551">
            <v>38.729999999999997</v>
          </cell>
          <cell r="K551">
            <v>38.729999999999997</v>
          </cell>
          <cell r="L551">
            <v>38.729999999999997</v>
          </cell>
          <cell r="M551">
            <v>38.729999999999997</v>
          </cell>
          <cell r="N551">
            <v>38.729999999999997</v>
          </cell>
          <cell r="O551">
            <v>38.729999999999997</v>
          </cell>
          <cell r="P551">
            <v>38.729999999999997</v>
          </cell>
          <cell r="Q551">
            <v>38.729999999999997</v>
          </cell>
          <cell r="R551">
            <v>38.729999999999997</v>
          </cell>
          <cell r="S551">
            <v>38.729999999999997</v>
          </cell>
          <cell r="T551">
            <v>38.729999999999997</v>
          </cell>
          <cell r="U551">
            <v>38.729999999999997</v>
          </cell>
          <cell r="V551">
            <v>38.729999999999997</v>
          </cell>
          <cell r="W551">
            <v>38.729999999999997</v>
          </cell>
          <cell r="X551">
            <v>38.729999999999997</v>
          </cell>
          <cell r="Y551">
            <v>38.729999999999997</v>
          </cell>
          <cell r="Z551">
            <v>38.729999999999997</v>
          </cell>
          <cell r="AA551">
            <v>38.729999999999997</v>
          </cell>
          <cell r="AB551">
            <v>38.729999999999997</v>
          </cell>
          <cell r="AC551">
            <v>38.729999999999997</v>
          </cell>
          <cell r="AD551">
            <v>38.729999999999997</v>
          </cell>
          <cell r="AE551">
            <v>38.729999999999997</v>
          </cell>
          <cell r="AF551">
            <v>38.729999999999997</v>
          </cell>
          <cell r="AG551">
            <v>38.729999999999997</v>
          </cell>
          <cell r="AH551">
            <v>38.729999999999997</v>
          </cell>
          <cell r="AI551">
            <v>38.729999999999997</v>
          </cell>
          <cell r="AJ551">
            <v>38.729999999999997</v>
          </cell>
          <cell r="AK551">
            <v>38.729999999999997</v>
          </cell>
          <cell r="AL551">
            <v>38.729999999999997</v>
          </cell>
          <cell r="AM551">
            <v>38.729999999999997</v>
          </cell>
          <cell r="AN551">
            <v>38.729999999999997</v>
          </cell>
          <cell r="AO551">
            <v>38.729999999999997</v>
          </cell>
          <cell r="AP551">
            <v>38.729999999999997</v>
          </cell>
          <cell r="AQ551">
            <v>38.729999999999997</v>
          </cell>
          <cell r="AR551">
            <v>38.729999999999997</v>
          </cell>
          <cell r="AS551">
            <v>38.729999999999997</v>
          </cell>
          <cell r="AT551">
            <v>38.729999999999997</v>
          </cell>
          <cell r="AU551">
            <v>38.729999999999997</v>
          </cell>
          <cell r="AV551">
            <v>38.729999999999997</v>
          </cell>
          <cell r="AW551">
            <v>38.729999999999997</v>
          </cell>
          <cell r="AX551">
            <v>38.729999999999997</v>
          </cell>
          <cell r="AY551">
            <v>38.729999999999997</v>
          </cell>
          <cell r="AZ551">
            <v>38.729999999999997</v>
          </cell>
          <cell r="BA551">
            <v>38.729999999999997</v>
          </cell>
          <cell r="BB551">
            <v>38.729999999999997</v>
          </cell>
          <cell r="BC551">
            <v>38.729999999999997</v>
          </cell>
          <cell r="BD551">
            <v>38.729999999999997</v>
          </cell>
          <cell r="BE551">
            <v>38.729999999999997</v>
          </cell>
          <cell r="BF551">
            <v>38.729999999999997</v>
          </cell>
          <cell r="BG551">
            <v>38.729999999999997</v>
          </cell>
          <cell r="BH551">
            <v>38.729999999999997</v>
          </cell>
          <cell r="BI551">
            <v>38.729999999999997</v>
          </cell>
          <cell r="BJ551">
            <v>38.729999999999997</v>
          </cell>
          <cell r="BK551">
            <v>38.729999999999997</v>
          </cell>
          <cell r="BL551">
            <v>38.729999999999997</v>
          </cell>
          <cell r="BM551">
            <v>38.729999999999997</v>
          </cell>
          <cell r="BN551">
            <v>38.729999999999997</v>
          </cell>
          <cell r="BO551">
            <v>38.729999999999997</v>
          </cell>
          <cell r="BP551">
            <v>38.729999999999997</v>
          </cell>
          <cell r="BQ551">
            <v>38.729999999999997</v>
          </cell>
          <cell r="BR551">
            <v>38.729999999999997</v>
          </cell>
          <cell r="BS551">
            <v>38.729999999999997</v>
          </cell>
          <cell r="BT551">
            <v>38.729999999999997</v>
          </cell>
          <cell r="BU551">
            <v>38.729999999999997</v>
          </cell>
          <cell r="BV551">
            <v>38.729999999999997</v>
          </cell>
          <cell r="BW551">
            <v>38.729999999999997</v>
          </cell>
          <cell r="BX551">
            <v>38.729999999999997</v>
          </cell>
          <cell r="BY551">
            <v>38.729999999999997</v>
          </cell>
          <cell r="BZ551">
            <v>38.729999999999997</v>
          </cell>
          <cell r="CA551">
            <v>38.729999999999997</v>
          </cell>
          <cell r="CB551">
            <v>38.729999999999997</v>
          </cell>
          <cell r="CC551">
            <v>38.729999999999997</v>
          </cell>
          <cell r="CD551">
            <v>38.729999999999997</v>
          </cell>
          <cell r="CE551">
            <v>38.729999999999997</v>
          </cell>
          <cell r="CF551">
            <v>38.729999999999997</v>
          </cell>
          <cell r="CG551">
            <v>38.729999999999997</v>
          </cell>
          <cell r="CH551">
            <v>38.729999999999997</v>
          </cell>
          <cell r="CI551">
            <v>38.729999999999997</v>
          </cell>
          <cell r="CJ551">
            <v>38.729999999999997</v>
          </cell>
          <cell r="CK551">
            <v>38.729999999999997</v>
          </cell>
          <cell r="CL551">
            <v>38.729999999999997</v>
          </cell>
          <cell r="CM551">
            <v>38.729999999999997</v>
          </cell>
          <cell r="CN551">
            <v>38.729999999999997</v>
          </cell>
          <cell r="CO551">
            <v>38.729999999999997</v>
          </cell>
          <cell r="CP551">
            <v>38.729999999999997</v>
          </cell>
          <cell r="CQ551">
            <v>38.729999999999997</v>
          </cell>
        </row>
        <row r="552">
          <cell r="B552">
            <v>2112</v>
          </cell>
          <cell r="C552" t="str">
            <v>Super</v>
          </cell>
          <cell r="D552" t="str">
            <v>LIT</v>
          </cell>
          <cell r="E552">
            <v>56.29</v>
          </cell>
          <cell r="F552">
            <v>56.29</v>
          </cell>
          <cell r="G552">
            <v>56.29</v>
          </cell>
          <cell r="H552">
            <v>56.29</v>
          </cell>
          <cell r="I552">
            <v>56.29</v>
          </cell>
          <cell r="J552">
            <v>56.29</v>
          </cell>
          <cell r="K552">
            <v>56.29</v>
          </cell>
          <cell r="L552">
            <v>56.29</v>
          </cell>
          <cell r="M552">
            <v>56.29</v>
          </cell>
          <cell r="N552">
            <v>56.29</v>
          </cell>
          <cell r="O552">
            <v>56.29</v>
          </cell>
          <cell r="P552">
            <v>56.29</v>
          </cell>
          <cell r="Q552">
            <v>56.29</v>
          </cell>
          <cell r="R552">
            <v>56.29</v>
          </cell>
          <cell r="S552">
            <v>56.29</v>
          </cell>
          <cell r="T552">
            <v>56.29</v>
          </cell>
          <cell r="U552">
            <v>56.29</v>
          </cell>
          <cell r="V552">
            <v>56.29</v>
          </cell>
          <cell r="W552">
            <v>56.29</v>
          </cell>
          <cell r="X552">
            <v>56.29</v>
          </cell>
          <cell r="Y552">
            <v>56.29</v>
          </cell>
          <cell r="Z552">
            <v>56.29</v>
          </cell>
          <cell r="AA552">
            <v>56.29</v>
          </cell>
          <cell r="AB552">
            <v>56.29</v>
          </cell>
          <cell r="AC552">
            <v>56.29</v>
          </cell>
          <cell r="AD552">
            <v>56.29</v>
          </cell>
          <cell r="AE552">
            <v>56.29</v>
          </cell>
          <cell r="AF552">
            <v>56.29</v>
          </cell>
          <cell r="AG552">
            <v>56.29</v>
          </cell>
          <cell r="AH552">
            <v>56.29</v>
          </cell>
          <cell r="AI552">
            <v>56.29</v>
          </cell>
          <cell r="AJ552">
            <v>56.29</v>
          </cell>
          <cell r="AK552">
            <v>56.29</v>
          </cell>
          <cell r="AL552">
            <v>56.29</v>
          </cell>
          <cell r="AM552">
            <v>56.29</v>
          </cell>
          <cell r="AN552">
            <v>56.29</v>
          </cell>
          <cell r="AO552">
            <v>56.29</v>
          </cell>
          <cell r="AP552">
            <v>56.29</v>
          </cell>
          <cell r="AQ552">
            <v>56.29</v>
          </cell>
          <cell r="AR552">
            <v>56.29</v>
          </cell>
          <cell r="AS552">
            <v>56.29</v>
          </cell>
          <cell r="AT552">
            <v>56.29</v>
          </cell>
          <cell r="AU552">
            <v>56.29</v>
          </cell>
          <cell r="AV552">
            <v>56.29</v>
          </cell>
          <cell r="AW552">
            <v>56.29</v>
          </cell>
          <cell r="AX552">
            <v>56.29</v>
          </cell>
          <cell r="AY552">
            <v>56.29</v>
          </cell>
          <cell r="AZ552">
            <v>56.29</v>
          </cell>
          <cell r="BA552">
            <v>56.29</v>
          </cell>
          <cell r="BB552">
            <v>56.29</v>
          </cell>
          <cell r="BC552">
            <v>56.29</v>
          </cell>
          <cell r="BD552">
            <v>56.29</v>
          </cell>
          <cell r="BE552">
            <v>56.29</v>
          </cell>
          <cell r="BF552">
            <v>56.29</v>
          </cell>
          <cell r="BG552">
            <v>56.29</v>
          </cell>
          <cell r="BH552">
            <v>56.29</v>
          </cell>
          <cell r="BI552">
            <v>56.29</v>
          </cell>
          <cell r="BJ552">
            <v>56.29</v>
          </cell>
          <cell r="BK552">
            <v>56.29</v>
          </cell>
          <cell r="BL552">
            <v>56.29</v>
          </cell>
          <cell r="BM552">
            <v>56.29</v>
          </cell>
          <cell r="BN552">
            <v>56.29</v>
          </cell>
          <cell r="BO552">
            <v>56.29</v>
          </cell>
          <cell r="BP552">
            <v>56.29</v>
          </cell>
          <cell r="BQ552">
            <v>56.29</v>
          </cell>
          <cell r="BR552">
            <v>56.29</v>
          </cell>
          <cell r="BS552">
            <v>56.29</v>
          </cell>
          <cell r="BT552">
            <v>56.29</v>
          </cell>
          <cell r="BU552">
            <v>56.29</v>
          </cell>
          <cell r="BV552">
            <v>56.29</v>
          </cell>
          <cell r="BW552">
            <v>56.29</v>
          </cell>
          <cell r="BX552">
            <v>56.29</v>
          </cell>
          <cell r="BY552">
            <v>56.29</v>
          </cell>
          <cell r="BZ552">
            <v>56.29</v>
          </cell>
          <cell r="CA552">
            <v>56.29</v>
          </cell>
          <cell r="CB552">
            <v>56.29</v>
          </cell>
          <cell r="CC552">
            <v>56.29</v>
          </cell>
          <cell r="CD552">
            <v>56.29</v>
          </cell>
          <cell r="CE552">
            <v>56.29</v>
          </cell>
          <cell r="CF552">
            <v>56.29</v>
          </cell>
          <cell r="CG552">
            <v>56.29</v>
          </cell>
          <cell r="CH552">
            <v>56.29</v>
          </cell>
          <cell r="CI552">
            <v>56.29</v>
          </cell>
          <cell r="CJ552">
            <v>56.29</v>
          </cell>
          <cell r="CK552">
            <v>56.29</v>
          </cell>
          <cell r="CL552">
            <v>56.29</v>
          </cell>
          <cell r="CM552">
            <v>56.29</v>
          </cell>
          <cell r="CN552">
            <v>56.29</v>
          </cell>
          <cell r="CO552">
            <v>56.29</v>
          </cell>
          <cell r="CP552">
            <v>56.29</v>
          </cell>
          <cell r="CQ552">
            <v>56.29</v>
          </cell>
        </row>
        <row r="553">
          <cell r="B553">
            <v>2113</v>
          </cell>
          <cell r="C553" t="str">
            <v>Regular</v>
          </cell>
          <cell r="D553" t="str">
            <v>LIT</v>
          </cell>
          <cell r="E553">
            <v>53.03</v>
          </cell>
          <cell r="F553">
            <v>53.03</v>
          </cell>
          <cell r="G553">
            <v>53.03</v>
          </cell>
          <cell r="H553">
            <v>53.03</v>
          </cell>
          <cell r="I553">
            <v>53.03</v>
          </cell>
          <cell r="J553">
            <v>53.03</v>
          </cell>
          <cell r="K553">
            <v>53.03</v>
          </cell>
          <cell r="L553">
            <v>53.03</v>
          </cell>
          <cell r="M553">
            <v>53.03</v>
          </cell>
          <cell r="N553">
            <v>53.03</v>
          </cell>
          <cell r="O553">
            <v>53.03</v>
          </cell>
          <cell r="P553">
            <v>53.03</v>
          </cell>
          <cell r="Q553">
            <v>53.03</v>
          </cell>
          <cell r="R553">
            <v>53.03</v>
          </cell>
          <cell r="S553">
            <v>53.03</v>
          </cell>
          <cell r="T553">
            <v>53.03</v>
          </cell>
          <cell r="U553">
            <v>53.03</v>
          </cell>
          <cell r="V553">
            <v>53.03</v>
          </cell>
          <cell r="W553">
            <v>53.03</v>
          </cell>
          <cell r="X553">
            <v>53.03</v>
          </cell>
          <cell r="Y553">
            <v>53.03</v>
          </cell>
          <cell r="Z553">
            <v>53.03</v>
          </cell>
          <cell r="AA553">
            <v>53.03</v>
          </cell>
          <cell r="AB553">
            <v>53.03</v>
          </cell>
          <cell r="AC553">
            <v>53.03</v>
          </cell>
          <cell r="AD553">
            <v>53.03</v>
          </cell>
          <cell r="AE553">
            <v>53.03</v>
          </cell>
          <cell r="AF553">
            <v>53.03</v>
          </cell>
          <cell r="AG553">
            <v>53.03</v>
          </cell>
          <cell r="AH553">
            <v>53.03</v>
          </cell>
          <cell r="AI553">
            <v>53.03</v>
          </cell>
          <cell r="AJ553">
            <v>53.03</v>
          </cell>
          <cell r="AK553">
            <v>53.03</v>
          </cell>
          <cell r="AL553">
            <v>53.03</v>
          </cell>
          <cell r="AM553">
            <v>53.03</v>
          </cell>
          <cell r="AN553">
            <v>53.03</v>
          </cell>
          <cell r="AO553">
            <v>53.03</v>
          </cell>
          <cell r="AP553">
            <v>53.03</v>
          </cell>
          <cell r="AQ553">
            <v>53.03</v>
          </cell>
          <cell r="AR553">
            <v>53.03</v>
          </cell>
          <cell r="AS553">
            <v>53.03</v>
          </cell>
          <cell r="AT553">
            <v>53.03</v>
          </cell>
          <cell r="AU553">
            <v>53.03</v>
          </cell>
          <cell r="AV553">
            <v>53.03</v>
          </cell>
          <cell r="AW553">
            <v>53.03</v>
          </cell>
          <cell r="AX553">
            <v>53.03</v>
          </cell>
          <cell r="AY553">
            <v>53.03</v>
          </cell>
          <cell r="AZ553">
            <v>53.03</v>
          </cell>
          <cell r="BA553">
            <v>53.03</v>
          </cell>
          <cell r="BB553">
            <v>53.03</v>
          </cell>
          <cell r="BC553">
            <v>53.03</v>
          </cell>
          <cell r="BD553">
            <v>53.03</v>
          </cell>
          <cell r="BE553">
            <v>53.03</v>
          </cell>
          <cell r="BF553">
            <v>53.03</v>
          </cell>
          <cell r="BG553">
            <v>53.03</v>
          </cell>
          <cell r="BH553">
            <v>53.03</v>
          </cell>
          <cell r="BI553">
            <v>53.03</v>
          </cell>
          <cell r="BJ553">
            <v>53.03</v>
          </cell>
          <cell r="BK553">
            <v>53.03</v>
          </cell>
          <cell r="BL553">
            <v>53.03</v>
          </cell>
          <cell r="BM553">
            <v>53.03</v>
          </cell>
          <cell r="BN553">
            <v>53.03</v>
          </cell>
          <cell r="BO553">
            <v>53.03</v>
          </cell>
          <cell r="BP553">
            <v>55.12</v>
          </cell>
          <cell r="BQ553">
            <v>53.03</v>
          </cell>
          <cell r="BR553">
            <v>53.03</v>
          </cell>
          <cell r="BS553">
            <v>53.03</v>
          </cell>
          <cell r="BT553">
            <v>53.03</v>
          </cell>
          <cell r="BU553">
            <v>53.03</v>
          </cell>
          <cell r="BV553">
            <v>53.03</v>
          </cell>
          <cell r="BW553">
            <v>53.03</v>
          </cell>
          <cell r="BX553">
            <v>53.03</v>
          </cell>
          <cell r="BY553">
            <v>53.03</v>
          </cell>
          <cell r="BZ553">
            <v>53.03</v>
          </cell>
          <cell r="CA553">
            <v>53.03</v>
          </cell>
          <cell r="CB553">
            <v>53.03</v>
          </cell>
          <cell r="CC553">
            <v>53.03</v>
          </cell>
          <cell r="CD553">
            <v>53.03</v>
          </cell>
          <cell r="CE553">
            <v>53.03</v>
          </cell>
          <cell r="CF553">
            <v>53.03</v>
          </cell>
          <cell r="CG553">
            <v>53.03</v>
          </cell>
          <cell r="CH553">
            <v>53.03</v>
          </cell>
          <cell r="CI553">
            <v>53.03</v>
          </cell>
          <cell r="CJ553">
            <v>53.03</v>
          </cell>
          <cell r="CK553">
            <v>53.03</v>
          </cell>
          <cell r="CL553">
            <v>53.03</v>
          </cell>
          <cell r="CM553">
            <v>53.03</v>
          </cell>
          <cell r="CN553">
            <v>53.03</v>
          </cell>
          <cell r="CO553">
            <v>53.03</v>
          </cell>
          <cell r="CP553">
            <v>53.03</v>
          </cell>
          <cell r="CQ553">
            <v>53.03</v>
          </cell>
        </row>
        <row r="554">
          <cell r="B554">
            <v>2114</v>
          </cell>
          <cell r="C554" t="str">
            <v>Oils (Pso Engine Oil)</v>
          </cell>
          <cell r="D554" t="str">
            <v>LIT</v>
          </cell>
          <cell r="E554">
            <v>202</v>
          </cell>
          <cell r="F554">
            <v>110</v>
          </cell>
          <cell r="G554">
            <v>180</v>
          </cell>
          <cell r="H554">
            <v>110</v>
          </cell>
          <cell r="I554">
            <v>110</v>
          </cell>
          <cell r="J554">
            <v>202</v>
          </cell>
          <cell r="K554">
            <v>180</v>
          </cell>
          <cell r="L554">
            <v>180</v>
          </cell>
          <cell r="M554">
            <v>110</v>
          </cell>
          <cell r="N554">
            <v>180</v>
          </cell>
          <cell r="O554">
            <v>110</v>
          </cell>
          <cell r="P554">
            <v>180</v>
          </cell>
          <cell r="Q554">
            <v>180</v>
          </cell>
          <cell r="R554">
            <v>130</v>
          </cell>
          <cell r="S554">
            <v>180</v>
          </cell>
          <cell r="T554">
            <v>180</v>
          </cell>
          <cell r="U554">
            <v>180</v>
          </cell>
          <cell r="V554">
            <v>180</v>
          </cell>
          <cell r="W554">
            <v>110</v>
          </cell>
          <cell r="X554">
            <v>110</v>
          </cell>
          <cell r="Y554">
            <v>110</v>
          </cell>
          <cell r="Z554">
            <v>150</v>
          </cell>
          <cell r="AA554">
            <v>180</v>
          </cell>
          <cell r="AB554">
            <v>110</v>
          </cell>
          <cell r="AC554">
            <v>180</v>
          </cell>
          <cell r="AD554">
            <v>180</v>
          </cell>
          <cell r="AE554">
            <v>110</v>
          </cell>
          <cell r="AF554">
            <v>110</v>
          </cell>
          <cell r="AG554">
            <v>180</v>
          </cell>
          <cell r="AH554">
            <v>180</v>
          </cell>
          <cell r="AI554">
            <v>150</v>
          </cell>
          <cell r="AJ554">
            <v>180</v>
          </cell>
          <cell r="AK554">
            <v>110</v>
          </cell>
          <cell r="AL554">
            <v>180</v>
          </cell>
          <cell r="AM554">
            <v>110</v>
          </cell>
          <cell r="AN554">
            <v>180</v>
          </cell>
          <cell r="AO554">
            <v>110</v>
          </cell>
          <cell r="AP554">
            <v>180</v>
          </cell>
          <cell r="AQ554">
            <v>180</v>
          </cell>
          <cell r="AR554">
            <v>180</v>
          </cell>
          <cell r="AS554">
            <v>180</v>
          </cell>
          <cell r="AT554">
            <v>110</v>
          </cell>
          <cell r="AU554">
            <v>180</v>
          </cell>
          <cell r="AV554">
            <v>180</v>
          </cell>
          <cell r="AW554">
            <v>110</v>
          </cell>
          <cell r="AX554">
            <v>180</v>
          </cell>
          <cell r="AY554">
            <v>180</v>
          </cell>
          <cell r="AZ554">
            <v>110</v>
          </cell>
          <cell r="BA554">
            <v>180</v>
          </cell>
          <cell r="BB554">
            <v>180</v>
          </cell>
          <cell r="BC554">
            <v>180</v>
          </cell>
          <cell r="BD554">
            <v>110</v>
          </cell>
          <cell r="BE554">
            <v>180</v>
          </cell>
          <cell r="BF554">
            <v>120</v>
          </cell>
          <cell r="BG554">
            <v>180</v>
          </cell>
          <cell r="BH554">
            <v>180</v>
          </cell>
          <cell r="BI554">
            <v>110</v>
          </cell>
          <cell r="BJ554">
            <v>110</v>
          </cell>
          <cell r="BK554">
            <v>180</v>
          </cell>
          <cell r="BL554">
            <v>180</v>
          </cell>
          <cell r="BM554">
            <v>110</v>
          </cell>
          <cell r="BN554">
            <v>180</v>
          </cell>
          <cell r="BO554">
            <v>180</v>
          </cell>
          <cell r="BP554">
            <v>120</v>
          </cell>
          <cell r="BQ554">
            <v>180</v>
          </cell>
          <cell r="BR554">
            <v>180</v>
          </cell>
          <cell r="BS554">
            <v>180</v>
          </cell>
          <cell r="BT554">
            <v>180</v>
          </cell>
          <cell r="BU554">
            <v>110</v>
          </cell>
          <cell r="BV554">
            <v>180</v>
          </cell>
          <cell r="BW554">
            <v>180</v>
          </cell>
          <cell r="BX554">
            <v>110</v>
          </cell>
          <cell r="BY554">
            <v>110</v>
          </cell>
          <cell r="BZ554">
            <v>110</v>
          </cell>
          <cell r="CA554">
            <v>110</v>
          </cell>
          <cell r="CB554">
            <v>180</v>
          </cell>
          <cell r="CC554">
            <v>110</v>
          </cell>
          <cell r="CD554">
            <v>110</v>
          </cell>
          <cell r="CE554">
            <v>180</v>
          </cell>
          <cell r="CF554">
            <v>120</v>
          </cell>
          <cell r="CG554">
            <v>180</v>
          </cell>
          <cell r="CH554">
            <v>180</v>
          </cell>
          <cell r="CI554">
            <v>180</v>
          </cell>
          <cell r="CJ554">
            <v>180</v>
          </cell>
          <cell r="CK554">
            <v>180</v>
          </cell>
          <cell r="CL554">
            <v>180</v>
          </cell>
          <cell r="CM554">
            <v>120</v>
          </cell>
          <cell r="CN554">
            <v>180</v>
          </cell>
          <cell r="CO554">
            <v>180</v>
          </cell>
          <cell r="CP554">
            <v>110</v>
          </cell>
          <cell r="CQ554">
            <v>180</v>
          </cell>
        </row>
        <row r="555">
          <cell r="B555">
            <v>2115</v>
          </cell>
          <cell r="C555" t="str">
            <v>Lubricants (Grease)</v>
          </cell>
          <cell r="D555" t="str">
            <v>KG</v>
          </cell>
          <cell r="E555">
            <v>150</v>
          </cell>
          <cell r="F555">
            <v>80</v>
          </cell>
          <cell r="G555">
            <v>130</v>
          </cell>
          <cell r="H555">
            <v>80</v>
          </cell>
          <cell r="I555">
            <v>80</v>
          </cell>
          <cell r="J555">
            <v>150</v>
          </cell>
          <cell r="K555">
            <v>130</v>
          </cell>
          <cell r="L555">
            <v>130</v>
          </cell>
          <cell r="M555">
            <v>80</v>
          </cell>
          <cell r="N555">
            <v>130</v>
          </cell>
          <cell r="O555">
            <v>80</v>
          </cell>
          <cell r="P555">
            <v>130</v>
          </cell>
          <cell r="Q555">
            <v>130</v>
          </cell>
          <cell r="R555">
            <v>90</v>
          </cell>
          <cell r="S555">
            <v>130</v>
          </cell>
          <cell r="T555">
            <v>130</v>
          </cell>
          <cell r="U555">
            <v>130</v>
          </cell>
          <cell r="V555">
            <v>130</v>
          </cell>
          <cell r="W555">
            <v>80</v>
          </cell>
          <cell r="X555">
            <v>80</v>
          </cell>
          <cell r="Y555">
            <v>80</v>
          </cell>
          <cell r="Z555">
            <v>120</v>
          </cell>
          <cell r="AA555">
            <v>130</v>
          </cell>
          <cell r="AB555">
            <v>80</v>
          </cell>
          <cell r="AC555">
            <v>130</v>
          </cell>
          <cell r="AD555">
            <v>130</v>
          </cell>
          <cell r="AE555">
            <v>80</v>
          </cell>
          <cell r="AF555">
            <v>80</v>
          </cell>
          <cell r="AG555">
            <v>130</v>
          </cell>
          <cell r="AH555">
            <v>130</v>
          </cell>
          <cell r="AI555">
            <v>120</v>
          </cell>
          <cell r="AJ555">
            <v>130</v>
          </cell>
          <cell r="AK555">
            <v>80</v>
          </cell>
          <cell r="AL555">
            <v>130</v>
          </cell>
          <cell r="AM555">
            <v>80</v>
          </cell>
          <cell r="AN555">
            <v>130</v>
          </cell>
          <cell r="AO555">
            <v>80</v>
          </cell>
          <cell r="AP555">
            <v>130</v>
          </cell>
          <cell r="AQ555">
            <v>130</v>
          </cell>
          <cell r="AR555">
            <v>130</v>
          </cell>
          <cell r="AS555">
            <v>130</v>
          </cell>
          <cell r="AT555">
            <v>100</v>
          </cell>
          <cell r="AU555">
            <v>130</v>
          </cell>
          <cell r="AV555">
            <v>130</v>
          </cell>
          <cell r="AW555">
            <v>80</v>
          </cell>
          <cell r="AX555">
            <v>130</v>
          </cell>
          <cell r="AY555">
            <v>130</v>
          </cell>
          <cell r="AZ555">
            <v>80</v>
          </cell>
          <cell r="BA555">
            <v>130</v>
          </cell>
          <cell r="BB555">
            <v>130</v>
          </cell>
          <cell r="BC555">
            <v>130</v>
          </cell>
          <cell r="BD555">
            <v>80</v>
          </cell>
          <cell r="BE555">
            <v>130</v>
          </cell>
          <cell r="BF555">
            <v>80</v>
          </cell>
          <cell r="BG555">
            <v>130</v>
          </cell>
          <cell r="BH555">
            <v>130</v>
          </cell>
          <cell r="BI555">
            <v>80</v>
          </cell>
          <cell r="BJ555">
            <v>80</v>
          </cell>
          <cell r="BK555">
            <v>130</v>
          </cell>
          <cell r="BL555">
            <v>130</v>
          </cell>
          <cell r="BM555">
            <v>80</v>
          </cell>
          <cell r="BN555">
            <v>130</v>
          </cell>
          <cell r="BO555">
            <v>130</v>
          </cell>
          <cell r="BP555">
            <v>100</v>
          </cell>
          <cell r="BQ555">
            <v>130</v>
          </cell>
          <cell r="BR555">
            <v>130</v>
          </cell>
          <cell r="BS555">
            <v>130</v>
          </cell>
          <cell r="BT555">
            <v>130</v>
          </cell>
          <cell r="BU555">
            <v>80</v>
          </cell>
          <cell r="BV555">
            <v>130</v>
          </cell>
          <cell r="BW555">
            <v>130</v>
          </cell>
          <cell r="BX555">
            <v>80</v>
          </cell>
          <cell r="BY555">
            <v>80</v>
          </cell>
          <cell r="BZ555">
            <v>80</v>
          </cell>
          <cell r="CA555">
            <v>80</v>
          </cell>
          <cell r="CB555">
            <v>130</v>
          </cell>
          <cell r="CC555">
            <v>80</v>
          </cell>
          <cell r="CD555">
            <v>80</v>
          </cell>
          <cell r="CE555">
            <v>130</v>
          </cell>
          <cell r="CF555">
            <v>90</v>
          </cell>
          <cell r="CG555">
            <v>130</v>
          </cell>
          <cell r="CH555">
            <v>130</v>
          </cell>
          <cell r="CI555">
            <v>130</v>
          </cell>
          <cell r="CJ555">
            <v>130</v>
          </cell>
          <cell r="CK555">
            <v>130</v>
          </cell>
          <cell r="CL555">
            <v>130</v>
          </cell>
          <cell r="CM555">
            <v>90</v>
          </cell>
          <cell r="CN555">
            <v>130</v>
          </cell>
          <cell r="CO555">
            <v>130</v>
          </cell>
          <cell r="CP555">
            <v>80</v>
          </cell>
          <cell r="CQ555">
            <v>130</v>
          </cell>
        </row>
        <row r="556">
          <cell r="B556">
            <v>2116</v>
          </cell>
          <cell r="C556" t="str">
            <v>Furnace Oil</v>
          </cell>
          <cell r="D556" t="str">
            <v>LIT</v>
          </cell>
          <cell r="E556">
            <v>12.25</v>
          </cell>
          <cell r="F556">
            <v>12.25</v>
          </cell>
          <cell r="G556">
            <v>11.51</v>
          </cell>
          <cell r="H556">
            <v>12.25</v>
          </cell>
          <cell r="I556">
            <v>12.25</v>
          </cell>
          <cell r="J556">
            <v>12.25</v>
          </cell>
          <cell r="K556">
            <v>12.25</v>
          </cell>
          <cell r="L556">
            <v>12.25</v>
          </cell>
          <cell r="M556">
            <v>12.25</v>
          </cell>
          <cell r="N556">
            <v>11.51</v>
          </cell>
          <cell r="O556">
            <v>12.25</v>
          </cell>
          <cell r="P556">
            <v>12.25</v>
          </cell>
          <cell r="Q556">
            <v>12.25</v>
          </cell>
          <cell r="R556">
            <v>12.25</v>
          </cell>
          <cell r="S556">
            <v>12.25</v>
          </cell>
          <cell r="T556">
            <v>11.51</v>
          </cell>
          <cell r="U556">
            <v>11.51</v>
          </cell>
          <cell r="V556">
            <v>12.25</v>
          </cell>
          <cell r="W556">
            <v>12.25</v>
          </cell>
          <cell r="X556">
            <v>12.25</v>
          </cell>
          <cell r="Y556">
            <v>12.25</v>
          </cell>
          <cell r="Z556">
            <v>11.51</v>
          </cell>
          <cell r="AA556">
            <v>12.25</v>
          </cell>
          <cell r="AB556">
            <v>12.25</v>
          </cell>
          <cell r="AC556">
            <v>11.51</v>
          </cell>
          <cell r="AD556">
            <v>11.51</v>
          </cell>
          <cell r="AE556">
            <v>12.25</v>
          </cell>
          <cell r="AF556">
            <v>12.25</v>
          </cell>
          <cell r="AG556">
            <v>11.51</v>
          </cell>
          <cell r="AH556">
            <v>11.51</v>
          </cell>
          <cell r="AI556">
            <v>11.51</v>
          </cell>
          <cell r="AJ556">
            <v>12.25</v>
          </cell>
          <cell r="AK556">
            <v>12.25</v>
          </cell>
          <cell r="AL556">
            <v>11.51</v>
          </cell>
          <cell r="AM556">
            <v>12.25</v>
          </cell>
          <cell r="AN556">
            <v>11.51</v>
          </cell>
          <cell r="AO556">
            <v>12.25</v>
          </cell>
          <cell r="AP556">
            <v>11.51</v>
          </cell>
          <cell r="AQ556">
            <v>12.25</v>
          </cell>
          <cell r="AR556">
            <v>12.25</v>
          </cell>
          <cell r="AS556">
            <v>11.51</v>
          </cell>
          <cell r="AT556">
            <v>12.25</v>
          </cell>
          <cell r="AU556">
            <v>11.51</v>
          </cell>
          <cell r="AV556">
            <v>12.25</v>
          </cell>
          <cell r="AW556">
            <v>12.25</v>
          </cell>
          <cell r="AX556">
            <v>12.5</v>
          </cell>
          <cell r="AY556">
            <v>12.25</v>
          </cell>
          <cell r="AZ556">
            <v>12.25</v>
          </cell>
          <cell r="BA556">
            <v>12.25</v>
          </cell>
          <cell r="BB556">
            <v>12.25</v>
          </cell>
          <cell r="BC556">
            <v>12.25</v>
          </cell>
          <cell r="BD556">
            <v>12.25</v>
          </cell>
          <cell r="BE556">
            <v>11.51</v>
          </cell>
          <cell r="BF556">
            <v>12.25</v>
          </cell>
          <cell r="BG556">
            <v>12.5</v>
          </cell>
          <cell r="BH556">
            <v>12.5</v>
          </cell>
          <cell r="BI556">
            <v>12.25</v>
          </cell>
          <cell r="BJ556">
            <v>12.25</v>
          </cell>
          <cell r="BK556">
            <v>12.5</v>
          </cell>
          <cell r="BL556">
            <v>12.25</v>
          </cell>
          <cell r="BM556">
            <v>12.25</v>
          </cell>
          <cell r="BN556">
            <v>11.51</v>
          </cell>
          <cell r="BO556">
            <v>11.51</v>
          </cell>
          <cell r="BP556">
            <v>12.25</v>
          </cell>
          <cell r="BQ556">
            <v>11.51</v>
          </cell>
          <cell r="BR556">
            <v>12.5</v>
          </cell>
          <cell r="BS556">
            <v>12.25</v>
          </cell>
          <cell r="BT556">
            <v>12.5</v>
          </cell>
          <cell r="BU556">
            <v>12.25</v>
          </cell>
          <cell r="BV556">
            <v>11.51</v>
          </cell>
          <cell r="BW556">
            <v>12.25</v>
          </cell>
          <cell r="BX556">
            <v>12.25</v>
          </cell>
          <cell r="BY556">
            <v>12.25</v>
          </cell>
          <cell r="BZ556">
            <v>12.25</v>
          </cell>
          <cell r="CA556">
            <v>12.25</v>
          </cell>
          <cell r="CB556">
            <v>11.51</v>
          </cell>
          <cell r="CC556">
            <v>12.25</v>
          </cell>
          <cell r="CD556">
            <v>12.25</v>
          </cell>
          <cell r="CE556">
            <v>11.51</v>
          </cell>
          <cell r="CF556">
            <v>12.25</v>
          </cell>
          <cell r="CG556">
            <v>12.5</v>
          </cell>
          <cell r="CH556">
            <v>11.51</v>
          </cell>
          <cell r="CI556">
            <v>12.25</v>
          </cell>
          <cell r="CJ556">
            <v>12.25</v>
          </cell>
          <cell r="CK556">
            <v>11.51</v>
          </cell>
          <cell r="CL556">
            <v>11.51</v>
          </cell>
          <cell r="CM556">
            <v>12.25</v>
          </cell>
          <cell r="CN556">
            <v>12.5</v>
          </cell>
          <cell r="CO556">
            <v>12.25</v>
          </cell>
          <cell r="CP556">
            <v>12.25</v>
          </cell>
          <cell r="CQ556">
            <v>12.5</v>
          </cell>
        </row>
        <row r="557">
          <cell r="B557">
            <v>2117</v>
          </cell>
          <cell r="C557" t="str">
            <v>Blasting Material</v>
          </cell>
          <cell r="D557" t="str">
            <v>CM</v>
          </cell>
          <cell r="E557">
            <v>46.2</v>
          </cell>
          <cell r="F557">
            <v>46.2</v>
          </cell>
          <cell r="G557">
            <v>46.2</v>
          </cell>
          <cell r="H557">
            <v>46.2</v>
          </cell>
          <cell r="I557">
            <v>46.2</v>
          </cell>
          <cell r="J557">
            <v>46.2</v>
          </cell>
          <cell r="K557">
            <v>46.2</v>
          </cell>
          <cell r="L557">
            <v>46.2</v>
          </cell>
          <cell r="M557">
            <v>46.2</v>
          </cell>
          <cell r="N557">
            <v>46.2</v>
          </cell>
          <cell r="O557">
            <v>46.2</v>
          </cell>
          <cell r="P557">
            <v>46.2</v>
          </cell>
          <cell r="Q557">
            <v>46.2</v>
          </cell>
          <cell r="R557">
            <v>46.2</v>
          </cell>
          <cell r="S557">
            <v>46.2</v>
          </cell>
          <cell r="T557">
            <v>46.2</v>
          </cell>
          <cell r="U557">
            <v>46.2</v>
          </cell>
          <cell r="V557">
            <v>46.2</v>
          </cell>
          <cell r="W557">
            <v>46.2</v>
          </cell>
          <cell r="X557">
            <v>46.2</v>
          </cell>
          <cell r="Y557">
            <v>46.2</v>
          </cell>
          <cell r="Z557">
            <v>46.2</v>
          </cell>
          <cell r="AA557">
            <v>46.2</v>
          </cell>
          <cell r="AB557">
            <v>46.2</v>
          </cell>
          <cell r="AC557">
            <v>46.2</v>
          </cell>
          <cell r="AD557">
            <v>46.2</v>
          </cell>
          <cell r="AE557">
            <v>46.2</v>
          </cell>
          <cell r="AF557">
            <v>46.2</v>
          </cell>
          <cell r="AG557">
            <v>46.2</v>
          </cell>
          <cell r="AH557">
            <v>46.2</v>
          </cell>
          <cell r="AI557">
            <v>46.2</v>
          </cell>
          <cell r="AJ557">
            <v>46.2</v>
          </cell>
          <cell r="AK557">
            <v>46.2</v>
          </cell>
          <cell r="AL557">
            <v>46.2</v>
          </cell>
          <cell r="AM557">
            <v>46.2</v>
          </cell>
          <cell r="AN557">
            <v>46.2</v>
          </cell>
          <cell r="AO557">
            <v>46.2</v>
          </cell>
          <cell r="AP557">
            <v>46.2</v>
          </cell>
          <cell r="AQ557">
            <v>46.2</v>
          </cell>
          <cell r="AR557">
            <v>46.2</v>
          </cell>
          <cell r="AS557">
            <v>46.2</v>
          </cell>
          <cell r="AT557">
            <v>46.2</v>
          </cell>
          <cell r="AU557">
            <v>46.2</v>
          </cell>
          <cell r="AV557">
            <v>46.2</v>
          </cell>
          <cell r="AW557">
            <v>46.2</v>
          </cell>
          <cell r="AX557">
            <v>46.2</v>
          </cell>
          <cell r="AY557">
            <v>46.2</v>
          </cell>
          <cell r="AZ557">
            <v>46.2</v>
          </cell>
          <cell r="BA557">
            <v>46.2</v>
          </cell>
          <cell r="BB557">
            <v>46.2</v>
          </cell>
          <cell r="BC557">
            <v>46.2</v>
          </cell>
          <cell r="BD557">
            <v>46.2</v>
          </cell>
          <cell r="BE557">
            <v>46.2</v>
          </cell>
          <cell r="BF557">
            <v>46.2</v>
          </cell>
          <cell r="BG557">
            <v>46.2</v>
          </cell>
          <cell r="BH557">
            <v>46.2</v>
          </cell>
          <cell r="BI557">
            <v>46.2</v>
          </cell>
          <cell r="BJ557">
            <v>46.2</v>
          </cell>
          <cell r="BK557">
            <v>46.2</v>
          </cell>
          <cell r="BL557">
            <v>46.2</v>
          </cell>
          <cell r="BM557">
            <v>46.2</v>
          </cell>
          <cell r="BN557">
            <v>46.2</v>
          </cell>
          <cell r="BO557">
            <v>46.2</v>
          </cell>
          <cell r="BP557">
            <v>46.2</v>
          </cell>
          <cell r="BQ557">
            <v>46.2</v>
          </cell>
          <cell r="BR557">
            <v>46.2</v>
          </cell>
          <cell r="BS557">
            <v>46.2</v>
          </cell>
          <cell r="BT557">
            <v>46.2</v>
          </cell>
          <cell r="BU557">
            <v>46.2</v>
          </cell>
          <cell r="BV557">
            <v>46.2</v>
          </cell>
          <cell r="BW557">
            <v>46.2</v>
          </cell>
          <cell r="BX557">
            <v>46.2</v>
          </cell>
          <cell r="BY557">
            <v>46.2</v>
          </cell>
          <cell r="BZ557">
            <v>46.2</v>
          </cell>
          <cell r="CA557">
            <v>46.2</v>
          </cell>
          <cell r="CB557">
            <v>46.2</v>
          </cell>
          <cell r="CC557">
            <v>46.2</v>
          </cell>
          <cell r="CD557">
            <v>46.2</v>
          </cell>
          <cell r="CE557">
            <v>46.2</v>
          </cell>
          <cell r="CF557">
            <v>46.2</v>
          </cell>
          <cell r="CG557">
            <v>46.2</v>
          </cell>
          <cell r="CH557">
            <v>46.2</v>
          </cell>
          <cell r="CI557">
            <v>46.2</v>
          </cell>
          <cell r="CJ557">
            <v>46.2</v>
          </cell>
          <cell r="CK557">
            <v>46.2</v>
          </cell>
          <cell r="CL557">
            <v>46.2</v>
          </cell>
          <cell r="CM557">
            <v>46.2</v>
          </cell>
          <cell r="CN557">
            <v>46.2</v>
          </cell>
          <cell r="CO557">
            <v>46.2</v>
          </cell>
          <cell r="CP557">
            <v>46.2</v>
          </cell>
          <cell r="CQ557">
            <v>46.2</v>
          </cell>
        </row>
        <row r="558">
          <cell r="B558">
            <v>2118</v>
          </cell>
          <cell r="C558" t="str">
            <v>Electric Charges Commercial</v>
          </cell>
          <cell r="D558" t="str">
            <v>KWH</v>
          </cell>
          <cell r="E558">
            <v>8.68</v>
          </cell>
          <cell r="F558">
            <v>8.68</v>
          </cell>
          <cell r="G558">
            <v>8.68</v>
          </cell>
          <cell r="H558">
            <v>8.68</v>
          </cell>
          <cell r="I558">
            <v>8.68</v>
          </cell>
          <cell r="J558">
            <v>8.68</v>
          </cell>
          <cell r="K558">
            <v>8.68</v>
          </cell>
          <cell r="L558">
            <v>8.68</v>
          </cell>
          <cell r="M558">
            <v>8.68</v>
          </cell>
          <cell r="N558">
            <v>8.68</v>
          </cell>
          <cell r="O558">
            <v>8.68</v>
          </cell>
          <cell r="P558">
            <v>8.68</v>
          </cell>
          <cell r="Q558">
            <v>8.68</v>
          </cell>
          <cell r="R558">
            <v>8.68</v>
          </cell>
          <cell r="S558">
            <v>8.68</v>
          </cell>
          <cell r="T558">
            <v>8.68</v>
          </cell>
          <cell r="U558">
            <v>8.68</v>
          </cell>
          <cell r="V558">
            <v>8.68</v>
          </cell>
          <cell r="W558">
            <v>8.68</v>
          </cell>
          <cell r="X558">
            <v>8.68</v>
          </cell>
          <cell r="Y558">
            <v>8.68</v>
          </cell>
          <cell r="Z558">
            <v>8.68</v>
          </cell>
          <cell r="AA558">
            <v>8.68</v>
          </cell>
          <cell r="AB558">
            <v>8.68</v>
          </cell>
          <cell r="AC558">
            <v>8.68</v>
          </cell>
          <cell r="AD558">
            <v>8.68</v>
          </cell>
          <cell r="AE558">
            <v>8.68</v>
          </cell>
          <cell r="AF558">
            <v>8.68</v>
          </cell>
          <cell r="AG558">
            <v>8.68</v>
          </cell>
          <cell r="AH558">
            <v>8.68</v>
          </cell>
          <cell r="AI558">
            <v>8.68</v>
          </cell>
          <cell r="AJ558">
            <v>8.68</v>
          </cell>
          <cell r="AK558">
            <v>8.68</v>
          </cell>
          <cell r="AL558">
            <v>8.68</v>
          </cell>
          <cell r="AM558">
            <v>8.68</v>
          </cell>
          <cell r="AN558">
            <v>8.68</v>
          </cell>
          <cell r="AO558">
            <v>8.68</v>
          </cell>
          <cell r="AP558">
            <v>8.68</v>
          </cell>
          <cell r="AQ558">
            <v>8.68</v>
          </cell>
          <cell r="AR558">
            <v>8.68</v>
          </cell>
          <cell r="AS558">
            <v>8.68</v>
          </cell>
          <cell r="AT558">
            <v>8.68</v>
          </cell>
          <cell r="AU558">
            <v>8.68</v>
          </cell>
          <cell r="AV558">
            <v>8.68</v>
          </cell>
          <cell r="AW558">
            <v>8.68</v>
          </cell>
          <cell r="AX558">
            <v>8.68</v>
          </cell>
          <cell r="AY558">
            <v>8.68</v>
          </cell>
          <cell r="AZ558">
            <v>8.68</v>
          </cell>
          <cell r="BA558">
            <v>8.68</v>
          </cell>
          <cell r="BB558">
            <v>8.68</v>
          </cell>
          <cell r="BC558">
            <v>8.68</v>
          </cell>
          <cell r="BD558">
            <v>8.68</v>
          </cell>
          <cell r="BE558">
            <v>8.68</v>
          </cell>
          <cell r="BF558">
            <v>8.68</v>
          </cell>
          <cell r="BG558">
            <v>8.68</v>
          </cell>
          <cell r="BH558">
            <v>8.68</v>
          </cell>
          <cell r="BI558">
            <v>8.68</v>
          </cell>
          <cell r="BJ558">
            <v>8.68</v>
          </cell>
          <cell r="BK558">
            <v>8.68</v>
          </cell>
          <cell r="BL558">
            <v>8.68</v>
          </cell>
          <cell r="BM558">
            <v>8.68</v>
          </cell>
          <cell r="BN558">
            <v>8.68</v>
          </cell>
          <cell r="BO558">
            <v>8.68</v>
          </cell>
          <cell r="BP558">
            <v>8.68</v>
          </cell>
          <cell r="BQ558">
            <v>8.68</v>
          </cell>
          <cell r="BR558">
            <v>8.68</v>
          </cell>
          <cell r="BS558">
            <v>8.68</v>
          </cell>
          <cell r="BT558">
            <v>8.68</v>
          </cell>
          <cell r="BU558">
            <v>8.68</v>
          </cell>
          <cell r="BV558">
            <v>8.68</v>
          </cell>
          <cell r="BW558">
            <v>8.68</v>
          </cell>
          <cell r="BX558">
            <v>8.68</v>
          </cell>
          <cell r="BY558">
            <v>8.68</v>
          </cell>
          <cell r="BZ558">
            <v>8.68</v>
          </cell>
          <cell r="CA558">
            <v>8.68</v>
          </cell>
          <cell r="CB558">
            <v>8.68</v>
          </cell>
          <cell r="CC558">
            <v>8.68</v>
          </cell>
          <cell r="CD558">
            <v>8.68</v>
          </cell>
          <cell r="CE558">
            <v>8.68</v>
          </cell>
          <cell r="CF558">
            <v>8.68</v>
          </cell>
          <cell r="CG558">
            <v>8.68</v>
          </cell>
          <cell r="CH558">
            <v>8.68</v>
          </cell>
          <cell r="CI558">
            <v>8.68</v>
          </cell>
          <cell r="CJ558">
            <v>8.68</v>
          </cell>
          <cell r="CK558">
            <v>8.68</v>
          </cell>
          <cell r="CL558">
            <v>8.68</v>
          </cell>
          <cell r="CM558">
            <v>8.68</v>
          </cell>
          <cell r="CN558">
            <v>8.68</v>
          </cell>
          <cell r="CO558">
            <v>8.68</v>
          </cell>
          <cell r="CP558">
            <v>8.68</v>
          </cell>
          <cell r="CQ558">
            <v>8.68</v>
          </cell>
        </row>
        <row r="559">
          <cell r="B559">
            <v>2119</v>
          </cell>
          <cell r="C559" t="str">
            <v>Mastic Water Proof Paint</v>
          </cell>
          <cell r="D559" t="str">
            <v>KG</v>
          </cell>
          <cell r="E559">
            <v>344.44</v>
          </cell>
          <cell r="F559">
            <v>344.28</v>
          </cell>
          <cell r="G559">
            <v>344.56</v>
          </cell>
          <cell r="H559">
            <v>344.47</v>
          </cell>
          <cell r="I559">
            <v>344.65</v>
          </cell>
          <cell r="J559">
            <v>344.63</v>
          </cell>
          <cell r="K559">
            <v>344.53</v>
          </cell>
          <cell r="L559">
            <v>344.76</v>
          </cell>
          <cell r="M559">
            <v>344.58</v>
          </cell>
          <cell r="N559">
            <v>345.26</v>
          </cell>
          <cell r="O559">
            <v>344.53</v>
          </cell>
          <cell r="P559">
            <v>344.63</v>
          </cell>
          <cell r="Q559">
            <v>344.69</v>
          </cell>
          <cell r="R559">
            <v>344.65</v>
          </cell>
          <cell r="S559">
            <v>344.78</v>
          </cell>
          <cell r="T559">
            <v>344.64</v>
          </cell>
          <cell r="U559">
            <v>345.27</v>
          </cell>
          <cell r="V559">
            <v>344.56</v>
          </cell>
          <cell r="W559">
            <v>344.31</v>
          </cell>
          <cell r="X559">
            <v>344.27</v>
          </cell>
          <cell r="Y559">
            <v>344.3</v>
          </cell>
          <cell r="Z559">
            <v>344.83</v>
          </cell>
          <cell r="AA559">
            <v>344.33</v>
          </cell>
          <cell r="AB559">
            <v>344.3</v>
          </cell>
          <cell r="AC559">
            <v>344.42</v>
          </cell>
          <cell r="AD559">
            <v>344.89</v>
          </cell>
          <cell r="AE559">
            <v>344.43</v>
          </cell>
          <cell r="AF559">
            <v>344.39</v>
          </cell>
          <cell r="AG559">
            <v>345.04</v>
          </cell>
          <cell r="AH559">
            <v>344.93</v>
          </cell>
          <cell r="AI559">
            <v>344.27</v>
          </cell>
          <cell r="AJ559">
            <v>344.59</v>
          </cell>
          <cell r="AK559">
            <v>343.92</v>
          </cell>
          <cell r="AL559">
            <v>344.87</v>
          </cell>
          <cell r="AM559">
            <v>344.51</v>
          </cell>
          <cell r="AN559">
            <v>345.42</v>
          </cell>
          <cell r="AO559">
            <v>344.4</v>
          </cell>
          <cell r="AP559">
            <v>344.83</v>
          </cell>
          <cell r="AQ559">
            <v>345.03</v>
          </cell>
          <cell r="AR559">
            <v>344.76</v>
          </cell>
          <cell r="AS559">
            <v>345.54</v>
          </cell>
          <cell r="AT559">
            <v>344.17</v>
          </cell>
          <cell r="AU559">
            <v>344.78</v>
          </cell>
          <cell r="AV559">
            <v>344.49</v>
          </cell>
          <cell r="AW559">
            <v>344.61</v>
          </cell>
          <cell r="AX559">
            <v>345.32</v>
          </cell>
          <cell r="AY559">
            <v>344.63</v>
          </cell>
          <cell r="AZ559">
            <v>344.65</v>
          </cell>
          <cell r="BA559">
            <v>344.43</v>
          </cell>
          <cell r="BB559">
            <v>344.47</v>
          </cell>
          <cell r="BC559">
            <v>344.36</v>
          </cell>
          <cell r="BD559">
            <v>344.51</v>
          </cell>
          <cell r="BE559">
            <v>344.51</v>
          </cell>
          <cell r="BF559">
            <v>344.56</v>
          </cell>
          <cell r="BG559">
            <v>344.93</v>
          </cell>
          <cell r="BH559">
            <v>345.32</v>
          </cell>
          <cell r="BI559">
            <v>344.37</v>
          </cell>
          <cell r="BJ559">
            <v>344.6</v>
          </cell>
          <cell r="BK559">
            <v>344.99</v>
          </cell>
          <cell r="BL559">
            <v>344.33</v>
          </cell>
          <cell r="BM559">
            <v>344.28</v>
          </cell>
          <cell r="BN559">
            <v>344.69</v>
          </cell>
          <cell r="BO559">
            <v>344.59</v>
          </cell>
          <cell r="BP559">
            <v>344.31</v>
          </cell>
          <cell r="BQ559">
            <v>344.69</v>
          </cell>
          <cell r="BR559">
            <v>345.44</v>
          </cell>
          <cell r="BS559">
            <v>344.37</v>
          </cell>
          <cell r="BT559">
            <v>345.08</v>
          </cell>
          <cell r="BU559">
            <v>344.43</v>
          </cell>
          <cell r="BV559">
            <v>345.4</v>
          </cell>
          <cell r="BW559">
            <v>144.79</v>
          </cell>
          <cell r="BX559">
            <v>344.74</v>
          </cell>
          <cell r="BY559">
            <v>344.75</v>
          </cell>
          <cell r="BZ559">
            <v>344.5</v>
          </cell>
          <cell r="CA559">
            <v>344.36</v>
          </cell>
          <cell r="CB559">
            <v>344.6</v>
          </cell>
          <cell r="CC559">
            <v>344.37</v>
          </cell>
          <cell r="CD559">
            <v>344.22</v>
          </cell>
          <cell r="CE559">
            <v>344.22</v>
          </cell>
          <cell r="CF559">
            <v>344.31</v>
          </cell>
          <cell r="CG559">
            <v>345</v>
          </cell>
          <cell r="CH559">
            <v>344.77</v>
          </cell>
          <cell r="CI559">
            <v>344.43</v>
          </cell>
          <cell r="CJ559">
            <v>344.53</v>
          </cell>
          <cell r="CK559">
            <v>344.7</v>
          </cell>
          <cell r="CL559">
            <v>344.37</v>
          </cell>
          <cell r="CM559">
            <v>344.5</v>
          </cell>
          <cell r="CN559">
            <v>344.89</v>
          </cell>
          <cell r="CO559">
            <v>344.78</v>
          </cell>
          <cell r="CP559">
            <v>344.54</v>
          </cell>
          <cell r="CQ559">
            <v>345.57</v>
          </cell>
        </row>
        <row r="560">
          <cell r="B560">
            <v>2120</v>
          </cell>
          <cell r="C560" t="str">
            <v>Synthetic Enamel Paint</v>
          </cell>
          <cell r="D560" t="str">
            <v>LIT</v>
          </cell>
          <cell r="E560">
            <v>139.51</v>
          </cell>
          <cell r="F560">
            <v>139.35</v>
          </cell>
          <cell r="G560">
            <v>139.63</v>
          </cell>
          <cell r="H560">
            <v>139.54</v>
          </cell>
          <cell r="I560">
            <v>139.72</v>
          </cell>
          <cell r="J560">
            <v>139.69999999999999</v>
          </cell>
          <cell r="K560">
            <v>139.6</v>
          </cell>
          <cell r="L560">
            <v>139.83000000000001</v>
          </cell>
          <cell r="M560">
            <v>139.65</v>
          </cell>
          <cell r="N560">
            <v>140.33000000000001</v>
          </cell>
          <cell r="O560">
            <v>139.6</v>
          </cell>
          <cell r="P560">
            <v>139.44</v>
          </cell>
          <cell r="Q560">
            <v>139.76</v>
          </cell>
          <cell r="R560">
            <v>139.72</v>
          </cell>
          <cell r="S560">
            <v>139.85</v>
          </cell>
          <cell r="T560">
            <v>139.71</v>
          </cell>
          <cell r="U560">
            <v>140.34</v>
          </cell>
          <cell r="V560">
            <v>139.63</v>
          </cell>
          <cell r="W560">
            <v>139.38</v>
          </cell>
          <cell r="X560">
            <v>139.34</v>
          </cell>
          <cell r="Y560">
            <v>139.37</v>
          </cell>
          <cell r="Z560">
            <v>139.9</v>
          </cell>
          <cell r="AA560">
            <v>139.4</v>
          </cell>
          <cell r="AB560">
            <v>139.37</v>
          </cell>
          <cell r="AC560">
            <v>139.49</v>
          </cell>
          <cell r="AD560">
            <v>139.96</v>
          </cell>
          <cell r="AE560">
            <v>139.5</v>
          </cell>
          <cell r="AF560">
            <v>139.46</v>
          </cell>
          <cell r="AG560">
            <v>140.11000000000001</v>
          </cell>
          <cell r="AH560">
            <v>140</v>
          </cell>
          <cell r="AI560">
            <v>139.34</v>
          </cell>
          <cell r="AJ560">
            <v>139.66</v>
          </cell>
          <cell r="AK560">
            <v>139.32</v>
          </cell>
          <cell r="AL560">
            <v>139.94</v>
          </cell>
          <cell r="AM560">
            <v>139.58000000000001</v>
          </cell>
          <cell r="AN560">
            <v>140.49</v>
          </cell>
          <cell r="AO560">
            <v>139.47</v>
          </cell>
          <cell r="AP560">
            <v>139.9</v>
          </cell>
          <cell r="AQ560">
            <v>139.55000000000001</v>
          </cell>
          <cell r="AR560">
            <v>139.83000000000001</v>
          </cell>
          <cell r="AS560">
            <v>140.61000000000001</v>
          </cell>
          <cell r="AT560">
            <v>139.24</v>
          </cell>
          <cell r="AU560">
            <v>139.85</v>
          </cell>
          <cell r="AV560">
            <v>139.56</v>
          </cell>
          <cell r="AW560">
            <v>139.68</v>
          </cell>
          <cell r="AX560">
            <v>140.38999999999999</v>
          </cell>
          <cell r="AY560">
            <v>139.69999999999999</v>
          </cell>
          <cell r="AZ560">
            <v>139.72</v>
          </cell>
          <cell r="BA560">
            <v>139.5</v>
          </cell>
          <cell r="BB560">
            <v>139.54</v>
          </cell>
          <cell r="BC560">
            <v>139.43</v>
          </cell>
          <cell r="BD560">
            <v>139.58000000000001</v>
          </cell>
          <cell r="BE560">
            <v>139.58000000000001</v>
          </cell>
          <cell r="BF560">
            <v>139.63</v>
          </cell>
          <cell r="BG560">
            <v>140</v>
          </cell>
          <cell r="BH560">
            <v>140.38999999999999</v>
          </cell>
          <cell r="BI560">
            <v>139.44</v>
          </cell>
          <cell r="BJ560">
            <v>139.66999999999999</v>
          </cell>
          <cell r="BK560">
            <v>140.06</v>
          </cell>
          <cell r="BL560">
            <v>139.4</v>
          </cell>
          <cell r="BM560">
            <v>139.35</v>
          </cell>
          <cell r="BN560">
            <v>139.76</v>
          </cell>
          <cell r="BO560">
            <v>139.66</v>
          </cell>
          <cell r="BP560">
            <v>139.38</v>
          </cell>
          <cell r="BQ560">
            <v>139.76</v>
          </cell>
          <cell r="BR560">
            <v>140.51</v>
          </cell>
          <cell r="BS560">
            <v>139.44</v>
          </cell>
          <cell r="BT560">
            <v>140.15</v>
          </cell>
          <cell r="BU560">
            <v>139.5</v>
          </cell>
          <cell r="BV560">
            <v>140.47</v>
          </cell>
          <cell r="BW560">
            <v>140.06</v>
          </cell>
          <cell r="BX560">
            <v>139.81</v>
          </cell>
          <cell r="BY560">
            <v>139.82</v>
          </cell>
          <cell r="BZ560">
            <v>139.57</v>
          </cell>
          <cell r="CA560">
            <v>139.43</v>
          </cell>
          <cell r="CB560">
            <v>139.66999999999999</v>
          </cell>
          <cell r="CC560">
            <v>139.44</v>
          </cell>
          <cell r="CD560">
            <v>139.29</v>
          </cell>
          <cell r="CE560">
            <v>139.29</v>
          </cell>
          <cell r="CF560">
            <v>139.38</v>
          </cell>
          <cell r="CG560">
            <v>140.07</v>
          </cell>
          <cell r="CH560">
            <v>139.84</v>
          </cell>
          <cell r="CI560">
            <v>139.5</v>
          </cell>
          <cell r="CJ560">
            <v>139.6</v>
          </cell>
          <cell r="CK560">
            <v>139.77000000000001</v>
          </cell>
          <cell r="CL560">
            <v>139.44</v>
          </cell>
          <cell r="CM560">
            <v>139.57</v>
          </cell>
          <cell r="CN560">
            <v>139.96</v>
          </cell>
          <cell r="CO560">
            <v>139.85</v>
          </cell>
          <cell r="CP560">
            <v>139.61000000000001</v>
          </cell>
          <cell r="CQ560">
            <v>140.47</v>
          </cell>
        </row>
        <row r="561">
          <cell r="B561">
            <v>2121</v>
          </cell>
          <cell r="C561" t="str">
            <v>Shuttering (401) A</v>
          </cell>
          <cell r="D561" t="str">
            <v>LS</v>
          </cell>
          <cell r="E561">
            <v>31585.79</v>
          </cell>
          <cell r="F561">
            <v>31585.79</v>
          </cell>
          <cell r="G561">
            <v>31585.79</v>
          </cell>
          <cell r="H561">
            <v>31585.79</v>
          </cell>
          <cell r="I561">
            <v>31585.79</v>
          </cell>
          <cell r="J561">
            <v>31585.79</v>
          </cell>
          <cell r="K561">
            <v>31585.79</v>
          </cell>
          <cell r="L561">
            <v>31585.79</v>
          </cell>
          <cell r="M561">
            <v>31585.79</v>
          </cell>
          <cell r="N561">
            <v>31585.79</v>
          </cell>
          <cell r="O561">
            <v>31585.79</v>
          </cell>
          <cell r="P561">
            <v>31585.79</v>
          </cell>
          <cell r="Q561">
            <v>31585.79</v>
          </cell>
          <cell r="R561">
            <v>31585.79</v>
          </cell>
          <cell r="S561">
            <v>31585.79</v>
          </cell>
          <cell r="T561">
            <v>31585.79</v>
          </cell>
          <cell r="U561">
            <v>31585.79</v>
          </cell>
          <cell r="V561">
            <v>31585.79</v>
          </cell>
          <cell r="W561">
            <v>31585.79</v>
          </cell>
          <cell r="X561">
            <v>31585.79</v>
          </cell>
          <cell r="Y561">
            <v>31585.79</v>
          </cell>
          <cell r="Z561">
            <v>31585.79</v>
          </cell>
          <cell r="AA561">
            <v>31585.79</v>
          </cell>
          <cell r="AB561">
            <v>31585.79</v>
          </cell>
          <cell r="AC561">
            <v>31585.79</v>
          </cell>
          <cell r="AD561">
            <v>31585.79</v>
          </cell>
          <cell r="AE561">
            <v>31585.79</v>
          </cell>
          <cell r="AF561">
            <v>31585.79</v>
          </cell>
          <cell r="AG561">
            <v>31585.79</v>
          </cell>
          <cell r="AH561">
            <v>31585.79</v>
          </cell>
          <cell r="AI561">
            <v>31585.79</v>
          </cell>
          <cell r="AJ561">
            <v>31585.79</v>
          </cell>
          <cell r="AK561">
            <v>31585.79</v>
          </cell>
          <cell r="AL561">
            <v>31585.79</v>
          </cell>
          <cell r="AM561">
            <v>31585.79</v>
          </cell>
          <cell r="AN561">
            <v>31585.79</v>
          </cell>
          <cell r="AO561">
            <v>31585.79</v>
          </cell>
          <cell r="AP561">
            <v>31585.79</v>
          </cell>
          <cell r="AQ561">
            <v>31585.79</v>
          </cell>
          <cell r="AR561">
            <v>31585.79</v>
          </cell>
          <cell r="AS561">
            <v>31585.79</v>
          </cell>
          <cell r="AT561">
            <v>31585.79</v>
          </cell>
          <cell r="AU561">
            <v>31585.79</v>
          </cell>
          <cell r="AV561">
            <v>31585.79</v>
          </cell>
          <cell r="AW561">
            <v>31585.79</v>
          </cell>
          <cell r="AX561">
            <v>31585.79</v>
          </cell>
          <cell r="AY561">
            <v>31585.79</v>
          </cell>
          <cell r="AZ561">
            <v>31585.79</v>
          </cell>
          <cell r="BA561">
            <v>31585.79</v>
          </cell>
          <cell r="BB561">
            <v>31585.79</v>
          </cell>
          <cell r="BC561">
            <v>31585.79</v>
          </cell>
          <cell r="BD561">
            <v>31585.79</v>
          </cell>
          <cell r="BE561">
            <v>31585.79</v>
          </cell>
          <cell r="BF561">
            <v>31585.79</v>
          </cell>
          <cell r="BG561">
            <v>31585.79</v>
          </cell>
          <cell r="BH561">
            <v>31585.79</v>
          </cell>
          <cell r="BI561">
            <v>31585.79</v>
          </cell>
          <cell r="BJ561">
            <v>31585.79</v>
          </cell>
          <cell r="BK561">
            <v>31585.79</v>
          </cell>
          <cell r="BL561">
            <v>31585.79</v>
          </cell>
          <cell r="BM561">
            <v>31585.79</v>
          </cell>
          <cell r="BN561">
            <v>31585.79</v>
          </cell>
          <cell r="BO561">
            <v>31585.79</v>
          </cell>
          <cell r="BP561">
            <v>31585.79</v>
          </cell>
          <cell r="BQ561">
            <v>31585.79</v>
          </cell>
          <cell r="BR561">
            <v>31585.79</v>
          </cell>
          <cell r="BS561">
            <v>31585.79</v>
          </cell>
          <cell r="BT561">
            <v>31585.79</v>
          </cell>
          <cell r="BU561">
            <v>31585.79</v>
          </cell>
          <cell r="BV561">
            <v>31585.79</v>
          </cell>
          <cell r="BW561">
            <v>31585.79</v>
          </cell>
          <cell r="BX561">
            <v>31585.79</v>
          </cell>
          <cell r="BY561">
            <v>31585.79</v>
          </cell>
          <cell r="BZ561">
            <v>31585.79</v>
          </cell>
          <cell r="CA561">
            <v>31585.79</v>
          </cell>
          <cell r="CB561">
            <v>31585.79</v>
          </cell>
          <cell r="CC561">
            <v>31585.79</v>
          </cell>
          <cell r="CD561">
            <v>31585.79</v>
          </cell>
          <cell r="CE561">
            <v>31585.79</v>
          </cell>
          <cell r="CF561">
            <v>31585.79</v>
          </cell>
          <cell r="CG561">
            <v>31585.79</v>
          </cell>
          <cell r="CH561">
            <v>31585.79</v>
          </cell>
          <cell r="CI561">
            <v>31585.79</v>
          </cell>
          <cell r="CJ561">
            <v>31585.79</v>
          </cell>
          <cell r="CK561">
            <v>31585.79</v>
          </cell>
          <cell r="CL561">
            <v>31585.79</v>
          </cell>
          <cell r="CM561">
            <v>31585.79</v>
          </cell>
          <cell r="CN561">
            <v>31585.79</v>
          </cell>
          <cell r="CO561">
            <v>31585.79</v>
          </cell>
          <cell r="CP561">
            <v>31585.79</v>
          </cell>
          <cell r="CQ561">
            <v>31585.79</v>
          </cell>
        </row>
        <row r="562">
          <cell r="B562">
            <v>2122</v>
          </cell>
          <cell r="C562" t="str">
            <v>Shuttering (401) B</v>
          </cell>
          <cell r="D562" t="str">
            <v>LS</v>
          </cell>
          <cell r="E562">
            <v>839.58</v>
          </cell>
          <cell r="F562">
            <v>839.58</v>
          </cell>
          <cell r="G562">
            <v>839.58</v>
          </cell>
          <cell r="H562">
            <v>839.58</v>
          </cell>
          <cell r="I562">
            <v>839.58</v>
          </cell>
          <cell r="J562">
            <v>839.58</v>
          </cell>
          <cell r="K562">
            <v>839.58</v>
          </cell>
          <cell r="L562">
            <v>839.58</v>
          </cell>
          <cell r="M562">
            <v>839.58</v>
          </cell>
          <cell r="N562">
            <v>839.58</v>
          </cell>
          <cell r="O562">
            <v>839.58</v>
          </cell>
          <cell r="P562">
            <v>839.58</v>
          </cell>
          <cell r="Q562">
            <v>839.58</v>
          </cell>
          <cell r="R562">
            <v>839.58</v>
          </cell>
          <cell r="S562">
            <v>839.58</v>
          </cell>
          <cell r="T562">
            <v>839.58</v>
          </cell>
          <cell r="U562">
            <v>839.58</v>
          </cell>
          <cell r="V562">
            <v>839.58</v>
          </cell>
          <cell r="W562">
            <v>839.58</v>
          </cell>
          <cell r="X562">
            <v>839.58</v>
          </cell>
          <cell r="Y562">
            <v>839.58</v>
          </cell>
          <cell r="Z562">
            <v>839.58</v>
          </cell>
          <cell r="AA562">
            <v>839.58</v>
          </cell>
          <cell r="AB562">
            <v>839.58</v>
          </cell>
          <cell r="AC562">
            <v>839.58</v>
          </cell>
          <cell r="AD562">
            <v>839.58</v>
          </cell>
          <cell r="AE562">
            <v>839.58</v>
          </cell>
          <cell r="AF562">
            <v>839.58</v>
          </cell>
          <cell r="AG562">
            <v>839.58</v>
          </cell>
          <cell r="AH562">
            <v>839.58</v>
          </cell>
          <cell r="AI562">
            <v>839.58</v>
          </cell>
          <cell r="AJ562">
            <v>839.58</v>
          </cell>
          <cell r="AK562">
            <v>839.58</v>
          </cell>
          <cell r="AL562">
            <v>839.58</v>
          </cell>
          <cell r="AM562">
            <v>839.58</v>
          </cell>
          <cell r="AN562">
            <v>839.58</v>
          </cell>
          <cell r="AO562">
            <v>839.58</v>
          </cell>
          <cell r="AP562">
            <v>839.58</v>
          </cell>
          <cell r="AQ562">
            <v>839.58</v>
          </cell>
          <cell r="AR562">
            <v>839.58</v>
          </cell>
          <cell r="AS562">
            <v>839.58</v>
          </cell>
          <cell r="AT562">
            <v>839.58</v>
          </cell>
          <cell r="AU562">
            <v>839.58</v>
          </cell>
          <cell r="AV562">
            <v>839.58</v>
          </cell>
          <cell r="AW562">
            <v>839.58</v>
          </cell>
          <cell r="AX562">
            <v>839.58</v>
          </cell>
          <cell r="AY562">
            <v>839.58</v>
          </cell>
          <cell r="AZ562">
            <v>839.58</v>
          </cell>
          <cell r="BA562">
            <v>839.58</v>
          </cell>
          <cell r="BB562">
            <v>839.58</v>
          </cell>
          <cell r="BC562">
            <v>839.58</v>
          </cell>
          <cell r="BD562">
            <v>839.58</v>
          </cell>
          <cell r="BE562">
            <v>839.58</v>
          </cell>
          <cell r="BF562">
            <v>839.58</v>
          </cell>
          <cell r="BG562">
            <v>839.58</v>
          </cell>
          <cell r="BH562">
            <v>839.58</v>
          </cell>
          <cell r="BI562">
            <v>839.58</v>
          </cell>
          <cell r="BJ562">
            <v>839.58</v>
          </cell>
          <cell r="BK562">
            <v>839.58</v>
          </cell>
          <cell r="BL562">
            <v>839.58</v>
          </cell>
          <cell r="BM562">
            <v>839.58</v>
          </cell>
          <cell r="BN562">
            <v>839.58</v>
          </cell>
          <cell r="BO562">
            <v>839.58</v>
          </cell>
          <cell r="BP562">
            <v>839.58</v>
          </cell>
          <cell r="BQ562">
            <v>839.58</v>
          </cell>
          <cell r="BR562">
            <v>839.58</v>
          </cell>
          <cell r="BS562">
            <v>839.58</v>
          </cell>
          <cell r="BT562">
            <v>839.58</v>
          </cell>
          <cell r="BU562">
            <v>839.58</v>
          </cell>
          <cell r="BV562">
            <v>839.58</v>
          </cell>
          <cell r="BW562">
            <v>839.58</v>
          </cell>
          <cell r="BX562">
            <v>839.58</v>
          </cell>
          <cell r="BY562">
            <v>839.58</v>
          </cell>
          <cell r="BZ562">
            <v>839.58</v>
          </cell>
          <cell r="CA562">
            <v>839.58</v>
          </cell>
          <cell r="CB562">
            <v>839.58</v>
          </cell>
          <cell r="CC562">
            <v>839.58</v>
          </cell>
          <cell r="CD562">
            <v>839.58</v>
          </cell>
          <cell r="CE562">
            <v>839.58</v>
          </cell>
          <cell r="CF562">
            <v>839.58</v>
          </cell>
          <cell r="CG562">
            <v>839.58</v>
          </cell>
          <cell r="CH562">
            <v>839.58</v>
          </cell>
          <cell r="CI562">
            <v>839.58</v>
          </cell>
          <cell r="CJ562">
            <v>839.58</v>
          </cell>
          <cell r="CK562">
            <v>839.58</v>
          </cell>
          <cell r="CL562">
            <v>839.58</v>
          </cell>
          <cell r="CM562">
            <v>839.58</v>
          </cell>
          <cell r="CN562">
            <v>839.58</v>
          </cell>
          <cell r="CO562">
            <v>839.58</v>
          </cell>
          <cell r="CP562">
            <v>839.58</v>
          </cell>
          <cell r="CQ562">
            <v>839.58</v>
          </cell>
        </row>
        <row r="563">
          <cell r="B563">
            <v>2123</v>
          </cell>
          <cell r="C563" t="str">
            <v>Shuttering (401) C</v>
          </cell>
          <cell r="D563" t="str">
            <v>LS</v>
          </cell>
          <cell r="E563">
            <v>13471.34</v>
          </cell>
          <cell r="F563">
            <v>13471.34</v>
          </cell>
          <cell r="G563">
            <v>13471.34</v>
          </cell>
          <cell r="H563">
            <v>13471.34</v>
          </cell>
          <cell r="I563">
            <v>13471.34</v>
          </cell>
          <cell r="J563">
            <v>13471.34</v>
          </cell>
          <cell r="K563">
            <v>13471.34</v>
          </cell>
          <cell r="L563">
            <v>13471.34</v>
          </cell>
          <cell r="M563">
            <v>13471.34</v>
          </cell>
          <cell r="N563">
            <v>13471.34</v>
          </cell>
          <cell r="O563">
            <v>13471.34</v>
          </cell>
          <cell r="P563">
            <v>13471.34</v>
          </cell>
          <cell r="Q563">
            <v>13471.34</v>
          </cell>
          <cell r="R563">
            <v>13471.34</v>
          </cell>
          <cell r="S563">
            <v>13471.34</v>
          </cell>
          <cell r="T563">
            <v>13471.34</v>
          </cell>
          <cell r="U563">
            <v>13471.34</v>
          </cell>
          <cell r="V563">
            <v>13471.34</v>
          </cell>
          <cell r="W563">
            <v>13471.34</v>
          </cell>
          <cell r="X563">
            <v>13471.34</v>
          </cell>
          <cell r="Y563">
            <v>13471.34</v>
          </cell>
          <cell r="Z563">
            <v>13471.34</v>
          </cell>
          <cell r="AA563">
            <v>13471.34</v>
          </cell>
          <cell r="AB563">
            <v>13471.34</v>
          </cell>
          <cell r="AC563">
            <v>13471.34</v>
          </cell>
          <cell r="AD563">
            <v>13471.34</v>
          </cell>
          <cell r="AE563">
            <v>13471.34</v>
          </cell>
          <cell r="AF563">
            <v>13471.34</v>
          </cell>
          <cell r="AG563">
            <v>13471.34</v>
          </cell>
          <cell r="AH563">
            <v>13471.34</v>
          </cell>
          <cell r="AI563">
            <v>13471.34</v>
          </cell>
          <cell r="AJ563">
            <v>13471.34</v>
          </cell>
          <cell r="AK563">
            <v>13471.34</v>
          </cell>
          <cell r="AL563">
            <v>13471.34</v>
          </cell>
          <cell r="AM563">
            <v>13471.34</v>
          </cell>
          <cell r="AN563">
            <v>13471.34</v>
          </cell>
          <cell r="AO563">
            <v>13471.34</v>
          </cell>
          <cell r="AP563">
            <v>13471.34</v>
          </cell>
          <cell r="AQ563">
            <v>13471.34</v>
          </cell>
          <cell r="AR563">
            <v>13471.34</v>
          </cell>
          <cell r="AS563">
            <v>13471.34</v>
          </cell>
          <cell r="AT563">
            <v>13471.34</v>
          </cell>
          <cell r="AU563">
            <v>13471.34</v>
          </cell>
          <cell r="AV563">
            <v>13471.34</v>
          </cell>
          <cell r="AW563">
            <v>13471.34</v>
          </cell>
          <cell r="AX563">
            <v>13471.34</v>
          </cell>
          <cell r="AY563">
            <v>13471.34</v>
          </cell>
          <cell r="AZ563">
            <v>13471.34</v>
          </cell>
          <cell r="BA563">
            <v>13471.34</v>
          </cell>
          <cell r="BB563">
            <v>13471.34</v>
          </cell>
          <cell r="BC563">
            <v>13471.34</v>
          </cell>
          <cell r="BD563">
            <v>13471.34</v>
          </cell>
          <cell r="BE563">
            <v>13471.34</v>
          </cell>
          <cell r="BF563">
            <v>13471.34</v>
          </cell>
          <cell r="BG563">
            <v>13471.34</v>
          </cell>
          <cell r="BH563">
            <v>13471.34</v>
          </cell>
          <cell r="BI563">
            <v>13471.34</v>
          </cell>
          <cell r="BJ563">
            <v>13471.34</v>
          </cell>
          <cell r="BK563">
            <v>13471.34</v>
          </cell>
          <cell r="BL563">
            <v>13471.34</v>
          </cell>
          <cell r="BM563">
            <v>13471.34</v>
          </cell>
          <cell r="BN563">
            <v>13471.34</v>
          </cell>
          <cell r="BO563">
            <v>13471.34</v>
          </cell>
          <cell r="BP563">
            <v>13471.34</v>
          </cell>
          <cell r="BQ563">
            <v>13471.34</v>
          </cell>
          <cell r="BR563">
            <v>13471.34</v>
          </cell>
          <cell r="BS563">
            <v>13471.34</v>
          </cell>
          <cell r="BT563">
            <v>13471.34</v>
          </cell>
          <cell r="BU563">
            <v>13471.34</v>
          </cell>
          <cell r="BV563">
            <v>13471.34</v>
          </cell>
          <cell r="BW563">
            <v>13471.34</v>
          </cell>
          <cell r="BX563">
            <v>13471.34</v>
          </cell>
          <cell r="BY563">
            <v>13471.34</v>
          </cell>
          <cell r="BZ563">
            <v>13471.34</v>
          </cell>
          <cell r="CA563">
            <v>13471.34</v>
          </cell>
          <cell r="CB563">
            <v>13471.34</v>
          </cell>
          <cell r="CC563">
            <v>13471.34</v>
          </cell>
          <cell r="CD563">
            <v>13471.34</v>
          </cell>
          <cell r="CE563">
            <v>13471.34</v>
          </cell>
          <cell r="CF563">
            <v>13471.34</v>
          </cell>
          <cell r="CG563">
            <v>13471.34</v>
          </cell>
          <cell r="CH563">
            <v>13471.34</v>
          </cell>
          <cell r="CI563">
            <v>13471.34</v>
          </cell>
          <cell r="CJ563">
            <v>13471.34</v>
          </cell>
          <cell r="CK563">
            <v>13471.34</v>
          </cell>
          <cell r="CL563">
            <v>13471.34</v>
          </cell>
          <cell r="CM563">
            <v>13471.34</v>
          </cell>
          <cell r="CN563">
            <v>13471.34</v>
          </cell>
          <cell r="CO563">
            <v>13471.34</v>
          </cell>
          <cell r="CP563">
            <v>13471.34</v>
          </cell>
          <cell r="CQ563">
            <v>13471.34</v>
          </cell>
        </row>
        <row r="564">
          <cell r="B564">
            <v>2124</v>
          </cell>
          <cell r="C564" t="str">
            <v>Shuttering (401) D</v>
          </cell>
          <cell r="D564" t="str">
            <v>LS</v>
          </cell>
          <cell r="E564">
            <v>27480.240000000002</v>
          </cell>
          <cell r="F564">
            <v>27480.240000000002</v>
          </cell>
          <cell r="G564">
            <v>27480.240000000002</v>
          </cell>
          <cell r="H564">
            <v>27480.240000000002</v>
          </cell>
          <cell r="I564">
            <v>27480.240000000002</v>
          </cell>
          <cell r="J564">
            <v>27480.240000000002</v>
          </cell>
          <cell r="K564">
            <v>27480.240000000002</v>
          </cell>
          <cell r="L564">
            <v>27480.240000000002</v>
          </cell>
          <cell r="M564">
            <v>27480.240000000002</v>
          </cell>
          <cell r="N564">
            <v>27480.240000000002</v>
          </cell>
          <cell r="O564">
            <v>27480.240000000002</v>
          </cell>
          <cell r="P564">
            <v>27480.240000000002</v>
          </cell>
          <cell r="Q564">
            <v>27480.240000000002</v>
          </cell>
          <cell r="R564">
            <v>27480.240000000002</v>
          </cell>
          <cell r="S564">
            <v>27480.240000000002</v>
          </cell>
          <cell r="T564">
            <v>27480.240000000002</v>
          </cell>
          <cell r="U564">
            <v>27480.240000000002</v>
          </cell>
          <cell r="V564">
            <v>27480.240000000002</v>
          </cell>
          <cell r="W564">
            <v>27480.23</v>
          </cell>
          <cell r="X564">
            <v>27480.240000000002</v>
          </cell>
          <cell r="Y564">
            <v>27480.240000000002</v>
          </cell>
          <cell r="Z564">
            <v>27480.240000000002</v>
          </cell>
          <cell r="AA564">
            <v>27480.240000000002</v>
          </cell>
          <cell r="AB564">
            <v>27480.240000000002</v>
          </cell>
          <cell r="AC564">
            <v>27480.240000000002</v>
          </cell>
          <cell r="AD564">
            <v>27480.240000000002</v>
          </cell>
          <cell r="AE564">
            <v>27480.240000000002</v>
          </cell>
          <cell r="AF564">
            <v>27480.240000000002</v>
          </cell>
          <cell r="AG564">
            <v>27480.240000000002</v>
          </cell>
          <cell r="AH564">
            <v>27480.240000000002</v>
          </cell>
          <cell r="AI564">
            <v>27480.240000000002</v>
          </cell>
          <cell r="AJ564">
            <v>27480.240000000002</v>
          </cell>
          <cell r="AK564">
            <v>27480.23</v>
          </cell>
          <cell r="AL564">
            <v>27480.240000000002</v>
          </cell>
          <cell r="AM564">
            <v>27480.240000000002</v>
          </cell>
          <cell r="AN564">
            <v>27480.240000000002</v>
          </cell>
          <cell r="AO564">
            <v>27480.240000000002</v>
          </cell>
          <cell r="AP564">
            <v>27480.240000000002</v>
          </cell>
          <cell r="AQ564">
            <v>27480.240000000002</v>
          </cell>
          <cell r="AR564">
            <v>27480.240000000002</v>
          </cell>
          <cell r="AS564">
            <v>27480.240000000002</v>
          </cell>
          <cell r="AT564">
            <v>27480.240000000002</v>
          </cell>
          <cell r="AU564">
            <v>27480.240000000002</v>
          </cell>
          <cell r="AV564">
            <v>27480.240000000002</v>
          </cell>
          <cell r="AW564">
            <v>27480.240000000002</v>
          </cell>
          <cell r="AX564">
            <v>27480.240000000002</v>
          </cell>
          <cell r="AY564">
            <v>27480.240000000002</v>
          </cell>
          <cell r="AZ564">
            <v>27480.240000000002</v>
          </cell>
          <cell r="BA564">
            <v>27480.240000000002</v>
          </cell>
          <cell r="BB564">
            <v>27480.240000000002</v>
          </cell>
          <cell r="BC564">
            <v>27480.240000000002</v>
          </cell>
          <cell r="BD564">
            <v>27480.240000000002</v>
          </cell>
          <cell r="BE564">
            <v>27480.240000000002</v>
          </cell>
          <cell r="BF564">
            <v>27480.240000000002</v>
          </cell>
          <cell r="BG564">
            <v>27480.240000000002</v>
          </cell>
          <cell r="BH564">
            <v>27480.240000000002</v>
          </cell>
          <cell r="BI564">
            <v>27480.240000000002</v>
          </cell>
          <cell r="BJ564">
            <v>27480.240000000002</v>
          </cell>
          <cell r="BK564">
            <v>27480.240000000002</v>
          </cell>
          <cell r="BL564">
            <v>27480.240000000002</v>
          </cell>
          <cell r="BM564">
            <v>27480.240000000002</v>
          </cell>
          <cell r="BN564">
            <v>27480.240000000002</v>
          </cell>
          <cell r="BO564">
            <v>27480.240000000002</v>
          </cell>
          <cell r="BP564">
            <v>27480.240000000002</v>
          </cell>
          <cell r="BQ564">
            <v>27480.240000000002</v>
          </cell>
          <cell r="BR564">
            <v>27480.240000000002</v>
          </cell>
          <cell r="BS564">
            <v>27480.240000000002</v>
          </cell>
          <cell r="BT564">
            <v>27480.240000000002</v>
          </cell>
          <cell r="BU564">
            <v>27480.240000000002</v>
          </cell>
          <cell r="BV564">
            <v>27480.240000000002</v>
          </cell>
          <cell r="BW564">
            <v>27480.240000000002</v>
          </cell>
          <cell r="BX564">
            <v>27480.25</v>
          </cell>
          <cell r="BY564">
            <v>27480.240000000002</v>
          </cell>
          <cell r="BZ564">
            <v>27480.240000000002</v>
          </cell>
          <cell r="CA564">
            <v>27480.240000000002</v>
          </cell>
          <cell r="CB564">
            <v>27480.240000000002</v>
          </cell>
          <cell r="CC564">
            <v>27480.240000000002</v>
          </cell>
          <cell r="CD564">
            <v>27480.240000000002</v>
          </cell>
          <cell r="CE564">
            <v>27480.240000000002</v>
          </cell>
          <cell r="CF564">
            <v>27480.240000000002</v>
          </cell>
          <cell r="CG564">
            <v>27480.240000000002</v>
          </cell>
          <cell r="CH564">
            <v>27480.240000000002</v>
          </cell>
          <cell r="CI564">
            <v>27480.240000000002</v>
          </cell>
          <cell r="CJ564">
            <v>27480.240000000002</v>
          </cell>
          <cell r="CK564">
            <v>27480.240000000002</v>
          </cell>
          <cell r="CL564">
            <v>27480.240000000002</v>
          </cell>
          <cell r="CM564">
            <v>27480.240000000002</v>
          </cell>
          <cell r="CN564">
            <v>27480.240000000002</v>
          </cell>
          <cell r="CO564">
            <v>27480.240000000002</v>
          </cell>
          <cell r="CP564">
            <v>27480.240000000002</v>
          </cell>
          <cell r="CQ564">
            <v>27480.240000000002</v>
          </cell>
        </row>
        <row r="565">
          <cell r="B565">
            <v>2125</v>
          </cell>
          <cell r="C565" t="str">
            <v>Shuttering (401) E</v>
          </cell>
          <cell r="D565" t="str">
            <v>LS</v>
          </cell>
          <cell r="E565">
            <v>21765.58</v>
          </cell>
          <cell r="F565">
            <v>21765.58</v>
          </cell>
          <cell r="G565">
            <v>21765.58</v>
          </cell>
          <cell r="H565">
            <v>21765.58</v>
          </cell>
          <cell r="I565">
            <v>21765.58</v>
          </cell>
          <cell r="J565">
            <v>21765.58</v>
          </cell>
          <cell r="K565">
            <v>21765.58</v>
          </cell>
          <cell r="L565">
            <v>21765.58</v>
          </cell>
          <cell r="M565">
            <v>21765.58</v>
          </cell>
          <cell r="N565">
            <v>21765.58</v>
          </cell>
          <cell r="O565">
            <v>21765.58</v>
          </cell>
          <cell r="P565">
            <v>21765.58</v>
          </cell>
          <cell r="Q565">
            <v>21765.58</v>
          </cell>
          <cell r="R565">
            <v>21765.58</v>
          </cell>
          <cell r="S565">
            <v>21765.58</v>
          </cell>
          <cell r="T565">
            <v>21765.58</v>
          </cell>
          <cell r="U565">
            <v>21765.58</v>
          </cell>
          <cell r="V565">
            <v>21765.58</v>
          </cell>
          <cell r="W565">
            <v>21765.58</v>
          </cell>
          <cell r="X565">
            <v>21765.58</v>
          </cell>
          <cell r="Y565">
            <v>21765.58</v>
          </cell>
          <cell r="Z565">
            <v>21765.58</v>
          </cell>
          <cell r="AA565">
            <v>21765.58</v>
          </cell>
          <cell r="AB565">
            <v>21765.58</v>
          </cell>
          <cell r="AC565">
            <v>21765.58</v>
          </cell>
          <cell r="AD565">
            <v>21765.58</v>
          </cell>
          <cell r="AE565">
            <v>21765.58</v>
          </cell>
          <cell r="AF565">
            <v>21765.58</v>
          </cell>
          <cell r="AG565">
            <v>21765.58</v>
          </cell>
          <cell r="AH565">
            <v>21765.58</v>
          </cell>
          <cell r="AI565">
            <v>21765.58</v>
          </cell>
          <cell r="AJ565">
            <v>21765.58</v>
          </cell>
          <cell r="AK565">
            <v>21765.58</v>
          </cell>
          <cell r="AL565">
            <v>21765.58</v>
          </cell>
          <cell r="AM565">
            <v>21765.58</v>
          </cell>
          <cell r="AN565">
            <v>21765.58</v>
          </cell>
          <cell r="AO565">
            <v>21765.58</v>
          </cell>
          <cell r="AP565">
            <v>21765.58</v>
          </cell>
          <cell r="AQ565">
            <v>21765.58</v>
          </cell>
          <cell r="AR565">
            <v>21765.58</v>
          </cell>
          <cell r="AS565">
            <v>21765.58</v>
          </cell>
          <cell r="AT565">
            <v>21765.58</v>
          </cell>
          <cell r="AU565">
            <v>21765.58</v>
          </cell>
          <cell r="AV565">
            <v>21765.58</v>
          </cell>
          <cell r="AW565">
            <v>21765.58</v>
          </cell>
          <cell r="AX565">
            <v>21765.58</v>
          </cell>
          <cell r="AY565">
            <v>21765.58</v>
          </cell>
          <cell r="AZ565">
            <v>21765.58</v>
          </cell>
          <cell r="BA565">
            <v>21765.58</v>
          </cell>
          <cell r="BB565">
            <v>21765.58</v>
          </cell>
          <cell r="BC565">
            <v>21765.58</v>
          </cell>
          <cell r="BD565">
            <v>21765.58</v>
          </cell>
          <cell r="BE565">
            <v>21765.58</v>
          </cell>
          <cell r="BF565">
            <v>21765.58</v>
          </cell>
          <cell r="BG565">
            <v>21765.58</v>
          </cell>
          <cell r="BH565">
            <v>21765.58</v>
          </cell>
          <cell r="BI565">
            <v>21765.58</v>
          </cell>
          <cell r="BJ565">
            <v>21765.58</v>
          </cell>
          <cell r="BK565">
            <v>21765.58</v>
          </cell>
          <cell r="BL565">
            <v>21765.58</v>
          </cell>
          <cell r="BM565">
            <v>21765.58</v>
          </cell>
          <cell r="BN565">
            <v>21765.58</v>
          </cell>
          <cell r="BO565">
            <v>21765.58</v>
          </cell>
          <cell r="BP565">
            <v>21765.58</v>
          </cell>
          <cell r="BQ565">
            <v>21765.58</v>
          </cell>
          <cell r="BR565">
            <v>21765.58</v>
          </cell>
          <cell r="BS565">
            <v>21765.58</v>
          </cell>
          <cell r="BT565">
            <v>21765.58</v>
          </cell>
          <cell r="BU565">
            <v>21765.58</v>
          </cell>
          <cell r="BV565">
            <v>21765.58</v>
          </cell>
          <cell r="BW565">
            <v>21765.58</v>
          </cell>
          <cell r="BX565">
            <v>21765.58</v>
          </cell>
          <cell r="BY565">
            <v>21765.58</v>
          </cell>
          <cell r="BZ565">
            <v>21765.58</v>
          </cell>
          <cell r="CA565">
            <v>21765.58</v>
          </cell>
          <cell r="CB565">
            <v>21765.58</v>
          </cell>
          <cell r="CC565">
            <v>21765.58</v>
          </cell>
          <cell r="CD565">
            <v>21765.58</v>
          </cell>
          <cell r="CE565">
            <v>21765.58</v>
          </cell>
          <cell r="CF565">
            <v>21765.58</v>
          </cell>
          <cell r="CG565">
            <v>21765.58</v>
          </cell>
          <cell r="CH565">
            <v>21765.58</v>
          </cell>
          <cell r="CI565">
            <v>21765.58</v>
          </cell>
          <cell r="CJ565">
            <v>21765.58</v>
          </cell>
          <cell r="CK565">
            <v>21765.58</v>
          </cell>
          <cell r="CL565">
            <v>21765.58</v>
          </cell>
          <cell r="CM565">
            <v>21765.58</v>
          </cell>
          <cell r="CN565">
            <v>21765.58</v>
          </cell>
          <cell r="CO565">
            <v>21765.58</v>
          </cell>
          <cell r="CP565">
            <v>21765.58</v>
          </cell>
          <cell r="CQ565">
            <v>21765.58</v>
          </cell>
        </row>
        <row r="566">
          <cell r="B566">
            <v>2126</v>
          </cell>
          <cell r="C566" t="str">
            <v>Shuttering (401) F</v>
          </cell>
          <cell r="D566" t="str">
            <v>LS</v>
          </cell>
          <cell r="E566">
            <v>1076.54</v>
          </cell>
          <cell r="F566">
            <v>1076.54</v>
          </cell>
          <cell r="G566">
            <v>1076.54</v>
          </cell>
          <cell r="H566">
            <v>1076.54</v>
          </cell>
          <cell r="I566">
            <v>1076.54</v>
          </cell>
          <cell r="J566">
            <v>1076.54</v>
          </cell>
          <cell r="K566">
            <v>1076.54</v>
          </cell>
          <cell r="L566">
            <v>1076.54</v>
          </cell>
          <cell r="M566">
            <v>1076.54</v>
          </cell>
          <cell r="N566">
            <v>1076.54</v>
          </cell>
          <cell r="O566">
            <v>1076.54</v>
          </cell>
          <cell r="P566">
            <v>1076.54</v>
          </cell>
          <cell r="Q566">
            <v>1076.54</v>
          </cell>
          <cell r="R566">
            <v>1076.54</v>
          </cell>
          <cell r="S566">
            <v>1076.54</v>
          </cell>
          <cell r="T566">
            <v>1076.54</v>
          </cell>
          <cell r="U566">
            <v>1076.54</v>
          </cell>
          <cell r="V566">
            <v>1076.54</v>
          </cell>
          <cell r="W566">
            <v>1076.54</v>
          </cell>
          <cell r="X566">
            <v>1076.54</v>
          </cell>
          <cell r="Y566">
            <v>1076.54</v>
          </cell>
          <cell r="Z566">
            <v>201.85</v>
          </cell>
          <cell r="AA566">
            <v>1076.54</v>
          </cell>
          <cell r="AB566">
            <v>1076.54</v>
          </cell>
          <cell r="AC566">
            <v>1076.54</v>
          </cell>
          <cell r="AD566">
            <v>1076.54</v>
          </cell>
          <cell r="AE566">
            <v>1076.54</v>
          </cell>
          <cell r="AF566">
            <v>1076.54</v>
          </cell>
          <cell r="AG566">
            <v>1076.54</v>
          </cell>
          <cell r="AH566">
            <v>1076.54</v>
          </cell>
          <cell r="AI566">
            <v>1076.54</v>
          </cell>
          <cell r="AJ566">
            <v>1076.54</v>
          </cell>
          <cell r="AK566">
            <v>1076.54</v>
          </cell>
          <cell r="AL566">
            <v>1076.54</v>
          </cell>
          <cell r="AM566">
            <v>1076.54</v>
          </cell>
          <cell r="AN566">
            <v>1076.54</v>
          </cell>
          <cell r="AO566">
            <v>1076.54</v>
          </cell>
          <cell r="AP566">
            <v>1076.54</v>
          </cell>
          <cell r="AQ566">
            <v>1076.54</v>
          </cell>
          <cell r="AR566">
            <v>1076.54</v>
          </cell>
          <cell r="AS566">
            <v>1076.54</v>
          </cell>
          <cell r="AT566">
            <v>1076.54</v>
          </cell>
          <cell r="AU566">
            <v>1076.54</v>
          </cell>
          <cell r="AV566">
            <v>1076.54</v>
          </cell>
          <cell r="AW566">
            <v>1076.54</v>
          </cell>
          <cell r="AX566">
            <v>1076.54</v>
          </cell>
          <cell r="AY566">
            <v>1076.54</v>
          </cell>
          <cell r="AZ566">
            <v>1076.54</v>
          </cell>
          <cell r="BA566">
            <v>1076.54</v>
          </cell>
          <cell r="BB566">
            <v>1076.54</v>
          </cell>
          <cell r="BC566">
            <v>1076.54</v>
          </cell>
          <cell r="BD566">
            <v>1076.54</v>
          </cell>
          <cell r="BE566">
            <v>1076.54</v>
          </cell>
          <cell r="BF566">
            <v>1076.54</v>
          </cell>
          <cell r="BG566">
            <v>1076.54</v>
          </cell>
          <cell r="BH566">
            <v>1076.54</v>
          </cell>
          <cell r="BI566">
            <v>1076.54</v>
          </cell>
          <cell r="BJ566">
            <v>1076.54</v>
          </cell>
          <cell r="BK566">
            <v>1076.54</v>
          </cell>
          <cell r="BL566">
            <v>1076.54</v>
          </cell>
          <cell r="BM566">
            <v>1076.54</v>
          </cell>
          <cell r="BN566">
            <v>1076.54</v>
          </cell>
          <cell r="BO566">
            <v>1076.54</v>
          </cell>
          <cell r="BP566">
            <v>1076.54</v>
          </cell>
          <cell r="BQ566">
            <v>1076.54</v>
          </cell>
          <cell r="BR566">
            <v>1076.54</v>
          </cell>
          <cell r="BS566">
            <v>269.14</v>
          </cell>
          <cell r="BT566">
            <v>1076.54</v>
          </cell>
          <cell r="BU566">
            <v>1076.54</v>
          </cell>
          <cell r="BV566">
            <v>1076.54</v>
          </cell>
          <cell r="BW566">
            <v>1076.54</v>
          </cell>
          <cell r="BX566">
            <v>1076.54</v>
          </cell>
          <cell r="BY566">
            <v>1076.54</v>
          </cell>
          <cell r="BZ566">
            <v>1076.54</v>
          </cell>
          <cell r="CA566">
            <v>1076.54</v>
          </cell>
          <cell r="CB566">
            <v>1076.54</v>
          </cell>
          <cell r="CC566">
            <v>1076.54</v>
          </cell>
          <cell r="CD566">
            <v>1080.32</v>
          </cell>
          <cell r="CE566">
            <v>1080.32</v>
          </cell>
          <cell r="CF566">
            <v>1080.32</v>
          </cell>
          <cell r="CG566">
            <v>1076.54</v>
          </cell>
          <cell r="CH566">
            <v>1076.54</v>
          </cell>
          <cell r="CI566">
            <v>1076.54</v>
          </cell>
          <cell r="CJ566">
            <v>1076.54</v>
          </cell>
          <cell r="CK566">
            <v>1076.54</v>
          </cell>
          <cell r="CL566">
            <v>1076.54</v>
          </cell>
          <cell r="CM566">
            <v>1080.32</v>
          </cell>
          <cell r="CN566">
            <v>1076.54</v>
          </cell>
          <cell r="CO566">
            <v>1076.54</v>
          </cell>
          <cell r="CP566">
            <v>1080.32</v>
          </cell>
          <cell r="CQ566">
            <v>1076.54</v>
          </cell>
        </row>
        <row r="567">
          <cell r="B567">
            <v>2127</v>
          </cell>
          <cell r="C567" t="str">
            <v>Shuttering (401) G</v>
          </cell>
          <cell r="D567" t="str">
            <v>LS</v>
          </cell>
          <cell r="E567">
            <v>6146.98</v>
          </cell>
          <cell r="F567">
            <v>6146.98</v>
          </cell>
          <cell r="G567">
            <v>6146.98</v>
          </cell>
          <cell r="H567">
            <v>6146.98</v>
          </cell>
          <cell r="I567">
            <v>6146.98</v>
          </cell>
          <cell r="J567">
            <v>6146.98</v>
          </cell>
          <cell r="K567">
            <v>6146.98</v>
          </cell>
          <cell r="L567">
            <v>6146.98</v>
          </cell>
          <cell r="M567">
            <v>6146.98</v>
          </cell>
          <cell r="N567">
            <v>6146.98</v>
          </cell>
          <cell r="O567">
            <v>6146.98</v>
          </cell>
          <cell r="P567">
            <v>6146.98</v>
          </cell>
          <cell r="Q567">
            <v>6146.98</v>
          </cell>
          <cell r="R567">
            <v>6146.98</v>
          </cell>
          <cell r="S567">
            <v>6146.98</v>
          </cell>
          <cell r="T567">
            <v>6146.98</v>
          </cell>
          <cell r="U567">
            <v>6146.98</v>
          </cell>
          <cell r="V567">
            <v>6146.98</v>
          </cell>
          <cell r="W567">
            <v>6146.98</v>
          </cell>
          <cell r="X567">
            <v>6146.98</v>
          </cell>
          <cell r="Y567">
            <v>6146.98</v>
          </cell>
          <cell r="Z567">
            <v>6146.98</v>
          </cell>
          <cell r="AA567">
            <v>6146.98</v>
          </cell>
          <cell r="AB567">
            <v>6146.98</v>
          </cell>
          <cell r="AC567">
            <v>6146.98</v>
          </cell>
          <cell r="AD567">
            <v>6146.98</v>
          </cell>
          <cell r="AE567">
            <v>6146.98</v>
          </cell>
          <cell r="AF567">
            <v>6146.98</v>
          </cell>
          <cell r="AG567">
            <v>6146.98</v>
          </cell>
          <cell r="AH567">
            <v>6146.98</v>
          </cell>
          <cell r="AI567">
            <v>6146.98</v>
          </cell>
          <cell r="AJ567">
            <v>6146.98</v>
          </cell>
          <cell r="AK567">
            <v>6146.98</v>
          </cell>
          <cell r="AL567">
            <v>6146.98</v>
          </cell>
          <cell r="AM567">
            <v>6146.98</v>
          </cell>
          <cell r="AN567">
            <v>6146.98</v>
          </cell>
          <cell r="AO567">
            <v>6146.98</v>
          </cell>
          <cell r="AP567">
            <v>6146.98</v>
          </cell>
          <cell r="AQ567">
            <v>6146.98</v>
          </cell>
          <cell r="AR567">
            <v>6146.98</v>
          </cell>
          <cell r="AS567">
            <v>6146.98</v>
          </cell>
          <cell r="AT567">
            <v>6146.98</v>
          </cell>
          <cell r="AU567">
            <v>6146.98</v>
          </cell>
          <cell r="AV567">
            <v>6146.98</v>
          </cell>
          <cell r="AW567">
            <v>6146.98</v>
          </cell>
          <cell r="AX567">
            <v>6146.98</v>
          </cell>
          <cell r="AY567">
            <v>6146.98</v>
          </cell>
          <cell r="AZ567">
            <v>6146.98</v>
          </cell>
          <cell r="BA567">
            <v>6146.98</v>
          </cell>
          <cell r="BB567">
            <v>6146.98</v>
          </cell>
          <cell r="BC567">
            <v>6146.98</v>
          </cell>
          <cell r="BD567">
            <v>6146.98</v>
          </cell>
          <cell r="BE567">
            <v>6146.98</v>
          </cell>
          <cell r="BF567">
            <v>6146.98</v>
          </cell>
          <cell r="BG567">
            <v>6146.98</v>
          </cell>
          <cell r="BH567">
            <v>6146.98</v>
          </cell>
          <cell r="BI567">
            <v>6146.98</v>
          </cell>
          <cell r="BJ567">
            <v>6146.98</v>
          </cell>
          <cell r="BK567">
            <v>6146.98</v>
          </cell>
          <cell r="BL567">
            <v>6146.98</v>
          </cell>
          <cell r="BM567">
            <v>6146.98</v>
          </cell>
          <cell r="BN567">
            <v>6146.98</v>
          </cell>
          <cell r="BO567">
            <v>6146.98</v>
          </cell>
          <cell r="BP567">
            <v>6146.98</v>
          </cell>
          <cell r="BQ567">
            <v>6146.98</v>
          </cell>
          <cell r="BR567">
            <v>6146.98</v>
          </cell>
          <cell r="BS567">
            <v>6146.98</v>
          </cell>
          <cell r="BT567">
            <v>6146.98</v>
          </cell>
          <cell r="BU567">
            <v>6146.98</v>
          </cell>
          <cell r="BV567">
            <v>6146.98</v>
          </cell>
          <cell r="BW567">
            <v>6146.98</v>
          </cell>
          <cell r="BX567">
            <v>6146.98</v>
          </cell>
          <cell r="BY567">
            <v>6146.98</v>
          </cell>
          <cell r="BZ567">
            <v>6146.98</v>
          </cell>
          <cell r="CA567">
            <v>6146.98</v>
          </cell>
          <cell r="CB567">
            <v>6146.98</v>
          </cell>
          <cell r="CC567">
            <v>6146.98</v>
          </cell>
          <cell r="CD567">
            <v>6146.98</v>
          </cell>
          <cell r="CE567">
            <v>6146.98</v>
          </cell>
          <cell r="CF567">
            <v>6146.98</v>
          </cell>
          <cell r="CG567">
            <v>6146.98</v>
          </cell>
          <cell r="CH567">
            <v>6146.98</v>
          </cell>
          <cell r="CI567">
            <v>6146.98</v>
          </cell>
          <cell r="CJ567">
            <v>6146.98</v>
          </cell>
          <cell r="CK567">
            <v>6146.98</v>
          </cell>
          <cell r="CL567">
            <v>6146.98</v>
          </cell>
          <cell r="CM567">
            <v>6146.98</v>
          </cell>
          <cell r="CN567">
            <v>6146.98</v>
          </cell>
          <cell r="CO567">
            <v>6146.98</v>
          </cell>
          <cell r="CP567">
            <v>6146.98</v>
          </cell>
          <cell r="CQ567">
            <v>6146.98</v>
          </cell>
        </row>
        <row r="568">
          <cell r="B568">
            <v>2128</v>
          </cell>
          <cell r="C568" t="str">
            <v>Shuttering (401) H</v>
          </cell>
          <cell r="D568" t="str">
            <v>LS</v>
          </cell>
          <cell r="E568">
            <v>6146.98</v>
          </cell>
          <cell r="F568">
            <v>6146.98</v>
          </cell>
          <cell r="G568">
            <v>6146.98</v>
          </cell>
          <cell r="H568">
            <v>6146.98</v>
          </cell>
          <cell r="I568">
            <v>6146.98</v>
          </cell>
          <cell r="J568">
            <v>6146.98</v>
          </cell>
          <cell r="K568">
            <v>6146.98</v>
          </cell>
          <cell r="L568">
            <v>6146.98</v>
          </cell>
          <cell r="M568">
            <v>6146.98</v>
          </cell>
          <cell r="N568">
            <v>6146.98</v>
          </cell>
          <cell r="O568">
            <v>6146.98</v>
          </cell>
          <cell r="P568">
            <v>6146.98</v>
          </cell>
          <cell r="Q568">
            <v>6146.98</v>
          </cell>
          <cell r="R568">
            <v>6146.98</v>
          </cell>
          <cell r="S568">
            <v>6146.98</v>
          </cell>
          <cell r="T568">
            <v>6146.98</v>
          </cell>
          <cell r="U568">
            <v>6146.98</v>
          </cell>
          <cell r="V568">
            <v>6146.98</v>
          </cell>
          <cell r="W568">
            <v>6146.98</v>
          </cell>
          <cell r="X568">
            <v>6146.98</v>
          </cell>
          <cell r="Y568">
            <v>6146.98</v>
          </cell>
          <cell r="Z568">
            <v>6146.98</v>
          </cell>
          <cell r="AA568">
            <v>6146.98</v>
          </cell>
          <cell r="AB568">
            <v>6146.98</v>
          </cell>
          <cell r="AC568">
            <v>6146.98</v>
          </cell>
          <cell r="AD568">
            <v>6146.98</v>
          </cell>
          <cell r="AE568">
            <v>6146.98</v>
          </cell>
          <cell r="AF568">
            <v>6146.98</v>
          </cell>
          <cell r="AG568">
            <v>6146.98</v>
          </cell>
          <cell r="AH568">
            <v>6146.98</v>
          </cell>
          <cell r="AI568">
            <v>6146.98</v>
          </cell>
          <cell r="AJ568">
            <v>6146.98</v>
          </cell>
          <cell r="AK568">
            <v>6146.98</v>
          </cell>
          <cell r="AL568">
            <v>6146.98</v>
          </cell>
          <cell r="AM568">
            <v>6146.98</v>
          </cell>
          <cell r="AN568">
            <v>6146.98</v>
          </cell>
          <cell r="AO568">
            <v>6146.98</v>
          </cell>
          <cell r="AP568">
            <v>6146.98</v>
          </cell>
          <cell r="AQ568">
            <v>6146.98</v>
          </cell>
          <cell r="AR568">
            <v>6146.98</v>
          </cell>
          <cell r="AS568">
            <v>6146.98</v>
          </cell>
          <cell r="AT568">
            <v>6146.98</v>
          </cell>
          <cell r="AU568">
            <v>6146.98</v>
          </cell>
          <cell r="AV568">
            <v>6146.98</v>
          </cell>
          <cell r="AW568">
            <v>6146.98</v>
          </cell>
          <cell r="AX568">
            <v>6146.98</v>
          </cell>
          <cell r="AY568">
            <v>6146.98</v>
          </cell>
          <cell r="AZ568">
            <v>6146.98</v>
          </cell>
          <cell r="BA568">
            <v>6146.98</v>
          </cell>
          <cell r="BB568">
            <v>6146.98</v>
          </cell>
          <cell r="BC568">
            <v>6146.98</v>
          </cell>
          <cell r="BD568">
            <v>6146.98</v>
          </cell>
          <cell r="BE568">
            <v>6146.98</v>
          </cell>
          <cell r="BF568">
            <v>6146.98</v>
          </cell>
          <cell r="BG568">
            <v>6146.98</v>
          </cell>
          <cell r="BH568">
            <v>6146.98</v>
          </cell>
          <cell r="BI568">
            <v>6146.98</v>
          </cell>
          <cell r="BJ568">
            <v>6146.98</v>
          </cell>
          <cell r="BK568">
            <v>6146.98</v>
          </cell>
          <cell r="BL568">
            <v>6146.98</v>
          </cell>
          <cell r="BM568">
            <v>6146.98</v>
          </cell>
          <cell r="BN568">
            <v>6146.98</v>
          </cell>
          <cell r="BO568">
            <v>6146.98</v>
          </cell>
          <cell r="BP568">
            <v>6146.98</v>
          </cell>
          <cell r="BQ568">
            <v>6146.98</v>
          </cell>
          <cell r="BR568">
            <v>6146.98</v>
          </cell>
          <cell r="BS568">
            <v>6146.98</v>
          </cell>
          <cell r="BT568">
            <v>6146.98</v>
          </cell>
          <cell r="BU568">
            <v>6146.98</v>
          </cell>
          <cell r="BV568">
            <v>6146.98</v>
          </cell>
          <cell r="BW568">
            <v>6146.98</v>
          </cell>
          <cell r="BX568">
            <v>6146.98</v>
          </cell>
          <cell r="BY568">
            <v>6146.98</v>
          </cell>
          <cell r="BZ568">
            <v>6146.98</v>
          </cell>
          <cell r="CA568">
            <v>6146.98</v>
          </cell>
          <cell r="CB568">
            <v>6146.98</v>
          </cell>
          <cell r="CC568">
            <v>6146.98</v>
          </cell>
          <cell r="CD568">
            <v>6146.98</v>
          </cell>
          <cell r="CE568">
            <v>6146.98</v>
          </cell>
          <cell r="CF568">
            <v>6146.98</v>
          </cell>
          <cell r="CG568">
            <v>6146.98</v>
          </cell>
          <cell r="CH568">
            <v>6146.98</v>
          </cell>
          <cell r="CI568">
            <v>6146.98</v>
          </cell>
          <cell r="CJ568">
            <v>6146.98</v>
          </cell>
          <cell r="CK568">
            <v>6146.98</v>
          </cell>
          <cell r="CL568">
            <v>6146.98</v>
          </cell>
          <cell r="CM568">
            <v>6146.98</v>
          </cell>
          <cell r="CN568">
            <v>6146.98</v>
          </cell>
          <cell r="CO568">
            <v>6146.98</v>
          </cell>
          <cell r="CP568">
            <v>6146.98</v>
          </cell>
          <cell r="CQ568">
            <v>6146.98</v>
          </cell>
        </row>
        <row r="569">
          <cell r="B569">
            <v>2129</v>
          </cell>
          <cell r="C569" t="str">
            <v>Shuttering (410)</v>
          </cell>
          <cell r="D569" t="str">
            <v>LS</v>
          </cell>
          <cell r="E569">
            <v>1498.91</v>
          </cell>
          <cell r="F569">
            <v>1498.91</v>
          </cell>
          <cell r="G569">
            <v>1498.91</v>
          </cell>
          <cell r="H569">
            <v>1498.91</v>
          </cell>
          <cell r="I569">
            <v>1498.91</v>
          </cell>
          <cell r="J569">
            <v>1498.91</v>
          </cell>
          <cell r="K569">
            <v>1498.91</v>
          </cell>
          <cell r="L569">
            <v>1498.91</v>
          </cell>
          <cell r="M569">
            <v>1498.91</v>
          </cell>
          <cell r="N569">
            <v>1498.91</v>
          </cell>
          <cell r="O569">
            <v>1498.91</v>
          </cell>
          <cell r="P569">
            <v>1498.91</v>
          </cell>
          <cell r="Q569">
            <v>1498.91</v>
          </cell>
          <cell r="R569">
            <v>1498.91</v>
          </cell>
          <cell r="S569">
            <v>1498.91</v>
          </cell>
          <cell r="T569">
            <v>1498.91</v>
          </cell>
          <cell r="U569">
            <v>1498.21</v>
          </cell>
          <cell r="V569">
            <v>1498.91</v>
          </cell>
          <cell r="W569">
            <v>1498.91</v>
          </cell>
          <cell r="X569">
            <v>1498.91</v>
          </cell>
          <cell r="Y569">
            <v>1498.91</v>
          </cell>
          <cell r="Z569">
            <v>1498.91</v>
          </cell>
          <cell r="AA569">
            <v>1498.91</v>
          </cell>
          <cell r="AB569">
            <v>1498.91</v>
          </cell>
          <cell r="AC569">
            <v>1498.91</v>
          </cell>
          <cell r="AD569">
            <v>1498.91</v>
          </cell>
          <cell r="AE569">
            <v>1498.91</v>
          </cell>
          <cell r="AF569">
            <v>1498.91</v>
          </cell>
          <cell r="AG569">
            <v>1498.91</v>
          </cell>
          <cell r="AH569">
            <v>1498.91</v>
          </cell>
          <cell r="AI569">
            <v>1498.91</v>
          </cell>
          <cell r="AJ569">
            <v>1498.91</v>
          </cell>
          <cell r="AK569">
            <v>1498.91</v>
          </cell>
          <cell r="AL569">
            <v>1498.91</v>
          </cell>
          <cell r="AM569">
            <v>1498.91</v>
          </cell>
          <cell r="AN569">
            <v>1498.91</v>
          </cell>
          <cell r="AO569">
            <v>1498.91</v>
          </cell>
          <cell r="AP569">
            <v>1498.91</v>
          </cell>
          <cell r="AQ569">
            <v>1498.91</v>
          </cell>
          <cell r="AR569">
            <v>1498.91</v>
          </cell>
          <cell r="AS569">
            <v>1498.91</v>
          </cell>
          <cell r="AT569">
            <v>1498.91</v>
          </cell>
          <cell r="AU569">
            <v>1498.91</v>
          </cell>
          <cell r="AV569">
            <v>1498.91</v>
          </cell>
          <cell r="AW569">
            <v>1498.91</v>
          </cell>
          <cell r="AX569">
            <v>1498.91</v>
          </cell>
          <cell r="AY569">
            <v>1498.91</v>
          </cell>
          <cell r="AZ569">
            <v>1498.91</v>
          </cell>
          <cell r="BA569">
            <v>1498.91</v>
          </cell>
          <cell r="BB569">
            <v>1498.91</v>
          </cell>
          <cell r="BC569">
            <v>1498.91</v>
          </cell>
          <cell r="BD569">
            <v>1498.91</v>
          </cell>
          <cell r="BE569">
            <v>1498.91</v>
          </cell>
          <cell r="BF569">
            <v>1498.91</v>
          </cell>
          <cell r="BG569">
            <v>1498.91</v>
          </cell>
          <cell r="BH569">
            <v>1498.91</v>
          </cell>
          <cell r="BI569">
            <v>1498.91</v>
          </cell>
          <cell r="BJ569">
            <v>1498.91</v>
          </cell>
          <cell r="BK569">
            <v>1498.91</v>
          </cell>
          <cell r="BL569">
            <v>1498.91</v>
          </cell>
          <cell r="BM569">
            <v>1498.91</v>
          </cell>
          <cell r="BN569">
            <v>1498.91</v>
          </cell>
          <cell r="BO569">
            <v>1498.91</v>
          </cell>
          <cell r="BP569">
            <v>1498.91</v>
          </cell>
          <cell r="BQ569">
            <v>1498.91</v>
          </cell>
          <cell r="BR569">
            <v>1498.91</v>
          </cell>
          <cell r="BS569">
            <v>1498.91</v>
          </cell>
          <cell r="BT569">
            <v>1498.91</v>
          </cell>
          <cell r="BU569">
            <v>1498.91</v>
          </cell>
          <cell r="BV569">
            <v>1498.91</v>
          </cell>
          <cell r="BW569">
            <v>1498.91</v>
          </cell>
          <cell r="BX569">
            <v>1498.9</v>
          </cell>
          <cell r="BY569">
            <v>1498.91</v>
          </cell>
          <cell r="BZ569">
            <v>1498.91</v>
          </cell>
          <cell r="CA569">
            <v>1498.91</v>
          </cell>
          <cell r="CB569">
            <v>1498.91</v>
          </cell>
          <cell r="CC569">
            <v>1498.91</v>
          </cell>
          <cell r="CD569">
            <v>1498.91</v>
          </cell>
          <cell r="CE569">
            <v>1498.91</v>
          </cell>
          <cell r="CF569">
            <v>1498.91</v>
          </cell>
          <cell r="CG569">
            <v>1498.91</v>
          </cell>
          <cell r="CH569">
            <v>1498.91</v>
          </cell>
          <cell r="CI569">
            <v>1498.91</v>
          </cell>
          <cell r="CJ569">
            <v>1498.91</v>
          </cell>
          <cell r="CK569">
            <v>1498.91</v>
          </cell>
          <cell r="CL569">
            <v>1498.91</v>
          </cell>
          <cell r="CM569">
            <v>1498.91</v>
          </cell>
          <cell r="CN569">
            <v>1498.91</v>
          </cell>
          <cell r="CO569">
            <v>1498.91</v>
          </cell>
          <cell r="CP569">
            <v>1498.91</v>
          </cell>
          <cell r="CQ569">
            <v>1498.91</v>
          </cell>
        </row>
        <row r="570">
          <cell r="B570">
            <v>2131</v>
          </cell>
          <cell r="C570" t="str">
            <v>G.M.S. Barbed Wire</v>
          </cell>
          <cell r="D570" t="str">
            <v>KG</v>
          </cell>
          <cell r="E570">
            <v>81.75</v>
          </cell>
          <cell r="F570">
            <v>81.319999999999993</v>
          </cell>
          <cell r="G570">
            <v>77.680000000000007</v>
          </cell>
          <cell r="H570">
            <v>80.23</v>
          </cell>
          <cell r="I570">
            <v>79.62</v>
          </cell>
          <cell r="J570">
            <v>81.96</v>
          </cell>
          <cell r="K570">
            <v>82.42</v>
          </cell>
          <cell r="L570">
            <v>82.87</v>
          </cell>
          <cell r="M570">
            <v>82.2</v>
          </cell>
          <cell r="N570">
            <v>78.459999999999994</v>
          </cell>
          <cell r="O570">
            <v>82.17</v>
          </cell>
          <cell r="P570">
            <v>81.84</v>
          </cell>
          <cell r="Q570">
            <v>83.07</v>
          </cell>
          <cell r="R570">
            <v>79.989999999999995</v>
          </cell>
          <cell r="S570">
            <v>82.36</v>
          </cell>
          <cell r="T570">
            <v>78.44</v>
          </cell>
          <cell r="U570">
            <v>83.91</v>
          </cell>
          <cell r="V570">
            <v>83.25</v>
          </cell>
          <cell r="W570">
            <v>80.569999999999993</v>
          </cell>
          <cell r="X570">
            <v>80.150000000000006</v>
          </cell>
          <cell r="Y570">
            <v>80.91</v>
          </cell>
          <cell r="Z570">
            <v>79.95</v>
          </cell>
          <cell r="AA570">
            <v>80.930000000000007</v>
          </cell>
          <cell r="AB570">
            <v>80.12</v>
          </cell>
          <cell r="AC570">
            <v>78.989999999999995</v>
          </cell>
          <cell r="AD570">
            <v>78.14</v>
          </cell>
          <cell r="AE570">
            <v>80.11</v>
          </cell>
          <cell r="AF570">
            <v>80.88</v>
          </cell>
          <cell r="AG570">
            <v>77.97</v>
          </cell>
          <cell r="AH570">
            <v>78.099999999999994</v>
          </cell>
          <cell r="AI570">
            <v>78.099999999999994</v>
          </cell>
          <cell r="AJ570">
            <v>81.34</v>
          </cell>
          <cell r="AK570">
            <v>80.16</v>
          </cell>
          <cell r="AL570">
            <v>78.180000000000007</v>
          </cell>
          <cell r="AM570">
            <v>79.739999999999995</v>
          </cell>
          <cell r="AN570">
            <v>78.34</v>
          </cell>
          <cell r="AO570">
            <v>81.459999999999994</v>
          </cell>
          <cell r="AP570">
            <v>79.08</v>
          </cell>
          <cell r="AQ570">
            <v>80.91</v>
          </cell>
          <cell r="AR570">
            <v>82.88</v>
          </cell>
          <cell r="AS570">
            <v>78.2</v>
          </cell>
          <cell r="AT570">
            <v>82.92</v>
          </cell>
          <cell r="AU570">
            <v>78.27</v>
          </cell>
          <cell r="AV570">
            <v>71.819999999999993</v>
          </cell>
          <cell r="AW570">
            <v>80.36</v>
          </cell>
          <cell r="AX570">
            <v>77.61</v>
          </cell>
          <cell r="AY570">
            <v>81.069999999999993</v>
          </cell>
          <cell r="AZ570">
            <v>78.34</v>
          </cell>
          <cell r="BA570">
            <v>82.6</v>
          </cell>
          <cell r="BB570">
            <v>81.599999999999994</v>
          </cell>
          <cell r="BC570">
            <v>81.849999999999994</v>
          </cell>
          <cell r="BD570">
            <v>82.54</v>
          </cell>
          <cell r="BE570">
            <v>77.78</v>
          </cell>
          <cell r="BF570">
            <v>78.66</v>
          </cell>
          <cell r="BG570">
            <v>78.099999999999994</v>
          </cell>
          <cell r="BH570">
            <v>77.61</v>
          </cell>
          <cell r="BI570">
            <v>80.91</v>
          </cell>
          <cell r="BJ570">
            <v>79.349999999999994</v>
          </cell>
          <cell r="BK570">
            <v>78.87</v>
          </cell>
          <cell r="BL570">
            <v>80.989999999999995</v>
          </cell>
          <cell r="BM570">
            <v>81.03</v>
          </cell>
          <cell r="BN570">
            <v>78.39</v>
          </cell>
          <cell r="BO570">
            <v>78.540000000000006</v>
          </cell>
          <cell r="BP570">
            <v>80.569999999999993</v>
          </cell>
          <cell r="BQ570">
            <v>78.400000000000006</v>
          </cell>
          <cell r="BR570">
            <v>78.33</v>
          </cell>
          <cell r="BS570">
            <v>80.930000000000007</v>
          </cell>
          <cell r="BT570">
            <v>77.05</v>
          </cell>
          <cell r="BU570">
            <v>80.22</v>
          </cell>
          <cell r="BV570">
            <v>78.38</v>
          </cell>
          <cell r="BW570">
            <v>77.14</v>
          </cell>
          <cell r="BX570">
            <v>78.430000000000007</v>
          </cell>
          <cell r="BY570">
            <v>79.66</v>
          </cell>
          <cell r="BZ570">
            <v>81.209999999999994</v>
          </cell>
          <cell r="CA570">
            <v>80.39</v>
          </cell>
          <cell r="CB570">
            <v>78.52</v>
          </cell>
          <cell r="CC570">
            <v>80.63</v>
          </cell>
          <cell r="CD570">
            <v>80.17</v>
          </cell>
          <cell r="CE570">
            <v>81.069999999999993</v>
          </cell>
          <cell r="CF570">
            <v>81.02</v>
          </cell>
          <cell r="CG570">
            <v>77.14</v>
          </cell>
          <cell r="CH570">
            <v>78.290000000000006</v>
          </cell>
          <cell r="CI570">
            <v>81.69</v>
          </cell>
          <cell r="CJ570">
            <v>82.41</v>
          </cell>
          <cell r="CK570">
            <v>78.37</v>
          </cell>
          <cell r="CL570">
            <v>77.930000000000007</v>
          </cell>
          <cell r="CM570">
            <v>80.19</v>
          </cell>
          <cell r="CN570">
            <v>79.88</v>
          </cell>
          <cell r="CO570">
            <v>84.18</v>
          </cell>
          <cell r="CP570">
            <v>78.930000000000007</v>
          </cell>
          <cell r="CQ570">
            <v>78.38</v>
          </cell>
        </row>
        <row r="571">
          <cell r="B571">
            <v>2133</v>
          </cell>
          <cell r="C571" t="str">
            <v>Angle Irons Different Sizes</v>
          </cell>
          <cell r="D571" t="str">
            <v>KG</v>
          </cell>
          <cell r="E571">
            <v>43.46</v>
          </cell>
          <cell r="F571">
            <v>43.02</v>
          </cell>
          <cell r="G571">
            <v>42.04</v>
          </cell>
          <cell r="H571">
            <v>42.62</v>
          </cell>
          <cell r="I571">
            <v>42.99</v>
          </cell>
          <cell r="J571">
            <v>43.96</v>
          </cell>
          <cell r="K571">
            <v>43.86</v>
          </cell>
          <cell r="L571">
            <v>43.96</v>
          </cell>
          <cell r="M571">
            <v>44.02</v>
          </cell>
          <cell r="N571">
            <v>43.07</v>
          </cell>
          <cell r="O571">
            <v>43.44</v>
          </cell>
          <cell r="P571">
            <v>43.5</v>
          </cell>
          <cell r="Q571">
            <v>43.96</v>
          </cell>
          <cell r="R571">
            <v>43.17</v>
          </cell>
          <cell r="S571">
            <v>43.02</v>
          </cell>
          <cell r="T571">
            <v>42.52</v>
          </cell>
          <cell r="U571">
            <v>46</v>
          </cell>
          <cell r="V571">
            <v>44.13</v>
          </cell>
          <cell r="W571">
            <v>42.58</v>
          </cell>
          <cell r="X571">
            <v>42.15</v>
          </cell>
          <cell r="Y571">
            <v>42.56</v>
          </cell>
          <cell r="Z571">
            <v>43.49</v>
          </cell>
          <cell r="AA571">
            <v>43.01</v>
          </cell>
          <cell r="AB571">
            <v>42.15</v>
          </cell>
          <cell r="AC571">
            <v>42.04</v>
          </cell>
          <cell r="AD571">
            <v>42.55</v>
          </cell>
          <cell r="AE571">
            <v>42.58</v>
          </cell>
          <cell r="AF571">
            <v>42.61</v>
          </cell>
          <cell r="AG571">
            <v>42.59</v>
          </cell>
          <cell r="AH571">
            <v>42.56</v>
          </cell>
          <cell r="AI571">
            <v>42.04</v>
          </cell>
          <cell r="AJ571">
            <v>43.65</v>
          </cell>
          <cell r="AK571">
            <v>42.13</v>
          </cell>
          <cell r="AL571">
            <v>42.56</v>
          </cell>
          <cell r="AM571">
            <v>42.64</v>
          </cell>
          <cell r="AN571">
            <v>43.07</v>
          </cell>
          <cell r="AO571">
            <v>43.1</v>
          </cell>
          <cell r="AP571">
            <v>43.02</v>
          </cell>
          <cell r="AQ571">
            <v>43.43</v>
          </cell>
          <cell r="AR571">
            <v>43.96</v>
          </cell>
          <cell r="AS571">
            <v>43.08</v>
          </cell>
          <cell r="AT571">
            <v>43.48</v>
          </cell>
          <cell r="AU571">
            <v>42.55</v>
          </cell>
          <cell r="AV571">
            <v>42.52</v>
          </cell>
          <cell r="AW571">
            <v>43.14</v>
          </cell>
          <cell r="AX571">
            <v>42.71</v>
          </cell>
          <cell r="AY571">
            <v>43.6</v>
          </cell>
          <cell r="AZ571">
            <v>42.27</v>
          </cell>
          <cell r="BA571">
            <v>43.92</v>
          </cell>
          <cell r="BB571">
            <v>43.4</v>
          </cell>
          <cell r="BC571">
            <v>43.51</v>
          </cell>
          <cell r="BD571">
            <v>43.98</v>
          </cell>
          <cell r="BE571">
            <v>42.06</v>
          </cell>
          <cell r="BF571">
            <v>42.18</v>
          </cell>
          <cell r="BG571">
            <v>42.56</v>
          </cell>
          <cell r="BH571">
            <v>42.6</v>
          </cell>
          <cell r="BI571">
            <v>42.62</v>
          </cell>
          <cell r="BJ571">
            <v>42.68</v>
          </cell>
          <cell r="BK571">
            <v>43.03</v>
          </cell>
          <cell r="BL571">
            <v>42.99</v>
          </cell>
          <cell r="BM571">
            <v>42.6</v>
          </cell>
          <cell r="BN571">
            <v>42.53</v>
          </cell>
          <cell r="BO571">
            <v>42.54</v>
          </cell>
          <cell r="BP571">
            <v>42.62</v>
          </cell>
          <cell r="BQ571">
            <v>42.53</v>
          </cell>
          <cell r="BR571">
            <v>43.09</v>
          </cell>
          <cell r="BS571">
            <v>43.01</v>
          </cell>
          <cell r="BT571">
            <v>42.1</v>
          </cell>
          <cell r="BU571">
            <v>42.59</v>
          </cell>
          <cell r="BV571">
            <v>43.08</v>
          </cell>
          <cell r="BW571">
            <v>42.09</v>
          </cell>
          <cell r="BX571">
            <v>42.58</v>
          </cell>
          <cell r="BY571">
            <v>43.23</v>
          </cell>
          <cell r="BZ571">
            <v>42.89</v>
          </cell>
          <cell r="CA571">
            <v>42.59</v>
          </cell>
          <cell r="CB571">
            <v>42.53</v>
          </cell>
          <cell r="CC571">
            <v>42.6</v>
          </cell>
          <cell r="CD571">
            <v>42.13</v>
          </cell>
          <cell r="CE571">
            <v>42.6</v>
          </cell>
          <cell r="CF571">
            <v>42.6</v>
          </cell>
          <cell r="CG571">
            <v>42.1</v>
          </cell>
          <cell r="CH571">
            <v>42.53</v>
          </cell>
          <cell r="CI571">
            <v>43.45</v>
          </cell>
          <cell r="CJ571">
            <v>43.86</v>
          </cell>
          <cell r="CK571">
            <v>42.41</v>
          </cell>
          <cell r="CL571">
            <v>42.01</v>
          </cell>
          <cell r="CM571">
            <v>42.75</v>
          </cell>
          <cell r="CN571">
            <v>43.5</v>
          </cell>
          <cell r="CO571">
            <v>43.98</v>
          </cell>
          <cell r="CP571">
            <v>42.18</v>
          </cell>
          <cell r="CQ571">
            <v>43.08</v>
          </cell>
        </row>
        <row r="572">
          <cell r="B572">
            <v>2134</v>
          </cell>
          <cell r="C572" t="str">
            <v>Steel Channels</v>
          </cell>
          <cell r="D572" t="str">
            <v>KG</v>
          </cell>
          <cell r="E572">
            <v>43.46</v>
          </cell>
          <cell r="F572">
            <v>43.02</v>
          </cell>
          <cell r="G572">
            <v>42.04</v>
          </cell>
          <cell r="H572">
            <v>42.62</v>
          </cell>
          <cell r="I572">
            <v>42.99</v>
          </cell>
          <cell r="J572">
            <v>43.96</v>
          </cell>
          <cell r="K572">
            <v>43.86</v>
          </cell>
          <cell r="L572">
            <v>43.96</v>
          </cell>
          <cell r="M572">
            <v>44.02</v>
          </cell>
          <cell r="N572">
            <v>43.07</v>
          </cell>
          <cell r="O572">
            <v>43.44</v>
          </cell>
          <cell r="P572">
            <v>43.5</v>
          </cell>
          <cell r="Q572">
            <v>43.96</v>
          </cell>
          <cell r="R572">
            <v>43.17</v>
          </cell>
          <cell r="S572">
            <v>43.02</v>
          </cell>
          <cell r="T572">
            <v>42.52</v>
          </cell>
          <cell r="U572">
            <v>46</v>
          </cell>
          <cell r="V572">
            <v>44.13</v>
          </cell>
          <cell r="W572">
            <v>42.58</v>
          </cell>
          <cell r="X572">
            <v>42.15</v>
          </cell>
          <cell r="Y572">
            <v>42.56</v>
          </cell>
          <cell r="Z572">
            <v>43.49</v>
          </cell>
          <cell r="AA572">
            <v>43.01</v>
          </cell>
          <cell r="AB572">
            <v>42.15</v>
          </cell>
          <cell r="AC572">
            <v>42.04</v>
          </cell>
          <cell r="AD572">
            <v>42.55</v>
          </cell>
          <cell r="AE572">
            <v>42.58</v>
          </cell>
          <cell r="AF572">
            <v>42.61</v>
          </cell>
          <cell r="AG572">
            <v>42.59</v>
          </cell>
          <cell r="AH572">
            <v>42.56</v>
          </cell>
          <cell r="AI572">
            <v>42.04</v>
          </cell>
          <cell r="AJ572">
            <v>43.65</v>
          </cell>
          <cell r="AK572">
            <v>42.13</v>
          </cell>
          <cell r="AL572">
            <v>42.56</v>
          </cell>
          <cell r="AM572">
            <v>42.64</v>
          </cell>
          <cell r="AN572">
            <v>43.07</v>
          </cell>
          <cell r="AO572">
            <v>43.1</v>
          </cell>
          <cell r="AP572">
            <v>43.02</v>
          </cell>
          <cell r="AQ572">
            <v>43.43</v>
          </cell>
          <cell r="AR572">
            <v>43.96</v>
          </cell>
          <cell r="AS572">
            <v>43.08</v>
          </cell>
          <cell r="AT572">
            <v>43.48</v>
          </cell>
          <cell r="AU572">
            <v>42.55</v>
          </cell>
          <cell r="AV572">
            <v>42.52</v>
          </cell>
          <cell r="AW572">
            <v>43.14</v>
          </cell>
          <cell r="AX572">
            <v>42.71</v>
          </cell>
          <cell r="AY572">
            <v>43.6</v>
          </cell>
          <cell r="AZ572">
            <v>42.27</v>
          </cell>
          <cell r="BA572">
            <v>43.92</v>
          </cell>
          <cell r="BB572">
            <v>43.4</v>
          </cell>
          <cell r="BC572">
            <v>43.51</v>
          </cell>
          <cell r="BD572">
            <v>43.98</v>
          </cell>
          <cell r="BE572">
            <v>42.06</v>
          </cell>
          <cell r="BF572">
            <v>42.18</v>
          </cell>
          <cell r="BG572">
            <v>42.56</v>
          </cell>
          <cell r="BH572">
            <v>42.6</v>
          </cell>
          <cell r="BI572">
            <v>42.62</v>
          </cell>
          <cell r="BJ572">
            <v>42.68</v>
          </cell>
          <cell r="BK572">
            <v>43.03</v>
          </cell>
          <cell r="BL572">
            <v>42.99</v>
          </cell>
          <cell r="BM572">
            <v>42.6</v>
          </cell>
          <cell r="BN572">
            <v>42.53</v>
          </cell>
          <cell r="BO572">
            <v>42.54</v>
          </cell>
          <cell r="BP572">
            <v>42.62</v>
          </cell>
          <cell r="BQ572">
            <v>42.53</v>
          </cell>
          <cell r="BR572">
            <v>43.09</v>
          </cell>
          <cell r="BS572">
            <v>43.01</v>
          </cell>
          <cell r="BT572">
            <v>42.1</v>
          </cell>
          <cell r="BU572">
            <v>42.59</v>
          </cell>
          <cell r="BV572">
            <v>43.08</v>
          </cell>
          <cell r="BW572">
            <v>42.09</v>
          </cell>
          <cell r="BX572">
            <v>42.58</v>
          </cell>
          <cell r="BY572">
            <v>43.23</v>
          </cell>
          <cell r="BZ572">
            <v>42.89</v>
          </cell>
          <cell r="CA572">
            <v>42.59</v>
          </cell>
          <cell r="CB572">
            <v>42.53</v>
          </cell>
          <cell r="CC572">
            <v>42.6</v>
          </cell>
          <cell r="CD572">
            <v>42.13</v>
          </cell>
          <cell r="CE572">
            <v>42.6</v>
          </cell>
          <cell r="CF572">
            <v>42.6</v>
          </cell>
          <cell r="CG572">
            <v>42.1</v>
          </cell>
          <cell r="CH572">
            <v>42.53</v>
          </cell>
          <cell r="CI572">
            <v>43.45</v>
          </cell>
          <cell r="CJ572">
            <v>43.86</v>
          </cell>
          <cell r="CK572">
            <v>42.41</v>
          </cell>
          <cell r="CL572">
            <v>42.01</v>
          </cell>
          <cell r="CM572">
            <v>42.75</v>
          </cell>
          <cell r="CN572">
            <v>43.5</v>
          </cell>
          <cell r="CO572">
            <v>43.98</v>
          </cell>
          <cell r="CP572">
            <v>42.18</v>
          </cell>
          <cell r="CQ572">
            <v>43.08</v>
          </cell>
        </row>
        <row r="573">
          <cell r="B573">
            <v>2135</v>
          </cell>
          <cell r="C573" t="str">
            <v>Sheaths (3/8", 1/2")</v>
          </cell>
          <cell r="D573" t="str">
            <v>LM</v>
          </cell>
          <cell r="E573">
            <v>50.93</v>
          </cell>
          <cell r="F573">
            <v>46.29</v>
          </cell>
          <cell r="G573">
            <v>50.68</v>
          </cell>
          <cell r="H573">
            <v>46.22</v>
          </cell>
          <cell r="I573">
            <v>46.15</v>
          </cell>
          <cell r="J573">
            <v>50.84</v>
          </cell>
          <cell r="K573">
            <v>50.95</v>
          </cell>
          <cell r="L573">
            <v>51</v>
          </cell>
          <cell r="M573">
            <v>46.19</v>
          </cell>
          <cell r="N573">
            <v>50.84</v>
          </cell>
          <cell r="O573">
            <v>46.28</v>
          </cell>
          <cell r="P573">
            <v>50.93</v>
          </cell>
          <cell r="Q573">
            <v>50.99</v>
          </cell>
          <cell r="R573">
            <v>46.15</v>
          </cell>
          <cell r="S573">
            <v>50.81</v>
          </cell>
          <cell r="T573">
            <v>50.69</v>
          </cell>
          <cell r="U573">
            <v>50.82</v>
          </cell>
          <cell r="V573">
            <v>50.95</v>
          </cell>
          <cell r="W573">
            <v>46.21</v>
          </cell>
          <cell r="X573">
            <v>46.24</v>
          </cell>
          <cell r="Y573">
            <v>84.24</v>
          </cell>
          <cell r="Z573">
            <v>50.73</v>
          </cell>
          <cell r="AA573">
            <v>50.92</v>
          </cell>
          <cell r="AB573">
            <v>46.25</v>
          </cell>
          <cell r="AC573">
            <v>50.66</v>
          </cell>
          <cell r="AD573">
            <v>50.74</v>
          </cell>
          <cell r="AE573">
            <v>46.2</v>
          </cell>
          <cell r="AF573">
            <v>46.26</v>
          </cell>
          <cell r="AG573">
            <v>50.78</v>
          </cell>
          <cell r="AH573">
            <v>50.75</v>
          </cell>
          <cell r="AI573">
            <v>51.94</v>
          </cell>
          <cell r="AJ573">
            <v>50.85</v>
          </cell>
          <cell r="AK573">
            <v>46.24</v>
          </cell>
          <cell r="AL573">
            <v>50.74</v>
          </cell>
          <cell r="AM573">
            <v>46.18</v>
          </cell>
          <cell r="AN573">
            <v>50.85</v>
          </cell>
          <cell r="AO573">
            <v>46.23</v>
          </cell>
          <cell r="AP573">
            <v>50.73</v>
          </cell>
          <cell r="AQ573">
            <v>50.86</v>
          </cell>
          <cell r="AR573">
            <v>51</v>
          </cell>
          <cell r="AS573">
            <v>50.88</v>
          </cell>
          <cell r="AT573">
            <v>46.23</v>
          </cell>
          <cell r="AU573">
            <v>50.73</v>
          </cell>
          <cell r="AV573">
            <v>50.67</v>
          </cell>
          <cell r="AW573">
            <v>46.18</v>
          </cell>
          <cell r="AX573">
            <v>50.84</v>
          </cell>
          <cell r="AY573">
            <v>50.84</v>
          </cell>
          <cell r="AZ573">
            <v>46.16</v>
          </cell>
          <cell r="BA573">
            <v>50.94</v>
          </cell>
          <cell r="BB573">
            <v>50.94</v>
          </cell>
          <cell r="BC573">
            <v>50.93</v>
          </cell>
          <cell r="BD573">
            <v>46.21</v>
          </cell>
          <cell r="BE573">
            <v>50.67</v>
          </cell>
          <cell r="BF573">
            <v>46.17</v>
          </cell>
          <cell r="BG573">
            <v>50.75</v>
          </cell>
          <cell r="BH573">
            <v>50.84</v>
          </cell>
          <cell r="BI573">
            <v>46.22</v>
          </cell>
          <cell r="BJ573">
            <v>46.16</v>
          </cell>
          <cell r="BK573">
            <v>50.78</v>
          </cell>
          <cell r="BL573">
            <v>50.93</v>
          </cell>
          <cell r="BM573">
            <v>46.24</v>
          </cell>
          <cell r="BN573">
            <v>50.71</v>
          </cell>
          <cell r="BO573">
            <v>50.69</v>
          </cell>
          <cell r="BP573">
            <v>46.2</v>
          </cell>
          <cell r="BQ573">
            <v>50.71</v>
          </cell>
          <cell r="BR573">
            <v>50.85</v>
          </cell>
          <cell r="BS573">
            <v>50.93</v>
          </cell>
          <cell r="BT573">
            <v>50.79</v>
          </cell>
          <cell r="BU573">
            <v>46.2</v>
          </cell>
          <cell r="BV573">
            <v>50.85</v>
          </cell>
          <cell r="BW573">
            <v>50.78</v>
          </cell>
          <cell r="BX573">
            <v>46.12</v>
          </cell>
          <cell r="BY573">
            <v>47.52</v>
          </cell>
          <cell r="BZ573">
            <v>46.28</v>
          </cell>
          <cell r="CA573">
            <v>46.2</v>
          </cell>
          <cell r="CB573">
            <v>50.69</v>
          </cell>
          <cell r="CC573">
            <v>46.23</v>
          </cell>
          <cell r="CD573">
            <v>46.23</v>
          </cell>
          <cell r="CE573">
            <v>50.85</v>
          </cell>
          <cell r="CF573">
            <v>46.25</v>
          </cell>
          <cell r="CG573">
            <v>50.78</v>
          </cell>
          <cell r="CH573">
            <v>50.72</v>
          </cell>
          <cell r="CI573">
            <v>50.94</v>
          </cell>
          <cell r="CJ573">
            <v>50.95</v>
          </cell>
          <cell r="CK573">
            <v>50.71</v>
          </cell>
          <cell r="CL573">
            <v>50.64</v>
          </cell>
          <cell r="CM573">
            <v>46.2</v>
          </cell>
          <cell r="CN573">
            <v>50.74</v>
          </cell>
          <cell r="CO573">
            <v>50.81</v>
          </cell>
          <cell r="CP573">
            <v>46.19</v>
          </cell>
          <cell r="CQ573">
            <v>50.85</v>
          </cell>
        </row>
        <row r="574">
          <cell r="B574">
            <v>2136</v>
          </cell>
          <cell r="C574" t="str">
            <v>Live Anchorages (3/8" - 1/2")</v>
          </cell>
          <cell r="D574" t="str">
            <v>NO.</v>
          </cell>
          <cell r="E574">
            <v>3288.82</v>
          </cell>
          <cell r="F574">
            <v>3200</v>
          </cell>
          <cell r="G574">
            <v>3278.34</v>
          </cell>
          <cell r="H574">
            <v>3200</v>
          </cell>
          <cell r="I574">
            <v>3200</v>
          </cell>
          <cell r="J574">
            <v>3285.07</v>
          </cell>
          <cell r="K574">
            <v>3290</v>
          </cell>
          <cell r="L574">
            <v>3291.37</v>
          </cell>
          <cell r="M574">
            <v>3200</v>
          </cell>
          <cell r="N574">
            <v>3284.79</v>
          </cell>
          <cell r="O574">
            <v>3200</v>
          </cell>
          <cell r="P574">
            <v>3289</v>
          </cell>
          <cell r="Q574">
            <v>3290.96</v>
          </cell>
          <cell r="R574">
            <v>3200</v>
          </cell>
          <cell r="S574">
            <v>3283.79</v>
          </cell>
          <cell r="T574">
            <v>3279.02</v>
          </cell>
          <cell r="U574">
            <v>3284.28</v>
          </cell>
          <cell r="V574">
            <v>3290.2</v>
          </cell>
          <cell r="W574">
            <v>3200</v>
          </cell>
          <cell r="X574">
            <v>3200</v>
          </cell>
          <cell r="Y574">
            <v>3200</v>
          </cell>
          <cell r="Z574">
            <v>3280.64</v>
          </cell>
          <cell r="AA574">
            <v>3288.46</v>
          </cell>
          <cell r="AB574">
            <v>3200</v>
          </cell>
          <cell r="AC574">
            <v>3277.19</v>
          </cell>
          <cell r="AD574">
            <v>3275.54</v>
          </cell>
          <cell r="AE574">
            <v>3200</v>
          </cell>
          <cell r="AF574">
            <v>3200</v>
          </cell>
          <cell r="AG574">
            <v>3282.48</v>
          </cell>
          <cell r="AH574">
            <v>3281.43</v>
          </cell>
          <cell r="AI574">
            <v>3275.73</v>
          </cell>
          <cell r="AJ574">
            <v>3285.54</v>
          </cell>
          <cell r="AK574">
            <v>3200</v>
          </cell>
          <cell r="AL574">
            <v>3280.93</v>
          </cell>
          <cell r="AM574">
            <v>3200</v>
          </cell>
          <cell r="AN574">
            <v>3285.66</v>
          </cell>
          <cell r="AO574">
            <v>3200</v>
          </cell>
          <cell r="AP574">
            <v>3280.62</v>
          </cell>
          <cell r="AQ574">
            <v>3286.14</v>
          </cell>
          <cell r="AR574">
            <v>3291.37</v>
          </cell>
          <cell r="AS574">
            <v>3286.64</v>
          </cell>
          <cell r="AT574">
            <v>3200</v>
          </cell>
          <cell r="AU574">
            <v>3280.22</v>
          </cell>
          <cell r="AV574">
            <v>3277.74</v>
          </cell>
          <cell r="AW574">
            <v>3200</v>
          </cell>
          <cell r="AX574">
            <v>3284.76</v>
          </cell>
          <cell r="AY574">
            <v>3285.07</v>
          </cell>
          <cell r="AZ574">
            <v>3200</v>
          </cell>
          <cell r="BA574">
            <v>3289.41</v>
          </cell>
          <cell r="BB574">
            <v>3289.3</v>
          </cell>
          <cell r="BC574">
            <v>3288.97</v>
          </cell>
          <cell r="BD574">
            <v>3200</v>
          </cell>
          <cell r="BE574">
            <v>3277.91</v>
          </cell>
          <cell r="BF574">
            <v>3200</v>
          </cell>
          <cell r="BG574">
            <v>3281.43</v>
          </cell>
          <cell r="BH574">
            <v>3284.76</v>
          </cell>
          <cell r="BI574">
            <v>3200</v>
          </cell>
          <cell r="BJ574">
            <v>3200</v>
          </cell>
          <cell r="BK574">
            <v>3282.03</v>
          </cell>
          <cell r="BL574">
            <v>3288.7</v>
          </cell>
          <cell r="BM574">
            <v>3200</v>
          </cell>
          <cell r="BN574">
            <v>3279.42</v>
          </cell>
          <cell r="BO574">
            <v>3278.59</v>
          </cell>
          <cell r="BP574">
            <v>3200</v>
          </cell>
          <cell r="BQ574">
            <v>3279.34</v>
          </cell>
          <cell r="BR574">
            <v>3285.76</v>
          </cell>
          <cell r="BS574">
            <v>3289</v>
          </cell>
          <cell r="BT574">
            <v>3282.73</v>
          </cell>
          <cell r="BU574">
            <v>3200</v>
          </cell>
          <cell r="BV574">
            <v>3285.4</v>
          </cell>
          <cell r="BW574">
            <v>3282</v>
          </cell>
          <cell r="BX574">
            <v>3200</v>
          </cell>
          <cell r="BY574">
            <v>3200</v>
          </cell>
          <cell r="BZ574">
            <v>3200</v>
          </cell>
          <cell r="CA574">
            <v>3200</v>
          </cell>
          <cell r="CB574">
            <v>3278.63</v>
          </cell>
          <cell r="CC574">
            <v>3200</v>
          </cell>
          <cell r="CD574">
            <v>3200</v>
          </cell>
          <cell r="CE574">
            <v>3285.54</v>
          </cell>
          <cell r="CF574">
            <v>3200</v>
          </cell>
          <cell r="CG574">
            <v>3282.09</v>
          </cell>
          <cell r="CH574">
            <v>3280.09</v>
          </cell>
          <cell r="CI574">
            <v>3289.38</v>
          </cell>
          <cell r="CJ574">
            <v>3290</v>
          </cell>
          <cell r="CK574">
            <v>3279.53</v>
          </cell>
          <cell r="CL574">
            <v>3276.68</v>
          </cell>
          <cell r="CM574">
            <v>3200</v>
          </cell>
          <cell r="CN574">
            <v>3281.14</v>
          </cell>
          <cell r="CO574">
            <v>3283.79</v>
          </cell>
          <cell r="CP574">
            <v>3200</v>
          </cell>
          <cell r="CQ574">
            <v>3285.4</v>
          </cell>
        </row>
        <row r="575">
          <cell r="B575">
            <v>2137</v>
          </cell>
          <cell r="C575" t="str">
            <v>G.I. Pipe 3" Dia</v>
          </cell>
          <cell r="D575" t="str">
            <v>LM</v>
          </cell>
          <cell r="E575">
            <v>374</v>
          </cell>
          <cell r="F575">
            <v>306</v>
          </cell>
          <cell r="G575">
            <v>374</v>
          </cell>
          <cell r="H575">
            <v>306</v>
          </cell>
          <cell r="I575">
            <v>306</v>
          </cell>
          <cell r="J575">
            <v>374</v>
          </cell>
          <cell r="K575">
            <v>340</v>
          </cell>
          <cell r="L575">
            <v>340</v>
          </cell>
          <cell r="M575">
            <v>306</v>
          </cell>
          <cell r="N575">
            <v>374</v>
          </cell>
          <cell r="O575">
            <v>306</v>
          </cell>
          <cell r="P575">
            <v>374</v>
          </cell>
          <cell r="Q575">
            <v>374</v>
          </cell>
          <cell r="R575">
            <v>306</v>
          </cell>
          <cell r="S575">
            <v>340</v>
          </cell>
          <cell r="T575">
            <v>374</v>
          </cell>
          <cell r="U575">
            <v>374</v>
          </cell>
          <cell r="V575">
            <v>340</v>
          </cell>
          <cell r="W575">
            <v>306</v>
          </cell>
          <cell r="X575">
            <v>306</v>
          </cell>
          <cell r="Y575">
            <v>306</v>
          </cell>
          <cell r="Z575">
            <v>374</v>
          </cell>
          <cell r="AA575">
            <v>340</v>
          </cell>
          <cell r="AB575">
            <v>306</v>
          </cell>
          <cell r="AC575">
            <v>374</v>
          </cell>
          <cell r="AD575">
            <v>374</v>
          </cell>
          <cell r="AE575">
            <v>306</v>
          </cell>
          <cell r="AF575">
            <v>306</v>
          </cell>
          <cell r="AG575">
            <v>374</v>
          </cell>
          <cell r="AH575">
            <v>374</v>
          </cell>
          <cell r="AI575">
            <v>374</v>
          </cell>
          <cell r="AJ575">
            <v>340</v>
          </cell>
          <cell r="AK575">
            <v>306</v>
          </cell>
          <cell r="AL575">
            <v>374</v>
          </cell>
          <cell r="AM575">
            <v>306</v>
          </cell>
          <cell r="AN575">
            <v>374</v>
          </cell>
          <cell r="AO575">
            <v>306</v>
          </cell>
          <cell r="AP575">
            <v>374</v>
          </cell>
          <cell r="AQ575">
            <v>340</v>
          </cell>
          <cell r="AR575">
            <v>374</v>
          </cell>
          <cell r="AS575">
            <v>374</v>
          </cell>
          <cell r="AT575">
            <v>306</v>
          </cell>
          <cell r="AU575">
            <v>374</v>
          </cell>
          <cell r="AV575">
            <v>374</v>
          </cell>
          <cell r="AW575">
            <v>306</v>
          </cell>
          <cell r="AX575">
            <v>374</v>
          </cell>
          <cell r="AY575">
            <v>340</v>
          </cell>
          <cell r="AZ575">
            <v>306</v>
          </cell>
          <cell r="BA575">
            <v>374</v>
          </cell>
          <cell r="BB575">
            <v>340</v>
          </cell>
          <cell r="BC575">
            <v>340</v>
          </cell>
          <cell r="BD575">
            <v>306</v>
          </cell>
          <cell r="BE575">
            <v>374</v>
          </cell>
          <cell r="BF575">
            <v>306</v>
          </cell>
          <cell r="BG575">
            <v>374</v>
          </cell>
          <cell r="BH575">
            <v>374</v>
          </cell>
          <cell r="BI575">
            <v>306</v>
          </cell>
          <cell r="BJ575">
            <v>306</v>
          </cell>
          <cell r="BK575">
            <v>374</v>
          </cell>
          <cell r="BL575">
            <v>340</v>
          </cell>
          <cell r="BM575">
            <v>306</v>
          </cell>
          <cell r="BN575">
            <v>374</v>
          </cell>
          <cell r="BO575">
            <v>374</v>
          </cell>
          <cell r="BP575">
            <v>306</v>
          </cell>
          <cell r="BQ575">
            <v>374</v>
          </cell>
          <cell r="BR575">
            <v>374</v>
          </cell>
          <cell r="BS575">
            <v>374</v>
          </cell>
          <cell r="BT575">
            <v>374</v>
          </cell>
          <cell r="BU575">
            <v>306</v>
          </cell>
          <cell r="BV575">
            <v>374</v>
          </cell>
          <cell r="BW575">
            <v>374</v>
          </cell>
          <cell r="BX575">
            <v>306</v>
          </cell>
          <cell r="BY575">
            <v>306</v>
          </cell>
          <cell r="BZ575">
            <v>306</v>
          </cell>
          <cell r="CA575">
            <v>306</v>
          </cell>
          <cell r="CB575">
            <v>374</v>
          </cell>
          <cell r="CC575">
            <v>306</v>
          </cell>
          <cell r="CD575">
            <v>306</v>
          </cell>
          <cell r="CE575">
            <v>374</v>
          </cell>
          <cell r="CF575">
            <v>306</v>
          </cell>
          <cell r="CG575">
            <v>374</v>
          </cell>
          <cell r="CH575">
            <v>374</v>
          </cell>
          <cell r="CI575">
            <v>340</v>
          </cell>
          <cell r="CJ575">
            <v>340</v>
          </cell>
          <cell r="CK575">
            <v>374</v>
          </cell>
          <cell r="CL575">
            <v>374</v>
          </cell>
          <cell r="CM575">
            <v>306</v>
          </cell>
          <cell r="CN575">
            <v>374</v>
          </cell>
          <cell r="CO575">
            <v>340</v>
          </cell>
          <cell r="CP575">
            <v>306</v>
          </cell>
          <cell r="CQ575">
            <v>374</v>
          </cell>
        </row>
        <row r="576">
          <cell r="B576">
            <v>2140</v>
          </cell>
          <cell r="C576" t="str">
            <v>G.M.S. Screw, Nuts, Bolts And Washers</v>
          </cell>
          <cell r="D576" t="str">
            <v>KG</v>
          </cell>
          <cell r="E576">
            <v>60</v>
          </cell>
          <cell r="F576">
            <v>60</v>
          </cell>
          <cell r="G576">
            <v>60</v>
          </cell>
          <cell r="H576">
            <v>60</v>
          </cell>
          <cell r="I576">
            <v>60</v>
          </cell>
          <cell r="J576">
            <v>60</v>
          </cell>
          <cell r="K576">
            <v>60</v>
          </cell>
          <cell r="L576">
            <v>60</v>
          </cell>
          <cell r="M576">
            <v>60</v>
          </cell>
          <cell r="N576">
            <v>60</v>
          </cell>
          <cell r="O576">
            <v>60</v>
          </cell>
          <cell r="P576">
            <v>60</v>
          </cell>
          <cell r="Q576">
            <v>60</v>
          </cell>
          <cell r="R576">
            <v>60</v>
          </cell>
          <cell r="S576">
            <v>60</v>
          </cell>
          <cell r="T576">
            <v>60</v>
          </cell>
          <cell r="U576">
            <v>60</v>
          </cell>
          <cell r="V576">
            <v>60</v>
          </cell>
          <cell r="W576">
            <v>60</v>
          </cell>
          <cell r="X576">
            <v>60</v>
          </cell>
          <cell r="Y576">
            <v>60</v>
          </cell>
          <cell r="Z576">
            <v>60</v>
          </cell>
          <cell r="AA576">
            <v>60</v>
          </cell>
          <cell r="AB576">
            <v>60</v>
          </cell>
          <cell r="AC576">
            <v>60</v>
          </cell>
          <cell r="AD576">
            <v>60</v>
          </cell>
          <cell r="AE576">
            <v>60</v>
          </cell>
          <cell r="AF576">
            <v>60</v>
          </cell>
          <cell r="AG576">
            <v>60</v>
          </cell>
          <cell r="AH576">
            <v>60</v>
          </cell>
          <cell r="AI576">
            <v>60</v>
          </cell>
          <cell r="AJ576">
            <v>60</v>
          </cell>
          <cell r="AK576">
            <v>60</v>
          </cell>
          <cell r="AL576">
            <v>60</v>
          </cell>
          <cell r="AM576">
            <v>60</v>
          </cell>
          <cell r="AN576">
            <v>60</v>
          </cell>
          <cell r="AO576">
            <v>60</v>
          </cell>
          <cell r="AP576">
            <v>60</v>
          </cell>
          <cell r="AQ576">
            <v>60</v>
          </cell>
          <cell r="AR576">
            <v>60</v>
          </cell>
          <cell r="AS576">
            <v>60</v>
          </cell>
          <cell r="AT576">
            <v>60</v>
          </cell>
          <cell r="AU576">
            <v>60</v>
          </cell>
          <cell r="AV576">
            <v>60</v>
          </cell>
          <cell r="AW576">
            <v>60</v>
          </cell>
          <cell r="AX576">
            <v>60</v>
          </cell>
          <cell r="AY576">
            <v>60</v>
          </cell>
          <cell r="AZ576">
            <v>60</v>
          </cell>
          <cell r="BA576">
            <v>60</v>
          </cell>
          <cell r="BB576">
            <v>60</v>
          </cell>
          <cell r="BC576">
            <v>60</v>
          </cell>
          <cell r="BD576">
            <v>60</v>
          </cell>
          <cell r="BE576">
            <v>60</v>
          </cell>
          <cell r="BF576">
            <v>60</v>
          </cell>
          <cell r="BG576">
            <v>60</v>
          </cell>
          <cell r="BH576">
            <v>60</v>
          </cell>
          <cell r="BI576">
            <v>60</v>
          </cell>
          <cell r="BJ576">
            <v>60</v>
          </cell>
          <cell r="BK576">
            <v>60</v>
          </cell>
          <cell r="BL576">
            <v>60</v>
          </cell>
          <cell r="BM576">
            <v>60</v>
          </cell>
          <cell r="BN576">
            <v>60</v>
          </cell>
          <cell r="BO576">
            <v>60</v>
          </cell>
          <cell r="BP576">
            <v>60</v>
          </cell>
          <cell r="BQ576">
            <v>60</v>
          </cell>
          <cell r="BR576">
            <v>60</v>
          </cell>
          <cell r="BS576">
            <v>60</v>
          </cell>
          <cell r="BT576">
            <v>60</v>
          </cell>
          <cell r="BU576">
            <v>60</v>
          </cell>
          <cell r="BV576">
            <v>60</v>
          </cell>
          <cell r="BW576">
            <v>60</v>
          </cell>
          <cell r="BX576">
            <v>60</v>
          </cell>
          <cell r="BY576">
            <v>60</v>
          </cell>
          <cell r="BZ576">
            <v>60</v>
          </cell>
          <cell r="CA576">
            <v>60</v>
          </cell>
          <cell r="CB576">
            <v>60</v>
          </cell>
          <cell r="CC576">
            <v>60</v>
          </cell>
          <cell r="CD576">
            <v>60</v>
          </cell>
          <cell r="CE576">
            <v>60</v>
          </cell>
          <cell r="CF576">
            <v>60</v>
          </cell>
          <cell r="CG576">
            <v>60</v>
          </cell>
          <cell r="CH576">
            <v>60</v>
          </cell>
          <cell r="CI576">
            <v>60</v>
          </cell>
          <cell r="CJ576">
            <v>60</v>
          </cell>
          <cell r="CK576">
            <v>60</v>
          </cell>
          <cell r="CL576">
            <v>60</v>
          </cell>
          <cell r="CM576">
            <v>60</v>
          </cell>
          <cell r="CN576">
            <v>60</v>
          </cell>
          <cell r="CO576">
            <v>60</v>
          </cell>
          <cell r="CP576">
            <v>60</v>
          </cell>
          <cell r="CQ576">
            <v>60</v>
          </cell>
        </row>
        <row r="577">
          <cell r="B577">
            <v>2142</v>
          </cell>
          <cell r="C577" t="str">
            <v>Plantation Trees</v>
          </cell>
          <cell r="D577" t="str">
            <v>NO.</v>
          </cell>
          <cell r="E577">
            <v>2</v>
          </cell>
          <cell r="F577">
            <v>2</v>
          </cell>
          <cell r="G577">
            <v>2</v>
          </cell>
          <cell r="H577">
            <v>2</v>
          </cell>
          <cell r="I577">
            <v>2</v>
          </cell>
          <cell r="J577">
            <v>2</v>
          </cell>
          <cell r="K577">
            <v>0.4</v>
          </cell>
          <cell r="L577">
            <v>2</v>
          </cell>
          <cell r="M577">
            <v>2</v>
          </cell>
          <cell r="N577">
            <v>2</v>
          </cell>
          <cell r="O577">
            <v>2</v>
          </cell>
          <cell r="P577">
            <v>2</v>
          </cell>
          <cell r="Q577">
            <v>2</v>
          </cell>
          <cell r="R577">
            <v>2</v>
          </cell>
          <cell r="S577">
            <v>2</v>
          </cell>
          <cell r="T577">
            <v>2</v>
          </cell>
          <cell r="U577">
            <v>2</v>
          </cell>
          <cell r="V577">
            <v>2</v>
          </cell>
          <cell r="W577">
            <v>2</v>
          </cell>
          <cell r="X577">
            <v>2</v>
          </cell>
          <cell r="Y577">
            <v>2</v>
          </cell>
          <cell r="Z577">
            <v>2</v>
          </cell>
          <cell r="AA577">
            <v>2</v>
          </cell>
          <cell r="AB577">
            <v>2</v>
          </cell>
          <cell r="AC577">
            <v>2</v>
          </cell>
          <cell r="AD577">
            <v>2</v>
          </cell>
          <cell r="AE577">
            <v>2</v>
          </cell>
          <cell r="AF577">
            <v>2</v>
          </cell>
          <cell r="AG577">
            <v>2</v>
          </cell>
          <cell r="AH577">
            <v>2</v>
          </cell>
          <cell r="AI577">
            <v>2</v>
          </cell>
          <cell r="AJ577">
            <v>0.4</v>
          </cell>
          <cell r="AK577">
            <v>2</v>
          </cell>
          <cell r="AL577">
            <v>2</v>
          </cell>
          <cell r="AM577">
            <v>2</v>
          </cell>
          <cell r="AN577">
            <v>2</v>
          </cell>
          <cell r="AO577">
            <v>2</v>
          </cell>
          <cell r="AP577">
            <v>2</v>
          </cell>
          <cell r="AQ577">
            <v>2</v>
          </cell>
          <cell r="AR577">
            <v>0.4</v>
          </cell>
          <cell r="AS577">
            <v>2</v>
          </cell>
          <cell r="AT577">
            <v>2</v>
          </cell>
          <cell r="AU577">
            <v>2</v>
          </cell>
          <cell r="AV577">
            <v>2</v>
          </cell>
          <cell r="AW577">
            <v>2</v>
          </cell>
          <cell r="AX577">
            <v>2</v>
          </cell>
          <cell r="AY577">
            <v>2</v>
          </cell>
          <cell r="AZ577">
            <v>2</v>
          </cell>
          <cell r="BA577">
            <v>2</v>
          </cell>
          <cell r="BB577">
            <v>2</v>
          </cell>
          <cell r="BC577">
            <v>2</v>
          </cell>
          <cell r="BD577">
            <v>2</v>
          </cell>
          <cell r="BE577">
            <v>2</v>
          </cell>
          <cell r="BF577">
            <v>2</v>
          </cell>
          <cell r="BG577">
            <v>2</v>
          </cell>
          <cell r="BH577">
            <v>2</v>
          </cell>
          <cell r="BI577">
            <v>2</v>
          </cell>
          <cell r="BJ577">
            <v>2</v>
          </cell>
          <cell r="BK577">
            <v>2</v>
          </cell>
          <cell r="BL577">
            <v>0.4</v>
          </cell>
          <cell r="BM577">
            <v>2</v>
          </cell>
          <cell r="BN577">
            <v>2</v>
          </cell>
          <cell r="BO577">
            <v>2</v>
          </cell>
          <cell r="BP577">
            <v>2</v>
          </cell>
          <cell r="BQ577">
            <v>2</v>
          </cell>
          <cell r="BR577">
            <v>2</v>
          </cell>
          <cell r="BS577">
            <v>2</v>
          </cell>
          <cell r="BT577">
            <v>2</v>
          </cell>
          <cell r="BU577">
            <v>2</v>
          </cell>
          <cell r="BV577">
            <v>2</v>
          </cell>
          <cell r="BW577">
            <v>2</v>
          </cell>
          <cell r="BX577">
            <v>2</v>
          </cell>
          <cell r="BY577">
            <v>2</v>
          </cell>
          <cell r="BZ577">
            <v>2</v>
          </cell>
          <cell r="CA577">
            <v>2</v>
          </cell>
          <cell r="CB577">
            <v>2</v>
          </cell>
          <cell r="CC577">
            <v>2</v>
          </cell>
          <cell r="CD577">
            <v>2</v>
          </cell>
          <cell r="CE577">
            <v>2</v>
          </cell>
          <cell r="CF577">
            <v>2</v>
          </cell>
          <cell r="CG577">
            <v>2</v>
          </cell>
          <cell r="CH577">
            <v>2</v>
          </cell>
          <cell r="CI577">
            <v>2</v>
          </cell>
          <cell r="CJ577">
            <v>0.4</v>
          </cell>
          <cell r="CK577">
            <v>2</v>
          </cell>
          <cell r="CL577">
            <v>2</v>
          </cell>
          <cell r="CM577">
            <v>2</v>
          </cell>
          <cell r="CN577">
            <v>2</v>
          </cell>
          <cell r="CO577">
            <v>2</v>
          </cell>
          <cell r="CP577">
            <v>2</v>
          </cell>
          <cell r="CQ577">
            <v>2</v>
          </cell>
        </row>
        <row r="578">
          <cell r="B578">
            <v>2143</v>
          </cell>
          <cell r="C578" t="str">
            <v>Mobilization Of Piling Equipment</v>
          </cell>
          <cell r="D578" t="str">
            <v>LS</v>
          </cell>
          <cell r="E578">
            <v>605</v>
          </cell>
          <cell r="F578">
            <v>453.75</v>
          </cell>
          <cell r="G578">
            <v>605</v>
          </cell>
          <cell r="H578">
            <v>529.38</v>
          </cell>
          <cell r="I578">
            <v>453.75</v>
          </cell>
          <cell r="J578">
            <v>605</v>
          </cell>
          <cell r="K578">
            <v>605</v>
          </cell>
          <cell r="L578">
            <v>680.63</v>
          </cell>
          <cell r="M578">
            <v>453.75</v>
          </cell>
          <cell r="N578">
            <v>680.63</v>
          </cell>
          <cell r="O578">
            <v>453.75</v>
          </cell>
          <cell r="P578">
            <v>453.75</v>
          </cell>
          <cell r="Q578">
            <v>756.25</v>
          </cell>
          <cell r="R578">
            <v>605</v>
          </cell>
          <cell r="S578">
            <v>605</v>
          </cell>
          <cell r="T578">
            <v>529.38</v>
          </cell>
          <cell r="U578">
            <v>605</v>
          </cell>
          <cell r="V578">
            <v>605</v>
          </cell>
          <cell r="W578">
            <v>453.75</v>
          </cell>
          <cell r="X578">
            <v>453.75</v>
          </cell>
          <cell r="Y578">
            <v>453.75</v>
          </cell>
          <cell r="Z578">
            <v>605</v>
          </cell>
          <cell r="AA578">
            <v>605</v>
          </cell>
          <cell r="AB578">
            <v>453.75</v>
          </cell>
          <cell r="AC578">
            <v>378.84</v>
          </cell>
          <cell r="AD578">
            <v>529.38</v>
          </cell>
          <cell r="AE578">
            <v>453.75</v>
          </cell>
          <cell r="AF578">
            <v>453.75</v>
          </cell>
          <cell r="AG578">
            <v>605</v>
          </cell>
          <cell r="AH578">
            <v>605</v>
          </cell>
          <cell r="AI578">
            <v>378.13</v>
          </cell>
          <cell r="AJ578">
            <v>605</v>
          </cell>
          <cell r="AK578">
            <v>378.13</v>
          </cell>
          <cell r="AL578">
            <v>453.75</v>
          </cell>
          <cell r="AM578">
            <v>453.75</v>
          </cell>
          <cell r="AN578">
            <v>680.02</v>
          </cell>
          <cell r="AO578">
            <v>529.38</v>
          </cell>
          <cell r="AP578">
            <v>605</v>
          </cell>
          <cell r="AQ578">
            <v>605</v>
          </cell>
          <cell r="AR578">
            <v>680.63</v>
          </cell>
          <cell r="AS578">
            <v>605</v>
          </cell>
          <cell r="AT578">
            <v>378.13</v>
          </cell>
          <cell r="AU578">
            <v>453.75</v>
          </cell>
          <cell r="AV578">
            <v>529.38</v>
          </cell>
          <cell r="AW578">
            <v>453.75</v>
          </cell>
          <cell r="AX578">
            <v>605</v>
          </cell>
          <cell r="AY578">
            <v>605</v>
          </cell>
          <cell r="AZ578">
            <v>453.75</v>
          </cell>
          <cell r="BA578">
            <v>605</v>
          </cell>
          <cell r="BB578">
            <v>605</v>
          </cell>
          <cell r="BC578">
            <v>529.38</v>
          </cell>
          <cell r="BD578">
            <v>529.38</v>
          </cell>
          <cell r="BE578">
            <v>453.75</v>
          </cell>
          <cell r="BF578">
            <v>453.75</v>
          </cell>
          <cell r="BG578">
            <v>605</v>
          </cell>
          <cell r="BH578">
            <v>605</v>
          </cell>
          <cell r="BI578">
            <v>453.75</v>
          </cell>
          <cell r="BJ578">
            <v>453.75</v>
          </cell>
          <cell r="BK578">
            <v>605</v>
          </cell>
          <cell r="BL578">
            <v>453.75</v>
          </cell>
          <cell r="BM578">
            <v>453.75</v>
          </cell>
          <cell r="BN578">
            <v>453.75</v>
          </cell>
          <cell r="BO578">
            <v>453.75</v>
          </cell>
          <cell r="BP578">
            <v>453.75</v>
          </cell>
          <cell r="BQ578">
            <v>529.38</v>
          </cell>
          <cell r="BR578">
            <v>605</v>
          </cell>
          <cell r="BS578">
            <v>453.75</v>
          </cell>
          <cell r="BT578">
            <v>680.63</v>
          </cell>
          <cell r="BU578">
            <v>453.75</v>
          </cell>
          <cell r="BV578">
            <v>756.25</v>
          </cell>
          <cell r="BW578">
            <v>605</v>
          </cell>
          <cell r="BX578">
            <v>453.75</v>
          </cell>
          <cell r="BY578">
            <v>605</v>
          </cell>
          <cell r="BZ578">
            <v>453.75</v>
          </cell>
          <cell r="CA578">
            <v>453.75</v>
          </cell>
          <cell r="CB578">
            <v>529.38</v>
          </cell>
          <cell r="CC578">
            <v>453.75</v>
          </cell>
          <cell r="CD578">
            <v>453.75</v>
          </cell>
          <cell r="CE578">
            <v>453.75</v>
          </cell>
          <cell r="CF578">
            <v>453.75</v>
          </cell>
          <cell r="CG578">
            <v>680.63</v>
          </cell>
          <cell r="CH578">
            <v>453.75</v>
          </cell>
          <cell r="CI578">
            <v>529.38</v>
          </cell>
          <cell r="CJ578">
            <v>605</v>
          </cell>
          <cell r="CK578">
            <v>680.63</v>
          </cell>
          <cell r="CL578">
            <v>529.38</v>
          </cell>
          <cell r="CM578">
            <v>453.75</v>
          </cell>
          <cell r="CN578">
            <v>756.25</v>
          </cell>
          <cell r="CO578">
            <v>605</v>
          </cell>
          <cell r="CP578">
            <v>453.75</v>
          </cell>
          <cell r="CQ578">
            <v>756.25</v>
          </cell>
        </row>
        <row r="579">
          <cell r="B579">
            <v>2144</v>
          </cell>
          <cell r="C579" t="str">
            <v>R.C.C. Pipe Class-4 310 Mm (AASHTO M-170)</v>
          </cell>
          <cell r="D579" t="str">
            <v>LM</v>
          </cell>
          <cell r="E579">
            <v>548.55999999999995</v>
          </cell>
          <cell r="F579">
            <v>498.69</v>
          </cell>
          <cell r="G579">
            <v>498.69</v>
          </cell>
          <cell r="H579">
            <v>498.69</v>
          </cell>
          <cell r="I579">
            <v>498.69</v>
          </cell>
          <cell r="J579">
            <v>548.55999999999995</v>
          </cell>
          <cell r="K579">
            <v>548.55999999999995</v>
          </cell>
          <cell r="L579">
            <v>548.55999999999995</v>
          </cell>
          <cell r="M579">
            <v>498.69</v>
          </cell>
          <cell r="N579">
            <v>548.55999999999995</v>
          </cell>
          <cell r="O579">
            <v>498.69</v>
          </cell>
          <cell r="P579">
            <v>548.55999999999995</v>
          </cell>
          <cell r="Q579">
            <v>548.55999999999995</v>
          </cell>
          <cell r="R579">
            <v>498.69</v>
          </cell>
          <cell r="S579">
            <v>548.55999999999995</v>
          </cell>
          <cell r="T579">
            <v>498.69</v>
          </cell>
          <cell r="U579">
            <v>548.55999999999995</v>
          </cell>
          <cell r="V579">
            <v>548.55999999999995</v>
          </cell>
          <cell r="W579">
            <v>498.69</v>
          </cell>
          <cell r="X579">
            <v>498.69</v>
          </cell>
          <cell r="Y579">
            <v>498.69</v>
          </cell>
          <cell r="Z579">
            <v>548.55999999999995</v>
          </cell>
          <cell r="AA579">
            <v>548.55999999999995</v>
          </cell>
          <cell r="AB579">
            <v>498.69</v>
          </cell>
          <cell r="AC579">
            <v>498.69</v>
          </cell>
          <cell r="AD579">
            <v>498.69</v>
          </cell>
          <cell r="AE579">
            <v>498.69</v>
          </cell>
          <cell r="AF579">
            <v>498.69</v>
          </cell>
          <cell r="AG579">
            <v>548.55999999999995</v>
          </cell>
          <cell r="AH579">
            <v>548.55999999999995</v>
          </cell>
          <cell r="AI579">
            <v>498.69</v>
          </cell>
          <cell r="AJ579">
            <v>548.55999999999995</v>
          </cell>
          <cell r="AK579">
            <v>498.69</v>
          </cell>
          <cell r="AL579">
            <v>498.69</v>
          </cell>
          <cell r="AM579">
            <v>498.69</v>
          </cell>
          <cell r="AN579">
            <v>548.55999999999995</v>
          </cell>
          <cell r="AO579">
            <v>498.69</v>
          </cell>
          <cell r="AP579">
            <v>548.55999999999995</v>
          </cell>
          <cell r="AQ579">
            <v>548.55999999999995</v>
          </cell>
          <cell r="AR579">
            <v>548.55999999999995</v>
          </cell>
          <cell r="AS579">
            <v>548.55999999999995</v>
          </cell>
          <cell r="AT579">
            <v>498.69</v>
          </cell>
          <cell r="AU579">
            <v>498.69</v>
          </cell>
          <cell r="AV579">
            <v>548.55999999999995</v>
          </cell>
          <cell r="AW579">
            <v>498.69</v>
          </cell>
          <cell r="AX579">
            <v>548.55999999999995</v>
          </cell>
          <cell r="AY579">
            <v>548.55999999999995</v>
          </cell>
          <cell r="AZ579">
            <v>498.69</v>
          </cell>
          <cell r="BA579">
            <v>548.55999999999995</v>
          </cell>
          <cell r="BB579">
            <v>548.55999999999995</v>
          </cell>
          <cell r="BC579">
            <v>548.55999999999995</v>
          </cell>
          <cell r="BD579">
            <v>498.69</v>
          </cell>
          <cell r="BE579">
            <v>498.69</v>
          </cell>
          <cell r="BF579">
            <v>498.69</v>
          </cell>
          <cell r="BG579">
            <v>548.55999999999995</v>
          </cell>
          <cell r="BH579">
            <v>548.55999999999995</v>
          </cell>
          <cell r="BI579">
            <v>498.69</v>
          </cell>
          <cell r="BJ579">
            <v>498.69</v>
          </cell>
          <cell r="BK579">
            <v>548.55999999999995</v>
          </cell>
          <cell r="BL579">
            <v>548.55999999999995</v>
          </cell>
          <cell r="BM579">
            <v>498.69</v>
          </cell>
          <cell r="BN579">
            <v>498.69</v>
          </cell>
          <cell r="BO579">
            <v>498.69</v>
          </cell>
          <cell r="BP579">
            <v>498.69</v>
          </cell>
          <cell r="BQ579">
            <v>498.69</v>
          </cell>
          <cell r="BR579">
            <v>548.55999999999995</v>
          </cell>
          <cell r="BS579">
            <v>548.55999999999995</v>
          </cell>
          <cell r="BT579">
            <v>548.55999999999995</v>
          </cell>
          <cell r="BU579">
            <v>498.69</v>
          </cell>
          <cell r="BV579">
            <v>548.55999999999995</v>
          </cell>
          <cell r="BW579">
            <v>548.55999999999995</v>
          </cell>
          <cell r="BX579">
            <v>498.69</v>
          </cell>
          <cell r="BY579">
            <v>498.69</v>
          </cell>
          <cell r="BZ579">
            <v>498.69</v>
          </cell>
          <cell r="CA579">
            <v>498.69</v>
          </cell>
          <cell r="CB579">
            <v>498.69</v>
          </cell>
          <cell r="CC579">
            <v>498.69</v>
          </cell>
          <cell r="CD579">
            <v>498.69</v>
          </cell>
          <cell r="CE579">
            <v>498.69</v>
          </cell>
          <cell r="CF579">
            <v>498.69</v>
          </cell>
          <cell r="CG579">
            <v>548.55999999999995</v>
          </cell>
          <cell r="CH579">
            <v>498.69</v>
          </cell>
          <cell r="CI579">
            <v>548.55999999999995</v>
          </cell>
          <cell r="CJ579">
            <v>548.55999999999995</v>
          </cell>
          <cell r="CK579">
            <v>498.69</v>
          </cell>
          <cell r="CL579">
            <v>498.69</v>
          </cell>
          <cell r="CM579">
            <v>498.69</v>
          </cell>
          <cell r="CN579">
            <v>548.55999999999995</v>
          </cell>
          <cell r="CO579">
            <v>548.55999999999995</v>
          </cell>
          <cell r="CP579">
            <v>498.69</v>
          </cell>
          <cell r="CQ579">
            <v>548.55999999999995</v>
          </cell>
        </row>
        <row r="580">
          <cell r="B580">
            <v>2145</v>
          </cell>
          <cell r="C580" t="str">
            <v>R.C.C. Pipe Class-4 380 Mm (AASHTO M-170)</v>
          </cell>
          <cell r="D580" t="str">
            <v>LM</v>
          </cell>
          <cell r="E580">
            <v>649.61</v>
          </cell>
          <cell r="F580">
            <v>590.54999999999995</v>
          </cell>
          <cell r="G580">
            <v>590.54999999999995</v>
          </cell>
          <cell r="H580">
            <v>590.54999999999995</v>
          </cell>
          <cell r="I580">
            <v>590.54999999999995</v>
          </cell>
          <cell r="J580">
            <v>649.61</v>
          </cell>
          <cell r="K580">
            <v>649.61</v>
          </cell>
          <cell r="L580">
            <v>649.61</v>
          </cell>
          <cell r="M580">
            <v>590.54999999999995</v>
          </cell>
          <cell r="N580">
            <v>649.61</v>
          </cell>
          <cell r="O580">
            <v>590.54999999999995</v>
          </cell>
          <cell r="P580">
            <v>649.61</v>
          </cell>
          <cell r="Q580">
            <v>649.61</v>
          </cell>
          <cell r="R580">
            <v>590.54999999999995</v>
          </cell>
          <cell r="S580">
            <v>649.61</v>
          </cell>
          <cell r="T580">
            <v>590.54999999999995</v>
          </cell>
          <cell r="U580">
            <v>649.61</v>
          </cell>
          <cell r="V580">
            <v>649.61</v>
          </cell>
          <cell r="W580">
            <v>590.54999999999995</v>
          </cell>
          <cell r="X580">
            <v>590.54999999999995</v>
          </cell>
          <cell r="Y580">
            <v>590.54999999999995</v>
          </cell>
          <cell r="Z580">
            <v>649.61</v>
          </cell>
          <cell r="AA580">
            <v>649.61</v>
          </cell>
          <cell r="AB580">
            <v>590.54999999999995</v>
          </cell>
          <cell r="AC580">
            <v>590.54999999999995</v>
          </cell>
          <cell r="AD580">
            <v>590.54999999999995</v>
          </cell>
          <cell r="AE580">
            <v>590.54999999999995</v>
          </cell>
          <cell r="AF580">
            <v>590.54999999999995</v>
          </cell>
          <cell r="AG580">
            <v>649.61</v>
          </cell>
          <cell r="AH580">
            <v>649.61</v>
          </cell>
          <cell r="AI580">
            <v>590.54999999999995</v>
          </cell>
          <cell r="AJ580">
            <v>649.61</v>
          </cell>
          <cell r="AK580">
            <v>590.54999999999995</v>
          </cell>
          <cell r="AL580">
            <v>590.54999999999995</v>
          </cell>
          <cell r="AM580">
            <v>590.54999999999995</v>
          </cell>
          <cell r="AN580">
            <v>649.61</v>
          </cell>
          <cell r="AO580">
            <v>590.54999999999995</v>
          </cell>
          <cell r="AP580">
            <v>649.61</v>
          </cell>
          <cell r="AQ580">
            <v>649.61</v>
          </cell>
          <cell r="AR580">
            <v>649.61</v>
          </cell>
          <cell r="AS580">
            <v>649.61</v>
          </cell>
          <cell r="AT580">
            <v>590.54999999999995</v>
          </cell>
          <cell r="AU580">
            <v>590.54999999999995</v>
          </cell>
          <cell r="AV580">
            <v>649.61</v>
          </cell>
          <cell r="AW580">
            <v>590.54999999999995</v>
          </cell>
          <cell r="AX580">
            <v>649.61</v>
          </cell>
          <cell r="AY580">
            <v>649.61</v>
          </cell>
          <cell r="AZ580">
            <v>590.54999999999995</v>
          </cell>
          <cell r="BA580">
            <v>649.61</v>
          </cell>
          <cell r="BB580">
            <v>649.61</v>
          </cell>
          <cell r="BC580">
            <v>649.61</v>
          </cell>
          <cell r="BD580">
            <v>590.54999999999995</v>
          </cell>
          <cell r="BE580">
            <v>590.54999999999995</v>
          </cell>
          <cell r="BF580">
            <v>590.54999999999995</v>
          </cell>
          <cell r="BG580">
            <v>649.61</v>
          </cell>
          <cell r="BH580">
            <v>649.61</v>
          </cell>
          <cell r="BI580">
            <v>590.54999999999995</v>
          </cell>
          <cell r="BJ580">
            <v>590.54999999999995</v>
          </cell>
          <cell r="BK580">
            <v>649.61</v>
          </cell>
          <cell r="BL580">
            <v>649.61</v>
          </cell>
          <cell r="BM580">
            <v>590.54999999999995</v>
          </cell>
          <cell r="BN580">
            <v>590.54999999999995</v>
          </cell>
          <cell r="BO580">
            <v>590.54999999999995</v>
          </cell>
          <cell r="BP580">
            <v>590.54999999999995</v>
          </cell>
          <cell r="BQ580">
            <v>590.54999999999995</v>
          </cell>
          <cell r="BR580">
            <v>649.61</v>
          </cell>
          <cell r="BS580">
            <v>649.61</v>
          </cell>
          <cell r="BT580">
            <v>649.61</v>
          </cell>
          <cell r="BU580">
            <v>590.54999999999995</v>
          </cell>
          <cell r="BV580">
            <v>649.61</v>
          </cell>
          <cell r="BW580">
            <v>649.61</v>
          </cell>
          <cell r="BX580">
            <v>590.54999999999995</v>
          </cell>
          <cell r="BY580">
            <v>590.54999999999995</v>
          </cell>
          <cell r="BZ580">
            <v>590.54999999999995</v>
          </cell>
          <cell r="CA580">
            <v>590.54999999999995</v>
          </cell>
          <cell r="CB580">
            <v>590.54999999999995</v>
          </cell>
          <cell r="CC580">
            <v>590.54999999999995</v>
          </cell>
          <cell r="CD580">
            <v>590.54999999999995</v>
          </cell>
          <cell r="CE580">
            <v>590.54999999999995</v>
          </cell>
          <cell r="CF580">
            <v>590.54999999999995</v>
          </cell>
          <cell r="CG580">
            <v>649.61</v>
          </cell>
          <cell r="CH580">
            <v>590.54999999999995</v>
          </cell>
          <cell r="CI580">
            <v>649.61</v>
          </cell>
          <cell r="CJ580">
            <v>649.61</v>
          </cell>
          <cell r="CK580">
            <v>590.54999999999995</v>
          </cell>
          <cell r="CL580">
            <v>590.54999999999995</v>
          </cell>
          <cell r="CM580">
            <v>590.54999999999995</v>
          </cell>
          <cell r="CN580">
            <v>649.61</v>
          </cell>
          <cell r="CO580">
            <v>649.61</v>
          </cell>
          <cell r="CP580">
            <v>590.54999999999995</v>
          </cell>
          <cell r="CQ580">
            <v>649.61</v>
          </cell>
        </row>
        <row r="581">
          <cell r="B581">
            <v>2146</v>
          </cell>
          <cell r="C581" t="str">
            <v>R.C.C. Pipe Class-4 460 Mm (AASHTO M-170)</v>
          </cell>
          <cell r="D581" t="str">
            <v>LM</v>
          </cell>
          <cell r="E581">
            <v>902.23</v>
          </cell>
          <cell r="F581">
            <v>820.21</v>
          </cell>
          <cell r="G581">
            <v>820.21</v>
          </cell>
          <cell r="H581">
            <v>820.21</v>
          </cell>
          <cell r="I581">
            <v>820.21</v>
          </cell>
          <cell r="J581">
            <v>902.23</v>
          </cell>
          <cell r="K581">
            <v>902.23</v>
          </cell>
          <cell r="L581">
            <v>902.23</v>
          </cell>
          <cell r="M581">
            <v>820.21</v>
          </cell>
          <cell r="N581">
            <v>902.23</v>
          </cell>
          <cell r="O581">
            <v>820.21</v>
          </cell>
          <cell r="P581">
            <v>902.23</v>
          </cell>
          <cell r="Q581">
            <v>902.23</v>
          </cell>
          <cell r="R581">
            <v>820.21</v>
          </cell>
          <cell r="S581">
            <v>902.23</v>
          </cell>
          <cell r="T581">
            <v>820.21</v>
          </cell>
          <cell r="U581">
            <v>902.23</v>
          </cell>
          <cell r="V581">
            <v>902.23</v>
          </cell>
          <cell r="W581">
            <v>820.21</v>
          </cell>
          <cell r="X581">
            <v>820.21</v>
          </cell>
          <cell r="Y581">
            <v>820.21</v>
          </cell>
          <cell r="Z581">
            <v>902.23</v>
          </cell>
          <cell r="AA581">
            <v>902.23</v>
          </cell>
          <cell r="AB581">
            <v>820.21</v>
          </cell>
          <cell r="AC581">
            <v>820.21</v>
          </cell>
          <cell r="AD581">
            <v>820.21</v>
          </cell>
          <cell r="AE581">
            <v>820.21</v>
          </cell>
          <cell r="AF581">
            <v>820.21</v>
          </cell>
          <cell r="AG581">
            <v>902.23</v>
          </cell>
          <cell r="AH581">
            <v>902.23</v>
          </cell>
          <cell r="AI581">
            <v>820.21</v>
          </cell>
          <cell r="AJ581">
            <v>902.23</v>
          </cell>
          <cell r="AK581">
            <v>820.21</v>
          </cell>
          <cell r="AL581">
            <v>820.21</v>
          </cell>
          <cell r="AM581">
            <v>820.21</v>
          </cell>
          <cell r="AN581">
            <v>902.23</v>
          </cell>
          <cell r="AO581">
            <v>820.21</v>
          </cell>
          <cell r="AP581">
            <v>902.23</v>
          </cell>
          <cell r="AQ581">
            <v>902.23</v>
          </cell>
          <cell r="AR581">
            <v>902.23</v>
          </cell>
          <cell r="AS581">
            <v>902.23</v>
          </cell>
          <cell r="AT581">
            <v>820.21</v>
          </cell>
          <cell r="AU581">
            <v>820.21</v>
          </cell>
          <cell r="AV581">
            <v>902.23</v>
          </cell>
          <cell r="AW581">
            <v>820.21</v>
          </cell>
          <cell r="AX581">
            <v>902.23</v>
          </cell>
          <cell r="AY581">
            <v>902.23</v>
          </cell>
          <cell r="AZ581">
            <v>820.21</v>
          </cell>
          <cell r="BA581">
            <v>902.23</v>
          </cell>
          <cell r="BB581">
            <v>902.23</v>
          </cell>
          <cell r="BC581">
            <v>902.23</v>
          </cell>
          <cell r="BD581">
            <v>820.21</v>
          </cell>
          <cell r="BE581">
            <v>820.21</v>
          </cell>
          <cell r="BF581">
            <v>820.21</v>
          </cell>
          <cell r="BG581">
            <v>902.23</v>
          </cell>
          <cell r="BH581">
            <v>902.23</v>
          </cell>
          <cell r="BI581">
            <v>820.21</v>
          </cell>
          <cell r="BJ581">
            <v>820.21</v>
          </cell>
          <cell r="BK581">
            <v>902.23</v>
          </cell>
          <cell r="BL581">
            <v>902.23</v>
          </cell>
          <cell r="BM581">
            <v>820.21</v>
          </cell>
          <cell r="BN581">
            <v>820.21</v>
          </cell>
          <cell r="BO581">
            <v>820.21</v>
          </cell>
          <cell r="BP581">
            <v>820.21</v>
          </cell>
          <cell r="BQ581">
            <v>820.21</v>
          </cell>
          <cell r="BR581">
            <v>902.23</v>
          </cell>
          <cell r="BS581">
            <v>902.23</v>
          </cell>
          <cell r="BT581">
            <v>902.23</v>
          </cell>
          <cell r="BU581">
            <v>820.21</v>
          </cell>
          <cell r="BV581">
            <v>902.23</v>
          </cell>
          <cell r="BW581">
            <v>902.23</v>
          </cell>
          <cell r="BX581">
            <v>820.21</v>
          </cell>
          <cell r="BY581">
            <v>820.21</v>
          </cell>
          <cell r="BZ581">
            <v>820.21</v>
          </cell>
          <cell r="CA581">
            <v>820.21</v>
          </cell>
          <cell r="CB581">
            <v>820.21</v>
          </cell>
          <cell r="CC581">
            <v>820.21</v>
          </cell>
          <cell r="CD581">
            <v>820.21</v>
          </cell>
          <cell r="CE581">
            <v>820.21</v>
          </cell>
          <cell r="CF581">
            <v>820.21</v>
          </cell>
          <cell r="CG581">
            <v>902.23</v>
          </cell>
          <cell r="CH581">
            <v>820.21</v>
          </cell>
          <cell r="CI581">
            <v>902.23</v>
          </cell>
          <cell r="CJ581">
            <v>902.23</v>
          </cell>
          <cell r="CK581">
            <v>820.21</v>
          </cell>
          <cell r="CL581">
            <v>820.21</v>
          </cell>
          <cell r="CM581">
            <v>820.21</v>
          </cell>
          <cell r="CN581">
            <v>902.23</v>
          </cell>
          <cell r="CO581">
            <v>902.23</v>
          </cell>
          <cell r="CP581">
            <v>820.21</v>
          </cell>
          <cell r="CQ581">
            <v>902.23</v>
          </cell>
        </row>
        <row r="582">
          <cell r="B582">
            <v>2147</v>
          </cell>
          <cell r="C582" t="str">
            <v>R.C.C. Pipe Class-4 610 Mm (AASHTO M-170)</v>
          </cell>
          <cell r="D582" t="str">
            <v>LM</v>
          </cell>
          <cell r="E582">
            <v>1208.99</v>
          </cell>
          <cell r="F582">
            <v>1099.08</v>
          </cell>
          <cell r="G582">
            <v>1099.08</v>
          </cell>
          <cell r="H582">
            <v>1099.08</v>
          </cell>
          <cell r="I582">
            <v>1099.08</v>
          </cell>
          <cell r="J582">
            <v>1208.99</v>
          </cell>
          <cell r="K582">
            <v>1208.99</v>
          </cell>
          <cell r="L582">
            <v>1208.99</v>
          </cell>
          <cell r="M582">
            <v>1099.08</v>
          </cell>
          <cell r="N582">
            <v>1208.99</v>
          </cell>
          <cell r="O582">
            <v>1099.08</v>
          </cell>
          <cell r="P582">
            <v>1208.99</v>
          </cell>
          <cell r="Q582">
            <v>1208.99</v>
          </cell>
          <cell r="R582">
            <v>1099.08</v>
          </cell>
          <cell r="S582">
            <v>1208.99</v>
          </cell>
          <cell r="T582">
            <v>1099.08</v>
          </cell>
          <cell r="U582">
            <v>1208.99</v>
          </cell>
          <cell r="V582">
            <v>1208.99</v>
          </cell>
          <cell r="W582">
            <v>1099.08</v>
          </cell>
          <cell r="X582">
            <v>1099.08</v>
          </cell>
          <cell r="Y582">
            <v>1099.08</v>
          </cell>
          <cell r="Z582">
            <v>1208.99</v>
          </cell>
          <cell r="AA582">
            <v>1208.99</v>
          </cell>
          <cell r="AB582">
            <v>1099.08</v>
          </cell>
          <cell r="AC582">
            <v>1099.08</v>
          </cell>
          <cell r="AD582">
            <v>1099.08</v>
          </cell>
          <cell r="AE582">
            <v>1099.08</v>
          </cell>
          <cell r="AF582">
            <v>1099.08</v>
          </cell>
          <cell r="AG582">
            <v>1208.99</v>
          </cell>
          <cell r="AH582">
            <v>1208.99</v>
          </cell>
          <cell r="AI582">
            <v>1099.08</v>
          </cell>
          <cell r="AJ582">
            <v>1208.99</v>
          </cell>
          <cell r="AK582">
            <v>1099.08</v>
          </cell>
          <cell r="AL582">
            <v>1099.08</v>
          </cell>
          <cell r="AM582">
            <v>1099.08</v>
          </cell>
          <cell r="AN582">
            <v>1208.99</v>
          </cell>
          <cell r="AO582">
            <v>1099.08</v>
          </cell>
          <cell r="AP582">
            <v>1208.99</v>
          </cell>
          <cell r="AQ582">
            <v>1208.99</v>
          </cell>
          <cell r="AR582">
            <v>1208.99</v>
          </cell>
          <cell r="AS582">
            <v>1208.99</v>
          </cell>
          <cell r="AT582">
            <v>1099.08</v>
          </cell>
          <cell r="AU582">
            <v>1099.08</v>
          </cell>
          <cell r="AV582">
            <v>1208.99</v>
          </cell>
          <cell r="AW582">
            <v>1099.08</v>
          </cell>
          <cell r="AX582">
            <v>1208.99</v>
          </cell>
          <cell r="AY582">
            <v>1208.99</v>
          </cell>
          <cell r="AZ582">
            <v>1099.08</v>
          </cell>
          <cell r="BA582">
            <v>1208.99</v>
          </cell>
          <cell r="BB582">
            <v>1208.99</v>
          </cell>
          <cell r="BC582">
            <v>1208.99</v>
          </cell>
          <cell r="BD582">
            <v>1099.08</v>
          </cell>
          <cell r="BE582">
            <v>1099.08</v>
          </cell>
          <cell r="BF582">
            <v>1099.08</v>
          </cell>
          <cell r="BG582">
            <v>1208.99</v>
          </cell>
          <cell r="BH582">
            <v>1208.99</v>
          </cell>
          <cell r="BI582">
            <v>1099.08</v>
          </cell>
          <cell r="BJ582">
            <v>1099.08</v>
          </cell>
          <cell r="BK582">
            <v>1208.99</v>
          </cell>
          <cell r="BL582">
            <v>1208.99</v>
          </cell>
          <cell r="BM582">
            <v>1099.08</v>
          </cell>
          <cell r="BN582">
            <v>1099.08</v>
          </cell>
          <cell r="BO582">
            <v>1099.08</v>
          </cell>
          <cell r="BP582">
            <v>1099.08</v>
          </cell>
          <cell r="BQ582">
            <v>1099.08</v>
          </cell>
          <cell r="BR582">
            <v>1208.99</v>
          </cell>
          <cell r="BS582">
            <v>1208.99</v>
          </cell>
          <cell r="BT582">
            <v>1208.99</v>
          </cell>
          <cell r="BU582">
            <v>1099.08</v>
          </cell>
          <cell r="BV582">
            <v>1208.99</v>
          </cell>
          <cell r="BW582">
            <v>1208.99</v>
          </cell>
          <cell r="BX582">
            <v>1099.08</v>
          </cell>
          <cell r="BY582">
            <v>1099.08</v>
          </cell>
          <cell r="BZ582">
            <v>1099.08</v>
          </cell>
          <cell r="CA582">
            <v>1099.08</v>
          </cell>
          <cell r="CB582">
            <v>1099.08</v>
          </cell>
          <cell r="CC582">
            <v>1099.08</v>
          </cell>
          <cell r="CD582">
            <v>1099.08</v>
          </cell>
          <cell r="CE582">
            <v>1099.08</v>
          </cell>
          <cell r="CF582">
            <v>1099.08</v>
          </cell>
          <cell r="CG582">
            <v>1208.99</v>
          </cell>
          <cell r="CH582">
            <v>1099.08</v>
          </cell>
          <cell r="CI582">
            <v>1208.99</v>
          </cell>
          <cell r="CJ582">
            <v>1208.99</v>
          </cell>
          <cell r="CK582">
            <v>1099.08</v>
          </cell>
          <cell r="CL582">
            <v>1099.08</v>
          </cell>
          <cell r="CM582">
            <v>1099.08</v>
          </cell>
          <cell r="CN582">
            <v>1208.99</v>
          </cell>
          <cell r="CO582">
            <v>1208.99</v>
          </cell>
          <cell r="CP582">
            <v>1099.08</v>
          </cell>
          <cell r="CQ582">
            <v>1208.99</v>
          </cell>
        </row>
        <row r="583">
          <cell r="B583">
            <v>2148</v>
          </cell>
          <cell r="C583" t="str">
            <v>R.C.C. Pipe Class-4 760 Mm (AASHTO M-170)</v>
          </cell>
          <cell r="D583" t="str">
            <v>LM</v>
          </cell>
          <cell r="E583">
            <v>2122.04</v>
          </cell>
          <cell r="F583">
            <v>1929.13</v>
          </cell>
          <cell r="G583">
            <v>1929.13</v>
          </cell>
          <cell r="H583">
            <v>1929.13</v>
          </cell>
          <cell r="I583">
            <v>1929.13</v>
          </cell>
          <cell r="J583">
            <v>2122.04</v>
          </cell>
          <cell r="K583">
            <v>2122.04</v>
          </cell>
          <cell r="L583">
            <v>2122.04</v>
          </cell>
          <cell r="M583">
            <v>1929.13</v>
          </cell>
          <cell r="N583">
            <v>2122.04</v>
          </cell>
          <cell r="O583">
            <v>1929.13</v>
          </cell>
          <cell r="P583">
            <v>2122.04</v>
          </cell>
          <cell r="Q583">
            <v>2122.04</v>
          </cell>
          <cell r="R583">
            <v>1929.13</v>
          </cell>
          <cell r="S583">
            <v>2122.04</v>
          </cell>
          <cell r="T583">
            <v>1929.13</v>
          </cell>
          <cell r="U583">
            <v>2122.04</v>
          </cell>
          <cell r="V583">
            <v>2122.04</v>
          </cell>
          <cell r="W583">
            <v>1929.13</v>
          </cell>
          <cell r="X583">
            <v>1929.13</v>
          </cell>
          <cell r="Y583">
            <v>1929.13</v>
          </cell>
          <cell r="Z583">
            <v>2122.04</v>
          </cell>
          <cell r="AA583">
            <v>2122.04</v>
          </cell>
          <cell r="AB583">
            <v>1929.13</v>
          </cell>
          <cell r="AC583">
            <v>1929.13</v>
          </cell>
          <cell r="AD583">
            <v>1929.13</v>
          </cell>
          <cell r="AE583">
            <v>1929.13</v>
          </cell>
          <cell r="AF583">
            <v>1929.13</v>
          </cell>
          <cell r="AG583">
            <v>2122.04</v>
          </cell>
          <cell r="AH583">
            <v>2122.04</v>
          </cell>
          <cell r="AI583">
            <v>1929.13</v>
          </cell>
          <cell r="AJ583">
            <v>2122.04</v>
          </cell>
          <cell r="AK583">
            <v>1929.13</v>
          </cell>
          <cell r="AL583">
            <v>1929.13</v>
          </cell>
          <cell r="AM583">
            <v>1929.13</v>
          </cell>
          <cell r="AN583">
            <v>2122.04</v>
          </cell>
          <cell r="AO583">
            <v>1929.13</v>
          </cell>
          <cell r="AP583">
            <v>2122.04</v>
          </cell>
          <cell r="AQ583">
            <v>2122.04</v>
          </cell>
          <cell r="AR583">
            <v>2122.04</v>
          </cell>
          <cell r="AS583">
            <v>2122.04</v>
          </cell>
          <cell r="AT583">
            <v>1929.13</v>
          </cell>
          <cell r="AU583">
            <v>1929.13</v>
          </cell>
          <cell r="AV583">
            <v>2122.04</v>
          </cell>
          <cell r="AW583">
            <v>1929.13</v>
          </cell>
          <cell r="AX583">
            <v>2122.04</v>
          </cell>
          <cell r="AY583">
            <v>2122.04</v>
          </cell>
          <cell r="AZ583">
            <v>1929.13</v>
          </cell>
          <cell r="BA583">
            <v>2122.04</v>
          </cell>
          <cell r="BB583">
            <v>2122.04</v>
          </cell>
          <cell r="BC583">
            <v>2122.04</v>
          </cell>
          <cell r="BD583">
            <v>1929.13</v>
          </cell>
          <cell r="BE583">
            <v>1929.13</v>
          </cell>
          <cell r="BF583">
            <v>1929.13</v>
          </cell>
          <cell r="BG583">
            <v>2122.04</v>
          </cell>
          <cell r="BH583">
            <v>2122.04</v>
          </cell>
          <cell r="BI583">
            <v>1929.13</v>
          </cell>
          <cell r="BJ583">
            <v>1929.13</v>
          </cell>
          <cell r="BK583">
            <v>2122.04</v>
          </cell>
          <cell r="BL583">
            <v>2122.04</v>
          </cell>
          <cell r="BM583">
            <v>1929.13</v>
          </cell>
          <cell r="BN583">
            <v>1929.13</v>
          </cell>
          <cell r="BO583">
            <v>1929.13</v>
          </cell>
          <cell r="BP583">
            <v>1929.13</v>
          </cell>
          <cell r="BQ583">
            <v>1929.13</v>
          </cell>
          <cell r="BR583">
            <v>2122.04</v>
          </cell>
          <cell r="BS583">
            <v>2122.04</v>
          </cell>
          <cell r="BT583">
            <v>2122.04</v>
          </cell>
          <cell r="BU583">
            <v>1929.13</v>
          </cell>
          <cell r="BV583">
            <v>2122.04</v>
          </cell>
          <cell r="BW583">
            <v>2122.04</v>
          </cell>
          <cell r="BX583">
            <v>1929.13</v>
          </cell>
          <cell r="BY583">
            <v>1929.13</v>
          </cell>
          <cell r="BZ583">
            <v>1929.13</v>
          </cell>
          <cell r="CA583">
            <v>1929.13</v>
          </cell>
          <cell r="CB583">
            <v>1929.13</v>
          </cell>
          <cell r="CC583">
            <v>1929.13</v>
          </cell>
          <cell r="CD583">
            <v>1929.13</v>
          </cell>
          <cell r="CE583">
            <v>1929.13</v>
          </cell>
          <cell r="CF583">
            <v>1929.13</v>
          </cell>
          <cell r="CG583">
            <v>2122.04</v>
          </cell>
          <cell r="CH583">
            <v>1929.13</v>
          </cell>
          <cell r="CI583">
            <v>2122.04</v>
          </cell>
          <cell r="CJ583">
            <v>2122.04</v>
          </cell>
          <cell r="CK583">
            <v>1929.13</v>
          </cell>
          <cell r="CL583">
            <v>1929.13</v>
          </cell>
          <cell r="CM583">
            <v>1929.13</v>
          </cell>
          <cell r="CN583">
            <v>2122.04</v>
          </cell>
          <cell r="CO583">
            <v>2122.04</v>
          </cell>
          <cell r="CP583">
            <v>1929.13</v>
          </cell>
          <cell r="CQ583">
            <v>2122.04</v>
          </cell>
        </row>
        <row r="584">
          <cell r="B584">
            <v>2149</v>
          </cell>
          <cell r="C584" t="str">
            <v>R.C.C. Pipe Class-4 910 Mm (AASHTO M-170)</v>
          </cell>
          <cell r="D584" t="str">
            <v>LM</v>
          </cell>
          <cell r="E584">
            <v>3229.97</v>
          </cell>
          <cell r="F584">
            <v>2936.34</v>
          </cell>
          <cell r="G584">
            <v>2936.34</v>
          </cell>
          <cell r="H584">
            <v>2936.34</v>
          </cell>
          <cell r="I584">
            <v>2936.34</v>
          </cell>
          <cell r="J584">
            <v>3229.97</v>
          </cell>
          <cell r="K584">
            <v>3229.97</v>
          </cell>
          <cell r="L584">
            <v>3229.97</v>
          </cell>
          <cell r="M584">
            <v>2936.34</v>
          </cell>
          <cell r="N584">
            <v>3229.97</v>
          </cell>
          <cell r="O584">
            <v>2936.34</v>
          </cell>
          <cell r="P584">
            <v>3229.97</v>
          </cell>
          <cell r="Q584">
            <v>3229.97</v>
          </cell>
          <cell r="R584">
            <v>2936.34</v>
          </cell>
          <cell r="S584">
            <v>3229.97</v>
          </cell>
          <cell r="T584">
            <v>2936.34</v>
          </cell>
          <cell r="U584">
            <v>3229.97</v>
          </cell>
          <cell r="V584">
            <v>3229.97</v>
          </cell>
          <cell r="W584">
            <v>2936.34</v>
          </cell>
          <cell r="X584">
            <v>2936.34</v>
          </cell>
          <cell r="Y584">
            <v>2936.34</v>
          </cell>
          <cell r="Z584">
            <v>3229.97</v>
          </cell>
          <cell r="AA584">
            <v>3229.97</v>
          </cell>
          <cell r="AB584">
            <v>2936.34</v>
          </cell>
          <cell r="AC584">
            <v>2936.34</v>
          </cell>
          <cell r="AD584">
            <v>2936.34</v>
          </cell>
          <cell r="AE584">
            <v>2936.34</v>
          </cell>
          <cell r="AF584">
            <v>2936.34</v>
          </cell>
          <cell r="AG584">
            <v>3229.97</v>
          </cell>
          <cell r="AH584">
            <v>3229.97</v>
          </cell>
          <cell r="AI584">
            <v>2936.34</v>
          </cell>
          <cell r="AJ584">
            <v>3229.97</v>
          </cell>
          <cell r="AK584">
            <v>2936.34</v>
          </cell>
          <cell r="AL584">
            <v>2936.34</v>
          </cell>
          <cell r="AM584">
            <v>2936.34</v>
          </cell>
          <cell r="AN584">
            <v>3229.97</v>
          </cell>
          <cell r="AO584">
            <v>2936.34</v>
          </cell>
          <cell r="AP584">
            <v>3229.97</v>
          </cell>
          <cell r="AQ584">
            <v>3229.97</v>
          </cell>
          <cell r="AR584">
            <v>3229.97</v>
          </cell>
          <cell r="AS584">
            <v>3229.97</v>
          </cell>
          <cell r="AT584">
            <v>2936.34</v>
          </cell>
          <cell r="AU584">
            <v>2936.34</v>
          </cell>
          <cell r="AV584">
            <v>3229.97</v>
          </cell>
          <cell r="AW584">
            <v>2936.34</v>
          </cell>
          <cell r="AX584">
            <v>3229.97</v>
          </cell>
          <cell r="AY584">
            <v>3229.97</v>
          </cell>
          <cell r="AZ584">
            <v>2936.34</v>
          </cell>
          <cell r="BA584">
            <v>3229.97</v>
          </cell>
          <cell r="BB584">
            <v>3229.97</v>
          </cell>
          <cell r="BC584">
            <v>3229.97</v>
          </cell>
          <cell r="BD584">
            <v>2936.34</v>
          </cell>
          <cell r="BE584">
            <v>2936.34</v>
          </cell>
          <cell r="BF584">
            <v>2936.34</v>
          </cell>
          <cell r="BG584">
            <v>3229.97</v>
          </cell>
          <cell r="BH584">
            <v>3229.97</v>
          </cell>
          <cell r="BI584">
            <v>2936.34</v>
          </cell>
          <cell r="BJ584">
            <v>2936.34</v>
          </cell>
          <cell r="BK584">
            <v>3229.97</v>
          </cell>
          <cell r="BL584">
            <v>3229.97</v>
          </cell>
          <cell r="BM584">
            <v>2936.34</v>
          </cell>
          <cell r="BN584">
            <v>2936.34</v>
          </cell>
          <cell r="BO584">
            <v>2936.34</v>
          </cell>
          <cell r="BP584">
            <v>2936.34</v>
          </cell>
          <cell r="BQ584">
            <v>2936.34</v>
          </cell>
          <cell r="BR584">
            <v>3229.97</v>
          </cell>
          <cell r="BS584">
            <v>3229.97</v>
          </cell>
          <cell r="BT584">
            <v>3229.97</v>
          </cell>
          <cell r="BU584">
            <v>2936.34</v>
          </cell>
          <cell r="BV584">
            <v>3229.97</v>
          </cell>
          <cell r="BW584">
            <v>3229.97</v>
          </cell>
          <cell r="BX584">
            <v>2936.34</v>
          </cell>
          <cell r="BY584">
            <v>2936.34</v>
          </cell>
          <cell r="BZ584">
            <v>2936.34</v>
          </cell>
          <cell r="CA584">
            <v>2936.34</v>
          </cell>
          <cell r="CB584">
            <v>2936.34</v>
          </cell>
          <cell r="CC584">
            <v>2936.34</v>
          </cell>
          <cell r="CD584">
            <v>2936.34</v>
          </cell>
          <cell r="CE584">
            <v>2936.34</v>
          </cell>
          <cell r="CF584">
            <v>2936.34</v>
          </cell>
          <cell r="CG584">
            <v>3229.97</v>
          </cell>
          <cell r="CH584">
            <v>2936.34</v>
          </cell>
          <cell r="CI584">
            <v>3229.97</v>
          </cell>
          <cell r="CJ584">
            <v>3229.97</v>
          </cell>
          <cell r="CK584">
            <v>2936.34</v>
          </cell>
          <cell r="CL584">
            <v>2936.34</v>
          </cell>
          <cell r="CM584">
            <v>2936.34</v>
          </cell>
          <cell r="CN584">
            <v>3229.97</v>
          </cell>
          <cell r="CO584">
            <v>3229.97</v>
          </cell>
          <cell r="CP584">
            <v>2936.34</v>
          </cell>
          <cell r="CQ584">
            <v>3229.97</v>
          </cell>
        </row>
        <row r="585">
          <cell r="B585">
            <v>2150</v>
          </cell>
          <cell r="C585" t="str">
            <v>R.C.C. Pipe Class-4 1070 Mm (AASHTO M-170)</v>
          </cell>
          <cell r="D585" t="str">
            <v>LM</v>
          </cell>
          <cell r="E585">
            <v>4258.51</v>
          </cell>
          <cell r="F585">
            <v>3871.38</v>
          </cell>
          <cell r="G585">
            <v>3871.38</v>
          </cell>
          <cell r="H585">
            <v>3871.38</v>
          </cell>
          <cell r="I585">
            <v>3871.38</v>
          </cell>
          <cell r="J585">
            <v>4258.51</v>
          </cell>
          <cell r="K585">
            <v>4258.51</v>
          </cell>
          <cell r="L585">
            <v>4258.51</v>
          </cell>
          <cell r="M585">
            <v>3871.38</v>
          </cell>
          <cell r="N585">
            <v>4258.51</v>
          </cell>
          <cell r="O585">
            <v>3871.38</v>
          </cell>
          <cell r="P585">
            <v>4258.51</v>
          </cell>
          <cell r="Q585">
            <v>4258.51</v>
          </cell>
          <cell r="R585">
            <v>3871.38</v>
          </cell>
          <cell r="S585">
            <v>4258.51</v>
          </cell>
          <cell r="T585">
            <v>3871.38</v>
          </cell>
          <cell r="U585">
            <v>4258.51</v>
          </cell>
          <cell r="V585">
            <v>4258.51</v>
          </cell>
          <cell r="W585">
            <v>3871.38</v>
          </cell>
          <cell r="X585">
            <v>3871.38</v>
          </cell>
          <cell r="Y585">
            <v>3871.38</v>
          </cell>
          <cell r="Z585">
            <v>4258.51</v>
          </cell>
          <cell r="AA585">
            <v>4258.51</v>
          </cell>
          <cell r="AB585">
            <v>3871.38</v>
          </cell>
          <cell r="AC585">
            <v>3871.38</v>
          </cell>
          <cell r="AD585">
            <v>3871.38</v>
          </cell>
          <cell r="AE585">
            <v>3871.38</v>
          </cell>
          <cell r="AF585">
            <v>3871.38</v>
          </cell>
          <cell r="AG585">
            <v>4258.51</v>
          </cell>
          <cell r="AH585">
            <v>4258.51</v>
          </cell>
          <cell r="AI585">
            <v>3871.38</v>
          </cell>
          <cell r="AJ585">
            <v>4258.51</v>
          </cell>
          <cell r="AK585">
            <v>3871.38</v>
          </cell>
          <cell r="AL585">
            <v>3871.38</v>
          </cell>
          <cell r="AM585">
            <v>3871.38</v>
          </cell>
          <cell r="AN585">
            <v>4258.51</v>
          </cell>
          <cell r="AO585">
            <v>3871.38</v>
          </cell>
          <cell r="AP585">
            <v>4258.51</v>
          </cell>
          <cell r="AQ585">
            <v>4258.51</v>
          </cell>
          <cell r="AR585">
            <v>4258.51</v>
          </cell>
          <cell r="AS585">
            <v>4258.51</v>
          </cell>
          <cell r="AT585">
            <v>3871.38</v>
          </cell>
          <cell r="AU585">
            <v>3871.38</v>
          </cell>
          <cell r="AV585">
            <v>4258.51</v>
          </cell>
          <cell r="AW585">
            <v>3871.38</v>
          </cell>
          <cell r="AX585">
            <v>4258.51</v>
          </cell>
          <cell r="AY585">
            <v>4258.51</v>
          </cell>
          <cell r="AZ585">
            <v>3871.38</v>
          </cell>
          <cell r="BA585">
            <v>4258.51</v>
          </cell>
          <cell r="BB585">
            <v>4258.51</v>
          </cell>
          <cell r="BC585">
            <v>4258.51</v>
          </cell>
          <cell r="BD585">
            <v>3871.38</v>
          </cell>
          <cell r="BE585">
            <v>3871.38</v>
          </cell>
          <cell r="BF585">
            <v>3871.38</v>
          </cell>
          <cell r="BG585">
            <v>4258.51</v>
          </cell>
          <cell r="BH585">
            <v>4258.51</v>
          </cell>
          <cell r="BI585">
            <v>3871.38</v>
          </cell>
          <cell r="BJ585">
            <v>3871.38</v>
          </cell>
          <cell r="BK585">
            <v>4258.51</v>
          </cell>
          <cell r="BL585">
            <v>4258.51</v>
          </cell>
          <cell r="BM585">
            <v>3871.38</v>
          </cell>
          <cell r="BN585">
            <v>3871.38</v>
          </cell>
          <cell r="BO585">
            <v>3871.38</v>
          </cell>
          <cell r="BP585">
            <v>3871.38</v>
          </cell>
          <cell r="BQ585">
            <v>3871.38</v>
          </cell>
          <cell r="BR585">
            <v>4258.51</v>
          </cell>
          <cell r="BS585">
            <v>4258.51</v>
          </cell>
          <cell r="BT585">
            <v>4258.51</v>
          </cell>
          <cell r="BU585">
            <v>3871.38</v>
          </cell>
          <cell r="BV585">
            <v>4258.51</v>
          </cell>
          <cell r="BW585">
            <v>4258.51</v>
          </cell>
          <cell r="BX585">
            <v>3871.38</v>
          </cell>
          <cell r="BY585">
            <v>3871.38</v>
          </cell>
          <cell r="BZ585">
            <v>3871.38</v>
          </cell>
          <cell r="CA585">
            <v>3871.38</v>
          </cell>
          <cell r="CB585">
            <v>3871.38</v>
          </cell>
          <cell r="CC585">
            <v>3871.38</v>
          </cell>
          <cell r="CD585">
            <v>3871.38</v>
          </cell>
          <cell r="CE585">
            <v>3871.38</v>
          </cell>
          <cell r="CF585">
            <v>3871.38</v>
          </cell>
          <cell r="CG585">
            <v>4258.51</v>
          </cell>
          <cell r="CH585">
            <v>3871.38</v>
          </cell>
          <cell r="CI585">
            <v>4258.51</v>
          </cell>
          <cell r="CJ585">
            <v>4258.51</v>
          </cell>
          <cell r="CK585">
            <v>3871.38</v>
          </cell>
          <cell r="CL585">
            <v>3871.38</v>
          </cell>
          <cell r="CM585">
            <v>3871.38</v>
          </cell>
          <cell r="CN585">
            <v>4258.51</v>
          </cell>
          <cell r="CO585">
            <v>4258.51</v>
          </cell>
          <cell r="CP585">
            <v>3871.38</v>
          </cell>
          <cell r="CQ585">
            <v>4258.51</v>
          </cell>
        </row>
        <row r="586">
          <cell r="B586">
            <v>2151</v>
          </cell>
          <cell r="C586" t="str">
            <v>R.C.C. Pipe Class-4 1220 Mm (AASHTO M-170)</v>
          </cell>
          <cell r="D586" t="str">
            <v>LM</v>
          </cell>
          <cell r="E586">
            <v>5720.13</v>
          </cell>
          <cell r="F586">
            <v>5200.12</v>
          </cell>
          <cell r="G586">
            <v>5200.12</v>
          </cell>
          <cell r="H586">
            <v>5200.12</v>
          </cell>
          <cell r="I586">
            <v>5200.12</v>
          </cell>
          <cell r="J586">
            <v>5720.13</v>
          </cell>
          <cell r="K586">
            <v>5720.13</v>
          </cell>
          <cell r="L586">
            <v>5720.13</v>
          </cell>
          <cell r="M586">
            <v>5200.12</v>
          </cell>
          <cell r="N586">
            <v>5720.13</v>
          </cell>
          <cell r="O586">
            <v>5200.12</v>
          </cell>
          <cell r="P586">
            <v>5720.13</v>
          </cell>
          <cell r="Q586">
            <v>5720.13</v>
          </cell>
          <cell r="R586">
            <v>5200.12</v>
          </cell>
          <cell r="S586">
            <v>5720.13</v>
          </cell>
          <cell r="T586">
            <v>5200.12</v>
          </cell>
          <cell r="U586">
            <v>5720.13</v>
          </cell>
          <cell r="V586">
            <v>5720.13</v>
          </cell>
          <cell r="W586">
            <v>5200.12</v>
          </cell>
          <cell r="X586">
            <v>5200.12</v>
          </cell>
          <cell r="Y586">
            <v>5200.12</v>
          </cell>
          <cell r="Z586">
            <v>5720.13</v>
          </cell>
          <cell r="AA586">
            <v>5720.13</v>
          </cell>
          <cell r="AB586">
            <v>5200.12</v>
          </cell>
          <cell r="AC586">
            <v>5200.12</v>
          </cell>
          <cell r="AD586">
            <v>5200.12</v>
          </cell>
          <cell r="AE586">
            <v>5200.12</v>
          </cell>
          <cell r="AF586">
            <v>5200.12</v>
          </cell>
          <cell r="AG586">
            <v>5720.13</v>
          </cell>
          <cell r="AH586">
            <v>5720.13</v>
          </cell>
          <cell r="AI586">
            <v>5200.12</v>
          </cell>
          <cell r="AJ586">
            <v>5720.13</v>
          </cell>
          <cell r="AK586">
            <v>5200.12</v>
          </cell>
          <cell r="AL586">
            <v>5200.12</v>
          </cell>
          <cell r="AM586">
            <v>5200.12</v>
          </cell>
          <cell r="AN586">
            <v>5720.13</v>
          </cell>
          <cell r="AO586">
            <v>5200.12</v>
          </cell>
          <cell r="AP586">
            <v>5720.13</v>
          </cell>
          <cell r="AQ586">
            <v>5720.13</v>
          </cell>
          <cell r="AR586">
            <v>5720.13</v>
          </cell>
          <cell r="AS586">
            <v>5720.13</v>
          </cell>
          <cell r="AT586">
            <v>5200.12</v>
          </cell>
          <cell r="AU586">
            <v>5200.12</v>
          </cell>
          <cell r="AV586">
            <v>5720.13</v>
          </cell>
          <cell r="AW586">
            <v>5200.12</v>
          </cell>
          <cell r="AX586">
            <v>5720.13</v>
          </cell>
          <cell r="AY586">
            <v>5720.13</v>
          </cell>
          <cell r="AZ586">
            <v>5200.12</v>
          </cell>
          <cell r="BA586">
            <v>5720.13</v>
          </cell>
          <cell r="BB586">
            <v>5720.13</v>
          </cell>
          <cell r="BC586">
            <v>5720.13</v>
          </cell>
          <cell r="BD586">
            <v>5200.12</v>
          </cell>
          <cell r="BE586">
            <v>5200.12</v>
          </cell>
          <cell r="BF586">
            <v>5200.12</v>
          </cell>
          <cell r="BG586">
            <v>5720.13</v>
          </cell>
          <cell r="BH586">
            <v>5720.13</v>
          </cell>
          <cell r="BI586">
            <v>5200.12</v>
          </cell>
          <cell r="BJ586">
            <v>5200.12</v>
          </cell>
          <cell r="BK586">
            <v>5720.13</v>
          </cell>
          <cell r="BL586">
            <v>5720.13</v>
          </cell>
          <cell r="BM586">
            <v>5200.12</v>
          </cell>
          <cell r="BN586">
            <v>5200.12</v>
          </cell>
          <cell r="BO586">
            <v>5200.12</v>
          </cell>
          <cell r="BP586">
            <v>5200.12</v>
          </cell>
          <cell r="BQ586">
            <v>5200.12</v>
          </cell>
          <cell r="BR586">
            <v>5720.13</v>
          </cell>
          <cell r="BS586">
            <v>5720.13</v>
          </cell>
          <cell r="BT586">
            <v>5720.13</v>
          </cell>
          <cell r="BU586">
            <v>5200.12</v>
          </cell>
          <cell r="BV586">
            <v>5720.13</v>
          </cell>
          <cell r="BW586">
            <v>5720.13</v>
          </cell>
          <cell r="BX586">
            <v>5200.12</v>
          </cell>
          <cell r="BY586">
            <v>5200.12</v>
          </cell>
          <cell r="BZ586">
            <v>5200.12</v>
          </cell>
          <cell r="CA586">
            <v>5200.12</v>
          </cell>
          <cell r="CB586">
            <v>5200.12</v>
          </cell>
          <cell r="CC586">
            <v>5200.12</v>
          </cell>
          <cell r="CD586">
            <v>5200.12</v>
          </cell>
          <cell r="CE586">
            <v>5200.12</v>
          </cell>
          <cell r="CF586">
            <v>5200.12</v>
          </cell>
          <cell r="CG586">
            <v>5720.13</v>
          </cell>
          <cell r="CH586">
            <v>5200.12</v>
          </cell>
          <cell r="CI586">
            <v>5720.13</v>
          </cell>
          <cell r="CJ586">
            <v>5720.13</v>
          </cell>
          <cell r="CK586">
            <v>5200.12</v>
          </cell>
          <cell r="CL586">
            <v>5200.12</v>
          </cell>
          <cell r="CM586">
            <v>5200.12</v>
          </cell>
          <cell r="CN586">
            <v>5720.13</v>
          </cell>
          <cell r="CO586">
            <v>5720.13</v>
          </cell>
          <cell r="CP586">
            <v>5200.12</v>
          </cell>
          <cell r="CQ586">
            <v>5720.13</v>
          </cell>
        </row>
        <row r="587">
          <cell r="B587">
            <v>2152</v>
          </cell>
          <cell r="C587" t="str">
            <v>R.C.C. Pipe Class-4 1520 Mm (AASHTO M-170)</v>
          </cell>
          <cell r="D587" t="str">
            <v>LM</v>
          </cell>
          <cell r="E587">
            <v>8372.68</v>
          </cell>
          <cell r="F587">
            <v>7611.53</v>
          </cell>
          <cell r="G587">
            <v>7611.53</v>
          </cell>
          <cell r="H587">
            <v>7611.53</v>
          </cell>
          <cell r="I587">
            <v>7611.53</v>
          </cell>
          <cell r="J587">
            <v>8372.68</v>
          </cell>
          <cell r="K587">
            <v>8372.68</v>
          </cell>
          <cell r="L587">
            <v>8372.68</v>
          </cell>
          <cell r="M587">
            <v>7611.53</v>
          </cell>
          <cell r="N587">
            <v>8372.68</v>
          </cell>
          <cell r="O587">
            <v>7611.53</v>
          </cell>
          <cell r="P587">
            <v>8372.68</v>
          </cell>
          <cell r="Q587">
            <v>8372.68</v>
          </cell>
          <cell r="R587">
            <v>7611.53</v>
          </cell>
          <cell r="S587">
            <v>8372.68</v>
          </cell>
          <cell r="T587">
            <v>7611.53</v>
          </cell>
          <cell r="U587">
            <v>8372.68</v>
          </cell>
          <cell r="V587">
            <v>8372.68</v>
          </cell>
          <cell r="W587">
            <v>7611.53</v>
          </cell>
          <cell r="X587">
            <v>7611.53</v>
          </cell>
          <cell r="Y587">
            <v>7611.53</v>
          </cell>
          <cell r="Z587">
            <v>8372.68</v>
          </cell>
          <cell r="AA587">
            <v>8372.68</v>
          </cell>
          <cell r="AB587">
            <v>7611.53</v>
          </cell>
          <cell r="AC587">
            <v>7611.53</v>
          </cell>
          <cell r="AD587">
            <v>7611.53</v>
          </cell>
          <cell r="AE587">
            <v>7611.53</v>
          </cell>
          <cell r="AF587">
            <v>7611.53</v>
          </cell>
          <cell r="AG587">
            <v>8372.68</v>
          </cell>
          <cell r="AH587">
            <v>8372.68</v>
          </cell>
          <cell r="AI587">
            <v>7611.53</v>
          </cell>
          <cell r="AJ587">
            <v>8372.68</v>
          </cell>
          <cell r="AK587">
            <v>7611.53</v>
          </cell>
          <cell r="AL587">
            <v>7611.53</v>
          </cell>
          <cell r="AM587">
            <v>7611.53</v>
          </cell>
          <cell r="AN587">
            <v>8372.68</v>
          </cell>
          <cell r="AO587">
            <v>7611.53</v>
          </cell>
          <cell r="AP587">
            <v>8372.68</v>
          </cell>
          <cell r="AQ587">
            <v>8372.68</v>
          </cell>
          <cell r="AR587">
            <v>8372.68</v>
          </cell>
          <cell r="AS587">
            <v>8372.68</v>
          </cell>
          <cell r="AT587">
            <v>7611.53</v>
          </cell>
          <cell r="AU587">
            <v>7611.53</v>
          </cell>
          <cell r="AV587">
            <v>8372.68</v>
          </cell>
          <cell r="AW587">
            <v>7611.53</v>
          </cell>
          <cell r="AX587">
            <v>8372.68</v>
          </cell>
          <cell r="AY587">
            <v>8372.68</v>
          </cell>
          <cell r="AZ587">
            <v>7611.53</v>
          </cell>
          <cell r="BA587">
            <v>8372.68</v>
          </cell>
          <cell r="BB587">
            <v>8372.68</v>
          </cell>
          <cell r="BC587">
            <v>8372.68</v>
          </cell>
          <cell r="BD587">
            <v>7611.53</v>
          </cell>
          <cell r="BE587">
            <v>7611.53</v>
          </cell>
          <cell r="BF587">
            <v>7611.53</v>
          </cell>
          <cell r="BG587">
            <v>8372.68</v>
          </cell>
          <cell r="BH587">
            <v>8372.68</v>
          </cell>
          <cell r="BI587">
            <v>7611.53</v>
          </cell>
          <cell r="BJ587">
            <v>7611.53</v>
          </cell>
          <cell r="BK587">
            <v>8372.68</v>
          </cell>
          <cell r="BL587">
            <v>8372.68</v>
          </cell>
          <cell r="BM587">
            <v>7611.53</v>
          </cell>
          <cell r="BN587">
            <v>7611.53</v>
          </cell>
          <cell r="BO587">
            <v>7611.53</v>
          </cell>
          <cell r="BP587">
            <v>7611.53</v>
          </cell>
          <cell r="BQ587">
            <v>7611.53</v>
          </cell>
          <cell r="BR587">
            <v>8372.68</v>
          </cell>
          <cell r="BS587">
            <v>8372.68</v>
          </cell>
          <cell r="BT587">
            <v>8372.68</v>
          </cell>
          <cell r="BU587">
            <v>7611.53</v>
          </cell>
          <cell r="BV587">
            <v>8372.68</v>
          </cell>
          <cell r="BW587">
            <v>8372.68</v>
          </cell>
          <cell r="BX587">
            <v>7611.53</v>
          </cell>
          <cell r="BY587">
            <v>7611.53</v>
          </cell>
          <cell r="BZ587">
            <v>7611.53</v>
          </cell>
          <cell r="CA587">
            <v>7611.53</v>
          </cell>
          <cell r="CB587">
            <v>7611.53</v>
          </cell>
          <cell r="CC587">
            <v>7611.53</v>
          </cell>
          <cell r="CD587">
            <v>7611.53</v>
          </cell>
          <cell r="CE587">
            <v>7611.53</v>
          </cell>
          <cell r="CF587">
            <v>7611.53</v>
          </cell>
          <cell r="CG587">
            <v>8372.68</v>
          </cell>
          <cell r="CH587">
            <v>7611.53</v>
          </cell>
          <cell r="CI587">
            <v>8372.68</v>
          </cell>
          <cell r="CJ587">
            <v>8372.68</v>
          </cell>
          <cell r="CK587">
            <v>7611.53</v>
          </cell>
          <cell r="CL587">
            <v>7611.53</v>
          </cell>
          <cell r="CM587">
            <v>7611.53</v>
          </cell>
          <cell r="CN587">
            <v>8372.68</v>
          </cell>
          <cell r="CO587">
            <v>8372.68</v>
          </cell>
          <cell r="CP587">
            <v>7611.53</v>
          </cell>
          <cell r="CQ587">
            <v>8372.68</v>
          </cell>
        </row>
        <row r="588">
          <cell r="B588">
            <v>2153</v>
          </cell>
          <cell r="C588" t="str">
            <v>Pavement Marking Non Reflecting (TP)</v>
          </cell>
          <cell r="D588" t="str">
            <v>KG</v>
          </cell>
          <cell r="E588">
            <v>57.83</v>
          </cell>
          <cell r="F588">
            <v>57.68</v>
          </cell>
          <cell r="G588">
            <v>57.93</v>
          </cell>
          <cell r="H588">
            <v>57.85</v>
          </cell>
          <cell r="I588">
            <v>58.02</v>
          </cell>
          <cell r="J588">
            <v>58</v>
          </cell>
          <cell r="K588">
            <v>57.91</v>
          </cell>
          <cell r="L588">
            <v>58.12</v>
          </cell>
          <cell r="M588">
            <v>57.95</v>
          </cell>
          <cell r="N588">
            <v>58.57</v>
          </cell>
          <cell r="O588">
            <v>57.91</v>
          </cell>
          <cell r="P588">
            <v>57.76</v>
          </cell>
          <cell r="Q588">
            <v>58.05</v>
          </cell>
          <cell r="R588">
            <v>58.02</v>
          </cell>
          <cell r="S588">
            <v>58.14</v>
          </cell>
          <cell r="T588">
            <v>58</v>
          </cell>
          <cell r="U588">
            <v>58.58</v>
          </cell>
          <cell r="V588">
            <v>57.94</v>
          </cell>
          <cell r="W588">
            <v>57.71</v>
          </cell>
          <cell r="X588">
            <v>57.67</v>
          </cell>
          <cell r="Y588">
            <v>57.67</v>
          </cell>
          <cell r="Z588">
            <v>58.18</v>
          </cell>
          <cell r="AA588">
            <v>57.73</v>
          </cell>
          <cell r="AB588">
            <v>57.7</v>
          </cell>
          <cell r="AC588">
            <v>57.81</v>
          </cell>
          <cell r="AD588">
            <v>58.23</v>
          </cell>
          <cell r="AE588">
            <v>57.82</v>
          </cell>
          <cell r="AF588">
            <v>57.78</v>
          </cell>
          <cell r="AG588">
            <v>58.37</v>
          </cell>
          <cell r="AH588">
            <v>58.27</v>
          </cell>
          <cell r="AI588">
            <v>57.66</v>
          </cell>
          <cell r="AJ588">
            <v>57.96</v>
          </cell>
          <cell r="AK588">
            <v>57.65</v>
          </cell>
          <cell r="AL588">
            <v>58.22</v>
          </cell>
          <cell r="AM588">
            <v>57.89</v>
          </cell>
          <cell r="AN588">
            <v>58.72</v>
          </cell>
          <cell r="AO588">
            <v>57.79</v>
          </cell>
          <cell r="AP588">
            <v>58.18</v>
          </cell>
          <cell r="AQ588">
            <v>57.86</v>
          </cell>
          <cell r="AR588">
            <v>58.12</v>
          </cell>
          <cell r="AS588">
            <v>58.3</v>
          </cell>
          <cell r="AT588">
            <v>57.58</v>
          </cell>
          <cell r="AU588">
            <v>58.14</v>
          </cell>
          <cell r="AV588">
            <v>57.87</v>
          </cell>
          <cell r="AW588">
            <v>57.98</v>
          </cell>
          <cell r="AX588">
            <v>58.63</v>
          </cell>
          <cell r="AY588">
            <v>58</v>
          </cell>
          <cell r="AZ588">
            <v>58.02</v>
          </cell>
          <cell r="BA588">
            <v>57.82</v>
          </cell>
          <cell r="BB588">
            <v>57.85</v>
          </cell>
          <cell r="BC588">
            <v>57.75</v>
          </cell>
          <cell r="BD588">
            <v>57.89</v>
          </cell>
          <cell r="BE588">
            <v>57.9</v>
          </cell>
          <cell r="BF588">
            <v>57.94</v>
          </cell>
          <cell r="BG588">
            <v>58.27</v>
          </cell>
          <cell r="BH588">
            <v>58.63</v>
          </cell>
          <cell r="BI588">
            <v>57.76</v>
          </cell>
          <cell r="BJ588">
            <v>57.97</v>
          </cell>
          <cell r="BK588">
            <v>58.33</v>
          </cell>
          <cell r="BL588">
            <v>57.73</v>
          </cell>
          <cell r="BM588">
            <v>57.68</v>
          </cell>
          <cell r="BN588">
            <v>58.05</v>
          </cell>
          <cell r="BO588">
            <v>57.97</v>
          </cell>
          <cell r="BP588">
            <v>57.71</v>
          </cell>
          <cell r="BQ588">
            <v>58.04</v>
          </cell>
          <cell r="BR588">
            <v>58.74</v>
          </cell>
          <cell r="BS588">
            <v>57.76</v>
          </cell>
          <cell r="BT588">
            <v>58.41</v>
          </cell>
          <cell r="BU588">
            <v>57.82</v>
          </cell>
          <cell r="BV588">
            <v>58.7</v>
          </cell>
          <cell r="BW588">
            <v>58.33</v>
          </cell>
          <cell r="BX588">
            <v>58.1</v>
          </cell>
          <cell r="BY588">
            <v>58.11</v>
          </cell>
          <cell r="BZ588">
            <v>57.88</v>
          </cell>
          <cell r="CA588">
            <v>57.75</v>
          </cell>
          <cell r="CB588">
            <v>57.97</v>
          </cell>
          <cell r="CC588">
            <v>57.76</v>
          </cell>
          <cell r="CD588">
            <v>57.63</v>
          </cell>
          <cell r="CE588">
            <v>57.63</v>
          </cell>
          <cell r="CF588">
            <v>57.71</v>
          </cell>
          <cell r="CG588">
            <v>58.34</v>
          </cell>
          <cell r="CH588">
            <v>58.12</v>
          </cell>
          <cell r="CI588">
            <v>57.82</v>
          </cell>
          <cell r="CJ588">
            <v>57.91</v>
          </cell>
          <cell r="CK588">
            <v>58.06</v>
          </cell>
          <cell r="CL588">
            <v>57.76</v>
          </cell>
          <cell r="CM588">
            <v>57.88</v>
          </cell>
          <cell r="CN588">
            <v>58.24</v>
          </cell>
          <cell r="CO588">
            <v>58.14</v>
          </cell>
          <cell r="CP588">
            <v>57.92</v>
          </cell>
          <cell r="CQ588">
            <v>58.7</v>
          </cell>
        </row>
        <row r="589">
          <cell r="B589">
            <v>2154</v>
          </cell>
          <cell r="C589" t="str">
            <v>Pavement Marking Reflecting (TP)</v>
          </cell>
          <cell r="D589" t="str">
            <v>KG</v>
          </cell>
          <cell r="E589">
            <v>98.5</v>
          </cell>
          <cell r="F589">
            <v>98.5</v>
          </cell>
          <cell r="G589">
            <v>98.5</v>
          </cell>
          <cell r="H589">
            <v>98.5</v>
          </cell>
          <cell r="I589">
            <v>98.5</v>
          </cell>
          <cell r="J589">
            <v>98.5</v>
          </cell>
          <cell r="K589">
            <v>98.5</v>
          </cell>
          <cell r="L589">
            <v>98.5</v>
          </cell>
          <cell r="M589">
            <v>98.5</v>
          </cell>
          <cell r="N589">
            <v>98.5</v>
          </cell>
          <cell r="O589">
            <v>98.5</v>
          </cell>
          <cell r="P589">
            <v>98.5</v>
          </cell>
          <cell r="Q589">
            <v>98.5</v>
          </cell>
          <cell r="R589">
            <v>98.5</v>
          </cell>
          <cell r="S589">
            <v>98.5</v>
          </cell>
          <cell r="T589">
            <v>98.5</v>
          </cell>
          <cell r="U589">
            <v>98.5</v>
          </cell>
          <cell r="V589">
            <v>98.5</v>
          </cell>
          <cell r="W589">
            <v>98.5</v>
          </cell>
          <cell r="X589">
            <v>98.5</v>
          </cell>
          <cell r="Y589">
            <v>98.5</v>
          </cell>
          <cell r="Z589">
            <v>98.5</v>
          </cell>
          <cell r="AA589">
            <v>98.5</v>
          </cell>
          <cell r="AB589">
            <v>98.5</v>
          </cell>
          <cell r="AC589">
            <v>98.5</v>
          </cell>
          <cell r="AD589">
            <v>98.5</v>
          </cell>
          <cell r="AE589">
            <v>98.5</v>
          </cell>
          <cell r="AF589">
            <v>98.5</v>
          </cell>
          <cell r="AG589">
            <v>98.5</v>
          </cell>
          <cell r="AH589">
            <v>98.5</v>
          </cell>
          <cell r="AI589">
            <v>98.5</v>
          </cell>
          <cell r="AJ589">
            <v>98.5</v>
          </cell>
          <cell r="AK589">
            <v>98.5</v>
          </cell>
          <cell r="AL589">
            <v>98.5</v>
          </cell>
          <cell r="AM589">
            <v>98.5</v>
          </cell>
          <cell r="AN589">
            <v>98.5</v>
          </cell>
          <cell r="AO589">
            <v>98.5</v>
          </cell>
          <cell r="AP589">
            <v>98.5</v>
          </cell>
          <cell r="AQ589">
            <v>98.5</v>
          </cell>
          <cell r="AR589">
            <v>98.5</v>
          </cell>
          <cell r="AS589">
            <v>98.5</v>
          </cell>
          <cell r="AT589">
            <v>98.5</v>
          </cell>
          <cell r="AU589">
            <v>98.5</v>
          </cell>
          <cell r="AV589">
            <v>98.5</v>
          </cell>
          <cell r="AW589">
            <v>98.5</v>
          </cell>
          <cell r="AX589">
            <v>98.5</v>
          </cell>
          <cell r="AY589">
            <v>98.5</v>
          </cell>
          <cell r="AZ589">
            <v>98.5</v>
          </cell>
          <cell r="BA589">
            <v>98.5</v>
          </cell>
          <cell r="BB589">
            <v>98.5</v>
          </cell>
          <cell r="BC589">
            <v>98.5</v>
          </cell>
          <cell r="BD589">
            <v>98.5</v>
          </cell>
          <cell r="BE589">
            <v>98.5</v>
          </cell>
          <cell r="BF589">
            <v>98.5</v>
          </cell>
          <cell r="BG589">
            <v>98.5</v>
          </cell>
          <cell r="BH589">
            <v>98.5</v>
          </cell>
          <cell r="BI589">
            <v>98.5</v>
          </cell>
          <cell r="BJ589">
            <v>98.5</v>
          </cell>
          <cell r="BK589">
            <v>98.5</v>
          </cell>
          <cell r="BL589">
            <v>98.5</v>
          </cell>
          <cell r="BM589">
            <v>98.5</v>
          </cell>
          <cell r="BN589">
            <v>98.5</v>
          </cell>
          <cell r="BO589">
            <v>98.5</v>
          </cell>
          <cell r="BP589">
            <v>98.5</v>
          </cell>
          <cell r="BQ589">
            <v>98.5</v>
          </cell>
          <cell r="BR589">
            <v>98.5</v>
          </cell>
          <cell r="BS589">
            <v>98.5</v>
          </cell>
          <cell r="BT589">
            <v>98.5</v>
          </cell>
          <cell r="BU589">
            <v>98.5</v>
          </cell>
          <cell r="BV589">
            <v>98.5</v>
          </cell>
          <cell r="BW589">
            <v>98.5</v>
          </cell>
          <cell r="BX589">
            <v>98.5</v>
          </cell>
          <cell r="BY589">
            <v>98.5</v>
          </cell>
          <cell r="BZ589">
            <v>98.5</v>
          </cell>
          <cell r="CA589">
            <v>98.5</v>
          </cell>
          <cell r="CB589">
            <v>98.5</v>
          </cell>
          <cell r="CC589">
            <v>98.5</v>
          </cell>
          <cell r="CD589">
            <v>98.5</v>
          </cell>
          <cell r="CE589">
            <v>98.5</v>
          </cell>
          <cell r="CF589">
            <v>98.5</v>
          </cell>
          <cell r="CG589">
            <v>98.5</v>
          </cell>
          <cell r="CH589">
            <v>98.5</v>
          </cell>
          <cell r="CI589">
            <v>98.5</v>
          </cell>
          <cell r="CJ589">
            <v>98.5</v>
          </cell>
          <cell r="CK589">
            <v>98.5</v>
          </cell>
          <cell r="CL589">
            <v>98.5</v>
          </cell>
          <cell r="CM589">
            <v>98.5</v>
          </cell>
          <cell r="CN589">
            <v>98.5</v>
          </cell>
          <cell r="CO589">
            <v>98.5</v>
          </cell>
          <cell r="CP589">
            <v>98.5</v>
          </cell>
          <cell r="CQ589">
            <v>98.5</v>
          </cell>
        </row>
      </sheetData>
      <sheetData sheetId="54">
        <row r="1">
          <cell r="A1" t="str">
            <v>Dist Code</v>
          </cell>
          <cell r="B1" t="str">
            <v>Dist</v>
          </cell>
          <cell r="C1">
            <v>101</v>
          </cell>
          <cell r="D1" t="str">
            <v>102a</v>
          </cell>
          <cell r="E1" t="str">
            <v>102b</v>
          </cell>
          <cell r="F1" t="str">
            <v>102c</v>
          </cell>
          <cell r="G1">
            <v>103</v>
          </cell>
          <cell r="H1">
            <v>104</v>
          </cell>
          <cell r="I1" t="str">
            <v>106a</v>
          </cell>
          <cell r="J1" t="str">
            <v>106bi</v>
          </cell>
          <cell r="K1" t="str">
            <v>106bii</v>
          </cell>
          <cell r="L1" t="str">
            <v>106biii</v>
          </cell>
          <cell r="M1" t="str">
            <v>106c</v>
          </cell>
          <cell r="N1" t="str">
            <v>106di</v>
          </cell>
          <cell r="O1" t="str">
            <v>106dii</v>
          </cell>
          <cell r="P1" t="str">
            <v>106diii</v>
          </cell>
          <cell r="Q1" t="str">
            <v>107a</v>
          </cell>
          <cell r="R1" t="str">
            <v>107b</v>
          </cell>
          <cell r="S1" t="str">
            <v>107ci</v>
          </cell>
          <cell r="T1" t="str">
            <v>107cii</v>
          </cell>
          <cell r="U1" t="str">
            <v>107ciii</v>
          </cell>
          <cell r="V1" t="str">
            <v>107d</v>
          </cell>
          <cell r="W1" t="str">
            <v>107e</v>
          </cell>
          <cell r="X1" t="str">
            <v>108a</v>
          </cell>
          <cell r="Y1" t="str">
            <v>108bi</v>
          </cell>
          <cell r="Z1" t="str">
            <v>108bii</v>
          </cell>
          <cell r="AA1" t="str">
            <v>108biii</v>
          </cell>
          <cell r="AB1" t="str">
            <v>108c</v>
          </cell>
          <cell r="AC1" t="str">
            <v>108d</v>
          </cell>
          <cell r="AD1" t="str">
            <v>108e</v>
          </cell>
          <cell r="AE1" t="str">
            <v>109a</v>
          </cell>
          <cell r="AF1" t="str">
            <v>109bi</v>
          </cell>
          <cell r="AG1">
            <v>110</v>
          </cell>
          <cell r="AH1" t="str">
            <v>114a</v>
          </cell>
          <cell r="AI1" t="str">
            <v>114b</v>
          </cell>
          <cell r="AJ1">
            <v>201</v>
          </cell>
          <cell r="AK1">
            <v>202</v>
          </cell>
          <cell r="AL1" t="str">
            <v>203a</v>
          </cell>
          <cell r="AM1" t="str">
            <v>203b</v>
          </cell>
          <cell r="AN1" t="str">
            <v>203c</v>
          </cell>
          <cell r="AO1" t="str">
            <v>203d</v>
          </cell>
          <cell r="AP1" t="str">
            <v>204b</v>
          </cell>
          <cell r="AQ1" t="str">
            <v>204d</v>
          </cell>
          <cell r="AR1" t="str">
            <v>204e</v>
          </cell>
          <cell r="AS1" t="str">
            <v>205a</v>
          </cell>
          <cell r="AT1" t="str">
            <v>205b</v>
          </cell>
          <cell r="AU1" t="str">
            <v>206b</v>
          </cell>
          <cell r="AV1" t="str">
            <v>207a</v>
          </cell>
          <cell r="AW1" t="str">
            <v>207b</v>
          </cell>
          <cell r="AX1">
            <v>208</v>
          </cell>
          <cell r="AY1" t="str">
            <v>209a</v>
          </cell>
          <cell r="AZ1" t="str">
            <v>209b</v>
          </cell>
          <cell r="BA1" t="str">
            <v>302a</v>
          </cell>
          <cell r="BB1" t="str">
            <v>302b</v>
          </cell>
          <cell r="BC1" t="str">
            <v>303a</v>
          </cell>
          <cell r="BD1" t="str">
            <v>303b</v>
          </cell>
          <cell r="BE1" t="str">
            <v>304a</v>
          </cell>
          <cell r="BF1" t="str">
            <v>304b</v>
          </cell>
          <cell r="BG1" t="str">
            <v>304c</v>
          </cell>
          <cell r="BH1" t="str">
            <v>304d</v>
          </cell>
          <cell r="BI1" t="str">
            <v>305a</v>
          </cell>
          <cell r="BJ1" t="str">
            <v>305b</v>
          </cell>
          <cell r="BK1" t="str">
            <v>307a</v>
          </cell>
          <cell r="BL1" t="str">
            <v>307b</v>
          </cell>
          <cell r="BM1" t="str">
            <v>308a</v>
          </cell>
          <cell r="BN1" t="str">
            <v>308b</v>
          </cell>
          <cell r="BO1" t="str">
            <v>309a</v>
          </cell>
          <cell r="BP1" t="str">
            <v>309b</v>
          </cell>
          <cell r="BQ1" t="str">
            <v>309c</v>
          </cell>
          <cell r="BR1" t="str">
            <v>401a1i</v>
          </cell>
          <cell r="BS1" t="str">
            <v>401a1ii</v>
          </cell>
          <cell r="BT1" t="str">
            <v>401a1iii</v>
          </cell>
          <cell r="BU1" t="str">
            <v>401a2i</v>
          </cell>
          <cell r="BV1" t="str">
            <v>401a2ii</v>
          </cell>
          <cell r="BW1" t="str">
            <v>401a2iii</v>
          </cell>
          <cell r="BX1" t="str">
            <v>401a3i</v>
          </cell>
          <cell r="BY1" t="str">
            <v>401a3ii</v>
          </cell>
          <cell r="BZ1" t="str">
            <v>401a3iii</v>
          </cell>
          <cell r="CA1" t="str">
            <v>401b</v>
          </cell>
          <cell r="CB1" t="str">
            <v>401ci</v>
          </cell>
          <cell r="CC1" t="str">
            <v>401cii</v>
          </cell>
          <cell r="CD1" t="str">
            <v>401ciii</v>
          </cell>
          <cell r="CE1" t="str">
            <v>401d</v>
          </cell>
          <cell r="CF1" t="str">
            <v>401e</v>
          </cell>
          <cell r="CG1" t="str">
            <v>401f</v>
          </cell>
          <cell r="CH1" t="str">
            <v>401gi</v>
          </cell>
          <cell r="CI1" t="str">
            <v>401giii</v>
          </cell>
          <cell r="CJ1" t="str">
            <v>404a</v>
          </cell>
          <cell r="CK1" t="str">
            <v>404b</v>
          </cell>
          <cell r="CL1" t="str">
            <v>404h</v>
          </cell>
          <cell r="CM1" t="str">
            <v>405a</v>
          </cell>
          <cell r="CN1" t="str">
            <v>405b</v>
          </cell>
          <cell r="CO1" t="str">
            <v>406a</v>
          </cell>
          <cell r="CP1" t="str">
            <v>406b</v>
          </cell>
          <cell r="CQ1" t="str">
            <v>406ci</v>
          </cell>
          <cell r="CR1" t="str">
            <v>406dii</v>
          </cell>
          <cell r="CS1" t="str">
            <v>406e</v>
          </cell>
          <cell r="CT1" t="str">
            <v>406f</v>
          </cell>
          <cell r="CU1" t="str">
            <v>406g</v>
          </cell>
          <cell r="CV1" t="str">
            <v>407d1</v>
          </cell>
          <cell r="CW1" t="str">
            <v>407d2</v>
          </cell>
          <cell r="CX1" t="str">
            <v>407d3</v>
          </cell>
          <cell r="CY1" t="str">
            <v>407d4</v>
          </cell>
          <cell r="CZ1" t="str">
            <v>407d5</v>
          </cell>
          <cell r="DA1" t="str">
            <v>407d6</v>
          </cell>
          <cell r="DB1" t="str">
            <v>407h</v>
          </cell>
          <cell r="DC1" t="str">
            <v>407i</v>
          </cell>
          <cell r="DD1" t="str">
            <v>407j</v>
          </cell>
          <cell r="DE1" t="str">
            <v>407m</v>
          </cell>
          <cell r="DF1">
            <v>410</v>
          </cell>
          <cell r="DG1" t="str">
            <v>411a</v>
          </cell>
          <cell r="DH1" t="str">
            <v>411b</v>
          </cell>
          <cell r="DI1" t="str">
            <v>411c</v>
          </cell>
          <cell r="DJ1" t="str">
            <v>411d</v>
          </cell>
          <cell r="DK1" t="str">
            <v>411g</v>
          </cell>
          <cell r="DL1" t="str">
            <v>412a</v>
          </cell>
          <cell r="DM1" t="str">
            <v>501a</v>
          </cell>
          <cell r="DN1" t="str">
            <v>501b</v>
          </cell>
          <cell r="DO1" t="str">
            <v>501c</v>
          </cell>
          <cell r="DP1" t="str">
            <v>501d</v>
          </cell>
          <cell r="DQ1" t="str">
            <v>501e</v>
          </cell>
          <cell r="DR1" t="str">
            <v>501f</v>
          </cell>
          <cell r="DS1" t="str">
            <v>501g</v>
          </cell>
          <cell r="DT1" t="str">
            <v>501h</v>
          </cell>
          <cell r="DU1" t="str">
            <v>501i</v>
          </cell>
          <cell r="DV1" t="str">
            <v>501j</v>
          </cell>
          <cell r="DW1" t="str">
            <v>501k</v>
          </cell>
          <cell r="DX1" t="str">
            <v>501l</v>
          </cell>
          <cell r="DY1" t="str">
            <v>501m</v>
          </cell>
          <cell r="DZ1" t="str">
            <v>501n</v>
          </cell>
          <cell r="EA1" t="str">
            <v>501o</v>
          </cell>
          <cell r="EB1" t="str">
            <v>501p</v>
          </cell>
          <cell r="EC1" t="str">
            <v>501q</v>
          </cell>
          <cell r="ED1" t="str">
            <v>501r</v>
          </cell>
          <cell r="EE1" t="str">
            <v>502a</v>
          </cell>
          <cell r="EF1" t="str">
            <v>502b</v>
          </cell>
          <cell r="EG1" t="str">
            <v>507a</v>
          </cell>
          <cell r="EH1" t="str">
            <v>507b</v>
          </cell>
          <cell r="EI1" t="str">
            <v>508a</v>
          </cell>
          <cell r="EJ1" t="str">
            <v>508b</v>
          </cell>
          <cell r="EK1" t="str">
            <v>509a</v>
          </cell>
          <cell r="EL1" t="str">
            <v>509b</v>
          </cell>
          <cell r="EM1" t="str">
            <v>509c</v>
          </cell>
          <cell r="EN1" t="str">
            <v>509d</v>
          </cell>
          <cell r="EO1" t="str">
            <v>509e</v>
          </cell>
          <cell r="EP1" t="str">
            <v>509f</v>
          </cell>
          <cell r="EQ1" t="str">
            <v>509g</v>
          </cell>
          <cell r="ER1" t="str">
            <v>509h</v>
          </cell>
          <cell r="ES1">
            <v>510</v>
          </cell>
          <cell r="ET1" t="str">
            <v>511a1</v>
          </cell>
          <cell r="EU1" t="str">
            <v>511a2</v>
          </cell>
          <cell r="EV1" t="str">
            <v>511b1</v>
          </cell>
          <cell r="EW1" t="str">
            <v>511b2</v>
          </cell>
          <cell r="EX1">
            <v>603</v>
          </cell>
          <cell r="EY1" t="str">
            <v>605a</v>
          </cell>
          <cell r="EZ1" t="str">
            <v>605c</v>
          </cell>
          <cell r="FA1" t="str">
            <v>607a</v>
          </cell>
          <cell r="FB1" t="str">
            <v>607b</v>
          </cell>
          <cell r="FC1" t="str">
            <v>607c</v>
          </cell>
          <cell r="FD1" t="str">
            <v>607d</v>
          </cell>
          <cell r="FE1" t="str">
            <v>607e</v>
          </cell>
          <cell r="FF1" t="str">
            <v>607f</v>
          </cell>
          <cell r="FG1" t="str">
            <v>607g</v>
          </cell>
          <cell r="FH1" t="str">
            <v>608b1</v>
          </cell>
          <cell r="FI1" t="str">
            <v>608b2</v>
          </cell>
          <cell r="FJ1" t="str">
            <v>608c1</v>
          </cell>
          <cell r="FK1" t="str">
            <v>608c2</v>
          </cell>
          <cell r="FL1" t="str">
            <v>608d1</v>
          </cell>
          <cell r="FM1" t="str">
            <v>608d2</v>
          </cell>
          <cell r="FN1" t="str">
            <v>608h1</v>
          </cell>
          <cell r="FO1" t="str">
            <v>608h2</v>
          </cell>
          <cell r="FP1" t="str">
            <v>608i1</v>
          </cell>
          <cell r="FQ1" t="str">
            <v>608i2</v>
          </cell>
          <cell r="FR1" t="str">
            <v>608j1</v>
          </cell>
          <cell r="FS1" t="str">
            <v>608j2</v>
          </cell>
          <cell r="FT1" t="str">
            <v>608n1</v>
          </cell>
          <cell r="FU1" t="str">
            <v>608n2</v>
          </cell>
          <cell r="FV1" t="str">
            <v>608n3</v>
          </cell>
          <cell r="FW1" t="str">
            <v>608n4</v>
          </cell>
          <cell r="FX1" t="str">
            <v>609c</v>
          </cell>
          <cell r="FY1" t="str">
            <v>609d</v>
          </cell>
          <cell r="FZ1" t="str">
            <v>610b</v>
          </cell>
          <cell r="GA1" t="str">
            <v>610c</v>
          </cell>
          <cell r="GB1" t="str">
            <v>610d</v>
          </cell>
        </row>
        <row r="95">
          <cell r="A95">
            <v>1</v>
          </cell>
        </row>
        <row r="96">
          <cell r="A96">
            <v>2</v>
          </cell>
        </row>
        <row r="97">
          <cell r="A97">
            <v>3</v>
          </cell>
        </row>
        <row r="98">
          <cell r="A98">
            <v>4</v>
          </cell>
        </row>
        <row r="99">
          <cell r="A99">
            <v>5</v>
          </cell>
        </row>
        <row r="100">
          <cell r="A100">
            <v>6</v>
          </cell>
        </row>
        <row r="101">
          <cell r="A101">
            <v>7</v>
          </cell>
        </row>
        <row r="102">
          <cell r="A102">
            <v>8</v>
          </cell>
        </row>
        <row r="103">
          <cell r="A103">
            <v>9</v>
          </cell>
        </row>
        <row r="104">
          <cell r="A104">
            <v>10</v>
          </cell>
        </row>
        <row r="105">
          <cell r="A105">
            <v>11</v>
          </cell>
        </row>
        <row r="106">
          <cell r="A106">
            <v>12</v>
          </cell>
        </row>
        <row r="107">
          <cell r="A107">
            <v>13</v>
          </cell>
        </row>
        <row r="108">
          <cell r="A108">
            <v>14</v>
          </cell>
        </row>
        <row r="109">
          <cell r="A109">
            <v>15</v>
          </cell>
        </row>
        <row r="110">
          <cell r="A110">
            <v>16</v>
          </cell>
        </row>
        <row r="111">
          <cell r="A111">
            <v>17</v>
          </cell>
        </row>
        <row r="112">
          <cell r="A112">
            <v>18</v>
          </cell>
        </row>
        <row r="113">
          <cell r="A113">
            <v>19</v>
          </cell>
        </row>
        <row r="114">
          <cell r="A114">
            <v>20</v>
          </cell>
        </row>
        <row r="115">
          <cell r="A115">
            <v>21</v>
          </cell>
        </row>
        <row r="116">
          <cell r="A116">
            <v>22</v>
          </cell>
        </row>
        <row r="117">
          <cell r="A117">
            <v>23</v>
          </cell>
        </row>
        <row r="118">
          <cell r="A118">
            <v>24</v>
          </cell>
        </row>
        <row r="119">
          <cell r="A119">
            <v>25</v>
          </cell>
        </row>
        <row r="120">
          <cell r="A120">
            <v>26</v>
          </cell>
        </row>
        <row r="121">
          <cell r="A121">
            <v>27</v>
          </cell>
        </row>
        <row r="122">
          <cell r="A122">
            <v>28</v>
          </cell>
        </row>
        <row r="123">
          <cell r="A123">
            <v>29</v>
          </cell>
        </row>
        <row r="124">
          <cell r="A124">
            <v>30</v>
          </cell>
        </row>
        <row r="125">
          <cell r="A125">
            <v>31</v>
          </cell>
        </row>
        <row r="126">
          <cell r="A126">
            <v>32</v>
          </cell>
        </row>
        <row r="127">
          <cell r="A127">
            <v>33</v>
          </cell>
        </row>
        <row r="128">
          <cell r="A128">
            <v>34</v>
          </cell>
        </row>
        <row r="129">
          <cell r="A129">
            <v>35</v>
          </cell>
        </row>
        <row r="130">
          <cell r="A130">
            <v>36</v>
          </cell>
        </row>
        <row r="131">
          <cell r="A131">
            <v>37</v>
          </cell>
        </row>
        <row r="132">
          <cell r="A132">
            <v>38</v>
          </cell>
        </row>
        <row r="133">
          <cell r="A133">
            <v>39</v>
          </cell>
        </row>
        <row r="134">
          <cell r="A134">
            <v>40</v>
          </cell>
        </row>
        <row r="135">
          <cell r="A135">
            <v>41</v>
          </cell>
        </row>
        <row r="136">
          <cell r="A136">
            <v>42</v>
          </cell>
        </row>
        <row r="137">
          <cell r="A137">
            <v>43</v>
          </cell>
        </row>
        <row r="138">
          <cell r="A138">
            <v>44</v>
          </cell>
        </row>
        <row r="139">
          <cell r="A139">
            <v>45</v>
          </cell>
        </row>
        <row r="140">
          <cell r="A140">
            <v>46</v>
          </cell>
        </row>
        <row r="141">
          <cell r="A141">
            <v>47</v>
          </cell>
        </row>
        <row r="142">
          <cell r="A142">
            <v>48</v>
          </cell>
        </row>
        <row r="143">
          <cell r="A143">
            <v>49</v>
          </cell>
        </row>
        <row r="144">
          <cell r="A144">
            <v>50</v>
          </cell>
        </row>
        <row r="145">
          <cell r="A145">
            <v>51</v>
          </cell>
        </row>
        <row r="146">
          <cell r="A146">
            <v>52</v>
          </cell>
        </row>
        <row r="147">
          <cell r="A147">
            <v>53</v>
          </cell>
        </row>
        <row r="148">
          <cell r="A148">
            <v>54</v>
          </cell>
        </row>
        <row r="149">
          <cell r="A149">
            <v>55</v>
          </cell>
        </row>
        <row r="150">
          <cell r="A150">
            <v>56</v>
          </cell>
        </row>
        <row r="151">
          <cell r="A151">
            <v>57</v>
          </cell>
        </row>
        <row r="152">
          <cell r="A152">
            <v>58</v>
          </cell>
        </row>
        <row r="153">
          <cell r="A153">
            <v>59</v>
          </cell>
        </row>
        <row r="154">
          <cell r="A154">
            <v>60</v>
          </cell>
        </row>
        <row r="155">
          <cell r="A155">
            <v>61</v>
          </cell>
        </row>
        <row r="156">
          <cell r="A156">
            <v>62</v>
          </cell>
        </row>
        <row r="157">
          <cell r="A157">
            <v>63</v>
          </cell>
        </row>
        <row r="158">
          <cell r="A158">
            <v>64</v>
          </cell>
        </row>
        <row r="159">
          <cell r="A159">
            <v>65</v>
          </cell>
        </row>
        <row r="160">
          <cell r="A160">
            <v>66</v>
          </cell>
        </row>
        <row r="161">
          <cell r="A161">
            <v>67</v>
          </cell>
        </row>
        <row r="162">
          <cell r="A162">
            <v>68</v>
          </cell>
        </row>
        <row r="163">
          <cell r="A163">
            <v>69</v>
          </cell>
        </row>
        <row r="164">
          <cell r="A164">
            <v>70</v>
          </cell>
        </row>
        <row r="165">
          <cell r="A165">
            <v>71</v>
          </cell>
        </row>
        <row r="166">
          <cell r="A166">
            <v>72</v>
          </cell>
        </row>
        <row r="167">
          <cell r="A167">
            <v>73</v>
          </cell>
        </row>
        <row r="168">
          <cell r="A168">
            <v>74</v>
          </cell>
        </row>
        <row r="169">
          <cell r="A169">
            <v>75</v>
          </cell>
        </row>
        <row r="170">
          <cell r="A170">
            <v>76</v>
          </cell>
        </row>
        <row r="171">
          <cell r="A171">
            <v>77</v>
          </cell>
        </row>
        <row r="172">
          <cell r="A172">
            <v>78</v>
          </cell>
        </row>
        <row r="173">
          <cell r="A173">
            <v>79</v>
          </cell>
        </row>
        <row r="174">
          <cell r="A174">
            <v>80</v>
          </cell>
        </row>
        <row r="175">
          <cell r="A175">
            <v>81</v>
          </cell>
        </row>
        <row r="176">
          <cell r="A176">
            <v>82</v>
          </cell>
        </row>
        <row r="177">
          <cell r="A177">
            <v>83</v>
          </cell>
        </row>
        <row r="178">
          <cell r="A178">
            <v>84</v>
          </cell>
        </row>
        <row r="179">
          <cell r="A179">
            <v>85</v>
          </cell>
        </row>
        <row r="180">
          <cell r="A180">
            <v>86</v>
          </cell>
        </row>
        <row r="181">
          <cell r="A181">
            <v>87</v>
          </cell>
        </row>
        <row r="182">
          <cell r="A182">
            <v>88</v>
          </cell>
        </row>
        <row r="183">
          <cell r="A183">
            <v>89</v>
          </cell>
        </row>
        <row r="184">
          <cell r="A184">
            <v>90</v>
          </cell>
        </row>
        <row r="185">
          <cell r="A185">
            <v>91</v>
          </cell>
        </row>
      </sheetData>
      <sheetData sheetId="55" refreshError="1"/>
      <sheetData sheetId="56">
        <row r="2">
          <cell r="A2">
            <v>10000</v>
          </cell>
        </row>
        <row r="3">
          <cell r="A3">
            <v>11021</v>
          </cell>
          <cell r="G3">
            <v>1</v>
          </cell>
          <cell r="H3">
            <v>8</v>
          </cell>
        </row>
        <row r="4">
          <cell r="A4">
            <v>11022</v>
          </cell>
          <cell r="G4">
            <v>1</v>
          </cell>
          <cell r="H4">
            <v>2</v>
          </cell>
        </row>
        <row r="5">
          <cell r="A5">
            <v>11041</v>
          </cell>
          <cell r="G5">
            <v>2</v>
          </cell>
          <cell r="H5">
            <v>2</v>
          </cell>
        </row>
        <row r="6">
          <cell r="A6">
            <v>11051</v>
          </cell>
          <cell r="G6">
            <v>8</v>
          </cell>
          <cell r="H6">
            <v>8</v>
          </cell>
        </row>
        <row r="7">
          <cell r="A7">
            <v>13005</v>
          </cell>
          <cell r="G7">
            <v>1</v>
          </cell>
          <cell r="H7">
            <v>4</v>
          </cell>
        </row>
        <row r="8">
          <cell r="A8">
            <v>13007</v>
          </cell>
          <cell r="G8">
            <v>1</v>
          </cell>
          <cell r="H8">
            <v>8</v>
          </cell>
        </row>
        <row r="9">
          <cell r="A9">
            <v>13033</v>
          </cell>
          <cell r="G9">
            <v>1</v>
          </cell>
          <cell r="H9">
            <v>6</v>
          </cell>
        </row>
        <row r="10">
          <cell r="A10">
            <v>20000</v>
          </cell>
        </row>
        <row r="11">
          <cell r="A11">
            <v>21021</v>
          </cell>
          <cell r="G11">
            <v>1</v>
          </cell>
          <cell r="H11">
            <v>8</v>
          </cell>
        </row>
        <row r="12">
          <cell r="A12">
            <v>21022</v>
          </cell>
          <cell r="G12">
            <v>1</v>
          </cell>
          <cell r="H12">
            <v>2</v>
          </cell>
        </row>
        <row r="13">
          <cell r="A13">
            <v>21041</v>
          </cell>
          <cell r="G13">
            <v>2</v>
          </cell>
          <cell r="H13">
            <v>2</v>
          </cell>
        </row>
        <row r="14">
          <cell r="A14">
            <v>21051</v>
          </cell>
          <cell r="G14">
            <v>4</v>
          </cell>
          <cell r="H14">
            <v>8</v>
          </cell>
        </row>
        <row r="15">
          <cell r="A15">
            <v>22118</v>
          </cell>
          <cell r="G15" t="str">
            <v>KWH</v>
          </cell>
          <cell r="H15">
            <v>25</v>
          </cell>
        </row>
        <row r="16">
          <cell r="A16">
            <v>23002</v>
          </cell>
          <cell r="G16">
            <v>1</v>
          </cell>
          <cell r="H16">
            <v>8</v>
          </cell>
        </row>
        <row r="17">
          <cell r="A17">
            <v>23005</v>
          </cell>
          <cell r="G17">
            <v>1</v>
          </cell>
          <cell r="H17">
            <v>4</v>
          </cell>
        </row>
        <row r="18">
          <cell r="A18">
            <v>23014</v>
          </cell>
          <cell r="G18">
            <v>1</v>
          </cell>
          <cell r="H18">
            <v>4</v>
          </cell>
        </row>
        <row r="19">
          <cell r="A19">
            <v>23034</v>
          </cell>
          <cell r="G19">
            <v>1</v>
          </cell>
          <cell r="H19">
            <v>8</v>
          </cell>
        </row>
        <row r="20">
          <cell r="A20">
            <v>23123</v>
          </cell>
          <cell r="G20">
            <v>1</v>
          </cell>
          <cell r="H20">
            <v>8</v>
          </cell>
        </row>
        <row r="21">
          <cell r="A21">
            <v>30000</v>
          </cell>
        </row>
        <row r="22">
          <cell r="A22">
            <v>31021</v>
          </cell>
          <cell r="G22">
            <v>1</v>
          </cell>
          <cell r="H22">
            <v>8</v>
          </cell>
        </row>
        <row r="23">
          <cell r="A23">
            <v>31022</v>
          </cell>
          <cell r="G23">
            <v>1</v>
          </cell>
          <cell r="H23">
            <v>2</v>
          </cell>
        </row>
        <row r="24">
          <cell r="A24">
            <v>31041</v>
          </cell>
          <cell r="G24">
            <v>2</v>
          </cell>
          <cell r="H24">
            <v>2</v>
          </cell>
        </row>
        <row r="25">
          <cell r="A25">
            <v>31051</v>
          </cell>
          <cell r="G25">
            <v>6</v>
          </cell>
          <cell r="H25">
            <v>8</v>
          </cell>
        </row>
        <row r="26">
          <cell r="A26">
            <v>32118</v>
          </cell>
          <cell r="G26" t="str">
            <v>KWH</v>
          </cell>
          <cell r="H26">
            <v>25</v>
          </cell>
        </row>
        <row r="27">
          <cell r="A27">
            <v>33002</v>
          </cell>
          <cell r="G27">
            <v>1</v>
          </cell>
          <cell r="H27">
            <v>8</v>
          </cell>
        </row>
        <row r="28">
          <cell r="A28">
            <v>33005</v>
          </cell>
          <cell r="G28">
            <v>1</v>
          </cell>
          <cell r="H28">
            <v>4</v>
          </cell>
        </row>
        <row r="29">
          <cell r="A29">
            <v>33014</v>
          </cell>
          <cell r="G29">
            <v>1</v>
          </cell>
          <cell r="H29">
            <v>4</v>
          </cell>
        </row>
        <row r="30">
          <cell r="A30">
            <v>33034</v>
          </cell>
          <cell r="G30">
            <v>1</v>
          </cell>
          <cell r="H30">
            <v>8</v>
          </cell>
        </row>
        <row r="31">
          <cell r="A31">
            <v>33123</v>
          </cell>
          <cell r="G31">
            <v>2</v>
          </cell>
          <cell r="H31">
            <v>8</v>
          </cell>
        </row>
        <row r="32">
          <cell r="A32">
            <v>40000</v>
          </cell>
        </row>
        <row r="33">
          <cell r="A33">
            <v>41021</v>
          </cell>
          <cell r="G33">
            <v>1</v>
          </cell>
          <cell r="H33">
            <v>8</v>
          </cell>
        </row>
        <row r="34">
          <cell r="A34">
            <v>41022</v>
          </cell>
          <cell r="G34">
            <v>1</v>
          </cell>
          <cell r="H34">
            <v>2</v>
          </cell>
        </row>
        <row r="35">
          <cell r="A35">
            <v>41041</v>
          </cell>
          <cell r="G35">
            <v>2</v>
          </cell>
          <cell r="H35">
            <v>2</v>
          </cell>
        </row>
        <row r="36">
          <cell r="A36">
            <v>41051</v>
          </cell>
          <cell r="G36">
            <v>6</v>
          </cell>
          <cell r="H36">
            <v>8</v>
          </cell>
        </row>
        <row r="37">
          <cell r="A37">
            <v>42118</v>
          </cell>
          <cell r="G37" t="str">
            <v>KWH</v>
          </cell>
          <cell r="H37">
            <v>25</v>
          </cell>
        </row>
        <row r="38">
          <cell r="A38">
            <v>43002</v>
          </cell>
          <cell r="G38">
            <v>1</v>
          </cell>
          <cell r="H38">
            <v>8</v>
          </cell>
        </row>
        <row r="39">
          <cell r="A39">
            <v>43005</v>
          </cell>
          <cell r="G39">
            <v>1</v>
          </cell>
          <cell r="H39">
            <v>4</v>
          </cell>
        </row>
        <row r="40">
          <cell r="A40">
            <v>43014</v>
          </cell>
          <cell r="G40">
            <v>1</v>
          </cell>
          <cell r="H40">
            <v>4</v>
          </cell>
        </row>
        <row r="41">
          <cell r="A41">
            <v>43034</v>
          </cell>
          <cell r="G41">
            <v>1</v>
          </cell>
          <cell r="H41">
            <v>8</v>
          </cell>
        </row>
        <row r="42">
          <cell r="A42">
            <v>43123</v>
          </cell>
          <cell r="G42">
            <v>2</v>
          </cell>
          <cell r="H42">
            <v>8</v>
          </cell>
        </row>
        <row r="43">
          <cell r="A43">
            <v>50000</v>
          </cell>
        </row>
        <row r="44">
          <cell r="A44">
            <v>51021</v>
          </cell>
          <cell r="G44">
            <v>1</v>
          </cell>
          <cell r="H44">
            <v>6</v>
          </cell>
        </row>
        <row r="45">
          <cell r="A45">
            <v>51023</v>
          </cell>
          <cell r="G45">
            <v>1</v>
          </cell>
          <cell r="H45">
            <v>2</v>
          </cell>
        </row>
        <row r="46">
          <cell r="A46">
            <v>51041</v>
          </cell>
          <cell r="G46">
            <v>2</v>
          </cell>
          <cell r="H46">
            <v>2</v>
          </cell>
        </row>
        <row r="47">
          <cell r="A47">
            <v>51051</v>
          </cell>
          <cell r="G47">
            <v>2</v>
          </cell>
          <cell r="H47">
            <v>6</v>
          </cell>
        </row>
        <row r="48">
          <cell r="A48">
            <v>53003</v>
          </cell>
          <cell r="G48">
            <v>1</v>
          </cell>
          <cell r="H48">
            <v>5</v>
          </cell>
        </row>
        <row r="49">
          <cell r="A49">
            <v>53005</v>
          </cell>
          <cell r="G49">
            <v>1</v>
          </cell>
          <cell r="H49">
            <v>6</v>
          </cell>
        </row>
        <row r="50">
          <cell r="A50">
            <v>53196</v>
          </cell>
          <cell r="G50">
            <v>4</v>
          </cell>
          <cell r="H50">
            <v>6</v>
          </cell>
        </row>
        <row r="51">
          <cell r="A51">
            <v>60000</v>
          </cell>
        </row>
        <row r="52">
          <cell r="A52">
            <v>61021</v>
          </cell>
          <cell r="G52">
            <v>1</v>
          </cell>
          <cell r="H52">
            <v>10</v>
          </cell>
        </row>
        <row r="53">
          <cell r="A53">
            <v>61023</v>
          </cell>
          <cell r="G53">
            <v>1</v>
          </cell>
          <cell r="H53">
            <v>2</v>
          </cell>
        </row>
        <row r="54">
          <cell r="A54">
            <v>61041</v>
          </cell>
          <cell r="G54">
            <v>2</v>
          </cell>
          <cell r="H54">
            <v>2</v>
          </cell>
        </row>
        <row r="55">
          <cell r="A55">
            <v>61051</v>
          </cell>
          <cell r="G55">
            <v>2</v>
          </cell>
          <cell r="H55">
            <v>8</v>
          </cell>
        </row>
        <row r="56">
          <cell r="A56">
            <v>62065</v>
          </cell>
          <cell r="G56" t="str">
            <v>1000 LIT</v>
          </cell>
          <cell r="H56">
            <v>105</v>
          </cell>
        </row>
        <row r="57">
          <cell r="A57">
            <v>63008</v>
          </cell>
          <cell r="G57">
            <v>1</v>
          </cell>
          <cell r="H57">
            <v>4</v>
          </cell>
        </row>
        <row r="58">
          <cell r="A58">
            <v>63016</v>
          </cell>
          <cell r="G58">
            <v>1</v>
          </cell>
          <cell r="H58">
            <v>9</v>
          </cell>
        </row>
        <row r="59">
          <cell r="A59">
            <v>63025</v>
          </cell>
          <cell r="G59">
            <v>3</v>
          </cell>
          <cell r="H59">
            <v>8</v>
          </cell>
        </row>
        <row r="60">
          <cell r="A60">
            <v>63086</v>
          </cell>
          <cell r="G60">
            <v>1</v>
          </cell>
          <cell r="H60">
            <v>2</v>
          </cell>
        </row>
        <row r="61">
          <cell r="A61">
            <v>70000</v>
          </cell>
        </row>
        <row r="62">
          <cell r="A62">
            <v>71001</v>
          </cell>
          <cell r="G62">
            <v>1</v>
          </cell>
          <cell r="H62">
            <v>2</v>
          </cell>
        </row>
        <row r="63">
          <cell r="A63">
            <v>71021</v>
          </cell>
          <cell r="G63">
            <v>3</v>
          </cell>
          <cell r="H63">
            <v>8</v>
          </cell>
        </row>
        <row r="64">
          <cell r="A64">
            <v>71022</v>
          </cell>
          <cell r="G64">
            <v>1</v>
          </cell>
          <cell r="H64">
            <v>2</v>
          </cell>
        </row>
        <row r="65">
          <cell r="A65">
            <v>71041</v>
          </cell>
          <cell r="G65">
            <v>2</v>
          </cell>
          <cell r="H65">
            <v>2</v>
          </cell>
        </row>
        <row r="66">
          <cell r="A66">
            <v>73002</v>
          </cell>
          <cell r="G66">
            <v>1</v>
          </cell>
          <cell r="H66">
            <v>6</v>
          </cell>
        </row>
        <row r="67">
          <cell r="A67">
            <v>73006</v>
          </cell>
          <cell r="G67">
            <v>2</v>
          </cell>
          <cell r="H67">
            <v>5</v>
          </cell>
        </row>
        <row r="68">
          <cell r="A68">
            <v>73032</v>
          </cell>
          <cell r="G68">
            <v>4</v>
          </cell>
          <cell r="H68">
            <v>5.5</v>
          </cell>
        </row>
        <row r="69">
          <cell r="A69">
            <v>80000</v>
          </cell>
        </row>
        <row r="70">
          <cell r="A70">
            <v>81001</v>
          </cell>
          <cell r="G70">
            <v>1</v>
          </cell>
          <cell r="H70">
            <v>1</v>
          </cell>
        </row>
        <row r="71">
          <cell r="A71">
            <v>81012</v>
          </cell>
          <cell r="G71">
            <v>1</v>
          </cell>
          <cell r="H71">
            <v>10</v>
          </cell>
        </row>
        <row r="72">
          <cell r="A72">
            <v>81021</v>
          </cell>
          <cell r="G72">
            <v>1</v>
          </cell>
          <cell r="H72">
            <v>10</v>
          </cell>
        </row>
        <row r="73">
          <cell r="A73">
            <v>81023</v>
          </cell>
          <cell r="G73">
            <v>1</v>
          </cell>
          <cell r="H73">
            <v>3</v>
          </cell>
        </row>
        <row r="74">
          <cell r="A74">
            <v>81041</v>
          </cell>
          <cell r="G74">
            <v>2</v>
          </cell>
          <cell r="H74">
            <v>3</v>
          </cell>
        </row>
        <row r="75">
          <cell r="A75">
            <v>81051</v>
          </cell>
          <cell r="G75">
            <v>2</v>
          </cell>
          <cell r="H75">
            <v>10</v>
          </cell>
        </row>
        <row r="76">
          <cell r="A76">
            <v>82117</v>
          </cell>
          <cell r="G76" t="str">
            <v>CM</v>
          </cell>
          <cell r="H76">
            <v>20</v>
          </cell>
        </row>
        <row r="77">
          <cell r="A77">
            <v>83032</v>
          </cell>
          <cell r="G77">
            <v>1</v>
          </cell>
          <cell r="H77">
            <v>1</v>
          </cell>
        </row>
        <row r="78">
          <cell r="A78">
            <v>83047</v>
          </cell>
          <cell r="G78">
            <v>1</v>
          </cell>
          <cell r="H78">
            <v>1</v>
          </cell>
        </row>
        <row r="79">
          <cell r="A79">
            <v>83061</v>
          </cell>
          <cell r="G79">
            <v>1</v>
          </cell>
          <cell r="H79">
            <v>2.5</v>
          </cell>
        </row>
        <row r="80">
          <cell r="A80">
            <v>83062</v>
          </cell>
          <cell r="G80">
            <v>1</v>
          </cell>
          <cell r="H80">
            <v>2.5</v>
          </cell>
        </row>
        <row r="81">
          <cell r="A81">
            <v>90000</v>
          </cell>
        </row>
        <row r="82">
          <cell r="A82">
            <v>91001</v>
          </cell>
          <cell r="G82">
            <v>1</v>
          </cell>
          <cell r="H82">
            <v>1</v>
          </cell>
        </row>
        <row r="83">
          <cell r="A83">
            <v>91012</v>
          </cell>
          <cell r="G83">
            <v>1</v>
          </cell>
          <cell r="H83">
            <v>8</v>
          </cell>
        </row>
        <row r="84">
          <cell r="A84">
            <v>91023</v>
          </cell>
          <cell r="G84">
            <v>1</v>
          </cell>
          <cell r="H84">
            <v>4</v>
          </cell>
        </row>
        <row r="85">
          <cell r="A85">
            <v>91041</v>
          </cell>
          <cell r="G85">
            <v>2</v>
          </cell>
          <cell r="H85">
            <v>4</v>
          </cell>
        </row>
        <row r="86">
          <cell r="A86">
            <v>91051</v>
          </cell>
          <cell r="G86">
            <v>2</v>
          </cell>
          <cell r="H86">
            <v>8</v>
          </cell>
        </row>
        <row r="87">
          <cell r="A87">
            <v>93001</v>
          </cell>
          <cell r="G87">
            <v>1</v>
          </cell>
          <cell r="H87">
            <v>6</v>
          </cell>
        </row>
        <row r="88">
          <cell r="A88">
            <v>93005</v>
          </cell>
          <cell r="G88">
            <v>1</v>
          </cell>
          <cell r="H88">
            <v>2.5</v>
          </cell>
        </row>
        <row r="89">
          <cell r="A89">
            <v>93032</v>
          </cell>
          <cell r="G89">
            <v>2</v>
          </cell>
          <cell r="H89">
            <v>2.5</v>
          </cell>
        </row>
        <row r="90">
          <cell r="A90">
            <v>100000</v>
          </cell>
        </row>
        <row r="91">
          <cell r="A91">
            <v>101001</v>
          </cell>
          <cell r="G91">
            <v>1</v>
          </cell>
          <cell r="H91">
            <v>2</v>
          </cell>
        </row>
        <row r="92">
          <cell r="A92">
            <v>101012</v>
          </cell>
          <cell r="G92">
            <v>1</v>
          </cell>
          <cell r="H92">
            <v>8</v>
          </cell>
        </row>
        <row r="93">
          <cell r="A93">
            <v>101023</v>
          </cell>
          <cell r="G93">
            <v>1</v>
          </cell>
          <cell r="H93">
            <v>6</v>
          </cell>
        </row>
        <row r="94">
          <cell r="A94">
            <v>101041</v>
          </cell>
          <cell r="G94">
            <v>2</v>
          </cell>
          <cell r="H94">
            <v>4</v>
          </cell>
        </row>
        <row r="95">
          <cell r="A95">
            <v>101051</v>
          </cell>
          <cell r="G95">
            <v>2</v>
          </cell>
          <cell r="H95">
            <v>8</v>
          </cell>
        </row>
        <row r="96">
          <cell r="A96">
            <v>103001</v>
          </cell>
          <cell r="G96">
            <v>1</v>
          </cell>
          <cell r="H96">
            <v>6</v>
          </cell>
        </row>
        <row r="97">
          <cell r="A97">
            <v>103005</v>
          </cell>
          <cell r="G97">
            <v>1</v>
          </cell>
          <cell r="H97">
            <v>5.5</v>
          </cell>
        </row>
        <row r="98">
          <cell r="A98">
            <v>103032</v>
          </cell>
          <cell r="G98">
            <v>2</v>
          </cell>
          <cell r="H98">
            <v>4.5</v>
          </cell>
        </row>
        <row r="99">
          <cell r="A99">
            <v>110000</v>
          </cell>
        </row>
        <row r="100">
          <cell r="A100">
            <v>111001</v>
          </cell>
          <cell r="G100">
            <v>1</v>
          </cell>
          <cell r="H100">
            <v>2</v>
          </cell>
        </row>
        <row r="101">
          <cell r="A101">
            <v>111021</v>
          </cell>
          <cell r="G101">
            <v>3</v>
          </cell>
          <cell r="H101">
            <v>8</v>
          </cell>
        </row>
        <row r="102">
          <cell r="A102">
            <v>111022</v>
          </cell>
          <cell r="G102">
            <v>1</v>
          </cell>
          <cell r="H102">
            <v>2</v>
          </cell>
        </row>
        <row r="103">
          <cell r="A103">
            <v>111041</v>
          </cell>
          <cell r="G103">
            <v>2</v>
          </cell>
          <cell r="H103">
            <v>2</v>
          </cell>
        </row>
        <row r="104">
          <cell r="A104">
            <v>113003</v>
          </cell>
          <cell r="G104">
            <v>1</v>
          </cell>
          <cell r="H104">
            <v>8.5</v>
          </cell>
        </row>
        <row r="105">
          <cell r="A105">
            <v>113006</v>
          </cell>
          <cell r="G105">
            <v>2</v>
          </cell>
          <cell r="H105">
            <v>6</v>
          </cell>
        </row>
        <row r="106">
          <cell r="A106">
            <v>113032</v>
          </cell>
          <cell r="G106">
            <v>3</v>
          </cell>
          <cell r="H106">
            <v>7.5</v>
          </cell>
        </row>
        <row r="107">
          <cell r="A107">
            <v>120000</v>
          </cell>
        </row>
        <row r="108">
          <cell r="A108">
            <v>121001</v>
          </cell>
          <cell r="G108">
            <v>1</v>
          </cell>
          <cell r="H108">
            <v>1</v>
          </cell>
        </row>
        <row r="109">
          <cell r="A109">
            <v>121012</v>
          </cell>
          <cell r="G109">
            <v>1</v>
          </cell>
          <cell r="H109">
            <v>10</v>
          </cell>
        </row>
        <row r="110">
          <cell r="A110">
            <v>121021</v>
          </cell>
          <cell r="G110">
            <v>1</v>
          </cell>
          <cell r="H110">
            <v>10</v>
          </cell>
        </row>
        <row r="111">
          <cell r="A111">
            <v>121023</v>
          </cell>
          <cell r="G111">
            <v>1</v>
          </cell>
          <cell r="H111">
            <v>3</v>
          </cell>
        </row>
        <row r="112">
          <cell r="A112">
            <v>121041</v>
          </cell>
          <cell r="G112">
            <v>2</v>
          </cell>
          <cell r="H112">
            <v>3</v>
          </cell>
        </row>
        <row r="113">
          <cell r="A113">
            <v>121051</v>
          </cell>
          <cell r="G113">
            <v>2</v>
          </cell>
          <cell r="H113">
            <v>10</v>
          </cell>
        </row>
        <row r="114">
          <cell r="A114">
            <v>122117</v>
          </cell>
          <cell r="G114" t="str">
            <v>CM</v>
          </cell>
          <cell r="H114">
            <v>20</v>
          </cell>
        </row>
        <row r="115">
          <cell r="A115">
            <v>123032</v>
          </cell>
          <cell r="G115">
            <v>1</v>
          </cell>
          <cell r="H115">
            <v>1</v>
          </cell>
        </row>
        <row r="116">
          <cell r="A116">
            <v>123047</v>
          </cell>
          <cell r="G116">
            <v>1</v>
          </cell>
          <cell r="H116">
            <v>1</v>
          </cell>
        </row>
        <row r="117">
          <cell r="A117">
            <v>123061</v>
          </cell>
          <cell r="G117">
            <v>1</v>
          </cell>
          <cell r="H117">
            <v>2.5</v>
          </cell>
        </row>
        <row r="118">
          <cell r="A118">
            <v>123062</v>
          </cell>
          <cell r="G118">
            <v>1</v>
          </cell>
          <cell r="H118">
            <v>2.5</v>
          </cell>
        </row>
        <row r="119">
          <cell r="A119">
            <v>130000</v>
          </cell>
        </row>
        <row r="120">
          <cell r="A120">
            <v>131001</v>
          </cell>
          <cell r="G120">
            <v>1</v>
          </cell>
          <cell r="H120">
            <v>1</v>
          </cell>
        </row>
        <row r="121">
          <cell r="A121">
            <v>131012</v>
          </cell>
          <cell r="G121">
            <v>1</v>
          </cell>
          <cell r="H121">
            <v>8</v>
          </cell>
        </row>
        <row r="122">
          <cell r="A122">
            <v>131021</v>
          </cell>
          <cell r="G122">
            <v>1</v>
          </cell>
          <cell r="H122">
            <v>8</v>
          </cell>
        </row>
        <row r="123">
          <cell r="A123">
            <v>131023</v>
          </cell>
          <cell r="G123">
            <v>1</v>
          </cell>
          <cell r="H123">
            <v>2</v>
          </cell>
        </row>
        <row r="124">
          <cell r="A124">
            <v>131041</v>
          </cell>
          <cell r="G124">
            <v>2</v>
          </cell>
          <cell r="H124">
            <v>2</v>
          </cell>
        </row>
        <row r="125">
          <cell r="A125">
            <v>131051</v>
          </cell>
          <cell r="G125">
            <v>2</v>
          </cell>
          <cell r="H125">
            <v>8</v>
          </cell>
        </row>
        <row r="126">
          <cell r="A126">
            <v>133001</v>
          </cell>
          <cell r="G126">
            <v>1</v>
          </cell>
          <cell r="H126">
            <v>5</v>
          </cell>
        </row>
        <row r="127">
          <cell r="A127">
            <v>133005</v>
          </cell>
          <cell r="G127">
            <v>1</v>
          </cell>
          <cell r="H127">
            <v>2.5</v>
          </cell>
        </row>
        <row r="128">
          <cell r="A128">
            <v>133032</v>
          </cell>
          <cell r="G128">
            <v>2</v>
          </cell>
          <cell r="H128">
            <v>3</v>
          </cell>
        </row>
        <row r="129">
          <cell r="A129">
            <v>140000</v>
          </cell>
        </row>
        <row r="130">
          <cell r="A130">
            <v>141001</v>
          </cell>
          <cell r="G130">
            <v>1</v>
          </cell>
          <cell r="H130">
            <v>1</v>
          </cell>
        </row>
        <row r="131">
          <cell r="A131">
            <v>141012</v>
          </cell>
          <cell r="G131">
            <v>1</v>
          </cell>
          <cell r="H131">
            <v>7</v>
          </cell>
        </row>
        <row r="132">
          <cell r="A132">
            <v>141023</v>
          </cell>
          <cell r="G132">
            <v>1</v>
          </cell>
          <cell r="H132">
            <v>4</v>
          </cell>
        </row>
        <row r="133">
          <cell r="A133">
            <v>141041</v>
          </cell>
          <cell r="G133">
            <v>2</v>
          </cell>
          <cell r="H133">
            <v>4</v>
          </cell>
        </row>
        <row r="134">
          <cell r="A134">
            <v>141051</v>
          </cell>
          <cell r="G134">
            <v>2</v>
          </cell>
          <cell r="H134">
            <v>6</v>
          </cell>
        </row>
        <row r="135">
          <cell r="A135">
            <v>143001</v>
          </cell>
          <cell r="G135">
            <v>1</v>
          </cell>
          <cell r="H135">
            <v>6</v>
          </cell>
        </row>
        <row r="136">
          <cell r="A136">
            <v>143005</v>
          </cell>
          <cell r="G136">
            <v>1</v>
          </cell>
          <cell r="H136">
            <v>5</v>
          </cell>
        </row>
        <row r="137">
          <cell r="A137">
            <v>143032</v>
          </cell>
          <cell r="G137">
            <v>2</v>
          </cell>
          <cell r="H137">
            <v>5</v>
          </cell>
        </row>
        <row r="138">
          <cell r="A138">
            <v>150000</v>
          </cell>
        </row>
        <row r="139">
          <cell r="A139">
            <v>151001</v>
          </cell>
          <cell r="G139">
            <v>1</v>
          </cell>
          <cell r="H139">
            <v>1</v>
          </cell>
        </row>
        <row r="140">
          <cell r="A140">
            <v>151021</v>
          </cell>
          <cell r="G140">
            <v>1</v>
          </cell>
          <cell r="H140">
            <v>6</v>
          </cell>
        </row>
        <row r="141">
          <cell r="A141">
            <v>151023</v>
          </cell>
          <cell r="G141">
            <v>1</v>
          </cell>
          <cell r="H141">
            <v>2</v>
          </cell>
        </row>
        <row r="142">
          <cell r="A142">
            <v>151041</v>
          </cell>
          <cell r="G142">
            <v>2</v>
          </cell>
          <cell r="H142">
            <v>2</v>
          </cell>
        </row>
        <row r="143">
          <cell r="A143">
            <v>152065</v>
          </cell>
          <cell r="G143" t="str">
            <v>1000 LIT</v>
          </cell>
          <cell r="H143">
            <v>1.5</v>
          </cell>
        </row>
        <row r="144">
          <cell r="A144">
            <v>153032</v>
          </cell>
          <cell r="G144">
            <v>1</v>
          </cell>
          <cell r="H144">
            <v>5.5</v>
          </cell>
        </row>
        <row r="145">
          <cell r="A145">
            <v>153047</v>
          </cell>
          <cell r="G145">
            <v>1</v>
          </cell>
          <cell r="H145">
            <v>4</v>
          </cell>
        </row>
        <row r="146">
          <cell r="A146">
            <v>160000</v>
          </cell>
        </row>
        <row r="147">
          <cell r="A147">
            <v>161001</v>
          </cell>
          <cell r="G147">
            <v>1</v>
          </cell>
          <cell r="H147">
            <v>4</v>
          </cell>
        </row>
        <row r="148">
          <cell r="A148">
            <v>161021</v>
          </cell>
          <cell r="G148">
            <v>1</v>
          </cell>
          <cell r="H148">
            <v>10</v>
          </cell>
        </row>
        <row r="149">
          <cell r="A149">
            <v>161023</v>
          </cell>
          <cell r="G149">
            <v>1</v>
          </cell>
          <cell r="H149">
            <v>8</v>
          </cell>
        </row>
        <row r="150">
          <cell r="A150">
            <v>161032</v>
          </cell>
          <cell r="G150">
            <v>2</v>
          </cell>
          <cell r="H150">
            <v>8</v>
          </cell>
        </row>
        <row r="151">
          <cell r="A151">
            <v>161041</v>
          </cell>
          <cell r="G151">
            <v>2</v>
          </cell>
          <cell r="H151">
            <v>8</v>
          </cell>
        </row>
        <row r="152">
          <cell r="A152">
            <v>161051</v>
          </cell>
          <cell r="G152">
            <v>4</v>
          </cell>
          <cell r="H152">
            <v>8</v>
          </cell>
        </row>
        <row r="153">
          <cell r="A153">
            <v>162122</v>
          </cell>
          <cell r="G153" t="str">
            <v>LS</v>
          </cell>
          <cell r="H153">
            <v>4</v>
          </cell>
        </row>
        <row r="154">
          <cell r="A154">
            <v>163047</v>
          </cell>
          <cell r="G154">
            <v>1</v>
          </cell>
          <cell r="H154">
            <v>4</v>
          </cell>
        </row>
        <row r="155">
          <cell r="A155">
            <v>163086</v>
          </cell>
          <cell r="G155">
            <v>2</v>
          </cell>
          <cell r="H155">
            <v>18</v>
          </cell>
        </row>
        <row r="156">
          <cell r="A156">
            <v>170000</v>
          </cell>
        </row>
        <row r="157">
          <cell r="A157">
            <v>171001</v>
          </cell>
          <cell r="G157">
            <v>1</v>
          </cell>
          <cell r="H157">
            <v>1</v>
          </cell>
        </row>
        <row r="158">
          <cell r="A158">
            <v>171012</v>
          </cell>
          <cell r="G158">
            <v>1</v>
          </cell>
          <cell r="H158">
            <v>8</v>
          </cell>
        </row>
        <row r="159">
          <cell r="A159">
            <v>171021</v>
          </cell>
          <cell r="G159">
            <v>1</v>
          </cell>
          <cell r="H159">
            <v>8</v>
          </cell>
        </row>
        <row r="160">
          <cell r="A160">
            <v>171023</v>
          </cell>
          <cell r="G160">
            <v>1</v>
          </cell>
          <cell r="H160">
            <v>2</v>
          </cell>
        </row>
        <row r="161">
          <cell r="A161">
            <v>171041</v>
          </cell>
          <cell r="G161">
            <v>2</v>
          </cell>
          <cell r="H161">
            <v>2</v>
          </cell>
        </row>
        <row r="162">
          <cell r="A162">
            <v>171051</v>
          </cell>
          <cell r="G162">
            <v>2</v>
          </cell>
          <cell r="H162">
            <v>8</v>
          </cell>
        </row>
        <row r="163">
          <cell r="A163">
            <v>172117</v>
          </cell>
          <cell r="G163" t="str">
            <v>CM</v>
          </cell>
          <cell r="H163">
            <v>18</v>
          </cell>
        </row>
        <row r="164">
          <cell r="A164">
            <v>173032</v>
          </cell>
          <cell r="G164">
            <v>1</v>
          </cell>
          <cell r="H164">
            <v>1</v>
          </cell>
        </row>
        <row r="165">
          <cell r="A165">
            <v>173047</v>
          </cell>
          <cell r="G165">
            <v>1</v>
          </cell>
          <cell r="H165">
            <v>1</v>
          </cell>
        </row>
        <row r="166">
          <cell r="A166">
            <v>173061</v>
          </cell>
          <cell r="G166">
            <v>1</v>
          </cell>
          <cell r="H166">
            <v>3.5</v>
          </cell>
        </row>
        <row r="167">
          <cell r="A167">
            <v>173062</v>
          </cell>
          <cell r="G167">
            <v>1</v>
          </cell>
          <cell r="H167">
            <v>3.5</v>
          </cell>
        </row>
        <row r="168">
          <cell r="A168">
            <v>180000</v>
          </cell>
        </row>
        <row r="169">
          <cell r="A169">
            <v>181001</v>
          </cell>
          <cell r="G169">
            <v>1</v>
          </cell>
          <cell r="H169">
            <v>1</v>
          </cell>
        </row>
        <row r="170">
          <cell r="A170">
            <v>181012</v>
          </cell>
          <cell r="G170">
            <v>1</v>
          </cell>
          <cell r="H170">
            <v>8</v>
          </cell>
        </row>
        <row r="171">
          <cell r="A171">
            <v>181021</v>
          </cell>
          <cell r="G171">
            <v>1</v>
          </cell>
          <cell r="H171">
            <v>6</v>
          </cell>
        </row>
        <row r="172">
          <cell r="A172">
            <v>181023</v>
          </cell>
          <cell r="G172">
            <v>1</v>
          </cell>
          <cell r="H172">
            <v>2</v>
          </cell>
        </row>
        <row r="173">
          <cell r="A173">
            <v>181041</v>
          </cell>
          <cell r="G173">
            <v>2</v>
          </cell>
          <cell r="H173">
            <v>2</v>
          </cell>
        </row>
        <row r="174">
          <cell r="A174">
            <v>181051</v>
          </cell>
          <cell r="G174">
            <v>2</v>
          </cell>
          <cell r="H174">
            <v>8</v>
          </cell>
        </row>
        <row r="175">
          <cell r="A175">
            <v>183032</v>
          </cell>
          <cell r="G175">
            <v>1</v>
          </cell>
          <cell r="H175">
            <v>2</v>
          </cell>
        </row>
        <row r="176">
          <cell r="A176">
            <v>183047</v>
          </cell>
          <cell r="G176">
            <v>1</v>
          </cell>
          <cell r="H176">
            <v>2</v>
          </cell>
        </row>
        <row r="177">
          <cell r="A177">
            <v>190000</v>
          </cell>
        </row>
        <row r="178">
          <cell r="A178">
            <v>191001</v>
          </cell>
          <cell r="G178">
            <v>1</v>
          </cell>
          <cell r="H178">
            <v>1</v>
          </cell>
        </row>
        <row r="179">
          <cell r="A179">
            <v>191012</v>
          </cell>
          <cell r="G179">
            <v>1</v>
          </cell>
          <cell r="H179">
            <v>8</v>
          </cell>
        </row>
        <row r="180">
          <cell r="A180">
            <v>191021</v>
          </cell>
          <cell r="G180">
            <v>1</v>
          </cell>
          <cell r="H180">
            <v>8</v>
          </cell>
        </row>
        <row r="181">
          <cell r="A181">
            <v>191023</v>
          </cell>
          <cell r="G181">
            <v>1</v>
          </cell>
          <cell r="H181">
            <v>2</v>
          </cell>
        </row>
        <row r="182">
          <cell r="A182">
            <v>191041</v>
          </cell>
          <cell r="G182">
            <v>2</v>
          </cell>
          <cell r="H182">
            <v>2</v>
          </cell>
        </row>
        <row r="183">
          <cell r="A183">
            <v>191051</v>
          </cell>
          <cell r="G183">
            <v>2</v>
          </cell>
          <cell r="H183">
            <v>8</v>
          </cell>
        </row>
        <row r="184">
          <cell r="A184">
            <v>193032</v>
          </cell>
          <cell r="G184">
            <v>1</v>
          </cell>
          <cell r="H184">
            <v>3</v>
          </cell>
        </row>
        <row r="185">
          <cell r="A185">
            <v>193047</v>
          </cell>
          <cell r="G185">
            <v>1</v>
          </cell>
          <cell r="H185">
            <v>2</v>
          </cell>
        </row>
        <row r="186">
          <cell r="A186">
            <v>193062</v>
          </cell>
          <cell r="G186">
            <v>1</v>
          </cell>
          <cell r="H186">
            <v>4</v>
          </cell>
        </row>
        <row r="187">
          <cell r="A187">
            <v>200000</v>
          </cell>
        </row>
        <row r="188">
          <cell r="A188">
            <v>201001</v>
          </cell>
          <cell r="G188">
            <v>1</v>
          </cell>
          <cell r="H188">
            <v>1</v>
          </cell>
        </row>
        <row r="189">
          <cell r="A189">
            <v>201013</v>
          </cell>
          <cell r="G189">
            <v>1</v>
          </cell>
          <cell r="H189">
            <v>2</v>
          </cell>
        </row>
        <row r="190">
          <cell r="A190">
            <v>201021</v>
          </cell>
          <cell r="G190">
            <v>1</v>
          </cell>
          <cell r="H190">
            <v>8</v>
          </cell>
        </row>
        <row r="191">
          <cell r="A191">
            <v>201051</v>
          </cell>
          <cell r="G191">
            <v>4</v>
          </cell>
          <cell r="H191">
            <v>8</v>
          </cell>
        </row>
        <row r="192">
          <cell r="A192">
            <v>202017</v>
          </cell>
          <cell r="G192" t="str">
            <v>CM</v>
          </cell>
          <cell r="H192">
            <v>25.9</v>
          </cell>
        </row>
        <row r="193">
          <cell r="A193">
            <v>202022</v>
          </cell>
          <cell r="G193" t="str">
            <v>CM</v>
          </cell>
          <cell r="H193">
            <v>31.6</v>
          </cell>
        </row>
        <row r="194">
          <cell r="A194">
            <v>202065</v>
          </cell>
          <cell r="G194" t="str">
            <v>1000 LIT</v>
          </cell>
          <cell r="H194">
            <v>9</v>
          </cell>
        </row>
        <row r="195">
          <cell r="A195">
            <v>203006</v>
          </cell>
          <cell r="G195">
            <v>1</v>
          </cell>
          <cell r="H195">
            <v>1</v>
          </cell>
        </row>
        <row r="196">
          <cell r="A196">
            <v>203014</v>
          </cell>
          <cell r="G196">
            <v>1</v>
          </cell>
          <cell r="H196">
            <v>5</v>
          </cell>
        </row>
        <row r="197">
          <cell r="A197">
            <v>203025</v>
          </cell>
          <cell r="G197">
            <v>1</v>
          </cell>
          <cell r="H197">
            <v>4</v>
          </cell>
        </row>
        <row r="198">
          <cell r="A198">
            <v>203086</v>
          </cell>
          <cell r="G198">
            <v>1</v>
          </cell>
          <cell r="H198">
            <v>2</v>
          </cell>
        </row>
        <row r="199">
          <cell r="A199">
            <v>210000</v>
          </cell>
        </row>
        <row r="200">
          <cell r="A200">
            <v>211021</v>
          </cell>
          <cell r="G200">
            <v>1</v>
          </cell>
          <cell r="H200">
            <v>4</v>
          </cell>
        </row>
        <row r="201">
          <cell r="A201">
            <v>211051</v>
          </cell>
          <cell r="G201">
            <v>4</v>
          </cell>
          <cell r="H201">
            <v>8</v>
          </cell>
        </row>
        <row r="202">
          <cell r="A202">
            <v>212065</v>
          </cell>
          <cell r="G202" t="str">
            <v>1000 LIT</v>
          </cell>
          <cell r="H202">
            <v>9</v>
          </cell>
        </row>
        <row r="203">
          <cell r="A203">
            <v>213014</v>
          </cell>
          <cell r="G203">
            <v>1</v>
          </cell>
          <cell r="H203">
            <v>4</v>
          </cell>
        </row>
        <row r="204">
          <cell r="A204">
            <v>213025</v>
          </cell>
          <cell r="G204">
            <v>1</v>
          </cell>
          <cell r="H204">
            <v>1</v>
          </cell>
        </row>
        <row r="205">
          <cell r="A205">
            <v>213086</v>
          </cell>
          <cell r="G205">
            <v>1</v>
          </cell>
          <cell r="H205">
            <v>1</v>
          </cell>
        </row>
        <row r="206">
          <cell r="A206">
            <v>220000</v>
          </cell>
        </row>
        <row r="207">
          <cell r="A207">
            <v>221001</v>
          </cell>
          <cell r="G207">
            <v>1</v>
          </cell>
          <cell r="H207">
            <v>4</v>
          </cell>
        </row>
        <row r="208">
          <cell r="A208">
            <v>221012</v>
          </cell>
          <cell r="G208">
            <v>1</v>
          </cell>
          <cell r="H208">
            <v>8</v>
          </cell>
        </row>
        <row r="209">
          <cell r="A209">
            <v>221021</v>
          </cell>
          <cell r="G209">
            <v>1</v>
          </cell>
          <cell r="H209">
            <v>8</v>
          </cell>
        </row>
        <row r="210">
          <cell r="A210">
            <v>221023</v>
          </cell>
          <cell r="G210">
            <v>1</v>
          </cell>
          <cell r="H210">
            <v>8</v>
          </cell>
        </row>
        <row r="211">
          <cell r="A211">
            <v>221041</v>
          </cell>
          <cell r="G211">
            <v>2</v>
          </cell>
          <cell r="H211">
            <v>8</v>
          </cell>
        </row>
        <row r="212">
          <cell r="A212">
            <v>221051</v>
          </cell>
          <cell r="G212">
            <v>2</v>
          </cell>
          <cell r="H212">
            <v>8</v>
          </cell>
        </row>
        <row r="213">
          <cell r="A213">
            <v>222065</v>
          </cell>
          <cell r="G213" t="str">
            <v>1000 LIT</v>
          </cell>
          <cell r="H213">
            <v>90</v>
          </cell>
        </row>
        <row r="214">
          <cell r="A214">
            <v>223003</v>
          </cell>
          <cell r="G214">
            <v>1</v>
          </cell>
          <cell r="H214">
            <v>6</v>
          </cell>
        </row>
        <row r="215">
          <cell r="A215">
            <v>223005</v>
          </cell>
          <cell r="G215">
            <v>1</v>
          </cell>
          <cell r="H215">
            <v>6</v>
          </cell>
        </row>
        <row r="216">
          <cell r="A216">
            <v>223008</v>
          </cell>
          <cell r="G216">
            <v>1</v>
          </cell>
          <cell r="H216">
            <v>3</v>
          </cell>
        </row>
        <row r="217">
          <cell r="A217">
            <v>223016</v>
          </cell>
          <cell r="G217">
            <v>2</v>
          </cell>
          <cell r="H217">
            <v>4</v>
          </cell>
        </row>
        <row r="218">
          <cell r="A218">
            <v>223024</v>
          </cell>
          <cell r="G218">
            <v>2</v>
          </cell>
          <cell r="H218">
            <v>4</v>
          </cell>
        </row>
        <row r="219">
          <cell r="A219">
            <v>223086</v>
          </cell>
          <cell r="G219">
            <v>1</v>
          </cell>
          <cell r="H219">
            <v>2</v>
          </cell>
        </row>
        <row r="220">
          <cell r="A220">
            <v>223196</v>
          </cell>
          <cell r="G220">
            <v>9</v>
          </cell>
          <cell r="H220">
            <v>6</v>
          </cell>
        </row>
        <row r="221">
          <cell r="A221">
            <v>230000</v>
          </cell>
        </row>
        <row r="222">
          <cell r="A222">
            <v>231001</v>
          </cell>
          <cell r="G222">
            <v>1</v>
          </cell>
          <cell r="H222">
            <v>2</v>
          </cell>
        </row>
        <row r="223">
          <cell r="A223">
            <v>231012</v>
          </cell>
          <cell r="G223">
            <v>1</v>
          </cell>
          <cell r="H223">
            <v>8</v>
          </cell>
        </row>
        <row r="224">
          <cell r="A224">
            <v>231021</v>
          </cell>
          <cell r="G224">
            <v>1</v>
          </cell>
          <cell r="H224">
            <v>8</v>
          </cell>
        </row>
        <row r="225">
          <cell r="A225">
            <v>231023</v>
          </cell>
          <cell r="G225">
            <v>1</v>
          </cell>
          <cell r="H225">
            <v>6</v>
          </cell>
        </row>
        <row r="226">
          <cell r="A226">
            <v>231041</v>
          </cell>
          <cell r="G226">
            <v>2</v>
          </cell>
          <cell r="H226">
            <v>6</v>
          </cell>
        </row>
        <row r="227">
          <cell r="A227">
            <v>231051</v>
          </cell>
          <cell r="G227">
            <v>4</v>
          </cell>
          <cell r="H227">
            <v>8</v>
          </cell>
        </row>
        <row r="228">
          <cell r="A228">
            <v>232065</v>
          </cell>
          <cell r="G228" t="str">
            <v>1000 LIT</v>
          </cell>
          <cell r="H228">
            <v>19</v>
          </cell>
        </row>
        <row r="229">
          <cell r="A229">
            <v>232117</v>
          </cell>
          <cell r="G229" t="str">
            <v>CM</v>
          </cell>
          <cell r="H229">
            <v>150</v>
          </cell>
        </row>
        <row r="230">
          <cell r="A230">
            <v>233007</v>
          </cell>
          <cell r="G230">
            <v>1</v>
          </cell>
          <cell r="H230">
            <v>2</v>
          </cell>
        </row>
        <row r="231">
          <cell r="A231">
            <v>233015</v>
          </cell>
          <cell r="G231">
            <v>1</v>
          </cell>
          <cell r="H231">
            <v>6</v>
          </cell>
        </row>
        <row r="232">
          <cell r="A232">
            <v>233024</v>
          </cell>
          <cell r="G232">
            <v>1</v>
          </cell>
          <cell r="H232">
            <v>3</v>
          </cell>
        </row>
        <row r="233">
          <cell r="A233">
            <v>233032</v>
          </cell>
          <cell r="G233">
            <v>1</v>
          </cell>
          <cell r="H233">
            <v>8</v>
          </cell>
        </row>
        <row r="234">
          <cell r="A234">
            <v>233047</v>
          </cell>
          <cell r="G234">
            <v>1</v>
          </cell>
          <cell r="H234">
            <v>8</v>
          </cell>
        </row>
        <row r="235">
          <cell r="A235">
            <v>233061</v>
          </cell>
          <cell r="G235">
            <v>3</v>
          </cell>
          <cell r="H235">
            <v>7</v>
          </cell>
        </row>
        <row r="236">
          <cell r="A236">
            <v>233062</v>
          </cell>
          <cell r="G236">
            <v>3</v>
          </cell>
          <cell r="H236">
            <v>7</v>
          </cell>
        </row>
        <row r="237">
          <cell r="A237">
            <v>233086</v>
          </cell>
          <cell r="G237">
            <v>1</v>
          </cell>
          <cell r="H237">
            <v>1</v>
          </cell>
        </row>
        <row r="238">
          <cell r="A238">
            <v>240000</v>
          </cell>
        </row>
        <row r="239">
          <cell r="A239">
            <v>241001</v>
          </cell>
          <cell r="G239">
            <v>1</v>
          </cell>
          <cell r="H239">
            <v>2</v>
          </cell>
        </row>
        <row r="240">
          <cell r="A240">
            <v>241012</v>
          </cell>
          <cell r="G240">
            <v>1</v>
          </cell>
          <cell r="H240">
            <v>8</v>
          </cell>
        </row>
        <row r="241">
          <cell r="A241">
            <v>241021</v>
          </cell>
          <cell r="G241">
            <v>1</v>
          </cell>
          <cell r="H241">
            <v>8</v>
          </cell>
        </row>
        <row r="242">
          <cell r="A242">
            <v>241023</v>
          </cell>
          <cell r="G242">
            <v>1</v>
          </cell>
          <cell r="H242">
            <v>6</v>
          </cell>
        </row>
        <row r="243">
          <cell r="A243">
            <v>241041</v>
          </cell>
          <cell r="G243">
            <v>2</v>
          </cell>
          <cell r="H243">
            <v>6</v>
          </cell>
        </row>
        <row r="244">
          <cell r="A244">
            <v>241051</v>
          </cell>
          <cell r="G244">
            <v>4</v>
          </cell>
          <cell r="H244">
            <v>8</v>
          </cell>
        </row>
        <row r="245">
          <cell r="A245">
            <v>242065</v>
          </cell>
          <cell r="G245" t="str">
            <v>1000 LIT</v>
          </cell>
          <cell r="H245">
            <v>19</v>
          </cell>
        </row>
        <row r="246">
          <cell r="A246">
            <v>243001</v>
          </cell>
          <cell r="G246">
            <v>2</v>
          </cell>
          <cell r="H246">
            <v>5</v>
          </cell>
        </row>
        <row r="247">
          <cell r="A247">
            <v>243005</v>
          </cell>
          <cell r="G247">
            <v>1</v>
          </cell>
          <cell r="H247">
            <v>5.5</v>
          </cell>
        </row>
        <row r="248">
          <cell r="A248">
            <v>243007</v>
          </cell>
          <cell r="G248">
            <v>1</v>
          </cell>
          <cell r="H248">
            <v>2</v>
          </cell>
        </row>
        <row r="249">
          <cell r="A249">
            <v>243015</v>
          </cell>
          <cell r="G249">
            <v>1</v>
          </cell>
          <cell r="H249">
            <v>6</v>
          </cell>
        </row>
        <row r="250">
          <cell r="A250">
            <v>243024</v>
          </cell>
          <cell r="G250">
            <v>1</v>
          </cell>
          <cell r="H250">
            <v>3</v>
          </cell>
        </row>
        <row r="251">
          <cell r="A251">
            <v>243032</v>
          </cell>
          <cell r="G251">
            <v>2</v>
          </cell>
          <cell r="H251">
            <v>5.5</v>
          </cell>
        </row>
        <row r="252">
          <cell r="A252">
            <v>243086</v>
          </cell>
          <cell r="G252">
            <v>1</v>
          </cell>
          <cell r="H252">
            <v>1</v>
          </cell>
        </row>
        <row r="253">
          <cell r="A253">
            <v>250000</v>
          </cell>
        </row>
        <row r="254">
          <cell r="A254">
            <v>251001</v>
          </cell>
          <cell r="G254">
            <v>1</v>
          </cell>
          <cell r="H254">
            <v>2</v>
          </cell>
        </row>
        <row r="255">
          <cell r="A255">
            <v>251012</v>
          </cell>
          <cell r="G255">
            <v>1</v>
          </cell>
          <cell r="H255">
            <v>8</v>
          </cell>
        </row>
        <row r="256">
          <cell r="A256">
            <v>251021</v>
          </cell>
          <cell r="G256">
            <v>1</v>
          </cell>
          <cell r="H256">
            <v>8</v>
          </cell>
        </row>
        <row r="257">
          <cell r="A257">
            <v>251023</v>
          </cell>
          <cell r="G257">
            <v>1</v>
          </cell>
          <cell r="H257">
            <v>6</v>
          </cell>
        </row>
        <row r="258">
          <cell r="A258">
            <v>251041</v>
          </cell>
          <cell r="G258">
            <v>2</v>
          </cell>
          <cell r="H258">
            <v>6</v>
          </cell>
        </row>
        <row r="259">
          <cell r="A259">
            <v>251051</v>
          </cell>
          <cell r="G259">
            <v>4</v>
          </cell>
          <cell r="H259">
            <v>8</v>
          </cell>
        </row>
        <row r="260">
          <cell r="A260">
            <v>252065</v>
          </cell>
          <cell r="G260" t="str">
            <v>1000 LIT</v>
          </cell>
          <cell r="H260">
            <v>21</v>
          </cell>
        </row>
        <row r="261">
          <cell r="A261">
            <v>253001</v>
          </cell>
          <cell r="G261">
            <v>1</v>
          </cell>
          <cell r="H261">
            <v>8</v>
          </cell>
        </row>
        <row r="262">
          <cell r="A262">
            <v>253005</v>
          </cell>
          <cell r="G262">
            <v>1</v>
          </cell>
          <cell r="H262">
            <v>8</v>
          </cell>
        </row>
        <row r="263">
          <cell r="A263">
            <v>253007</v>
          </cell>
          <cell r="G263">
            <v>1</v>
          </cell>
          <cell r="H263">
            <v>2</v>
          </cell>
        </row>
        <row r="264">
          <cell r="A264">
            <v>253015</v>
          </cell>
          <cell r="G264">
            <v>1</v>
          </cell>
          <cell r="H264">
            <v>6</v>
          </cell>
        </row>
        <row r="265">
          <cell r="A265">
            <v>253024</v>
          </cell>
          <cell r="G265">
            <v>1</v>
          </cell>
          <cell r="H265">
            <v>3</v>
          </cell>
        </row>
        <row r="266">
          <cell r="A266">
            <v>253032</v>
          </cell>
          <cell r="G266">
            <v>2</v>
          </cell>
          <cell r="H266">
            <v>6</v>
          </cell>
        </row>
        <row r="267">
          <cell r="A267">
            <v>253086</v>
          </cell>
          <cell r="G267">
            <v>1</v>
          </cell>
          <cell r="H267">
            <v>1</v>
          </cell>
        </row>
        <row r="268">
          <cell r="A268">
            <v>260000</v>
          </cell>
        </row>
        <row r="269">
          <cell r="A269">
            <v>261001</v>
          </cell>
          <cell r="G269">
            <v>1</v>
          </cell>
          <cell r="H269">
            <v>4</v>
          </cell>
        </row>
        <row r="270">
          <cell r="A270">
            <v>261012</v>
          </cell>
          <cell r="G270">
            <v>1</v>
          </cell>
          <cell r="H270">
            <v>8</v>
          </cell>
        </row>
        <row r="271">
          <cell r="A271">
            <v>261021</v>
          </cell>
          <cell r="G271">
            <v>1</v>
          </cell>
          <cell r="H271">
            <v>8</v>
          </cell>
        </row>
        <row r="272">
          <cell r="A272">
            <v>261023</v>
          </cell>
          <cell r="G272">
            <v>1</v>
          </cell>
          <cell r="H272">
            <v>8</v>
          </cell>
        </row>
        <row r="273">
          <cell r="A273">
            <v>261041</v>
          </cell>
          <cell r="G273">
            <v>2</v>
          </cell>
          <cell r="H273">
            <v>8</v>
          </cell>
        </row>
        <row r="274">
          <cell r="A274">
            <v>261051</v>
          </cell>
          <cell r="G274">
            <v>4</v>
          </cell>
          <cell r="H274">
            <v>8</v>
          </cell>
        </row>
        <row r="275">
          <cell r="A275">
            <v>262002</v>
          </cell>
          <cell r="G275" t="str">
            <v>CM</v>
          </cell>
          <cell r="H275">
            <v>550</v>
          </cell>
        </row>
        <row r="276">
          <cell r="A276">
            <v>262065</v>
          </cell>
          <cell r="G276" t="str">
            <v>1000 LIT</v>
          </cell>
          <cell r="H276">
            <v>90</v>
          </cell>
        </row>
        <row r="277">
          <cell r="A277">
            <v>263003</v>
          </cell>
          <cell r="G277">
            <v>1</v>
          </cell>
          <cell r="H277">
            <v>5</v>
          </cell>
        </row>
        <row r="278">
          <cell r="A278">
            <v>263005</v>
          </cell>
          <cell r="G278">
            <v>1</v>
          </cell>
          <cell r="H278">
            <v>5.5</v>
          </cell>
        </row>
        <row r="279">
          <cell r="A279">
            <v>263008</v>
          </cell>
          <cell r="G279">
            <v>1</v>
          </cell>
          <cell r="H279">
            <v>4</v>
          </cell>
        </row>
        <row r="280">
          <cell r="A280">
            <v>263016</v>
          </cell>
          <cell r="G280">
            <v>2</v>
          </cell>
          <cell r="H280">
            <v>4</v>
          </cell>
        </row>
        <row r="281">
          <cell r="A281">
            <v>263023</v>
          </cell>
          <cell r="G281">
            <v>4</v>
          </cell>
          <cell r="H281">
            <v>3</v>
          </cell>
        </row>
        <row r="282">
          <cell r="A282">
            <v>263024</v>
          </cell>
          <cell r="G282">
            <v>2</v>
          </cell>
          <cell r="H282">
            <v>4</v>
          </cell>
        </row>
        <row r="283">
          <cell r="A283">
            <v>263033</v>
          </cell>
          <cell r="G283">
            <v>5</v>
          </cell>
          <cell r="H283">
            <v>5.5</v>
          </cell>
        </row>
        <row r="284">
          <cell r="A284">
            <v>263086</v>
          </cell>
          <cell r="G284">
            <v>1</v>
          </cell>
          <cell r="H284">
            <v>4</v>
          </cell>
        </row>
        <row r="285">
          <cell r="A285">
            <v>270000</v>
          </cell>
        </row>
        <row r="286">
          <cell r="A286">
            <v>271001</v>
          </cell>
          <cell r="G286">
            <v>1</v>
          </cell>
          <cell r="H286">
            <v>2</v>
          </cell>
        </row>
        <row r="287">
          <cell r="A287">
            <v>271012</v>
          </cell>
          <cell r="G287">
            <v>1</v>
          </cell>
          <cell r="H287">
            <v>8</v>
          </cell>
        </row>
        <row r="288">
          <cell r="A288">
            <v>271021</v>
          </cell>
          <cell r="G288">
            <v>1</v>
          </cell>
          <cell r="H288">
            <v>8</v>
          </cell>
        </row>
        <row r="289">
          <cell r="A289">
            <v>271023</v>
          </cell>
          <cell r="G289">
            <v>1</v>
          </cell>
          <cell r="H289">
            <v>8</v>
          </cell>
        </row>
        <row r="290">
          <cell r="A290">
            <v>271041</v>
          </cell>
          <cell r="G290">
            <v>2</v>
          </cell>
          <cell r="H290">
            <v>8</v>
          </cell>
        </row>
        <row r="291">
          <cell r="A291">
            <v>271051</v>
          </cell>
          <cell r="G291">
            <v>2</v>
          </cell>
          <cell r="H291">
            <v>8</v>
          </cell>
        </row>
        <row r="292">
          <cell r="A292">
            <v>272065</v>
          </cell>
          <cell r="G292" t="str">
            <v>1000 LIT</v>
          </cell>
          <cell r="H292">
            <v>90</v>
          </cell>
        </row>
        <row r="293">
          <cell r="A293">
            <v>273008</v>
          </cell>
          <cell r="G293">
            <v>1</v>
          </cell>
          <cell r="H293">
            <v>4</v>
          </cell>
        </row>
        <row r="294">
          <cell r="A294">
            <v>273016</v>
          </cell>
          <cell r="G294">
            <v>2</v>
          </cell>
          <cell r="H294">
            <v>4</v>
          </cell>
        </row>
        <row r="295">
          <cell r="A295">
            <v>273023</v>
          </cell>
          <cell r="G295">
            <v>4</v>
          </cell>
          <cell r="H295">
            <v>3</v>
          </cell>
        </row>
        <row r="296">
          <cell r="A296">
            <v>273024</v>
          </cell>
          <cell r="G296">
            <v>2</v>
          </cell>
          <cell r="H296">
            <v>4</v>
          </cell>
        </row>
        <row r="297">
          <cell r="A297">
            <v>273086</v>
          </cell>
          <cell r="G297">
            <v>1</v>
          </cell>
          <cell r="H297">
            <v>2</v>
          </cell>
        </row>
        <row r="298">
          <cell r="A298">
            <v>280000</v>
          </cell>
        </row>
        <row r="299">
          <cell r="A299">
            <v>281001</v>
          </cell>
          <cell r="G299">
            <v>1</v>
          </cell>
          <cell r="H299">
            <v>2</v>
          </cell>
        </row>
        <row r="300">
          <cell r="A300">
            <v>281012</v>
          </cell>
          <cell r="G300">
            <v>1</v>
          </cell>
          <cell r="H300">
            <v>4</v>
          </cell>
        </row>
        <row r="301">
          <cell r="A301">
            <v>281021</v>
          </cell>
          <cell r="G301">
            <v>1</v>
          </cell>
          <cell r="H301">
            <v>8</v>
          </cell>
        </row>
        <row r="302">
          <cell r="A302">
            <v>281023</v>
          </cell>
          <cell r="G302">
            <v>1</v>
          </cell>
          <cell r="H302">
            <v>6</v>
          </cell>
        </row>
        <row r="303">
          <cell r="A303">
            <v>281041</v>
          </cell>
          <cell r="G303">
            <v>2</v>
          </cell>
          <cell r="H303">
            <v>6</v>
          </cell>
        </row>
        <row r="304">
          <cell r="A304">
            <v>281051</v>
          </cell>
          <cell r="G304">
            <v>4</v>
          </cell>
          <cell r="H304">
            <v>8</v>
          </cell>
        </row>
        <row r="305">
          <cell r="A305">
            <v>282065</v>
          </cell>
          <cell r="G305" t="str">
            <v>1000 LIT</v>
          </cell>
          <cell r="H305">
            <v>22</v>
          </cell>
        </row>
        <row r="306">
          <cell r="A306">
            <v>283007</v>
          </cell>
          <cell r="G306">
            <v>1</v>
          </cell>
          <cell r="H306">
            <v>2</v>
          </cell>
        </row>
        <row r="307">
          <cell r="A307">
            <v>283015</v>
          </cell>
          <cell r="G307">
            <v>1</v>
          </cell>
          <cell r="H307">
            <v>6</v>
          </cell>
        </row>
        <row r="308">
          <cell r="A308">
            <v>283024</v>
          </cell>
          <cell r="G308">
            <v>1</v>
          </cell>
          <cell r="H308">
            <v>3</v>
          </cell>
        </row>
        <row r="309">
          <cell r="A309">
            <v>283086</v>
          </cell>
          <cell r="G309">
            <v>1</v>
          </cell>
          <cell r="H309">
            <v>1</v>
          </cell>
        </row>
        <row r="310">
          <cell r="A310">
            <v>290000</v>
          </cell>
        </row>
        <row r="311">
          <cell r="A311">
            <v>291001</v>
          </cell>
          <cell r="G311">
            <v>1</v>
          </cell>
          <cell r="H311">
            <v>2</v>
          </cell>
        </row>
        <row r="312">
          <cell r="A312">
            <v>291012</v>
          </cell>
          <cell r="G312">
            <v>1</v>
          </cell>
          <cell r="H312">
            <v>4</v>
          </cell>
        </row>
        <row r="313">
          <cell r="A313">
            <v>291021</v>
          </cell>
          <cell r="G313">
            <v>1</v>
          </cell>
          <cell r="H313">
            <v>8</v>
          </cell>
        </row>
        <row r="314">
          <cell r="A314">
            <v>291023</v>
          </cell>
          <cell r="G314">
            <v>1</v>
          </cell>
          <cell r="H314">
            <v>4</v>
          </cell>
        </row>
        <row r="315">
          <cell r="A315">
            <v>291041</v>
          </cell>
          <cell r="G315">
            <v>2</v>
          </cell>
          <cell r="H315">
            <v>4</v>
          </cell>
        </row>
        <row r="316">
          <cell r="A316">
            <v>291051</v>
          </cell>
          <cell r="G316">
            <v>2</v>
          </cell>
          <cell r="H316">
            <v>8</v>
          </cell>
        </row>
        <row r="317">
          <cell r="A317">
            <v>292065</v>
          </cell>
          <cell r="G317" t="str">
            <v>1000 LIT</v>
          </cell>
          <cell r="H317">
            <v>83</v>
          </cell>
        </row>
        <row r="318">
          <cell r="A318">
            <v>293003</v>
          </cell>
          <cell r="G318">
            <v>1</v>
          </cell>
          <cell r="H318">
            <v>6</v>
          </cell>
        </row>
        <row r="319">
          <cell r="A319">
            <v>293008</v>
          </cell>
          <cell r="G319">
            <v>1</v>
          </cell>
          <cell r="H319">
            <v>3</v>
          </cell>
        </row>
        <row r="320">
          <cell r="A320">
            <v>293016</v>
          </cell>
          <cell r="G320">
            <v>1</v>
          </cell>
          <cell r="H320">
            <v>7</v>
          </cell>
        </row>
        <row r="321">
          <cell r="A321">
            <v>293023</v>
          </cell>
          <cell r="G321">
            <v>2</v>
          </cell>
          <cell r="H321">
            <v>4</v>
          </cell>
        </row>
        <row r="322">
          <cell r="A322">
            <v>293025</v>
          </cell>
          <cell r="G322">
            <v>3</v>
          </cell>
          <cell r="H322">
            <v>6</v>
          </cell>
        </row>
        <row r="323">
          <cell r="A323">
            <v>293086</v>
          </cell>
          <cell r="G323">
            <v>1</v>
          </cell>
          <cell r="H323">
            <v>5</v>
          </cell>
        </row>
        <row r="324">
          <cell r="A324">
            <v>300000</v>
          </cell>
        </row>
        <row r="325">
          <cell r="A325">
            <v>301001</v>
          </cell>
          <cell r="G325">
            <v>1</v>
          </cell>
          <cell r="H325">
            <v>1</v>
          </cell>
        </row>
        <row r="326">
          <cell r="A326">
            <v>301012</v>
          </cell>
          <cell r="G326">
            <v>1</v>
          </cell>
          <cell r="H326">
            <v>2</v>
          </cell>
        </row>
        <row r="327">
          <cell r="A327">
            <v>301021</v>
          </cell>
          <cell r="G327">
            <v>1</v>
          </cell>
          <cell r="H327">
            <v>8</v>
          </cell>
        </row>
        <row r="328">
          <cell r="A328">
            <v>301023</v>
          </cell>
          <cell r="G328">
            <v>1</v>
          </cell>
          <cell r="H328">
            <v>4</v>
          </cell>
        </row>
        <row r="329">
          <cell r="A329">
            <v>301041</v>
          </cell>
          <cell r="G329">
            <v>2</v>
          </cell>
          <cell r="H329">
            <v>4</v>
          </cell>
        </row>
        <row r="330">
          <cell r="A330">
            <v>301051</v>
          </cell>
          <cell r="G330">
            <v>2</v>
          </cell>
          <cell r="H330">
            <v>4</v>
          </cell>
        </row>
        <row r="331">
          <cell r="A331">
            <v>302065</v>
          </cell>
          <cell r="G331" t="str">
            <v>1000 LIT</v>
          </cell>
          <cell r="H331">
            <v>44</v>
          </cell>
        </row>
        <row r="332">
          <cell r="A332">
            <v>303003</v>
          </cell>
          <cell r="G332">
            <v>1</v>
          </cell>
          <cell r="H332">
            <v>4</v>
          </cell>
        </row>
        <row r="333">
          <cell r="A333">
            <v>303008</v>
          </cell>
          <cell r="G333">
            <v>1</v>
          </cell>
          <cell r="H333">
            <v>2</v>
          </cell>
        </row>
        <row r="334">
          <cell r="A334">
            <v>303016</v>
          </cell>
          <cell r="G334">
            <v>1</v>
          </cell>
          <cell r="H334">
            <v>5</v>
          </cell>
        </row>
        <row r="335">
          <cell r="A335">
            <v>303023</v>
          </cell>
          <cell r="G335">
            <v>1</v>
          </cell>
          <cell r="H335">
            <v>5</v>
          </cell>
        </row>
        <row r="336">
          <cell r="A336">
            <v>303024</v>
          </cell>
          <cell r="G336">
            <v>2</v>
          </cell>
          <cell r="H336">
            <v>3</v>
          </cell>
        </row>
        <row r="337">
          <cell r="A337">
            <v>303086</v>
          </cell>
          <cell r="G337">
            <v>1</v>
          </cell>
          <cell r="H337">
            <v>2</v>
          </cell>
        </row>
        <row r="338">
          <cell r="A338">
            <v>310000</v>
          </cell>
        </row>
        <row r="339">
          <cell r="A339">
            <v>311001</v>
          </cell>
          <cell r="G339">
            <v>1</v>
          </cell>
          <cell r="H339">
            <v>4</v>
          </cell>
        </row>
        <row r="340">
          <cell r="A340">
            <v>311012</v>
          </cell>
          <cell r="G340">
            <v>1</v>
          </cell>
          <cell r="H340">
            <v>8</v>
          </cell>
        </row>
        <row r="341">
          <cell r="A341">
            <v>311021</v>
          </cell>
          <cell r="G341">
            <v>2</v>
          </cell>
          <cell r="H341">
            <v>8</v>
          </cell>
        </row>
        <row r="342">
          <cell r="A342">
            <v>311022</v>
          </cell>
          <cell r="G342">
            <v>1</v>
          </cell>
          <cell r="H342">
            <v>6</v>
          </cell>
        </row>
        <row r="343">
          <cell r="A343">
            <v>311023</v>
          </cell>
          <cell r="G343">
            <v>1</v>
          </cell>
          <cell r="H343">
            <v>8</v>
          </cell>
        </row>
        <row r="344">
          <cell r="A344">
            <v>311041</v>
          </cell>
          <cell r="G344">
            <v>4</v>
          </cell>
          <cell r="H344">
            <v>8</v>
          </cell>
        </row>
        <row r="345">
          <cell r="A345">
            <v>311051</v>
          </cell>
          <cell r="G345">
            <v>6</v>
          </cell>
          <cell r="H345">
            <v>8</v>
          </cell>
        </row>
        <row r="346">
          <cell r="A346">
            <v>312004</v>
          </cell>
          <cell r="G346" t="str">
            <v>CM</v>
          </cell>
          <cell r="H346">
            <v>161</v>
          </cell>
        </row>
        <row r="347">
          <cell r="A347">
            <v>312008</v>
          </cell>
          <cell r="G347" t="str">
            <v>CM</v>
          </cell>
          <cell r="H347">
            <v>375</v>
          </cell>
        </row>
        <row r="348">
          <cell r="A348">
            <v>312065</v>
          </cell>
          <cell r="G348" t="str">
            <v>1000 LIT</v>
          </cell>
          <cell r="H348">
            <v>74</v>
          </cell>
        </row>
        <row r="349">
          <cell r="A349">
            <v>313003</v>
          </cell>
          <cell r="G349">
            <v>1</v>
          </cell>
          <cell r="H349">
            <v>6</v>
          </cell>
        </row>
        <row r="350">
          <cell r="A350">
            <v>313008</v>
          </cell>
          <cell r="G350">
            <v>1</v>
          </cell>
          <cell r="H350">
            <v>4</v>
          </cell>
        </row>
        <row r="351">
          <cell r="A351">
            <v>313015</v>
          </cell>
          <cell r="G351">
            <v>2</v>
          </cell>
          <cell r="H351">
            <v>6</v>
          </cell>
        </row>
        <row r="352">
          <cell r="A352">
            <v>313023</v>
          </cell>
          <cell r="G352">
            <v>4</v>
          </cell>
          <cell r="H352">
            <v>8</v>
          </cell>
        </row>
        <row r="353">
          <cell r="A353">
            <v>313024</v>
          </cell>
          <cell r="G353">
            <v>2</v>
          </cell>
          <cell r="H353">
            <v>5</v>
          </cell>
        </row>
        <row r="354">
          <cell r="A354">
            <v>313086</v>
          </cell>
          <cell r="G354">
            <v>1</v>
          </cell>
          <cell r="H354">
            <v>4</v>
          </cell>
        </row>
        <row r="355">
          <cell r="A355">
            <v>320000</v>
          </cell>
        </row>
        <row r="356">
          <cell r="A356">
            <v>321012</v>
          </cell>
          <cell r="G356">
            <v>1</v>
          </cell>
          <cell r="H356">
            <v>2</v>
          </cell>
        </row>
        <row r="357">
          <cell r="A357">
            <v>321021</v>
          </cell>
          <cell r="G357">
            <v>1</v>
          </cell>
          <cell r="H357">
            <v>8</v>
          </cell>
        </row>
        <row r="358">
          <cell r="A358">
            <v>321023</v>
          </cell>
          <cell r="G358">
            <v>1</v>
          </cell>
          <cell r="H358">
            <v>4</v>
          </cell>
        </row>
        <row r="359">
          <cell r="A359">
            <v>321041</v>
          </cell>
          <cell r="G359">
            <v>2</v>
          </cell>
          <cell r="H359">
            <v>4</v>
          </cell>
        </row>
        <row r="360">
          <cell r="A360">
            <v>321051</v>
          </cell>
          <cell r="G360">
            <v>2</v>
          </cell>
          <cell r="H360">
            <v>8</v>
          </cell>
        </row>
        <row r="361">
          <cell r="A361">
            <v>322065</v>
          </cell>
          <cell r="G361" t="str">
            <v>1000 LIT</v>
          </cell>
          <cell r="H361">
            <v>56</v>
          </cell>
        </row>
        <row r="362">
          <cell r="A362">
            <v>323008</v>
          </cell>
          <cell r="G362">
            <v>1</v>
          </cell>
          <cell r="H362">
            <v>4</v>
          </cell>
        </row>
        <row r="363">
          <cell r="A363">
            <v>323016</v>
          </cell>
          <cell r="G363">
            <v>1</v>
          </cell>
          <cell r="H363">
            <v>6</v>
          </cell>
        </row>
        <row r="364">
          <cell r="A364">
            <v>323023</v>
          </cell>
          <cell r="G364">
            <v>2</v>
          </cell>
          <cell r="H364">
            <v>4</v>
          </cell>
        </row>
        <row r="365">
          <cell r="A365">
            <v>323024</v>
          </cell>
          <cell r="G365">
            <v>2</v>
          </cell>
          <cell r="H365">
            <v>3</v>
          </cell>
        </row>
        <row r="366">
          <cell r="A366">
            <v>323086</v>
          </cell>
          <cell r="G366">
            <v>1</v>
          </cell>
          <cell r="H366">
            <v>2</v>
          </cell>
        </row>
        <row r="367">
          <cell r="A367">
            <v>330000</v>
          </cell>
        </row>
        <row r="368">
          <cell r="A368">
            <v>331001</v>
          </cell>
          <cell r="G368">
            <v>1</v>
          </cell>
          <cell r="H368">
            <v>2</v>
          </cell>
        </row>
        <row r="369">
          <cell r="A369">
            <v>331012</v>
          </cell>
          <cell r="G369">
            <v>1</v>
          </cell>
          <cell r="H369">
            <v>2</v>
          </cell>
        </row>
        <row r="370">
          <cell r="A370">
            <v>331021</v>
          </cell>
          <cell r="G370">
            <v>1</v>
          </cell>
          <cell r="H370">
            <v>8</v>
          </cell>
        </row>
        <row r="371">
          <cell r="A371">
            <v>331023</v>
          </cell>
          <cell r="G371">
            <v>1</v>
          </cell>
          <cell r="H371">
            <v>8</v>
          </cell>
        </row>
        <row r="372">
          <cell r="A372">
            <v>331041</v>
          </cell>
          <cell r="G372">
            <v>2</v>
          </cell>
          <cell r="H372">
            <v>8</v>
          </cell>
        </row>
        <row r="373">
          <cell r="A373">
            <v>331051</v>
          </cell>
          <cell r="G373">
            <v>2</v>
          </cell>
          <cell r="H373">
            <v>8</v>
          </cell>
        </row>
        <row r="374">
          <cell r="A374">
            <v>332002</v>
          </cell>
          <cell r="G374" t="str">
            <v>CM</v>
          </cell>
          <cell r="H374">
            <v>81</v>
          </cell>
        </row>
        <row r="375">
          <cell r="A375">
            <v>332065</v>
          </cell>
          <cell r="G375" t="str">
            <v>1000 LIT</v>
          </cell>
          <cell r="H375">
            <v>56</v>
          </cell>
        </row>
        <row r="376">
          <cell r="A376">
            <v>333006</v>
          </cell>
          <cell r="G376">
            <v>1</v>
          </cell>
          <cell r="H376">
            <v>2</v>
          </cell>
        </row>
        <row r="377">
          <cell r="A377">
            <v>333008</v>
          </cell>
          <cell r="G377">
            <v>1</v>
          </cell>
          <cell r="H377">
            <v>3</v>
          </cell>
        </row>
        <row r="378">
          <cell r="A378">
            <v>333016</v>
          </cell>
          <cell r="G378">
            <v>1</v>
          </cell>
          <cell r="H378">
            <v>4</v>
          </cell>
        </row>
        <row r="379">
          <cell r="A379">
            <v>333024</v>
          </cell>
          <cell r="G379">
            <v>2</v>
          </cell>
          <cell r="H379">
            <v>3</v>
          </cell>
        </row>
        <row r="380">
          <cell r="A380">
            <v>333033</v>
          </cell>
          <cell r="G380">
            <v>3</v>
          </cell>
          <cell r="H380">
            <v>2</v>
          </cell>
        </row>
        <row r="381">
          <cell r="A381">
            <v>333086</v>
          </cell>
          <cell r="G381">
            <v>1</v>
          </cell>
          <cell r="H381">
            <v>2</v>
          </cell>
        </row>
        <row r="382">
          <cell r="A382">
            <v>340000</v>
          </cell>
        </row>
        <row r="383">
          <cell r="A383">
            <v>341001</v>
          </cell>
          <cell r="G383">
            <v>1</v>
          </cell>
          <cell r="H383">
            <v>4</v>
          </cell>
        </row>
        <row r="384">
          <cell r="A384">
            <v>341012</v>
          </cell>
          <cell r="G384">
            <v>1</v>
          </cell>
          <cell r="H384">
            <v>8</v>
          </cell>
        </row>
        <row r="385">
          <cell r="A385">
            <v>341021</v>
          </cell>
          <cell r="G385">
            <v>1</v>
          </cell>
          <cell r="H385">
            <v>8</v>
          </cell>
        </row>
        <row r="386">
          <cell r="A386">
            <v>341022</v>
          </cell>
          <cell r="G386">
            <v>1</v>
          </cell>
          <cell r="H386">
            <v>4</v>
          </cell>
        </row>
        <row r="387">
          <cell r="A387">
            <v>341023</v>
          </cell>
          <cell r="G387">
            <v>1</v>
          </cell>
          <cell r="H387">
            <v>8</v>
          </cell>
        </row>
        <row r="388">
          <cell r="A388">
            <v>341041</v>
          </cell>
          <cell r="G388">
            <v>2</v>
          </cell>
          <cell r="H388">
            <v>8</v>
          </cell>
        </row>
        <row r="389">
          <cell r="A389">
            <v>341051</v>
          </cell>
          <cell r="G389">
            <v>4</v>
          </cell>
          <cell r="H389">
            <v>8</v>
          </cell>
        </row>
        <row r="390">
          <cell r="A390">
            <v>342018</v>
          </cell>
          <cell r="G390" t="str">
            <v>CM</v>
          </cell>
          <cell r="H390">
            <v>650</v>
          </cell>
        </row>
        <row r="391">
          <cell r="A391">
            <v>342065</v>
          </cell>
          <cell r="G391" t="str">
            <v>1000 LIT</v>
          </cell>
          <cell r="H391">
            <v>90</v>
          </cell>
        </row>
        <row r="392">
          <cell r="A392">
            <v>343004</v>
          </cell>
          <cell r="G392">
            <v>1</v>
          </cell>
          <cell r="H392">
            <v>8</v>
          </cell>
        </row>
        <row r="393">
          <cell r="A393">
            <v>343007</v>
          </cell>
          <cell r="G393">
            <v>2</v>
          </cell>
          <cell r="H393">
            <v>6</v>
          </cell>
        </row>
        <row r="394">
          <cell r="A394">
            <v>343015</v>
          </cell>
          <cell r="G394">
            <v>2</v>
          </cell>
          <cell r="H394">
            <v>8</v>
          </cell>
        </row>
        <row r="395">
          <cell r="A395">
            <v>343024</v>
          </cell>
          <cell r="G395">
            <v>2</v>
          </cell>
          <cell r="H395">
            <v>6</v>
          </cell>
        </row>
        <row r="396">
          <cell r="A396">
            <v>343032</v>
          </cell>
          <cell r="G396">
            <v>2</v>
          </cell>
          <cell r="H396">
            <v>8</v>
          </cell>
        </row>
        <row r="397">
          <cell r="A397">
            <v>343086</v>
          </cell>
          <cell r="G397">
            <v>1</v>
          </cell>
          <cell r="H397">
            <v>6</v>
          </cell>
        </row>
        <row r="398">
          <cell r="A398">
            <v>350000</v>
          </cell>
        </row>
        <row r="399">
          <cell r="A399">
            <v>351001</v>
          </cell>
          <cell r="G399">
            <v>1</v>
          </cell>
          <cell r="H399">
            <v>4</v>
          </cell>
        </row>
        <row r="400">
          <cell r="A400">
            <v>351012</v>
          </cell>
          <cell r="G400">
            <v>1</v>
          </cell>
          <cell r="H400">
            <v>8</v>
          </cell>
        </row>
        <row r="401">
          <cell r="A401">
            <v>351021</v>
          </cell>
          <cell r="G401">
            <v>1</v>
          </cell>
          <cell r="H401">
            <v>8</v>
          </cell>
        </row>
        <row r="402">
          <cell r="A402">
            <v>351022</v>
          </cell>
          <cell r="G402">
            <v>1</v>
          </cell>
          <cell r="H402">
            <v>8</v>
          </cell>
        </row>
        <row r="403">
          <cell r="A403">
            <v>351041</v>
          </cell>
          <cell r="G403">
            <v>2</v>
          </cell>
          <cell r="H403">
            <v>8</v>
          </cell>
        </row>
        <row r="404">
          <cell r="A404">
            <v>351051</v>
          </cell>
          <cell r="G404">
            <v>2</v>
          </cell>
          <cell r="H404">
            <v>8</v>
          </cell>
        </row>
        <row r="405">
          <cell r="A405">
            <v>352014</v>
          </cell>
          <cell r="G405" t="str">
            <v>CM</v>
          </cell>
          <cell r="H405">
            <v>350</v>
          </cell>
        </row>
        <row r="406">
          <cell r="A406">
            <v>352028</v>
          </cell>
          <cell r="G406" t="str">
            <v>CM</v>
          </cell>
          <cell r="H406">
            <v>87.5</v>
          </cell>
        </row>
        <row r="407">
          <cell r="A407">
            <v>352065</v>
          </cell>
          <cell r="G407" t="str">
            <v>1000 LIT</v>
          </cell>
          <cell r="H407">
            <v>50</v>
          </cell>
        </row>
        <row r="408">
          <cell r="A408">
            <v>353004</v>
          </cell>
          <cell r="G408">
            <v>1</v>
          </cell>
          <cell r="H408">
            <v>8</v>
          </cell>
        </row>
        <row r="409">
          <cell r="A409">
            <v>353007</v>
          </cell>
          <cell r="G409">
            <v>2</v>
          </cell>
          <cell r="H409">
            <v>6</v>
          </cell>
        </row>
        <row r="410">
          <cell r="A410">
            <v>353015</v>
          </cell>
          <cell r="G410">
            <v>2</v>
          </cell>
          <cell r="H410">
            <v>7</v>
          </cell>
        </row>
        <row r="411">
          <cell r="A411">
            <v>353024</v>
          </cell>
          <cell r="G411">
            <v>2</v>
          </cell>
          <cell r="H411">
            <v>4</v>
          </cell>
        </row>
        <row r="412">
          <cell r="A412">
            <v>353032</v>
          </cell>
          <cell r="G412">
            <v>2</v>
          </cell>
          <cell r="H412">
            <v>8</v>
          </cell>
        </row>
        <row r="413">
          <cell r="A413">
            <v>353086</v>
          </cell>
          <cell r="G413">
            <v>1</v>
          </cell>
          <cell r="H413">
            <v>4</v>
          </cell>
        </row>
        <row r="414">
          <cell r="A414">
            <v>360000</v>
          </cell>
        </row>
        <row r="415">
          <cell r="A415">
            <v>361001</v>
          </cell>
          <cell r="G415">
            <v>1</v>
          </cell>
          <cell r="H415">
            <v>4</v>
          </cell>
        </row>
        <row r="416">
          <cell r="A416">
            <v>361002</v>
          </cell>
          <cell r="G416">
            <v>1</v>
          </cell>
          <cell r="H416">
            <v>10</v>
          </cell>
        </row>
        <row r="417">
          <cell r="A417">
            <v>361011</v>
          </cell>
          <cell r="G417">
            <v>1</v>
          </cell>
          <cell r="H417">
            <v>10</v>
          </cell>
        </row>
        <row r="418">
          <cell r="A418">
            <v>361021</v>
          </cell>
          <cell r="G418">
            <v>1</v>
          </cell>
          <cell r="H418">
            <v>10</v>
          </cell>
        </row>
        <row r="419">
          <cell r="A419">
            <v>361022</v>
          </cell>
          <cell r="G419">
            <v>1</v>
          </cell>
          <cell r="H419">
            <v>7</v>
          </cell>
        </row>
        <row r="420">
          <cell r="A420">
            <v>361023</v>
          </cell>
          <cell r="G420">
            <v>1</v>
          </cell>
          <cell r="H420">
            <v>7</v>
          </cell>
        </row>
        <row r="421">
          <cell r="A421">
            <v>361041</v>
          </cell>
          <cell r="G421">
            <v>4</v>
          </cell>
          <cell r="H421">
            <v>7</v>
          </cell>
        </row>
        <row r="422">
          <cell r="A422">
            <v>361051</v>
          </cell>
          <cell r="G422">
            <v>30</v>
          </cell>
          <cell r="H422">
            <v>10</v>
          </cell>
        </row>
        <row r="423">
          <cell r="A423">
            <v>362023</v>
          </cell>
          <cell r="G423" t="str">
            <v>CM</v>
          </cell>
          <cell r="H423">
            <v>24</v>
          </cell>
        </row>
        <row r="424">
          <cell r="A424">
            <v>362025</v>
          </cell>
          <cell r="G424" t="str">
            <v>CM</v>
          </cell>
          <cell r="H424">
            <v>120</v>
          </cell>
        </row>
        <row r="425">
          <cell r="A425">
            <v>362027</v>
          </cell>
          <cell r="G425" t="str">
            <v>CM</v>
          </cell>
          <cell r="H425">
            <v>94</v>
          </cell>
        </row>
        <row r="426">
          <cell r="A426">
            <v>362028</v>
          </cell>
          <cell r="G426" t="str">
            <v>CM</v>
          </cell>
          <cell r="H426">
            <v>8</v>
          </cell>
        </row>
        <row r="427">
          <cell r="A427">
            <v>362041</v>
          </cell>
          <cell r="G427" t="str">
            <v>TON</v>
          </cell>
          <cell r="H427">
            <v>16.07</v>
          </cell>
        </row>
        <row r="428">
          <cell r="A428">
            <v>362065</v>
          </cell>
          <cell r="G428" t="str">
            <v>1000 LIT</v>
          </cell>
          <cell r="H428">
            <v>4</v>
          </cell>
        </row>
        <row r="429">
          <cell r="A429">
            <v>362111</v>
          </cell>
          <cell r="G429" t="str">
            <v>LIT</v>
          </cell>
          <cell r="H429">
            <v>4500</v>
          </cell>
        </row>
        <row r="430">
          <cell r="A430">
            <v>363004</v>
          </cell>
          <cell r="G430">
            <v>1</v>
          </cell>
          <cell r="H430">
            <v>7</v>
          </cell>
        </row>
        <row r="431">
          <cell r="A431">
            <v>363011</v>
          </cell>
          <cell r="G431">
            <v>2</v>
          </cell>
          <cell r="H431">
            <v>10</v>
          </cell>
        </row>
        <row r="432">
          <cell r="A432">
            <v>363018</v>
          </cell>
          <cell r="G432">
            <v>2</v>
          </cell>
          <cell r="H432">
            <v>10</v>
          </cell>
        </row>
        <row r="433">
          <cell r="A433">
            <v>363025</v>
          </cell>
          <cell r="G433">
            <v>1</v>
          </cell>
          <cell r="H433">
            <v>10</v>
          </cell>
        </row>
        <row r="434">
          <cell r="A434">
            <v>363032</v>
          </cell>
          <cell r="G434">
            <v>8</v>
          </cell>
          <cell r="H434">
            <v>7</v>
          </cell>
        </row>
        <row r="435">
          <cell r="A435">
            <v>363055</v>
          </cell>
          <cell r="G435">
            <v>1</v>
          </cell>
          <cell r="H435">
            <v>7</v>
          </cell>
        </row>
        <row r="436">
          <cell r="A436">
            <v>363058</v>
          </cell>
          <cell r="G436">
            <v>1</v>
          </cell>
          <cell r="H436">
            <v>7</v>
          </cell>
        </row>
        <row r="437">
          <cell r="A437">
            <v>363061</v>
          </cell>
          <cell r="G437">
            <v>1</v>
          </cell>
          <cell r="H437">
            <v>6</v>
          </cell>
        </row>
        <row r="438">
          <cell r="A438">
            <v>363199</v>
          </cell>
          <cell r="G438">
            <v>1</v>
          </cell>
          <cell r="H438">
            <v>7</v>
          </cell>
        </row>
        <row r="439">
          <cell r="A439">
            <v>370000</v>
          </cell>
        </row>
        <row r="440">
          <cell r="A440">
            <v>371001</v>
          </cell>
          <cell r="G440">
            <v>1</v>
          </cell>
          <cell r="H440">
            <v>7</v>
          </cell>
        </row>
        <row r="441">
          <cell r="A441">
            <v>371002</v>
          </cell>
          <cell r="G441">
            <v>1</v>
          </cell>
          <cell r="H441">
            <v>10</v>
          </cell>
        </row>
        <row r="442">
          <cell r="A442">
            <v>371011</v>
          </cell>
          <cell r="G442">
            <v>1</v>
          </cell>
          <cell r="H442">
            <v>10</v>
          </cell>
        </row>
        <row r="443">
          <cell r="A443">
            <v>371021</v>
          </cell>
          <cell r="G443">
            <v>1</v>
          </cell>
          <cell r="H443">
            <v>10</v>
          </cell>
        </row>
        <row r="444">
          <cell r="A444">
            <v>371022</v>
          </cell>
          <cell r="G444">
            <v>1</v>
          </cell>
          <cell r="H444">
            <v>7</v>
          </cell>
        </row>
        <row r="445">
          <cell r="A445">
            <v>371023</v>
          </cell>
          <cell r="G445">
            <v>1</v>
          </cell>
          <cell r="H445">
            <v>7</v>
          </cell>
        </row>
        <row r="446">
          <cell r="A446">
            <v>371041</v>
          </cell>
          <cell r="G446">
            <v>4</v>
          </cell>
          <cell r="H446">
            <v>7</v>
          </cell>
        </row>
        <row r="447">
          <cell r="A447">
            <v>371051</v>
          </cell>
          <cell r="G447">
            <v>30</v>
          </cell>
          <cell r="H447">
            <v>10</v>
          </cell>
        </row>
        <row r="448">
          <cell r="A448">
            <v>372024</v>
          </cell>
          <cell r="G448" t="str">
            <v>CM</v>
          </cell>
          <cell r="H448">
            <v>84</v>
          </cell>
        </row>
        <row r="449">
          <cell r="A449">
            <v>372025</v>
          </cell>
          <cell r="G449" t="str">
            <v>CM</v>
          </cell>
          <cell r="H449">
            <v>48</v>
          </cell>
        </row>
        <row r="450">
          <cell r="A450">
            <v>372026</v>
          </cell>
          <cell r="G450" t="str">
            <v>CM</v>
          </cell>
          <cell r="H450">
            <v>36</v>
          </cell>
        </row>
        <row r="451">
          <cell r="A451">
            <v>372027</v>
          </cell>
          <cell r="G451" t="str">
            <v>CM</v>
          </cell>
          <cell r="H451">
            <v>65</v>
          </cell>
        </row>
        <row r="452">
          <cell r="A452">
            <v>372028</v>
          </cell>
          <cell r="G452" t="str">
            <v>CM</v>
          </cell>
          <cell r="H452">
            <v>8</v>
          </cell>
        </row>
        <row r="453">
          <cell r="A453">
            <v>372041</v>
          </cell>
          <cell r="G453" t="str">
            <v>TON</v>
          </cell>
          <cell r="H453">
            <v>18</v>
          </cell>
        </row>
        <row r="454">
          <cell r="A454">
            <v>372065</v>
          </cell>
          <cell r="G454" t="str">
            <v>1000 LIT</v>
          </cell>
          <cell r="H454">
            <v>4</v>
          </cell>
        </row>
        <row r="455">
          <cell r="A455">
            <v>372111</v>
          </cell>
          <cell r="G455" t="str">
            <v>LIT</v>
          </cell>
          <cell r="H455">
            <v>4500</v>
          </cell>
        </row>
        <row r="456">
          <cell r="A456">
            <v>373004</v>
          </cell>
          <cell r="G456">
            <v>1</v>
          </cell>
          <cell r="H456">
            <v>7</v>
          </cell>
        </row>
        <row r="457">
          <cell r="A457">
            <v>373011</v>
          </cell>
          <cell r="G457">
            <v>2</v>
          </cell>
          <cell r="H457">
            <v>10</v>
          </cell>
        </row>
        <row r="458">
          <cell r="A458">
            <v>373018</v>
          </cell>
          <cell r="G458">
            <v>2</v>
          </cell>
          <cell r="H458">
            <v>10</v>
          </cell>
        </row>
        <row r="459">
          <cell r="A459">
            <v>373025</v>
          </cell>
          <cell r="G459">
            <v>1</v>
          </cell>
          <cell r="H459">
            <v>10</v>
          </cell>
        </row>
        <row r="460">
          <cell r="A460">
            <v>373032</v>
          </cell>
          <cell r="G460">
            <v>8</v>
          </cell>
          <cell r="H460">
            <v>7</v>
          </cell>
        </row>
        <row r="461">
          <cell r="A461">
            <v>373055</v>
          </cell>
          <cell r="G461">
            <v>1</v>
          </cell>
          <cell r="H461">
            <v>7</v>
          </cell>
        </row>
        <row r="462">
          <cell r="A462">
            <v>373058</v>
          </cell>
          <cell r="G462">
            <v>1</v>
          </cell>
          <cell r="H462">
            <v>7</v>
          </cell>
        </row>
        <row r="463">
          <cell r="A463">
            <v>373061</v>
          </cell>
          <cell r="G463">
            <v>1</v>
          </cell>
          <cell r="H463">
            <v>6</v>
          </cell>
        </row>
        <row r="464">
          <cell r="A464">
            <v>373199</v>
          </cell>
          <cell r="G464">
            <v>1</v>
          </cell>
          <cell r="H464">
            <v>7</v>
          </cell>
        </row>
        <row r="465">
          <cell r="A465">
            <v>380000</v>
          </cell>
        </row>
        <row r="466">
          <cell r="A466">
            <v>381001</v>
          </cell>
          <cell r="G466">
            <v>1</v>
          </cell>
          <cell r="H466">
            <v>7</v>
          </cell>
        </row>
        <row r="467">
          <cell r="A467">
            <v>381002</v>
          </cell>
          <cell r="G467">
            <v>1</v>
          </cell>
          <cell r="H467">
            <v>10</v>
          </cell>
        </row>
        <row r="468">
          <cell r="A468">
            <v>381011</v>
          </cell>
          <cell r="G468">
            <v>1</v>
          </cell>
          <cell r="H468">
            <v>10</v>
          </cell>
        </row>
        <row r="469">
          <cell r="A469">
            <v>381021</v>
          </cell>
          <cell r="G469">
            <v>1</v>
          </cell>
          <cell r="H469">
            <v>10</v>
          </cell>
        </row>
        <row r="470">
          <cell r="A470">
            <v>381022</v>
          </cell>
          <cell r="G470">
            <v>1</v>
          </cell>
          <cell r="H470">
            <v>7</v>
          </cell>
        </row>
        <row r="471">
          <cell r="A471">
            <v>381023</v>
          </cell>
          <cell r="G471">
            <v>2</v>
          </cell>
          <cell r="H471">
            <v>7</v>
          </cell>
        </row>
        <row r="472">
          <cell r="A472">
            <v>381041</v>
          </cell>
          <cell r="G472">
            <v>4</v>
          </cell>
          <cell r="H472">
            <v>7</v>
          </cell>
        </row>
        <row r="473">
          <cell r="A473">
            <v>381051</v>
          </cell>
          <cell r="G473">
            <v>30</v>
          </cell>
          <cell r="H473">
            <v>10</v>
          </cell>
        </row>
        <row r="474">
          <cell r="A474">
            <v>382023</v>
          </cell>
          <cell r="G474" t="str">
            <v>CM</v>
          </cell>
          <cell r="H474">
            <v>23</v>
          </cell>
        </row>
        <row r="475">
          <cell r="A475">
            <v>382025</v>
          </cell>
          <cell r="G475" t="str">
            <v>CM</v>
          </cell>
          <cell r="H475">
            <v>115</v>
          </cell>
        </row>
        <row r="476">
          <cell r="A476">
            <v>382027</v>
          </cell>
          <cell r="G476" t="str">
            <v>CM</v>
          </cell>
          <cell r="H476">
            <v>90</v>
          </cell>
        </row>
        <row r="477">
          <cell r="A477">
            <v>382028</v>
          </cell>
          <cell r="G477" t="str">
            <v>CM</v>
          </cell>
          <cell r="H477">
            <v>8</v>
          </cell>
        </row>
        <row r="478">
          <cell r="A478">
            <v>382041</v>
          </cell>
          <cell r="G478" t="str">
            <v>TON</v>
          </cell>
          <cell r="H478">
            <v>15.35</v>
          </cell>
        </row>
        <row r="479">
          <cell r="A479">
            <v>382065</v>
          </cell>
          <cell r="G479" t="str">
            <v>1000 LIT</v>
          </cell>
          <cell r="H479">
            <v>4</v>
          </cell>
        </row>
        <row r="480">
          <cell r="A480">
            <v>382111</v>
          </cell>
          <cell r="G480" t="str">
            <v>LIT</v>
          </cell>
          <cell r="H480">
            <v>4300</v>
          </cell>
        </row>
        <row r="481">
          <cell r="A481">
            <v>383004</v>
          </cell>
          <cell r="G481">
            <v>1</v>
          </cell>
          <cell r="H481">
            <v>7</v>
          </cell>
        </row>
        <row r="482">
          <cell r="A482">
            <v>383011</v>
          </cell>
          <cell r="G482">
            <v>2</v>
          </cell>
          <cell r="H482">
            <v>10</v>
          </cell>
        </row>
        <row r="483">
          <cell r="A483">
            <v>383018</v>
          </cell>
          <cell r="G483">
            <v>2</v>
          </cell>
          <cell r="H483">
            <v>10</v>
          </cell>
        </row>
        <row r="484">
          <cell r="A484">
            <v>383025</v>
          </cell>
          <cell r="G484">
            <v>1</v>
          </cell>
          <cell r="H484">
            <v>10</v>
          </cell>
        </row>
        <row r="485">
          <cell r="A485">
            <v>383032</v>
          </cell>
          <cell r="G485">
            <v>8</v>
          </cell>
          <cell r="H485">
            <v>7</v>
          </cell>
        </row>
        <row r="486">
          <cell r="A486">
            <v>383055</v>
          </cell>
          <cell r="G486">
            <v>1</v>
          </cell>
          <cell r="H486">
            <v>7</v>
          </cell>
        </row>
        <row r="487">
          <cell r="A487">
            <v>383058</v>
          </cell>
          <cell r="G487">
            <v>1</v>
          </cell>
          <cell r="H487">
            <v>7</v>
          </cell>
        </row>
        <row r="488">
          <cell r="A488">
            <v>383061</v>
          </cell>
          <cell r="G488">
            <v>1</v>
          </cell>
          <cell r="H488">
            <v>6</v>
          </cell>
        </row>
        <row r="489">
          <cell r="A489">
            <v>383199</v>
          </cell>
          <cell r="G489">
            <v>1</v>
          </cell>
          <cell r="H489">
            <v>7</v>
          </cell>
        </row>
        <row r="490">
          <cell r="A490">
            <v>390000</v>
          </cell>
        </row>
        <row r="491">
          <cell r="A491">
            <v>391001</v>
          </cell>
          <cell r="G491">
            <v>1</v>
          </cell>
          <cell r="H491">
            <v>7</v>
          </cell>
        </row>
        <row r="492">
          <cell r="A492">
            <v>391002</v>
          </cell>
          <cell r="G492">
            <v>1</v>
          </cell>
          <cell r="H492">
            <v>10</v>
          </cell>
        </row>
        <row r="493">
          <cell r="A493">
            <v>391011</v>
          </cell>
          <cell r="G493">
            <v>1</v>
          </cell>
          <cell r="H493">
            <v>10</v>
          </cell>
        </row>
        <row r="494">
          <cell r="A494">
            <v>391021</v>
          </cell>
          <cell r="G494">
            <v>1</v>
          </cell>
          <cell r="H494">
            <v>10</v>
          </cell>
        </row>
        <row r="495">
          <cell r="A495">
            <v>391022</v>
          </cell>
          <cell r="G495">
            <v>1</v>
          </cell>
          <cell r="H495">
            <v>7</v>
          </cell>
        </row>
        <row r="496">
          <cell r="A496">
            <v>391023</v>
          </cell>
          <cell r="G496">
            <v>2</v>
          </cell>
          <cell r="H496">
            <v>7</v>
          </cell>
        </row>
        <row r="497">
          <cell r="A497">
            <v>391041</v>
          </cell>
          <cell r="G497">
            <v>4</v>
          </cell>
          <cell r="H497">
            <v>7</v>
          </cell>
        </row>
        <row r="498">
          <cell r="A498">
            <v>391051</v>
          </cell>
          <cell r="G498">
            <v>30</v>
          </cell>
          <cell r="H498">
            <v>10</v>
          </cell>
        </row>
        <row r="499">
          <cell r="A499">
            <v>392024</v>
          </cell>
          <cell r="G499" t="str">
            <v>CM</v>
          </cell>
          <cell r="H499">
            <v>80</v>
          </cell>
        </row>
        <row r="500">
          <cell r="A500">
            <v>392025</v>
          </cell>
          <cell r="G500" t="str">
            <v>CM</v>
          </cell>
          <cell r="H500">
            <v>46</v>
          </cell>
        </row>
        <row r="501">
          <cell r="A501">
            <v>392026</v>
          </cell>
          <cell r="G501" t="str">
            <v>CM</v>
          </cell>
          <cell r="H501">
            <v>34</v>
          </cell>
        </row>
        <row r="502">
          <cell r="A502">
            <v>392027</v>
          </cell>
          <cell r="G502" t="str">
            <v>CM</v>
          </cell>
          <cell r="H502">
            <v>62</v>
          </cell>
        </row>
        <row r="503">
          <cell r="A503">
            <v>392028</v>
          </cell>
          <cell r="G503" t="str">
            <v>CM</v>
          </cell>
          <cell r="H503">
            <v>8</v>
          </cell>
        </row>
        <row r="504">
          <cell r="A504">
            <v>392041</v>
          </cell>
          <cell r="G504" t="str">
            <v>TON</v>
          </cell>
          <cell r="H504">
            <v>17.54</v>
          </cell>
        </row>
        <row r="505">
          <cell r="A505">
            <v>392065</v>
          </cell>
          <cell r="G505" t="str">
            <v>1000 LIT</v>
          </cell>
          <cell r="H505">
            <v>4</v>
          </cell>
        </row>
        <row r="506">
          <cell r="A506">
            <v>392111</v>
          </cell>
          <cell r="G506" t="str">
            <v>LIT</v>
          </cell>
          <cell r="H506">
            <v>4550</v>
          </cell>
        </row>
        <row r="507">
          <cell r="A507">
            <v>393004</v>
          </cell>
          <cell r="G507">
            <v>1</v>
          </cell>
          <cell r="H507">
            <v>7</v>
          </cell>
        </row>
        <row r="508">
          <cell r="A508">
            <v>393011</v>
          </cell>
          <cell r="G508">
            <v>2</v>
          </cell>
          <cell r="H508">
            <v>10</v>
          </cell>
        </row>
        <row r="509">
          <cell r="A509">
            <v>393018</v>
          </cell>
          <cell r="G509">
            <v>2</v>
          </cell>
          <cell r="H509">
            <v>10</v>
          </cell>
        </row>
        <row r="510">
          <cell r="A510">
            <v>393025</v>
          </cell>
          <cell r="G510">
            <v>1</v>
          </cell>
          <cell r="H510">
            <v>10</v>
          </cell>
        </row>
        <row r="511">
          <cell r="A511">
            <v>393032</v>
          </cell>
          <cell r="G511">
            <v>8</v>
          </cell>
          <cell r="H511">
            <v>7</v>
          </cell>
        </row>
        <row r="512">
          <cell r="A512">
            <v>393055</v>
          </cell>
          <cell r="G512">
            <v>1</v>
          </cell>
          <cell r="H512">
            <v>7</v>
          </cell>
        </row>
        <row r="513">
          <cell r="A513">
            <v>393058</v>
          </cell>
          <cell r="G513">
            <v>1</v>
          </cell>
          <cell r="H513">
            <v>7</v>
          </cell>
        </row>
        <row r="514">
          <cell r="A514">
            <v>393061</v>
          </cell>
          <cell r="G514">
            <v>1</v>
          </cell>
          <cell r="H514">
            <v>5</v>
          </cell>
        </row>
        <row r="515">
          <cell r="A515">
            <v>393199</v>
          </cell>
          <cell r="G515">
            <v>1</v>
          </cell>
          <cell r="H515">
            <v>7</v>
          </cell>
        </row>
        <row r="516">
          <cell r="A516">
            <v>400000</v>
          </cell>
        </row>
        <row r="517">
          <cell r="A517">
            <v>401001</v>
          </cell>
          <cell r="G517">
            <v>1</v>
          </cell>
          <cell r="H517">
            <v>4</v>
          </cell>
        </row>
        <row r="518">
          <cell r="A518">
            <v>401013</v>
          </cell>
          <cell r="G518">
            <v>1</v>
          </cell>
          <cell r="H518">
            <v>8</v>
          </cell>
        </row>
        <row r="519">
          <cell r="A519">
            <v>401021</v>
          </cell>
          <cell r="G519">
            <v>1</v>
          </cell>
          <cell r="H519">
            <v>8</v>
          </cell>
        </row>
        <row r="520">
          <cell r="A520">
            <v>401022</v>
          </cell>
          <cell r="G520">
            <v>1</v>
          </cell>
          <cell r="H520">
            <v>8</v>
          </cell>
        </row>
        <row r="521">
          <cell r="A521">
            <v>401041</v>
          </cell>
          <cell r="G521">
            <v>2</v>
          </cell>
          <cell r="H521">
            <v>8</v>
          </cell>
        </row>
        <row r="522">
          <cell r="A522">
            <v>401051</v>
          </cell>
          <cell r="G522">
            <v>4</v>
          </cell>
          <cell r="H522">
            <v>8</v>
          </cell>
        </row>
        <row r="523">
          <cell r="A523">
            <v>402023</v>
          </cell>
          <cell r="G523" t="str">
            <v>CM</v>
          </cell>
          <cell r="H523">
            <v>9.1</v>
          </cell>
        </row>
        <row r="524">
          <cell r="A524">
            <v>402024</v>
          </cell>
          <cell r="G524" t="str">
            <v>CM</v>
          </cell>
          <cell r="H524">
            <v>23.66</v>
          </cell>
        </row>
        <row r="525">
          <cell r="A525">
            <v>402025</v>
          </cell>
          <cell r="G525" t="str">
            <v>CM</v>
          </cell>
          <cell r="H525">
            <v>32.76</v>
          </cell>
        </row>
        <row r="526">
          <cell r="A526">
            <v>402026</v>
          </cell>
          <cell r="G526" t="str">
            <v>CM</v>
          </cell>
          <cell r="H526">
            <v>27.3</v>
          </cell>
        </row>
        <row r="527">
          <cell r="A527">
            <v>402027</v>
          </cell>
          <cell r="G527" t="str">
            <v>CM</v>
          </cell>
          <cell r="H527">
            <v>89.18</v>
          </cell>
        </row>
        <row r="528">
          <cell r="A528">
            <v>402065</v>
          </cell>
          <cell r="G528" t="str">
            <v>1000 LIT</v>
          </cell>
          <cell r="H528">
            <v>156</v>
          </cell>
        </row>
        <row r="529">
          <cell r="A529">
            <v>403020</v>
          </cell>
          <cell r="G529">
            <v>1</v>
          </cell>
          <cell r="H529">
            <v>8</v>
          </cell>
        </row>
        <row r="530">
          <cell r="A530">
            <v>403032</v>
          </cell>
          <cell r="G530">
            <v>2</v>
          </cell>
          <cell r="H530">
            <v>8</v>
          </cell>
        </row>
        <row r="531">
          <cell r="A531">
            <v>403053</v>
          </cell>
          <cell r="G531">
            <v>1</v>
          </cell>
          <cell r="H531">
            <v>8</v>
          </cell>
        </row>
        <row r="532">
          <cell r="A532">
            <v>403071</v>
          </cell>
          <cell r="G532">
            <v>1</v>
          </cell>
          <cell r="H532">
            <v>8</v>
          </cell>
        </row>
        <row r="533">
          <cell r="A533">
            <v>403199</v>
          </cell>
          <cell r="G533">
            <v>1</v>
          </cell>
          <cell r="H533">
            <v>8</v>
          </cell>
        </row>
        <row r="534">
          <cell r="A534">
            <v>410000</v>
          </cell>
        </row>
        <row r="535">
          <cell r="A535">
            <v>411001</v>
          </cell>
          <cell r="G535">
            <v>1</v>
          </cell>
          <cell r="H535">
            <v>1</v>
          </cell>
        </row>
        <row r="536">
          <cell r="A536">
            <v>411011</v>
          </cell>
          <cell r="G536">
            <v>1</v>
          </cell>
          <cell r="H536">
            <v>2</v>
          </cell>
        </row>
        <row r="537">
          <cell r="A537">
            <v>411021</v>
          </cell>
          <cell r="G537">
            <v>1</v>
          </cell>
          <cell r="H537">
            <v>8</v>
          </cell>
        </row>
        <row r="538">
          <cell r="A538">
            <v>411023</v>
          </cell>
          <cell r="G538">
            <v>1</v>
          </cell>
          <cell r="H538">
            <v>4</v>
          </cell>
        </row>
        <row r="539">
          <cell r="A539">
            <v>411051</v>
          </cell>
          <cell r="G539">
            <v>2</v>
          </cell>
          <cell r="H539">
            <v>8</v>
          </cell>
        </row>
        <row r="540">
          <cell r="A540">
            <v>412043</v>
          </cell>
          <cell r="G540" t="str">
            <v>TON</v>
          </cell>
          <cell r="H540">
            <v>6.06</v>
          </cell>
        </row>
        <row r="541">
          <cell r="A541">
            <v>413023</v>
          </cell>
          <cell r="G541">
            <v>1</v>
          </cell>
          <cell r="H541">
            <v>2</v>
          </cell>
        </row>
        <row r="542">
          <cell r="A542">
            <v>413048</v>
          </cell>
          <cell r="G542">
            <v>1</v>
          </cell>
          <cell r="H542">
            <v>2</v>
          </cell>
        </row>
        <row r="543">
          <cell r="A543">
            <v>413051</v>
          </cell>
          <cell r="G543">
            <v>1</v>
          </cell>
          <cell r="H543">
            <v>6</v>
          </cell>
        </row>
        <row r="544">
          <cell r="A544">
            <v>420000</v>
          </cell>
        </row>
        <row r="545">
          <cell r="A545">
            <v>421001</v>
          </cell>
          <cell r="G545">
            <v>1</v>
          </cell>
          <cell r="H545">
            <v>1</v>
          </cell>
        </row>
        <row r="546">
          <cell r="A546">
            <v>421011</v>
          </cell>
          <cell r="G546">
            <v>1</v>
          </cell>
          <cell r="H546">
            <v>2</v>
          </cell>
        </row>
        <row r="547">
          <cell r="A547">
            <v>421021</v>
          </cell>
          <cell r="G547">
            <v>1</v>
          </cell>
          <cell r="H547">
            <v>8</v>
          </cell>
        </row>
        <row r="548">
          <cell r="A548">
            <v>421023</v>
          </cell>
          <cell r="G548">
            <v>1</v>
          </cell>
          <cell r="H548">
            <v>4</v>
          </cell>
        </row>
        <row r="549">
          <cell r="A549">
            <v>421051</v>
          </cell>
          <cell r="G549">
            <v>2</v>
          </cell>
          <cell r="H549">
            <v>8</v>
          </cell>
        </row>
        <row r="550">
          <cell r="A550">
            <v>422047</v>
          </cell>
          <cell r="G550" t="str">
            <v>TON</v>
          </cell>
          <cell r="H550">
            <v>6.06</v>
          </cell>
        </row>
        <row r="551">
          <cell r="A551">
            <v>423023</v>
          </cell>
          <cell r="G551">
            <v>1</v>
          </cell>
          <cell r="H551">
            <v>2</v>
          </cell>
        </row>
        <row r="552">
          <cell r="A552">
            <v>423048</v>
          </cell>
          <cell r="G552">
            <v>1</v>
          </cell>
          <cell r="H552">
            <v>2</v>
          </cell>
        </row>
        <row r="553">
          <cell r="A553">
            <v>423051</v>
          </cell>
          <cell r="G553">
            <v>1</v>
          </cell>
          <cell r="H553">
            <v>6</v>
          </cell>
        </row>
        <row r="554">
          <cell r="A554">
            <v>430000</v>
          </cell>
        </row>
        <row r="555">
          <cell r="A555">
            <v>431001</v>
          </cell>
          <cell r="G555">
            <v>1</v>
          </cell>
          <cell r="H555">
            <v>1</v>
          </cell>
        </row>
        <row r="556">
          <cell r="A556">
            <v>431012</v>
          </cell>
          <cell r="G556">
            <v>1</v>
          </cell>
          <cell r="H556">
            <v>2</v>
          </cell>
        </row>
        <row r="557">
          <cell r="A557">
            <v>431021</v>
          </cell>
          <cell r="G557">
            <v>1</v>
          </cell>
          <cell r="H557">
            <v>8</v>
          </cell>
        </row>
        <row r="558">
          <cell r="A558">
            <v>431023</v>
          </cell>
          <cell r="G558">
            <v>1</v>
          </cell>
          <cell r="H558">
            <v>4</v>
          </cell>
        </row>
        <row r="559">
          <cell r="A559">
            <v>431041</v>
          </cell>
          <cell r="G559">
            <v>2</v>
          </cell>
          <cell r="H559">
            <v>4</v>
          </cell>
        </row>
        <row r="560">
          <cell r="A560">
            <v>431051</v>
          </cell>
          <cell r="G560">
            <v>25</v>
          </cell>
          <cell r="H560">
            <v>8</v>
          </cell>
        </row>
        <row r="561">
          <cell r="A561">
            <v>432025</v>
          </cell>
          <cell r="G561" t="str">
            <v>CM</v>
          </cell>
          <cell r="H561">
            <v>8.59</v>
          </cell>
        </row>
        <row r="562">
          <cell r="A562">
            <v>432026</v>
          </cell>
          <cell r="G562" t="str">
            <v>CM</v>
          </cell>
          <cell r="H562">
            <v>81.11</v>
          </cell>
        </row>
        <row r="563">
          <cell r="A563">
            <v>432065</v>
          </cell>
          <cell r="G563" t="str">
            <v>1000 LIT</v>
          </cell>
          <cell r="H563">
            <v>11</v>
          </cell>
        </row>
        <row r="564">
          <cell r="A564">
            <v>433021</v>
          </cell>
          <cell r="G564">
            <v>1</v>
          </cell>
          <cell r="H564">
            <v>4</v>
          </cell>
        </row>
        <row r="565">
          <cell r="A565">
            <v>433023</v>
          </cell>
          <cell r="G565">
            <v>2</v>
          </cell>
          <cell r="H565">
            <v>3</v>
          </cell>
        </row>
        <row r="566">
          <cell r="A566">
            <v>433025</v>
          </cell>
          <cell r="G566">
            <v>2</v>
          </cell>
          <cell r="H566">
            <v>3</v>
          </cell>
        </row>
        <row r="567">
          <cell r="A567">
            <v>433086</v>
          </cell>
          <cell r="G567">
            <v>1</v>
          </cell>
          <cell r="H567">
            <v>2</v>
          </cell>
        </row>
        <row r="568">
          <cell r="A568">
            <v>440000</v>
          </cell>
        </row>
        <row r="569">
          <cell r="A569">
            <v>441001</v>
          </cell>
          <cell r="G569">
            <v>1</v>
          </cell>
          <cell r="H569">
            <v>2</v>
          </cell>
        </row>
        <row r="570">
          <cell r="A570">
            <v>441002</v>
          </cell>
          <cell r="G570">
            <v>1</v>
          </cell>
          <cell r="H570">
            <v>8</v>
          </cell>
        </row>
        <row r="571">
          <cell r="A571">
            <v>441011</v>
          </cell>
          <cell r="G571">
            <v>1</v>
          </cell>
          <cell r="H571">
            <v>8</v>
          </cell>
        </row>
        <row r="572">
          <cell r="A572">
            <v>441021</v>
          </cell>
          <cell r="G572">
            <v>1</v>
          </cell>
          <cell r="H572">
            <v>8</v>
          </cell>
        </row>
        <row r="573">
          <cell r="A573">
            <v>441022</v>
          </cell>
          <cell r="G573">
            <v>1</v>
          </cell>
          <cell r="H573">
            <v>4</v>
          </cell>
        </row>
        <row r="574">
          <cell r="A574">
            <v>441023</v>
          </cell>
          <cell r="G574">
            <v>1</v>
          </cell>
          <cell r="H574">
            <v>8</v>
          </cell>
        </row>
        <row r="575">
          <cell r="A575">
            <v>441041</v>
          </cell>
          <cell r="G575">
            <v>3</v>
          </cell>
          <cell r="H575">
            <v>8</v>
          </cell>
        </row>
        <row r="576">
          <cell r="A576">
            <v>441051</v>
          </cell>
          <cell r="G576">
            <v>15</v>
          </cell>
          <cell r="H576">
            <v>8</v>
          </cell>
        </row>
        <row r="577">
          <cell r="A577">
            <v>442023</v>
          </cell>
          <cell r="G577" t="str">
            <v>CM</v>
          </cell>
          <cell r="H577">
            <v>7</v>
          </cell>
        </row>
        <row r="578">
          <cell r="A578">
            <v>442024</v>
          </cell>
          <cell r="G578" t="str">
            <v>CM</v>
          </cell>
          <cell r="H578">
            <v>20</v>
          </cell>
        </row>
        <row r="579">
          <cell r="A579">
            <v>442025</v>
          </cell>
          <cell r="G579" t="str">
            <v>CM</v>
          </cell>
          <cell r="H579">
            <v>34</v>
          </cell>
        </row>
        <row r="580">
          <cell r="A580">
            <v>442027</v>
          </cell>
          <cell r="G580" t="str">
            <v>CM</v>
          </cell>
          <cell r="H580">
            <v>8</v>
          </cell>
        </row>
        <row r="581">
          <cell r="A581">
            <v>442041</v>
          </cell>
          <cell r="G581" t="str">
            <v>TON</v>
          </cell>
          <cell r="H581">
            <v>3.42</v>
          </cell>
        </row>
        <row r="582">
          <cell r="A582">
            <v>442065</v>
          </cell>
          <cell r="G582" t="str">
            <v>1000 LIT</v>
          </cell>
          <cell r="H582">
            <v>1</v>
          </cell>
        </row>
        <row r="583">
          <cell r="A583">
            <v>442111</v>
          </cell>
          <cell r="G583" t="str">
            <v>LIT</v>
          </cell>
          <cell r="H583">
            <v>1464</v>
          </cell>
        </row>
        <row r="584">
          <cell r="A584">
            <v>443006</v>
          </cell>
          <cell r="G584">
            <v>1</v>
          </cell>
          <cell r="H584">
            <v>7</v>
          </cell>
        </row>
        <row r="585">
          <cell r="A585">
            <v>443021</v>
          </cell>
          <cell r="G585">
            <v>2</v>
          </cell>
          <cell r="H585">
            <v>8</v>
          </cell>
        </row>
        <row r="586">
          <cell r="A586">
            <v>443023</v>
          </cell>
          <cell r="G586">
            <v>1</v>
          </cell>
          <cell r="H586">
            <v>2</v>
          </cell>
        </row>
        <row r="587">
          <cell r="A587">
            <v>443025</v>
          </cell>
          <cell r="G587">
            <v>1</v>
          </cell>
          <cell r="H587">
            <v>4</v>
          </cell>
        </row>
        <row r="588">
          <cell r="A588">
            <v>443033</v>
          </cell>
          <cell r="G588">
            <v>4</v>
          </cell>
          <cell r="H588">
            <v>7</v>
          </cell>
        </row>
        <row r="589">
          <cell r="A589">
            <v>443057</v>
          </cell>
          <cell r="G589">
            <v>1</v>
          </cell>
          <cell r="H589">
            <v>7</v>
          </cell>
        </row>
        <row r="590">
          <cell r="A590">
            <v>443059</v>
          </cell>
          <cell r="G590">
            <v>1</v>
          </cell>
          <cell r="H590">
            <v>8</v>
          </cell>
        </row>
        <row r="591">
          <cell r="A591">
            <v>443061</v>
          </cell>
          <cell r="G591">
            <v>1</v>
          </cell>
          <cell r="H591">
            <v>2</v>
          </cell>
        </row>
        <row r="592">
          <cell r="A592">
            <v>443199</v>
          </cell>
          <cell r="G592">
            <v>1</v>
          </cell>
          <cell r="H592">
            <v>7</v>
          </cell>
        </row>
        <row r="593">
          <cell r="A593">
            <v>450000</v>
          </cell>
        </row>
        <row r="594">
          <cell r="A594">
            <v>451001</v>
          </cell>
          <cell r="G594">
            <v>1</v>
          </cell>
          <cell r="H594">
            <v>2</v>
          </cell>
        </row>
        <row r="595">
          <cell r="A595">
            <v>451012</v>
          </cell>
          <cell r="G595">
            <v>1</v>
          </cell>
          <cell r="H595">
            <v>6</v>
          </cell>
        </row>
        <row r="596">
          <cell r="A596">
            <v>451021</v>
          </cell>
          <cell r="G596">
            <v>1</v>
          </cell>
          <cell r="H596">
            <v>8</v>
          </cell>
        </row>
        <row r="597">
          <cell r="A597">
            <v>451022</v>
          </cell>
          <cell r="G597">
            <v>1</v>
          </cell>
          <cell r="H597">
            <v>2</v>
          </cell>
        </row>
        <row r="598">
          <cell r="A598">
            <v>451023</v>
          </cell>
          <cell r="G598">
            <v>1</v>
          </cell>
          <cell r="H598">
            <v>4</v>
          </cell>
        </row>
        <row r="599">
          <cell r="A599">
            <v>451041</v>
          </cell>
          <cell r="G599">
            <v>2</v>
          </cell>
          <cell r="H599">
            <v>4</v>
          </cell>
        </row>
        <row r="600">
          <cell r="A600">
            <v>451051</v>
          </cell>
          <cell r="G600">
            <v>50</v>
          </cell>
          <cell r="H600">
            <v>8</v>
          </cell>
        </row>
        <row r="601">
          <cell r="A601">
            <v>452026</v>
          </cell>
          <cell r="G601" t="str">
            <v>CM</v>
          </cell>
          <cell r="H601">
            <v>15</v>
          </cell>
        </row>
        <row r="602">
          <cell r="A602">
            <v>452027</v>
          </cell>
          <cell r="G602" t="str">
            <v>CM</v>
          </cell>
          <cell r="H602">
            <v>21</v>
          </cell>
        </row>
        <row r="603">
          <cell r="A603">
            <v>452035</v>
          </cell>
          <cell r="G603" t="str">
            <v>CM</v>
          </cell>
          <cell r="H603">
            <v>120</v>
          </cell>
        </row>
        <row r="604">
          <cell r="A604">
            <v>452065</v>
          </cell>
          <cell r="G604" t="str">
            <v>1000 LIT</v>
          </cell>
          <cell r="H604">
            <v>13</v>
          </cell>
        </row>
        <row r="605">
          <cell r="A605">
            <v>453020</v>
          </cell>
          <cell r="G605">
            <v>2</v>
          </cell>
          <cell r="H605">
            <v>10</v>
          </cell>
        </row>
        <row r="606">
          <cell r="A606">
            <v>453025</v>
          </cell>
          <cell r="G606">
            <v>2</v>
          </cell>
          <cell r="H606">
            <v>3</v>
          </cell>
        </row>
        <row r="607">
          <cell r="A607">
            <v>453086</v>
          </cell>
          <cell r="G607">
            <v>1</v>
          </cell>
          <cell r="H607">
            <v>2</v>
          </cell>
        </row>
        <row r="608">
          <cell r="A608">
            <v>460000</v>
          </cell>
        </row>
        <row r="609">
          <cell r="A609">
            <v>461014</v>
          </cell>
          <cell r="G609">
            <v>1</v>
          </cell>
          <cell r="H609">
            <v>8</v>
          </cell>
        </row>
        <row r="610">
          <cell r="A610">
            <v>461021</v>
          </cell>
          <cell r="G610">
            <v>1</v>
          </cell>
          <cell r="H610">
            <v>10</v>
          </cell>
        </row>
        <row r="611">
          <cell r="A611">
            <v>461023</v>
          </cell>
          <cell r="G611">
            <v>1</v>
          </cell>
          <cell r="H611">
            <v>8</v>
          </cell>
        </row>
        <row r="612">
          <cell r="A612">
            <v>461041</v>
          </cell>
          <cell r="G612">
            <v>2</v>
          </cell>
          <cell r="H612">
            <v>8</v>
          </cell>
        </row>
        <row r="613">
          <cell r="A613">
            <v>461051</v>
          </cell>
          <cell r="G613">
            <v>2</v>
          </cell>
          <cell r="H613">
            <v>8</v>
          </cell>
        </row>
        <row r="614">
          <cell r="A614">
            <v>462065</v>
          </cell>
          <cell r="G614" t="str">
            <v>1000 LIT</v>
          </cell>
          <cell r="H614">
            <v>74</v>
          </cell>
        </row>
        <row r="615">
          <cell r="A615">
            <v>463003</v>
          </cell>
          <cell r="G615">
            <v>1</v>
          </cell>
          <cell r="H615">
            <v>5</v>
          </cell>
        </row>
        <row r="616">
          <cell r="A616">
            <v>463008</v>
          </cell>
          <cell r="G616">
            <v>1</v>
          </cell>
          <cell r="H616">
            <v>6</v>
          </cell>
        </row>
        <row r="617">
          <cell r="A617">
            <v>463015</v>
          </cell>
          <cell r="G617">
            <v>2</v>
          </cell>
          <cell r="H617">
            <v>9</v>
          </cell>
        </row>
        <row r="618">
          <cell r="A618">
            <v>463024</v>
          </cell>
          <cell r="G618">
            <v>2</v>
          </cell>
          <cell r="H618">
            <v>6</v>
          </cell>
        </row>
        <row r="619">
          <cell r="A619">
            <v>463086</v>
          </cell>
          <cell r="G619">
            <v>1</v>
          </cell>
          <cell r="H619">
            <v>4</v>
          </cell>
        </row>
        <row r="620">
          <cell r="A620">
            <v>470000</v>
          </cell>
        </row>
        <row r="621">
          <cell r="A621">
            <v>471014</v>
          </cell>
          <cell r="G621">
            <v>1</v>
          </cell>
          <cell r="H621">
            <v>8</v>
          </cell>
        </row>
        <row r="622">
          <cell r="A622">
            <v>471021</v>
          </cell>
          <cell r="G622">
            <v>1</v>
          </cell>
          <cell r="H622">
            <v>10</v>
          </cell>
        </row>
        <row r="623">
          <cell r="A623">
            <v>471023</v>
          </cell>
          <cell r="G623">
            <v>1</v>
          </cell>
          <cell r="H623">
            <v>8</v>
          </cell>
        </row>
        <row r="624">
          <cell r="A624">
            <v>471041</v>
          </cell>
          <cell r="G624">
            <v>2</v>
          </cell>
          <cell r="H624">
            <v>8</v>
          </cell>
        </row>
        <row r="625">
          <cell r="A625">
            <v>471051</v>
          </cell>
          <cell r="G625">
            <v>2</v>
          </cell>
          <cell r="H625">
            <v>8</v>
          </cell>
        </row>
        <row r="626">
          <cell r="A626">
            <v>472065</v>
          </cell>
          <cell r="G626" t="str">
            <v>1000 LIT</v>
          </cell>
          <cell r="H626">
            <v>74</v>
          </cell>
        </row>
        <row r="627">
          <cell r="A627">
            <v>473003</v>
          </cell>
          <cell r="G627">
            <v>1</v>
          </cell>
          <cell r="H627">
            <v>5</v>
          </cell>
        </row>
        <row r="628">
          <cell r="A628">
            <v>473008</v>
          </cell>
          <cell r="G628">
            <v>1</v>
          </cell>
          <cell r="H628">
            <v>4</v>
          </cell>
        </row>
        <row r="629">
          <cell r="A629">
            <v>473015</v>
          </cell>
          <cell r="G629">
            <v>2</v>
          </cell>
          <cell r="H629">
            <v>8</v>
          </cell>
        </row>
        <row r="630">
          <cell r="A630">
            <v>473024</v>
          </cell>
          <cell r="G630">
            <v>2</v>
          </cell>
          <cell r="H630">
            <v>6</v>
          </cell>
        </row>
        <row r="631">
          <cell r="A631">
            <v>473086</v>
          </cell>
          <cell r="G631">
            <v>1</v>
          </cell>
          <cell r="H631">
            <v>4</v>
          </cell>
        </row>
        <row r="632">
          <cell r="A632">
            <v>480000</v>
          </cell>
        </row>
        <row r="633">
          <cell r="A633">
            <v>481012</v>
          </cell>
          <cell r="G633">
            <v>1</v>
          </cell>
          <cell r="H633">
            <v>8</v>
          </cell>
        </row>
        <row r="634">
          <cell r="A634">
            <v>481021</v>
          </cell>
          <cell r="G634">
            <v>1</v>
          </cell>
          <cell r="H634">
            <v>10</v>
          </cell>
        </row>
        <row r="635">
          <cell r="A635">
            <v>481022</v>
          </cell>
          <cell r="G635">
            <v>1</v>
          </cell>
          <cell r="H635">
            <v>8</v>
          </cell>
        </row>
        <row r="636">
          <cell r="A636">
            <v>481041</v>
          </cell>
          <cell r="G636">
            <v>2</v>
          </cell>
          <cell r="H636">
            <v>8</v>
          </cell>
        </row>
        <row r="637">
          <cell r="A637">
            <v>481051</v>
          </cell>
          <cell r="G637">
            <v>2</v>
          </cell>
          <cell r="H637">
            <v>8</v>
          </cell>
        </row>
        <row r="638">
          <cell r="A638">
            <v>482065</v>
          </cell>
          <cell r="G638" t="str">
            <v>1000 LIT</v>
          </cell>
          <cell r="H638">
            <v>33</v>
          </cell>
        </row>
        <row r="639">
          <cell r="A639">
            <v>483003</v>
          </cell>
          <cell r="G639">
            <v>1</v>
          </cell>
          <cell r="H639">
            <v>6</v>
          </cell>
        </row>
        <row r="640">
          <cell r="A640">
            <v>483005</v>
          </cell>
          <cell r="G640">
            <v>1</v>
          </cell>
          <cell r="H640">
            <v>6</v>
          </cell>
        </row>
        <row r="641">
          <cell r="A641">
            <v>483008</v>
          </cell>
          <cell r="G641">
            <v>1</v>
          </cell>
          <cell r="H641">
            <v>4</v>
          </cell>
        </row>
        <row r="642">
          <cell r="A642">
            <v>483015</v>
          </cell>
          <cell r="G642">
            <v>1</v>
          </cell>
          <cell r="H642">
            <v>10</v>
          </cell>
        </row>
        <row r="643">
          <cell r="A643">
            <v>483024</v>
          </cell>
          <cell r="G643">
            <v>5</v>
          </cell>
          <cell r="H643">
            <v>6</v>
          </cell>
        </row>
        <row r="644">
          <cell r="A644">
            <v>483032</v>
          </cell>
          <cell r="G644">
            <v>1</v>
          </cell>
          <cell r="H644">
            <v>6</v>
          </cell>
        </row>
        <row r="645">
          <cell r="A645">
            <v>483086</v>
          </cell>
          <cell r="G645">
            <v>1</v>
          </cell>
          <cell r="H645">
            <v>4</v>
          </cell>
        </row>
        <row r="646">
          <cell r="A646">
            <v>490000</v>
          </cell>
        </row>
        <row r="647">
          <cell r="A647">
            <v>491021</v>
          </cell>
          <cell r="G647">
            <v>1</v>
          </cell>
          <cell r="H647">
            <v>8</v>
          </cell>
        </row>
        <row r="648">
          <cell r="A648">
            <v>491023</v>
          </cell>
          <cell r="G648">
            <v>1</v>
          </cell>
          <cell r="H648">
            <v>4</v>
          </cell>
        </row>
        <row r="649">
          <cell r="A649">
            <v>491041</v>
          </cell>
          <cell r="G649">
            <v>1</v>
          </cell>
          <cell r="H649">
            <v>4</v>
          </cell>
        </row>
        <row r="650">
          <cell r="A650">
            <v>492065</v>
          </cell>
          <cell r="G650" t="str">
            <v>1000 LIT</v>
          </cell>
          <cell r="H650">
            <v>10</v>
          </cell>
        </row>
        <row r="651">
          <cell r="A651">
            <v>493001</v>
          </cell>
          <cell r="G651">
            <v>1</v>
          </cell>
          <cell r="H651">
            <v>4</v>
          </cell>
        </row>
        <row r="652">
          <cell r="A652">
            <v>493006</v>
          </cell>
          <cell r="G652">
            <v>1</v>
          </cell>
          <cell r="H652">
            <v>4</v>
          </cell>
        </row>
        <row r="653">
          <cell r="A653">
            <v>493008</v>
          </cell>
          <cell r="G653">
            <v>1</v>
          </cell>
          <cell r="H653">
            <v>1</v>
          </cell>
        </row>
        <row r="654">
          <cell r="A654">
            <v>493016</v>
          </cell>
          <cell r="G654">
            <v>1</v>
          </cell>
          <cell r="H654">
            <v>3</v>
          </cell>
        </row>
        <row r="655">
          <cell r="A655">
            <v>493025</v>
          </cell>
          <cell r="G655">
            <v>1</v>
          </cell>
          <cell r="H655">
            <v>3</v>
          </cell>
        </row>
        <row r="656">
          <cell r="A656">
            <v>493033</v>
          </cell>
          <cell r="G656">
            <v>3</v>
          </cell>
          <cell r="H656">
            <v>4</v>
          </cell>
        </row>
        <row r="657">
          <cell r="A657">
            <v>500000</v>
          </cell>
        </row>
        <row r="658">
          <cell r="A658">
            <v>501021</v>
          </cell>
          <cell r="G658">
            <v>1</v>
          </cell>
          <cell r="H658">
            <v>8</v>
          </cell>
        </row>
        <row r="659">
          <cell r="A659">
            <v>501023</v>
          </cell>
          <cell r="G659">
            <v>1</v>
          </cell>
          <cell r="H659">
            <v>4</v>
          </cell>
        </row>
        <row r="660">
          <cell r="A660">
            <v>501041</v>
          </cell>
          <cell r="G660">
            <v>1</v>
          </cell>
          <cell r="H660">
            <v>4</v>
          </cell>
        </row>
        <row r="661">
          <cell r="A661">
            <v>502065</v>
          </cell>
          <cell r="G661" t="str">
            <v>1000 LIT</v>
          </cell>
          <cell r="H661">
            <v>10</v>
          </cell>
        </row>
        <row r="662">
          <cell r="A662">
            <v>503001</v>
          </cell>
          <cell r="G662">
            <v>1</v>
          </cell>
          <cell r="H662">
            <v>4</v>
          </cell>
        </row>
        <row r="663">
          <cell r="A663">
            <v>503006</v>
          </cell>
          <cell r="G663">
            <v>1</v>
          </cell>
          <cell r="H663">
            <v>4</v>
          </cell>
        </row>
        <row r="664">
          <cell r="A664">
            <v>503008</v>
          </cell>
          <cell r="G664">
            <v>1</v>
          </cell>
          <cell r="H664">
            <v>1</v>
          </cell>
        </row>
        <row r="665">
          <cell r="A665">
            <v>503016</v>
          </cell>
          <cell r="G665">
            <v>1</v>
          </cell>
          <cell r="H665">
            <v>3</v>
          </cell>
        </row>
        <row r="666">
          <cell r="A666">
            <v>503025</v>
          </cell>
          <cell r="G666">
            <v>1</v>
          </cell>
          <cell r="H666">
            <v>3</v>
          </cell>
        </row>
        <row r="667">
          <cell r="A667">
            <v>503033</v>
          </cell>
          <cell r="G667">
            <v>3</v>
          </cell>
          <cell r="H667">
            <v>4</v>
          </cell>
        </row>
        <row r="668">
          <cell r="A668">
            <v>510000</v>
          </cell>
        </row>
        <row r="669">
          <cell r="A669">
            <v>511001</v>
          </cell>
          <cell r="G669">
            <v>1</v>
          </cell>
          <cell r="H669">
            <v>2</v>
          </cell>
        </row>
        <row r="670">
          <cell r="A670">
            <v>511011</v>
          </cell>
          <cell r="G670">
            <v>1</v>
          </cell>
          <cell r="H670">
            <v>4</v>
          </cell>
        </row>
        <row r="671">
          <cell r="A671">
            <v>511021</v>
          </cell>
          <cell r="G671">
            <v>1</v>
          </cell>
          <cell r="H671">
            <v>8</v>
          </cell>
        </row>
        <row r="672">
          <cell r="A672">
            <v>511023</v>
          </cell>
          <cell r="G672">
            <v>1</v>
          </cell>
          <cell r="H672">
            <v>2</v>
          </cell>
        </row>
        <row r="673">
          <cell r="A673">
            <v>511041</v>
          </cell>
          <cell r="G673">
            <v>2</v>
          </cell>
          <cell r="H673">
            <v>2</v>
          </cell>
        </row>
        <row r="674">
          <cell r="A674">
            <v>511051</v>
          </cell>
          <cell r="G674">
            <v>2</v>
          </cell>
          <cell r="H674">
            <v>8</v>
          </cell>
        </row>
        <row r="675">
          <cell r="A675">
            <v>512043</v>
          </cell>
          <cell r="G675" t="str">
            <v>TON</v>
          </cell>
          <cell r="H675">
            <v>4.8</v>
          </cell>
        </row>
        <row r="676">
          <cell r="A676">
            <v>512065</v>
          </cell>
          <cell r="G676" t="str">
            <v>1000 LIT</v>
          </cell>
          <cell r="H676">
            <v>2</v>
          </cell>
        </row>
        <row r="677">
          <cell r="A677">
            <v>513023</v>
          </cell>
          <cell r="G677">
            <v>1</v>
          </cell>
          <cell r="H677">
            <v>4</v>
          </cell>
        </row>
        <row r="678">
          <cell r="A678">
            <v>513025</v>
          </cell>
          <cell r="G678">
            <v>1</v>
          </cell>
          <cell r="H678">
            <v>1</v>
          </cell>
        </row>
        <row r="679">
          <cell r="A679">
            <v>513048</v>
          </cell>
          <cell r="G679">
            <v>1</v>
          </cell>
          <cell r="H679">
            <v>4</v>
          </cell>
        </row>
        <row r="680">
          <cell r="A680">
            <v>513051</v>
          </cell>
          <cell r="G680">
            <v>1</v>
          </cell>
          <cell r="H680">
            <v>8</v>
          </cell>
        </row>
        <row r="681">
          <cell r="A681">
            <v>513086</v>
          </cell>
          <cell r="G681">
            <v>1</v>
          </cell>
          <cell r="H681">
            <v>1</v>
          </cell>
        </row>
        <row r="682">
          <cell r="A682">
            <v>520000</v>
          </cell>
        </row>
        <row r="683">
          <cell r="A683">
            <v>521001</v>
          </cell>
          <cell r="G683">
            <v>1</v>
          </cell>
          <cell r="H683">
            <v>2</v>
          </cell>
        </row>
        <row r="684">
          <cell r="A684">
            <v>521011</v>
          </cell>
          <cell r="G684">
            <v>1</v>
          </cell>
          <cell r="H684">
            <v>4</v>
          </cell>
        </row>
        <row r="685">
          <cell r="A685">
            <v>521021</v>
          </cell>
          <cell r="G685">
            <v>1</v>
          </cell>
          <cell r="H685">
            <v>8</v>
          </cell>
        </row>
        <row r="686">
          <cell r="A686">
            <v>521023</v>
          </cell>
          <cell r="G686">
            <v>1</v>
          </cell>
          <cell r="H686">
            <v>2</v>
          </cell>
        </row>
        <row r="687">
          <cell r="A687">
            <v>521041</v>
          </cell>
          <cell r="G687">
            <v>1</v>
          </cell>
          <cell r="H687">
            <v>2</v>
          </cell>
        </row>
        <row r="688">
          <cell r="A688">
            <v>521051</v>
          </cell>
          <cell r="G688">
            <v>2</v>
          </cell>
          <cell r="H688">
            <v>8</v>
          </cell>
        </row>
        <row r="689">
          <cell r="A689">
            <v>522046</v>
          </cell>
          <cell r="G689" t="str">
            <v>TON</v>
          </cell>
          <cell r="H689">
            <v>4.8</v>
          </cell>
        </row>
        <row r="690">
          <cell r="A690">
            <v>522065</v>
          </cell>
          <cell r="G690" t="str">
            <v>1000 LIT</v>
          </cell>
          <cell r="H690">
            <v>2</v>
          </cell>
        </row>
        <row r="691">
          <cell r="A691">
            <v>523023</v>
          </cell>
          <cell r="G691">
            <v>1</v>
          </cell>
          <cell r="H691">
            <v>4</v>
          </cell>
        </row>
        <row r="692">
          <cell r="A692">
            <v>523025</v>
          </cell>
          <cell r="G692">
            <v>1</v>
          </cell>
          <cell r="H692">
            <v>1</v>
          </cell>
        </row>
        <row r="693">
          <cell r="A693">
            <v>523048</v>
          </cell>
          <cell r="G693">
            <v>1</v>
          </cell>
          <cell r="H693">
            <v>4</v>
          </cell>
        </row>
        <row r="694">
          <cell r="A694">
            <v>523051</v>
          </cell>
          <cell r="G694">
            <v>1</v>
          </cell>
          <cell r="H694">
            <v>8</v>
          </cell>
        </row>
        <row r="695">
          <cell r="A695">
            <v>523086</v>
          </cell>
          <cell r="G695">
            <v>1</v>
          </cell>
          <cell r="H695">
            <v>1</v>
          </cell>
        </row>
        <row r="696">
          <cell r="A696">
            <v>530000</v>
          </cell>
        </row>
        <row r="697">
          <cell r="A697">
            <v>531001</v>
          </cell>
          <cell r="G697">
            <v>1</v>
          </cell>
          <cell r="H697">
            <v>2</v>
          </cell>
        </row>
        <row r="698">
          <cell r="A698">
            <v>531011</v>
          </cell>
          <cell r="G698">
            <v>1</v>
          </cell>
          <cell r="H698">
            <v>4</v>
          </cell>
        </row>
        <row r="699">
          <cell r="A699">
            <v>531021</v>
          </cell>
          <cell r="G699">
            <v>1</v>
          </cell>
          <cell r="H699">
            <v>8</v>
          </cell>
        </row>
        <row r="700">
          <cell r="A700">
            <v>531023</v>
          </cell>
          <cell r="G700">
            <v>1</v>
          </cell>
          <cell r="H700">
            <v>2</v>
          </cell>
        </row>
        <row r="701">
          <cell r="A701">
            <v>531041</v>
          </cell>
          <cell r="G701">
            <v>2</v>
          </cell>
          <cell r="H701">
            <v>2</v>
          </cell>
        </row>
        <row r="702">
          <cell r="A702">
            <v>531051</v>
          </cell>
          <cell r="G702">
            <v>2</v>
          </cell>
          <cell r="H702">
            <v>8</v>
          </cell>
        </row>
        <row r="703">
          <cell r="A703">
            <v>532046</v>
          </cell>
          <cell r="G703" t="str">
            <v>TON</v>
          </cell>
          <cell r="H703">
            <v>5.25</v>
          </cell>
        </row>
        <row r="704">
          <cell r="A704">
            <v>533023</v>
          </cell>
          <cell r="G704">
            <v>1</v>
          </cell>
          <cell r="H704">
            <v>4</v>
          </cell>
        </row>
        <row r="705">
          <cell r="A705">
            <v>533048</v>
          </cell>
          <cell r="G705">
            <v>1</v>
          </cell>
          <cell r="H705">
            <v>4</v>
          </cell>
        </row>
        <row r="706">
          <cell r="A706">
            <v>533051</v>
          </cell>
          <cell r="G706">
            <v>1</v>
          </cell>
          <cell r="H706">
            <v>8</v>
          </cell>
        </row>
        <row r="707">
          <cell r="A707">
            <v>540000</v>
          </cell>
        </row>
        <row r="708">
          <cell r="A708">
            <v>541001</v>
          </cell>
          <cell r="G708">
            <v>1</v>
          </cell>
          <cell r="H708">
            <v>2</v>
          </cell>
        </row>
        <row r="709">
          <cell r="A709">
            <v>541011</v>
          </cell>
          <cell r="G709">
            <v>1</v>
          </cell>
          <cell r="H709">
            <v>4</v>
          </cell>
        </row>
        <row r="710">
          <cell r="A710">
            <v>541021</v>
          </cell>
          <cell r="G710">
            <v>1</v>
          </cell>
          <cell r="H710">
            <v>8</v>
          </cell>
        </row>
        <row r="711">
          <cell r="A711">
            <v>541023</v>
          </cell>
          <cell r="G711">
            <v>1</v>
          </cell>
          <cell r="H711">
            <v>2</v>
          </cell>
        </row>
        <row r="712">
          <cell r="A712">
            <v>541041</v>
          </cell>
          <cell r="G712">
            <v>2</v>
          </cell>
          <cell r="H712">
            <v>2</v>
          </cell>
        </row>
        <row r="713">
          <cell r="A713">
            <v>541051</v>
          </cell>
          <cell r="G713">
            <v>2</v>
          </cell>
          <cell r="H713">
            <v>8</v>
          </cell>
        </row>
        <row r="714">
          <cell r="A714">
            <v>542051</v>
          </cell>
          <cell r="G714" t="str">
            <v>TON</v>
          </cell>
          <cell r="H714">
            <v>5.25</v>
          </cell>
        </row>
        <row r="715">
          <cell r="A715">
            <v>543023</v>
          </cell>
          <cell r="G715">
            <v>1</v>
          </cell>
          <cell r="H715">
            <v>4</v>
          </cell>
        </row>
        <row r="716">
          <cell r="A716">
            <v>543048</v>
          </cell>
          <cell r="G716">
            <v>1</v>
          </cell>
          <cell r="H716">
            <v>4</v>
          </cell>
        </row>
        <row r="717">
          <cell r="A717">
            <v>543051</v>
          </cell>
          <cell r="G717">
            <v>1</v>
          </cell>
          <cell r="H717">
            <v>8</v>
          </cell>
        </row>
        <row r="718">
          <cell r="A718">
            <v>550000</v>
          </cell>
        </row>
        <row r="719">
          <cell r="A719">
            <v>551001</v>
          </cell>
          <cell r="G719">
            <v>1</v>
          </cell>
          <cell r="H719">
            <v>1</v>
          </cell>
        </row>
        <row r="720">
          <cell r="A720">
            <v>551011</v>
          </cell>
          <cell r="G720">
            <v>1</v>
          </cell>
          <cell r="H720">
            <v>6</v>
          </cell>
        </row>
        <row r="721">
          <cell r="A721">
            <v>551021</v>
          </cell>
          <cell r="G721">
            <v>1</v>
          </cell>
          <cell r="H721">
            <v>6</v>
          </cell>
        </row>
        <row r="722">
          <cell r="A722">
            <v>551023</v>
          </cell>
          <cell r="G722">
            <v>1</v>
          </cell>
          <cell r="H722">
            <v>1</v>
          </cell>
        </row>
        <row r="723">
          <cell r="A723">
            <v>551041</v>
          </cell>
          <cell r="G723">
            <v>2</v>
          </cell>
          <cell r="H723">
            <v>1</v>
          </cell>
        </row>
        <row r="724">
          <cell r="A724">
            <v>551051</v>
          </cell>
          <cell r="G724">
            <v>2</v>
          </cell>
          <cell r="H724">
            <v>6</v>
          </cell>
        </row>
        <row r="725">
          <cell r="A725">
            <v>552025</v>
          </cell>
          <cell r="G725" t="str">
            <v>CM</v>
          </cell>
          <cell r="H725">
            <v>9.18</v>
          </cell>
        </row>
        <row r="726">
          <cell r="A726">
            <v>552027</v>
          </cell>
          <cell r="G726" t="str">
            <v>CM</v>
          </cell>
          <cell r="H726">
            <v>1.89</v>
          </cell>
        </row>
        <row r="727">
          <cell r="A727">
            <v>552041</v>
          </cell>
          <cell r="G727" t="str">
            <v>TON</v>
          </cell>
          <cell r="H727">
            <v>1.78</v>
          </cell>
        </row>
        <row r="728">
          <cell r="A728">
            <v>552043</v>
          </cell>
          <cell r="G728" t="str">
            <v>TON</v>
          </cell>
          <cell r="H728">
            <v>1.04</v>
          </cell>
        </row>
        <row r="729">
          <cell r="A729">
            <v>553005</v>
          </cell>
          <cell r="G729">
            <v>1</v>
          </cell>
          <cell r="H729">
            <v>1</v>
          </cell>
        </row>
        <row r="730">
          <cell r="A730">
            <v>553019</v>
          </cell>
          <cell r="G730">
            <v>1</v>
          </cell>
          <cell r="H730">
            <v>2</v>
          </cell>
        </row>
        <row r="731">
          <cell r="A731">
            <v>553021</v>
          </cell>
          <cell r="G731">
            <v>1</v>
          </cell>
          <cell r="H731">
            <v>1</v>
          </cell>
        </row>
        <row r="732">
          <cell r="A732">
            <v>553023</v>
          </cell>
          <cell r="G732">
            <v>1</v>
          </cell>
          <cell r="H732">
            <v>2.5</v>
          </cell>
        </row>
        <row r="733">
          <cell r="A733">
            <v>553025</v>
          </cell>
          <cell r="G733">
            <v>1</v>
          </cell>
          <cell r="H733">
            <v>0.3</v>
          </cell>
        </row>
        <row r="734">
          <cell r="A734">
            <v>553033</v>
          </cell>
          <cell r="G734">
            <v>2</v>
          </cell>
          <cell r="H734">
            <v>3</v>
          </cell>
        </row>
        <row r="735">
          <cell r="A735">
            <v>553048</v>
          </cell>
          <cell r="G735">
            <v>1</v>
          </cell>
          <cell r="H735">
            <v>1</v>
          </cell>
        </row>
        <row r="736">
          <cell r="A736">
            <v>553051</v>
          </cell>
          <cell r="G736">
            <v>1</v>
          </cell>
          <cell r="H736">
            <v>1.5</v>
          </cell>
        </row>
        <row r="737">
          <cell r="A737">
            <v>553088</v>
          </cell>
          <cell r="G737">
            <v>1</v>
          </cell>
          <cell r="H737">
            <v>2</v>
          </cell>
        </row>
        <row r="738">
          <cell r="A738">
            <v>560000</v>
          </cell>
        </row>
        <row r="739">
          <cell r="A739">
            <v>561001</v>
          </cell>
          <cell r="G739">
            <v>1</v>
          </cell>
          <cell r="H739">
            <v>2</v>
          </cell>
        </row>
        <row r="740">
          <cell r="A740">
            <v>561011</v>
          </cell>
          <cell r="G740">
            <v>1</v>
          </cell>
          <cell r="H740">
            <v>8</v>
          </cell>
        </row>
        <row r="741">
          <cell r="A741">
            <v>561021</v>
          </cell>
          <cell r="G741">
            <v>1</v>
          </cell>
          <cell r="H741">
            <v>8</v>
          </cell>
        </row>
        <row r="742">
          <cell r="A742">
            <v>561023</v>
          </cell>
          <cell r="G742">
            <v>1</v>
          </cell>
          <cell r="H742">
            <v>2</v>
          </cell>
        </row>
        <row r="743">
          <cell r="A743">
            <v>561041</v>
          </cell>
          <cell r="G743">
            <v>2</v>
          </cell>
          <cell r="H743">
            <v>2</v>
          </cell>
        </row>
        <row r="744">
          <cell r="A744">
            <v>561051</v>
          </cell>
          <cell r="G744">
            <v>2</v>
          </cell>
          <cell r="H744">
            <v>8</v>
          </cell>
        </row>
        <row r="745">
          <cell r="A745">
            <v>562024</v>
          </cell>
          <cell r="G745" t="str">
            <v>CM</v>
          </cell>
          <cell r="H745">
            <v>3.19</v>
          </cell>
        </row>
        <row r="746">
          <cell r="A746">
            <v>562025</v>
          </cell>
          <cell r="G746" t="str">
            <v>CM</v>
          </cell>
          <cell r="H746">
            <v>27.23</v>
          </cell>
        </row>
        <row r="747">
          <cell r="A747">
            <v>562027</v>
          </cell>
          <cell r="G747" t="str">
            <v>CM</v>
          </cell>
          <cell r="H747">
            <v>1.91</v>
          </cell>
        </row>
        <row r="748">
          <cell r="A748">
            <v>562041</v>
          </cell>
          <cell r="G748" t="str">
            <v>TON</v>
          </cell>
          <cell r="H748">
            <v>4.63</v>
          </cell>
        </row>
        <row r="749">
          <cell r="A749">
            <v>562043</v>
          </cell>
          <cell r="G749" t="str">
            <v>TON</v>
          </cell>
          <cell r="H749">
            <v>1.04</v>
          </cell>
        </row>
        <row r="750">
          <cell r="A750">
            <v>563005</v>
          </cell>
          <cell r="G750">
            <v>1</v>
          </cell>
          <cell r="H750">
            <v>2</v>
          </cell>
        </row>
        <row r="751">
          <cell r="A751">
            <v>563019</v>
          </cell>
          <cell r="G751">
            <v>1</v>
          </cell>
          <cell r="H751">
            <v>4</v>
          </cell>
        </row>
        <row r="752">
          <cell r="A752">
            <v>563021</v>
          </cell>
          <cell r="G752">
            <v>1</v>
          </cell>
          <cell r="H752">
            <v>2</v>
          </cell>
        </row>
        <row r="753">
          <cell r="A753">
            <v>563023</v>
          </cell>
          <cell r="G753">
            <v>1</v>
          </cell>
          <cell r="H753">
            <v>3</v>
          </cell>
        </row>
        <row r="754">
          <cell r="A754">
            <v>563025</v>
          </cell>
          <cell r="G754">
            <v>1</v>
          </cell>
          <cell r="H754">
            <v>0.3</v>
          </cell>
        </row>
        <row r="755">
          <cell r="A755">
            <v>563033</v>
          </cell>
          <cell r="G755">
            <v>3</v>
          </cell>
          <cell r="H755">
            <v>4</v>
          </cell>
        </row>
        <row r="756">
          <cell r="A756">
            <v>563048</v>
          </cell>
          <cell r="G756">
            <v>1</v>
          </cell>
          <cell r="H756">
            <v>1</v>
          </cell>
        </row>
        <row r="757">
          <cell r="A757">
            <v>563051</v>
          </cell>
          <cell r="G757">
            <v>1</v>
          </cell>
          <cell r="H757">
            <v>2.5</v>
          </cell>
        </row>
        <row r="758">
          <cell r="A758">
            <v>563088</v>
          </cell>
          <cell r="G758">
            <v>1</v>
          </cell>
          <cell r="H758">
            <v>4</v>
          </cell>
        </row>
        <row r="759">
          <cell r="A759">
            <v>570000</v>
          </cell>
        </row>
        <row r="760">
          <cell r="A760">
            <v>571001</v>
          </cell>
          <cell r="G760">
            <v>1</v>
          </cell>
          <cell r="H760">
            <v>3</v>
          </cell>
        </row>
        <row r="761">
          <cell r="A761">
            <v>571011</v>
          </cell>
          <cell r="G761">
            <v>2</v>
          </cell>
          <cell r="H761">
            <v>7</v>
          </cell>
        </row>
        <row r="762">
          <cell r="A762">
            <v>571021</v>
          </cell>
          <cell r="G762">
            <v>2</v>
          </cell>
          <cell r="H762">
            <v>7</v>
          </cell>
        </row>
        <row r="763">
          <cell r="A763">
            <v>571023</v>
          </cell>
          <cell r="G763">
            <v>1</v>
          </cell>
          <cell r="H763">
            <v>4</v>
          </cell>
        </row>
        <row r="764">
          <cell r="A764">
            <v>571041</v>
          </cell>
          <cell r="G764">
            <v>2</v>
          </cell>
          <cell r="H764">
            <v>4</v>
          </cell>
        </row>
        <row r="765">
          <cell r="A765">
            <v>571051</v>
          </cell>
          <cell r="G765">
            <v>3</v>
          </cell>
          <cell r="H765">
            <v>8</v>
          </cell>
        </row>
        <row r="766">
          <cell r="A766">
            <v>572024</v>
          </cell>
          <cell r="G766" t="str">
            <v>CM</v>
          </cell>
          <cell r="H766">
            <v>2.64</v>
          </cell>
        </row>
        <row r="767">
          <cell r="A767">
            <v>572025</v>
          </cell>
          <cell r="G767" t="str">
            <v>CM</v>
          </cell>
          <cell r="H767">
            <v>32.520000000000003</v>
          </cell>
        </row>
        <row r="768">
          <cell r="A768">
            <v>572027</v>
          </cell>
          <cell r="G768" t="str">
            <v>CM</v>
          </cell>
          <cell r="H768">
            <v>2.91</v>
          </cell>
        </row>
        <row r="769">
          <cell r="A769">
            <v>572041</v>
          </cell>
          <cell r="G769" t="str">
            <v>TON</v>
          </cell>
          <cell r="H769">
            <v>5.66</v>
          </cell>
        </row>
        <row r="770">
          <cell r="A770">
            <v>572043</v>
          </cell>
          <cell r="G770" t="str">
            <v>TON</v>
          </cell>
          <cell r="H770">
            <v>1.04</v>
          </cell>
        </row>
        <row r="771">
          <cell r="A771">
            <v>573005</v>
          </cell>
          <cell r="G771">
            <v>1</v>
          </cell>
          <cell r="H771">
            <v>2</v>
          </cell>
        </row>
        <row r="772">
          <cell r="A772">
            <v>573019</v>
          </cell>
          <cell r="G772">
            <v>1</v>
          </cell>
          <cell r="H772">
            <v>6</v>
          </cell>
        </row>
        <row r="773">
          <cell r="A773">
            <v>573021</v>
          </cell>
          <cell r="G773">
            <v>1</v>
          </cell>
          <cell r="H773">
            <v>3</v>
          </cell>
        </row>
        <row r="774">
          <cell r="A774">
            <v>573023</v>
          </cell>
          <cell r="G774">
            <v>1</v>
          </cell>
          <cell r="H774">
            <v>7.5</v>
          </cell>
        </row>
        <row r="775">
          <cell r="A775">
            <v>573025</v>
          </cell>
          <cell r="G775">
            <v>1</v>
          </cell>
          <cell r="H775">
            <v>0.3</v>
          </cell>
        </row>
        <row r="776">
          <cell r="A776">
            <v>573033</v>
          </cell>
          <cell r="G776">
            <v>4</v>
          </cell>
          <cell r="H776">
            <v>4</v>
          </cell>
        </row>
        <row r="777">
          <cell r="A777">
            <v>573048</v>
          </cell>
          <cell r="G777">
            <v>1</v>
          </cell>
          <cell r="H777">
            <v>3</v>
          </cell>
        </row>
        <row r="778">
          <cell r="A778">
            <v>573051</v>
          </cell>
          <cell r="G778">
            <v>1</v>
          </cell>
          <cell r="H778">
            <v>4.5</v>
          </cell>
        </row>
        <row r="779">
          <cell r="A779">
            <v>573088</v>
          </cell>
          <cell r="G779">
            <v>1</v>
          </cell>
          <cell r="H779">
            <v>4</v>
          </cell>
        </row>
        <row r="780">
          <cell r="A780">
            <v>580000</v>
          </cell>
        </row>
        <row r="781">
          <cell r="A781">
            <v>581001</v>
          </cell>
          <cell r="G781">
            <v>1</v>
          </cell>
          <cell r="H781">
            <v>1</v>
          </cell>
        </row>
        <row r="782">
          <cell r="A782">
            <v>581011</v>
          </cell>
          <cell r="G782">
            <v>1</v>
          </cell>
          <cell r="H782">
            <v>6</v>
          </cell>
        </row>
        <row r="783">
          <cell r="A783">
            <v>581021</v>
          </cell>
          <cell r="G783">
            <v>1</v>
          </cell>
          <cell r="H783">
            <v>6</v>
          </cell>
        </row>
        <row r="784">
          <cell r="A784">
            <v>581051</v>
          </cell>
          <cell r="G784">
            <v>2</v>
          </cell>
          <cell r="H784">
            <v>6</v>
          </cell>
        </row>
        <row r="785">
          <cell r="A785">
            <v>582026</v>
          </cell>
          <cell r="G785" t="str">
            <v>CM</v>
          </cell>
          <cell r="H785">
            <v>0.7</v>
          </cell>
        </row>
        <row r="786">
          <cell r="A786">
            <v>582027</v>
          </cell>
          <cell r="G786" t="str">
            <v>CM</v>
          </cell>
          <cell r="H786">
            <v>4.66</v>
          </cell>
        </row>
        <row r="787">
          <cell r="A787">
            <v>582047</v>
          </cell>
          <cell r="G787" t="str">
            <v>TON</v>
          </cell>
          <cell r="H787">
            <v>1.88</v>
          </cell>
        </row>
        <row r="788">
          <cell r="A788">
            <v>583006</v>
          </cell>
          <cell r="G788">
            <v>1</v>
          </cell>
          <cell r="H788">
            <v>1</v>
          </cell>
        </row>
        <row r="789">
          <cell r="A789">
            <v>583021</v>
          </cell>
          <cell r="G789">
            <v>1</v>
          </cell>
          <cell r="H789">
            <v>2</v>
          </cell>
        </row>
        <row r="790">
          <cell r="A790">
            <v>583023</v>
          </cell>
          <cell r="G790">
            <v>1</v>
          </cell>
          <cell r="H790">
            <v>2</v>
          </cell>
        </row>
        <row r="791">
          <cell r="A791">
            <v>583033</v>
          </cell>
          <cell r="G791">
            <v>1</v>
          </cell>
          <cell r="H791">
            <v>3</v>
          </cell>
        </row>
        <row r="792">
          <cell r="A792">
            <v>583051</v>
          </cell>
          <cell r="G792">
            <v>1</v>
          </cell>
          <cell r="H792">
            <v>1</v>
          </cell>
        </row>
        <row r="793">
          <cell r="A793">
            <v>583088</v>
          </cell>
          <cell r="G793">
            <v>1</v>
          </cell>
          <cell r="H793">
            <v>1</v>
          </cell>
        </row>
        <row r="794">
          <cell r="A794">
            <v>590000</v>
          </cell>
        </row>
        <row r="795">
          <cell r="A795">
            <v>591001</v>
          </cell>
          <cell r="G795">
            <v>1</v>
          </cell>
          <cell r="H795">
            <v>8</v>
          </cell>
        </row>
        <row r="796">
          <cell r="A796">
            <v>591002</v>
          </cell>
          <cell r="G796">
            <v>1</v>
          </cell>
          <cell r="H796">
            <v>10</v>
          </cell>
        </row>
        <row r="797">
          <cell r="A797">
            <v>591011</v>
          </cell>
          <cell r="G797">
            <v>1</v>
          </cell>
          <cell r="H797">
            <v>10</v>
          </cell>
        </row>
        <row r="798">
          <cell r="A798">
            <v>591021</v>
          </cell>
          <cell r="G798">
            <v>1</v>
          </cell>
          <cell r="H798">
            <v>10</v>
          </cell>
        </row>
        <row r="799">
          <cell r="A799">
            <v>591022</v>
          </cell>
          <cell r="G799">
            <v>1</v>
          </cell>
          <cell r="H799">
            <v>8</v>
          </cell>
        </row>
        <row r="800">
          <cell r="A800">
            <v>591023</v>
          </cell>
          <cell r="G800">
            <v>1</v>
          </cell>
          <cell r="H800">
            <v>8</v>
          </cell>
        </row>
        <row r="801">
          <cell r="A801">
            <v>591041</v>
          </cell>
          <cell r="G801">
            <v>4</v>
          </cell>
          <cell r="H801">
            <v>8</v>
          </cell>
        </row>
        <row r="802">
          <cell r="A802">
            <v>591051</v>
          </cell>
          <cell r="G802">
            <v>30</v>
          </cell>
          <cell r="H802">
            <v>8</v>
          </cell>
        </row>
        <row r="803">
          <cell r="A803">
            <v>592024</v>
          </cell>
          <cell r="G803" t="str">
            <v>CM</v>
          </cell>
          <cell r="H803">
            <v>25</v>
          </cell>
        </row>
        <row r="804">
          <cell r="A804">
            <v>592025</v>
          </cell>
          <cell r="G804" t="str">
            <v>CM</v>
          </cell>
          <cell r="H804">
            <v>75</v>
          </cell>
        </row>
        <row r="805">
          <cell r="A805">
            <v>592026</v>
          </cell>
          <cell r="G805" t="str">
            <v>CM</v>
          </cell>
          <cell r="H805">
            <v>50</v>
          </cell>
        </row>
        <row r="806">
          <cell r="A806">
            <v>592027</v>
          </cell>
          <cell r="G806" t="str">
            <v>CM</v>
          </cell>
          <cell r="H806">
            <v>84</v>
          </cell>
        </row>
        <row r="807">
          <cell r="A807">
            <v>592028</v>
          </cell>
          <cell r="G807" t="str">
            <v>CM</v>
          </cell>
          <cell r="H807">
            <v>16</v>
          </cell>
        </row>
        <row r="808">
          <cell r="A808">
            <v>592041</v>
          </cell>
          <cell r="G808" t="str">
            <v>TON</v>
          </cell>
          <cell r="H808">
            <v>20.66</v>
          </cell>
        </row>
        <row r="809">
          <cell r="A809">
            <v>592065</v>
          </cell>
          <cell r="G809" t="str">
            <v>1000 LIT</v>
          </cell>
          <cell r="H809">
            <v>4</v>
          </cell>
        </row>
        <row r="810">
          <cell r="A810">
            <v>592111</v>
          </cell>
          <cell r="G810" t="str">
            <v>LIT</v>
          </cell>
          <cell r="H810">
            <v>4500</v>
          </cell>
        </row>
        <row r="811">
          <cell r="A811">
            <v>593004</v>
          </cell>
          <cell r="G811">
            <v>1</v>
          </cell>
          <cell r="H811">
            <v>7</v>
          </cell>
        </row>
        <row r="812">
          <cell r="A812">
            <v>593011</v>
          </cell>
          <cell r="G812">
            <v>2</v>
          </cell>
          <cell r="H812">
            <v>10</v>
          </cell>
        </row>
        <row r="813">
          <cell r="A813">
            <v>593019</v>
          </cell>
          <cell r="G813">
            <v>2</v>
          </cell>
          <cell r="H813">
            <v>10</v>
          </cell>
        </row>
        <row r="814">
          <cell r="A814">
            <v>593025</v>
          </cell>
          <cell r="G814">
            <v>1</v>
          </cell>
          <cell r="H814">
            <v>10</v>
          </cell>
        </row>
        <row r="815">
          <cell r="A815">
            <v>593032</v>
          </cell>
          <cell r="G815">
            <v>8</v>
          </cell>
          <cell r="H815">
            <v>7</v>
          </cell>
        </row>
        <row r="816">
          <cell r="A816">
            <v>593055</v>
          </cell>
          <cell r="G816">
            <v>1</v>
          </cell>
          <cell r="H816">
            <v>7</v>
          </cell>
        </row>
        <row r="817">
          <cell r="A817">
            <v>593058</v>
          </cell>
          <cell r="G817">
            <v>1</v>
          </cell>
          <cell r="H817">
            <v>7</v>
          </cell>
        </row>
        <row r="818">
          <cell r="A818">
            <v>593061</v>
          </cell>
          <cell r="G818">
            <v>1</v>
          </cell>
          <cell r="H818">
            <v>6</v>
          </cell>
        </row>
        <row r="819">
          <cell r="A819">
            <v>593199</v>
          </cell>
          <cell r="G819">
            <v>1</v>
          </cell>
          <cell r="H819">
            <v>7</v>
          </cell>
        </row>
        <row r="820">
          <cell r="A820">
            <v>600000</v>
          </cell>
        </row>
        <row r="821">
          <cell r="A821">
            <v>601001</v>
          </cell>
          <cell r="G821">
            <v>1</v>
          </cell>
          <cell r="H821">
            <v>8</v>
          </cell>
        </row>
        <row r="822">
          <cell r="A822">
            <v>601002</v>
          </cell>
          <cell r="G822">
            <v>1</v>
          </cell>
          <cell r="H822">
            <v>10</v>
          </cell>
        </row>
        <row r="823">
          <cell r="A823">
            <v>601011</v>
          </cell>
          <cell r="G823">
            <v>1</v>
          </cell>
          <cell r="H823">
            <v>10</v>
          </cell>
        </row>
        <row r="824">
          <cell r="A824">
            <v>601021</v>
          </cell>
          <cell r="G824">
            <v>1</v>
          </cell>
          <cell r="H824">
            <v>10</v>
          </cell>
        </row>
        <row r="825">
          <cell r="A825">
            <v>601022</v>
          </cell>
          <cell r="G825">
            <v>1</v>
          </cell>
          <cell r="H825">
            <v>8</v>
          </cell>
        </row>
        <row r="826">
          <cell r="A826">
            <v>601023</v>
          </cell>
          <cell r="G826">
            <v>1</v>
          </cell>
          <cell r="H826">
            <v>8</v>
          </cell>
        </row>
        <row r="827">
          <cell r="A827">
            <v>601041</v>
          </cell>
          <cell r="G827">
            <v>4</v>
          </cell>
          <cell r="H827">
            <v>8</v>
          </cell>
        </row>
        <row r="828">
          <cell r="A828">
            <v>601051</v>
          </cell>
          <cell r="G828">
            <v>30</v>
          </cell>
          <cell r="H828">
            <v>8</v>
          </cell>
        </row>
        <row r="829">
          <cell r="A829">
            <v>602025</v>
          </cell>
          <cell r="G829" t="str">
            <v>CM</v>
          </cell>
          <cell r="H829">
            <v>62.5</v>
          </cell>
        </row>
        <row r="830">
          <cell r="A830">
            <v>602026</v>
          </cell>
          <cell r="G830" t="str">
            <v>CM</v>
          </cell>
          <cell r="H830">
            <v>87.5</v>
          </cell>
        </row>
        <row r="831">
          <cell r="A831">
            <v>602027</v>
          </cell>
          <cell r="G831" t="str">
            <v>CM</v>
          </cell>
          <cell r="H831">
            <v>96</v>
          </cell>
        </row>
        <row r="832">
          <cell r="A832">
            <v>602028</v>
          </cell>
          <cell r="G832" t="str">
            <v>CM</v>
          </cell>
          <cell r="H832">
            <v>18</v>
          </cell>
        </row>
        <row r="833">
          <cell r="A833">
            <v>602041</v>
          </cell>
          <cell r="G833" t="str">
            <v>TON</v>
          </cell>
          <cell r="H833">
            <v>22.95</v>
          </cell>
        </row>
        <row r="834">
          <cell r="A834">
            <v>602065</v>
          </cell>
          <cell r="G834" t="str">
            <v>1000 LIT</v>
          </cell>
          <cell r="H834">
            <v>4</v>
          </cell>
        </row>
        <row r="835">
          <cell r="A835">
            <v>602111</v>
          </cell>
          <cell r="G835" t="str">
            <v>LIT</v>
          </cell>
          <cell r="H835">
            <v>4500</v>
          </cell>
        </row>
        <row r="836">
          <cell r="A836">
            <v>603004</v>
          </cell>
          <cell r="G836">
            <v>1</v>
          </cell>
          <cell r="H836">
            <v>7</v>
          </cell>
        </row>
        <row r="837">
          <cell r="A837">
            <v>603011</v>
          </cell>
          <cell r="G837">
            <v>2</v>
          </cell>
          <cell r="H837">
            <v>10</v>
          </cell>
        </row>
        <row r="838">
          <cell r="A838">
            <v>603019</v>
          </cell>
          <cell r="G838">
            <v>2</v>
          </cell>
          <cell r="H838">
            <v>10</v>
          </cell>
        </row>
        <row r="839">
          <cell r="A839">
            <v>603025</v>
          </cell>
          <cell r="G839">
            <v>1</v>
          </cell>
          <cell r="H839">
            <v>10</v>
          </cell>
        </row>
        <row r="840">
          <cell r="A840">
            <v>603032</v>
          </cell>
          <cell r="G840">
            <v>7</v>
          </cell>
          <cell r="H840">
            <v>7</v>
          </cell>
        </row>
        <row r="841">
          <cell r="A841">
            <v>603055</v>
          </cell>
          <cell r="G841">
            <v>1</v>
          </cell>
          <cell r="H841">
            <v>7</v>
          </cell>
        </row>
        <row r="842">
          <cell r="A842">
            <v>603058</v>
          </cell>
          <cell r="G842">
            <v>1</v>
          </cell>
          <cell r="H842">
            <v>7</v>
          </cell>
        </row>
        <row r="843">
          <cell r="A843">
            <v>603061</v>
          </cell>
          <cell r="G843">
            <v>1</v>
          </cell>
          <cell r="H843">
            <v>6</v>
          </cell>
        </row>
        <row r="844">
          <cell r="A844">
            <v>603199</v>
          </cell>
          <cell r="G844">
            <v>1</v>
          </cell>
          <cell r="H844">
            <v>7</v>
          </cell>
        </row>
        <row r="845">
          <cell r="A845">
            <v>610000</v>
          </cell>
        </row>
        <row r="846">
          <cell r="A846">
            <v>611001</v>
          </cell>
          <cell r="G846">
            <v>1</v>
          </cell>
          <cell r="H846">
            <v>2</v>
          </cell>
        </row>
        <row r="847">
          <cell r="A847">
            <v>611011</v>
          </cell>
          <cell r="G847">
            <v>1</v>
          </cell>
          <cell r="H847">
            <v>8</v>
          </cell>
        </row>
        <row r="848">
          <cell r="A848">
            <v>611022</v>
          </cell>
          <cell r="G848">
            <v>1</v>
          </cell>
          <cell r="H848">
            <v>2</v>
          </cell>
        </row>
        <row r="849">
          <cell r="A849">
            <v>611041</v>
          </cell>
          <cell r="G849">
            <v>2</v>
          </cell>
          <cell r="H849">
            <v>8</v>
          </cell>
        </row>
        <row r="850">
          <cell r="A850">
            <v>611051</v>
          </cell>
          <cell r="G850">
            <v>8</v>
          </cell>
          <cell r="H850">
            <v>8</v>
          </cell>
        </row>
        <row r="851">
          <cell r="A851">
            <v>612025</v>
          </cell>
          <cell r="G851" t="str">
            <v>CM</v>
          </cell>
          <cell r="H851">
            <v>6.48</v>
          </cell>
        </row>
        <row r="852">
          <cell r="A852">
            <v>612026</v>
          </cell>
          <cell r="G852" t="str">
            <v>CM</v>
          </cell>
          <cell r="H852">
            <v>4.8</v>
          </cell>
        </row>
        <row r="853">
          <cell r="A853">
            <v>612027</v>
          </cell>
          <cell r="G853" t="str">
            <v>CM</v>
          </cell>
          <cell r="H853">
            <v>10.8</v>
          </cell>
        </row>
        <row r="854">
          <cell r="A854">
            <v>612028</v>
          </cell>
          <cell r="G854" t="str">
            <v>CM</v>
          </cell>
          <cell r="H854">
            <v>1.92</v>
          </cell>
        </row>
        <row r="855">
          <cell r="A855">
            <v>612041</v>
          </cell>
          <cell r="G855" t="str">
            <v>TON</v>
          </cell>
          <cell r="H855">
            <v>1.92</v>
          </cell>
        </row>
        <row r="856">
          <cell r="A856">
            <v>612047</v>
          </cell>
          <cell r="G856" t="str">
            <v>TON</v>
          </cell>
          <cell r="H856">
            <v>0.2</v>
          </cell>
        </row>
        <row r="857">
          <cell r="A857">
            <v>612116</v>
          </cell>
          <cell r="G857" t="str">
            <v>LIT</v>
          </cell>
          <cell r="H857">
            <v>400</v>
          </cell>
        </row>
        <row r="858">
          <cell r="A858">
            <v>613021</v>
          </cell>
          <cell r="G858">
            <v>1</v>
          </cell>
          <cell r="H858">
            <v>8</v>
          </cell>
        </row>
        <row r="859">
          <cell r="A859">
            <v>613023</v>
          </cell>
          <cell r="G859">
            <v>1</v>
          </cell>
          <cell r="H859">
            <v>0.33</v>
          </cell>
        </row>
        <row r="860">
          <cell r="A860">
            <v>613025</v>
          </cell>
          <cell r="G860">
            <v>1</v>
          </cell>
          <cell r="H860">
            <v>0.08</v>
          </cell>
        </row>
        <row r="861">
          <cell r="A861">
            <v>613048</v>
          </cell>
          <cell r="G861">
            <v>1</v>
          </cell>
          <cell r="H861">
            <v>0.33</v>
          </cell>
        </row>
        <row r="862">
          <cell r="A862">
            <v>613051</v>
          </cell>
          <cell r="G862">
            <v>1</v>
          </cell>
          <cell r="H862">
            <v>0.67</v>
          </cell>
        </row>
        <row r="863">
          <cell r="A863">
            <v>613073</v>
          </cell>
          <cell r="G863">
            <v>1</v>
          </cell>
          <cell r="H863">
            <v>8</v>
          </cell>
        </row>
        <row r="864">
          <cell r="A864">
            <v>613086</v>
          </cell>
          <cell r="G864">
            <v>1</v>
          </cell>
          <cell r="H864">
            <v>0.08</v>
          </cell>
        </row>
        <row r="865">
          <cell r="A865">
            <v>620000</v>
          </cell>
        </row>
        <row r="866">
          <cell r="A866">
            <v>621001</v>
          </cell>
          <cell r="G866">
            <v>1</v>
          </cell>
          <cell r="H866">
            <v>2</v>
          </cell>
        </row>
        <row r="867">
          <cell r="A867">
            <v>621011</v>
          </cell>
          <cell r="G867">
            <v>1</v>
          </cell>
          <cell r="H867">
            <v>8</v>
          </cell>
        </row>
        <row r="868">
          <cell r="A868">
            <v>621022</v>
          </cell>
          <cell r="G868">
            <v>1</v>
          </cell>
          <cell r="H868">
            <v>2</v>
          </cell>
        </row>
        <row r="869">
          <cell r="A869">
            <v>621041</v>
          </cell>
          <cell r="G869">
            <v>2</v>
          </cell>
          <cell r="H869">
            <v>8</v>
          </cell>
        </row>
        <row r="870">
          <cell r="A870">
            <v>621051</v>
          </cell>
          <cell r="G870">
            <v>8</v>
          </cell>
          <cell r="H870">
            <v>8</v>
          </cell>
        </row>
        <row r="871">
          <cell r="A871">
            <v>622025</v>
          </cell>
          <cell r="G871" t="str">
            <v>CM</v>
          </cell>
          <cell r="H871">
            <v>12</v>
          </cell>
        </row>
        <row r="872">
          <cell r="A872">
            <v>622026</v>
          </cell>
          <cell r="G872" t="str">
            <v>CM</v>
          </cell>
          <cell r="H872">
            <v>4.32</v>
          </cell>
        </row>
        <row r="873">
          <cell r="A873">
            <v>622027</v>
          </cell>
          <cell r="G873" t="str">
            <v>CM</v>
          </cell>
          <cell r="H873">
            <v>6.24</v>
          </cell>
        </row>
        <row r="874">
          <cell r="A874">
            <v>622028</v>
          </cell>
          <cell r="G874" t="str">
            <v>CM</v>
          </cell>
          <cell r="H874">
            <v>1.44</v>
          </cell>
        </row>
        <row r="875">
          <cell r="A875">
            <v>622041</v>
          </cell>
          <cell r="G875" t="str">
            <v>TON</v>
          </cell>
          <cell r="H875">
            <v>1.82</v>
          </cell>
        </row>
        <row r="876">
          <cell r="A876">
            <v>622047</v>
          </cell>
          <cell r="G876" t="str">
            <v>TON</v>
          </cell>
          <cell r="H876">
            <v>0.2</v>
          </cell>
        </row>
        <row r="877">
          <cell r="A877">
            <v>622116</v>
          </cell>
          <cell r="G877" t="str">
            <v>LIT</v>
          </cell>
          <cell r="H877">
            <v>400</v>
          </cell>
        </row>
        <row r="878">
          <cell r="A878">
            <v>623021</v>
          </cell>
          <cell r="G878">
            <v>1</v>
          </cell>
          <cell r="H878">
            <v>8</v>
          </cell>
        </row>
        <row r="879">
          <cell r="A879">
            <v>623023</v>
          </cell>
          <cell r="G879">
            <v>1</v>
          </cell>
          <cell r="H879">
            <v>0.33</v>
          </cell>
        </row>
        <row r="880">
          <cell r="A880">
            <v>623025</v>
          </cell>
          <cell r="G880">
            <v>1</v>
          </cell>
          <cell r="H880">
            <v>0.08</v>
          </cell>
        </row>
        <row r="881">
          <cell r="A881">
            <v>623048</v>
          </cell>
          <cell r="G881">
            <v>1</v>
          </cell>
          <cell r="H881">
            <v>0.33</v>
          </cell>
        </row>
        <row r="882">
          <cell r="A882">
            <v>623051</v>
          </cell>
          <cell r="G882">
            <v>1</v>
          </cell>
          <cell r="H882">
            <v>0.67</v>
          </cell>
        </row>
        <row r="883">
          <cell r="A883">
            <v>623073</v>
          </cell>
          <cell r="G883">
            <v>1</v>
          </cell>
          <cell r="H883">
            <v>8</v>
          </cell>
        </row>
        <row r="884">
          <cell r="A884">
            <v>623086</v>
          </cell>
          <cell r="G884">
            <v>1</v>
          </cell>
          <cell r="H884">
            <v>0.08</v>
          </cell>
        </row>
        <row r="885">
          <cell r="A885">
            <v>630000</v>
          </cell>
        </row>
        <row r="886">
          <cell r="A886">
            <v>631001</v>
          </cell>
          <cell r="G886">
            <v>1</v>
          </cell>
          <cell r="H886">
            <v>2</v>
          </cell>
        </row>
        <row r="887">
          <cell r="A887">
            <v>631002</v>
          </cell>
          <cell r="G887">
            <v>1</v>
          </cell>
          <cell r="H887">
            <v>8</v>
          </cell>
        </row>
        <row r="888">
          <cell r="A888">
            <v>631011</v>
          </cell>
          <cell r="G888">
            <v>1</v>
          </cell>
          <cell r="H888">
            <v>8</v>
          </cell>
        </row>
        <row r="889">
          <cell r="A889">
            <v>631021</v>
          </cell>
          <cell r="G889">
            <v>1</v>
          </cell>
          <cell r="H889">
            <v>4</v>
          </cell>
        </row>
        <row r="890">
          <cell r="A890">
            <v>631041</v>
          </cell>
          <cell r="G890">
            <v>8</v>
          </cell>
          <cell r="H890">
            <v>8</v>
          </cell>
        </row>
        <row r="891">
          <cell r="A891">
            <v>631051</v>
          </cell>
          <cell r="G891">
            <v>10</v>
          </cell>
          <cell r="H891">
            <v>8</v>
          </cell>
        </row>
        <row r="892">
          <cell r="A892">
            <v>632025</v>
          </cell>
          <cell r="G892" t="str">
            <v>CM</v>
          </cell>
          <cell r="H892">
            <v>48.6</v>
          </cell>
        </row>
        <row r="893">
          <cell r="A893">
            <v>632042</v>
          </cell>
          <cell r="G893" t="str">
            <v>TON</v>
          </cell>
          <cell r="H893">
            <v>5.4</v>
          </cell>
        </row>
        <row r="894">
          <cell r="A894">
            <v>632111</v>
          </cell>
          <cell r="G894" t="str">
            <v>LIT</v>
          </cell>
          <cell r="H894">
            <v>3375</v>
          </cell>
        </row>
        <row r="895">
          <cell r="A895">
            <v>633005</v>
          </cell>
          <cell r="G895">
            <v>1</v>
          </cell>
          <cell r="H895">
            <v>4</v>
          </cell>
        </row>
        <row r="896">
          <cell r="A896">
            <v>633011</v>
          </cell>
          <cell r="G896">
            <v>1</v>
          </cell>
          <cell r="H896">
            <v>8</v>
          </cell>
        </row>
        <row r="897">
          <cell r="A897">
            <v>633019</v>
          </cell>
          <cell r="G897">
            <v>2</v>
          </cell>
          <cell r="H897">
            <v>8</v>
          </cell>
        </row>
        <row r="898">
          <cell r="A898">
            <v>633033</v>
          </cell>
          <cell r="G898">
            <v>1</v>
          </cell>
          <cell r="H898">
            <v>4</v>
          </cell>
        </row>
        <row r="899">
          <cell r="A899">
            <v>633220</v>
          </cell>
          <cell r="G899">
            <v>1</v>
          </cell>
          <cell r="H899">
            <v>8</v>
          </cell>
        </row>
        <row r="900">
          <cell r="A900">
            <v>640000</v>
          </cell>
        </row>
        <row r="901">
          <cell r="A901">
            <v>641011</v>
          </cell>
          <cell r="G901">
            <v>1</v>
          </cell>
          <cell r="H901">
            <v>2</v>
          </cell>
        </row>
        <row r="902">
          <cell r="A902">
            <v>641021</v>
          </cell>
          <cell r="G902">
            <v>1</v>
          </cell>
          <cell r="H902">
            <v>8</v>
          </cell>
        </row>
        <row r="903">
          <cell r="A903">
            <v>641023</v>
          </cell>
          <cell r="G903">
            <v>1</v>
          </cell>
          <cell r="H903">
            <v>4</v>
          </cell>
        </row>
        <row r="904">
          <cell r="A904">
            <v>641051</v>
          </cell>
          <cell r="G904">
            <v>2</v>
          </cell>
          <cell r="H904">
            <v>8</v>
          </cell>
        </row>
        <row r="905">
          <cell r="A905">
            <v>642041</v>
          </cell>
          <cell r="G905" t="str">
            <v>TON</v>
          </cell>
          <cell r="H905">
            <v>6.12</v>
          </cell>
        </row>
        <row r="906">
          <cell r="A906">
            <v>643023</v>
          </cell>
          <cell r="G906">
            <v>1</v>
          </cell>
          <cell r="H906">
            <v>8</v>
          </cell>
        </row>
        <row r="907">
          <cell r="A907">
            <v>643051</v>
          </cell>
          <cell r="G907">
            <v>1</v>
          </cell>
          <cell r="H907">
            <v>6</v>
          </cell>
        </row>
        <row r="908">
          <cell r="A908">
            <v>650000</v>
          </cell>
        </row>
        <row r="909">
          <cell r="A909">
            <v>651001</v>
          </cell>
          <cell r="G909">
            <v>1</v>
          </cell>
          <cell r="H909">
            <v>2</v>
          </cell>
        </row>
        <row r="910">
          <cell r="A910">
            <v>651011</v>
          </cell>
          <cell r="G910">
            <v>1</v>
          </cell>
          <cell r="H910">
            <v>2</v>
          </cell>
        </row>
        <row r="911">
          <cell r="A911">
            <v>651021</v>
          </cell>
          <cell r="G911">
            <v>1</v>
          </cell>
          <cell r="H911">
            <v>8</v>
          </cell>
        </row>
        <row r="912">
          <cell r="A912">
            <v>651022</v>
          </cell>
          <cell r="G912">
            <v>1</v>
          </cell>
          <cell r="H912">
            <v>4</v>
          </cell>
        </row>
        <row r="913">
          <cell r="A913">
            <v>651041</v>
          </cell>
          <cell r="G913">
            <v>2</v>
          </cell>
          <cell r="H913">
            <v>4</v>
          </cell>
        </row>
        <row r="914">
          <cell r="A914">
            <v>651051</v>
          </cell>
          <cell r="G914">
            <v>2</v>
          </cell>
          <cell r="H914">
            <v>8</v>
          </cell>
        </row>
        <row r="915">
          <cell r="A915">
            <v>652065</v>
          </cell>
          <cell r="G915" t="str">
            <v>1000 LIT</v>
          </cell>
          <cell r="H915">
            <v>4</v>
          </cell>
        </row>
        <row r="916">
          <cell r="A916">
            <v>652108</v>
          </cell>
          <cell r="G916" t="str">
            <v>SET</v>
          </cell>
          <cell r="H916">
            <v>0.2</v>
          </cell>
        </row>
        <row r="917">
          <cell r="A917">
            <v>653025</v>
          </cell>
          <cell r="G917">
            <v>1</v>
          </cell>
          <cell r="H917">
            <v>4</v>
          </cell>
        </row>
        <row r="918">
          <cell r="A918">
            <v>653033</v>
          </cell>
          <cell r="G918">
            <v>2</v>
          </cell>
          <cell r="H918">
            <v>8</v>
          </cell>
        </row>
        <row r="919">
          <cell r="A919">
            <v>653061</v>
          </cell>
          <cell r="G919">
            <v>1</v>
          </cell>
          <cell r="H919">
            <v>8</v>
          </cell>
        </row>
        <row r="920">
          <cell r="A920">
            <v>653084</v>
          </cell>
          <cell r="G920">
            <v>1</v>
          </cell>
          <cell r="H920">
            <v>8</v>
          </cell>
        </row>
        <row r="921">
          <cell r="A921">
            <v>653086</v>
          </cell>
          <cell r="G921">
            <v>1</v>
          </cell>
          <cell r="H921">
            <v>2</v>
          </cell>
        </row>
        <row r="922">
          <cell r="A922">
            <v>660000</v>
          </cell>
        </row>
        <row r="923">
          <cell r="A923">
            <v>661001</v>
          </cell>
          <cell r="G923">
            <v>1</v>
          </cell>
          <cell r="H923">
            <v>2</v>
          </cell>
        </row>
        <row r="924">
          <cell r="A924">
            <v>661011</v>
          </cell>
          <cell r="G924">
            <v>1</v>
          </cell>
          <cell r="H924">
            <v>2</v>
          </cell>
        </row>
        <row r="925">
          <cell r="A925">
            <v>661021</v>
          </cell>
          <cell r="G925">
            <v>1</v>
          </cell>
          <cell r="H925">
            <v>8</v>
          </cell>
        </row>
        <row r="926">
          <cell r="A926">
            <v>661022</v>
          </cell>
          <cell r="G926">
            <v>1</v>
          </cell>
          <cell r="H926">
            <v>4</v>
          </cell>
        </row>
        <row r="927">
          <cell r="A927">
            <v>661041</v>
          </cell>
          <cell r="G927">
            <v>2</v>
          </cell>
          <cell r="H927">
            <v>4</v>
          </cell>
        </row>
        <row r="928">
          <cell r="A928">
            <v>661051</v>
          </cell>
          <cell r="G928">
            <v>2</v>
          </cell>
          <cell r="H928">
            <v>8</v>
          </cell>
        </row>
        <row r="929">
          <cell r="A929">
            <v>662065</v>
          </cell>
          <cell r="G929" t="str">
            <v>1000 LIT</v>
          </cell>
          <cell r="H929">
            <v>4</v>
          </cell>
        </row>
        <row r="930">
          <cell r="A930">
            <v>662108</v>
          </cell>
          <cell r="G930" t="str">
            <v>SET</v>
          </cell>
          <cell r="H930">
            <v>0.2</v>
          </cell>
        </row>
        <row r="931">
          <cell r="A931">
            <v>663025</v>
          </cell>
          <cell r="G931">
            <v>1</v>
          </cell>
          <cell r="H931">
            <v>4</v>
          </cell>
        </row>
        <row r="932">
          <cell r="A932">
            <v>663033</v>
          </cell>
          <cell r="G932">
            <v>2</v>
          </cell>
          <cell r="H932">
            <v>8</v>
          </cell>
        </row>
        <row r="933">
          <cell r="A933">
            <v>663061</v>
          </cell>
          <cell r="G933">
            <v>1</v>
          </cell>
          <cell r="H933">
            <v>8</v>
          </cell>
        </row>
        <row r="934">
          <cell r="A934">
            <v>663084</v>
          </cell>
          <cell r="G934">
            <v>1</v>
          </cell>
          <cell r="H934">
            <v>8</v>
          </cell>
        </row>
        <row r="935">
          <cell r="A935">
            <v>663086</v>
          </cell>
          <cell r="G935">
            <v>1</v>
          </cell>
          <cell r="H935">
            <v>2</v>
          </cell>
        </row>
        <row r="936">
          <cell r="A936">
            <v>670000</v>
          </cell>
        </row>
        <row r="937">
          <cell r="A937">
            <v>671001</v>
          </cell>
          <cell r="G937">
            <v>1</v>
          </cell>
          <cell r="H937">
            <v>2</v>
          </cell>
        </row>
        <row r="938">
          <cell r="A938">
            <v>671011</v>
          </cell>
          <cell r="G938">
            <v>1</v>
          </cell>
          <cell r="H938">
            <v>2</v>
          </cell>
        </row>
        <row r="939">
          <cell r="A939">
            <v>671021</v>
          </cell>
          <cell r="G939">
            <v>1</v>
          </cell>
          <cell r="H939">
            <v>8</v>
          </cell>
        </row>
        <row r="940">
          <cell r="A940">
            <v>671022</v>
          </cell>
          <cell r="G940">
            <v>1</v>
          </cell>
          <cell r="H940">
            <v>4</v>
          </cell>
        </row>
        <row r="941">
          <cell r="A941">
            <v>671041</v>
          </cell>
          <cell r="G941">
            <v>2</v>
          </cell>
          <cell r="H941">
            <v>4</v>
          </cell>
        </row>
        <row r="942">
          <cell r="A942">
            <v>671051</v>
          </cell>
          <cell r="G942">
            <v>2</v>
          </cell>
          <cell r="H942">
            <v>8</v>
          </cell>
        </row>
        <row r="943">
          <cell r="A943">
            <v>672065</v>
          </cell>
          <cell r="G943" t="str">
            <v>1000 LIT</v>
          </cell>
          <cell r="H943">
            <v>4</v>
          </cell>
        </row>
        <row r="944">
          <cell r="A944">
            <v>672108</v>
          </cell>
          <cell r="G944" t="str">
            <v>SET</v>
          </cell>
          <cell r="H944">
            <v>0.2</v>
          </cell>
        </row>
        <row r="945">
          <cell r="A945">
            <v>673025</v>
          </cell>
          <cell r="G945">
            <v>1</v>
          </cell>
          <cell r="H945">
            <v>4</v>
          </cell>
        </row>
        <row r="946">
          <cell r="A946">
            <v>673033</v>
          </cell>
          <cell r="G946">
            <v>2</v>
          </cell>
          <cell r="H946">
            <v>8</v>
          </cell>
        </row>
        <row r="947">
          <cell r="A947">
            <v>673061</v>
          </cell>
          <cell r="G947">
            <v>1</v>
          </cell>
          <cell r="H947">
            <v>8</v>
          </cell>
        </row>
        <row r="948">
          <cell r="A948">
            <v>673084</v>
          </cell>
          <cell r="G948">
            <v>1</v>
          </cell>
          <cell r="H948">
            <v>8</v>
          </cell>
        </row>
        <row r="949">
          <cell r="A949">
            <v>673086</v>
          </cell>
          <cell r="G949">
            <v>1</v>
          </cell>
          <cell r="H949">
            <v>2</v>
          </cell>
        </row>
        <row r="950">
          <cell r="A950">
            <v>680000</v>
          </cell>
        </row>
        <row r="951">
          <cell r="A951">
            <v>681001</v>
          </cell>
          <cell r="G951">
            <v>1</v>
          </cell>
          <cell r="H951">
            <v>20</v>
          </cell>
        </row>
        <row r="952">
          <cell r="A952">
            <v>681003</v>
          </cell>
          <cell r="G952">
            <v>1</v>
          </cell>
          <cell r="H952">
            <v>4</v>
          </cell>
        </row>
        <row r="953">
          <cell r="A953">
            <v>681013</v>
          </cell>
          <cell r="G953">
            <v>1</v>
          </cell>
          <cell r="H953">
            <v>24</v>
          </cell>
        </row>
        <row r="954">
          <cell r="A954">
            <v>681021</v>
          </cell>
          <cell r="G954">
            <v>1</v>
          </cell>
          <cell r="H954">
            <v>24</v>
          </cell>
        </row>
        <row r="955">
          <cell r="A955">
            <v>681022</v>
          </cell>
          <cell r="G955">
            <v>1</v>
          </cell>
          <cell r="H955">
            <v>20</v>
          </cell>
        </row>
        <row r="956">
          <cell r="A956">
            <v>681023</v>
          </cell>
          <cell r="G956">
            <v>1</v>
          </cell>
          <cell r="H956">
            <v>20</v>
          </cell>
        </row>
        <row r="957">
          <cell r="A957">
            <v>681031</v>
          </cell>
          <cell r="G957">
            <v>8</v>
          </cell>
          <cell r="H957">
            <v>8</v>
          </cell>
        </row>
        <row r="958">
          <cell r="A958">
            <v>681032</v>
          </cell>
          <cell r="G958">
            <v>10</v>
          </cell>
          <cell r="H958">
            <v>24</v>
          </cell>
        </row>
        <row r="959">
          <cell r="A959">
            <v>681041</v>
          </cell>
          <cell r="G959">
            <v>15</v>
          </cell>
          <cell r="H959">
            <v>24</v>
          </cell>
        </row>
        <row r="960">
          <cell r="A960">
            <v>681051</v>
          </cell>
          <cell r="G960">
            <v>10</v>
          </cell>
          <cell r="H960">
            <v>8</v>
          </cell>
        </row>
        <row r="961">
          <cell r="A961">
            <v>682021</v>
          </cell>
          <cell r="G961" t="str">
            <v>CM</v>
          </cell>
          <cell r="H961">
            <v>33.1</v>
          </cell>
        </row>
        <row r="962">
          <cell r="A962">
            <v>682025</v>
          </cell>
          <cell r="G962" t="str">
            <v>CM</v>
          </cell>
          <cell r="H962">
            <v>15</v>
          </cell>
        </row>
        <row r="963">
          <cell r="A963">
            <v>682026</v>
          </cell>
          <cell r="G963" t="str">
            <v>CM</v>
          </cell>
          <cell r="H963">
            <v>20</v>
          </cell>
        </row>
        <row r="964">
          <cell r="A964">
            <v>682027</v>
          </cell>
          <cell r="G964" t="str">
            <v>CM</v>
          </cell>
          <cell r="H964">
            <v>30.5</v>
          </cell>
        </row>
        <row r="965">
          <cell r="A965">
            <v>682053</v>
          </cell>
          <cell r="G965" t="str">
            <v>BAG</v>
          </cell>
          <cell r="H965">
            <v>453.6</v>
          </cell>
        </row>
        <row r="966">
          <cell r="A966">
            <v>682058</v>
          </cell>
          <cell r="G966" t="str">
            <v>LIT</v>
          </cell>
          <cell r="H966">
            <v>53</v>
          </cell>
        </row>
        <row r="967">
          <cell r="A967">
            <v>682060</v>
          </cell>
          <cell r="G967" t="str">
            <v>LIT</v>
          </cell>
          <cell r="H967">
            <v>160</v>
          </cell>
        </row>
        <row r="968">
          <cell r="A968">
            <v>682065</v>
          </cell>
          <cell r="G968" t="str">
            <v>1000 LIT</v>
          </cell>
          <cell r="H968">
            <v>14</v>
          </cell>
        </row>
        <row r="969">
          <cell r="A969">
            <v>682121</v>
          </cell>
          <cell r="G969" t="str">
            <v>LS</v>
          </cell>
          <cell r="H969">
            <v>0.5</v>
          </cell>
        </row>
        <row r="970">
          <cell r="A970">
            <v>683006</v>
          </cell>
          <cell r="G970">
            <v>1</v>
          </cell>
          <cell r="H970">
            <v>2</v>
          </cell>
        </row>
        <row r="971">
          <cell r="A971">
            <v>683024</v>
          </cell>
          <cell r="G971">
            <v>1</v>
          </cell>
          <cell r="H971">
            <v>3</v>
          </cell>
        </row>
        <row r="972">
          <cell r="A972">
            <v>683071</v>
          </cell>
          <cell r="G972">
            <v>1</v>
          </cell>
          <cell r="H972">
            <v>3</v>
          </cell>
        </row>
        <row r="973">
          <cell r="A973">
            <v>683074</v>
          </cell>
          <cell r="G973">
            <v>6</v>
          </cell>
          <cell r="H973">
            <v>4</v>
          </cell>
        </row>
        <row r="974">
          <cell r="A974">
            <v>683086</v>
          </cell>
          <cell r="G974">
            <v>1</v>
          </cell>
          <cell r="H974">
            <v>2</v>
          </cell>
        </row>
        <row r="975">
          <cell r="A975">
            <v>683199</v>
          </cell>
          <cell r="G975">
            <v>1</v>
          </cell>
          <cell r="H975">
            <v>3</v>
          </cell>
        </row>
        <row r="976">
          <cell r="A976">
            <v>683210</v>
          </cell>
          <cell r="G976">
            <v>2</v>
          </cell>
          <cell r="H976">
            <v>6</v>
          </cell>
        </row>
        <row r="977">
          <cell r="A977">
            <v>683214</v>
          </cell>
          <cell r="G977">
            <v>1</v>
          </cell>
          <cell r="H977">
            <v>4</v>
          </cell>
        </row>
        <row r="978">
          <cell r="A978">
            <v>690000</v>
          </cell>
        </row>
        <row r="979">
          <cell r="A979">
            <v>691001</v>
          </cell>
          <cell r="G979">
            <v>1</v>
          </cell>
          <cell r="H979">
            <v>20</v>
          </cell>
        </row>
        <row r="980">
          <cell r="A980">
            <v>691003</v>
          </cell>
          <cell r="G980">
            <v>1</v>
          </cell>
          <cell r="H980">
            <v>4</v>
          </cell>
        </row>
        <row r="981">
          <cell r="A981">
            <v>691013</v>
          </cell>
          <cell r="G981">
            <v>1</v>
          </cell>
          <cell r="H981">
            <v>24</v>
          </cell>
        </row>
        <row r="982">
          <cell r="A982">
            <v>691021</v>
          </cell>
          <cell r="G982">
            <v>1</v>
          </cell>
          <cell r="H982">
            <v>24</v>
          </cell>
        </row>
        <row r="983">
          <cell r="A983">
            <v>691022</v>
          </cell>
          <cell r="G983">
            <v>1</v>
          </cell>
          <cell r="H983">
            <v>20</v>
          </cell>
        </row>
        <row r="984">
          <cell r="A984">
            <v>691023</v>
          </cell>
          <cell r="G984">
            <v>1</v>
          </cell>
          <cell r="H984">
            <v>20</v>
          </cell>
        </row>
        <row r="985">
          <cell r="A985">
            <v>691031</v>
          </cell>
          <cell r="G985">
            <v>8</v>
          </cell>
          <cell r="H985">
            <v>8</v>
          </cell>
        </row>
        <row r="986">
          <cell r="A986">
            <v>691032</v>
          </cell>
          <cell r="G986">
            <v>10</v>
          </cell>
          <cell r="H986">
            <v>24</v>
          </cell>
        </row>
        <row r="987">
          <cell r="A987">
            <v>691041</v>
          </cell>
          <cell r="G987">
            <v>15</v>
          </cell>
          <cell r="H987">
            <v>24</v>
          </cell>
        </row>
        <row r="988">
          <cell r="A988">
            <v>691051</v>
          </cell>
          <cell r="G988">
            <v>10</v>
          </cell>
          <cell r="H988">
            <v>8</v>
          </cell>
        </row>
        <row r="989">
          <cell r="A989">
            <v>692021</v>
          </cell>
          <cell r="G989" t="str">
            <v>CM</v>
          </cell>
          <cell r="H989">
            <v>33.1</v>
          </cell>
        </row>
        <row r="990">
          <cell r="A990">
            <v>692025</v>
          </cell>
          <cell r="G990" t="str">
            <v>CM</v>
          </cell>
          <cell r="H990">
            <v>15</v>
          </cell>
        </row>
        <row r="991">
          <cell r="A991">
            <v>692026</v>
          </cell>
          <cell r="G991" t="str">
            <v>CM</v>
          </cell>
          <cell r="H991">
            <v>20</v>
          </cell>
        </row>
        <row r="992">
          <cell r="A992">
            <v>692027</v>
          </cell>
          <cell r="G992" t="str">
            <v>CM</v>
          </cell>
          <cell r="H992">
            <v>30.5</v>
          </cell>
        </row>
        <row r="993">
          <cell r="A993">
            <v>692053</v>
          </cell>
          <cell r="G993" t="str">
            <v>BAG</v>
          </cell>
          <cell r="H993">
            <v>453.6</v>
          </cell>
        </row>
        <row r="994">
          <cell r="A994">
            <v>692058</v>
          </cell>
          <cell r="G994" t="str">
            <v>LIT</v>
          </cell>
          <cell r="H994">
            <v>53</v>
          </cell>
        </row>
        <row r="995">
          <cell r="A995">
            <v>692060</v>
          </cell>
          <cell r="G995" t="str">
            <v>LIT</v>
          </cell>
          <cell r="H995">
            <v>160</v>
          </cell>
        </row>
        <row r="996">
          <cell r="A996">
            <v>692065</v>
          </cell>
          <cell r="G996" t="str">
            <v>1000 LIT</v>
          </cell>
          <cell r="H996">
            <v>14</v>
          </cell>
        </row>
        <row r="997">
          <cell r="A997">
            <v>692121</v>
          </cell>
          <cell r="G997" t="str">
            <v>LS</v>
          </cell>
          <cell r="H997">
            <v>1</v>
          </cell>
        </row>
        <row r="998">
          <cell r="A998">
            <v>693006</v>
          </cell>
          <cell r="G998">
            <v>1</v>
          </cell>
          <cell r="H998">
            <v>2</v>
          </cell>
        </row>
        <row r="999">
          <cell r="A999">
            <v>693024</v>
          </cell>
          <cell r="G999">
            <v>1</v>
          </cell>
          <cell r="H999">
            <v>3</v>
          </cell>
        </row>
        <row r="1000">
          <cell r="A1000">
            <v>693071</v>
          </cell>
          <cell r="G1000">
            <v>1</v>
          </cell>
          <cell r="H1000">
            <v>3</v>
          </cell>
        </row>
        <row r="1001">
          <cell r="A1001">
            <v>693074</v>
          </cell>
          <cell r="G1001">
            <v>6</v>
          </cell>
          <cell r="H1001">
            <v>4</v>
          </cell>
        </row>
        <row r="1002">
          <cell r="A1002">
            <v>693086</v>
          </cell>
          <cell r="G1002">
            <v>1</v>
          </cell>
          <cell r="H1002">
            <v>2</v>
          </cell>
        </row>
        <row r="1003">
          <cell r="A1003">
            <v>693199</v>
          </cell>
          <cell r="G1003">
            <v>1</v>
          </cell>
          <cell r="H1003">
            <v>3</v>
          </cell>
        </row>
        <row r="1004">
          <cell r="A1004">
            <v>693210</v>
          </cell>
          <cell r="G1004">
            <v>2</v>
          </cell>
          <cell r="H1004">
            <v>6</v>
          </cell>
        </row>
        <row r="1005">
          <cell r="A1005">
            <v>693214</v>
          </cell>
          <cell r="G1005">
            <v>1</v>
          </cell>
          <cell r="H1005">
            <v>4</v>
          </cell>
        </row>
        <row r="1006">
          <cell r="A1006">
            <v>700000</v>
          </cell>
        </row>
        <row r="1007">
          <cell r="A1007">
            <v>701001</v>
          </cell>
          <cell r="G1007">
            <v>1</v>
          </cell>
          <cell r="H1007">
            <v>20</v>
          </cell>
        </row>
        <row r="1008">
          <cell r="A1008">
            <v>701003</v>
          </cell>
          <cell r="G1008">
            <v>1</v>
          </cell>
          <cell r="H1008">
            <v>4</v>
          </cell>
        </row>
        <row r="1009">
          <cell r="A1009">
            <v>701013</v>
          </cell>
          <cell r="G1009">
            <v>1</v>
          </cell>
          <cell r="H1009">
            <v>24</v>
          </cell>
        </row>
        <row r="1010">
          <cell r="A1010">
            <v>701021</v>
          </cell>
          <cell r="G1010">
            <v>1</v>
          </cell>
          <cell r="H1010">
            <v>24</v>
          </cell>
        </row>
        <row r="1011">
          <cell r="A1011">
            <v>701022</v>
          </cell>
          <cell r="G1011">
            <v>1</v>
          </cell>
          <cell r="H1011">
            <v>20</v>
          </cell>
        </row>
        <row r="1012">
          <cell r="A1012">
            <v>701023</v>
          </cell>
          <cell r="G1012">
            <v>1</v>
          </cell>
          <cell r="H1012">
            <v>20</v>
          </cell>
        </row>
        <row r="1013">
          <cell r="A1013">
            <v>701031</v>
          </cell>
          <cell r="G1013">
            <v>8</v>
          </cell>
          <cell r="H1013">
            <v>8</v>
          </cell>
        </row>
        <row r="1014">
          <cell r="A1014">
            <v>701032</v>
          </cell>
          <cell r="G1014">
            <v>10</v>
          </cell>
          <cell r="H1014">
            <v>24</v>
          </cell>
        </row>
        <row r="1015">
          <cell r="A1015">
            <v>701041</v>
          </cell>
          <cell r="G1015">
            <v>15</v>
          </cell>
          <cell r="H1015">
            <v>24</v>
          </cell>
        </row>
        <row r="1016">
          <cell r="A1016">
            <v>701051</v>
          </cell>
          <cell r="G1016">
            <v>10</v>
          </cell>
          <cell r="H1016">
            <v>8</v>
          </cell>
        </row>
        <row r="1017">
          <cell r="A1017">
            <v>702021</v>
          </cell>
          <cell r="G1017" t="str">
            <v>CM</v>
          </cell>
          <cell r="H1017">
            <v>33.1</v>
          </cell>
        </row>
        <row r="1018">
          <cell r="A1018">
            <v>702025</v>
          </cell>
          <cell r="G1018" t="str">
            <v>CM</v>
          </cell>
          <cell r="H1018">
            <v>15</v>
          </cell>
        </row>
        <row r="1019">
          <cell r="A1019">
            <v>702026</v>
          </cell>
          <cell r="G1019" t="str">
            <v>CM</v>
          </cell>
          <cell r="H1019">
            <v>20</v>
          </cell>
        </row>
        <row r="1020">
          <cell r="A1020">
            <v>702027</v>
          </cell>
          <cell r="G1020" t="str">
            <v>CM</v>
          </cell>
          <cell r="H1020">
            <v>30.5</v>
          </cell>
        </row>
        <row r="1021">
          <cell r="A1021">
            <v>702053</v>
          </cell>
          <cell r="G1021" t="str">
            <v>BAG</v>
          </cell>
          <cell r="H1021">
            <v>453.6</v>
          </cell>
        </row>
        <row r="1022">
          <cell r="A1022">
            <v>702058</v>
          </cell>
          <cell r="G1022" t="str">
            <v>LIT</v>
          </cell>
          <cell r="H1022">
            <v>53</v>
          </cell>
        </row>
        <row r="1023">
          <cell r="A1023">
            <v>702060</v>
          </cell>
          <cell r="G1023" t="str">
            <v>LIT</v>
          </cell>
          <cell r="H1023">
            <v>160</v>
          </cell>
        </row>
        <row r="1024">
          <cell r="A1024">
            <v>702065</v>
          </cell>
          <cell r="G1024" t="str">
            <v>1000 LIT</v>
          </cell>
          <cell r="H1024">
            <v>14</v>
          </cell>
        </row>
        <row r="1025">
          <cell r="A1025">
            <v>702121</v>
          </cell>
          <cell r="G1025" t="str">
            <v>LS</v>
          </cell>
          <cell r="H1025">
            <v>2</v>
          </cell>
        </row>
        <row r="1026">
          <cell r="A1026">
            <v>703006</v>
          </cell>
          <cell r="G1026">
            <v>1</v>
          </cell>
          <cell r="H1026">
            <v>2</v>
          </cell>
        </row>
        <row r="1027">
          <cell r="A1027">
            <v>703024</v>
          </cell>
          <cell r="G1027">
            <v>1</v>
          </cell>
          <cell r="H1027">
            <v>3</v>
          </cell>
        </row>
        <row r="1028">
          <cell r="A1028">
            <v>703071</v>
          </cell>
          <cell r="G1028">
            <v>1</v>
          </cell>
          <cell r="H1028">
            <v>3</v>
          </cell>
        </row>
        <row r="1029">
          <cell r="A1029">
            <v>703074</v>
          </cell>
          <cell r="G1029">
            <v>6</v>
          </cell>
          <cell r="H1029">
            <v>4</v>
          </cell>
        </row>
        <row r="1030">
          <cell r="A1030">
            <v>703086</v>
          </cell>
          <cell r="G1030">
            <v>1</v>
          </cell>
          <cell r="H1030">
            <v>2</v>
          </cell>
        </row>
        <row r="1031">
          <cell r="A1031">
            <v>703199</v>
          </cell>
          <cell r="G1031">
            <v>1</v>
          </cell>
          <cell r="H1031">
            <v>3</v>
          </cell>
        </row>
        <row r="1032">
          <cell r="A1032">
            <v>703210</v>
          </cell>
          <cell r="G1032">
            <v>2</v>
          </cell>
          <cell r="H1032">
            <v>6</v>
          </cell>
        </row>
        <row r="1033">
          <cell r="A1033">
            <v>703214</v>
          </cell>
          <cell r="G1033">
            <v>1</v>
          </cell>
          <cell r="H1033">
            <v>4</v>
          </cell>
        </row>
        <row r="1034">
          <cell r="A1034">
            <v>710000</v>
          </cell>
        </row>
        <row r="1035">
          <cell r="A1035">
            <v>711001</v>
          </cell>
          <cell r="G1035">
            <v>1</v>
          </cell>
          <cell r="H1035">
            <v>20</v>
          </cell>
        </row>
        <row r="1036">
          <cell r="A1036">
            <v>711003</v>
          </cell>
          <cell r="G1036">
            <v>1</v>
          </cell>
          <cell r="H1036">
            <v>4</v>
          </cell>
        </row>
        <row r="1037">
          <cell r="A1037">
            <v>711013</v>
          </cell>
          <cell r="G1037">
            <v>1</v>
          </cell>
          <cell r="H1037">
            <v>24</v>
          </cell>
        </row>
        <row r="1038">
          <cell r="A1038">
            <v>711021</v>
          </cell>
          <cell r="G1038">
            <v>1</v>
          </cell>
          <cell r="H1038">
            <v>24</v>
          </cell>
        </row>
        <row r="1039">
          <cell r="A1039">
            <v>711022</v>
          </cell>
          <cell r="G1039">
            <v>1</v>
          </cell>
          <cell r="H1039">
            <v>20</v>
          </cell>
        </row>
        <row r="1040">
          <cell r="A1040">
            <v>711023</v>
          </cell>
          <cell r="G1040">
            <v>1</v>
          </cell>
          <cell r="H1040">
            <v>20</v>
          </cell>
        </row>
        <row r="1041">
          <cell r="A1041">
            <v>711031</v>
          </cell>
          <cell r="G1041">
            <v>8</v>
          </cell>
          <cell r="H1041">
            <v>8</v>
          </cell>
        </row>
        <row r="1042">
          <cell r="A1042">
            <v>711032</v>
          </cell>
          <cell r="G1042">
            <v>10</v>
          </cell>
          <cell r="H1042">
            <v>24</v>
          </cell>
        </row>
        <row r="1043">
          <cell r="A1043">
            <v>711041</v>
          </cell>
          <cell r="G1043">
            <v>15</v>
          </cell>
          <cell r="H1043">
            <v>24</v>
          </cell>
        </row>
        <row r="1044">
          <cell r="A1044">
            <v>711051</v>
          </cell>
          <cell r="G1044">
            <v>10</v>
          </cell>
          <cell r="H1044">
            <v>8</v>
          </cell>
        </row>
        <row r="1045">
          <cell r="A1045">
            <v>712021</v>
          </cell>
          <cell r="G1045" t="str">
            <v>CM</v>
          </cell>
          <cell r="H1045">
            <v>33.1</v>
          </cell>
        </row>
        <row r="1046">
          <cell r="A1046">
            <v>712025</v>
          </cell>
          <cell r="G1046" t="str">
            <v>CM</v>
          </cell>
          <cell r="H1046">
            <v>15</v>
          </cell>
        </row>
        <row r="1047">
          <cell r="A1047">
            <v>712026</v>
          </cell>
          <cell r="G1047" t="str">
            <v>CM</v>
          </cell>
          <cell r="H1047">
            <v>20</v>
          </cell>
        </row>
        <row r="1048">
          <cell r="A1048">
            <v>712027</v>
          </cell>
          <cell r="G1048" t="str">
            <v>CM</v>
          </cell>
          <cell r="H1048">
            <v>30.5</v>
          </cell>
        </row>
        <row r="1049">
          <cell r="A1049">
            <v>712053</v>
          </cell>
          <cell r="G1049" t="str">
            <v>BAG</v>
          </cell>
          <cell r="H1049">
            <v>529.20000000000005</v>
          </cell>
        </row>
        <row r="1050">
          <cell r="A1050">
            <v>712058</v>
          </cell>
          <cell r="G1050" t="str">
            <v>LIT</v>
          </cell>
          <cell r="H1050">
            <v>53</v>
          </cell>
        </row>
        <row r="1051">
          <cell r="A1051">
            <v>712060</v>
          </cell>
          <cell r="G1051" t="str">
            <v>LIT</v>
          </cell>
          <cell r="H1051">
            <v>160</v>
          </cell>
        </row>
        <row r="1052">
          <cell r="A1052">
            <v>712065</v>
          </cell>
          <cell r="G1052" t="str">
            <v>1000 LIT</v>
          </cell>
          <cell r="H1052">
            <v>14</v>
          </cell>
        </row>
        <row r="1053">
          <cell r="A1053">
            <v>712121</v>
          </cell>
          <cell r="G1053" t="str">
            <v>LS</v>
          </cell>
          <cell r="H1053">
            <v>0.5</v>
          </cell>
        </row>
        <row r="1054">
          <cell r="A1054">
            <v>713006</v>
          </cell>
          <cell r="G1054">
            <v>1</v>
          </cell>
          <cell r="H1054">
            <v>2</v>
          </cell>
        </row>
        <row r="1055">
          <cell r="A1055">
            <v>713024</v>
          </cell>
          <cell r="G1055">
            <v>1</v>
          </cell>
          <cell r="H1055">
            <v>3</v>
          </cell>
        </row>
        <row r="1056">
          <cell r="A1056">
            <v>713071</v>
          </cell>
          <cell r="G1056">
            <v>1</v>
          </cell>
          <cell r="H1056">
            <v>3</v>
          </cell>
        </row>
        <row r="1057">
          <cell r="A1057">
            <v>713074</v>
          </cell>
          <cell r="G1057">
            <v>6</v>
          </cell>
          <cell r="H1057">
            <v>4</v>
          </cell>
        </row>
        <row r="1058">
          <cell r="A1058">
            <v>713086</v>
          </cell>
          <cell r="G1058">
            <v>1</v>
          </cell>
          <cell r="H1058">
            <v>2</v>
          </cell>
        </row>
        <row r="1059">
          <cell r="A1059">
            <v>713199</v>
          </cell>
          <cell r="G1059">
            <v>1</v>
          </cell>
          <cell r="H1059">
            <v>3</v>
          </cell>
        </row>
        <row r="1060">
          <cell r="A1060">
            <v>713210</v>
          </cell>
          <cell r="G1060">
            <v>2</v>
          </cell>
          <cell r="H1060">
            <v>6</v>
          </cell>
        </row>
        <row r="1061">
          <cell r="A1061">
            <v>713214</v>
          </cell>
          <cell r="G1061">
            <v>1</v>
          </cell>
          <cell r="H1061">
            <v>4</v>
          </cell>
        </row>
        <row r="1062">
          <cell r="A1062">
            <v>720000</v>
          </cell>
        </row>
        <row r="1063">
          <cell r="A1063">
            <v>721001</v>
          </cell>
          <cell r="G1063">
            <v>1</v>
          </cell>
          <cell r="H1063">
            <v>20</v>
          </cell>
        </row>
        <row r="1064">
          <cell r="A1064">
            <v>721003</v>
          </cell>
          <cell r="G1064">
            <v>1</v>
          </cell>
          <cell r="H1064">
            <v>4</v>
          </cell>
        </row>
        <row r="1065">
          <cell r="A1065">
            <v>721013</v>
          </cell>
          <cell r="G1065">
            <v>1</v>
          </cell>
          <cell r="H1065">
            <v>24</v>
          </cell>
        </row>
        <row r="1066">
          <cell r="A1066">
            <v>721021</v>
          </cell>
          <cell r="G1066">
            <v>1</v>
          </cell>
          <cell r="H1066">
            <v>24</v>
          </cell>
        </row>
        <row r="1067">
          <cell r="A1067">
            <v>721022</v>
          </cell>
          <cell r="G1067">
            <v>1</v>
          </cell>
          <cell r="H1067">
            <v>20</v>
          </cell>
        </row>
        <row r="1068">
          <cell r="A1068">
            <v>721023</v>
          </cell>
          <cell r="G1068">
            <v>1</v>
          </cell>
          <cell r="H1068">
            <v>20</v>
          </cell>
        </row>
        <row r="1069">
          <cell r="A1069">
            <v>721031</v>
          </cell>
          <cell r="G1069">
            <v>8</v>
          </cell>
          <cell r="H1069">
            <v>8</v>
          </cell>
        </row>
        <row r="1070">
          <cell r="A1070">
            <v>721032</v>
          </cell>
          <cell r="G1070">
            <v>10</v>
          </cell>
          <cell r="H1070">
            <v>24</v>
          </cell>
        </row>
        <row r="1071">
          <cell r="A1071">
            <v>721041</v>
          </cell>
          <cell r="G1071">
            <v>15</v>
          </cell>
          <cell r="H1071">
            <v>24</v>
          </cell>
        </row>
        <row r="1072">
          <cell r="A1072">
            <v>721051</v>
          </cell>
          <cell r="G1072">
            <v>10</v>
          </cell>
          <cell r="H1072">
            <v>8</v>
          </cell>
        </row>
        <row r="1073">
          <cell r="A1073">
            <v>722021</v>
          </cell>
          <cell r="G1073" t="str">
            <v>CM</v>
          </cell>
          <cell r="H1073">
            <v>33.1</v>
          </cell>
        </row>
        <row r="1074">
          <cell r="A1074">
            <v>722025</v>
          </cell>
          <cell r="G1074" t="str">
            <v>CM</v>
          </cell>
          <cell r="H1074">
            <v>15</v>
          </cell>
        </row>
        <row r="1075">
          <cell r="A1075">
            <v>722026</v>
          </cell>
          <cell r="G1075" t="str">
            <v>CM</v>
          </cell>
          <cell r="H1075">
            <v>20</v>
          </cell>
        </row>
        <row r="1076">
          <cell r="A1076">
            <v>722027</v>
          </cell>
          <cell r="G1076" t="str">
            <v>CM</v>
          </cell>
          <cell r="H1076">
            <v>30.5</v>
          </cell>
        </row>
        <row r="1077">
          <cell r="A1077">
            <v>722053</v>
          </cell>
          <cell r="G1077" t="str">
            <v>BAG</v>
          </cell>
          <cell r="H1077">
            <v>529.20000000000005</v>
          </cell>
        </row>
        <row r="1078">
          <cell r="A1078">
            <v>722058</v>
          </cell>
          <cell r="G1078" t="str">
            <v>LIT</v>
          </cell>
          <cell r="H1078">
            <v>53</v>
          </cell>
        </row>
        <row r="1079">
          <cell r="A1079">
            <v>722060</v>
          </cell>
          <cell r="G1079" t="str">
            <v>LIT</v>
          </cell>
          <cell r="H1079">
            <v>160</v>
          </cell>
        </row>
        <row r="1080">
          <cell r="A1080">
            <v>722065</v>
          </cell>
          <cell r="G1080" t="str">
            <v>1000 LIT</v>
          </cell>
          <cell r="H1080">
            <v>14</v>
          </cell>
        </row>
        <row r="1081">
          <cell r="A1081">
            <v>722121</v>
          </cell>
          <cell r="G1081" t="str">
            <v>LS</v>
          </cell>
          <cell r="H1081">
            <v>1</v>
          </cell>
        </row>
        <row r="1082">
          <cell r="A1082">
            <v>723006</v>
          </cell>
          <cell r="G1082">
            <v>1</v>
          </cell>
          <cell r="H1082">
            <v>2</v>
          </cell>
        </row>
        <row r="1083">
          <cell r="A1083">
            <v>723024</v>
          </cell>
          <cell r="G1083">
            <v>1</v>
          </cell>
          <cell r="H1083">
            <v>3</v>
          </cell>
        </row>
        <row r="1084">
          <cell r="A1084">
            <v>723071</v>
          </cell>
          <cell r="G1084">
            <v>1</v>
          </cell>
          <cell r="H1084">
            <v>3</v>
          </cell>
        </row>
        <row r="1085">
          <cell r="A1085">
            <v>723074</v>
          </cell>
          <cell r="G1085">
            <v>6</v>
          </cell>
          <cell r="H1085">
            <v>4</v>
          </cell>
        </row>
        <row r="1086">
          <cell r="A1086">
            <v>723086</v>
          </cell>
          <cell r="G1086">
            <v>1</v>
          </cell>
          <cell r="H1086">
            <v>2</v>
          </cell>
        </row>
        <row r="1087">
          <cell r="A1087">
            <v>723199</v>
          </cell>
          <cell r="G1087">
            <v>1</v>
          </cell>
          <cell r="H1087">
            <v>3</v>
          </cell>
        </row>
        <row r="1088">
          <cell r="A1088">
            <v>723210</v>
          </cell>
          <cell r="G1088">
            <v>2</v>
          </cell>
          <cell r="H1088">
            <v>6</v>
          </cell>
        </row>
        <row r="1089">
          <cell r="A1089">
            <v>723214</v>
          </cell>
          <cell r="G1089">
            <v>1</v>
          </cell>
          <cell r="H1089">
            <v>4</v>
          </cell>
        </row>
        <row r="1090">
          <cell r="A1090">
            <v>730000</v>
          </cell>
        </row>
        <row r="1091">
          <cell r="A1091">
            <v>731001</v>
          </cell>
          <cell r="G1091">
            <v>1</v>
          </cell>
          <cell r="H1091">
            <v>20</v>
          </cell>
        </row>
        <row r="1092">
          <cell r="A1092">
            <v>731003</v>
          </cell>
          <cell r="G1092">
            <v>1</v>
          </cell>
          <cell r="H1092">
            <v>4</v>
          </cell>
        </row>
        <row r="1093">
          <cell r="A1093">
            <v>731013</v>
          </cell>
          <cell r="G1093">
            <v>1</v>
          </cell>
          <cell r="H1093">
            <v>24</v>
          </cell>
        </row>
        <row r="1094">
          <cell r="A1094">
            <v>731021</v>
          </cell>
          <cell r="G1094">
            <v>1</v>
          </cell>
          <cell r="H1094">
            <v>24</v>
          </cell>
        </row>
        <row r="1095">
          <cell r="A1095">
            <v>731022</v>
          </cell>
          <cell r="G1095">
            <v>1</v>
          </cell>
          <cell r="H1095">
            <v>20</v>
          </cell>
        </row>
        <row r="1096">
          <cell r="A1096">
            <v>731023</v>
          </cell>
          <cell r="G1096">
            <v>1</v>
          </cell>
          <cell r="H1096">
            <v>20</v>
          </cell>
        </row>
        <row r="1097">
          <cell r="A1097">
            <v>731031</v>
          </cell>
          <cell r="G1097">
            <v>8</v>
          </cell>
          <cell r="H1097">
            <v>8</v>
          </cell>
        </row>
        <row r="1098">
          <cell r="A1098">
            <v>731032</v>
          </cell>
          <cell r="G1098">
            <v>10</v>
          </cell>
          <cell r="H1098">
            <v>24</v>
          </cell>
        </row>
        <row r="1099">
          <cell r="A1099">
            <v>731041</v>
          </cell>
          <cell r="G1099">
            <v>15</v>
          </cell>
          <cell r="H1099">
            <v>24</v>
          </cell>
        </row>
        <row r="1100">
          <cell r="A1100">
            <v>731051</v>
          </cell>
          <cell r="G1100">
            <v>10</v>
          </cell>
          <cell r="H1100">
            <v>8</v>
          </cell>
        </row>
        <row r="1101">
          <cell r="A1101">
            <v>732021</v>
          </cell>
          <cell r="G1101" t="str">
            <v>CM</v>
          </cell>
          <cell r="H1101">
            <v>33.1</v>
          </cell>
        </row>
        <row r="1102">
          <cell r="A1102">
            <v>732025</v>
          </cell>
          <cell r="G1102" t="str">
            <v>CM</v>
          </cell>
          <cell r="H1102">
            <v>15</v>
          </cell>
        </row>
        <row r="1103">
          <cell r="A1103">
            <v>732026</v>
          </cell>
          <cell r="G1103" t="str">
            <v>CM</v>
          </cell>
          <cell r="H1103">
            <v>20</v>
          </cell>
        </row>
        <row r="1104">
          <cell r="A1104">
            <v>732027</v>
          </cell>
          <cell r="G1104" t="str">
            <v>CM</v>
          </cell>
          <cell r="H1104">
            <v>30.5</v>
          </cell>
        </row>
        <row r="1105">
          <cell r="A1105">
            <v>732053</v>
          </cell>
          <cell r="G1105" t="str">
            <v>BAG</v>
          </cell>
          <cell r="H1105">
            <v>529.20000000000005</v>
          </cell>
        </row>
        <row r="1106">
          <cell r="A1106">
            <v>732058</v>
          </cell>
          <cell r="G1106" t="str">
            <v>LIT</v>
          </cell>
          <cell r="H1106">
            <v>53</v>
          </cell>
        </row>
        <row r="1107">
          <cell r="A1107">
            <v>732060</v>
          </cell>
          <cell r="G1107" t="str">
            <v>LIT</v>
          </cell>
          <cell r="H1107">
            <v>160</v>
          </cell>
        </row>
        <row r="1108">
          <cell r="A1108">
            <v>732065</v>
          </cell>
          <cell r="G1108" t="str">
            <v>1000 LIT</v>
          </cell>
          <cell r="H1108">
            <v>14</v>
          </cell>
        </row>
        <row r="1109">
          <cell r="A1109">
            <v>732121</v>
          </cell>
          <cell r="G1109" t="str">
            <v>LS</v>
          </cell>
          <cell r="H1109">
            <v>2</v>
          </cell>
        </row>
        <row r="1110">
          <cell r="A1110">
            <v>733006</v>
          </cell>
          <cell r="G1110">
            <v>1</v>
          </cell>
          <cell r="H1110">
            <v>2</v>
          </cell>
        </row>
        <row r="1111">
          <cell r="A1111">
            <v>733024</v>
          </cell>
          <cell r="G1111">
            <v>1</v>
          </cell>
          <cell r="H1111">
            <v>3</v>
          </cell>
        </row>
        <row r="1112">
          <cell r="A1112">
            <v>733071</v>
          </cell>
          <cell r="G1112">
            <v>1</v>
          </cell>
          <cell r="H1112">
            <v>3</v>
          </cell>
        </row>
        <row r="1113">
          <cell r="A1113">
            <v>733074</v>
          </cell>
          <cell r="G1113">
            <v>6</v>
          </cell>
          <cell r="H1113">
            <v>4</v>
          </cell>
        </row>
        <row r="1114">
          <cell r="A1114">
            <v>733086</v>
          </cell>
          <cell r="G1114">
            <v>1</v>
          </cell>
          <cell r="H1114">
            <v>2</v>
          </cell>
        </row>
        <row r="1115">
          <cell r="A1115">
            <v>733199</v>
          </cell>
          <cell r="G1115">
            <v>1</v>
          </cell>
          <cell r="H1115">
            <v>3</v>
          </cell>
        </row>
        <row r="1116">
          <cell r="A1116">
            <v>733210</v>
          </cell>
          <cell r="G1116">
            <v>2</v>
          </cell>
          <cell r="H1116">
            <v>6</v>
          </cell>
        </row>
        <row r="1117">
          <cell r="A1117">
            <v>733214</v>
          </cell>
          <cell r="G1117">
            <v>1</v>
          </cell>
          <cell r="H1117">
            <v>4</v>
          </cell>
        </row>
        <row r="1118">
          <cell r="A1118">
            <v>740000</v>
          </cell>
        </row>
        <row r="1119">
          <cell r="A1119">
            <v>741001</v>
          </cell>
          <cell r="G1119">
            <v>1</v>
          </cell>
          <cell r="H1119">
            <v>20</v>
          </cell>
        </row>
        <row r="1120">
          <cell r="A1120">
            <v>741003</v>
          </cell>
          <cell r="G1120">
            <v>1</v>
          </cell>
          <cell r="H1120">
            <v>4</v>
          </cell>
        </row>
        <row r="1121">
          <cell r="A1121">
            <v>741013</v>
          </cell>
          <cell r="G1121">
            <v>1</v>
          </cell>
          <cell r="H1121">
            <v>24</v>
          </cell>
        </row>
        <row r="1122">
          <cell r="A1122">
            <v>741021</v>
          </cell>
          <cell r="G1122">
            <v>1</v>
          </cell>
          <cell r="H1122">
            <v>24</v>
          </cell>
        </row>
        <row r="1123">
          <cell r="A1123">
            <v>741022</v>
          </cell>
          <cell r="G1123">
            <v>1</v>
          </cell>
          <cell r="H1123">
            <v>20</v>
          </cell>
        </row>
        <row r="1124">
          <cell r="A1124">
            <v>741023</v>
          </cell>
          <cell r="G1124">
            <v>1</v>
          </cell>
          <cell r="H1124">
            <v>20</v>
          </cell>
        </row>
        <row r="1125">
          <cell r="A1125">
            <v>741031</v>
          </cell>
          <cell r="G1125">
            <v>8</v>
          </cell>
          <cell r="H1125">
            <v>8</v>
          </cell>
        </row>
        <row r="1126">
          <cell r="A1126">
            <v>741032</v>
          </cell>
          <cell r="G1126">
            <v>10</v>
          </cell>
          <cell r="H1126">
            <v>24</v>
          </cell>
        </row>
        <row r="1127">
          <cell r="A1127">
            <v>741041</v>
          </cell>
          <cell r="G1127">
            <v>15</v>
          </cell>
          <cell r="H1127">
            <v>24</v>
          </cell>
        </row>
        <row r="1128">
          <cell r="A1128">
            <v>741051</v>
          </cell>
          <cell r="G1128">
            <v>10</v>
          </cell>
          <cell r="H1128">
            <v>8</v>
          </cell>
        </row>
        <row r="1129">
          <cell r="A1129">
            <v>742021</v>
          </cell>
          <cell r="G1129" t="str">
            <v>CM</v>
          </cell>
          <cell r="H1129">
            <v>33.1</v>
          </cell>
        </row>
        <row r="1130">
          <cell r="A1130">
            <v>742025</v>
          </cell>
          <cell r="G1130" t="str">
            <v>CM</v>
          </cell>
          <cell r="H1130">
            <v>15</v>
          </cell>
        </row>
        <row r="1131">
          <cell r="A1131">
            <v>742026</v>
          </cell>
          <cell r="G1131" t="str">
            <v>CM</v>
          </cell>
          <cell r="H1131">
            <v>20</v>
          </cell>
        </row>
        <row r="1132">
          <cell r="A1132">
            <v>742027</v>
          </cell>
          <cell r="G1132" t="str">
            <v>CM</v>
          </cell>
          <cell r="H1132">
            <v>30.5</v>
          </cell>
        </row>
        <row r="1133">
          <cell r="A1133">
            <v>742053</v>
          </cell>
          <cell r="G1133" t="str">
            <v>BAG</v>
          </cell>
          <cell r="H1133">
            <v>604.79999999999995</v>
          </cell>
        </row>
        <row r="1134">
          <cell r="A1134">
            <v>742058</v>
          </cell>
          <cell r="G1134" t="str">
            <v>LIT</v>
          </cell>
          <cell r="H1134">
            <v>53</v>
          </cell>
        </row>
        <row r="1135">
          <cell r="A1135">
            <v>742060</v>
          </cell>
          <cell r="G1135" t="str">
            <v>LIT</v>
          </cell>
          <cell r="H1135">
            <v>160</v>
          </cell>
        </row>
        <row r="1136">
          <cell r="A1136">
            <v>742065</v>
          </cell>
          <cell r="G1136" t="str">
            <v>1000 LIT</v>
          </cell>
          <cell r="H1136">
            <v>14</v>
          </cell>
        </row>
        <row r="1137">
          <cell r="A1137">
            <v>742121</v>
          </cell>
          <cell r="G1137" t="str">
            <v>LS</v>
          </cell>
          <cell r="H1137">
            <v>0.5</v>
          </cell>
        </row>
        <row r="1138">
          <cell r="A1138">
            <v>743006</v>
          </cell>
          <cell r="G1138">
            <v>1</v>
          </cell>
          <cell r="H1138">
            <v>2</v>
          </cell>
        </row>
        <row r="1139">
          <cell r="A1139">
            <v>743024</v>
          </cell>
          <cell r="G1139">
            <v>1</v>
          </cell>
          <cell r="H1139">
            <v>3</v>
          </cell>
        </row>
        <row r="1140">
          <cell r="A1140">
            <v>743071</v>
          </cell>
          <cell r="G1140">
            <v>1</v>
          </cell>
          <cell r="H1140">
            <v>3</v>
          </cell>
        </row>
        <row r="1141">
          <cell r="A1141">
            <v>743074</v>
          </cell>
          <cell r="G1141">
            <v>6</v>
          </cell>
          <cell r="H1141">
            <v>4</v>
          </cell>
        </row>
        <row r="1142">
          <cell r="A1142">
            <v>743086</v>
          </cell>
          <cell r="G1142">
            <v>1</v>
          </cell>
          <cell r="H1142">
            <v>2</v>
          </cell>
        </row>
        <row r="1143">
          <cell r="A1143">
            <v>743199</v>
          </cell>
          <cell r="G1143">
            <v>1</v>
          </cell>
          <cell r="H1143">
            <v>3</v>
          </cell>
        </row>
        <row r="1144">
          <cell r="A1144">
            <v>743210</v>
          </cell>
          <cell r="G1144">
            <v>2</v>
          </cell>
          <cell r="H1144">
            <v>6</v>
          </cell>
        </row>
        <row r="1145">
          <cell r="A1145">
            <v>743214</v>
          </cell>
          <cell r="G1145">
            <v>1</v>
          </cell>
          <cell r="H1145">
            <v>4</v>
          </cell>
        </row>
        <row r="1146">
          <cell r="A1146">
            <v>750000</v>
          </cell>
        </row>
        <row r="1147">
          <cell r="A1147">
            <v>751001</v>
          </cell>
          <cell r="G1147">
            <v>1</v>
          </cell>
          <cell r="H1147">
            <v>20</v>
          </cell>
        </row>
        <row r="1148">
          <cell r="A1148">
            <v>751003</v>
          </cell>
          <cell r="G1148">
            <v>1</v>
          </cell>
          <cell r="H1148">
            <v>4</v>
          </cell>
        </row>
        <row r="1149">
          <cell r="A1149">
            <v>751013</v>
          </cell>
          <cell r="G1149">
            <v>1</v>
          </cell>
          <cell r="H1149">
            <v>24</v>
          </cell>
        </row>
        <row r="1150">
          <cell r="A1150">
            <v>751021</v>
          </cell>
          <cell r="G1150">
            <v>1</v>
          </cell>
          <cell r="H1150">
            <v>24</v>
          </cell>
        </row>
        <row r="1151">
          <cell r="A1151">
            <v>751022</v>
          </cell>
          <cell r="G1151">
            <v>1</v>
          </cell>
          <cell r="H1151">
            <v>20</v>
          </cell>
        </row>
        <row r="1152">
          <cell r="A1152">
            <v>751023</v>
          </cell>
          <cell r="G1152">
            <v>1</v>
          </cell>
          <cell r="H1152">
            <v>20</v>
          </cell>
        </row>
        <row r="1153">
          <cell r="A1153">
            <v>751031</v>
          </cell>
          <cell r="G1153">
            <v>8</v>
          </cell>
          <cell r="H1153">
            <v>8</v>
          </cell>
        </row>
        <row r="1154">
          <cell r="A1154">
            <v>751032</v>
          </cell>
          <cell r="G1154">
            <v>10</v>
          </cell>
          <cell r="H1154">
            <v>24</v>
          </cell>
        </row>
        <row r="1155">
          <cell r="A1155">
            <v>751041</v>
          </cell>
          <cell r="G1155">
            <v>15</v>
          </cell>
          <cell r="H1155">
            <v>24</v>
          </cell>
        </row>
        <row r="1156">
          <cell r="A1156">
            <v>751051</v>
          </cell>
          <cell r="G1156">
            <v>10</v>
          </cell>
          <cell r="H1156">
            <v>8</v>
          </cell>
        </row>
        <row r="1157">
          <cell r="A1157">
            <v>752021</v>
          </cell>
          <cell r="G1157" t="str">
            <v>CM</v>
          </cell>
          <cell r="H1157">
            <v>33.1</v>
          </cell>
        </row>
        <row r="1158">
          <cell r="A1158">
            <v>752025</v>
          </cell>
          <cell r="G1158" t="str">
            <v>CM</v>
          </cell>
          <cell r="H1158">
            <v>15</v>
          </cell>
        </row>
        <row r="1159">
          <cell r="A1159">
            <v>752026</v>
          </cell>
          <cell r="G1159" t="str">
            <v>CM</v>
          </cell>
          <cell r="H1159">
            <v>20</v>
          </cell>
        </row>
        <row r="1160">
          <cell r="A1160">
            <v>752027</v>
          </cell>
          <cell r="G1160" t="str">
            <v>CM</v>
          </cell>
          <cell r="H1160">
            <v>30.5</v>
          </cell>
        </row>
        <row r="1161">
          <cell r="A1161">
            <v>752053</v>
          </cell>
          <cell r="G1161" t="str">
            <v>BAG</v>
          </cell>
          <cell r="H1161">
            <v>604.79999999999995</v>
          </cell>
        </row>
        <row r="1162">
          <cell r="A1162">
            <v>752058</v>
          </cell>
          <cell r="G1162" t="str">
            <v>LIT</v>
          </cell>
          <cell r="H1162">
            <v>53</v>
          </cell>
        </row>
        <row r="1163">
          <cell r="A1163">
            <v>752060</v>
          </cell>
          <cell r="G1163" t="str">
            <v>LIT</v>
          </cell>
          <cell r="H1163">
            <v>160</v>
          </cell>
        </row>
        <row r="1164">
          <cell r="A1164">
            <v>752065</v>
          </cell>
          <cell r="G1164" t="str">
            <v>1000 LIT</v>
          </cell>
          <cell r="H1164">
            <v>14</v>
          </cell>
        </row>
        <row r="1165">
          <cell r="A1165">
            <v>752121</v>
          </cell>
          <cell r="G1165" t="str">
            <v>LS</v>
          </cell>
          <cell r="H1165">
            <v>1</v>
          </cell>
        </row>
        <row r="1166">
          <cell r="A1166">
            <v>753006</v>
          </cell>
          <cell r="G1166">
            <v>1</v>
          </cell>
          <cell r="H1166">
            <v>2</v>
          </cell>
        </row>
        <row r="1167">
          <cell r="A1167">
            <v>753024</v>
          </cell>
          <cell r="G1167">
            <v>1</v>
          </cell>
          <cell r="H1167">
            <v>3</v>
          </cell>
        </row>
        <row r="1168">
          <cell r="A1168">
            <v>753071</v>
          </cell>
          <cell r="G1168">
            <v>1</v>
          </cell>
          <cell r="H1168">
            <v>3</v>
          </cell>
        </row>
        <row r="1169">
          <cell r="A1169">
            <v>753074</v>
          </cell>
          <cell r="G1169">
            <v>6</v>
          </cell>
          <cell r="H1169">
            <v>4</v>
          </cell>
        </row>
        <row r="1170">
          <cell r="A1170">
            <v>753086</v>
          </cell>
          <cell r="G1170">
            <v>1</v>
          </cell>
          <cell r="H1170">
            <v>2</v>
          </cell>
        </row>
        <row r="1171">
          <cell r="A1171">
            <v>753199</v>
          </cell>
          <cell r="G1171">
            <v>1</v>
          </cell>
          <cell r="H1171">
            <v>3</v>
          </cell>
        </row>
        <row r="1172">
          <cell r="A1172">
            <v>753210</v>
          </cell>
          <cell r="G1172">
            <v>2</v>
          </cell>
          <cell r="H1172">
            <v>6</v>
          </cell>
        </row>
        <row r="1173">
          <cell r="A1173">
            <v>753214</v>
          </cell>
          <cell r="G1173">
            <v>1</v>
          </cell>
          <cell r="H1173">
            <v>4</v>
          </cell>
        </row>
        <row r="1174">
          <cell r="A1174">
            <v>760000</v>
          </cell>
        </row>
        <row r="1175">
          <cell r="A1175">
            <v>761001</v>
          </cell>
          <cell r="G1175">
            <v>1</v>
          </cell>
          <cell r="H1175">
            <v>20</v>
          </cell>
        </row>
        <row r="1176">
          <cell r="A1176">
            <v>761003</v>
          </cell>
          <cell r="G1176">
            <v>1</v>
          </cell>
          <cell r="H1176">
            <v>4</v>
          </cell>
        </row>
        <row r="1177">
          <cell r="A1177">
            <v>761013</v>
          </cell>
          <cell r="G1177">
            <v>1</v>
          </cell>
          <cell r="H1177">
            <v>24</v>
          </cell>
        </row>
        <row r="1178">
          <cell r="A1178">
            <v>761021</v>
          </cell>
          <cell r="G1178">
            <v>1</v>
          </cell>
          <cell r="H1178">
            <v>24</v>
          </cell>
        </row>
        <row r="1179">
          <cell r="A1179">
            <v>761022</v>
          </cell>
          <cell r="G1179">
            <v>1</v>
          </cell>
          <cell r="H1179">
            <v>20</v>
          </cell>
        </row>
        <row r="1180">
          <cell r="A1180">
            <v>761023</v>
          </cell>
          <cell r="G1180">
            <v>1</v>
          </cell>
          <cell r="H1180">
            <v>20</v>
          </cell>
        </row>
        <row r="1181">
          <cell r="A1181">
            <v>761031</v>
          </cell>
          <cell r="G1181">
            <v>8</v>
          </cell>
          <cell r="H1181">
            <v>8</v>
          </cell>
        </row>
        <row r="1182">
          <cell r="A1182">
            <v>761032</v>
          </cell>
          <cell r="G1182">
            <v>10</v>
          </cell>
          <cell r="H1182">
            <v>24</v>
          </cell>
        </row>
        <row r="1183">
          <cell r="A1183">
            <v>761041</v>
          </cell>
          <cell r="G1183">
            <v>15</v>
          </cell>
          <cell r="H1183">
            <v>24</v>
          </cell>
        </row>
        <row r="1184">
          <cell r="A1184">
            <v>761051</v>
          </cell>
          <cell r="G1184">
            <v>10</v>
          </cell>
          <cell r="H1184">
            <v>8</v>
          </cell>
        </row>
        <row r="1185">
          <cell r="A1185">
            <v>762021</v>
          </cell>
          <cell r="G1185" t="str">
            <v>CM</v>
          </cell>
          <cell r="H1185">
            <v>33.1</v>
          </cell>
        </row>
        <row r="1186">
          <cell r="A1186">
            <v>762025</v>
          </cell>
          <cell r="G1186" t="str">
            <v>CM</v>
          </cell>
          <cell r="H1186">
            <v>15</v>
          </cell>
        </row>
        <row r="1187">
          <cell r="A1187">
            <v>762026</v>
          </cell>
          <cell r="G1187" t="str">
            <v>CM</v>
          </cell>
          <cell r="H1187">
            <v>20</v>
          </cell>
        </row>
        <row r="1188">
          <cell r="A1188">
            <v>762027</v>
          </cell>
          <cell r="G1188" t="str">
            <v>CM</v>
          </cell>
          <cell r="H1188">
            <v>30.5</v>
          </cell>
        </row>
        <row r="1189">
          <cell r="A1189">
            <v>762053</v>
          </cell>
          <cell r="G1189" t="str">
            <v>BAG</v>
          </cell>
          <cell r="H1189">
            <v>604.79999999999995</v>
          </cell>
        </row>
        <row r="1190">
          <cell r="A1190">
            <v>762058</v>
          </cell>
          <cell r="G1190" t="str">
            <v>LIT</v>
          </cell>
          <cell r="H1190">
            <v>53</v>
          </cell>
        </row>
        <row r="1191">
          <cell r="A1191">
            <v>762060</v>
          </cell>
          <cell r="G1191" t="str">
            <v>LIT</v>
          </cell>
          <cell r="H1191">
            <v>160</v>
          </cell>
        </row>
        <row r="1192">
          <cell r="A1192">
            <v>762065</v>
          </cell>
          <cell r="G1192" t="str">
            <v>1000 LIT</v>
          </cell>
          <cell r="H1192">
            <v>14</v>
          </cell>
        </row>
        <row r="1193">
          <cell r="A1193">
            <v>762121</v>
          </cell>
          <cell r="G1193" t="str">
            <v>LS</v>
          </cell>
          <cell r="H1193">
            <v>2</v>
          </cell>
        </row>
        <row r="1194">
          <cell r="A1194">
            <v>763006</v>
          </cell>
          <cell r="G1194">
            <v>1</v>
          </cell>
          <cell r="H1194">
            <v>2</v>
          </cell>
        </row>
        <row r="1195">
          <cell r="A1195">
            <v>763024</v>
          </cell>
          <cell r="G1195">
            <v>1</v>
          </cell>
          <cell r="H1195">
            <v>3</v>
          </cell>
        </row>
        <row r="1196">
          <cell r="A1196">
            <v>763071</v>
          </cell>
          <cell r="G1196">
            <v>1</v>
          </cell>
          <cell r="H1196">
            <v>3</v>
          </cell>
        </row>
        <row r="1197">
          <cell r="A1197">
            <v>763074</v>
          </cell>
          <cell r="G1197">
            <v>6</v>
          </cell>
          <cell r="H1197">
            <v>4</v>
          </cell>
        </row>
        <row r="1198">
          <cell r="A1198">
            <v>763086</v>
          </cell>
          <cell r="G1198">
            <v>1</v>
          </cell>
          <cell r="H1198">
            <v>2</v>
          </cell>
        </row>
        <row r="1199">
          <cell r="A1199">
            <v>763199</v>
          </cell>
          <cell r="G1199">
            <v>1</v>
          </cell>
          <cell r="H1199">
            <v>3</v>
          </cell>
        </row>
        <row r="1200">
          <cell r="A1200">
            <v>763210</v>
          </cell>
          <cell r="G1200">
            <v>2</v>
          </cell>
          <cell r="H1200">
            <v>6</v>
          </cell>
        </row>
        <row r="1201">
          <cell r="A1201">
            <v>763214</v>
          </cell>
          <cell r="G1201">
            <v>1</v>
          </cell>
          <cell r="H1201">
            <v>4</v>
          </cell>
        </row>
        <row r="1202">
          <cell r="A1202">
            <v>770000</v>
          </cell>
        </row>
        <row r="1203">
          <cell r="A1203">
            <v>771001</v>
          </cell>
          <cell r="G1203">
            <v>1</v>
          </cell>
          <cell r="H1203">
            <v>4</v>
          </cell>
        </row>
        <row r="1204">
          <cell r="A1204">
            <v>771013</v>
          </cell>
          <cell r="G1204">
            <v>1</v>
          </cell>
          <cell r="H1204">
            <v>4</v>
          </cell>
        </row>
        <row r="1205">
          <cell r="A1205">
            <v>771021</v>
          </cell>
          <cell r="G1205">
            <v>2</v>
          </cell>
          <cell r="H1205">
            <v>6</v>
          </cell>
        </row>
        <row r="1206">
          <cell r="A1206">
            <v>771022</v>
          </cell>
          <cell r="G1206">
            <v>1</v>
          </cell>
          <cell r="H1206">
            <v>4</v>
          </cell>
        </row>
        <row r="1207">
          <cell r="A1207">
            <v>771023</v>
          </cell>
          <cell r="G1207">
            <v>1</v>
          </cell>
          <cell r="H1207">
            <v>4</v>
          </cell>
        </row>
        <row r="1208">
          <cell r="A1208">
            <v>771031</v>
          </cell>
          <cell r="G1208">
            <v>2</v>
          </cell>
          <cell r="H1208">
            <v>6</v>
          </cell>
        </row>
        <row r="1209">
          <cell r="A1209">
            <v>771032</v>
          </cell>
          <cell r="G1209">
            <v>2</v>
          </cell>
          <cell r="H1209">
            <v>8</v>
          </cell>
        </row>
        <row r="1210">
          <cell r="A1210">
            <v>771041</v>
          </cell>
          <cell r="G1210">
            <v>5</v>
          </cell>
          <cell r="H1210">
            <v>8</v>
          </cell>
        </row>
        <row r="1211">
          <cell r="A1211">
            <v>771051</v>
          </cell>
          <cell r="G1211">
            <v>8</v>
          </cell>
          <cell r="H1211">
            <v>6</v>
          </cell>
        </row>
        <row r="1212">
          <cell r="A1212">
            <v>772021</v>
          </cell>
          <cell r="G1212" t="str">
            <v>CM</v>
          </cell>
          <cell r="H1212">
            <v>4.5</v>
          </cell>
        </row>
        <row r="1213">
          <cell r="A1213">
            <v>772023</v>
          </cell>
          <cell r="G1213" t="str">
            <v>CM</v>
          </cell>
          <cell r="H1213">
            <v>1.5</v>
          </cell>
        </row>
        <row r="1214">
          <cell r="A1214">
            <v>772024</v>
          </cell>
          <cell r="G1214" t="str">
            <v>CM</v>
          </cell>
          <cell r="H1214">
            <v>4</v>
          </cell>
        </row>
        <row r="1215">
          <cell r="A1215">
            <v>772025</v>
          </cell>
          <cell r="G1215" t="str">
            <v>CM</v>
          </cell>
          <cell r="H1215">
            <v>2</v>
          </cell>
        </row>
        <row r="1216">
          <cell r="A1216">
            <v>772026</v>
          </cell>
          <cell r="G1216" t="str">
            <v>CM</v>
          </cell>
          <cell r="H1216">
            <v>1.2</v>
          </cell>
        </row>
        <row r="1217">
          <cell r="A1217">
            <v>772053</v>
          </cell>
          <cell r="G1217" t="str">
            <v>BAG</v>
          </cell>
          <cell r="H1217">
            <v>47.25</v>
          </cell>
        </row>
        <row r="1218">
          <cell r="A1218">
            <v>772060</v>
          </cell>
          <cell r="G1218" t="str">
            <v>LIT</v>
          </cell>
          <cell r="H1218">
            <v>10</v>
          </cell>
        </row>
        <row r="1219">
          <cell r="A1219">
            <v>772065</v>
          </cell>
          <cell r="G1219" t="str">
            <v>1000 LIT</v>
          </cell>
          <cell r="H1219">
            <v>2</v>
          </cell>
        </row>
        <row r="1220">
          <cell r="A1220">
            <v>772122</v>
          </cell>
          <cell r="G1220" t="str">
            <v>LS</v>
          </cell>
          <cell r="H1220">
            <v>1</v>
          </cell>
        </row>
        <row r="1221">
          <cell r="A1221">
            <v>773025</v>
          </cell>
          <cell r="G1221">
            <v>1</v>
          </cell>
          <cell r="H1221">
            <v>4</v>
          </cell>
        </row>
        <row r="1222">
          <cell r="A1222">
            <v>773072</v>
          </cell>
          <cell r="G1222">
            <v>1</v>
          </cell>
          <cell r="H1222">
            <v>4</v>
          </cell>
        </row>
        <row r="1223">
          <cell r="A1223">
            <v>773086</v>
          </cell>
          <cell r="G1223">
            <v>1</v>
          </cell>
          <cell r="H1223">
            <v>1</v>
          </cell>
        </row>
        <row r="1224">
          <cell r="A1224">
            <v>773196</v>
          </cell>
          <cell r="G1224">
            <v>1</v>
          </cell>
          <cell r="H1224">
            <v>4</v>
          </cell>
        </row>
        <row r="1225">
          <cell r="A1225">
            <v>773210</v>
          </cell>
          <cell r="G1225">
            <v>1</v>
          </cell>
          <cell r="H1225">
            <v>4</v>
          </cell>
        </row>
        <row r="1226">
          <cell r="A1226">
            <v>780000</v>
          </cell>
        </row>
        <row r="1227">
          <cell r="A1227">
            <v>781001</v>
          </cell>
          <cell r="G1227">
            <v>1</v>
          </cell>
          <cell r="H1227">
            <v>6</v>
          </cell>
        </row>
        <row r="1228">
          <cell r="A1228">
            <v>781013</v>
          </cell>
          <cell r="G1228">
            <v>1</v>
          </cell>
          <cell r="H1228">
            <v>8</v>
          </cell>
        </row>
        <row r="1229">
          <cell r="A1229">
            <v>781021</v>
          </cell>
          <cell r="G1229">
            <v>1</v>
          </cell>
          <cell r="H1229">
            <v>16</v>
          </cell>
        </row>
        <row r="1230">
          <cell r="A1230">
            <v>781022</v>
          </cell>
          <cell r="G1230">
            <v>1</v>
          </cell>
          <cell r="H1230">
            <v>4</v>
          </cell>
        </row>
        <row r="1231">
          <cell r="A1231">
            <v>781023</v>
          </cell>
          <cell r="G1231">
            <v>1</v>
          </cell>
          <cell r="H1231">
            <v>8</v>
          </cell>
        </row>
        <row r="1232">
          <cell r="A1232">
            <v>781031</v>
          </cell>
          <cell r="G1232">
            <v>6</v>
          </cell>
          <cell r="H1232">
            <v>8</v>
          </cell>
        </row>
        <row r="1233">
          <cell r="A1233">
            <v>781032</v>
          </cell>
          <cell r="G1233">
            <v>6</v>
          </cell>
          <cell r="H1233">
            <v>16</v>
          </cell>
        </row>
        <row r="1234">
          <cell r="A1234">
            <v>781041</v>
          </cell>
          <cell r="G1234">
            <v>10</v>
          </cell>
          <cell r="H1234">
            <v>16</v>
          </cell>
        </row>
        <row r="1235">
          <cell r="A1235">
            <v>781051</v>
          </cell>
          <cell r="G1235">
            <v>15</v>
          </cell>
          <cell r="H1235">
            <v>8</v>
          </cell>
        </row>
        <row r="1236">
          <cell r="A1236">
            <v>782021</v>
          </cell>
          <cell r="G1236" t="str">
            <v>CM</v>
          </cell>
          <cell r="H1236">
            <v>17</v>
          </cell>
        </row>
        <row r="1237">
          <cell r="A1237">
            <v>782024</v>
          </cell>
          <cell r="G1237" t="str">
            <v>CM</v>
          </cell>
          <cell r="H1237">
            <v>5</v>
          </cell>
        </row>
        <row r="1238">
          <cell r="A1238">
            <v>782025</v>
          </cell>
          <cell r="G1238" t="str">
            <v>CM</v>
          </cell>
          <cell r="H1238">
            <v>15</v>
          </cell>
        </row>
        <row r="1239">
          <cell r="A1239">
            <v>782026</v>
          </cell>
          <cell r="G1239" t="str">
            <v>CM</v>
          </cell>
          <cell r="H1239">
            <v>13</v>
          </cell>
        </row>
        <row r="1240">
          <cell r="A1240">
            <v>782027</v>
          </cell>
          <cell r="G1240" t="str">
            <v>CM</v>
          </cell>
          <cell r="H1240">
            <v>8</v>
          </cell>
        </row>
        <row r="1241">
          <cell r="A1241">
            <v>782053</v>
          </cell>
          <cell r="G1241" t="str">
            <v>BAG</v>
          </cell>
          <cell r="H1241">
            <v>207.9</v>
          </cell>
        </row>
        <row r="1242">
          <cell r="A1242">
            <v>782060</v>
          </cell>
          <cell r="G1242" t="str">
            <v>LIT</v>
          </cell>
          <cell r="H1242">
            <v>50</v>
          </cell>
        </row>
        <row r="1243">
          <cell r="A1243">
            <v>782065</v>
          </cell>
          <cell r="G1243" t="str">
            <v>1000 LIT</v>
          </cell>
          <cell r="H1243">
            <v>8</v>
          </cell>
        </row>
        <row r="1244">
          <cell r="A1244">
            <v>782123</v>
          </cell>
          <cell r="G1244" t="str">
            <v>LS</v>
          </cell>
          <cell r="H1244">
            <v>0.25</v>
          </cell>
        </row>
        <row r="1245">
          <cell r="A1245">
            <v>783025</v>
          </cell>
          <cell r="G1245">
            <v>1</v>
          </cell>
          <cell r="H1245">
            <v>8</v>
          </cell>
        </row>
        <row r="1246">
          <cell r="A1246">
            <v>783072</v>
          </cell>
          <cell r="G1246">
            <v>2</v>
          </cell>
          <cell r="H1246">
            <v>8</v>
          </cell>
        </row>
        <row r="1247">
          <cell r="A1247">
            <v>783086</v>
          </cell>
          <cell r="G1247">
            <v>1</v>
          </cell>
          <cell r="H1247">
            <v>4</v>
          </cell>
        </row>
        <row r="1248">
          <cell r="A1248">
            <v>783196</v>
          </cell>
          <cell r="G1248">
            <v>1</v>
          </cell>
          <cell r="H1248">
            <v>8</v>
          </cell>
        </row>
        <row r="1249">
          <cell r="A1249">
            <v>783210</v>
          </cell>
          <cell r="G1249">
            <v>1</v>
          </cell>
          <cell r="H1249">
            <v>6</v>
          </cell>
        </row>
        <row r="1250">
          <cell r="A1250">
            <v>790000</v>
          </cell>
        </row>
        <row r="1251">
          <cell r="A1251">
            <v>791001</v>
          </cell>
          <cell r="G1251">
            <v>1</v>
          </cell>
          <cell r="H1251">
            <v>6</v>
          </cell>
        </row>
        <row r="1252">
          <cell r="A1252">
            <v>791013</v>
          </cell>
          <cell r="G1252">
            <v>1</v>
          </cell>
          <cell r="H1252">
            <v>8</v>
          </cell>
        </row>
        <row r="1253">
          <cell r="A1253">
            <v>791021</v>
          </cell>
          <cell r="G1253">
            <v>1</v>
          </cell>
          <cell r="H1253">
            <v>16</v>
          </cell>
        </row>
        <row r="1254">
          <cell r="A1254">
            <v>791022</v>
          </cell>
          <cell r="G1254">
            <v>1</v>
          </cell>
          <cell r="H1254">
            <v>4</v>
          </cell>
        </row>
        <row r="1255">
          <cell r="A1255">
            <v>791023</v>
          </cell>
          <cell r="G1255">
            <v>1</v>
          </cell>
          <cell r="H1255">
            <v>8</v>
          </cell>
        </row>
        <row r="1256">
          <cell r="A1256">
            <v>791031</v>
          </cell>
          <cell r="G1256">
            <v>6</v>
          </cell>
          <cell r="H1256">
            <v>8</v>
          </cell>
        </row>
        <row r="1257">
          <cell r="A1257">
            <v>791032</v>
          </cell>
          <cell r="G1257">
            <v>6</v>
          </cell>
          <cell r="H1257">
            <v>16</v>
          </cell>
        </row>
        <row r="1258">
          <cell r="A1258">
            <v>791041</v>
          </cell>
          <cell r="G1258">
            <v>10</v>
          </cell>
          <cell r="H1258">
            <v>16</v>
          </cell>
        </row>
        <row r="1259">
          <cell r="A1259">
            <v>791051</v>
          </cell>
          <cell r="G1259">
            <v>15</v>
          </cell>
          <cell r="H1259">
            <v>8</v>
          </cell>
        </row>
        <row r="1260">
          <cell r="A1260">
            <v>792021</v>
          </cell>
          <cell r="G1260" t="str">
            <v>CM</v>
          </cell>
          <cell r="H1260">
            <v>17</v>
          </cell>
        </row>
        <row r="1261">
          <cell r="A1261">
            <v>792024</v>
          </cell>
          <cell r="G1261" t="str">
            <v>CM</v>
          </cell>
          <cell r="H1261">
            <v>5</v>
          </cell>
        </row>
        <row r="1262">
          <cell r="A1262">
            <v>792025</v>
          </cell>
          <cell r="G1262" t="str">
            <v>CM</v>
          </cell>
          <cell r="H1262">
            <v>15</v>
          </cell>
        </row>
        <row r="1263">
          <cell r="A1263">
            <v>792026</v>
          </cell>
          <cell r="G1263" t="str">
            <v>CM</v>
          </cell>
          <cell r="H1263">
            <v>13</v>
          </cell>
        </row>
        <row r="1264">
          <cell r="A1264">
            <v>792027</v>
          </cell>
          <cell r="G1264" t="str">
            <v>CM</v>
          </cell>
          <cell r="H1264">
            <v>8</v>
          </cell>
        </row>
        <row r="1265">
          <cell r="A1265">
            <v>792053</v>
          </cell>
          <cell r="G1265" t="str">
            <v>BAG</v>
          </cell>
          <cell r="H1265">
            <v>207.9</v>
          </cell>
        </row>
        <row r="1266">
          <cell r="A1266">
            <v>792060</v>
          </cell>
          <cell r="G1266" t="str">
            <v>LIT</v>
          </cell>
          <cell r="H1266">
            <v>50</v>
          </cell>
        </row>
        <row r="1267">
          <cell r="A1267">
            <v>792065</v>
          </cell>
          <cell r="G1267" t="str">
            <v>1000 LIT</v>
          </cell>
          <cell r="H1267">
            <v>8</v>
          </cell>
        </row>
        <row r="1268">
          <cell r="A1268">
            <v>792123</v>
          </cell>
          <cell r="G1268" t="str">
            <v>LS</v>
          </cell>
          <cell r="H1268">
            <v>0.5</v>
          </cell>
        </row>
        <row r="1269">
          <cell r="A1269">
            <v>793025</v>
          </cell>
          <cell r="G1269">
            <v>1</v>
          </cell>
          <cell r="H1269">
            <v>8</v>
          </cell>
        </row>
        <row r="1270">
          <cell r="A1270">
            <v>793072</v>
          </cell>
          <cell r="G1270">
            <v>2</v>
          </cell>
          <cell r="H1270">
            <v>8</v>
          </cell>
        </row>
        <row r="1271">
          <cell r="A1271">
            <v>793086</v>
          </cell>
          <cell r="G1271">
            <v>1</v>
          </cell>
          <cell r="H1271">
            <v>4</v>
          </cell>
        </row>
        <row r="1272">
          <cell r="A1272">
            <v>793196</v>
          </cell>
          <cell r="G1272">
            <v>1</v>
          </cell>
          <cell r="H1272">
            <v>8</v>
          </cell>
        </row>
        <row r="1273">
          <cell r="A1273">
            <v>793210</v>
          </cell>
          <cell r="G1273">
            <v>1</v>
          </cell>
          <cell r="H1273">
            <v>6</v>
          </cell>
        </row>
        <row r="1274">
          <cell r="A1274">
            <v>800000</v>
          </cell>
        </row>
        <row r="1275">
          <cell r="A1275">
            <v>801001</v>
          </cell>
          <cell r="G1275">
            <v>1</v>
          </cell>
          <cell r="H1275">
            <v>6</v>
          </cell>
        </row>
        <row r="1276">
          <cell r="A1276">
            <v>801013</v>
          </cell>
          <cell r="G1276">
            <v>1</v>
          </cell>
          <cell r="H1276">
            <v>8</v>
          </cell>
        </row>
        <row r="1277">
          <cell r="A1277">
            <v>801021</v>
          </cell>
          <cell r="G1277">
            <v>1</v>
          </cell>
          <cell r="H1277">
            <v>16</v>
          </cell>
        </row>
        <row r="1278">
          <cell r="A1278">
            <v>801022</v>
          </cell>
          <cell r="G1278">
            <v>1</v>
          </cell>
          <cell r="H1278">
            <v>4</v>
          </cell>
        </row>
        <row r="1279">
          <cell r="A1279">
            <v>801023</v>
          </cell>
          <cell r="G1279">
            <v>1</v>
          </cell>
          <cell r="H1279">
            <v>8</v>
          </cell>
        </row>
        <row r="1280">
          <cell r="A1280">
            <v>801031</v>
          </cell>
          <cell r="G1280">
            <v>6</v>
          </cell>
          <cell r="H1280">
            <v>8</v>
          </cell>
        </row>
        <row r="1281">
          <cell r="A1281">
            <v>801032</v>
          </cell>
          <cell r="G1281">
            <v>6</v>
          </cell>
          <cell r="H1281">
            <v>16</v>
          </cell>
        </row>
        <row r="1282">
          <cell r="A1282">
            <v>801041</v>
          </cell>
          <cell r="G1282">
            <v>10</v>
          </cell>
          <cell r="H1282">
            <v>16</v>
          </cell>
        </row>
        <row r="1283">
          <cell r="A1283">
            <v>801051</v>
          </cell>
          <cell r="G1283">
            <v>15</v>
          </cell>
          <cell r="H1283">
            <v>8</v>
          </cell>
        </row>
        <row r="1284">
          <cell r="A1284">
            <v>802021</v>
          </cell>
          <cell r="G1284" t="str">
            <v>CM</v>
          </cell>
          <cell r="H1284">
            <v>17</v>
          </cell>
        </row>
        <row r="1285">
          <cell r="A1285">
            <v>802024</v>
          </cell>
          <cell r="G1285" t="str">
            <v>CM</v>
          </cell>
          <cell r="H1285">
            <v>5</v>
          </cell>
        </row>
        <row r="1286">
          <cell r="A1286">
            <v>802025</v>
          </cell>
          <cell r="G1286" t="str">
            <v>CM</v>
          </cell>
          <cell r="H1286">
            <v>15</v>
          </cell>
        </row>
        <row r="1287">
          <cell r="A1287">
            <v>802026</v>
          </cell>
          <cell r="G1287" t="str">
            <v>CM</v>
          </cell>
          <cell r="H1287">
            <v>13</v>
          </cell>
        </row>
        <row r="1288">
          <cell r="A1288">
            <v>802027</v>
          </cell>
          <cell r="G1288" t="str">
            <v>CM</v>
          </cell>
          <cell r="H1288">
            <v>8</v>
          </cell>
        </row>
        <row r="1289">
          <cell r="A1289">
            <v>802053</v>
          </cell>
          <cell r="G1289" t="str">
            <v>BAG</v>
          </cell>
          <cell r="H1289">
            <v>207.9</v>
          </cell>
        </row>
        <row r="1290">
          <cell r="A1290">
            <v>802060</v>
          </cell>
          <cell r="G1290" t="str">
            <v>LIT</v>
          </cell>
          <cell r="H1290">
            <v>50</v>
          </cell>
        </row>
        <row r="1291">
          <cell r="A1291">
            <v>802065</v>
          </cell>
          <cell r="G1291" t="str">
            <v>1000 LIT</v>
          </cell>
          <cell r="H1291">
            <v>8</v>
          </cell>
        </row>
        <row r="1292">
          <cell r="A1292">
            <v>802123</v>
          </cell>
          <cell r="G1292" t="str">
            <v>LS</v>
          </cell>
          <cell r="H1292">
            <v>1</v>
          </cell>
        </row>
        <row r="1293">
          <cell r="A1293">
            <v>803025</v>
          </cell>
          <cell r="G1293">
            <v>1</v>
          </cell>
          <cell r="H1293">
            <v>8</v>
          </cell>
        </row>
        <row r="1294">
          <cell r="A1294">
            <v>803072</v>
          </cell>
          <cell r="G1294">
            <v>2</v>
          </cell>
          <cell r="H1294">
            <v>8</v>
          </cell>
        </row>
        <row r="1295">
          <cell r="A1295">
            <v>803086</v>
          </cell>
          <cell r="G1295">
            <v>1</v>
          </cell>
          <cell r="H1295">
            <v>4</v>
          </cell>
        </row>
        <row r="1296">
          <cell r="A1296">
            <v>803196</v>
          </cell>
          <cell r="G1296">
            <v>1</v>
          </cell>
          <cell r="H1296">
            <v>8</v>
          </cell>
        </row>
        <row r="1297">
          <cell r="A1297">
            <v>803210</v>
          </cell>
          <cell r="G1297">
            <v>1</v>
          </cell>
          <cell r="H1297">
            <v>6</v>
          </cell>
        </row>
        <row r="1298">
          <cell r="A1298">
            <v>810000</v>
          </cell>
        </row>
        <row r="1299">
          <cell r="A1299">
            <v>811001</v>
          </cell>
          <cell r="G1299">
            <v>1</v>
          </cell>
          <cell r="H1299">
            <v>16</v>
          </cell>
        </row>
        <row r="1300">
          <cell r="A1300">
            <v>811003</v>
          </cell>
          <cell r="G1300">
            <v>1</v>
          </cell>
          <cell r="H1300">
            <v>4</v>
          </cell>
        </row>
        <row r="1301">
          <cell r="A1301">
            <v>811013</v>
          </cell>
          <cell r="G1301">
            <v>1</v>
          </cell>
          <cell r="H1301">
            <v>24</v>
          </cell>
        </row>
        <row r="1302">
          <cell r="A1302">
            <v>811021</v>
          </cell>
          <cell r="G1302">
            <v>1</v>
          </cell>
          <cell r="H1302">
            <v>24</v>
          </cell>
        </row>
        <row r="1303">
          <cell r="A1303">
            <v>811022</v>
          </cell>
          <cell r="G1303">
            <v>1</v>
          </cell>
          <cell r="H1303">
            <v>20</v>
          </cell>
        </row>
        <row r="1304">
          <cell r="A1304">
            <v>811023</v>
          </cell>
          <cell r="G1304">
            <v>1</v>
          </cell>
          <cell r="H1304">
            <v>20</v>
          </cell>
        </row>
        <row r="1305">
          <cell r="A1305">
            <v>811031</v>
          </cell>
          <cell r="G1305">
            <v>8</v>
          </cell>
          <cell r="H1305">
            <v>8</v>
          </cell>
        </row>
        <row r="1306">
          <cell r="A1306">
            <v>811032</v>
          </cell>
          <cell r="G1306">
            <v>22</v>
          </cell>
          <cell r="H1306">
            <v>24</v>
          </cell>
        </row>
        <row r="1307">
          <cell r="A1307">
            <v>811041</v>
          </cell>
          <cell r="G1307">
            <v>25</v>
          </cell>
          <cell r="H1307">
            <v>24</v>
          </cell>
        </row>
        <row r="1308">
          <cell r="A1308">
            <v>811051</v>
          </cell>
          <cell r="G1308">
            <v>10</v>
          </cell>
          <cell r="H1308">
            <v>8</v>
          </cell>
        </row>
        <row r="1309">
          <cell r="A1309">
            <v>812021</v>
          </cell>
          <cell r="G1309" t="str">
            <v>CM</v>
          </cell>
          <cell r="H1309">
            <v>30</v>
          </cell>
        </row>
        <row r="1310">
          <cell r="A1310">
            <v>812025</v>
          </cell>
          <cell r="G1310" t="str">
            <v>CM</v>
          </cell>
          <cell r="H1310">
            <v>9.1999999999999993</v>
          </cell>
        </row>
        <row r="1311">
          <cell r="A1311">
            <v>812026</v>
          </cell>
          <cell r="G1311" t="str">
            <v>CM</v>
          </cell>
          <cell r="H1311">
            <v>28</v>
          </cell>
        </row>
        <row r="1312">
          <cell r="A1312">
            <v>812027</v>
          </cell>
          <cell r="G1312" t="str">
            <v>CM</v>
          </cell>
          <cell r="H1312">
            <v>24</v>
          </cell>
        </row>
        <row r="1313">
          <cell r="A1313">
            <v>812053</v>
          </cell>
          <cell r="G1313" t="str">
            <v>BAG</v>
          </cell>
          <cell r="H1313">
            <v>680.4</v>
          </cell>
        </row>
        <row r="1314">
          <cell r="A1314">
            <v>812058</v>
          </cell>
          <cell r="G1314" t="str">
            <v>LIT</v>
          </cell>
          <cell r="H1314">
            <v>72</v>
          </cell>
        </row>
        <row r="1315">
          <cell r="A1315">
            <v>812060</v>
          </cell>
          <cell r="G1315" t="str">
            <v>LIT</v>
          </cell>
          <cell r="H1315">
            <v>160</v>
          </cell>
        </row>
        <row r="1316">
          <cell r="A1316">
            <v>812065</v>
          </cell>
          <cell r="G1316" t="str">
            <v>1000 LIT</v>
          </cell>
          <cell r="H1316">
            <v>19</v>
          </cell>
        </row>
        <row r="1317">
          <cell r="A1317">
            <v>812124</v>
          </cell>
          <cell r="G1317" t="str">
            <v>LS</v>
          </cell>
          <cell r="H1317">
            <v>1</v>
          </cell>
        </row>
        <row r="1318">
          <cell r="A1318">
            <v>813006</v>
          </cell>
          <cell r="G1318">
            <v>1</v>
          </cell>
          <cell r="H1318">
            <v>2</v>
          </cell>
        </row>
        <row r="1319">
          <cell r="A1319">
            <v>813024</v>
          </cell>
          <cell r="G1319">
            <v>1</v>
          </cell>
          <cell r="H1319">
            <v>3</v>
          </cell>
        </row>
        <row r="1320">
          <cell r="A1320">
            <v>813071</v>
          </cell>
          <cell r="G1320">
            <v>1</v>
          </cell>
          <cell r="H1320">
            <v>3</v>
          </cell>
        </row>
        <row r="1321">
          <cell r="A1321">
            <v>813074</v>
          </cell>
          <cell r="G1321">
            <v>8</v>
          </cell>
          <cell r="H1321">
            <v>4</v>
          </cell>
        </row>
        <row r="1322">
          <cell r="A1322">
            <v>813086</v>
          </cell>
          <cell r="G1322">
            <v>1</v>
          </cell>
          <cell r="H1322">
            <v>2</v>
          </cell>
        </row>
        <row r="1323">
          <cell r="A1323">
            <v>813199</v>
          </cell>
          <cell r="G1323">
            <v>1</v>
          </cell>
          <cell r="H1323">
            <v>3</v>
          </cell>
        </row>
        <row r="1324">
          <cell r="A1324">
            <v>813210</v>
          </cell>
          <cell r="G1324">
            <v>2</v>
          </cell>
          <cell r="H1324">
            <v>6</v>
          </cell>
        </row>
        <row r="1325">
          <cell r="A1325">
            <v>813214</v>
          </cell>
          <cell r="G1325">
            <v>1</v>
          </cell>
          <cell r="H1325">
            <v>4</v>
          </cell>
        </row>
        <row r="1326">
          <cell r="A1326">
            <v>820000</v>
          </cell>
        </row>
        <row r="1327">
          <cell r="A1327">
            <v>821001</v>
          </cell>
          <cell r="G1327">
            <v>1</v>
          </cell>
          <cell r="H1327">
            <v>6</v>
          </cell>
        </row>
        <row r="1328">
          <cell r="A1328">
            <v>821013</v>
          </cell>
          <cell r="G1328">
            <v>1</v>
          </cell>
          <cell r="H1328">
            <v>8</v>
          </cell>
        </row>
        <row r="1329">
          <cell r="A1329">
            <v>821021</v>
          </cell>
          <cell r="G1329">
            <v>1</v>
          </cell>
          <cell r="H1329">
            <v>16</v>
          </cell>
        </row>
        <row r="1330">
          <cell r="A1330">
            <v>821022</v>
          </cell>
          <cell r="G1330">
            <v>1</v>
          </cell>
          <cell r="H1330">
            <v>8</v>
          </cell>
        </row>
        <row r="1331">
          <cell r="A1331">
            <v>821023</v>
          </cell>
          <cell r="G1331">
            <v>1</v>
          </cell>
          <cell r="H1331">
            <v>16</v>
          </cell>
        </row>
        <row r="1332">
          <cell r="A1332">
            <v>821031</v>
          </cell>
          <cell r="G1332">
            <v>6</v>
          </cell>
          <cell r="H1332">
            <v>8</v>
          </cell>
        </row>
        <row r="1333">
          <cell r="A1333">
            <v>821032</v>
          </cell>
          <cell r="G1333">
            <v>24</v>
          </cell>
          <cell r="H1333">
            <v>16</v>
          </cell>
        </row>
        <row r="1334">
          <cell r="A1334">
            <v>821041</v>
          </cell>
          <cell r="G1334">
            <v>20</v>
          </cell>
          <cell r="H1334">
            <v>16</v>
          </cell>
        </row>
        <row r="1335">
          <cell r="A1335">
            <v>821051</v>
          </cell>
          <cell r="G1335">
            <v>25</v>
          </cell>
          <cell r="H1335">
            <v>8</v>
          </cell>
        </row>
        <row r="1336">
          <cell r="A1336">
            <v>822021</v>
          </cell>
          <cell r="G1336" t="str">
            <v>CM</v>
          </cell>
          <cell r="H1336">
            <v>15</v>
          </cell>
        </row>
        <row r="1337">
          <cell r="A1337">
            <v>822025</v>
          </cell>
          <cell r="G1337" t="str">
            <v>CM</v>
          </cell>
          <cell r="H1337">
            <v>3</v>
          </cell>
        </row>
        <row r="1338">
          <cell r="A1338">
            <v>822026</v>
          </cell>
          <cell r="G1338" t="str">
            <v>CM</v>
          </cell>
          <cell r="H1338">
            <v>8</v>
          </cell>
        </row>
        <row r="1339">
          <cell r="A1339">
            <v>822027</v>
          </cell>
          <cell r="G1339" t="str">
            <v>CM</v>
          </cell>
          <cell r="H1339">
            <v>19</v>
          </cell>
        </row>
        <row r="1340">
          <cell r="A1340">
            <v>822053</v>
          </cell>
          <cell r="G1340" t="str">
            <v>BAG</v>
          </cell>
          <cell r="H1340">
            <v>302.39999999999998</v>
          </cell>
        </row>
        <row r="1341">
          <cell r="A1341">
            <v>822060</v>
          </cell>
          <cell r="G1341" t="str">
            <v>LIT</v>
          </cell>
          <cell r="H1341">
            <v>40</v>
          </cell>
        </row>
        <row r="1342">
          <cell r="A1342">
            <v>822065</v>
          </cell>
          <cell r="G1342" t="str">
            <v>1000 LIT</v>
          </cell>
          <cell r="H1342">
            <v>6</v>
          </cell>
        </row>
        <row r="1343">
          <cell r="A1343">
            <v>822125</v>
          </cell>
          <cell r="G1343" t="str">
            <v>LS</v>
          </cell>
          <cell r="H1343">
            <v>1</v>
          </cell>
        </row>
        <row r="1344">
          <cell r="A1344">
            <v>823025</v>
          </cell>
          <cell r="G1344">
            <v>1</v>
          </cell>
          <cell r="H1344">
            <v>8</v>
          </cell>
        </row>
        <row r="1345">
          <cell r="A1345">
            <v>823072</v>
          </cell>
          <cell r="G1345">
            <v>2</v>
          </cell>
          <cell r="H1345">
            <v>8</v>
          </cell>
        </row>
        <row r="1346">
          <cell r="A1346">
            <v>823086</v>
          </cell>
          <cell r="G1346">
            <v>1</v>
          </cell>
          <cell r="H1346">
            <v>4</v>
          </cell>
        </row>
        <row r="1347">
          <cell r="A1347">
            <v>823196</v>
          </cell>
          <cell r="G1347">
            <v>1</v>
          </cell>
          <cell r="H1347">
            <v>8</v>
          </cell>
        </row>
        <row r="1348">
          <cell r="A1348">
            <v>823210</v>
          </cell>
          <cell r="G1348">
            <v>1</v>
          </cell>
          <cell r="H1348">
            <v>6</v>
          </cell>
        </row>
        <row r="1349">
          <cell r="A1349">
            <v>830000</v>
          </cell>
        </row>
        <row r="1350">
          <cell r="A1350">
            <v>831013</v>
          </cell>
          <cell r="G1350">
            <v>1</v>
          </cell>
          <cell r="H1350">
            <v>2</v>
          </cell>
        </row>
        <row r="1351">
          <cell r="A1351">
            <v>831021</v>
          </cell>
          <cell r="G1351">
            <v>1</v>
          </cell>
          <cell r="H1351">
            <v>7</v>
          </cell>
        </row>
        <row r="1352">
          <cell r="A1352">
            <v>831023</v>
          </cell>
          <cell r="G1352">
            <v>1</v>
          </cell>
          <cell r="H1352">
            <v>2</v>
          </cell>
        </row>
        <row r="1353">
          <cell r="A1353">
            <v>831031</v>
          </cell>
          <cell r="G1353">
            <v>1</v>
          </cell>
          <cell r="H1353">
            <v>7</v>
          </cell>
        </row>
        <row r="1354">
          <cell r="A1354">
            <v>831032</v>
          </cell>
          <cell r="G1354">
            <v>1</v>
          </cell>
          <cell r="H1354">
            <v>7</v>
          </cell>
        </row>
        <row r="1355">
          <cell r="A1355">
            <v>831041</v>
          </cell>
          <cell r="G1355">
            <v>3</v>
          </cell>
          <cell r="H1355">
            <v>7</v>
          </cell>
        </row>
        <row r="1356">
          <cell r="A1356">
            <v>831051</v>
          </cell>
          <cell r="G1356">
            <v>10</v>
          </cell>
          <cell r="H1356">
            <v>7</v>
          </cell>
        </row>
        <row r="1357">
          <cell r="A1357">
            <v>832021</v>
          </cell>
          <cell r="G1357" t="str">
            <v>CM</v>
          </cell>
          <cell r="H1357">
            <v>4.5</v>
          </cell>
        </row>
        <row r="1358">
          <cell r="A1358">
            <v>832023</v>
          </cell>
          <cell r="G1358" t="str">
            <v>CM</v>
          </cell>
          <cell r="H1358">
            <v>1.5</v>
          </cell>
        </row>
        <row r="1359">
          <cell r="A1359">
            <v>832024</v>
          </cell>
          <cell r="G1359" t="str">
            <v>CM</v>
          </cell>
          <cell r="H1359">
            <v>4</v>
          </cell>
        </row>
        <row r="1360">
          <cell r="A1360">
            <v>832025</v>
          </cell>
          <cell r="G1360" t="str">
            <v>CM</v>
          </cell>
          <cell r="H1360">
            <v>2</v>
          </cell>
        </row>
        <row r="1361">
          <cell r="A1361">
            <v>832026</v>
          </cell>
          <cell r="G1361" t="str">
            <v>CM</v>
          </cell>
          <cell r="H1361">
            <v>1.2</v>
          </cell>
        </row>
        <row r="1362">
          <cell r="A1362">
            <v>832053</v>
          </cell>
          <cell r="G1362" t="str">
            <v>BAG</v>
          </cell>
          <cell r="H1362">
            <v>33.075000000000003</v>
          </cell>
        </row>
        <row r="1363">
          <cell r="A1363">
            <v>832065</v>
          </cell>
          <cell r="G1363" t="str">
            <v>1000 LIT</v>
          </cell>
          <cell r="H1363">
            <v>2</v>
          </cell>
        </row>
        <row r="1364">
          <cell r="A1364">
            <v>832126</v>
          </cell>
          <cell r="G1364" t="str">
            <v>LS</v>
          </cell>
          <cell r="H1364">
            <v>1</v>
          </cell>
        </row>
        <row r="1365">
          <cell r="A1365">
            <v>833025</v>
          </cell>
          <cell r="G1365">
            <v>1</v>
          </cell>
          <cell r="H1365">
            <v>2</v>
          </cell>
        </row>
        <row r="1366">
          <cell r="A1366">
            <v>833073</v>
          </cell>
          <cell r="G1366">
            <v>1</v>
          </cell>
          <cell r="H1366">
            <v>5</v>
          </cell>
        </row>
        <row r="1367">
          <cell r="A1367">
            <v>833086</v>
          </cell>
          <cell r="G1367">
            <v>1</v>
          </cell>
          <cell r="H1367">
            <v>1</v>
          </cell>
        </row>
        <row r="1368">
          <cell r="A1368">
            <v>833196</v>
          </cell>
          <cell r="G1368">
            <v>1</v>
          </cell>
          <cell r="H1368">
            <v>4</v>
          </cell>
        </row>
        <row r="1369">
          <cell r="A1369">
            <v>840000</v>
          </cell>
        </row>
        <row r="1370">
          <cell r="A1370">
            <v>841013</v>
          </cell>
          <cell r="G1370">
            <v>1</v>
          </cell>
          <cell r="H1370">
            <v>8</v>
          </cell>
        </row>
        <row r="1371">
          <cell r="A1371">
            <v>841021</v>
          </cell>
          <cell r="G1371">
            <v>1</v>
          </cell>
          <cell r="H1371">
            <v>8</v>
          </cell>
        </row>
        <row r="1372">
          <cell r="A1372">
            <v>841031</v>
          </cell>
          <cell r="G1372">
            <v>4</v>
          </cell>
          <cell r="H1372">
            <v>8</v>
          </cell>
        </row>
        <row r="1373">
          <cell r="A1373">
            <v>841032</v>
          </cell>
          <cell r="G1373">
            <v>6</v>
          </cell>
          <cell r="H1373">
            <v>8</v>
          </cell>
        </row>
        <row r="1374">
          <cell r="A1374">
            <v>841041</v>
          </cell>
          <cell r="G1374">
            <v>8</v>
          </cell>
          <cell r="H1374">
            <v>8</v>
          </cell>
        </row>
        <row r="1375">
          <cell r="A1375">
            <v>841051</v>
          </cell>
          <cell r="G1375">
            <v>15</v>
          </cell>
          <cell r="H1375">
            <v>8</v>
          </cell>
        </row>
        <row r="1376">
          <cell r="A1376">
            <v>842021</v>
          </cell>
          <cell r="G1376" t="str">
            <v>CM</v>
          </cell>
          <cell r="H1376">
            <v>3</v>
          </cell>
        </row>
        <row r="1377">
          <cell r="A1377">
            <v>842025</v>
          </cell>
          <cell r="G1377" t="str">
            <v>CM</v>
          </cell>
          <cell r="H1377">
            <v>1.25</v>
          </cell>
        </row>
        <row r="1378">
          <cell r="A1378">
            <v>842026</v>
          </cell>
          <cell r="G1378" t="str">
            <v>CM</v>
          </cell>
          <cell r="H1378">
            <v>1.7</v>
          </cell>
        </row>
        <row r="1379">
          <cell r="A1379">
            <v>842027</v>
          </cell>
          <cell r="G1379" t="str">
            <v>CM</v>
          </cell>
          <cell r="H1379">
            <v>3</v>
          </cell>
        </row>
        <row r="1380">
          <cell r="A1380">
            <v>842053</v>
          </cell>
          <cell r="G1380" t="str">
            <v>BAG</v>
          </cell>
          <cell r="H1380">
            <v>50.4</v>
          </cell>
        </row>
        <row r="1381">
          <cell r="A1381">
            <v>842060</v>
          </cell>
          <cell r="G1381" t="str">
            <v>LIT</v>
          </cell>
          <cell r="H1381">
            <v>16</v>
          </cell>
        </row>
        <row r="1382">
          <cell r="A1382">
            <v>842065</v>
          </cell>
          <cell r="G1382" t="str">
            <v>1000 LIT</v>
          </cell>
          <cell r="H1382">
            <v>1</v>
          </cell>
        </row>
        <row r="1383">
          <cell r="A1383">
            <v>842127</v>
          </cell>
          <cell r="G1383" t="str">
            <v>LS</v>
          </cell>
          <cell r="H1383">
            <v>1</v>
          </cell>
        </row>
        <row r="1384">
          <cell r="A1384">
            <v>843025</v>
          </cell>
          <cell r="G1384">
            <v>1</v>
          </cell>
          <cell r="H1384">
            <v>4</v>
          </cell>
        </row>
        <row r="1385">
          <cell r="A1385">
            <v>843073</v>
          </cell>
          <cell r="G1385">
            <v>1</v>
          </cell>
          <cell r="H1385">
            <v>6</v>
          </cell>
        </row>
        <row r="1386">
          <cell r="A1386">
            <v>843086</v>
          </cell>
          <cell r="G1386">
            <v>1</v>
          </cell>
          <cell r="H1386">
            <v>1</v>
          </cell>
        </row>
        <row r="1387">
          <cell r="A1387">
            <v>843196</v>
          </cell>
          <cell r="G1387">
            <v>1</v>
          </cell>
          <cell r="H1387">
            <v>4</v>
          </cell>
        </row>
        <row r="1388">
          <cell r="A1388">
            <v>850000</v>
          </cell>
        </row>
        <row r="1389">
          <cell r="A1389">
            <v>851013</v>
          </cell>
          <cell r="G1389">
            <v>1</v>
          </cell>
          <cell r="H1389">
            <v>8</v>
          </cell>
        </row>
        <row r="1390">
          <cell r="A1390">
            <v>851021</v>
          </cell>
          <cell r="G1390">
            <v>1</v>
          </cell>
          <cell r="H1390">
            <v>8</v>
          </cell>
        </row>
        <row r="1391">
          <cell r="A1391">
            <v>851031</v>
          </cell>
          <cell r="G1391">
            <v>4</v>
          </cell>
          <cell r="H1391">
            <v>8</v>
          </cell>
        </row>
        <row r="1392">
          <cell r="A1392">
            <v>851032</v>
          </cell>
          <cell r="G1392">
            <v>6</v>
          </cell>
          <cell r="H1392">
            <v>8</v>
          </cell>
        </row>
        <row r="1393">
          <cell r="A1393">
            <v>851041</v>
          </cell>
          <cell r="G1393">
            <v>8</v>
          </cell>
          <cell r="H1393">
            <v>8</v>
          </cell>
        </row>
        <row r="1394">
          <cell r="A1394">
            <v>851051</v>
          </cell>
          <cell r="G1394">
            <v>15</v>
          </cell>
          <cell r="H1394">
            <v>8</v>
          </cell>
        </row>
        <row r="1395">
          <cell r="A1395">
            <v>852021</v>
          </cell>
          <cell r="G1395" t="str">
            <v>CM</v>
          </cell>
          <cell r="H1395">
            <v>3</v>
          </cell>
        </row>
        <row r="1396">
          <cell r="A1396">
            <v>852024</v>
          </cell>
          <cell r="G1396" t="str">
            <v>CM</v>
          </cell>
          <cell r="H1396">
            <v>4</v>
          </cell>
        </row>
        <row r="1397">
          <cell r="A1397">
            <v>852025</v>
          </cell>
          <cell r="G1397" t="str">
            <v>CM</v>
          </cell>
          <cell r="H1397">
            <v>1.4</v>
          </cell>
        </row>
        <row r="1398">
          <cell r="A1398">
            <v>852026</v>
          </cell>
          <cell r="G1398" t="str">
            <v>CM</v>
          </cell>
          <cell r="H1398">
            <v>1</v>
          </cell>
        </row>
        <row r="1399">
          <cell r="A1399">
            <v>852053</v>
          </cell>
          <cell r="G1399" t="str">
            <v>BAG</v>
          </cell>
          <cell r="H1399">
            <v>31.5</v>
          </cell>
        </row>
        <row r="1400">
          <cell r="A1400">
            <v>852060</v>
          </cell>
          <cell r="G1400" t="str">
            <v>LIT</v>
          </cell>
          <cell r="H1400">
            <v>16</v>
          </cell>
        </row>
        <row r="1401">
          <cell r="A1401">
            <v>852065</v>
          </cell>
          <cell r="G1401" t="str">
            <v>1000 LIT</v>
          </cell>
          <cell r="H1401">
            <v>1</v>
          </cell>
        </row>
        <row r="1402">
          <cell r="A1402">
            <v>852128</v>
          </cell>
          <cell r="G1402" t="str">
            <v>LS</v>
          </cell>
          <cell r="H1402">
            <v>1</v>
          </cell>
        </row>
        <row r="1403">
          <cell r="A1403">
            <v>853025</v>
          </cell>
          <cell r="G1403">
            <v>1</v>
          </cell>
          <cell r="H1403">
            <v>4</v>
          </cell>
        </row>
        <row r="1404">
          <cell r="A1404">
            <v>853073</v>
          </cell>
          <cell r="G1404">
            <v>1</v>
          </cell>
          <cell r="H1404">
            <v>6</v>
          </cell>
        </row>
        <row r="1405">
          <cell r="A1405">
            <v>853086</v>
          </cell>
          <cell r="G1405">
            <v>1</v>
          </cell>
          <cell r="H1405">
            <v>1</v>
          </cell>
        </row>
        <row r="1406">
          <cell r="A1406">
            <v>853196</v>
          </cell>
          <cell r="G1406">
            <v>1</v>
          </cell>
          <cell r="H1406">
            <v>4</v>
          </cell>
        </row>
        <row r="1407">
          <cell r="A1407">
            <v>860000</v>
          </cell>
        </row>
        <row r="1408">
          <cell r="A1408">
            <v>861001</v>
          </cell>
          <cell r="G1408">
            <v>1</v>
          </cell>
          <cell r="H1408">
            <v>4</v>
          </cell>
        </row>
        <row r="1409">
          <cell r="A1409">
            <v>861021</v>
          </cell>
          <cell r="G1409">
            <v>1</v>
          </cell>
          <cell r="H1409">
            <v>16</v>
          </cell>
        </row>
        <row r="1410">
          <cell r="A1410">
            <v>861034</v>
          </cell>
          <cell r="G1410">
            <v>5</v>
          </cell>
          <cell r="H1410">
            <v>16</v>
          </cell>
        </row>
        <row r="1411">
          <cell r="A1411">
            <v>861041</v>
          </cell>
          <cell r="G1411">
            <v>5</v>
          </cell>
          <cell r="H1411">
            <v>16</v>
          </cell>
        </row>
        <row r="1412">
          <cell r="A1412">
            <v>862061</v>
          </cell>
          <cell r="G1412" t="str">
            <v>TON</v>
          </cell>
          <cell r="H1412">
            <v>5.25</v>
          </cell>
        </row>
        <row r="1413">
          <cell r="A1413">
            <v>862070</v>
          </cell>
          <cell r="G1413" t="str">
            <v>TON</v>
          </cell>
          <cell r="H1413">
            <v>0.05</v>
          </cell>
        </row>
        <row r="1414">
          <cell r="A1414">
            <v>863083</v>
          </cell>
          <cell r="G1414">
            <v>1</v>
          </cell>
          <cell r="H1414">
            <v>1.25</v>
          </cell>
        </row>
        <row r="1415">
          <cell r="A1415">
            <v>863196</v>
          </cell>
          <cell r="G1415">
            <v>1</v>
          </cell>
          <cell r="H1415">
            <v>2.5</v>
          </cell>
        </row>
        <row r="1416">
          <cell r="A1416">
            <v>863199</v>
          </cell>
          <cell r="G1416">
            <v>1</v>
          </cell>
          <cell r="H1416">
            <v>0.5</v>
          </cell>
        </row>
        <row r="1417">
          <cell r="A1417">
            <v>870000</v>
          </cell>
        </row>
        <row r="1418">
          <cell r="A1418">
            <v>871001</v>
          </cell>
          <cell r="G1418">
            <v>1</v>
          </cell>
          <cell r="H1418">
            <v>4</v>
          </cell>
        </row>
        <row r="1419">
          <cell r="A1419">
            <v>871021</v>
          </cell>
          <cell r="G1419">
            <v>1</v>
          </cell>
          <cell r="H1419">
            <v>16</v>
          </cell>
        </row>
        <row r="1420">
          <cell r="A1420">
            <v>871034</v>
          </cell>
          <cell r="G1420">
            <v>5</v>
          </cell>
          <cell r="H1420">
            <v>16</v>
          </cell>
        </row>
        <row r="1421">
          <cell r="A1421">
            <v>871041</v>
          </cell>
          <cell r="G1421">
            <v>5</v>
          </cell>
          <cell r="H1421">
            <v>16</v>
          </cell>
        </row>
        <row r="1422">
          <cell r="A1422">
            <v>872062</v>
          </cell>
          <cell r="G1422" t="str">
            <v>TON</v>
          </cell>
          <cell r="H1422">
            <v>5.25</v>
          </cell>
        </row>
        <row r="1423">
          <cell r="A1423">
            <v>872070</v>
          </cell>
          <cell r="G1423" t="str">
            <v>TON</v>
          </cell>
          <cell r="H1423">
            <v>0.05</v>
          </cell>
        </row>
        <row r="1424">
          <cell r="A1424">
            <v>873083</v>
          </cell>
          <cell r="G1424">
            <v>1</v>
          </cell>
          <cell r="H1424">
            <v>1.25</v>
          </cell>
        </row>
        <row r="1425">
          <cell r="A1425">
            <v>873196</v>
          </cell>
          <cell r="G1425">
            <v>1</v>
          </cell>
          <cell r="H1425">
            <v>2.5</v>
          </cell>
        </row>
        <row r="1426">
          <cell r="A1426">
            <v>873199</v>
          </cell>
          <cell r="G1426">
            <v>1</v>
          </cell>
          <cell r="H1426">
            <v>0.5</v>
          </cell>
        </row>
        <row r="1427">
          <cell r="A1427">
            <v>880000</v>
          </cell>
        </row>
        <row r="1428">
          <cell r="A1428">
            <v>881001</v>
          </cell>
          <cell r="G1428">
            <v>1</v>
          </cell>
          <cell r="H1428">
            <v>4</v>
          </cell>
        </row>
        <row r="1429">
          <cell r="A1429">
            <v>881014</v>
          </cell>
          <cell r="G1429">
            <v>1</v>
          </cell>
          <cell r="H1429">
            <v>8</v>
          </cell>
        </row>
        <row r="1430">
          <cell r="A1430">
            <v>881034</v>
          </cell>
          <cell r="G1430">
            <v>6</v>
          </cell>
          <cell r="H1430">
            <v>8</v>
          </cell>
        </row>
        <row r="1431">
          <cell r="A1431">
            <v>881041</v>
          </cell>
          <cell r="G1431">
            <v>8</v>
          </cell>
          <cell r="H1431">
            <v>8</v>
          </cell>
        </row>
        <row r="1432">
          <cell r="A1432">
            <v>881042</v>
          </cell>
          <cell r="G1432">
            <v>2</v>
          </cell>
          <cell r="H1432">
            <v>8</v>
          </cell>
        </row>
        <row r="1433">
          <cell r="A1433">
            <v>882072</v>
          </cell>
          <cell r="G1433" t="str">
            <v>TON</v>
          </cell>
          <cell r="H1433">
            <v>5.15</v>
          </cell>
        </row>
        <row r="1434">
          <cell r="A1434">
            <v>882118</v>
          </cell>
          <cell r="G1434" t="str">
            <v>KWH</v>
          </cell>
          <cell r="H1434">
            <v>300</v>
          </cell>
        </row>
        <row r="1435">
          <cell r="A1435">
            <v>883198</v>
          </cell>
          <cell r="G1435">
            <v>2</v>
          </cell>
          <cell r="H1435">
            <v>8</v>
          </cell>
        </row>
        <row r="1436">
          <cell r="A1436">
            <v>883212</v>
          </cell>
          <cell r="G1436">
            <v>1</v>
          </cell>
          <cell r="H1436">
            <v>8</v>
          </cell>
        </row>
        <row r="1437">
          <cell r="A1437">
            <v>890000</v>
          </cell>
        </row>
        <row r="1438">
          <cell r="A1438">
            <v>891001</v>
          </cell>
          <cell r="G1438">
            <v>1</v>
          </cell>
          <cell r="H1438">
            <v>8</v>
          </cell>
        </row>
        <row r="1439">
          <cell r="A1439">
            <v>891014</v>
          </cell>
          <cell r="G1439">
            <v>2</v>
          </cell>
          <cell r="H1439">
            <v>9</v>
          </cell>
        </row>
        <row r="1440">
          <cell r="A1440">
            <v>891040</v>
          </cell>
          <cell r="G1440">
            <v>6</v>
          </cell>
          <cell r="H1440">
            <v>9</v>
          </cell>
        </row>
        <row r="1441">
          <cell r="A1441">
            <v>892022</v>
          </cell>
          <cell r="G1441" t="str">
            <v>CM</v>
          </cell>
          <cell r="H1441">
            <v>0.09</v>
          </cell>
        </row>
        <row r="1442">
          <cell r="A1442">
            <v>892053</v>
          </cell>
          <cell r="G1442" t="str">
            <v>BAG</v>
          </cell>
          <cell r="H1442">
            <v>5</v>
          </cell>
        </row>
        <row r="1443">
          <cell r="A1443">
            <v>892063</v>
          </cell>
          <cell r="G1443" t="str">
            <v>TON</v>
          </cell>
          <cell r="H1443">
            <v>2</v>
          </cell>
        </row>
        <row r="1444">
          <cell r="A1444">
            <v>892135</v>
          </cell>
          <cell r="G1444" t="str">
            <v>LM</v>
          </cell>
          <cell r="H1444">
            <v>210</v>
          </cell>
        </row>
        <row r="1445">
          <cell r="A1445">
            <v>892136</v>
          </cell>
          <cell r="G1445" t="str">
            <v>NO.</v>
          </cell>
          <cell r="H1445">
            <v>10</v>
          </cell>
        </row>
        <row r="1446">
          <cell r="A1446">
            <v>893120</v>
          </cell>
          <cell r="G1446">
            <v>2</v>
          </cell>
          <cell r="H1446">
            <v>9</v>
          </cell>
        </row>
        <row r="1447">
          <cell r="A1447">
            <v>900000</v>
          </cell>
        </row>
        <row r="1448">
          <cell r="A1448">
            <v>901001</v>
          </cell>
          <cell r="G1448">
            <v>1</v>
          </cell>
          <cell r="H1448">
            <v>4</v>
          </cell>
        </row>
        <row r="1449">
          <cell r="A1449">
            <v>901014</v>
          </cell>
          <cell r="G1449">
            <v>1</v>
          </cell>
          <cell r="H1449">
            <v>8</v>
          </cell>
        </row>
        <row r="1450">
          <cell r="A1450">
            <v>901040</v>
          </cell>
          <cell r="G1450">
            <v>4</v>
          </cell>
          <cell r="H1450">
            <v>8</v>
          </cell>
        </row>
        <row r="1451">
          <cell r="A1451">
            <v>903002</v>
          </cell>
          <cell r="G1451">
            <v>1</v>
          </cell>
          <cell r="H1451">
            <v>2</v>
          </cell>
        </row>
        <row r="1452">
          <cell r="A1452">
            <v>903217</v>
          </cell>
          <cell r="G1452">
            <v>1</v>
          </cell>
          <cell r="H1452">
            <v>8</v>
          </cell>
        </row>
        <row r="1453">
          <cell r="A1453">
            <v>910000</v>
          </cell>
        </row>
        <row r="1454">
          <cell r="A1454">
            <v>911013</v>
          </cell>
          <cell r="G1454">
            <v>1</v>
          </cell>
          <cell r="H1454">
            <v>4</v>
          </cell>
        </row>
        <row r="1455">
          <cell r="A1455">
            <v>911032</v>
          </cell>
          <cell r="G1455">
            <v>2</v>
          </cell>
          <cell r="H1455">
            <v>8</v>
          </cell>
        </row>
        <row r="1456">
          <cell r="A1456">
            <v>911041</v>
          </cell>
          <cell r="G1456">
            <v>2</v>
          </cell>
          <cell r="H1456">
            <v>8</v>
          </cell>
        </row>
        <row r="1457">
          <cell r="A1457">
            <v>911051</v>
          </cell>
          <cell r="G1457">
            <v>2</v>
          </cell>
          <cell r="H1457">
            <v>8</v>
          </cell>
        </row>
        <row r="1458">
          <cell r="A1458">
            <v>912044</v>
          </cell>
          <cell r="G1458" t="str">
            <v>TON</v>
          </cell>
          <cell r="H1458">
            <v>0.02</v>
          </cell>
        </row>
        <row r="1459">
          <cell r="A1459">
            <v>912095</v>
          </cell>
          <cell r="G1459" t="str">
            <v>SM</v>
          </cell>
          <cell r="H1459">
            <v>20</v>
          </cell>
        </row>
        <row r="1460">
          <cell r="A1460">
            <v>912100</v>
          </cell>
          <cell r="G1460" t="str">
            <v>KG</v>
          </cell>
          <cell r="H1460">
            <v>10.8</v>
          </cell>
        </row>
        <row r="1461">
          <cell r="A1461">
            <v>920000</v>
          </cell>
        </row>
        <row r="1462">
          <cell r="A1462">
            <v>921013</v>
          </cell>
          <cell r="G1462">
            <v>1</v>
          </cell>
          <cell r="H1462">
            <v>4</v>
          </cell>
        </row>
        <row r="1463">
          <cell r="A1463">
            <v>921032</v>
          </cell>
          <cell r="G1463">
            <v>2</v>
          </cell>
          <cell r="H1463">
            <v>8</v>
          </cell>
        </row>
        <row r="1464">
          <cell r="A1464">
            <v>921041</v>
          </cell>
          <cell r="G1464">
            <v>2</v>
          </cell>
          <cell r="H1464">
            <v>8</v>
          </cell>
        </row>
        <row r="1465">
          <cell r="A1465">
            <v>921051</v>
          </cell>
          <cell r="G1465">
            <v>2</v>
          </cell>
          <cell r="H1465">
            <v>8</v>
          </cell>
        </row>
        <row r="1466">
          <cell r="A1466">
            <v>922044</v>
          </cell>
          <cell r="G1466" t="str">
            <v>TON</v>
          </cell>
          <cell r="H1466">
            <v>0.02</v>
          </cell>
        </row>
        <row r="1467">
          <cell r="A1467">
            <v>922096</v>
          </cell>
          <cell r="G1467" t="str">
            <v>SM</v>
          </cell>
          <cell r="H1467">
            <v>20</v>
          </cell>
        </row>
        <row r="1468">
          <cell r="A1468">
            <v>922100</v>
          </cell>
          <cell r="G1468" t="str">
            <v>KG</v>
          </cell>
          <cell r="H1468">
            <v>10.8</v>
          </cell>
        </row>
        <row r="1469">
          <cell r="A1469">
            <v>930000</v>
          </cell>
        </row>
        <row r="1470">
          <cell r="A1470">
            <v>931013</v>
          </cell>
          <cell r="G1470">
            <v>1</v>
          </cell>
          <cell r="H1470">
            <v>2</v>
          </cell>
        </row>
        <row r="1471">
          <cell r="A1471">
            <v>931034</v>
          </cell>
          <cell r="G1471">
            <v>2</v>
          </cell>
          <cell r="H1471">
            <v>4</v>
          </cell>
        </row>
        <row r="1472">
          <cell r="A1472">
            <v>931041</v>
          </cell>
          <cell r="G1472">
            <v>2</v>
          </cell>
          <cell r="H1472">
            <v>4</v>
          </cell>
        </row>
        <row r="1473">
          <cell r="A1473">
            <v>931042</v>
          </cell>
          <cell r="G1473">
            <v>1</v>
          </cell>
          <cell r="H1473">
            <v>4</v>
          </cell>
        </row>
        <row r="1474">
          <cell r="A1474">
            <v>931051</v>
          </cell>
          <cell r="G1474">
            <v>2</v>
          </cell>
          <cell r="H1474">
            <v>4</v>
          </cell>
        </row>
        <row r="1475">
          <cell r="A1475">
            <v>932068</v>
          </cell>
          <cell r="G1475" t="str">
            <v>KG</v>
          </cell>
          <cell r="H1475">
            <v>140</v>
          </cell>
        </row>
        <row r="1476">
          <cell r="A1476">
            <v>932118</v>
          </cell>
          <cell r="G1476" t="str">
            <v>KWH</v>
          </cell>
          <cell r="H1476">
            <v>75</v>
          </cell>
        </row>
        <row r="1477">
          <cell r="A1477">
            <v>933198</v>
          </cell>
          <cell r="G1477">
            <v>1</v>
          </cell>
          <cell r="H1477">
            <v>4</v>
          </cell>
        </row>
        <row r="1478">
          <cell r="A1478">
            <v>940000</v>
          </cell>
        </row>
        <row r="1479">
          <cell r="A1479">
            <v>941021</v>
          </cell>
          <cell r="G1479">
            <v>1</v>
          </cell>
          <cell r="H1479">
            <v>2</v>
          </cell>
        </row>
        <row r="1480">
          <cell r="A1480">
            <v>941032</v>
          </cell>
          <cell r="G1480">
            <v>1</v>
          </cell>
          <cell r="H1480">
            <v>8</v>
          </cell>
        </row>
        <row r="1481">
          <cell r="A1481">
            <v>941041</v>
          </cell>
          <cell r="G1481">
            <v>2</v>
          </cell>
          <cell r="H1481">
            <v>8</v>
          </cell>
        </row>
        <row r="1482">
          <cell r="A1482">
            <v>942098</v>
          </cell>
          <cell r="G1482" t="str">
            <v>LM</v>
          </cell>
          <cell r="H1482">
            <v>10.5</v>
          </cell>
        </row>
        <row r="1483">
          <cell r="A1483">
            <v>950000</v>
          </cell>
        </row>
        <row r="1484">
          <cell r="A1484">
            <v>951022</v>
          </cell>
          <cell r="G1484">
            <v>1</v>
          </cell>
          <cell r="H1484">
            <v>2</v>
          </cell>
        </row>
        <row r="1485">
          <cell r="A1485">
            <v>951031</v>
          </cell>
          <cell r="G1485">
            <v>1</v>
          </cell>
          <cell r="H1485">
            <v>2</v>
          </cell>
        </row>
        <row r="1486">
          <cell r="A1486">
            <v>951041</v>
          </cell>
          <cell r="G1486">
            <v>1</v>
          </cell>
          <cell r="H1486">
            <v>2</v>
          </cell>
        </row>
        <row r="1487">
          <cell r="A1487">
            <v>951051</v>
          </cell>
          <cell r="G1487">
            <v>1</v>
          </cell>
          <cell r="H1487">
            <v>2</v>
          </cell>
        </row>
        <row r="1488">
          <cell r="A1488">
            <v>952073</v>
          </cell>
          <cell r="G1488" t="str">
            <v>ccm</v>
          </cell>
          <cell r="H1488">
            <v>21600</v>
          </cell>
        </row>
        <row r="1489">
          <cell r="A1489">
            <v>960000</v>
          </cell>
        </row>
        <row r="1490">
          <cell r="A1490">
            <v>961013</v>
          </cell>
          <cell r="G1490">
            <v>1</v>
          </cell>
          <cell r="H1490">
            <v>1</v>
          </cell>
        </row>
        <row r="1491">
          <cell r="A1491">
            <v>961031</v>
          </cell>
          <cell r="G1491">
            <v>2</v>
          </cell>
          <cell r="H1491">
            <v>2</v>
          </cell>
        </row>
        <row r="1492">
          <cell r="A1492">
            <v>961051</v>
          </cell>
          <cell r="G1492">
            <v>2</v>
          </cell>
          <cell r="H1492">
            <v>2</v>
          </cell>
        </row>
        <row r="1493">
          <cell r="A1493">
            <v>962044</v>
          </cell>
          <cell r="G1493" t="str">
            <v>TON</v>
          </cell>
          <cell r="H1493">
            <v>0.01</v>
          </cell>
        </row>
        <row r="1494">
          <cell r="A1494">
            <v>962097</v>
          </cell>
          <cell r="G1494" t="str">
            <v>SM</v>
          </cell>
          <cell r="H1494">
            <v>10.199999999999999</v>
          </cell>
        </row>
        <row r="1495">
          <cell r="A1495">
            <v>970000</v>
          </cell>
        </row>
        <row r="1496">
          <cell r="A1496">
            <v>971014</v>
          </cell>
          <cell r="G1496">
            <v>1</v>
          </cell>
          <cell r="H1496">
            <v>2</v>
          </cell>
        </row>
        <row r="1497">
          <cell r="A1497">
            <v>971042</v>
          </cell>
          <cell r="G1497">
            <v>1</v>
          </cell>
          <cell r="H1497">
            <v>2</v>
          </cell>
        </row>
        <row r="1498">
          <cell r="A1498">
            <v>971051</v>
          </cell>
          <cell r="G1498">
            <v>2</v>
          </cell>
          <cell r="H1498">
            <v>4</v>
          </cell>
        </row>
        <row r="1499">
          <cell r="A1499">
            <v>972093</v>
          </cell>
          <cell r="G1499" t="str">
            <v>KG</v>
          </cell>
          <cell r="H1499">
            <v>25</v>
          </cell>
        </row>
        <row r="1500">
          <cell r="A1500">
            <v>972118</v>
          </cell>
          <cell r="G1500" t="str">
            <v>KWH</v>
          </cell>
          <cell r="H1500">
            <v>100</v>
          </cell>
        </row>
        <row r="1501">
          <cell r="A1501">
            <v>973198</v>
          </cell>
          <cell r="G1501">
            <v>1</v>
          </cell>
          <cell r="H1501">
            <v>2</v>
          </cell>
        </row>
        <row r="1502">
          <cell r="A1502">
            <v>980000</v>
          </cell>
        </row>
        <row r="1503">
          <cell r="A1503">
            <v>981001</v>
          </cell>
          <cell r="G1503">
            <v>1</v>
          </cell>
          <cell r="H1503">
            <v>3</v>
          </cell>
        </row>
        <row r="1504">
          <cell r="A1504">
            <v>981013</v>
          </cell>
          <cell r="G1504">
            <v>1</v>
          </cell>
          <cell r="H1504">
            <v>10</v>
          </cell>
        </row>
        <row r="1505">
          <cell r="A1505">
            <v>981021</v>
          </cell>
          <cell r="G1505">
            <v>1</v>
          </cell>
          <cell r="H1505">
            <v>10</v>
          </cell>
        </row>
        <row r="1506">
          <cell r="A1506">
            <v>981022</v>
          </cell>
          <cell r="G1506">
            <v>1</v>
          </cell>
          <cell r="H1506">
            <v>2</v>
          </cell>
        </row>
        <row r="1507">
          <cell r="A1507">
            <v>981040</v>
          </cell>
          <cell r="G1507">
            <v>6</v>
          </cell>
          <cell r="H1507">
            <v>10</v>
          </cell>
        </row>
        <row r="1508">
          <cell r="A1508">
            <v>981041</v>
          </cell>
          <cell r="G1508">
            <v>2</v>
          </cell>
          <cell r="H1508">
            <v>2</v>
          </cell>
        </row>
        <row r="1509">
          <cell r="A1509">
            <v>981042</v>
          </cell>
          <cell r="G1509">
            <v>1</v>
          </cell>
          <cell r="H1509">
            <v>2</v>
          </cell>
        </row>
        <row r="1510">
          <cell r="A1510">
            <v>982009</v>
          </cell>
          <cell r="G1510" t="str">
            <v>CM</v>
          </cell>
          <cell r="H1510">
            <v>25</v>
          </cell>
        </row>
        <row r="1511">
          <cell r="A1511">
            <v>982065</v>
          </cell>
          <cell r="G1511" t="str">
            <v>1000 LIT</v>
          </cell>
          <cell r="H1511">
            <v>20</v>
          </cell>
        </row>
        <row r="1512">
          <cell r="A1512">
            <v>982099</v>
          </cell>
          <cell r="G1512" t="str">
            <v>KG</v>
          </cell>
          <cell r="H1512">
            <v>45</v>
          </cell>
        </row>
        <row r="1513">
          <cell r="A1513">
            <v>982118</v>
          </cell>
          <cell r="G1513" t="str">
            <v>KWH</v>
          </cell>
          <cell r="H1513">
            <v>40</v>
          </cell>
        </row>
        <row r="1514">
          <cell r="A1514">
            <v>982143</v>
          </cell>
          <cell r="G1514" t="str">
            <v>LS</v>
          </cell>
          <cell r="H1514">
            <v>15</v>
          </cell>
        </row>
        <row r="1515">
          <cell r="A1515">
            <v>983002</v>
          </cell>
          <cell r="G1515">
            <v>1</v>
          </cell>
          <cell r="H1515">
            <v>1</v>
          </cell>
        </row>
        <row r="1516">
          <cell r="A1516">
            <v>983083</v>
          </cell>
          <cell r="G1516">
            <v>1</v>
          </cell>
          <cell r="H1516">
            <v>2</v>
          </cell>
        </row>
        <row r="1517">
          <cell r="A1517">
            <v>983086</v>
          </cell>
          <cell r="G1517">
            <v>1</v>
          </cell>
          <cell r="H1517">
            <v>10</v>
          </cell>
        </row>
        <row r="1518">
          <cell r="A1518">
            <v>983198</v>
          </cell>
          <cell r="G1518">
            <v>1</v>
          </cell>
          <cell r="H1518">
            <v>2</v>
          </cell>
        </row>
        <row r="1519">
          <cell r="A1519">
            <v>983209</v>
          </cell>
          <cell r="G1519">
            <v>1</v>
          </cell>
          <cell r="H1519">
            <v>14</v>
          </cell>
        </row>
        <row r="1520">
          <cell r="A1520">
            <v>990000</v>
          </cell>
        </row>
        <row r="1521">
          <cell r="A1521">
            <v>991001</v>
          </cell>
          <cell r="G1521">
            <v>1</v>
          </cell>
          <cell r="H1521">
            <v>3</v>
          </cell>
        </row>
        <row r="1522">
          <cell r="A1522">
            <v>991013</v>
          </cell>
          <cell r="G1522">
            <v>1</v>
          </cell>
          <cell r="H1522">
            <v>10</v>
          </cell>
        </row>
        <row r="1523">
          <cell r="A1523">
            <v>991021</v>
          </cell>
          <cell r="G1523">
            <v>1</v>
          </cell>
          <cell r="H1523">
            <v>10</v>
          </cell>
        </row>
        <row r="1524">
          <cell r="A1524">
            <v>991022</v>
          </cell>
          <cell r="G1524">
            <v>1</v>
          </cell>
          <cell r="H1524">
            <v>2</v>
          </cell>
        </row>
        <row r="1525">
          <cell r="A1525">
            <v>991040</v>
          </cell>
          <cell r="G1525">
            <v>6</v>
          </cell>
          <cell r="H1525">
            <v>10</v>
          </cell>
        </row>
        <row r="1526">
          <cell r="A1526">
            <v>991041</v>
          </cell>
          <cell r="G1526">
            <v>2</v>
          </cell>
          <cell r="H1526">
            <v>2</v>
          </cell>
        </row>
        <row r="1527">
          <cell r="A1527">
            <v>991042</v>
          </cell>
          <cell r="G1527">
            <v>1</v>
          </cell>
          <cell r="H1527">
            <v>2</v>
          </cell>
        </row>
        <row r="1528">
          <cell r="A1528">
            <v>992009</v>
          </cell>
          <cell r="G1528" t="str">
            <v>CM</v>
          </cell>
          <cell r="H1528">
            <v>25</v>
          </cell>
        </row>
        <row r="1529">
          <cell r="A1529">
            <v>992065</v>
          </cell>
          <cell r="G1529" t="str">
            <v>1000 LIT</v>
          </cell>
          <cell r="H1529">
            <v>20</v>
          </cell>
        </row>
        <row r="1530">
          <cell r="A1530">
            <v>992099</v>
          </cell>
          <cell r="G1530" t="str">
            <v>KG</v>
          </cell>
          <cell r="H1530">
            <v>45</v>
          </cell>
        </row>
        <row r="1531">
          <cell r="A1531">
            <v>992118</v>
          </cell>
          <cell r="G1531" t="str">
            <v>KWH</v>
          </cell>
          <cell r="H1531">
            <v>40</v>
          </cell>
        </row>
        <row r="1532">
          <cell r="A1532">
            <v>992143</v>
          </cell>
          <cell r="G1532" t="str">
            <v>LS</v>
          </cell>
          <cell r="H1532">
            <v>15</v>
          </cell>
        </row>
        <row r="1533">
          <cell r="A1533">
            <v>993002</v>
          </cell>
          <cell r="G1533">
            <v>1</v>
          </cell>
          <cell r="H1533">
            <v>1</v>
          </cell>
        </row>
        <row r="1534">
          <cell r="A1534">
            <v>993083</v>
          </cell>
          <cell r="G1534">
            <v>1</v>
          </cell>
          <cell r="H1534">
            <v>2</v>
          </cell>
        </row>
        <row r="1535">
          <cell r="A1535">
            <v>993086</v>
          </cell>
          <cell r="G1535">
            <v>1</v>
          </cell>
          <cell r="H1535">
            <v>10</v>
          </cell>
        </row>
        <row r="1536">
          <cell r="A1536">
            <v>993198</v>
          </cell>
          <cell r="G1536">
            <v>1</v>
          </cell>
          <cell r="H1536">
            <v>2</v>
          </cell>
        </row>
        <row r="1537">
          <cell r="A1537">
            <v>993209</v>
          </cell>
          <cell r="G1537">
            <v>1</v>
          </cell>
          <cell r="H1537">
            <v>14</v>
          </cell>
        </row>
        <row r="1538">
          <cell r="A1538">
            <v>1000000</v>
          </cell>
        </row>
        <row r="1539">
          <cell r="A1539">
            <v>1001001</v>
          </cell>
          <cell r="G1539">
            <v>1</v>
          </cell>
          <cell r="H1539">
            <v>3</v>
          </cell>
        </row>
        <row r="1540">
          <cell r="A1540">
            <v>1001013</v>
          </cell>
          <cell r="G1540">
            <v>1</v>
          </cell>
          <cell r="H1540">
            <v>10</v>
          </cell>
        </row>
        <row r="1541">
          <cell r="A1541">
            <v>1001021</v>
          </cell>
          <cell r="G1541">
            <v>1</v>
          </cell>
          <cell r="H1541">
            <v>10</v>
          </cell>
        </row>
        <row r="1542">
          <cell r="A1542">
            <v>1001022</v>
          </cell>
          <cell r="G1542">
            <v>1</v>
          </cell>
          <cell r="H1542">
            <v>2</v>
          </cell>
        </row>
        <row r="1543">
          <cell r="A1543">
            <v>1001040</v>
          </cell>
          <cell r="G1543">
            <v>6</v>
          </cell>
          <cell r="H1543">
            <v>10</v>
          </cell>
        </row>
        <row r="1544">
          <cell r="A1544">
            <v>1001041</v>
          </cell>
          <cell r="G1544">
            <v>2</v>
          </cell>
          <cell r="H1544">
            <v>2</v>
          </cell>
        </row>
        <row r="1545">
          <cell r="A1545">
            <v>1001042</v>
          </cell>
          <cell r="G1545">
            <v>1</v>
          </cell>
          <cell r="H1545">
            <v>2</v>
          </cell>
        </row>
        <row r="1546">
          <cell r="A1546">
            <v>1002009</v>
          </cell>
          <cell r="G1546" t="str">
            <v>CM</v>
          </cell>
          <cell r="H1546">
            <v>25</v>
          </cell>
        </row>
        <row r="1547">
          <cell r="A1547">
            <v>1002065</v>
          </cell>
          <cell r="G1547" t="str">
            <v>1000 LIT</v>
          </cell>
          <cell r="H1547">
            <v>20</v>
          </cell>
        </row>
        <row r="1548">
          <cell r="A1548">
            <v>1002099</v>
          </cell>
          <cell r="G1548" t="str">
            <v>KG</v>
          </cell>
          <cell r="H1548">
            <v>50</v>
          </cell>
        </row>
        <row r="1549">
          <cell r="A1549">
            <v>1002118</v>
          </cell>
          <cell r="G1549" t="str">
            <v>KWH</v>
          </cell>
          <cell r="H1549">
            <v>50</v>
          </cell>
        </row>
        <row r="1550">
          <cell r="A1550">
            <v>1002143</v>
          </cell>
          <cell r="G1550" t="str">
            <v>LS</v>
          </cell>
          <cell r="H1550">
            <v>10</v>
          </cell>
        </row>
        <row r="1551">
          <cell r="A1551">
            <v>1003002</v>
          </cell>
          <cell r="G1551">
            <v>1</v>
          </cell>
          <cell r="H1551">
            <v>1</v>
          </cell>
        </row>
        <row r="1552">
          <cell r="A1552">
            <v>1003083</v>
          </cell>
          <cell r="G1552">
            <v>1</v>
          </cell>
          <cell r="H1552">
            <v>2</v>
          </cell>
        </row>
        <row r="1553">
          <cell r="A1553">
            <v>1003086</v>
          </cell>
          <cell r="G1553">
            <v>1</v>
          </cell>
          <cell r="H1553">
            <v>10</v>
          </cell>
        </row>
        <row r="1554">
          <cell r="A1554">
            <v>1003198</v>
          </cell>
          <cell r="G1554">
            <v>1</v>
          </cell>
          <cell r="H1554">
            <v>2</v>
          </cell>
        </row>
        <row r="1555">
          <cell r="A1555">
            <v>1003209</v>
          </cell>
          <cell r="G1555">
            <v>1</v>
          </cell>
          <cell r="H1555">
            <v>14</v>
          </cell>
        </row>
        <row r="1556">
          <cell r="A1556">
            <v>1010000</v>
          </cell>
        </row>
        <row r="1557">
          <cell r="A1557">
            <v>1011001</v>
          </cell>
          <cell r="G1557">
            <v>1</v>
          </cell>
          <cell r="H1557">
            <v>3</v>
          </cell>
        </row>
        <row r="1558">
          <cell r="A1558">
            <v>1011013</v>
          </cell>
          <cell r="G1558">
            <v>1</v>
          </cell>
          <cell r="H1558">
            <v>10</v>
          </cell>
        </row>
        <row r="1559">
          <cell r="A1559">
            <v>1011021</v>
          </cell>
          <cell r="G1559">
            <v>1</v>
          </cell>
          <cell r="H1559">
            <v>10</v>
          </cell>
        </row>
        <row r="1560">
          <cell r="A1560">
            <v>1011022</v>
          </cell>
          <cell r="G1560">
            <v>1</v>
          </cell>
          <cell r="H1560">
            <v>2</v>
          </cell>
        </row>
        <row r="1561">
          <cell r="A1561">
            <v>1011040</v>
          </cell>
          <cell r="G1561">
            <v>6</v>
          </cell>
          <cell r="H1561">
            <v>10</v>
          </cell>
        </row>
        <row r="1562">
          <cell r="A1562">
            <v>1011041</v>
          </cell>
          <cell r="G1562">
            <v>2</v>
          </cell>
          <cell r="H1562">
            <v>2</v>
          </cell>
        </row>
        <row r="1563">
          <cell r="A1563">
            <v>1011042</v>
          </cell>
          <cell r="G1563">
            <v>1</v>
          </cell>
          <cell r="H1563">
            <v>2</v>
          </cell>
        </row>
        <row r="1564">
          <cell r="A1564">
            <v>1012009</v>
          </cell>
          <cell r="G1564" t="str">
            <v>CM</v>
          </cell>
          <cell r="H1564">
            <v>25</v>
          </cell>
        </row>
        <row r="1565">
          <cell r="A1565">
            <v>1012065</v>
          </cell>
          <cell r="G1565" t="str">
            <v>1000 LIT</v>
          </cell>
          <cell r="H1565">
            <v>20</v>
          </cell>
        </row>
        <row r="1566">
          <cell r="A1566">
            <v>1012099</v>
          </cell>
          <cell r="G1566" t="str">
            <v>KG</v>
          </cell>
          <cell r="H1566">
            <v>50</v>
          </cell>
        </row>
        <row r="1567">
          <cell r="A1567">
            <v>1012118</v>
          </cell>
          <cell r="G1567" t="str">
            <v>KWH</v>
          </cell>
          <cell r="H1567">
            <v>50</v>
          </cell>
        </row>
        <row r="1568">
          <cell r="A1568">
            <v>1012143</v>
          </cell>
          <cell r="G1568" t="str">
            <v>LS</v>
          </cell>
          <cell r="H1568">
            <v>6</v>
          </cell>
        </row>
        <row r="1569">
          <cell r="A1569">
            <v>1013002</v>
          </cell>
          <cell r="G1569">
            <v>1</v>
          </cell>
          <cell r="H1569">
            <v>1</v>
          </cell>
        </row>
        <row r="1570">
          <cell r="A1570">
            <v>1013083</v>
          </cell>
          <cell r="G1570">
            <v>1</v>
          </cell>
          <cell r="H1570">
            <v>2</v>
          </cell>
        </row>
        <row r="1571">
          <cell r="A1571">
            <v>1013086</v>
          </cell>
          <cell r="G1571">
            <v>1</v>
          </cell>
          <cell r="H1571">
            <v>10</v>
          </cell>
        </row>
        <row r="1572">
          <cell r="A1572">
            <v>1013198</v>
          </cell>
          <cell r="G1572">
            <v>1</v>
          </cell>
          <cell r="H1572">
            <v>2</v>
          </cell>
        </row>
        <row r="1573">
          <cell r="A1573">
            <v>1013209</v>
          </cell>
          <cell r="G1573">
            <v>1</v>
          </cell>
          <cell r="H1573">
            <v>14</v>
          </cell>
        </row>
        <row r="1574">
          <cell r="A1574">
            <v>1020000</v>
          </cell>
        </row>
        <row r="1575">
          <cell r="A1575">
            <v>1021001</v>
          </cell>
          <cell r="G1575">
            <v>1</v>
          </cell>
          <cell r="H1575">
            <v>3</v>
          </cell>
        </row>
        <row r="1576">
          <cell r="A1576">
            <v>1021013</v>
          </cell>
          <cell r="G1576">
            <v>1</v>
          </cell>
          <cell r="H1576">
            <v>10</v>
          </cell>
        </row>
        <row r="1577">
          <cell r="A1577">
            <v>1021021</v>
          </cell>
          <cell r="G1577">
            <v>1</v>
          </cell>
          <cell r="H1577">
            <v>10</v>
          </cell>
        </row>
        <row r="1578">
          <cell r="A1578">
            <v>1021022</v>
          </cell>
          <cell r="G1578">
            <v>1</v>
          </cell>
          <cell r="H1578">
            <v>2</v>
          </cell>
        </row>
        <row r="1579">
          <cell r="A1579">
            <v>1021040</v>
          </cell>
          <cell r="G1579">
            <v>6</v>
          </cell>
          <cell r="H1579">
            <v>10</v>
          </cell>
        </row>
        <row r="1580">
          <cell r="A1580">
            <v>1021041</v>
          </cell>
          <cell r="G1580">
            <v>2</v>
          </cell>
          <cell r="H1580">
            <v>2</v>
          </cell>
        </row>
        <row r="1581">
          <cell r="A1581">
            <v>1021042</v>
          </cell>
          <cell r="G1581">
            <v>1</v>
          </cell>
          <cell r="H1581">
            <v>2</v>
          </cell>
        </row>
        <row r="1582">
          <cell r="A1582">
            <v>1022009</v>
          </cell>
          <cell r="G1582" t="str">
            <v>CM</v>
          </cell>
          <cell r="H1582">
            <v>50</v>
          </cell>
        </row>
        <row r="1583">
          <cell r="A1583">
            <v>1022065</v>
          </cell>
          <cell r="G1583" t="str">
            <v>1000 LIT</v>
          </cell>
          <cell r="H1583">
            <v>30</v>
          </cell>
        </row>
        <row r="1584">
          <cell r="A1584">
            <v>1022099</v>
          </cell>
          <cell r="G1584" t="str">
            <v>KG</v>
          </cell>
          <cell r="H1584">
            <v>75</v>
          </cell>
        </row>
        <row r="1585">
          <cell r="A1585">
            <v>1022118</v>
          </cell>
          <cell r="G1585" t="str">
            <v>KWH</v>
          </cell>
          <cell r="H1585">
            <v>50</v>
          </cell>
        </row>
        <row r="1586">
          <cell r="A1586">
            <v>1022143</v>
          </cell>
          <cell r="G1586" t="str">
            <v>LS</v>
          </cell>
          <cell r="H1586">
            <v>7</v>
          </cell>
        </row>
        <row r="1587">
          <cell r="A1587">
            <v>1023002</v>
          </cell>
          <cell r="G1587">
            <v>1</v>
          </cell>
          <cell r="H1587">
            <v>2</v>
          </cell>
        </row>
        <row r="1588">
          <cell r="A1588">
            <v>1023083</v>
          </cell>
          <cell r="G1588">
            <v>1</v>
          </cell>
          <cell r="H1588">
            <v>6</v>
          </cell>
        </row>
        <row r="1589">
          <cell r="A1589">
            <v>1023086</v>
          </cell>
          <cell r="G1589">
            <v>1</v>
          </cell>
          <cell r="H1589">
            <v>10</v>
          </cell>
        </row>
        <row r="1590">
          <cell r="A1590">
            <v>1023198</v>
          </cell>
          <cell r="G1590">
            <v>1</v>
          </cell>
          <cell r="H1590">
            <v>4</v>
          </cell>
        </row>
        <row r="1591">
          <cell r="A1591">
            <v>1023209</v>
          </cell>
          <cell r="G1591">
            <v>1</v>
          </cell>
          <cell r="H1591">
            <v>14</v>
          </cell>
        </row>
        <row r="1592">
          <cell r="A1592">
            <v>1030000</v>
          </cell>
        </row>
        <row r="1593">
          <cell r="A1593">
            <v>1031001</v>
          </cell>
          <cell r="G1593">
            <v>1</v>
          </cell>
          <cell r="H1593">
            <v>3</v>
          </cell>
        </row>
        <row r="1594">
          <cell r="A1594">
            <v>1031013</v>
          </cell>
          <cell r="G1594">
            <v>1</v>
          </cell>
          <cell r="H1594">
            <v>10</v>
          </cell>
        </row>
        <row r="1595">
          <cell r="A1595">
            <v>1031021</v>
          </cell>
          <cell r="G1595">
            <v>1</v>
          </cell>
          <cell r="H1595">
            <v>10</v>
          </cell>
        </row>
        <row r="1596">
          <cell r="A1596">
            <v>1031022</v>
          </cell>
          <cell r="G1596">
            <v>1</v>
          </cell>
          <cell r="H1596">
            <v>2</v>
          </cell>
        </row>
        <row r="1597">
          <cell r="A1597">
            <v>1031040</v>
          </cell>
          <cell r="G1597">
            <v>6</v>
          </cell>
          <cell r="H1597">
            <v>10</v>
          </cell>
        </row>
        <row r="1598">
          <cell r="A1598">
            <v>1031041</v>
          </cell>
          <cell r="G1598">
            <v>2</v>
          </cell>
          <cell r="H1598">
            <v>2</v>
          </cell>
        </row>
        <row r="1599">
          <cell r="A1599">
            <v>1031042</v>
          </cell>
          <cell r="G1599">
            <v>1</v>
          </cell>
          <cell r="H1599">
            <v>2</v>
          </cell>
        </row>
        <row r="1600">
          <cell r="A1600">
            <v>1032009</v>
          </cell>
          <cell r="G1600" t="str">
            <v>CM</v>
          </cell>
          <cell r="H1600">
            <v>25</v>
          </cell>
        </row>
        <row r="1601">
          <cell r="A1601">
            <v>1032065</v>
          </cell>
          <cell r="G1601" t="str">
            <v>1000 LIT</v>
          </cell>
          <cell r="H1601">
            <v>20</v>
          </cell>
        </row>
        <row r="1602">
          <cell r="A1602">
            <v>1032099</v>
          </cell>
          <cell r="G1602" t="str">
            <v>KG</v>
          </cell>
          <cell r="H1602">
            <v>50</v>
          </cell>
        </row>
        <row r="1603">
          <cell r="A1603">
            <v>1032118</v>
          </cell>
          <cell r="G1603" t="str">
            <v>KWH</v>
          </cell>
          <cell r="H1603">
            <v>50</v>
          </cell>
        </row>
        <row r="1604">
          <cell r="A1604">
            <v>1032143</v>
          </cell>
          <cell r="G1604" t="str">
            <v>LS</v>
          </cell>
          <cell r="H1604">
            <v>4.5</v>
          </cell>
        </row>
        <row r="1605">
          <cell r="A1605">
            <v>1033002</v>
          </cell>
          <cell r="G1605">
            <v>1</v>
          </cell>
          <cell r="H1605">
            <v>1</v>
          </cell>
        </row>
        <row r="1606">
          <cell r="A1606">
            <v>1033083</v>
          </cell>
          <cell r="G1606">
            <v>1</v>
          </cell>
          <cell r="H1606">
            <v>4</v>
          </cell>
        </row>
        <row r="1607">
          <cell r="A1607">
            <v>1033086</v>
          </cell>
          <cell r="G1607">
            <v>1</v>
          </cell>
          <cell r="H1607">
            <v>10</v>
          </cell>
        </row>
        <row r="1608">
          <cell r="A1608">
            <v>1033198</v>
          </cell>
          <cell r="G1608">
            <v>1</v>
          </cell>
          <cell r="H1608">
            <v>2</v>
          </cell>
        </row>
        <row r="1609">
          <cell r="A1609">
            <v>1033209</v>
          </cell>
          <cell r="G1609">
            <v>1</v>
          </cell>
          <cell r="H1609">
            <v>14</v>
          </cell>
        </row>
        <row r="1610">
          <cell r="A1610">
            <v>1040000</v>
          </cell>
        </row>
        <row r="1611">
          <cell r="A1611">
            <v>1041014</v>
          </cell>
          <cell r="G1611">
            <v>1</v>
          </cell>
          <cell r="H1611">
            <v>24</v>
          </cell>
        </row>
        <row r="1612">
          <cell r="A1612">
            <v>1041021</v>
          </cell>
          <cell r="G1612">
            <v>1</v>
          </cell>
          <cell r="H1612">
            <v>18</v>
          </cell>
        </row>
        <row r="1613">
          <cell r="A1613">
            <v>1041051</v>
          </cell>
          <cell r="G1613">
            <v>40</v>
          </cell>
          <cell r="H1613">
            <v>18</v>
          </cell>
        </row>
        <row r="1614">
          <cell r="A1614">
            <v>1042022</v>
          </cell>
          <cell r="G1614" t="str">
            <v>CM</v>
          </cell>
          <cell r="H1614">
            <v>88</v>
          </cell>
        </row>
        <row r="1615">
          <cell r="A1615">
            <v>1042124</v>
          </cell>
          <cell r="G1615" t="str">
            <v>LS</v>
          </cell>
          <cell r="H1615">
            <v>2</v>
          </cell>
        </row>
        <row r="1616">
          <cell r="A1616">
            <v>1043083</v>
          </cell>
          <cell r="G1616">
            <v>1</v>
          </cell>
          <cell r="H1616">
            <v>16</v>
          </cell>
        </row>
        <row r="1617">
          <cell r="A1617">
            <v>1043197</v>
          </cell>
          <cell r="G1617">
            <v>1</v>
          </cell>
          <cell r="H1617">
            <v>16</v>
          </cell>
        </row>
        <row r="1618">
          <cell r="A1618">
            <v>1050000</v>
          </cell>
        </row>
        <row r="1619">
          <cell r="A1619">
            <v>1051014</v>
          </cell>
          <cell r="G1619">
            <v>1</v>
          </cell>
          <cell r="H1619">
            <v>24</v>
          </cell>
        </row>
        <row r="1620">
          <cell r="A1620">
            <v>1051021</v>
          </cell>
          <cell r="G1620">
            <v>1</v>
          </cell>
          <cell r="H1620">
            <v>18</v>
          </cell>
        </row>
        <row r="1621">
          <cell r="A1621">
            <v>1051051</v>
          </cell>
          <cell r="G1621">
            <v>80</v>
          </cell>
          <cell r="H1621">
            <v>18</v>
          </cell>
        </row>
        <row r="1622">
          <cell r="A1622">
            <v>1052022</v>
          </cell>
          <cell r="G1622" t="str">
            <v>CM</v>
          </cell>
          <cell r="H1622">
            <v>176</v>
          </cell>
        </row>
        <row r="1623">
          <cell r="A1623">
            <v>1052124</v>
          </cell>
          <cell r="G1623" t="str">
            <v>LS</v>
          </cell>
          <cell r="H1623">
            <v>4</v>
          </cell>
        </row>
        <row r="1624">
          <cell r="A1624">
            <v>1053083</v>
          </cell>
          <cell r="G1624">
            <v>1</v>
          </cell>
          <cell r="H1624">
            <v>16</v>
          </cell>
        </row>
        <row r="1625">
          <cell r="A1625">
            <v>1053197</v>
          </cell>
          <cell r="G1625">
            <v>1</v>
          </cell>
          <cell r="H1625">
            <v>16</v>
          </cell>
        </row>
        <row r="1626">
          <cell r="A1626">
            <v>1060000</v>
          </cell>
        </row>
        <row r="1627">
          <cell r="A1627">
            <v>1061014</v>
          </cell>
          <cell r="G1627">
            <v>1</v>
          </cell>
          <cell r="H1627">
            <v>24</v>
          </cell>
        </row>
        <row r="1628">
          <cell r="A1628">
            <v>1061021</v>
          </cell>
          <cell r="G1628">
            <v>1</v>
          </cell>
          <cell r="H1628">
            <v>18</v>
          </cell>
        </row>
        <row r="1629">
          <cell r="A1629">
            <v>1061051</v>
          </cell>
          <cell r="G1629">
            <v>40</v>
          </cell>
          <cell r="H1629">
            <v>54</v>
          </cell>
        </row>
        <row r="1630">
          <cell r="A1630">
            <v>1062022</v>
          </cell>
          <cell r="G1630" t="str">
            <v>CM</v>
          </cell>
          <cell r="H1630">
            <v>264</v>
          </cell>
        </row>
        <row r="1631">
          <cell r="A1631">
            <v>1062124</v>
          </cell>
          <cell r="G1631" t="str">
            <v>LS</v>
          </cell>
          <cell r="H1631">
            <v>6</v>
          </cell>
        </row>
        <row r="1632">
          <cell r="A1632">
            <v>1063082</v>
          </cell>
          <cell r="G1632">
            <v>1</v>
          </cell>
          <cell r="H1632">
            <v>16</v>
          </cell>
        </row>
        <row r="1633">
          <cell r="A1633">
            <v>1063197</v>
          </cell>
          <cell r="G1633">
            <v>1</v>
          </cell>
          <cell r="H1633">
            <v>16</v>
          </cell>
        </row>
        <row r="1634">
          <cell r="A1634">
            <v>1070000</v>
          </cell>
        </row>
        <row r="1635">
          <cell r="A1635">
            <v>1071014</v>
          </cell>
          <cell r="G1635">
            <v>1</v>
          </cell>
          <cell r="H1635">
            <v>2</v>
          </cell>
        </row>
        <row r="1636">
          <cell r="A1636">
            <v>1071040</v>
          </cell>
          <cell r="G1636">
            <v>1</v>
          </cell>
          <cell r="H1636">
            <v>6</v>
          </cell>
        </row>
        <row r="1637">
          <cell r="A1637">
            <v>1071051</v>
          </cell>
          <cell r="G1637">
            <v>2</v>
          </cell>
          <cell r="H1637">
            <v>6</v>
          </cell>
        </row>
        <row r="1638">
          <cell r="A1638">
            <v>1072065</v>
          </cell>
          <cell r="G1638" t="str">
            <v>1000 LIT</v>
          </cell>
          <cell r="H1638">
            <v>1</v>
          </cell>
        </row>
        <row r="1639">
          <cell r="A1639">
            <v>1073023</v>
          </cell>
          <cell r="G1639">
            <v>1</v>
          </cell>
          <cell r="H1639">
            <v>4</v>
          </cell>
        </row>
        <row r="1640">
          <cell r="A1640">
            <v>1073025</v>
          </cell>
          <cell r="G1640">
            <v>1</v>
          </cell>
          <cell r="H1640">
            <v>4</v>
          </cell>
        </row>
        <row r="1641">
          <cell r="A1641">
            <v>1073086</v>
          </cell>
          <cell r="G1641">
            <v>1</v>
          </cell>
          <cell r="H1641">
            <v>2</v>
          </cell>
        </row>
        <row r="1642">
          <cell r="A1642">
            <v>1073211</v>
          </cell>
          <cell r="G1642">
            <v>1</v>
          </cell>
          <cell r="H1642">
            <v>6</v>
          </cell>
        </row>
        <row r="1643">
          <cell r="A1643">
            <v>1080000</v>
          </cell>
        </row>
        <row r="1644">
          <cell r="A1644">
            <v>1081021</v>
          </cell>
          <cell r="G1644">
            <v>1</v>
          </cell>
          <cell r="H1644">
            <v>8</v>
          </cell>
        </row>
        <row r="1645">
          <cell r="A1645">
            <v>1081023</v>
          </cell>
          <cell r="G1645">
            <v>1</v>
          </cell>
          <cell r="H1645">
            <v>2</v>
          </cell>
        </row>
        <row r="1646">
          <cell r="A1646">
            <v>1081031</v>
          </cell>
          <cell r="G1646">
            <v>10</v>
          </cell>
          <cell r="H1646">
            <v>8</v>
          </cell>
        </row>
        <row r="1647">
          <cell r="A1647">
            <v>1081041</v>
          </cell>
          <cell r="G1647">
            <v>2</v>
          </cell>
          <cell r="H1647">
            <v>2</v>
          </cell>
        </row>
        <row r="1648">
          <cell r="A1648">
            <v>1081051</v>
          </cell>
          <cell r="G1648">
            <v>15</v>
          </cell>
          <cell r="H1648">
            <v>8</v>
          </cell>
        </row>
        <row r="1649">
          <cell r="A1649">
            <v>1082021</v>
          </cell>
          <cell r="G1649" t="str">
            <v>CM</v>
          </cell>
          <cell r="H1649">
            <v>8</v>
          </cell>
        </row>
        <row r="1650">
          <cell r="A1650">
            <v>1082029</v>
          </cell>
          <cell r="G1650" t="str">
            <v>NO.</v>
          </cell>
          <cell r="H1650">
            <v>12500</v>
          </cell>
        </row>
        <row r="1651">
          <cell r="A1651">
            <v>1082053</v>
          </cell>
          <cell r="G1651" t="str">
            <v>BAG</v>
          </cell>
          <cell r="H1651">
            <v>55</v>
          </cell>
        </row>
        <row r="1652">
          <cell r="A1652">
            <v>1082065</v>
          </cell>
          <cell r="G1652" t="str">
            <v>1000 LIT</v>
          </cell>
          <cell r="H1652">
            <v>18</v>
          </cell>
        </row>
        <row r="1653">
          <cell r="A1653">
            <v>1082129</v>
          </cell>
          <cell r="G1653" t="str">
            <v>LS</v>
          </cell>
          <cell r="H1653">
            <v>1</v>
          </cell>
        </row>
        <row r="1654">
          <cell r="A1654">
            <v>1083025</v>
          </cell>
          <cell r="G1654">
            <v>1</v>
          </cell>
          <cell r="H1654">
            <v>6</v>
          </cell>
        </row>
        <row r="1655">
          <cell r="A1655">
            <v>1083086</v>
          </cell>
          <cell r="G1655">
            <v>1</v>
          </cell>
          <cell r="H1655">
            <v>4</v>
          </cell>
        </row>
        <row r="1656">
          <cell r="A1656">
            <v>1083196</v>
          </cell>
          <cell r="G1656">
            <v>1</v>
          </cell>
          <cell r="H1656">
            <v>6</v>
          </cell>
        </row>
        <row r="1657">
          <cell r="A1657">
            <v>1090000</v>
          </cell>
        </row>
        <row r="1658">
          <cell r="A1658">
            <v>1091021</v>
          </cell>
          <cell r="G1658">
            <v>1</v>
          </cell>
          <cell r="H1658">
            <v>8</v>
          </cell>
        </row>
        <row r="1659">
          <cell r="A1659">
            <v>1091023</v>
          </cell>
          <cell r="G1659">
            <v>1</v>
          </cell>
          <cell r="H1659">
            <v>8</v>
          </cell>
        </row>
        <row r="1660">
          <cell r="A1660">
            <v>1091031</v>
          </cell>
          <cell r="G1660">
            <v>5</v>
          </cell>
          <cell r="H1660">
            <v>8</v>
          </cell>
        </row>
        <row r="1661">
          <cell r="A1661">
            <v>1091041</v>
          </cell>
          <cell r="G1661">
            <v>2</v>
          </cell>
          <cell r="H1661">
            <v>8</v>
          </cell>
        </row>
        <row r="1662">
          <cell r="A1662">
            <v>1091051</v>
          </cell>
          <cell r="G1662">
            <v>10</v>
          </cell>
          <cell r="H1662">
            <v>8</v>
          </cell>
        </row>
        <row r="1663">
          <cell r="A1663">
            <v>1092030</v>
          </cell>
          <cell r="G1663" t="str">
            <v>CM</v>
          </cell>
          <cell r="H1663">
            <v>25</v>
          </cell>
        </row>
        <row r="1664">
          <cell r="A1664">
            <v>1092129</v>
          </cell>
          <cell r="G1664" t="str">
            <v>LS</v>
          </cell>
          <cell r="H1664">
            <v>1</v>
          </cell>
        </row>
        <row r="1665">
          <cell r="A1665">
            <v>1093196</v>
          </cell>
          <cell r="G1665">
            <v>1</v>
          </cell>
          <cell r="H1665">
            <v>4</v>
          </cell>
        </row>
        <row r="1666">
          <cell r="A1666">
            <v>1100000</v>
          </cell>
        </row>
        <row r="1667">
          <cell r="A1667">
            <v>1101021</v>
          </cell>
          <cell r="G1667">
            <v>1</v>
          </cell>
          <cell r="H1667">
            <v>8</v>
          </cell>
        </row>
        <row r="1668">
          <cell r="A1668">
            <v>1101023</v>
          </cell>
          <cell r="G1668">
            <v>1</v>
          </cell>
          <cell r="H1668">
            <v>8</v>
          </cell>
        </row>
        <row r="1669">
          <cell r="A1669">
            <v>1101031</v>
          </cell>
          <cell r="G1669">
            <v>6</v>
          </cell>
          <cell r="H1669">
            <v>8</v>
          </cell>
        </row>
        <row r="1670">
          <cell r="A1670">
            <v>1101041</v>
          </cell>
          <cell r="G1670">
            <v>2</v>
          </cell>
          <cell r="H1670">
            <v>8</v>
          </cell>
        </row>
        <row r="1671">
          <cell r="A1671">
            <v>1101051</v>
          </cell>
          <cell r="G1671">
            <v>10</v>
          </cell>
          <cell r="H1671">
            <v>8</v>
          </cell>
        </row>
        <row r="1672">
          <cell r="A1672">
            <v>1102021</v>
          </cell>
          <cell r="G1672" t="str">
            <v>CM</v>
          </cell>
          <cell r="H1672">
            <v>8</v>
          </cell>
        </row>
        <row r="1673">
          <cell r="A1673">
            <v>1102030</v>
          </cell>
          <cell r="G1673" t="str">
            <v>CM</v>
          </cell>
          <cell r="H1673">
            <v>25</v>
          </cell>
        </row>
        <row r="1674">
          <cell r="A1674">
            <v>1102053</v>
          </cell>
          <cell r="G1674" t="str">
            <v>BAG</v>
          </cell>
          <cell r="H1674">
            <v>48</v>
          </cell>
        </row>
        <row r="1675">
          <cell r="A1675">
            <v>1102065</v>
          </cell>
          <cell r="G1675" t="str">
            <v>1000 LIT</v>
          </cell>
          <cell r="H1675">
            <v>2</v>
          </cell>
        </row>
        <row r="1676">
          <cell r="A1676">
            <v>1102129</v>
          </cell>
          <cell r="G1676" t="str">
            <v>LS</v>
          </cell>
          <cell r="H1676">
            <v>1</v>
          </cell>
        </row>
        <row r="1677">
          <cell r="A1677">
            <v>1103025</v>
          </cell>
          <cell r="G1677">
            <v>1</v>
          </cell>
          <cell r="H1677">
            <v>2</v>
          </cell>
        </row>
        <row r="1678">
          <cell r="A1678">
            <v>1103086</v>
          </cell>
          <cell r="G1678">
            <v>1</v>
          </cell>
          <cell r="H1678">
            <v>1</v>
          </cell>
        </row>
        <row r="1679">
          <cell r="A1679">
            <v>1103196</v>
          </cell>
          <cell r="G1679">
            <v>1</v>
          </cell>
          <cell r="H1679">
            <v>4</v>
          </cell>
        </row>
        <row r="1680">
          <cell r="A1680">
            <v>1110000</v>
          </cell>
        </row>
        <row r="1681">
          <cell r="A1681">
            <v>1111021</v>
          </cell>
          <cell r="G1681">
            <v>1</v>
          </cell>
          <cell r="H1681">
            <v>8</v>
          </cell>
        </row>
        <row r="1682">
          <cell r="A1682">
            <v>1111023</v>
          </cell>
          <cell r="G1682">
            <v>1</v>
          </cell>
          <cell r="H1682">
            <v>8</v>
          </cell>
        </row>
        <row r="1683">
          <cell r="A1683">
            <v>1111031</v>
          </cell>
          <cell r="G1683">
            <v>7</v>
          </cell>
          <cell r="H1683">
            <v>8</v>
          </cell>
        </row>
        <row r="1684">
          <cell r="A1684">
            <v>1111041</v>
          </cell>
          <cell r="G1684">
            <v>2</v>
          </cell>
          <cell r="H1684">
            <v>8</v>
          </cell>
        </row>
        <row r="1685">
          <cell r="A1685">
            <v>1111051</v>
          </cell>
          <cell r="G1685">
            <v>14</v>
          </cell>
          <cell r="H1685">
            <v>8</v>
          </cell>
        </row>
        <row r="1686">
          <cell r="A1686">
            <v>1112034</v>
          </cell>
          <cell r="G1686" t="str">
            <v>CM</v>
          </cell>
          <cell r="H1686">
            <v>27</v>
          </cell>
        </row>
        <row r="1687">
          <cell r="A1687">
            <v>1112129</v>
          </cell>
          <cell r="G1687" t="str">
            <v>LS</v>
          </cell>
          <cell r="H1687">
            <v>1</v>
          </cell>
        </row>
        <row r="1688">
          <cell r="A1688">
            <v>1113196</v>
          </cell>
          <cell r="G1688">
            <v>1</v>
          </cell>
          <cell r="H1688">
            <v>4</v>
          </cell>
        </row>
        <row r="1689">
          <cell r="A1689">
            <v>1120000</v>
          </cell>
        </row>
        <row r="1690">
          <cell r="A1690">
            <v>1121021</v>
          </cell>
          <cell r="G1690">
            <v>1</v>
          </cell>
          <cell r="H1690">
            <v>8</v>
          </cell>
        </row>
        <row r="1691">
          <cell r="A1691">
            <v>1121023</v>
          </cell>
          <cell r="G1691">
            <v>1</v>
          </cell>
          <cell r="H1691">
            <v>8</v>
          </cell>
        </row>
        <row r="1692">
          <cell r="A1692">
            <v>1121031</v>
          </cell>
          <cell r="G1692">
            <v>9</v>
          </cell>
          <cell r="H1692">
            <v>8</v>
          </cell>
        </row>
        <row r="1693">
          <cell r="A1693">
            <v>1121041</v>
          </cell>
          <cell r="G1693">
            <v>2</v>
          </cell>
          <cell r="H1693">
            <v>8</v>
          </cell>
        </row>
        <row r="1694">
          <cell r="A1694">
            <v>1121051</v>
          </cell>
          <cell r="G1694">
            <v>16</v>
          </cell>
          <cell r="H1694">
            <v>8</v>
          </cell>
        </row>
        <row r="1695">
          <cell r="A1695">
            <v>1122021</v>
          </cell>
          <cell r="G1695" t="str">
            <v>CM</v>
          </cell>
          <cell r="H1695">
            <v>6</v>
          </cell>
        </row>
        <row r="1696">
          <cell r="A1696">
            <v>1122034</v>
          </cell>
          <cell r="G1696" t="str">
            <v>CM</v>
          </cell>
          <cell r="H1696">
            <v>27</v>
          </cell>
        </row>
        <row r="1697">
          <cell r="A1697">
            <v>1122053</v>
          </cell>
          <cell r="G1697" t="str">
            <v>BAG</v>
          </cell>
          <cell r="H1697">
            <v>45</v>
          </cell>
        </row>
        <row r="1698">
          <cell r="A1698">
            <v>1122065</v>
          </cell>
          <cell r="G1698" t="str">
            <v>1000 LIT</v>
          </cell>
          <cell r="H1698">
            <v>10</v>
          </cell>
        </row>
        <row r="1699">
          <cell r="A1699">
            <v>1122129</v>
          </cell>
          <cell r="G1699" t="str">
            <v>LS</v>
          </cell>
          <cell r="H1699">
            <v>2</v>
          </cell>
        </row>
        <row r="1700">
          <cell r="A1700">
            <v>1123025</v>
          </cell>
          <cell r="G1700">
            <v>1</v>
          </cell>
          <cell r="H1700">
            <v>2</v>
          </cell>
        </row>
        <row r="1701">
          <cell r="A1701">
            <v>1123086</v>
          </cell>
          <cell r="G1701">
            <v>1</v>
          </cell>
          <cell r="H1701">
            <v>1</v>
          </cell>
        </row>
        <row r="1702">
          <cell r="A1702">
            <v>1123196</v>
          </cell>
          <cell r="G1702">
            <v>1</v>
          </cell>
          <cell r="H1702">
            <v>4</v>
          </cell>
        </row>
        <row r="1703">
          <cell r="A1703">
            <v>1140000</v>
          </cell>
        </row>
        <row r="1704">
          <cell r="A1704">
            <v>1141021</v>
          </cell>
          <cell r="G1704">
            <v>1</v>
          </cell>
          <cell r="H1704">
            <v>2</v>
          </cell>
        </row>
        <row r="1705">
          <cell r="A1705">
            <v>1141031</v>
          </cell>
          <cell r="G1705">
            <v>10</v>
          </cell>
          <cell r="H1705">
            <v>8</v>
          </cell>
        </row>
        <row r="1706">
          <cell r="A1706">
            <v>1141051</v>
          </cell>
          <cell r="G1706">
            <v>12</v>
          </cell>
          <cell r="H1706">
            <v>8</v>
          </cell>
        </row>
        <row r="1707">
          <cell r="A1707">
            <v>1142021</v>
          </cell>
          <cell r="G1707" t="str">
            <v>CM</v>
          </cell>
          <cell r="H1707">
            <v>0.67</v>
          </cell>
        </row>
        <row r="1708">
          <cell r="A1708">
            <v>1142053</v>
          </cell>
          <cell r="G1708" t="str">
            <v>BAG</v>
          </cell>
          <cell r="H1708">
            <v>6</v>
          </cell>
        </row>
        <row r="1709">
          <cell r="A1709">
            <v>1142065</v>
          </cell>
          <cell r="G1709" t="str">
            <v>1000 LIT</v>
          </cell>
          <cell r="H1709">
            <v>2</v>
          </cell>
        </row>
        <row r="1710">
          <cell r="A1710">
            <v>1142129</v>
          </cell>
          <cell r="G1710" t="str">
            <v>LS</v>
          </cell>
          <cell r="H1710">
            <v>1</v>
          </cell>
        </row>
        <row r="1711">
          <cell r="A1711">
            <v>1143025</v>
          </cell>
          <cell r="G1711">
            <v>1</v>
          </cell>
          <cell r="H1711">
            <v>2</v>
          </cell>
        </row>
        <row r="1712">
          <cell r="A1712">
            <v>1143086</v>
          </cell>
          <cell r="G1712">
            <v>1</v>
          </cell>
          <cell r="H1712">
            <v>1</v>
          </cell>
        </row>
        <row r="1713">
          <cell r="A1713">
            <v>1140000</v>
          </cell>
        </row>
        <row r="1714">
          <cell r="A1714">
            <v>1141021</v>
          </cell>
          <cell r="G1714">
            <v>1</v>
          </cell>
          <cell r="H1714">
            <v>8</v>
          </cell>
        </row>
        <row r="1715">
          <cell r="A1715">
            <v>1141023</v>
          </cell>
          <cell r="G1715">
            <v>1</v>
          </cell>
          <cell r="H1715">
            <v>8</v>
          </cell>
        </row>
        <row r="1716">
          <cell r="A1716">
            <v>1141031</v>
          </cell>
          <cell r="G1716">
            <v>12</v>
          </cell>
          <cell r="H1716">
            <v>8</v>
          </cell>
        </row>
        <row r="1717">
          <cell r="A1717">
            <v>1131041</v>
          </cell>
          <cell r="G1717">
            <v>2</v>
          </cell>
          <cell r="H1717">
            <v>8</v>
          </cell>
        </row>
        <row r="1718">
          <cell r="A1718">
            <v>1131051</v>
          </cell>
          <cell r="G1718">
            <v>24</v>
          </cell>
          <cell r="H1718">
            <v>8</v>
          </cell>
        </row>
        <row r="1719">
          <cell r="A1719">
            <v>1132021</v>
          </cell>
          <cell r="G1719" t="str">
            <v>CM</v>
          </cell>
          <cell r="H1719">
            <v>6</v>
          </cell>
        </row>
        <row r="1720">
          <cell r="A1720">
            <v>1132034</v>
          </cell>
          <cell r="G1720" t="str">
            <v>CM</v>
          </cell>
          <cell r="H1720">
            <v>27</v>
          </cell>
        </row>
        <row r="1721">
          <cell r="A1721">
            <v>1132053</v>
          </cell>
          <cell r="G1721" t="str">
            <v>BAG</v>
          </cell>
          <cell r="H1721">
            <v>45</v>
          </cell>
        </row>
        <row r="1722">
          <cell r="A1722">
            <v>1132065</v>
          </cell>
          <cell r="G1722" t="str">
            <v>1000 LIT</v>
          </cell>
          <cell r="H1722">
            <v>10</v>
          </cell>
        </row>
        <row r="1723">
          <cell r="A1723">
            <v>1132129</v>
          </cell>
          <cell r="G1723" t="str">
            <v>LS</v>
          </cell>
          <cell r="H1723">
            <v>1</v>
          </cell>
        </row>
        <row r="1724">
          <cell r="A1724">
            <v>1133025</v>
          </cell>
          <cell r="G1724">
            <v>1</v>
          </cell>
          <cell r="H1724">
            <v>4</v>
          </cell>
        </row>
        <row r="1725">
          <cell r="A1725">
            <v>1133086</v>
          </cell>
          <cell r="G1725">
            <v>1</v>
          </cell>
          <cell r="H1725">
            <v>1</v>
          </cell>
        </row>
        <row r="1726">
          <cell r="A1726">
            <v>1133196</v>
          </cell>
          <cell r="G1726">
            <v>1</v>
          </cell>
          <cell r="H1726">
            <v>6</v>
          </cell>
        </row>
        <row r="1727">
          <cell r="A1727">
            <v>1150000</v>
          </cell>
        </row>
        <row r="1728">
          <cell r="A1728">
            <v>1151021</v>
          </cell>
          <cell r="G1728">
            <v>1</v>
          </cell>
          <cell r="H1728">
            <v>10</v>
          </cell>
        </row>
        <row r="1729">
          <cell r="A1729">
            <v>1151023</v>
          </cell>
          <cell r="G1729">
            <v>1</v>
          </cell>
          <cell r="H1729">
            <v>2</v>
          </cell>
        </row>
        <row r="1730">
          <cell r="A1730">
            <v>1151031</v>
          </cell>
          <cell r="G1730">
            <v>1</v>
          </cell>
          <cell r="H1730">
            <v>8</v>
          </cell>
        </row>
        <row r="1731">
          <cell r="A1731">
            <v>1151041</v>
          </cell>
          <cell r="G1731">
            <v>2</v>
          </cell>
          <cell r="H1731">
            <v>2</v>
          </cell>
        </row>
        <row r="1732">
          <cell r="A1732">
            <v>1151051</v>
          </cell>
          <cell r="G1732">
            <v>12</v>
          </cell>
          <cell r="H1732">
            <v>10</v>
          </cell>
        </row>
        <row r="1733">
          <cell r="A1733">
            <v>1152021</v>
          </cell>
          <cell r="G1733" t="str">
            <v>CM</v>
          </cell>
          <cell r="H1733">
            <v>0.25</v>
          </cell>
        </row>
        <row r="1734">
          <cell r="A1734">
            <v>1152053</v>
          </cell>
          <cell r="G1734" t="str">
            <v>BAG</v>
          </cell>
          <cell r="H1734">
            <v>2.2999999999999998</v>
          </cell>
        </row>
        <row r="1735">
          <cell r="A1735">
            <v>1152065</v>
          </cell>
          <cell r="G1735" t="str">
            <v>1000 LIT</v>
          </cell>
          <cell r="H1735">
            <v>5.5</v>
          </cell>
        </row>
        <row r="1736">
          <cell r="A1736">
            <v>1152077</v>
          </cell>
          <cell r="G1736" t="str">
            <v>LM</v>
          </cell>
          <cell r="H1736">
            <v>20</v>
          </cell>
        </row>
        <row r="1737">
          <cell r="A1737">
            <v>1153025</v>
          </cell>
          <cell r="G1737">
            <v>1</v>
          </cell>
          <cell r="H1737">
            <v>3</v>
          </cell>
        </row>
        <row r="1738">
          <cell r="A1738">
            <v>1153047</v>
          </cell>
          <cell r="G1738">
            <v>1</v>
          </cell>
          <cell r="H1738">
            <v>1</v>
          </cell>
        </row>
        <row r="1739">
          <cell r="A1739">
            <v>1153086</v>
          </cell>
          <cell r="G1739">
            <v>1</v>
          </cell>
          <cell r="H1739">
            <v>1</v>
          </cell>
        </row>
        <row r="1740">
          <cell r="A1740">
            <v>1153215</v>
          </cell>
          <cell r="G1740">
            <v>2</v>
          </cell>
          <cell r="H1740">
            <v>8</v>
          </cell>
        </row>
        <row r="1741">
          <cell r="A1741">
            <v>1160000</v>
          </cell>
        </row>
        <row r="1742">
          <cell r="A1742">
            <v>1161021</v>
          </cell>
          <cell r="G1742">
            <v>1</v>
          </cell>
          <cell r="H1742">
            <v>8</v>
          </cell>
        </row>
        <row r="1743">
          <cell r="A1743">
            <v>1161023</v>
          </cell>
          <cell r="G1743">
            <v>1</v>
          </cell>
          <cell r="H1743">
            <v>2</v>
          </cell>
        </row>
        <row r="1744">
          <cell r="A1744">
            <v>1161031</v>
          </cell>
          <cell r="G1744">
            <v>1</v>
          </cell>
          <cell r="H1744">
            <v>8</v>
          </cell>
        </row>
        <row r="1745">
          <cell r="A1745">
            <v>1161041</v>
          </cell>
          <cell r="G1745">
            <v>2</v>
          </cell>
          <cell r="H1745">
            <v>2</v>
          </cell>
        </row>
        <row r="1746">
          <cell r="A1746">
            <v>1161051</v>
          </cell>
          <cell r="G1746">
            <v>15</v>
          </cell>
          <cell r="H1746">
            <v>8</v>
          </cell>
        </row>
        <row r="1747">
          <cell r="A1747">
            <v>1162021</v>
          </cell>
          <cell r="G1747" t="str">
            <v>CM</v>
          </cell>
          <cell r="H1747">
            <v>0.3</v>
          </cell>
        </row>
        <row r="1748">
          <cell r="A1748">
            <v>1162053</v>
          </cell>
          <cell r="G1748" t="str">
            <v>BAG</v>
          </cell>
          <cell r="H1748">
            <v>2.75</v>
          </cell>
        </row>
        <row r="1749">
          <cell r="A1749">
            <v>1162065</v>
          </cell>
          <cell r="G1749" t="str">
            <v>1000 LIT</v>
          </cell>
          <cell r="H1749">
            <v>6</v>
          </cell>
        </row>
        <row r="1750">
          <cell r="A1750">
            <v>1162078</v>
          </cell>
          <cell r="G1750" t="str">
            <v>LM</v>
          </cell>
          <cell r="H1750">
            <v>20</v>
          </cell>
        </row>
        <row r="1751">
          <cell r="A1751">
            <v>1163025</v>
          </cell>
          <cell r="G1751">
            <v>1</v>
          </cell>
          <cell r="H1751">
            <v>3</v>
          </cell>
        </row>
        <row r="1752">
          <cell r="A1752">
            <v>1163047</v>
          </cell>
          <cell r="G1752">
            <v>1</v>
          </cell>
          <cell r="H1752">
            <v>1</v>
          </cell>
        </row>
        <row r="1753">
          <cell r="A1753">
            <v>1163086</v>
          </cell>
          <cell r="G1753">
            <v>1</v>
          </cell>
          <cell r="H1753">
            <v>1</v>
          </cell>
        </row>
        <row r="1754">
          <cell r="A1754">
            <v>1163215</v>
          </cell>
          <cell r="G1754">
            <v>3</v>
          </cell>
          <cell r="H1754">
            <v>8</v>
          </cell>
        </row>
        <row r="1755">
          <cell r="A1755">
            <v>1170000</v>
          </cell>
        </row>
        <row r="1756">
          <cell r="A1756">
            <v>1171014</v>
          </cell>
          <cell r="G1756">
            <v>1</v>
          </cell>
          <cell r="H1756">
            <v>4</v>
          </cell>
        </row>
        <row r="1757">
          <cell r="A1757">
            <v>1171021</v>
          </cell>
          <cell r="G1757">
            <v>1</v>
          </cell>
          <cell r="H1757">
            <v>8</v>
          </cell>
        </row>
        <row r="1758">
          <cell r="A1758">
            <v>1171023</v>
          </cell>
          <cell r="G1758">
            <v>1</v>
          </cell>
          <cell r="H1758">
            <v>4</v>
          </cell>
        </row>
        <row r="1759">
          <cell r="A1759">
            <v>1171031</v>
          </cell>
          <cell r="G1759">
            <v>1</v>
          </cell>
          <cell r="H1759">
            <v>8</v>
          </cell>
        </row>
        <row r="1760">
          <cell r="A1760">
            <v>1171041</v>
          </cell>
          <cell r="G1760">
            <v>2</v>
          </cell>
          <cell r="H1760">
            <v>4</v>
          </cell>
        </row>
        <row r="1761">
          <cell r="A1761">
            <v>1171051</v>
          </cell>
          <cell r="G1761">
            <v>12</v>
          </cell>
          <cell r="H1761">
            <v>8</v>
          </cell>
        </row>
        <row r="1762">
          <cell r="A1762">
            <v>1172021</v>
          </cell>
          <cell r="G1762" t="str">
            <v>CM</v>
          </cell>
          <cell r="H1762">
            <v>0.35</v>
          </cell>
        </row>
        <row r="1763">
          <cell r="A1763">
            <v>1172053</v>
          </cell>
          <cell r="G1763" t="str">
            <v>BAG</v>
          </cell>
          <cell r="H1763">
            <v>3</v>
          </cell>
        </row>
        <row r="1764">
          <cell r="A1764">
            <v>1172065</v>
          </cell>
          <cell r="G1764" t="str">
            <v>1000 LIT</v>
          </cell>
          <cell r="H1764">
            <v>7</v>
          </cell>
        </row>
        <row r="1765">
          <cell r="A1765">
            <v>1172079</v>
          </cell>
          <cell r="G1765" t="str">
            <v>LM</v>
          </cell>
          <cell r="H1765">
            <v>20</v>
          </cell>
        </row>
        <row r="1766">
          <cell r="A1766">
            <v>1173025</v>
          </cell>
          <cell r="G1766">
            <v>1</v>
          </cell>
          <cell r="H1766">
            <v>3</v>
          </cell>
        </row>
        <row r="1767">
          <cell r="A1767">
            <v>1173047</v>
          </cell>
          <cell r="G1767">
            <v>1</v>
          </cell>
          <cell r="H1767">
            <v>2</v>
          </cell>
        </row>
        <row r="1768">
          <cell r="A1768">
            <v>1173083</v>
          </cell>
          <cell r="G1768">
            <v>1</v>
          </cell>
          <cell r="H1768">
            <v>2</v>
          </cell>
        </row>
        <row r="1769">
          <cell r="A1769">
            <v>1173086</v>
          </cell>
          <cell r="G1769">
            <v>1</v>
          </cell>
          <cell r="H1769">
            <v>1</v>
          </cell>
        </row>
        <row r="1770">
          <cell r="A1770">
            <v>1173215</v>
          </cell>
          <cell r="G1770">
            <v>4</v>
          </cell>
          <cell r="H1770">
            <v>8</v>
          </cell>
        </row>
        <row r="1771">
          <cell r="A1771">
            <v>1180000</v>
          </cell>
        </row>
        <row r="1772">
          <cell r="A1772">
            <v>1181014</v>
          </cell>
          <cell r="G1772">
            <v>1</v>
          </cell>
          <cell r="H1772">
            <v>4</v>
          </cell>
        </row>
        <row r="1773">
          <cell r="A1773">
            <v>1181021</v>
          </cell>
          <cell r="G1773">
            <v>1</v>
          </cell>
          <cell r="H1773">
            <v>8</v>
          </cell>
        </row>
        <row r="1774">
          <cell r="A1774">
            <v>1181023</v>
          </cell>
          <cell r="G1774">
            <v>1</v>
          </cell>
          <cell r="H1774">
            <v>4</v>
          </cell>
        </row>
        <row r="1775">
          <cell r="A1775">
            <v>1181031</v>
          </cell>
          <cell r="G1775">
            <v>1</v>
          </cell>
          <cell r="H1775">
            <v>8</v>
          </cell>
        </row>
        <row r="1776">
          <cell r="A1776">
            <v>1181041</v>
          </cell>
          <cell r="G1776">
            <v>2</v>
          </cell>
          <cell r="H1776">
            <v>4</v>
          </cell>
        </row>
        <row r="1777">
          <cell r="A1777">
            <v>1181051</v>
          </cell>
          <cell r="G1777">
            <v>15</v>
          </cell>
          <cell r="H1777">
            <v>8</v>
          </cell>
        </row>
        <row r="1778">
          <cell r="A1778">
            <v>1182021</v>
          </cell>
          <cell r="G1778" t="str">
            <v>CM</v>
          </cell>
          <cell r="H1778">
            <v>0.45</v>
          </cell>
        </row>
        <row r="1779">
          <cell r="A1779">
            <v>1182053</v>
          </cell>
          <cell r="G1779" t="str">
            <v>BAG</v>
          </cell>
          <cell r="H1779">
            <v>4</v>
          </cell>
        </row>
        <row r="1780">
          <cell r="A1780">
            <v>1182065</v>
          </cell>
          <cell r="G1780" t="str">
            <v>1000 LIT</v>
          </cell>
          <cell r="H1780">
            <v>10.5</v>
          </cell>
        </row>
        <row r="1781">
          <cell r="A1781">
            <v>1182080</v>
          </cell>
          <cell r="G1781" t="str">
            <v>LM</v>
          </cell>
          <cell r="H1781">
            <v>22</v>
          </cell>
        </row>
        <row r="1782">
          <cell r="A1782">
            <v>1183025</v>
          </cell>
          <cell r="G1782">
            <v>1</v>
          </cell>
          <cell r="H1782">
            <v>4</v>
          </cell>
        </row>
        <row r="1783">
          <cell r="A1783">
            <v>1183047</v>
          </cell>
          <cell r="G1783">
            <v>1</v>
          </cell>
          <cell r="H1783">
            <v>3</v>
          </cell>
        </row>
        <row r="1784">
          <cell r="A1784">
            <v>1183083</v>
          </cell>
          <cell r="G1784">
            <v>1</v>
          </cell>
          <cell r="H1784">
            <v>3</v>
          </cell>
        </row>
        <row r="1785">
          <cell r="A1785">
            <v>1183086</v>
          </cell>
          <cell r="G1785">
            <v>1</v>
          </cell>
          <cell r="H1785">
            <v>2</v>
          </cell>
        </row>
        <row r="1786">
          <cell r="A1786">
            <v>1183215</v>
          </cell>
          <cell r="G1786">
            <v>5</v>
          </cell>
          <cell r="H1786">
            <v>8</v>
          </cell>
        </row>
        <row r="1787">
          <cell r="A1787">
            <v>1190000</v>
          </cell>
        </row>
        <row r="1788">
          <cell r="A1788">
            <v>1191001</v>
          </cell>
          <cell r="G1788">
            <v>1</v>
          </cell>
          <cell r="H1788">
            <v>2</v>
          </cell>
        </row>
        <row r="1789">
          <cell r="A1789">
            <v>1191014</v>
          </cell>
          <cell r="G1789">
            <v>1</v>
          </cell>
          <cell r="H1789">
            <v>4</v>
          </cell>
        </row>
        <row r="1790">
          <cell r="A1790">
            <v>1191021</v>
          </cell>
          <cell r="G1790">
            <v>1</v>
          </cell>
          <cell r="H1790">
            <v>8</v>
          </cell>
        </row>
        <row r="1791">
          <cell r="A1791">
            <v>1191023</v>
          </cell>
          <cell r="G1791">
            <v>1</v>
          </cell>
          <cell r="H1791">
            <v>4</v>
          </cell>
        </row>
        <row r="1792">
          <cell r="A1792">
            <v>1191031</v>
          </cell>
          <cell r="G1792">
            <v>1</v>
          </cell>
          <cell r="H1792">
            <v>8</v>
          </cell>
        </row>
        <row r="1793">
          <cell r="A1793">
            <v>1191041</v>
          </cell>
          <cell r="G1793">
            <v>2</v>
          </cell>
          <cell r="H1793">
            <v>4</v>
          </cell>
        </row>
        <row r="1794">
          <cell r="A1794">
            <v>1191051</v>
          </cell>
          <cell r="G1794">
            <v>17</v>
          </cell>
          <cell r="H1794">
            <v>8</v>
          </cell>
        </row>
        <row r="1795">
          <cell r="A1795">
            <v>1192021</v>
          </cell>
          <cell r="G1795" t="str">
            <v>CM</v>
          </cell>
          <cell r="H1795">
            <v>0.45</v>
          </cell>
        </row>
        <row r="1796">
          <cell r="A1796">
            <v>1192053</v>
          </cell>
          <cell r="G1796" t="str">
            <v>BAG</v>
          </cell>
          <cell r="H1796">
            <v>4</v>
          </cell>
        </row>
        <row r="1797">
          <cell r="A1797">
            <v>1192065</v>
          </cell>
          <cell r="G1797" t="str">
            <v>1000 LIT</v>
          </cell>
          <cell r="H1797">
            <v>10.5</v>
          </cell>
        </row>
        <row r="1798">
          <cell r="A1798">
            <v>1192081</v>
          </cell>
          <cell r="G1798" t="str">
            <v>LM</v>
          </cell>
          <cell r="H1798">
            <v>22</v>
          </cell>
        </row>
        <row r="1799">
          <cell r="A1799">
            <v>1193013</v>
          </cell>
          <cell r="G1799">
            <v>2</v>
          </cell>
          <cell r="H1799">
            <v>5</v>
          </cell>
        </row>
        <row r="1800">
          <cell r="A1800">
            <v>1193025</v>
          </cell>
          <cell r="G1800">
            <v>2</v>
          </cell>
          <cell r="H1800">
            <v>3</v>
          </cell>
        </row>
        <row r="1801">
          <cell r="A1801">
            <v>1193047</v>
          </cell>
          <cell r="G1801">
            <v>1</v>
          </cell>
          <cell r="H1801">
            <v>4</v>
          </cell>
        </row>
        <row r="1802">
          <cell r="A1802">
            <v>1193083</v>
          </cell>
          <cell r="G1802">
            <v>1</v>
          </cell>
          <cell r="H1802">
            <v>4</v>
          </cell>
        </row>
        <row r="1803">
          <cell r="A1803">
            <v>1193086</v>
          </cell>
          <cell r="G1803">
            <v>1</v>
          </cell>
          <cell r="H1803">
            <v>2</v>
          </cell>
        </row>
        <row r="1804">
          <cell r="A1804">
            <v>1200000</v>
          </cell>
        </row>
        <row r="1805">
          <cell r="A1805">
            <v>1201001</v>
          </cell>
          <cell r="G1805">
            <v>1</v>
          </cell>
          <cell r="H1805">
            <v>4</v>
          </cell>
        </row>
        <row r="1806">
          <cell r="A1806">
            <v>1201014</v>
          </cell>
          <cell r="G1806">
            <v>1</v>
          </cell>
          <cell r="H1806">
            <v>6</v>
          </cell>
        </row>
        <row r="1807">
          <cell r="A1807">
            <v>1201021</v>
          </cell>
          <cell r="G1807">
            <v>1</v>
          </cell>
          <cell r="H1807">
            <v>8</v>
          </cell>
        </row>
        <row r="1808">
          <cell r="A1808">
            <v>1201023</v>
          </cell>
          <cell r="G1808">
            <v>1</v>
          </cell>
          <cell r="H1808">
            <v>4</v>
          </cell>
        </row>
        <row r="1809">
          <cell r="A1809">
            <v>1201031</v>
          </cell>
          <cell r="G1809">
            <v>2</v>
          </cell>
          <cell r="H1809">
            <v>6</v>
          </cell>
        </row>
        <row r="1810">
          <cell r="A1810">
            <v>1201041</v>
          </cell>
          <cell r="G1810">
            <v>2</v>
          </cell>
          <cell r="H1810">
            <v>4</v>
          </cell>
        </row>
        <row r="1811">
          <cell r="A1811">
            <v>1201051</v>
          </cell>
          <cell r="G1811">
            <v>20</v>
          </cell>
          <cell r="H1811">
            <v>8</v>
          </cell>
        </row>
        <row r="1812">
          <cell r="A1812">
            <v>1202021</v>
          </cell>
          <cell r="G1812" t="str">
            <v>CM</v>
          </cell>
          <cell r="H1812">
            <v>0.65</v>
          </cell>
        </row>
        <row r="1813">
          <cell r="A1813">
            <v>1202053</v>
          </cell>
          <cell r="G1813" t="str">
            <v>BAG</v>
          </cell>
          <cell r="H1813">
            <v>6</v>
          </cell>
        </row>
        <row r="1814">
          <cell r="A1814">
            <v>1202065</v>
          </cell>
          <cell r="G1814" t="str">
            <v>1000 LIT</v>
          </cell>
          <cell r="H1814">
            <v>15</v>
          </cell>
        </row>
        <row r="1815">
          <cell r="A1815">
            <v>1202082</v>
          </cell>
          <cell r="G1815" t="str">
            <v>LM</v>
          </cell>
          <cell r="H1815">
            <v>22</v>
          </cell>
        </row>
        <row r="1816">
          <cell r="A1816">
            <v>1203013</v>
          </cell>
          <cell r="G1816">
            <v>2</v>
          </cell>
          <cell r="H1816">
            <v>6</v>
          </cell>
        </row>
        <row r="1817">
          <cell r="A1817">
            <v>1203025</v>
          </cell>
          <cell r="G1817">
            <v>2</v>
          </cell>
          <cell r="H1817">
            <v>4</v>
          </cell>
        </row>
        <row r="1818">
          <cell r="A1818">
            <v>1203047</v>
          </cell>
          <cell r="G1818">
            <v>1</v>
          </cell>
          <cell r="H1818">
            <v>5</v>
          </cell>
        </row>
        <row r="1819">
          <cell r="A1819">
            <v>1203083</v>
          </cell>
          <cell r="G1819">
            <v>1</v>
          </cell>
          <cell r="H1819">
            <v>5</v>
          </cell>
        </row>
        <row r="1820">
          <cell r="A1820">
            <v>1203086</v>
          </cell>
          <cell r="G1820">
            <v>1</v>
          </cell>
          <cell r="H1820">
            <v>2</v>
          </cell>
        </row>
        <row r="1821">
          <cell r="A1821">
            <v>1210000</v>
          </cell>
        </row>
        <row r="1822">
          <cell r="A1822">
            <v>1211001</v>
          </cell>
          <cell r="G1822">
            <v>1</v>
          </cell>
          <cell r="H1822">
            <v>4</v>
          </cell>
        </row>
        <row r="1823">
          <cell r="A1823">
            <v>1211014</v>
          </cell>
          <cell r="G1823">
            <v>1</v>
          </cell>
          <cell r="H1823">
            <v>6</v>
          </cell>
        </row>
        <row r="1824">
          <cell r="A1824">
            <v>1211021</v>
          </cell>
          <cell r="G1824">
            <v>1</v>
          </cell>
          <cell r="H1824">
            <v>8</v>
          </cell>
        </row>
        <row r="1825">
          <cell r="A1825">
            <v>1211023</v>
          </cell>
          <cell r="G1825">
            <v>1</v>
          </cell>
          <cell r="H1825">
            <v>4</v>
          </cell>
        </row>
        <row r="1826">
          <cell r="A1826">
            <v>1211031</v>
          </cell>
          <cell r="G1826">
            <v>2</v>
          </cell>
          <cell r="H1826">
            <v>6</v>
          </cell>
        </row>
        <row r="1827">
          <cell r="A1827">
            <v>1211041</v>
          </cell>
          <cell r="G1827">
            <v>2</v>
          </cell>
          <cell r="H1827">
            <v>4</v>
          </cell>
        </row>
        <row r="1828">
          <cell r="A1828">
            <v>1211051</v>
          </cell>
          <cell r="G1828">
            <v>20</v>
          </cell>
          <cell r="H1828">
            <v>8</v>
          </cell>
        </row>
        <row r="1829">
          <cell r="A1829">
            <v>1212021</v>
          </cell>
          <cell r="G1829" t="str">
            <v>CM</v>
          </cell>
          <cell r="H1829">
            <v>0.5</v>
          </cell>
        </row>
        <row r="1830">
          <cell r="A1830">
            <v>1212053</v>
          </cell>
          <cell r="G1830" t="str">
            <v>BAG</v>
          </cell>
          <cell r="H1830">
            <v>5</v>
          </cell>
        </row>
        <row r="1831">
          <cell r="A1831">
            <v>1212065</v>
          </cell>
          <cell r="G1831" t="str">
            <v>1000 LIT</v>
          </cell>
          <cell r="H1831">
            <v>15</v>
          </cell>
        </row>
        <row r="1832">
          <cell r="A1832">
            <v>1212083</v>
          </cell>
          <cell r="G1832" t="str">
            <v>LM</v>
          </cell>
          <cell r="H1832">
            <v>17</v>
          </cell>
        </row>
        <row r="1833">
          <cell r="A1833">
            <v>1213014</v>
          </cell>
          <cell r="G1833">
            <v>2</v>
          </cell>
          <cell r="H1833">
            <v>6</v>
          </cell>
        </row>
        <row r="1834">
          <cell r="A1834">
            <v>1213025</v>
          </cell>
          <cell r="G1834">
            <v>2</v>
          </cell>
          <cell r="H1834">
            <v>4</v>
          </cell>
        </row>
        <row r="1835">
          <cell r="A1835">
            <v>1213047</v>
          </cell>
          <cell r="G1835">
            <v>1</v>
          </cell>
          <cell r="H1835">
            <v>5</v>
          </cell>
        </row>
        <row r="1836">
          <cell r="A1836">
            <v>1213083</v>
          </cell>
          <cell r="G1836">
            <v>1</v>
          </cell>
          <cell r="H1836">
            <v>5</v>
          </cell>
        </row>
        <row r="1837">
          <cell r="A1837">
            <v>1213086</v>
          </cell>
          <cell r="G1837">
            <v>1</v>
          </cell>
          <cell r="H1837">
            <v>2</v>
          </cell>
        </row>
        <row r="1838">
          <cell r="A1838">
            <v>1220000</v>
          </cell>
        </row>
        <row r="1839">
          <cell r="A1839">
            <v>1221001</v>
          </cell>
          <cell r="G1839">
            <v>1</v>
          </cell>
          <cell r="H1839">
            <v>4</v>
          </cell>
        </row>
        <row r="1840">
          <cell r="A1840">
            <v>1221014</v>
          </cell>
          <cell r="G1840">
            <v>1</v>
          </cell>
          <cell r="H1840">
            <v>6</v>
          </cell>
        </row>
        <row r="1841">
          <cell r="A1841">
            <v>1221021</v>
          </cell>
          <cell r="G1841">
            <v>1</v>
          </cell>
          <cell r="H1841">
            <v>8</v>
          </cell>
        </row>
        <row r="1842">
          <cell r="A1842">
            <v>1221023</v>
          </cell>
          <cell r="G1842">
            <v>1</v>
          </cell>
          <cell r="H1842">
            <v>4</v>
          </cell>
        </row>
        <row r="1843">
          <cell r="A1843">
            <v>1221031</v>
          </cell>
          <cell r="G1843">
            <v>2</v>
          </cell>
          <cell r="H1843">
            <v>4</v>
          </cell>
        </row>
        <row r="1844">
          <cell r="A1844">
            <v>1221041</v>
          </cell>
          <cell r="G1844">
            <v>2</v>
          </cell>
          <cell r="H1844">
            <v>4</v>
          </cell>
        </row>
        <row r="1845">
          <cell r="A1845">
            <v>1221051</v>
          </cell>
          <cell r="G1845">
            <v>20</v>
          </cell>
          <cell r="H1845">
            <v>8</v>
          </cell>
        </row>
        <row r="1846">
          <cell r="A1846">
            <v>1222021</v>
          </cell>
          <cell r="G1846" t="str">
            <v>CM</v>
          </cell>
          <cell r="H1846">
            <v>0.5</v>
          </cell>
        </row>
        <row r="1847">
          <cell r="A1847">
            <v>1222053</v>
          </cell>
          <cell r="G1847" t="str">
            <v>BAG</v>
          </cell>
          <cell r="H1847">
            <v>5</v>
          </cell>
        </row>
        <row r="1848">
          <cell r="A1848">
            <v>1222065</v>
          </cell>
          <cell r="G1848" t="str">
            <v>1000 LIT</v>
          </cell>
          <cell r="H1848">
            <v>15</v>
          </cell>
        </row>
        <row r="1849">
          <cell r="A1849">
            <v>1222084</v>
          </cell>
          <cell r="G1849" t="str">
            <v>LM</v>
          </cell>
          <cell r="H1849">
            <v>14.6</v>
          </cell>
        </row>
        <row r="1850">
          <cell r="A1850">
            <v>1223014</v>
          </cell>
          <cell r="G1850">
            <v>2</v>
          </cell>
          <cell r="H1850">
            <v>6</v>
          </cell>
        </row>
        <row r="1851">
          <cell r="A1851">
            <v>1223025</v>
          </cell>
          <cell r="G1851">
            <v>2</v>
          </cell>
          <cell r="H1851">
            <v>4</v>
          </cell>
        </row>
        <row r="1852">
          <cell r="A1852">
            <v>1223047</v>
          </cell>
          <cell r="G1852">
            <v>1</v>
          </cell>
          <cell r="H1852">
            <v>5</v>
          </cell>
        </row>
        <row r="1853">
          <cell r="A1853">
            <v>1223083</v>
          </cell>
          <cell r="G1853">
            <v>1</v>
          </cell>
          <cell r="H1853">
            <v>5</v>
          </cell>
        </row>
        <row r="1854">
          <cell r="A1854">
            <v>1223086</v>
          </cell>
          <cell r="G1854">
            <v>1</v>
          </cell>
          <cell r="H1854">
            <v>2</v>
          </cell>
        </row>
        <row r="1855">
          <cell r="A1855">
            <v>1230000</v>
          </cell>
        </row>
        <row r="1856">
          <cell r="A1856">
            <v>1231001</v>
          </cell>
          <cell r="G1856">
            <v>1</v>
          </cell>
          <cell r="H1856">
            <v>4</v>
          </cell>
        </row>
        <row r="1857">
          <cell r="A1857">
            <v>1231014</v>
          </cell>
          <cell r="G1857">
            <v>1</v>
          </cell>
          <cell r="H1857">
            <v>6</v>
          </cell>
        </row>
        <row r="1858">
          <cell r="A1858">
            <v>1231021</v>
          </cell>
          <cell r="G1858">
            <v>1</v>
          </cell>
          <cell r="H1858">
            <v>8</v>
          </cell>
        </row>
        <row r="1859">
          <cell r="A1859">
            <v>1231023</v>
          </cell>
          <cell r="G1859">
            <v>1</v>
          </cell>
          <cell r="H1859">
            <v>4</v>
          </cell>
        </row>
        <row r="1860">
          <cell r="A1860">
            <v>1231031</v>
          </cell>
          <cell r="G1860">
            <v>2</v>
          </cell>
          <cell r="H1860">
            <v>6</v>
          </cell>
        </row>
        <row r="1861">
          <cell r="A1861">
            <v>1231041</v>
          </cell>
          <cell r="G1861">
            <v>2</v>
          </cell>
          <cell r="H1861">
            <v>2</v>
          </cell>
        </row>
        <row r="1862">
          <cell r="A1862">
            <v>1231051</v>
          </cell>
          <cell r="G1862">
            <v>20</v>
          </cell>
          <cell r="H1862">
            <v>8</v>
          </cell>
        </row>
        <row r="1863">
          <cell r="A1863">
            <v>1232021</v>
          </cell>
          <cell r="G1863" t="str">
            <v>CM</v>
          </cell>
          <cell r="H1863">
            <v>0.5</v>
          </cell>
        </row>
        <row r="1864">
          <cell r="A1864">
            <v>1232053</v>
          </cell>
          <cell r="G1864" t="str">
            <v>BAG</v>
          </cell>
          <cell r="H1864">
            <v>5</v>
          </cell>
        </row>
        <row r="1865">
          <cell r="A1865">
            <v>1232065</v>
          </cell>
          <cell r="G1865" t="str">
            <v>1000 LIT</v>
          </cell>
          <cell r="H1865">
            <v>15</v>
          </cell>
        </row>
        <row r="1866">
          <cell r="A1866">
            <v>1232085</v>
          </cell>
          <cell r="G1866" t="str">
            <v>LM</v>
          </cell>
          <cell r="H1866">
            <v>12.16</v>
          </cell>
        </row>
        <row r="1867">
          <cell r="A1867">
            <v>1233014</v>
          </cell>
          <cell r="G1867">
            <v>2</v>
          </cell>
          <cell r="H1867">
            <v>6</v>
          </cell>
        </row>
        <row r="1868">
          <cell r="A1868">
            <v>1233025</v>
          </cell>
          <cell r="G1868">
            <v>2</v>
          </cell>
          <cell r="H1868">
            <v>4</v>
          </cell>
        </row>
        <row r="1869">
          <cell r="A1869">
            <v>1233047</v>
          </cell>
          <cell r="G1869">
            <v>1</v>
          </cell>
          <cell r="H1869">
            <v>5</v>
          </cell>
        </row>
        <row r="1870">
          <cell r="A1870">
            <v>1233083</v>
          </cell>
          <cell r="G1870">
            <v>1</v>
          </cell>
          <cell r="H1870">
            <v>5</v>
          </cell>
        </row>
        <row r="1871">
          <cell r="A1871">
            <v>1233086</v>
          </cell>
          <cell r="G1871">
            <v>1</v>
          </cell>
          <cell r="H1871">
            <v>2</v>
          </cell>
        </row>
        <row r="1872">
          <cell r="A1872">
            <v>1240000</v>
          </cell>
        </row>
        <row r="1873">
          <cell r="A1873">
            <v>1241021</v>
          </cell>
          <cell r="G1873">
            <v>1</v>
          </cell>
          <cell r="H1873">
            <v>10</v>
          </cell>
        </row>
        <row r="1874">
          <cell r="A1874">
            <v>1241023</v>
          </cell>
          <cell r="G1874">
            <v>1</v>
          </cell>
          <cell r="H1874">
            <v>2</v>
          </cell>
        </row>
        <row r="1875">
          <cell r="A1875">
            <v>1241031</v>
          </cell>
          <cell r="G1875">
            <v>1</v>
          </cell>
          <cell r="H1875">
            <v>8</v>
          </cell>
        </row>
        <row r="1876">
          <cell r="A1876">
            <v>1241041</v>
          </cell>
          <cell r="G1876">
            <v>2</v>
          </cell>
          <cell r="H1876">
            <v>2</v>
          </cell>
        </row>
        <row r="1877">
          <cell r="A1877">
            <v>1241051</v>
          </cell>
          <cell r="G1877">
            <v>12</v>
          </cell>
          <cell r="H1877">
            <v>10</v>
          </cell>
        </row>
        <row r="1878">
          <cell r="A1878">
            <v>1242021</v>
          </cell>
          <cell r="G1878" t="str">
            <v>CM</v>
          </cell>
          <cell r="H1878">
            <v>0.5</v>
          </cell>
        </row>
        <row r="1879">
          <cell r="A1879">
            <v>1242053</v>
          </cell>
          <cell r="G1879" t="str">
            <v>BAG</v>
          </cell>
          <cell r="H1879">
            <v>2.2999999999999998</v>
          </cell>
        </row>
        <row r="1880">
          <cell r="A1880">
            <v>1242065</v>
          </cell>
          <cell r="G1880" t="str">
            <v>1000 LIT</v>
          </cell>
          <cell r="H1880">
            <v>5.5</v>
          </cell>
        </row>
        <row r="1881">
          <cell r="A1881">
            <v>1242144</v>
          </cell>
          <cell r="G1881" t="str">
            <v>LM</v>
          </cell>
          <cell r="H1881">
            <v>20</v>
          </cell>
        </row>
        <row r="1882">
          <cell r="A1882">
            <v>1243025</v>
          </cell>
          <cell r="G1882">
            <v>1</v>
          </cell>
          <cell r="H1882">
            <v>3</v>
          </cell>
        </row>
        <row r="1883">
          <cell r="A1883">
            <v>1243047</v>
          </cell>
          <cell r="G1883">
            <v>1</v>
          </cell>
          <cell r="H1883">
            <v>1</v>
          </cell>
        </row>
        <row r="1884">
          <cell r="A1884">
            <v>1243086</v>
          </cell>
          <cell r="G1884">
            <v>1</v>
          </cell>
          <cell r="H1884">
            <v>1</v>
          </cell>
        </row>
        <row r="1885">
          <cell r="A1885">
            <v>1243215</v>
          </cell>
          <cell r="G1885">
            <v>2</v>
          </cell>
          <cell r="H1885">
            <v>10</v>
          </cell>
        </row>
        <row r="1886">
          <cell r="A1886">
            <v>1250000</v>
          </cell>
        </row>
        <row r="1887">
          <cell r="A1887">
            <v>1251021</v>
          </cell>
          <cell r="G1887">
            <v>1</v>
          </cell>
          <cell r="H1887">
            <v>8</v>
          </cell>
        </row>
        <row r="1888">
          <cell r="A1888">
            <v>1251023</v>
          </cell>
          <cell r="G1888">
            <v>1</v>
          </cell>
          <cell r="H1888">
            <v>2</v>
          </cell>
        </row>
        <row r="1889">
          <cell r="A1889">
            <v>1251031</v>
          </cell>
          <cell r="G1889">
            <v>1</v>
          </cell>
          <cell r="H1889">
            <v>8</v>
          </cell>
        </row>
        <row r="1890">
          <cell r="A1890">
            <v>1251041</v>
          </cell>
          <cell r="G1890">
            <v>2</v>
          </cell>
          <cell r="H1890">
            <v>2</v>
          </cell>
        </row>
        <row r="1891">
          <cell r="A1891">
            <v>1251051</v>
          </cell>
          <cell r="G1891">
            <v>15</v>
          </cell>
          <cell r="H1891">
            <v>8</v>
          </cell>
        </row>
        <row r="1892">
          <cell r="A1892">
            <v>1252021</v>
          </cell>
          <cell r="G1892" t="str">
            <v>CM</v>
          </cell>
          <cell r="H1892">
            <v>0.3</v>
          </cell>
        </row>
        <row r="1893">
          <cell r="A1893">
            <v>1252053</v>
          </cell>
          <cell r="G1893" t="str">
            <v>BAG</v>
          </cell>
          <cell r="H1893">
            <v>2.75</v>
          </cell>
        </row>
        <row r="1894">
          <cell r="A1894">
            <v>1252065</v>
          </cell>
          <cell r="G1894" t="str">
            <v>1000 LIT</v>
          </cell>
          <cell r="H1894">
            <v>6</v>
          </cell>
        </row>
        <row r="1895">
          <cell r="A1895">
            <v>1252145</v>
          </cell>
          <cell r="G1895" t="str">
            <v>LM</v>
          </cell>
          <cell r="H1895">
            <v>20</v>
          </cell>
        </row>
        <row r="1896">
          <cell r="A1896">
            <v>1253025</v>
          </cell>
          <cell r="G1896">
            <v>1</v>
          </cell>
          <cell r="H1896">
            <v>3</v>
          </cell>
        </row>
        <row r="1897">
          <cell r="A1897">
            <v>1253047</v>
          </cell>
          <cell r="G1897">
            <v>1</v>
          </cell>
          <cell r="H1897">
            <v>1</v>
          </cell>
        </row>
        <row r="1898">
          <cell r="A1898">
            <v>1253086</v>
          </cell>
          <cell r="G1898">
            <v>1</v>
          </cell>
          <cell r="H1898">
            <v>1</v>
          </cell>
        </row>
        <row r="1899">
          <cell r="A1899">
            <v>1253215</v>
          </cell>
          <cell r="G1899">
            <v>3</v>
          </cell>
          <cell r="H1899">
            <v>8</v>
          </cell>
        </row>
        <row r="1900">
          <cell r="A1900">
            <v>1260000</v>
          </cell>
        </row>
        <row r="1901">
          <cell r="A1901">
            <v>1261014</v>
          </cell>
          <cell r="G1901">
            <v>1</v>
          </cell>
          <cell r="H1901">
            <v>4</v>
          </cell>
        </row>
        <row r="1902">
          <cell r="A1902">
            <v>1261021</v>
          </cell>
          <cell r="G1902">
            <v>1</v>
          </cell>
          <cell r="H1902">
            <v>8</v>
          </cell>
        </row>
        <row r="1903">
          <cell r="A1903">
            <v>1261023</v>
          </cell>
          <cell r="G1903">
            <v>1</v>
          </cell>
          <cell r="H1903">
            <v>4</v>
          </cell>
        </row>
        <row r="1904">
          <cell r="A1904">
            <v>1261031</v>
          </cell>
          <cell r="G1904">
            <v>1</v>
          </cell>
          <cell r="H1904">
            <v>8</v>
          </cell>
        </row>
        <row r="1905">
          <cell r="A1905">
            <v>1261041</v>
          </cell>
          <cell r="G1905">
            <v>2</v>
          </cell>
          <cell r="H1905">
            <v>2</v>
          </cell>
        </row>
        <row r="1906">
          <cell r="A1906">
            <v>1261051</v>
          </cell>
          <cell r="G1906">
            <v>12</v>
          </cell>
          <cell r="H1906">
            <v>8</v>
          </cell>
        </row>
        <row r="1907">
          <cell r="A1907">
            <v>1262021</v>
          </cell>
          <cell r="G1907" t="str">
            <v>CM</v>
          </cell>
          <cell r="H1907">
            <v>0.35</v>
          </cell>
        </row>
        <row r="1908">
          <cell r="A1908">
            <v>1262053</v>
          </cell>
          <cell r="G1908" t="str">
            <v>BAG</v>
          </cell>
          <cell r="H1908">
            <v>3</v>
          </cell>
        </row>
        <row r="1909">
          <cell r="A1909">
            <v>1262065</v>
          </cell>
          <cell r="G1909" t="str">
            <v>1000 LIT</v>
          </cell>
          <cell r="H1909">
            <v>7</v>
          </cell>
        </row>
        <row r="1910">
          <cell r="A1910">
            <v>1262146</v>
          </cell>
          <cell r="G1910" t="str">
            <v>LM</v>
          </cell>
          <cell r="H1910">
            <v>20</v>
          </cell>
        </row>
        <row r="1911">
          <cell r="A1911">
            <v>1263025</v>
          </cell>
          <cell r="G1911">
            <v>1</v>
          </cell>
          <cell r="H1911">
            <v>3</v>
          </cell>
        </row>
        <row r="1912">
          <cell r="A1912">
            <v>1263047</v>
          </cell>
          <cell r="G1912">
            <v>1</v>
          </cell>
          <cell r="H1912">
            <v>2</v>
          </cell>
        </row>
        <row r="1913">
          <cell r="A1913">
            <v>1263083</v>
          </cell>
          <cell r="G1913">
            <v>1</v>
          </cell>
          <cell r="H1913">
            <v>2</v>
          </cell>
        </row>
        <row r="1914">
          <cell r="A1914">
            <v>1263086</v>
          </cell>
          <cell r="G1914">
            <v>1</v>
          </cell>
          <cell r="H1914">
            <v>1</v>
          </cell>
        </row>
        <row r="1915">
          <cell r="A1915">
            <v>1263215</v>
          </cell>
          <cell r="G1915">
            <v>4</v>
          </cell>
          <cell r="H1915">
            <v>8</v>
          </cell>
        </row>
        <row r="1916">
          <cell r="A1916">
            <v>1270000</v>
          </cell>
        </row>
        <row r="1917">
          <cell r="A1917">
            <v>1271014</v>
          </cell>
          <cell r="G1917">
            <v>1</v>
          </cell>
          <cell r="H1917">
            <v>4</v>
          </cell>
        </row>
        <row r="1918">
          <cell r="A1918">
            <v>1271021</v>
          </cell>
          <cell r="G1918">
            <v>1</v>
          </cell>
          <cell r="H1918">
            <v>8</v>
          </cell>
        </row>
        <row r="1919">
          <cell r="A1919">
            <v>1271023</v>
          </cell>
          <cell r="G1919">
            <v>1</v>
          </cell>
          <cell r="H1919">
            <v>4</v>
          </cell>
        </row>
        <row r="1920">
          <cell r="A1920">
            <v>1271031</v>
          </cell>
          <cell r="G1920">
            <v>1</v>
          </cell>
          <cell r="H1920">
            <v>8</v>
          </cell>
        </row>
        <row r="1921">
          <cell r="A1921">
            <v>1271041</v>
          </cell>
          <cell r="G1921">
            <v>2</v>
          </cell>
          <cell r="H1921">
            <v>4</v>
          </cell>
        </row>
        <row r="1922">
          <cell r="A1922">
            <v>1271051</v>
          </cell>
          <cell r="G1922">
            <v>15</v>
          </cell>
          <cell r="H1922">
            <v>8</v>
          </cell>
        </row>
        <row r="1923">
          <cell r="A1923">
            <v>1272021</v>
          </cell>
          <cell r="G1923" t="str">
            <v>CM</v>
          </cell>
          <cell r="H1923">
            <v>0.35</v>
          </cell>
        </row>
        <row r="1924">
          <cell r="A1924">
            <v>1272053</v>
          </cell>
          <cell r="G1924" t="str">
            <v>BAG</v>
          </cell>
          <cell r="H1924">
            <v>3</v>
          </cell>
        </row>
        <row r="1925">
          <cell r="A1925">
            <v>1272065</v>
          </cell>
          <cell r="G1925" t="str">
            <v>1000 LIT</v>
          </cell>
          <cell r="H1925">
            <v>7</v>
          </cell>
        </row>
        <row r="1926">
          <cell r="A1926">
            <v>1272147</v>
          </cell>
          <cell r="G1926" t="str">
            <v>LM</v>
          </cell>
          <cell r="H1926">
            <v>22</v>
          </cell>
        </row>
        <row r="1927">
          <cell r="A1927">
            <v>1273025</v>
          </cell>
          <cell r="G1927">
            <v>1</v>
          </cell>
          <cell r="H1927">
            <v>4</v>
          </cell>
        </row>
        <row r="1928">
          <cell r="A1928">
            <v>1273047</v>
          </cell>
          <cell r="G1928">
            <v>1</v>
          </cell>
          <cell r="H1928">
            <v>3</v>
          </cell>
        </row>
        <row r="1929">
          <cell r="A1929">
            <v>1273083</v>
          </cell>
          <cell r="G1929">
            <v>1</v>
          </cell>
          <cell r="H1929">
            <v>3</v>
          </cell>
        </row>
        <row r="1930">
          <cell r="A1930">
            <v>1273086</v>
          </cell>
          <cell r="G1930">
            <v>1</v>
          </cell>
          <cell r="H1930">
            <v>2</v>
          </cell>
        </row>
        <row r="1931">
          <cell r="A1931">
            <v>1273215</v>
          </cell>
          <cell r="G1931">
            <v>5</v>
          </cell>
          <cell r="H1931">
            <v>8</v>
          </cell>
        </row>
        <row r="1932">
          <cell r="A1932">
            <v>1280000</v>
          </cell>
        </row>
        <row r="1933">
          <cell r="A1933">
            <v>1281001</v>
          </cell>
          <cell r="G1933">
            <v>1</v>
          </cell>
          <cell r="H1933">
            <v>2</v>
          </cell>
        </row>
        <row r="1934">
          <cell r="A1934">
            <v>1281014</v>
          </cell>
          <cell r="G1934">
            <v>1</v>
          </cell>
          <cell r="H1934">
            <v>4</v>
          </cell>
        </row>
        <row r="1935">
          <cell r="A1935">
            <v>1281021</v>
          </cell>
          <cell r="G1935">
            <v>1</v>
          </cell>
          <cell r="H1935">
            <v>8</v>
          </cell>
        </row>
        <row r="1936">
          <cell r="A1936">
            <v>1281023</v>
          </cell>
          <cell r="G1936">
            <v>1</v>
          </cell>
          <cell r="H1936">
            <v>4</v>
          </cell>
        </row>
        <row r="1937">
          <cell r="A1937">
            <v>1281031</v>
          </cell>
          <cell r="G1937">
            <v>1</v>
          </cell>
          <cell r="H1937">
            <v>8</v>
          </cell>
        </row>
        <row r="1938">
          <cell r="A1938">
            <v>1281041</v>
          </cell>
          <cell r="G1938">
            <v>2</v>
          </cell>
          <cell r="H1938">
            <v>4</v>
          </cell>
        </row>
        <row r="1939">
          <cell r="A1939">
            <v>1281051</v>
          </cell>
          <cell r="G1939">
            <v>17</v>
          </cell>
          <cell r="H1939">
            <v>8</v>
          </cell>
        </row>
        <row r="1940">
          <cell r="A1940">
            <v>1282021</v>
          </cell>
          <cell r="G1940" t="str">
            <v>CM</v>
          </cell>
          <cell r="H1940">
            <v>0.5</v>
          </cell>
        </row>
        <row r="1941">
          <cell r="A1941">
            <v>1282053</v>
          </cell>
          <cell r="G1941" t="str">
            <v>BAG</v>
          </cell>
          <cell r="H1941">
            <v>5</v>
          </cell>
        </row>
        <row r="1942">
          <cell r="A1942">
            <v>1282065</v>
          </cell>
          <cell r="G1942" t="str">
            <v>1000 LIT</v>
          </cell>
          <cell r="H1942">
            <v>12.5</v>
          </cell>
        </row>
        <row r="1943">
          <cell r="A1943">
            <v>1282148</v>
          </cell>
          <cell r="G1943" t="str">
            <v>LM</v>
          </cell>
          <cell r="H1943">
            <v>22</v>
          </cell>
        </row>
        <row r="1944">
          <cell r="A1944">
            <v>1283013</v>
          </cell>
          <cell r="G1944">
            <v>2</v>
          </cell>
          <cell r="H1944">
            <v>5</v>
          </cell>
        </row>
        <row r="1945">
          <cell r="A1945">
            <v>1283025</v>
          </cell>
          <cell r="G1945">
            <v>2</v>
          </cell>
          <cell r="H1945">
            <v>3</v>
          </cell>
        </row>
        <row r="1946">
          <cell r="A1946">
            <v>1283047</v>
          </cell>
          <cell r="G1946">
            <v>1</v>
          </cell>
          <cell r="H1946">
            <v>4</v>
          </cell>
        </row>
        <row r="1947">
          <cell r="A1947">
            <v>1283083</v>
          </cell>
          <cell r="G1947">
            <v>1</v>
          </cell>
          <cell r="H1947">
            <v>4</v>
          </cell>
        </row>
        <row r="1948">
          <cell r="A1948">
            <v>1283086</v>
          </cell>
          <cell r="G1948">
            <v>1</v>
          </cell>
          <cell r="H1948">
            <v>2</v>
          </cell>
        </row>
        <row r="1949">
          <cell r="A1949">
            <v>1290000</v>
          </cell>
        </row>
        <row r="1950">
          <cell r="A1950">
            <v>1291001</v>
          </cell>
          <cell r="G1950">
            <v>1</v>
          </cell>
          <cell r="H1950">
            <v>4</v>
          </cell>
        </row>
        <row r="1951">
          <cell r="A1951">
            <v>1291014</v>
          </cell>
          <cell r="G1951">
            <v>1</v>
          </cell>
          <cell r="H1951">
            <v>6</v>
          </cell>
        </row>
        <row r="1952">
          <cell r="A1952">
            <v>1291021</v>
          </cell>
          <cell r="G1952">
            <v>1</v>
          </cell>
          <cell r="H1952">
            <v>8</v>
          </cell>
        </row>
        <row r="1953">
          <cell r="A1953">
            <v>1291023</v>
          </cell>
          <cell r="G1953">
            <v>1</v>
          </cell>
          <cell r="H1953">
            <v>4</v>
          </cell>
        </row>
        <row r="1954">
          <cell r="A1954">
            <v>1291031</v>
          </cell>
          <cell r="G1954">
            <v>2</v>
          </cell>
          <cell r="H1954">
            <v>6</v>
          </cell>
        </row>
        <row r="1955">
          <cell r="A1955">
            <v>1291041</v>
          </cell>
          <cell r="G1955">
            <v>2</v>
          </cell>
          <cell r="H1955">
            <v>4</v>
          </cell>
        </row>
        <row r="1956">
          <cell r="A1956">
            <v>1291051</v>
          </cell>
          <cell r="G1956">
            <v>20</v>
          </cell>
          <cell r="H1956">
            <v>8</v>
          </cell>
        </row>
        <row r="1957">
          <cell r="A1957">
            <v>1292021</v>
          </cell>
          <cell r="G1957" t="str">
            <v>CM</v>
          </cell>
          <cell r="H1957">
            <v>0.65</v>
          </cell>
        </row>
        <row r="1958">
          <cell r="A1958">
            <v>1292053</v>
          </cell>
          <cell r="G1958" t="str">
            <v>BAG</v>
          </cell>
          <cell r="H1958">
            <v>6</v>
          </cell>
        </row>
        <row r="1959">
          <cell r="A1959">
            <v>1292065</v>
          </cell>
          <cell r="G1959" t="str">
            <v>1000 LIT</v>
          </cell>
          <cell r="H1959">
            <v>15</v>
          </cell>
        </row>
        <row r="1960">
          <cell r="A1960">
            <v>1292149</v>
          </cell>
          <cell r="G1960" t="str">
            <v>LM</v>
          </cell>
          <cell r="H1960">
            <v>22</v>
          </cell>
        </row>
        <row r="1961">
          <cell r="A1961">
            <v>1293013</v>
          </cell>
          <cell r="G1961">
            <v>2</v>
          </cell>
          <cell r="H1961">
            <v>6</v>
          </cell>
        </row>
        <row r="1962">
          <cell r="A1962">
            <v>1293025</v>
          </cell>
          <cell r="G1962">
            <v>2</v>
          </cell>
          <cell r="H1962">
            <v>4</v>
          </cell>
        </row>
        <row r="1963">
          <cell r="A1963">
            <v>1293047</v>
          </cell>
          <cell r="G1963">
            <v>1</v>
          </cell>
          <cell r="H1963">
            <v>5</v>
          </cell>
        </row>
        <row r="1964">
          <cell r="A1964">
            <v>1293083</v>
          </cell>
          <cell r="G1964">
            <v>1</v>
          </cell>
          <cell r="H1964">
            <v>5</v>
          </cell>
        </row>
        <row r="1965">
          <cell r="A1965">
            <v>1293086</v>
          </cell>
          <cell r="G1965">
            <v>1</v>
          </cell>
          <cell r="H1965">
            <v>2</v>
          </cell>
        </row>
        <row r="1966">
          <cell r="A1966">
            <v>1300000</v>
          </cell>
        </row>
        <row r="1967">
          <cell r="A1967">
            <v>1301001</v>
          </cell>
          <cell r="G1967">
            <v>1</v>
          </cell>
          <cell r="H1967">
            <v>4</v>
          </cell>
        </row>
        <row r="1968">
          <cell r="A1968">
            <v>1301014</v>
          </cell>
          <cell r="G1968">
            <v>1</v>
          </cell>
          <cell r="H1968">
            <v>6</v>
          </cell>
        </row>
        <row r="1969">
          <cell r="A1969">
            <v>1301021</v>
          </cell>
          <cell r="G1969">
            <v>1</v>
          </cell>
          <cell r="H1969">
            <v>8</v>
          </cell>
        </row>
        <row r="1970">
          <cell r="A1970">
            <v>1301023</v>
          </cell>
          <cell r="G1970">
            <v>1</v>
          </cell>
          <cell r="H1970">
            <v>4</v>
          </cell>
        </row>
        <row r="1971">
          <cell r="A1971">
            <v>1301031</v>
          </cell>
          <cell r="G1971">
            <v>2</v>
          </cell>
          <cell r="H1971">
            <v>6</v>
          </cell>
        </row>
        <row r="1972">
          <cell r="A1972">
            <v>1301041</v>
          </cell>
          <cell r="G1972">
            <v>2</v>
          </cell>
          <cell r="H1972">
            <v>4</v>
          </cell>
        </row>
        <row r="1973">
          <cell r="A1973">
            <v>1301051</v>
          </cell>
          <cell r="G1973">
            <v>20</v>
          </cell>
          <cell r="H1973">
            <v>8</v>
          </cell>
        </row>
        <row r="1974">
          <cell r="A1974">
            <v>1302021</v>
          </cell>
          <cell r="G1974" t="str">
            <v>CM</v>
          </cell>
          <cell r="H1974">
            <v>0.5</v>
          </cell>
        </row>
        <row r="1975">
          <cell r="A1975">
            <v>1302053</v>
          </cell>
          <cell r="G1975" t="str">
            <v>BAG</v>
          </cell>
          <cell r="H1975">
            <v>5</v>
          </cell>
        </row>
        <row r="1976">
          <cell r="A1976">
            <v>1302065</v>
          </cell>
          <cell r="G1976" t="str">
            <v>1000 LIT</v>
          </cell>
          <cell r="H1976">
            <v>15</v>
          </cell>
        </row>
        <row r="1977">
          <cell r="A1977">
            <v>1302150</v>
          </cell>
          <cell r="G1977" t="str">
            <v>LM</v>
          </cell>
          <cell r="H1977">
            <v>17</v>
          </cell>
        </row>
        <row r="1978">
          <cell r="A1978">
            <v>1303014</v>
          </cell>
          <cell r="G1978">
            <v>2</v>
          </cell>
          <cell r="H1978">
            <v>6</v>
          </cell>
        </row>
        <row r="1979">
          <cell r="A1979">
            <v>1303025</v>
          </cell>
          <cell r="G1979">
            <v>2</v>
          </cell>
          <cell r="H1979">
            <v>4</v>
          </cell>
        </row>
        <row r="1980">
          <cell r="A1980">
            <v>1303047</v>
          </cell>
          <cell r="G1980">
            <v>1</v>
          </cell>
          <cell r="H1980">
            <v>5</v>
          </cell>
        </row>
        <row r="1981">
          <cell r="A1981">
            <v>1303083</v>
          </cell>
          <cell r="G1981">
            <v>1</v>
          </cell>
          <cell r="H1981">
            <v>5</v>
          </cell>
        </row>
        <row r="1982">
          <cell r="A1982">
            <v>1303086</v>
          </cell>
          <cell r="G1982">
            <v>1</v>
          </cell>
          <cell r="H1982">
            <v>2</v>
          </cell>
        </row>
        <row r="1983">
          <cell r="A1983">
            <v>1310000</v>
          </cell>
        </row>
        <row r="1984">
          <cell r="A1984">
            <v>1311001</v>
          </cell>
          <cell r="G1984">
            <v>1</v>
          </cell>
          <cell r="H1984">
            <v>4</v>
          </cell>
        </row>
        <row r="1985">
          <cell r="A1985">
            <v>1311014</v>
          </cell>
          <cell r="G1985">
            <v>1</v>
          </cell>
          <cell r="H1985">
            <v>6</v>
          </cell>
        </row>
        <row r="1986">
          <cell r="A1986">
            <v>1311021</v>
          </cell>
          <cell r="G1986">
            <v>1</v>
          </cell>
          <cell r="H1986">
            <v>8</v>
          </cell>
        </row>
        <row r="1987">
          <cell r="A1987">
            <v>1311023</v>
          </cell>
          <cell r="G1987">
            <v>1</v>
          </cell>
          <cell r="H1987">
            <v>4</v>
          </cell>
        </row>
        <row r="1988">
          <cell r="A1988">
            <v>1311031</v>
          </cell>
          <cell r="G1988">
            <v>2</v>
          </cell>
          <cell r="H1988">
            <v>4</v>
          </cell>
        </row>
        <row r="1989">
          <cell r="A1989">
            <v>1311041</v>
          </cell>
          <cell r="G1989">
            <v>2</v>
          </cell>
          <cell r="H1989">
            <v>4</v>
          </cell>
        </row>
        <row r="1990">
          <cell r="A1990">
            <v>1311051</v>
          </cell>
          <cell r="G1990">
            <v>20</v>
          </cell>
          <cell r="H1990">
            <v>8</v>
          </cell>
        </row>
        <row r="1991">
          <cell r="A1991">
            <v>1312021</v>
          </cell>
          <cell r="G1991" t="str">
            <v>CM</v>
          </cell>
          <cell r="H1991">
            <v>0.5</v>
          </cell>
        </row>
        <row r="1992">
          <cell r="A1992">
            <v>1312053</v>
          </cell>
          <cell r="G1992" t="str">
            <v>BAG</v>
          </cell>
          <cell r="H1992">
            <v>5</v>
          </cell>
        </row>
        <row r="1993">
          <cell r="A1993">
            <v>1312065</v>
          </cell>
          <cell r="G1993" t="str">
            <v>1000 LIT</v>
          </cell>
          <cell r="H1993">
            <v>15</v>
          </cell>
        </row>
        <row r="1994">
          <cell r="A1994">
            <v>1312151</v>
          </cell>
          <cell r="G1994" t="str">
            <v>LM</v>
          </cell>
          <cell r="H1994">
            <v>14.6</v>
          </cell>
        </row>
        <row r="1995">
          <cell r="A1995">
            <v>1313014</v>
          </cell>
          <cell r="G1995">
            <v>2</v>
          </cell>
          <cell r="H1995">
            <v>6</v>
          </cell>
        </row>
        <row r="1996">
          <cell r="A1996">
            <v>1313025</v>
          </cell>
          <cell r="G1996">
            <v>2</v>
          </cell>
          <cell r="H1996">
            <v>4</v>
          </cell>
        </row>
        <row r="1997">
          <cell r="A1997">
            <v>1313047</v>
          </cell>
          <cell r="G1997">
            <v>1</v>
          </cell>
          <cell r="H1997">
            <v>5</v>
          </cell>
        </row>
        <row r="1998">
          <cell r="A1998">
            <v>1313083</v>
          </cell>
          <cell r="G1998">
            <v>1</v>
          </cell>
          <cell r="H1998">
            <v>5</v>
          </cell>
        </row>
        <row r="1999">
          <cell r="A1999">
            <v>1313086</v>
          </cell>
          <cell r="G1999">
            <v>1</v>
          </cell>
          <cell r="H1999">
            <v>2</v>
          </cell>
        </row>
        <row r="2000">
          <cell r="A2000">
            <v>1320000</v>
          </cell>
        </row>
        <row r="2001">
          <cell r="A2001">
            <v>1321001</v>
          </cell>
          <cell r="G2001">
            <v>1</v>
          </cell>
          <cell r="H2001">
            <v>4</v>
          </cell>
        </row>
        <row r="2002">
          <cell r="A2002">
            <v>1321014</v>
          </cell>
          <cell r="G2002">
            <v>1</v>
          </cell>
          <cell r="H2002">
            <v>6</v>
          </cell>
        </row>
        <row r="2003">
          <cell r="A2003">
            <v>1321021</v>
          </cell>
          <cell r="G2003">
            <v>1</v>
          </cell>
          <cell r="H2003">
            <v>8</v>
          </cell>
        </row>
        <row r="2004">
          <cell r="A2004">
            <v>1321023</v>
          </cell>
          <cell r="G2004">
            <v>1</v>
          </cell>
          <cell r="H2004">
            <v>4</v>
          </cell>
        </row>
        <row r="2005">
          <cell r="A2005">
            <v>1321031</v>
          </cell>
          <cell r="G2005">
            <v>2</v>
          </cell>
          <cell r="H2005">
            <v>6</v>
          </cell>
        </row>
        <row r="2006">
          <cell r="A2006">
            <v>1321041</v>
          </cell>
          <cell r="G2006">
            <v>2</v>
          </cell>
          <cell r="H2006">
            <v>2</v>
          </cell>
        </row>
        <row r="2007">
          <cell r="A2007">
            <v>1321051</v>
          </cell>
          <cell r="G2007">
            <v>20</v>
          </cell>
          <cell r="H2007">
            <v>8</v>
          </cell>
        </row>
        <row r="2008">
          <cell r="A2008">
            <v>1322021</v>
          </cell>
          <cell r="G2008" t="str">
            <v>CM</v>
          </cell>
          <cell r="H2008">
            <v>0.5</v>
          </cell>
        </row>
        <row r="2009">
          <cell r="A2009">
            <v>1322053</v>
          </cell>
          <cell r="G2009" t="str">
            <v>BAG</v>
          </cell>
          <cell r="H2009">
            <v>5</v>
          </cell>
        </row>
        <row r="2010">
          <cell r="A2010">
            <v>1322065</v>
          </cell>
          <cell r="G2010" t="str">
            <v>1000 LIT</v>
          </cell>
          <cell r="H2010">
            <v>15</v>
          </cell>
        </row>
        <row r="2011">
          <cell r="A2011">
            <v>1322152</v>
          </cell>
          <cell r="G2011" t="str">
            <v>LM</v>
          </cell>
          <cell r="H2011">
            <v>12.16</v>
          </cell>
        </row>
        <row r="2012">
          <cell r="A2012">
            <v>1323014</v>
          </cell>
          <cell r="G2012">
            <v>2</v>
          </cell>
          <cell r="H2012">
            <v>6</v>
          </cell>
        </row>
        <row r="2013">
          <cell r="A2013">
            <v>1323025</v>
          </cell>
          <cell r="G2013">
            <v>2</v>
          </cell>
          <cell r="H2013">
            <v>4</v>
          </cell>
        </row>
        <row r="2014">
          <cell r="A2014">
            <v>1323047</v>
          </cell>
          <cell r="G2014">
            <v>1</v>
          </cell>
          <cell r="H2014">
            <v>5</v>
          </cell>
        </row>
        <row r="2015">
          <cell r="A2015">
            <v>1323083</v>
          </cell>
          <cell r="G2015">
            <v>1</v>
          </cell>
          <cell r="H2015">
            <v>5</v>
          </cell>
        </row>
        <row r="2016">
          <cell r="A2016">
            <v>1323086</v>
          </cell>
          <cell r="G2016">
            <v>1</v>
          </cell>
          <cell r="H2016">
            <v>2</v>
          </cell>
        </row>
        <row r="2017">
          <cell r="A2017">
            <v>1330000</v>
          </cell>
        </row>
        <row r="2018">
          <cell r="A2018">
            <v>1331021</v>
          </cell>
          <cell r="G2018">
            <v>1</v>
          </cell>
          <cell r="H2018">
            <v>6</v>
          </cell>
        </row>
        <row r="2019">
          <cell r="A2019">
            <v>1331023</v>
          </cell>
          <cell r="G2019">
            <v>1</v>
          </cell>
          <cell r="H2019">
            <v>1</v>
          </cell>
        </row>
        <row r="2020">
          <cell r="A2020">
            <v>1331041</v>
          </cell>
          <cell r="G2020">
            <v>2</v>
          </cell>
          <cell r="H2020">
            <v>1</v>
          </cell>
        </row>
        <row r="2021">
          <cell r="A2021">
            <v>1331051</v>
          </cell>
          <cell r="G2021">
            <v>8</v>
          </cell>
          <cell r="H2021">
            <v>4</v>
          </cell>
        </row>
        <row r="2022">
          <cell r="A2022">
            <v>1332019</v>
          </cell>
          <cell r="G2022" t="str">
            <v>CM</v>
          </cell>
          <cell r="H2022">
            <v>8.1</v>
          </cell>
        </row>
        <row r="2023">
          <cell r="A2023">
            <v>1332022</v>
          </cell>
          <cell r="G2023" t="str">
            <v>CM</v>
          </cell>
          <cell r="H2023">
            <v>9.9</v>
          </cell>
        </row>
        <row r="2024">
          <cell r="A2024">
            <v>1332065</v>
          </cell>
          <cell r="G2024" t="str">
            <v>1000 LIT</v>
          </cell>
          <cell r="H2024">
            <v>3</v>
          </cell>
        </row>
        <row r="2025">
          <cell r="A2025">
            <v>1333014</v>
          </cell>
          <cell r="G2025">
            <v>2</v>
          </cell>
          <cell r="H2025">
            <v>1</v>
          </cell>
        </row>
        <row r="2026">
          <cell r="A2026">
            <v>1333025</v>
          </cell>
          <cell r="G2026">
            <v>1</v>
          </cell>
          <cell r="H2026">
            <v>1</v>
          </cell>
        </row>
        <row r="2027">
          <cell r="A2027">
            <v>1333086</v>
          </cell>
          <cell r="G2027">
            <v>1</v>
          </cell>
          <cell r="H2027">
            <v>1</v>
          </cell>
        </row>
        <row r="2028">
          <cell r="A2028">
            <v>1340000</v>
          </cell>
        </row>
        <row r="2029">
          <cell r="A2029">
            <v>1341001</v>
          </cell>
          <cell r="G2029">
            <v>1</v>
          </cell>
          <cell r="H2029">
            <v>4</v>
          </cell>
        </row>
        <row r="2030">
          <cell r="A2030">
            <v>1341013</v>
          </cell>
          <cell r="G2030">
            <v>1</v>
          </cell>
          <cell r="H2030">
            <v>4</v>
          </cell>
        </row>
        <row r="2031">
          <cell r="A2031">
            <v>1341021</v>
          </cell>
          <cell r="G2031">
            <v>1</v>
          </cell>
          <cell r="H2031">
            <v>12</v>
          </cell>
        </row>
        <row r="2032">
          <cell r="A2032">
            <v>1341022</v>
          </cell>
          <cell r="G2032">
            <v>1</v>
          </cell>
          <cell r="H2032">
            <v>2</v>
          </cell>
        </row>
        <row r="2033">
          <cell r="A2033">
            <v>1341023</v>
          </cell>
          <cell r="G2033">
            <v>1</v>
          </cell>
          <cell r="H2033">
            <v>4</v>
          </cell>
        </row>
        <row r="2034">
          <cell r="A2034">
            <v>1341031</v>
          </cell>
          <cell r="G2034">
            <v>2</v>
          </cell>
          <cell r="H2034">
            <v>4</v>
          </cell>
        </row>
        <row r="2035">
          <cell r="A2035">
            <v>1341032</v>
          </cell>
          <cell r="G2035">
            <v>4</v>
          </cell>
          <cell r="H2035">
            <v>8</v>
          </cell>
        </row>
        <row r="2036">
          <cell r="A2036">
            <v>1341041</v>
          </cell>
          <cell r="G2036">
            <v>8</v>
          </cell>
          <cell r="H2036">
            <v>8</v>
          </cell>
        </row>
        <row r="2037">
          <cell r="A2037">
            <v>1341051</v>
          </cell>
          <cell r="G2037">
            <v>6</v>
          </cell>
          <cell r="H2037">
            <v>6</v>
          </cell>
        </row>
        <row r="2038">
          <cell r="A2038">
            <v>1342021</v>
          </cell>
          <cell r="G2038" t="str">
            <v>CM</v>
          </cell>
          <cell r="H2038">
            <v>4.5</v>
          </cell>
        </row>
        <row r="2039">
          <cell r="A2039">
            <v>1342023</v>
          </cell>
          <cell r="G2039" t="str">
            <v>CM</v>
          </cell>
          <cell r="H2039">
            <v>1.5</v>
          </cell>
        </row>
        <row r="2040">
          <cell r="A2040">
            <v>1342024</v>
          </cell>
          <cell r="G2040" t="str">
            <v>CM</v>
          </cell>
          <cell r="H2040">
            <v>4</v>
          </cell>
        </row>
        <row r="2041">
          <cell r="A2041">
            <v>1342025</v>
          </cell>
          <cell r="G2041" t="str">
            <v>CM</v>
          </cell>
          <cell r="H2041">
            <v>2</v>
          </cell>
        </row>
        <row r="2042">
          <cell r="A2042">
            <v>1342026</v>
          </cell>
          <cell r="G2042" t="str">
            <v>CM</v>
          </cell>
          <cell r="H2042">
            <v>1.2</v>
          </cell>
        </row>
        <row r="2043">
          <cell r="A2043">
            <v>1342053</v>
          </cell>
          <cell r="G2043" t="str">
            <v>BAG</v>
          </cell>
          <cell r="H2043">
            <v>56</v>
          </cell>
        </row>
        <row r="2044">
          <cell r="A2044">
            <v>1342060</v>
          </cell>
          <cell r="G2044" t="str">
            <v>LIT</v>
          </cell>
          <cell r="H2044">
            <v>10</v>
          </cell>
        </row>
        <row r="2045">
          <cell r="A2045">
            <v>1342065</v>
          </cell>
          <cell r="G2045" t="str">
            <v>1000 LIT</v>
          </cell>
          <cell r="H2045">
            <v>2</v>
          </cell>
        </row>
        <row r="2046">
          <cell r="A2046">
            <v>1342122</v>
          </cell>
          <cell r="G2046" t="str">
            <v>LS</v>
          </cell>
          <cell r="H2046">
            <v>1</v>
          </cell>
        </row>
        <row r="2047">
          <cell r="A2047">
            <v>1343025</v>
          </cell>
          <cell r="G2047">
            <v>1</v>
          </cell>
          <cell r="H2047">
            <v>3</v>
          </cell>
        </row>
        <row r="2048">
          <cell r="A2048">
            <v>1343072</v>
          </cell>
          <cell r="G2048">
            <v>1</v>
          </cell>
          <cell r="H2048">
            <v>3</v>
          </cell>
        </row>
        <row r="2049">
          <cell r="A2049">
            <v>1343086</v>
          </cell>
          <cell r="G2049">
            <v>1</v>
          </cell>
          <cell r="H2049">
            <v>1</v>
          </cell>
        </row>
        <row r="2050">
          <cell r="A2050">
            <v>1343196</v>
          </cell>
          <cell r="G2050">
            <v>1</v>
          </cell>
          <cell r="H2050">
            <v>3</v>
          </cell>
        </row>
        <row r="2051">
          <cell r="A2051">
            <v>1343210</v>
          </cell>
          <cell r="G2051">
            <v>1</v>
          </cell>
          <cell r="H2051">
            <v>3</v>
          </cell>
        </row>
        <row r="2052">
          <cell r="A2052">
            <v>1350000</v>
          </cell>
        </row>
        <row r="2053">
          <cell r="A2053">
            <v>1351001</v>
          </cell>
          <cell r="G2053">
            <v>1</v>
          </cell>
          <cell r="H2053">
            <v>1</v>
          </cell>
        </row>
        <row r="2054">
          <cell r="A2054">
            <v>1351021</v>
          </cell>
          <cell r="G2054">
            <v>1</v>
          </cell>
          <cell r="H2054">
            <v>4</v>
          </cell>
        </row>
        <row r="2055">
          <cell r="A2055">
            <v>1351034</v>
          </cell>
          <cell r="G2055">
            <v>1</v>
          </cell>
          <cell r="H2055">
            <v>8</v>
          </cell>
        </row>
        <row r="2056">
          <cell r="A2056">
            <v>1351051</v>
          </cell>
          <cell r="G2056">
            <v>2</v>
          </cell>
          <cell r="H2056">
            <v>8</v>
          </cell>
        </row>
        <row r="2057">
          <cell r="A2057">
            <v>1352064</v>
          </cell>
          <cell r="G2057" t="str">
            <v>KG</v>
          </cell>
          <cell r="H2057">
            <v>234.4</v>
          </cell>
        </row>
        <row r="2058">
          <cell r="A2058">
            <v>1360000</v>
          </cell>
        </row>
        <row r="2059">
          <cell r="A2059">
            <v>1361021</v>
          </cell>
          <cell r="G2059">
            <v>1</v>
          </cell>
          <cell r="H2059">
            <v>8</v>
          </cell>
        </row>
        <row r="2060">
          <cell r="A2060">
            <v>1361023</v>
          </cell>
          <cell r="G2060">
            <v>1</v>
          </cell>
          <cell r="H2060">
            <v>2</v>
          </cell>
        </row>
        <row r="2061">
          <cell r="A2061">
            <v>1361041</v>
          </cell>
          <cell r="G2061">
            <v>2</v>
          </cell>
          <cell r="H2061">
            <v>2</v>
          </cell>
        </row>
        <row r="2062">
          <cell r="A2062">
            <v>1361051</v>
          </cell>
          <cell r="G2062">
            <v>10</v>
          </cell>
          <cell r="H2062">
            <v>8</v>
          </cell>
        </row>
        <row r="2063">
          <cell r="A2063">
            <v>1362001</v>
          </cell>
          <cell r="G2063" t="str">
            <v>CM</v>
          </cell>
          <cell r="H2063">
            <v>35</v>
          </cell>
        </row>
        <row r="2064">
          <cell r="A2064">
            <v>1370000</v>
          </cell>
        </row>
        <row r="2065">
          <cell r="A2065">
            <v>1371001</v>
          </cell>
          <cell r="G2065">
            <v>1</v>
          </cell>
          <cell r="H2065">
            <v>2</v>
          </cell>
        </row>
        <row r="2066">
          <cell r="A2066">
            <v>1371021</v>
          </cell>
          <cell r="G2066">
            <v>1</v>
          </cell>
          <cell r="H2066">
            <v>8</v>
          </cell>
        </row>
        <row r="2067">
          <cell r="A2067">
            <v>1371023</v>
          </cell>
          <cell r="G2067">
            <v>1</v>
          </cell>
          <cell r="H2067">
            <v>4</v>
          </cell>
        </row>
        <row r="2068">
          <cell r="A2068">
            <v>1371031</v>
          </cell>
          <cell r="G2068">
            <v>10</v>
          </cell>
          <cell r="H2068">
            <v>8</v>
          </cell>
        </row>
        <row r="2069">
          <cell r="A2069">
            <v>1371041</v>
          </cell>
          <cell r="G2069">
            <v>2</v>
          </cell>
          <cell r="H2069">
            <v>4</v>
          </cell>
        </row>
        <row r="2070">
          <cell r="A2070">
            <v>1371051</v>
          </cell>
          <cell r="G2070">
            <v>25</v>
          </cell>
          <cell r="H2070">
            <v>8</v>
          </cell>
        </row>
        <row r="2071">
          <cell r="A2071">
            <v>1372022</v>
          </cell>
          <cell r="G2071" t="str">
            <v>CM</v>
          </cell>
          <cell r="H2071">
            <v>5</v>
          </cell>
        </row>
        <row r="2072">
          <cell r="A2072">
            <v>1372029</v>
          </cell>
          <cell r="G2072" t="str">
            <v>NO.</v>
          </cell>
          <cell r="H2072">
            <v>5650</v>
          </cell>
        </row>
        <row r="2073">
          <cell r="A2073">
            <v>1372065</v>
          </cell>
          <cell r="G2073" t="str">
            <v>1000 LIT</v>
          </cell>
          <cell r="H2073">
            <v>2</v>
          </cell>
        </row>
        <row r="2074">
          <cell r="A2074">
            <v>1373025</v>
          </cell>
          <cell r="G2074">
            <v>1</v>
          </cell>
          <cell r="H2074">
            <v>2</v>
          </cell>
        </row>
        <row r="2075">
          <cell r="A2075">
            <v>1373086</v>
          </cell>
          <cell r="G2075">
            <v>1</v>
          </cell>
          <cell r="H2075">
            <v>1</v>
          </cell>
        </row>
        <row r="2076">
          <cell r="A2076">
            <v>1373215</v>
          </cell>
          <cell r="G2076">
            <v>1</v>
          </cell>
          <cell r="H2076">
            <v>6</v>
          </cell>
        </row>
        <row r="2077">
          <cell r="A2077">
            <v>1380000</v>
          </cell>
        </row>
        <row r="2078">
          <cell r="A2078">
            <v>1381001</v>
          </cell>
          <cell r="G2078">
            <v>1</v>
          </cell>
          <cell r="H2078">
            <v>2</v>
          </cell>
        </row>
        <row r="2079">
          <cell r="A2079">
            <v>1381021</v>
          </cell>
          <cell r="G2079">
            <v>1</v>
          </cell>
          <cell r="H2079">
            <v>8</v>
          </cell>
        </row>
        <row r="2080">
          <cell r="A2080">
            <v>1381023</v>
          </cell>
          <cell r="G2080">
            <v>1</v>
          </cell>
          <cell r="H2080">
            <v>4</v>
          </cell>
        </row>
        <row r="2081">
          <cell r="A2081">
            <v>1381031</v>
          </cell>
          <cell r="G2081">
            <v>20</v>
          </cell>
          <cell r="H2081">
            <v>8</v>
          </cell>
        </row>
        <row r="2082">
          <cell r="A2082">
            <v>1381041</v>
          </cell>
          <cell r="G2082">
            <v>2</v>
          </cell>
          <cell r="H2082">
            <v>4</v>
          </cell>
        </row>
        <row r="2083">
          <cell r="A2083">
            <v>1381051</v>
          </cell>
          <cell r="G2083">
            <v>45</v>
          </cell>
          <cell r="H2083">
            <v>8</v>
          </cell>
        </row>
        <row r="2084">
          <cell r="A2084">
            <v>1382022</v>
          </cell>
          <cell r="G2084" t="str">
            <v>CM</v>
          </cell>
          <cell r="H2084">
            <v>9</v>
          </cell>
        </row>
        <row r="2085">
          <cell r="A2085">
            <v>1382029</v>
          </cell>
          <cell r="G2085" t="str">
            <v>NO.</v>
          </cell>
          <cell r="H2085">
            <v>11300</v>
          </cell>
        </row>
        <row r="2086">
          <cell r="A2086">
            <v>1382065</v>
          </cell>
          <cell r="G2086" t="str">
            <v>1000 LIT</v>
          </cell>
          <cell r="H2086">
            <v>3</v>
          </cell>
        </row>
        <row r="2087">
          <cell r="A2087">
            <v>1383025</v>
          </cell>
          <cell r="G2087">
            <v>1</v>
          </cell>
          <cell r="H2087">
            <v>2</v>
          </cell>
        </row>
        <row r="2088">
          <cell r="A2088">
            <v>1383086</v>
          </cell>
          <cell r="G2088">
            <v>1</v>
          </cell>
          <cell r="H2088">
            <v>1</v>
          </cell>
        </row>
        <row r="2089">
          <cell r="A2089">
            <v>1383215</v>
          </cell>
          <cell r="G2089">
            <v>1</v>
          </cell>
          <cell r="H2089">
            <v>6</v>
          </cell>
        </row>
        <row r="2090">
          <cell r="A2090">
            <v>1390000</v>
          </cell>
        </row>
        <row r="2091">
          <cell r="A2091">
            <v>1391001</v>
          </cell>
          <cell r="G2091">
            <v>1</v>
          </cell>
          <cell r="H2091">
            <v>1</v>
          </cell>
        </row>
        <row r="2092">
          <cell r="A2092">
            <v>1391021</v>
          </cell>
          <cell r="G2092">
            <v>1</v>
          </cell>
          <cell r="H2092">
            <v>8</v>
          </cell>
        </row>
        <row r="2093">
          <cell r="A2093">
            <v>1391023</v>
          </cell>
          <cell r="G2093">
            <v>1</v>
          </cell>
          <cell r="H2093">
            <v>2</v>
          </cell>
        </row>
        <row r="2094">
          <cell r="A2094">
            <v>1391031</v>
          </cell>
          <cell r="G2094">
            <v>10</v>
          </cell>
          <cell r="H2094">
            <v>8</v>
          </cell>
        </row>
        <row r="2095">
          <cell r="A2095">
            <v>1391041</v>
          </cell>
          <cell r="G2095">
            <v>2</v>
          </cell>
          <cell r="H2095">
            <v>2</v>
          </cell>
        </row>
        <row r="2096">
          <cell r="A2096">
            <v>1391051</v>
          </cell>
          <cell r="G2096">
            <v>20</v>
          </cell>
          <cell r="H2096">
            <v>8</v>
          </cell>
        </row>
        <row r="2097">
          <cell r="A2097">
            <v>1392030</v>
          </cell>
          <cell r="G2097" t="str">
            <v>CM</v>
          </cell>
          <cell r="H2097">
            <v>25</v>
          </cell>
        </row>
        <row r="2098">
          <cell r="A2098">
            <v>1400000</v>
          </cell>
        </row>
        <row r="2099">
          <cell r="A2099">
            <v>1401001</v>
          </cell>
          <cell r="G2099">
            <v>1</v>
          </cell>
          <cell r="H2099">
            <v>1</v>
          </cell>
        </row>
        <row r="2100">
          <cell r="A2100">
            <v>1401021</v>
          </cell>
          <cell r="G2100">
            <v>1</v>
          </cell>
          <cell r="H2100">
            <v>8</v>
          </cell>
        </row>
        <row r="2101">
          <cell r="A2101">
            <v>1401023</v>
          </cell>
          <cell r="G2101">
            <v>1</v>
          </cell>
          <cell r="H2101">
            <v>2</v>
          </cell>
        </row>
        <row r="2102">
          <cell r="A2102">
            <v>1401031</v>
          </cell>
          <cell r="G2102">
            <v>12</v>
          </cell>
          <cell r="H2102">
            <v>8</v>
          </cell>
        </row>
        <row r="2103">
          <cell r="A2103">
            <v>1401041</v>
          </cell>
          <cell r="G2103">
            <v>2</v>
          </cell>
          <cell r="H2103">
            <v>2</v>
          </cell>
        </row>
        <row r="2104">
          <cell r="A2104">
            <v>1401051</v>
          </cell>
          <cell r="G2104">
            <v>25</v>
          </cell>
          <cell r="H2104">
            <v>8</v>
          </cell>
        </row>
        <row r="2105">
          <cell r="A2105">
            <v>1402031</v>
          </cell>
          <cell r="G2105" t="str">
            <v>CM</v>
          </cell>
          <cell r="H2105">
            <v>31</v>
          </cell>
        </row>
        <row r="2106">
          <cell r="A2106">
            <v>1410000</v>
          </cell>
        </row>
        <row r="2107">
          <cell r="A2107">
            <v>1411001</v>
          </cell>
          <cell r="G2107">
            <v>1</v>
          </cell>
          <cell r="H2107">
            <v>1</v>
          </cell>
        </row>
        <row r="2108">
          <cell r="A2108">
            <v>1411021</v>
          </cell>
          <cell r="G2108">
            <v>1</v>
          </cell>
          <cell r="H2108">
            <v>8</v>
          </cell>
        </row>
        <row r="2109">
          <cell r="A2109">
            <v>1411023</v>
          </cell>
          <cell r="G2109">
            <v>1</v>
          </cell>
          <cell r="H2109">
            <v>2</v>
          </cell>
        </row>
        <row r="2110">
          <cell r="A2110">
            <v>1411031</v>
          </cell>
          <cell r="G2110">
            <v>15</v>
          </cell>
          <cell r="H2110">
            <v>8</v>
          </cell>
        </row>
        <row r="2111">
          <cell r="A2111">
            <v>1411041</v>
          </cell>
          <cell r="G2111">
            <v>2</v>
          </cell>
          <cell r="H2111">
            <v>2</v>
          </cell>
        </row>
        <row r="2112">
          <cell r="A2112">
            <v>1411051</v>
          </cell>
          <cell r="G2112">
            <v>30</v>
          </cell>
          <cell r="H2112">
            <v>8</v>
          </cell>
        </row>
        <row r="2113">
          <cell r="A2113">
            <v>1412032</v>
          </cell>
          <cell r="G2113" t="str">
            <v>CM</v>
          </cell>
          <cell r="H2113">
            <v>37.5</v>
          </cell>
        </row>
        <row r="2114">
          <cell r="A2114">
            <v>1420000</v>
          </cell>
        </row>
        <row r="2115">
          <cell r="A2115">
            <v>1421001</v>
          </cell>
          <cell r="G2115">
            <v>1</v>
          </cell>
          <cell r="H2115">
            <v>2</v>
          </cell>
        </row>
        <row r="2116">
          <cell r="A2116">
            <v>1421021</v>
          </cell>
          <cell r="G2116">
            <v>1</v>
          </cell>
          <cell r="H2116">
            <v>8</v>
          </cell>
        </row>
        <row r="2117">
          <cell r="A2117">
            <v>1421023</v>
          </cell>
          <cell r="G2117">
            <v>1</v>
          </cell>
          <cell r="H2117">
            <v>2</v>
          </cell>
        </row>
        <row r="2118">
          <cell r="A2118">
            <v>1421031</v>
          </cell>
          <cell r="G2118">
            <v>12</v>
          </cell>
          <cell r="H2118">
            <v>8</v>
          </cell>
        </row>
        <row r="2119">
          <cell r="A2119">
            <v>1421041</v>
          </cell>
          <cell r="G2119">
            <v>2</v>
          </cell>
          <cell r="H2119">
            <v>2</v>
          </cell>
        </row>
        <row r="2120">
          <cell r="A2120">
            <v>1421051</v>
          </cell>
          <cell r="G2120">
            <v>25</v>
          </cell>
          <cell r="H2120">
            <v>8</v>
          </cell>
        </row>
        <row r="2121">
          <cell r="A2121">
            <v>1422021</v>
          </cell>
          <cell r="G2121" t="str">
            <v>CM</v>
          </cell>
          <cell r="H2121">
            <v>5</v>
          </cell>
        </row>
        <row r="2122">
          <cell r="A2122">
            <v>1422030</v>
          </cell>
          <cell r="G2122" t="str">
            <v>CM</v>
          </cell>
          <cell r="H2122">
            <v>25</v>
          </cell>
        </row>
        <row r="2123">
          <cell r="A2123">
            <v>1422053</v>
          </cell>
          <cell r="G2123" t="str">
            <v>BAG</v>
          </cell>
          <cell r="H2123">
            <v>43</v>
          </cell>
        </row>
        <row r="2124">
          <cell r="A2124">
            <v>1422065</v>
          </cell>
          <cell r="G2124" t="str">
            <v>1000 LIT</v>
          </cell>
          <cell r="H2124">
            <v>2</v>
          </cell>
        </row>
        <row r="2125">
          <cell r="A2125">
            <v>1422110</v>
          </cell>
          <cell r="G2125" t="str">
            <v>KG</v>
          </cell>
          <cell r="H2125">
            <v>2175</v>
          </cell>
        </row>
        <row r="2126">
          <cell r="A2126">
            <v>1423025</v>
          </cell>
          <cell r="G2126">
            <v>1</v>
          </cell>
          <cell r="H2126">
            <v>4</v>
          </cell>
        </row>
        <row r="2127">
          <cell r="A2127">
            <v>1423086</v>
          </cell>
          <cell r="G2127">
            <v>1</v>
          </cell>
          <cell r="H2127">
            <v>1</v>
          </cell>
        </row>
        <row r="2128">
          <cell r="A2128">
            <v>1430000</v>
          </cell>
        </row>
        <row r="2129">
          <cell r="A2129">
            <v>1431001</v>
          </cell>
          <cell r="G2129">
            <v>1</v>
          </cell>
          <cell r="H2129">
            <v>2</v>
          </cell>
        </row>
        <row r="2130">
          <cell r="A2130">
            <v>1431021</v>
          </cell>
          <cell r="G2130">
            <v>1</v>
          </cell>
          <cell r="H2130">
            <v>8</v>
          </cell>
        </row>
        <row r="2131">
          <cell r="A2131">
            <v>1431023</v>
          </cell>
          <cell r="G2131">
            <v>1</v>
          </cell>
          <cell r="H2131">
            <v>2</v>
          </cell>
        </row>
        <row r="2132">
          <cell r="A2132">
            <v>1431031</v>
          </cell>
          <cell r="G2132">
            <v>15</v>
          </cell>
          <cell r="H2132">
            <v>8</v>
          </cell>
        </row>
        <row r="2133">
          <cell r="A2133">
            <v>1431041</v>
          </cell>
          <cell r="G2133">
            <v>2</v>
          </cell>
          <cell r="H2133">
            <v>2</v>
          </cell>
        </row>
        <row r="2134">
          <cell r="A2134">
            <v>1431051</v>
          </cell>
          <cell r="G2134">
            <v>30</v>
          </cell>
          <cell r="H2134">
            <v>8</v>
          </cell>
        </row>
        <row r="2135">
          <cell r="A2135">
            <v>1432021</v>
          </cell>
          <cell r="G2135" t="str">
            <v>CM</v>
          </cell>
          <cell r="H2135">
            <v>5.6</v>
          </cell>
        </row>
        <row r="2136">
          <cell r="A2136">
            <v>1432030</v>
          </cell>
          <cell r="G2136" t="str">
            <v>CM</v>
          </cell>
          <cell r="H2136">
            <v>31</v>
          </cell>
        </row>
        <row r="2137">
          <cell r="A2137">
            <v>1432053</v>
          </cell>
          <cell r="G2137" t="str">
            <v>BAG</v>
          </cell>
          <cell r="H2137">
            <v>48</v>
          </cell>
        </row>
        <row r="2138">
          <cell r="A2138">
            <v>1432065</v>
          </cell>
          <cell r="G2138" t="str">
            <v>1000 LIT</v>
          </cell>
          <cell r="H2138">
            <v>3</v>
          </cell>
        </row>
        <row r="2139">
          <cell r="A2139">
            <v>1432110</v>
          </cell>
          <cell r="G2139" t="str">
            <v>KG</v>
          </cell>
          <cell r="H2139">
            <v>2445</v>
          </cell>
        </row>
        <row r="2140">
          <cell r="A2140">
            <v>1433025</v>
          </cell>
          <cell r="G2140">
            <v>1</v>
          </cell>
          <cell r="H2140">
            <v>4</v>
          </cell>
        </row>
        <row r="2141">
          <cell r="A2141">
            <v>1433086</v>
          </cell>
          <cell r="G2141">
            <v>1</v>
          </cell>
          <cell r="H2141">
            <v>1</v>
          </cell>
        </row>
        <row r="2142">
          <cell r="A2142">
            <v>1440000</v>
          </cell>
        </row>
        <row r="2143">
          <cell r="A2143">
            <v>1441001</v>
          </cell>
          <cell r="G2143">
            <v>1</v>
          </cell>
          <cell r="H2143">
            <v>2</v>
          </cell>
        </row>
        <row r="2144">
          <cell r="A2144">
            <v>1441021</v>
          </cell>
          <cell r="G2144">
            <v>1</v>
          </cell>
          <cell r="H2144">
            <v>8</v>
          </cell>
        </row>
        <row r="2145">
          <cell r="A2145">
            <v>1441023</v>
          </cell>
          <cell r="G2145">
            <v>1</v>
          </cell>
          <cell r="H2145">
            <v>2</v>
          </cell>
        </row>
        <row r="2146">
          <cell r="A2146">
            <v>1441031</v>
          </cell>
          <cell r="G2146">
            <v>18</v>
          </cell>
          <cell r="H2146">
            <v>8</v>
          </cell>
        </row>
        <row r="2147">
          <cell r="A2147">
            <v>1441041</v>
          </cell>
          <cell r="G2147">
            <v>2</v>
          </cell>
          <cell r="H2147">
            <v>2</v>
          </cell>
        </row>
        <row r="2148">
          <cell r="A2148">
            <v>1441051</v>
          </cell>
          <cell r="G2148">
            <v>36</v>
          </cell>
          <cell r="H2148">
            <v>8</v>
          </cell>
        </row>
        <row r="2149">
          <cell r="A2149">
            <v>1442021</v>
          </cell>
          <cell r="G2149" t="str">
            <v>CM</v>
          </cell>
          <cell r="H2149">
            <v>7</v>
          </cell>
        </row>
        <row r="2150">
          <cell r="A2150">
            <v>1442031</v>
          </cell>
          <cell r="G2150" t="str">
            <v>CM</v>
          </cell>
          <cell r="H2150">
            <v>37.5</v>
          </cell>
        </row>
        <row r="2151">
          <cell r="A2151">
            <v>1442053</v>
          </cell>
          <cell r="G2151" t="str">
            <v>BAG</v>
          </cell>
          <cell r="H2151">
            <v>65</v>
          </cell>
        </row>
        <row r="2152">
          <cell r="A2152">
            <v>1442065</v>
          </cell>
          <cell r="G2152" t="str">
            <v>1000 LIT</v>
          </cell>
          <cell r="H2152">
            <v>4</v>
          </cell>
        </row>
        <row r="2153">
          <cell r="A2153">
            <v>1442110</v>
          </cell>
          <cell r="G2153" t="str">
            <v>KG</v>
          </cell>
          <cell r="H2153">
            <v>2610</v>
          </cell>
        </row>
        <row r="2154">
          <cell r="A2154">
            <v>1443025</v>
          </cell>
          <cell r="G2154">
            <v>1</v>
          </cell>
          <cell r="H2154">
            <v>4</v>
          </cell>
        </row>
        <row r="2155">
          <cell r="A2155">
            <v>1443086</v>
          </cell>
          <cell r="G2155">
            <v>1</v>
          </cell>
          <cell r="H2155">
            <v>1</v>
          </cell>
        </row>
        <row r="2156">
          <cell r="A2156">
            <v>1450000</v>
          </cell>
        </row>
        <row r="2157">
          <cell r="A2157">
            <v>1451001</v>
          </cell>
          <cell r="G2157">
            <v>1</v>
          </cell>
          <cell r="H2157">
            <v>6</v>
          </cell>
        </row>
        <row r="2158">
          <cell r="A2158">
            <v>1451013</v>
          </cell>
          <cell r="G2158">
            <v>1</v>
          </cell>
          <cell r="H2158">
            <v>8</v>
          </cell>
        </row>
        <row r="2159">
          <cell r="A2159">
            <v>1451021</v>
          </cell>
          <cell r="G2159">
            <v>1</v>
          </cell>
          <cell r="H2159">
            <v>16</v>
          </cell>
        </row>
        <row r="2160">
          <cell r="A2160">
            <v>1451022</v>
          </cell>
          <cell r="G2160">
            <v>1</v>
          </cell>
          <cell r="H2160">
            <v>4</v>
          </cell>
        </row>
        <row r="2161">
          <cell r="A2161">
            <v>1451023</v>
          </cell>
          <cell r="G2161">
            <v>1</v>
          </cell>
          <cell r="H2161">
            <v>8</v>
          </cell>
        </row>
        <row r="2162">
          <cell r="A2162">
            <v>1451031</v>
          </cell>
          <cell r="G2162">
            <v>18</v>
          </cell>
          <cell r="H2162">
            <v>8</v>
          </cell>
        </row>
        <row r="2163">
          <cell r="A2163">
            <v>1451032</v>
          </cell>
          <cell r="G2163">
            <v>4</v>
          </cell>
          <cell r="H2163">
            <v>8</v>
          </cell>
        </row>
        <row r="2164">
          <cell r="A2164">
            <v>1451041</v>
          </cell>
          <cell r="G2164">
            <v>22</v>
          </cell>
          <cell r="H2164">
            <v>8</v>
          </cell>
        </row>
        <row r="2165">
          <cell r="A2165">
            <v>1451051</v>
          </cell>
          <cell r="G2165">
            <v>50</v>
          </cell>
          <cell r="H2165">
            <v>8</v>
          </cell>
        </row>
        <row r="2166">
          <cell r="A2166">
            <v>1452021</v>
          </cell>
          <cell r="G2166" t="str">
            <v>CM</v>
          </cell>
          <cell r="H2166">
            <v>17</v>
          </cell>
        </row>
        <row r="2167">
          <cell r="A2167">
            <v>1452024</v>
          </cell>
          <cell r="G2167" t="str">
            <v>CM</v>
          </cell>
          <cell r="H2167">
            <v>5</v>
          </cell>
        </row>
        <row r="2168">
          <cell r="A2168">
            <v>1452025</v>
          </cell>
          <cell r="G2168" t="str">
            <v>CM</v>
          </cell>
          <cell r="H2168">
            <v>15</v>
          </cell>
        </row>
        <row r="2169">
          <cell r="A2169">
            <v>1452026</v>
          </cell>
          <cell r="G2169" t="str">
            <v>CM</v>
          </cell>
          <cell r="H2169">
            <v>13</v>
          </cell>
        </row>
        <row r="2170">
          <cell r="A2170">
            <v>1452053</v>
          </cell>
          <cell r="G2170" t="str">
            <v>BAG</v>
          </cell>
          <cell r="H2170">
            <v>294</v>
          </cell>
        </row>
        <row r="2171">
          <cell r="A2171">
            <v>1452060</v>
          </cell>
          <cell r="G2171" t="str">
            <v>LIT</v>
          </cell>
          <cell r="H2171">
            <v>35</v>
          </cell>
        </row>
        <row r="2172">
          <cell r="A2172">
            <v>1452065</v>
          </cell>
          <cell r="G2172" t="str">
            <v>1000 LIT</v>
          </cell>
          <cell r="H2172">
            <v>10</v>
          </cell>
        </row>
        <row r="2173">
          <cell r="A2173">
            <v>1452122</v>
          </cell>
          <cell r="G2173" t="str">
            <v>LS</v>
          </cell>
          <cell r="H2173">
            <v>2</v>
          </cell>
        </row>
        <row r="2174">
          <cell r="A2174">
            <v>1453025</v>
          </cell>
          <cell r="G2174">
            <v>1</v>
          </cell>
          <cell r="H2174">
            <v>4</v>
          </cell>
        </row>
        <row r="2175">
          <cell r="A2175">
            <v>1453072</v>
          </cell>
          <cell r="G2175">
            <v>2</v>
          </cell>
          <cell r="H2175">
            <v>5</v>
          </cell>
        </row>
        <row r="2176">
          <cell r="A2176">
            <v>1453086</v>
          </cell>
          <cell r="G2176">
            <v>1</v>
          </cell>
          <cell r="H2176">
            <v>1</v>
          </cell>
        </row>
        <row r="2177">
          <cell r="A2177">
            <v>1453196</v>
          </cell>
          <cell r="G2177">
            <v>1</v>
          </cell>
          <cell r="H2177">
            <v>8</v>
          </cell>
        </row>
        <row r="2178">
          <cell r="A2178">
            <v>1453210</v>
          </cell>
          <cell r="G2178">
            <v>1</v>
          </cell>
          <cell r="H2178">
            <v>6</v>
          </cell>
        </row>
        <row r="2179">
          <cell r="A2179">
            <v>1460000</v>
          </cell>
        </row>
        <row r="2180">
          <cell r="A2180">
            <v>1461001</v>
          </cell>
          <cell r="G2180">
            <v>1</v>
          </cell>
          <cell r="H2180">
            <v>1</v>
          </cell>
        </row>
        <row r="2181">
          <cell r="A2181">
            <v>1461021</v>
          </cell>
          <cell r="G2181">
            <v>1</v>
          </cell>
          <cell r="H2181">
            <v>2</v>
          </cell>
        </row>
        <row r="2182">
          <cell r="A2182">
            <v>1461023</v>
          </cell>
          <cell r="G2182">
            <v>1</v>
          </cell>
          <cell r="H2182">
            <v>2</v>
          </cell>
        </row>
        <row r="2183">
          <cell r="A2183">
            <v>1461041</v>
          </cell>
          <cell r="G2183">
            <v>2</v>
          </cell>
          <cell r="H2183">
            <v>2</v>
          </cell>
        </row>
        <row r="2184">
          <cell r="A2184">
            <v>1461051</v>
          </cell>
          <cell r="G2184">
            <v>5</v>
          </cell>
          <cell r="H2184">
            <v>8</v>
          </cell>
        </row>
        <row r="2185">
          <cell r="A2185">
            <v>1462017</v>
          </cell>
          <cell r="G2185" t="str">
            <v>CM</v>
          </cell>
          <cell r="H2185">
            <v>17</v>
          </cell>
        </row>
        <row r="2186">
          <cell r="A2186">
            <v>1462022</v>
          </cell>
          <cell r="G2186" t="str">
            <v>CM</v>
          </cell>
          <cell r="H2186">
            <v>21</v>
          </cell>
        </row>
        <row r="2187">
          <cell r="A2187">
            <v>1462065</v>
          </cell>
          <cell r="G2187" t="str">
            <v>1000 LIT</v>
          </cell>
          <cell r="H2187">
            <v>6</v>
          </cell>
        </row>
        <row r="2188">
          <cell r="A2188">
            <v>1463006</v>
          </cell>
          <cell r="G2188">
            <v>1</v>
          </cell>
          <cell r="H2188">
            <v>1</v>
          </cell>
        </row>
        <row r="2189">
          <cell r="A2189">
            <v>1463014</v>
          </cell>
          <cell r="G2189">
            <v>1</v>
          </cell>
          <cell r="H2189">
            <v>4</v>
          </cell>
        </row>
        <row r="2190">
          <cell r="A2190">
            <v>1463025</v>
          </cell>
          <cell r="G2190">
            <v>1</v>
          </cell>
          <cell r="H2190">
            <v>4</v>
          </cell>
        </row>
        <row r="2191">
          <cell r="A2191">
            <v>1463086</v>
          </cell>
          <cell r="G2191">
            <v>1</v>
          </cell>
          <cell r="H2191">
            <v>2</v>
          </cell>
        </row>
        <row r="2192">
          <cell r="A2192">
            <v>1470000</v>
          </cell>
        </row>
        <row r="2193">
          <cell r="A2193">
            <v>1471021</v>
          </cell>
          <cell r="G2193">
            <v>1</v>
          </cell>
          <cell r="H2193">
            <v>4</v>
          </cell>
        </row>
        <row r="2194">
          <cell r="A2194">
            <v>1471040</v>
          </cell>
          <cell r="G2194">
            <v>2</v>
          </cell>
          <cell r="H2194">
            <v>4</v>
          </cell>
        </row>
        <row r="2195">
          <cell r="A2195">
            <v>1471051</v>
          </cell>
          <cell r="G2195">
            <v>4</v>
          </cell>
          <cell r="H2195">
            <v>4</v>
          </cell>
        </row>
        <row r="2196">
          <cell r="A2196">
            <v>1473061</v>
          </cell>
          <cell r="G2196">
            <v>1</v>
          </cell>
          <cell r="H2196">
            <v>2</v>
          </cell>
        </row>
        <row r="2197">
          <cell r="A2197">
            <v>1473196</v>
          </cell>
          <cell r="G2197">
            <v>1</v>
          </cell>
          <cell r="H2197">
            <v>2</v>
          </cell>
        </row>
        <row r="2198">
          <cell r="A2198">
            <v>1473208</v>
          </cell>
          <cell r="G2198">
            <v>1</v>
          </cell>
          <cell r="H2198">
            <v>2</v>
          </cell>
        </row>
        <row r="2199">
          <cell r="A2199">
            <v>1480000</v>
          </cell>
        </row>
        <row r="2200">
          <cell r="A2200">
            <v>1481021</v>
          </cell>
          <cell r="G2200">
            <v>1</v>
          </cell>
          <cell r="H2200">
            <v>8</v>
          </cell>
        </row>
        <row r="2201">
          <cell r="A2201">
            <v>1481023</v>
          </cell>
          <cell r="G2201">
            <v>1</v>
          </cell>
          <cell r="H2201">
            <v>4</v>
          </cell>
        </row>
        <row r="2202">
          <cell r="A2202">
            <v>1481031</v>
          </cell>
          <cell r="G2202">
            <v>4</v>
          </cell>
          <cell r="H2202">
            <v>8</v>
          </cell>
        </row>
        <row r="2203">
          <cell r="A2203">
            <v>1481041</v>
          </cell>
          <cell r="G2203">
            <v>2</v>
          </cell>
          <cell r="H2203">
            <v>4</v>
          </cell>
        </row>
        <row r="2204">
          <cell r="A2204">
            <v>1481051</v>
          </cell>
          <cell r="G2204">
            <v>10</v>
          </cell>
          <cell r="H2204">
            <v>8</v>
          </cell>
        </row>
        <row r="2205">
          <cell r="A2205">
            <v>1482030</v>
          </cell>
          <cell r="G2205" t="str">
            <v>CM</v>
          </cell>
          <cell r="H2205">
            <v>6.5</v>
          </cell>
        </row>
        <row r="2206">
          <cell r="A2206">
            <v>1483196</v>
          </cell>
          <cell r="G2206">
            <v>1</v>
          </cell>
          <cell r="H2206">
            <v>4</v>
          </cell>
        </row>
        <row r="2207">
          <cell r="A2207">
            <v>1490000</v>
          </cell>
        </row>
        <row r="2208">
          <cell r="A2208">
            <v>1491021</v>
          </cell>
          <cell r="G2208">
            <v>1</v>
          </cell>
          <cell r="H2208">
            <v>8</v>
          </cell>
        </row>
        <row r="2209">
          <cell r="A2209">
            <v>1491023</v>
          </cell>
          <cell r="G2209">
            <v>1</v>
          </cell>
          <cell r="H2209">
            <v>4</v>
          </cell>
        </row>
        <row r="2210">
          <cell r="A2210">
            <v>1491031</v>
          </cell>
          <cell r="G2210">
            <v>4</v>
          </cell>
          <cell r="H2210">
            <v>8</v>
          </cell>
        </row>
        <row r="2211">
          <cell r="A2211">
            <v>1491041</v>
          </cell>
          <cell r="G2211">
            <v>2</v>
          </cell>
          <cell r="H2211">
            <v>4</v>
          </cell>
        </row>
        <row r="2212">
          <cell r="A2212">
            <v>1491051</v>
          </cell>
          <cell r="G2212">
            <v>10</v>
          </cell>
          <cell r="H2212">
            <v>8</v>
          </cell>
        </row>
        <row r="2213">
          <cell r="A2213">
            <v>1492030</v>
          </cell>
          <cell r="G2213" t="str">
            <v>CM</v>
          </cell>
          <cell r="H2213">
            <v>6.5</v>
          </cell>
        </row>
        <row r="2214">
          <cell r="A2214">
            <v>1493196</v>
          </cell>
          <cell r="G2214">
            <v>1</v>
          </cell>
          <cell r="H2214">
            <v>4</v>
          </cell>
        </row>
        <row r="2215">
          <cell r="A2215">
            <v>1500000</v>
          </cell>
        </row>
        <row r="2216">
          <cell r="A2216">
            <v>1501021</v>
          </cell>
          <cell r="G2216">
            <v>1</v>
          </cell>
          <cell r="H2216">
            <v>8</v>
          </cell>
        </row>
        <row r="2217">
          <cell r="A2217">
            <v>1501023</v>
          </cell>
          <cell r="G2217">
            <v>1</v>
          </cell>
          <cell r="H2217">
            <v>4</v>
          </cell>
        </row>
        <row r="2218">
          <cell r="A2218">
            <v>1501031</v>
          </cell>
          <cell r="G2218">
            <v>6</v>
          </cell>
          <cell r="H2218">
            <v>8</v>
          </cell>
        </row>
        <row r="2219">
          <cell r="A2219">
            <v>1501041</v>
          </cell>
          <cell r="G2219">
            <v>2</v>
          </cell>
          <cell r="H2219">
            <v>4</v>
          </cell>
        </row>
        <row r="2220">
          <cell r="A2220">
            <v>1501051</v>
          </cell>
          <cell r="G2220">
            <v>12</v>
          </cell>
          <cell r="H2220">
            <v>8</v>
          </cell>
        </row>
        <row r="2221">
          <cell r="A2221">
            <v>1502021</v>
          </cell>
          <cell r="G2221" t="str">
            <v>CM</v>
          </cell>
          <cell r="H2221">
            <v>1.5</v>
          </cell>
        </row>
        <row r="2222">
          <cell r="A2222">
            <v>1502022</v>
          </cell>
          <cell r="G2222" t="str">
            <v>CM</v>
          </cell>
          <cell r="H2222">
            <v>1.2</v>
          </cell>
        </row>
        <row r="2223">
          <cell r="A2223">
            <v>1502030</v>
          </cell>
          <cell r="G2223" t="str">
            <v>CM</v>
          </cell>
          <cell r="H2223">
            <v>4.5</v>
          </cell>
        </row>
        <row r="2224">
          <cell r="A2224">
            <v>1502042</v>
          </cell>
          <cell r="G2224" t="str">
            <v>TON</v>
          </cell>
          <cell r="H2224">
            <v>0.06</v>
          </cell>
        </row>
        <row r="2225">
          <cell r="A2225">
            <v>1502053</v>
          </cell>
          <cell r="G2225" t="str">
            <v>BAG</v>
          </cell>
          <cell r="H2225">
            <v>11</v>
          </cell>
        </row>
        <row r="2226">
          <cell r="A2226">
            <v>1502065</v>
          </cell>
          <cell r="G2226" t="str">
            <v>1000 LIT</v>
          </cell>
          <cell r="H2226">
            <v>3</v>
          </cell>
        </row>
        <row r="2227">
          <cell r="A2227">
            <v>1503025</v>
          </cell>
          <cell r="G2227">
            <v>1</v>
          </cell>
          <cell r="H2227">
            <v>4</v>
          </cell>
        </row>
        <row r="2228">
          <cell r="A2228">
            <v>1503086</v>
          </cell>
          <cell r="G2228">
            <v>1</v>
          </cell>
          <cell r="H2228">
            <v>2</v>
          </cell>
        </row>
        <row r="2229">
          <cell r="A2229">
            <v>1503196</v>
          </cell>
          <cell r="G2229">
            <v>1</v>
          </cell>
          <cell r="H2229">
            <v>4</v>
          </cell>
        </row>
        <row r="2230">
          <cell r="A2230">
            <v>1510000</v>
          </cell>
        </row>
        <row r="2231">
          <cell r="A2231">
            <v>1511021</v>
          </cell>
          <cell r="G2231">
            <v>1</v>
          </cell>
          <cell r="H2231">
            <v>8</v>
          </cell>
        </row>
        <row r="2232">
          <cell r="A2232">
            <v>1511023</v>
          </cell>
          <cell r="G2232">
            <v>1</v>
          </cell>
          <cell r="H2232">
            <v>4</v>
          </cell>
        </row>
        <row r="2233">
          <cell r="A2233">
            <v>1511031</v>
          </cell>
          <cell r="G2233">
            <v>6</v>
          </cell>
          <cell r="H2233">
            <v>8</v>
          </cell>
        </row>
        <row r="2234">
          <cell r="A2234">
            <v>1511041</v>
          </cell>
          <cell r="G2234">
            <v>2</v>
          </cell>
          <cell r="H2234">
            <v>4</v>
          </cell>
        </row>
        <row r="2235">
          <cell r="A2235">
            <v>1511051</v>
          </cell>
          <cell r="G2235">
            <v>12</v>
          </cell>
          <cell r="H2235">
            <v>8</v>
          </cell>
        </row>
        <row r="2236">
          <cell r="A2236">
            <v>1512021</v>
          </cell>
          <cell r="G2236" t="str">
            <v>CM</v>
          </cell>
          <cell r="H2236">
            <v>1.5</v>
          </cell>
        </row>
        <row r="2237">
          <cell r="A2237">
            <v>1512022</v>
          </cell>
          <cell r="G2237" t="str">
            <v>CM</v>
          </cell>
          <cell r="H2237">
            <v>1.2</v>
          </cell>
        </row>
        <row r="2238">
          <cell r="A2238">
            <v>1512030</v>
          </cell>
          <cell r="G2238" t="str">
            <v>CM</v>
          </cell>
          <cell r="H2238">
            <v>4.5</v>
          </cell>
        </row>
        <row r="2239">
          <cell r="A2239">
            <v>1512042</v>
          </cell>
          <cell r="G2239" t="str">
            <v>TON</v>
          </cell>
          <cell r="H2239">
            <v>0.06</v>
          </cell>
        </row>
        <row r="2240">
          <cell r="A2240">
            <v>1512053</v>
          </cell>
          <cell r="G2240" t="str">
            <v>BAG</v>
          </cell>
          <cell r="H2240">
            <v>11</v>
          </cell>
        </row>
        <row r="2241">
          <cell r="A2241">
            <v>1512065</v>
          </cell>
          <cell r="G2241" t="str">
            <v>1000 LIT</v>
          </cell>
          <cell r="H2241">
            <v>3</v>
          </cell>
        </row>
        <row r="2242">
          <cell r="A2242">
            <v>1513025</v>
          </cell>
          <cell r="G2242">
            <v>1</v>
          </cell>
          <cell r="H2242">
            <v>4</v>
          </cell>
        </row>
        <row r="2243">
          <cell r="A2243">
            <v>1513086</v>
          </cell>
          <cell r="G2243">
            <v>1</v>
          </cell>
          <cell r="H2243">
            <v>2</v>
          </cell>
        </row>
        <row r="2244">
          <cell r="A2244">
            <v>1513196</v>
          </cell>
          <cell r="G2244">
            <v>1</v>
          </cell>
          <cell r="H2244">
            <v>4</v>
          </cell>
        </row>
        <row r="2245">
          <cell r="A2245">
            <v>1520000</v>
          </cell>
        </row>
        <row r="2246">
          <cell r="A2246">
            <v>1521021</v>
          </cell>
          <cell r="G2246">
            <v>1</v>
          </cell>
          <cell r="H2246">
            <v>2</v>
          </cell>
        </row>
        <row r="2247">
          <cell r="A2247">
            <v>1521023</v>
          </cell>
          <cell r="G2247">
            <v>1</v>
          </cell>
          <cell r="H2247">
            <v>1</v>
          </cell>
        </row>
        <row r="2248">
          <cell r="A2248">
            <v>1521031</v>
          </cell>
          <cell r="G2248">
            <v>1</v>
          </cell>
          <cell r="H2248">
            <v>4</v>
          </cell>
        </row>
        <row r="2249">
          <cell r="A2249">
            <v>1521041</v>
          </cell>
          <cell r="G2249">
            <v>2</v>
          </cell>
          <cell r="H2249">
            <v>1</v>
          </cell>
        </row>
        <row r="2250">
          <cell r="A2250">
            <v>1521051</v>
          </cell>
          <cell r="G2250">
            <v>4</v>
          </cell>
          <cell r="H2250">
            <v>4</v>
          </cell>
        </row>
        <row r="2251">
          <cell r="A2251">
            <v>1522029</v>
          </cell>
          <cell r="G2251" t="str">
            <v>NO.</v>
          </cell>
          <cell r="H2251">
            <v>960</v>
          </cell>
        </row>
        <row r="2252">
          <cell r="A2252">
            <v>1530000</v>
          </cell>
        </row>
        <row r="2253">
          <cell r="A2253">
            <v>1531021</v>
          </cell>
          <cell r="G2253">
            <v>1</v>
          </cell>
          <cell r="H2253">
            <v>8</v>
          </cell>
        </row>
        <row r="2254">
          <cell r="A2254">
            <v>1531031</v>
          </cell>
          <cell r="G2254">
            <v>2</v>
          </cell>
          <cell r="H2254">
            <v>8</v>
          </cell>
        </row>
        <row r="2255">
          <cell r="A2255">
            <v>1531032</v>
          </cell>
          <cell r="G2255">
            <v>2</v>
          </cell>
          <cell r="H2255">
            <v>8</v>
          </cell>
        </row>
        <row r="2256">
          <cell r="A2256">
            <v>1531034</v>
          </cell>
          <cell r="G2256">
            <v>1</v>
          </cell>
          <cell r="H2256">
            <v>4</v>
          </cell>
        </row>
        <row r="2257">
          <cell r="A2257">
            <v>1531041</v>
          </cell>
          <cell r="G2257">
            <v>2</v>
          </cell>
          <cell r="H2257">
            <v>8</v>
          </cell>
        </row>
        <row r="2258">
          <cell r="A2258">
            <v>1531051</v>
          </cell>
          <cell r="G2258">
            <v>20</v>
          </cell>
          <cell r="H2258">
            <v>8</v>
          </cell>
        </row>
        <row r="2259">
          <cell r="A2259">
            <v>1532021</v>
          </cell>
          <cell r="G2259" t="str">
            <v>CM</v>
          </cell>
          <cell r="H2259">
            <v>1.64</v>
          </cell>
        </row>
        <row r="2260">
          <cell r="A2260">
            <v>1532026</v>
          </cell>
          <cell r="G2260" t="str">
            <v>CM</v>
          </cell>
          <cell r="H2260">
            <v>1.64</v>
          </cell>
        </row>
        <row r="2261">
          <cell r="A2261">
            <v>1532027</v>
          </cell>
          <cell r="G2261" t="str">
            <v>CM</v>
          </cell>
          <cell r="H2261">
            <v>1.94</v>
          </cell>
        </row>
        <row r="2262">
          <cell r="A2262">
            <v>1532053</v>
          </cell>
          <cell r="G2262" t="str">
            <v>BAG</v>
          </cell>
          <cell r="H2262">
            <v>30.6</v>
          </cell>
        </row>
        <row r="2263">
          <cell r="A2263">
            <v>1532060</v>
          </cell>
          <cell r="G2263" t="str">
            <v>LIT</v>
          </cell>
          <cell r="H2263">
            <v>9</v>
          </cell>
        </row>
        <row r="2264">
          <cell r="A2264">
            <v>1532061</v>
          </cell>
          <cell r="G2264" t="str">
            <v>TON</v>
          </cell>
          <cell r="H2264">
            <v>0.46</v>
          </cell>
        </row>
        <row r="2265">
          <cell r="A2265">
            <v>1532065</v>
          </cell>
          <cell r="G2265" t="str">
            <v>1000 LIT</v>
          </cell>
          <cell r="H2265">
            <v>1</v>
          </cell>
        </row>
        <row r="2266">
          <cell r="A2266">
            <v>1532127</v>
          </cell>
          <cell r="G2266" t="str">
            <v>LS</v>
          </cell>
          <cell r="H2266">
            <v>2</v>
          </cell>
        </row>
        <row r="2267">
          <cell r="A2267">
            <v>1533023</v>
          </cell>
          <cell r="G2267">
            <v>1</v>
          </cell>
          <cell r="H2267">
            <v>2</v>
          </cell>
        </row>
        <row r="2268">
          <cell r="A2268">
            <v>1533025</v>
          </cell>
          <cell r="G2268">
            <v>1</v>
          </cell>
          <cell r="H2268">
            <v>2</v>
          </cell>
        </row>
        <row r="2269">
          <cell r="A2269">
            <v>1533073</v>
          </cell>
          <cell r="G2269">
            <v>1</v>
          </cell>
          <cell r="H2269">
            <v>4</v>
          </cell>
        </row>
        <row r="2270">
          <cell r="A2270">
            <v>1533086</v>
          </cell>
          <cell r="G2270">
            <v>1</v>
          </cell>
          <cell r="H2270">
            <v>1</v>
          </cell>
        </row>
        <row r="2271">
          <cell r="A2271">
            <v>1540000</v>
          </cell>
        </row>
        <row r="2272">
          <cell r="A2272">
            <v>1541021</v>
          </cell>
          <cell r="G2272">
            <v>1</v>
          </cell>
          <cell r="H2272">
            <v>8</v>
          </cell>
        </row>
        <row r="2273">
          <cell r="A2273">
            <v>1541031</v>
          </cell>
          <cell r="G2273">
            <v>2</v>
          </cell>
          <cell r="H2273">
            <v>8</v>
          </cell>
        </row>
        <row r="2274">
          <cell r="A2274">
            <v>1541032</v>
          </cell>
          <cell r="G2274">
            <v>2</v>
          </cell>
          <cell r="H2274">
            <v>8</v>
          </cell>
        </row>
        <row r="2275">
          <cell r="A2275">
            <v>1541034</v>
          </cell>
          <cell r="G2275">
            <v>1</v>
          </cell>
          <cell r="H2275">
            <v>4</v>
          </cell>
        </row>
        <row r="2276">
          <cell r="A2276">
            <v>1541041</v>
          </cell>
          <cell r="G2276">
            <v>2</v>
          </cell>
          <cell r="H2276">
            <v>8</v>
          </cell>
        </row>
        <row r="2277">
          <cell r="A2277">
            <v>1541051</v>
          </cell>
          <cell r="G2277">
            <v>20</v>
          </cell>
          <cell r="H2277">
            <v>8</v>
          </cell>
        </row>
        <row r="2278">
          <cell r="A2278">
            <v>1542021</v>
          </cell>
          <cell r="G2278" t="str">
            <v>CM</v>
          </cell>
          <cell r="H2278">
            <v>1.64</v>
          </cell>
        </row>
        <row r="2279">
          <cell r="A2279">
            <v>1542026</v>
          </cell>
          <cell r="G2279" t="str">
            <v>CM</v>
          </cell>
          <cell r="H2279">
            <v>1.6</v>
          </cell>
        </row>
        <row r="2280">
          <cell r="A2280">
            <v>1542027</v>
          </cell>
          <cell r="G2280" t="str">
            <v>CM</v>
          </cell>
          <cell r="H2280">
            <v>1.94</v>
          </cell>
        </row>
        <row r="2281">
          <cell r="A2281">
            <v>1542053</v>
          </cell>
          <cell r="G2281" t="str">
            <v>BAG</v>
          </cell>
          <cell r="H2281">
            <v>30.6</v>
          </cell>
        </row>
        <row r="2282">
          <cell r="A2282">
            <v>1542060</v>
          </cell>
          <cell r="G2282" t="str">
            <v>LIT</v>
          </cell>
          <cell r="H2282">
            <v>9</v>
          </cell>
        </row>
        <row r="2283">
          <cell r="A2283">
            <v>1542061</v>
          </cell>
          <cell r="G2283" t="str">
            <v>TON</v>
          </cell>
          <cell r="H2283">
            <v>0.41</v>
          </cell>
        </row>
        <row r="2284">
          <cell r="A2284">
            <v>1542065</v>
          </cell>
          <cell r="G2284" t="str">
            <v>1000 LIT</v>
          </cell>
          <cell r="H2284">
            <v>1</v>
          </cell>
        </row>
        <row r="2285">
          <cell r="A2285">
            <v>1542127</v>
          </cell>
          <cell r="G2285" t="str">
            <v>LS</v>
          </cell>
          <cell r="H2285">
            <v>1</v>
          </cell>
        </row>
        <row r="2286">
          <cell r="A2286">
            <v>1543025</v>
          </cell>
          <cell r="G2286">
            <v>1</v>
          </cell>
          <cell r="H2286">
            <v>2</v>
          </cell>
        </row>
        <row r="2287">
          <cell r="A2287">
            <v>1543073</v>
          </cell>
          <cell r="G2287">
            <v>1</v>
          </cell>
          <cell r="H2287">
            <v>4</v>
          </cell>
        </row>
        <row r="2288">
          <cell r="A2288">
            <v>1543086</v>
          </cell>
          <cell r="G2288">
            <v>1</v>
          </cell>
          <cell r="H2288">
            <v>1</v>
          </cell>
        </row>
        <row r="2289">
          <cell r="A2289">
            <v>1550000</v>
          </cell>
        </row>
        <row r="2290">
          <cell r="A2290">
            <v>1551013</v>
          </cell>
          <cell r="G2290">
            <v>1</v>
          </cell>
          <cell r="H2290">
            <v>8</v>
          </cell>
        </row>
        <row r="2291">
          <cell r="A2291">
            <v>1551023</v>
          </cell>
          <cell r="G2291">
            <v>1</v>
          </cell>
          <cell r="H2291">
            <v>2</v>
          </cell>
        </row>
        <row r="2292">
          <cell r="A2292">
            <v>1551031</v>
          </cell>
          <cell r="G2292">
            <v>1</v>
          </cell>
          <cell r="H2292">
            <v>8</v>
          </cell>
        </row>
        <row r="2293">
          <cell r="A2293">
            <v>1551032</v>
          </cell>
          <cell r="G2293">
            <v>1</v>
          </cell>
          <cell r="H2293">
            <v>8</v>
          </cell>
        </row>
        <row r="2294">
          <cell r="A2294">
            <v>1551041</v>
          </cell>
          <cell r="G2294">
            <v>2</v>
          </cell>
          <cell r="H2294">
            <v>2</v>
          </cell>
        </row>
        <row r="2295">
          <cell r="A2295">
            <v>1551051</v>
          </cell>
          <cell r="G2295">
            <v>8</v>
          </cell>
          <cell r="H2295">
            <v>8</v>
          </cell>
        </row>
        <row r="2296">
          <cell r="A2296">
            <v>1552025</v>
          </cell>
          <cell r="G2296" t="str">
            <v>CM</v>
          </cell>
          <cell r="H2296">
            <v>0.85</v>
          </cell>
        </row>
        <row r="2297">
          <cell r="A2297">
            <v>1552026</v>
          </cell>
          <cell r="G2297" t="str">
            <v>CM</v>
          </cell>
          <cell r="H2297">
            <v>1</v>
          </cell>
        </row>
        <row r="2298">
          <cell r="A2298">
            <v>1552053</v>
          </cell>
          <cell r="G2298" t="str">
            <v>BAG</v>
          </cell>
          <cell r="H2298">
            <v>16</v>
          </cell>
        </row>
        <row r="2299">
          <cell r="A2299">
            <v>1552065</v>
          </cell>
          <cell r="G2299" t="str">
            <v>1000 LIT</v>
          </cell>
          <cell r="H2299">
            <v>1</v>
          </cell>
        </row>
        <row r="2300">
          <cell r="A2300">
            <v>1552101</v>
          </cell>
          <cell r="G2300" t="str">
            <v>NO.</v>
          </cell>
          <cell r="H2300">
            <v>15</v>
          </cell>
        </row>
        <row r="2301">
          <cell r="A2301">
            <v>1552122</v>
          </cell>
          <cell r="G2301" t="str">
            <v>LS</v>
          </cell>
          <cell r="H2301">
            <v>1</v>
          </cell>
        </row>
        <row r="2302">
          <cell r="A2302">
            <v>1552137</v>
          </cell>
          <cell r="G2302" t="str">
            <v>LM</v>
          </cell>
          <cell r="H2302">
            <v>53</v>
          </cell>
        </row>
        <row r="2303">
          <cell r="A2303">
            <v>1553025</v>
          </cell>
          <cell r="G2303">
            <v>1</v>
          </cell>
          <cell r="H2303">
            <v>2</v>
          </cell>
        </row>
        <row r="2304">
          <cell r="A2304">
            <v>1553073</v>
          </cell>
          <cell r="G2304">
            <v>1</v>
          </cell>
          <cell r="H2304">
            <v>2</v>
          </cell>
        </row>
        <row r="2305">
          <cell r="A2305">
            <v>1553086</v>
          </cell>
          <cell r="G2305">
            <v>1</v>
          </cell>
          <cell r="H2305">
            <v>1</v>
          </cell>
        </row>
        <row r="2306">
          <cell r="A2306">
            <v>1553196</v>
          </cell>
          <cell r="G2306">
            <v>1</v>
          </cell>
          <cell r="H2306">
            <v>4</v>
          </cell>
        </row>
        <row r="2307">
          <cell r="A2307">
            <v>1560000</v>
          </cell>
        </row>
        <row r="2308">
          <cell r="A2308">
            <v>1561023</v>
          </cell>
          <cell r="G2308">
            <v>1</v>
          </cell>
          <cell r="H2308">
            <v>2</v>
          </cell>
        </row>
        <row r="2309">
          <cell r="A2309">
            <v>1561031</v>
          </cell>
          <cell r="G2309">
            <v>1</v>
          </cell>
          <cell r="H2309">
            <v>4</v>
          </cell>
        </row>
        <row r="2310">
          <cell r="A2310">
            <v>1561041</v>
          </cell>
          <cell r="G2310">
            <v>2</v>
          </cell>
          <cell r="H2310">
            <v>4</v>
          </cell>
        </row>
        <row r="2311">
          <cell r="A2311">
            <v>1561051</v>
          </cell>
          <cell r="G2311">
            <v>1</v>
          </cell>
          <cell r="H2311">
            <v>6</v>
          </cell>
        </row>
        <row r="2312">
          <cell r="A2312">
            <v>1562021</v>
          </cell>
          <cell r="G2312" t="str">
            <v>CM</v>
          </cell>
          <cell r="H2312">
            <v>0.85</v>
          </cell>
        </row>
        <row r="2313">
          <cell r="A2313">
            <v>1562025</v>
          </cell>
          <cell r="G2313" t="str">
            <v>CM</v>
          </cell>
          <cell r="H2313">
            <v>0.85</v>
          </cell>
        </row>
        <row r="2314">
          <cell r="A2314">
            <v>1562026</v>
          </cell>
          <cell r="G2314" t="str">
            <v>CM</v>
          </cell>
          <cell r="H2314">
            <v>1</v>
          </cell>
        </row>
        <row r="2315">
          <cell r="A2315">
            <v>1562053</v>
          </cell>
          <cell r="G2315" t="str">
            <v>BAG</v>
          </cell>
          <cell r="H2315">
            <v>16</v>
          </cell>
        </row>
        <row r="2316">
          <cell r="A2316">
            <v>1562065</v>
          </cell>
          <cell r="G2316" t="str">
            <v>1000 LIT</v>
          </cell>
          <cell r="H2316">
            <v>1</v>
          </cell>
        </row>
        <row r="2317">
          <cell r="A2317">
            <v>1562102</v>
          </cell>
          <cell r="G2317" t="str">
            <v>NO.</v>
          </cell>
          <cell r="H2317">
            <v>10</v>
          </cell>
        </row>
        <row r="2318">
          <cell r="A2318">
            <v>1562122</v>
          </cell>
          <cell r="G2318" t="str">
            <v>LS</v>
          </cell>
          <cell r="H2318">
            <v>1</v>
          </cell>
        </row>
        <row r="2319">
          <cell r="A2319">
            <v>1562137</v>
          </cell>
          <cell r="G2319" t="str">
            <v>LM</v>
          </cell>
          <cell r="H2319">
            <v>35</v>
          </cell>
        </row>
        <row r="2320">
          <cell r="A2320">
            <v>1563025</v>
          </cell>
          <cell r="G2320">
            <v>1</v>
          </cell>
          <cell r="H2320">
            <v>2</v>
          </cell>
        </row>
        <row r="2321">
          <cell r="A2321">
            <v>1563073</v>
          </cell>
          <cell r="G2321">
            <v>1</v>
          </cell>
          <cell r="H2321">
            <v>2</v>
          </cell>
        </row>
        <row r="2322">
          <cell r="A2322">
            <v>1563086</v>
          </cell>
          <cell r="G2322">
            <v>1</v>
          </cell>
          <cell r="H2322">
            <v>1</v>
          </cell>
        </row>
        <row r="2323">
          <cell r="A2323">
            <v>1563196</v>
          </cell>
          <cell r="G2323">
            <v>1</v>
          </cell>
          <cell r="H2323">
            <v>4</v>
          </cell>
        </row>
        <row r="2324">
          <cell r="A2324">
            <v>1570000</v>
          </cell>
        </row>
        <row r="2325">
          <cell r="A2325">
            <v>1571013</v>
          </cell>
          <cell r="G2325">
            <v>1</v>
          </cell>
          <cell r="H2325">
            <v>8</v>
          </cell>
        </row>
        <row r="2326">
          <cell r="A2326">
            <v>1571023</v>
          </cell>
          <cell r="G2326">
            <v>1</v>
          </cell>
          <cell r="H2326">
            <v>2</v>
          </cell>
        </row>
        <row r="2327">
          <cell r="A2327">
            <v>1571031</v>
          </cell>
          <cell r="G2327">
            <v>1</v>
          </cell>
          <cell r="H2327">
            <v>8</v>
          </cell>
        </row>
        <row r="2328">
          <cell r="A2328">
            <v>1571032</v>
          </cell>
          <cell r="G2328">
            <v>1</v>
          </cell>
          <cell r="H2328">
            <v>8</v>
          </cell>
        </row>
        <row r="2329">
          <cell r="A2329">
            <v>1571041</v>
          </cell>
          <cell r="G2329">
            <v>2</v>
          </cell>
          <cell r="H2329">
            <v>2</v>
          </cell>
        </row>
        <row r="2330">
          <cell r="A2330">
            <v>1571051</v>
          </cell>
          <cell r="G2330">
            <v>8</v>
          </cell>
          <cell r="H2330">
            <v>8</v>
          </cell>
        </row>
        <row r="2331">
          <cell r="A2331">
            <v>1572021</v>
          </cell>
          <cell r="G2331" t="str">
            <v>CM</v>
          </cell>
          <cell r="H2331">
            <v>2.25</v>
          </cell>
        </row>
        <row r="2332">
          <cell r="A2332">
            <v>1572025</v>
          </cell>
          <cell r="G2332" t="str">
            <v>CM</v>
          </cell>
          <cell r="H2332">
            <v>1.85</v>
          </cell>
        </row>
        <row r="2333">
          <cell r="A2333">
            <v>1572026</v>
          </cell>
          <cell r="G2333" t="str">
            <v>CM</v>
          </cell>
          <cell r="H2333">
            <v>2.7</v>
          </cell>
        </row>
        <row r="2334">
          <cell r="A2334">
            <v>1572053</v>
          </cell>
          <cell r="G2334" t="str">
            <v>BAG</v>
          </cell>
          <cell r="H2334">
            <v>45</v>
          </cell>
        </row>
        <row r="2335">
          <cell r="A2335">
            <v>1572065</v>
          </cell>
          <cell r="G2335" t="str">
            <v>1000 LIT</v>
          </cell>
          <cell r="H2335">
            <v>1.5</v>
          </cell>
        </row>
        <row r="2336">
          <cell r="A2336">
            <v>1572103</v>
          </cell>
          <cell r="G2336" t="str">
            <v>SM</v>
          </cell>
          <cell r="H2336">
            <v>15</v>
          </cell>
        </row>
        <row r="2337">
          <cell r="A2337">
            <v>1572122</v>
          </cell>
          <cell r="G2337" t="str">
            <v>LS</v>
          </cell>
          <cell r="H2337">
            <v>1</v>
          </cell>
        </row>
        <row r="2338">
          <cell r="A2338">
            <v>1572137</v>
          </cell>
          <cell r="G2338" t="str">
            <v>LM</v>
          </cell>
          <cell r="H2338">
            <v>106</v>
          </cell>
        </row>
        <row r="2339">
          <cell r="A2339">
            <v>1573025</v>
          </cell>
          <cell r="G2339">
            <v>1</v>
          </cell>
          <cell r="H2339">
            <v>2</v>
          </cell>
        </row>
        <row r="2340">
          <cell r="A2340">
            <v>1573073</v>
          </cell>
          <cell r="G2340">
            <v>1</v>
          </cell>
          <cell r="H2340">
            <v>2</v>
          </cell>
        </row>
        <row r="2341">
          <cell r="A2341">
            <v>1573086</v>
          </cell>
          <cell r="G2341">
            <v>1</v>
          </cell>
          <cell r="H2341">
            <v>8</v>
          </cell>
        </row>
        <row r="2342">
          <cell r="A2342">
            <v>1573196</v>
          </cell>
          <cell r="G2342">
            <v>1</v>
          </cell>
          <cell r="H2342">
            <v>8</v>
          </cell>
        </row>
        <row r="2343">
          <cell r="A2343">
            <v>1580000</v>
          </cell>
        </row>
        <row r="2344">
          <cell r="A2344">
            <v>1581013</v>
          </cell>
          <cell r="G2344">
            <v>1</v>
          </cell>
          <cell r="H2344">
            <v>8</v>
          </cell>
        </row>
        <row r="2345">
          <cell r="A2345">
            <v>1581023</v>
          </cell>
          <cell r="G2345">
            <v>1</v>
          </cell>
          <cell r="H2345">
            <v>2</v>
          </cell>
        </row>
        <row r="2346">
          <cell r="A2346">
            <v>1581031</v>
          </cell>
          <cell r="G2346">
            <v>1</v>
          </cell>
          <cell r="H2346">
            <v>8</v>
          </cell>
        </row>
        <row r="2347">
          <cell r="A2347">
            <v>1581032</v>
          </cell>
          <cell r="G2347">
            <v>2</v>
          </cell>
          <cell r="H2347">
            <v>8</v>
          </cell>
        </row>
        <row r="2348">
          <cell r="A2348">
            <v>1581041</v>
          </cell>
          <cell r="G2348">
            <v>2</v>
          </cell>
          <cell r="H2348">
            <v>2</v>
          </cell>
        </row>
        <row r="2349">
          <cell r="A2349">
            <v>1581051</v>
          </cell>
          <cell r="G2349">
            <v>25</v>
          </cell>
          <cell r="H2349">
            <v>8</v>
          </cell>
        </row>
        <row r="2350">
          <cell r="A2350">
            <v>1582021</v>
          </cell>
          <cell r="G2350" t="str">
            <v>CM</v>
          </cell>
          <cell r="H2350">
            <v>2.25</v>
          </cell>
        </row>
        <row r="2351">
          <cell r="A2351">
            <v>1582025</v>
          </cell>
          <cell r="G2351" t="str">
            <v>CM</v>
          </cell>
          <cell r="H2351">
            <v>1.85</v>
          </cell>
        </row>
        <row r="2352">
          <cell r="A2352">
            <v>1582026</v>
          </cell>
          <cell r="G2352" t="str">
            <v>CM</v>
          </cell>
          <cell r="H2352">
            <v>2.7</v>
          </cell>
        </row>
        <row r="2353">
          <cell r="A2353">
            <v>1582053</v>
          </cell>
          <cell r="G2353" t="str">
            <v>BAG</v>
          </cell>
          <cell r="H2353">
            <v>45</v>
          </cell>
        </row>
        <row r="2354">
          <cell r="A2354">
            <v>1582065</v>
          </cell>
          <cell r="G2354" t="str">
            <v>1000 LIT</v>
          </cell>
          <cell r="H2354">
            <v>1.5</v>
          </cell>
        </row>
        <row r="2355">
          <cell r="A2355">
            <v>1582103</v>
          </cell>
          <cell r="G2355" t="str">
            <v>SM</v>
          </cell>
          <cell r="H2355">
            <v>20</v>
          </cell>
        </row>
        <row r="2356">
          <cell r="A2356">
            <v>1582122</v>
          </cell>
          <cell r="G2356" t="str">
            <v>LS</v>
          </cell>
          <cell r="H2356">
            <v>1</v>
          </cell>
        </row>
        <row r="2357">
          <cell r="A2357">
            <v>1582137</v>
          </cell>
          <cell r="G2357" t="str">
            <v>LM</v>
          </cell>
          <cell r="H2357">
            <v>95</v>
          </cell>
        </row>
        <row r="2358">
          <cell r="A2358">
            <v>1583025</v>
          </cell>
          <cell r="G2358">
            <v>1</v>
          </cell>
          <cell r="H2358">
            <v>2</v>
          </cell>
        </row>
        <row r="2359">
          <cell r="A2359">
            <v>1583073</v>
          </cell>
          <cell r="G2359">
            <v>1</v>
          </cell>
          <cell r="H2359">
            <v>2</v>
          </cell>
        </row>
        <row r="2360">
          <cell r="A2360">
            <v>1583086</v>
          </cell>
          <cell r="G2360">
            <v>1</v>
          </cell>
          <cell r="H2360">
            <v>1</v>
          </cell>
        </row>
        <row r="2361">
          <cell r="A2361">
            <v>1583196</v>
          </cell>
          <cell r="G2361">
            <v>1</v>
          </cell>
          <cell r="H2361">
            <v>8</v>
          </cell>
        </row>
        <row r="2362">
          <cell r="A2362">
            <v>1590000</v>
          </cell>
        </row>
        <row r="2363">
          <cell r="A2363">
            <v>1591013</v>
          </cell>
          <cell r="G2363">
            <v>1</v>
          </cell>
          <cell r="H2363">
            <v>8</v>
          </cell>
        </row>
        <row r="2364">
          <cell r="A2364">
            <v>1591023</v>
          </cell>
          <cell r="G2364">
            <v>1</v>
          </cell>
          <cell r="H2364">
            <v>2</v>
          </cell>
        </row>
        <row r="2365">
          <cell r="A2365">
            <v>1591031</v>
          </cell>
          <cell r="G2365">
            <v>1</v>
          </cell>
          <cell r="H2365">
            <v>8</v>
          </cell>
        </row>
        <row r="2366">
          <cell r="A2366">
            <v>1591032</v>
          </cell>
          <cell r="G2366">
            <v>2</v>
          </cell>
          <cell r="H2366">
            <v>8</v>
          </cell>
        </row>
        <row r="2367">
          <cell r="A2367">
            <v>1591041</v>
          </cell>
          <cell r="G2367">
            <v>2</v>
          </cell>
          <cell r="H2367">
            <v>2</v>
          </cell>
        </row>
        <row r="2368">
          <cell r="A2368">
            <v>1591051</v>
          </cell>
          <cell r="G2368">
            <v>25</v>
          </cell>
          <cell r="H2368">
            <v>8</v>
          </cell>
        </row>
        <row r="2369">
          <cell r="A2369">
            <v>1592021</v>
          </cell>
          <cell r="G2369" t="str">
            <v>CM</v>
          </cell>
          <cell r="H2369">
            <v>2.25</v>
          </cell>
        </row>
        <row r="2370">
          <cell r="A2370">
            <v>1592025</v>
          </cell>
          <cell r="G2370" t="str">
            <v>CM</v>
          </cell>
          <cell r="H2370">
            <v>1.85</v>
          </cell>
        </row>
        <row r="2371">
          <cell r="A2371">
            <v>1592026</v>
          </cell>
          <cell r="G2371" t="str">
            <v>CM</v>
          </cell>
          <cell r="H2371">
            <v>2.7</v>
          </cell>
        </row>
        <row r="2372">
          <cell r="A2372">
            <v>1592053</v>
          </cell>
          <cell r="G2372" t="str">
            <v>BAG</v>
          </cell>
          <cell r="H2372">
            <v>45</v>
          </cell>
        </row>
        <row r="2373">
          <cell r="A2373">
            <v>1592065</v>
          </cell>
          <cell r="G2373" t="str">
            <v>1000 LIT</v>
          </cell>
          <cell r="H2373">
            <v>1.5</v>
          </cell>
        </row>
        <row r="2374">
          <cell r="A2374">
            <v>1592103</v>
          </cell>
          <cell r="G2374" t="str">
            <v>SM</v>
          </cell>
          <cell r="H2374">
            <v>50</v>
          </cell>
        </row>
        <row r="2375">
          <cell r="A2375">
            <v>1592122</v>
          </cell>
          <cell r="G2375" t="str">
            <v>LS</v>
          </cell>
          <cell r="H2375">
            <v>1</v>
          </cell>
        </row>
        <row r="2376">
          <cell r="A2376">
            <v>1592137</v>
          </cell>
          <cell r="G2376" t="str">
            <v>LM</v>
          </cell>
          <cell r="H2376">
            <v>170</v>
          </cell>
        </row>
        <row r="2377">
          <cell r="A2377">
            <v>1593025</v>
          </cell>
          <cell r="G2377">
            <v>1</v>
          </cell>
          <cell r="H2377">
            <v>2</v>
          </cell>
        </row>
        <row r="2378">
          <cell r="A2378">
            <v>1593073</v>
          </cell>
          <cell r="G2378">
            <v>1</v>
          </cell>
          <cell r="H2378">
            <v>2</v>
          </cell>
        </row>
        <row r="2379">
          <cell r="A2379">
            <v>1593086</v>
          </cell>
          <cell r="G2379">
            <v>1</v>
          </cell>
          <cell r="H2379">
            <v>1</v>
          </cell>
        </row>
        <row r="2380">
          <cell r="A2380">
            <v>1593196</v>
          </cell>
          <cell r="G2380">
            <v>1</v>
          </cell>
          <cell r="H2380">
            <v>8</v>
          </cell>
        </row>
        <row r="2381">
          <cell r="A2381">
            <v>1600000</v>
          </cell>
        </row>
        <row r="2382">
          <cell r="A2382">
            <v>1601021</v>
          </cell>
          <cell r="G2382">
            <v>1</v>
          </cell>
          <cell r="H2382">
            <v>2</v>
          </cell>
        </row>
        <row r="2383">
          <cell r="A2383">
            <v>1601034</v>
          </cell>
          <cell r="G2383">
            <v>1</v>
          </cell>
          <cell r="H2383">
            <v>2</v>
          </cell>
        </row>
        <row r="2384">
          <cell r="A2384">
            <v>1601051</v>
          </cell>
          <cell r="G2384">
            <v>1</v>
          </cell>
          <cell r="H2384">
            <v>2</v>
          </cell>
        </row>
        <row r="2385">
          <cell r="A2385">
            <v>1602103</v>
          </cell>
          <cell r="G2385" t="str">
            <v>SM</v>
          </cell>
          <cell r="H2385">
            <v>0.18</v>
          </cell>
        </row>
        <row r="2386">
          <cell r="A2386">
            <v>1610000</v>
          </cell>
        </row>
        <row r="2387">
          <cell r="A2387">
            <v>1611021</v>
          </cell>
          <cell r="G2387">
            <v>1</v>
          </cell>
          <cell r="H2387">
            <v>2</v>
          </cell>
        </row>
        <row r="2388">
          <cell r="A2388">
            <v>1611034</v>
          </cell>
          <cell r="G2388">
            <v>1</v>
          </cell>
          <cell r="H2388">
            <v>2</v>
          </cell>
        </row>
        <row r="2389">
          <cell r="A2389">
            <v>1611051</v>
          </cell>
          <cell r="G2389">
            <v>1</v>
          </cell>
          <cell r="H2389">
            <v>2</v>
          </cell>
        </row>
        <row r="2390">
          <cell r="A2390">
            <v>1612103</v>
          </cell>
          <cell r="G2390" t="str">
            <v>SM</v>
          </cell>
          <cell r="H2390">
            <v>0.27</v>
          </cell>
        </row>
        <row r="2391">
          <cell r="A2391">
            <v>1620000</v>
          </cell>
        </row>
        <row r="2392">
          <cell r="A2392">
            <v>1621021</v>
          </cell>
          <cell r="G2392">
            <v>1</v>
          </cell>
          <cell r="H2392">
            <v>5</v>
          </cell>
        </row>
        <row r="2393">
          <cell r="A2393">
            <v>1621023</v>
          </cell>
          <cell r="G2393">
            <v>1</v>
          </cell>
          <cell r="H2393">
            <v>5</v>
          </cell>
        </row>
        <row r="2394">
          <cell r="A2394">
            <v>1621041</v>
          </cell>
          <cell r="G2394">
            <v>2</v>
          </cell>
          <cell r="H2394">
            <v>5</v>
          </cell>
        </row>
        <row r="2395">
          <cell r="A2395">
            <v>1621051</v>
          </cell>
          <cell r="G2395">
            <v>4</v>
          </cell>
          <cell r="H2395">
            <v>5</v>
          </cell>
        </row>
        <row r="2396">
          <cell r="A2396">
            <v>1622104</v>
          </cell>
          <cell r="G2396" t="str">
            <v>LIT</v>
          </cell>
          <cell r="H2396">
            <v>32.6</v>
          </cell>
        </row>
        <row r="2397">
          <cell r="A2397">
            <v>1623023</v>
          </cell>
          <cell r="G2397">
            <v>1</v>
          </cell>
          <cell r="H2397">
            <v>0.35</v>
          </cell>
        </row>
        <row r="2398">
          <cell r="A2398">
            <v>1623061</v>
          </cell>
          <cell r="G2398">
            <v>1</v>
          </cell>
          <cell r="H2398">
            <v>0.35</v>
          </cell>
        </row>
        <row r="2399">
          <cell r="A2399">
            <v>1623085</v>
          </cell>
          <cell r="G2399">
            <v>1</v>
          </cell>
          <cell r="H2399">
            <v>5</v>
          </cell>
        </row>
        <row r="2400">
          <cell r="A2400">
            <v>1630000</v>
          </cell>
        </row>
        <row r="2401">
          <cell r="A2401">
            <v>1631021</v>
          </cell>
          <cell r="G2401">
            <v>1</v>
          </cell>
          <cell r="H2401">
            <v>5</v>
          </cell>
        </row>
        <row r="2402">
          <cell r="A2402">
            <v>1631023</v>
          </cell>
          <cell r="G2402">
            <v>1</v>
          </cell>
          <cell r="H2402">
            <v>5</v>
          </cell>
        </row>
        <row r="2403">
          <cell r="A2403">
            <v>1631041</v>
          </cell>
          <cell r="G2403">
            <v>2</v>
          </cell>
          <cell r="H2403">
            <v>5</v>
          </cell>
        </row>
        <row r="2404">
          <cell r="A2404">
            <v>1631051</v>
          </cell>
          <cell r="G2404">
            <v>4</v>
          </cell>
          <cell r="H2404">
            <v>5</v>
          </cell>
        </row>
        <row r="2405">
          <cell r="A2405">
            <v>1632153</v>
          </cell>
          <cell r="G2405" t="str">
            <v>KG</v>
          </cell>
          <cell r="H2405">
            <v>788</v>
          </cell>
        </row>
        <row r="2406">
          <cell r="A2406">
            <v>1633023</v>
          </cell>
          <cell r="G2406">
            <v>1</v>
          </cell>
          <cell r="H2406">
            <v>2</v>
          </cell>
        </row>
        <row r="2407">
          <cell r="A2407">
            <v>1633061</v>
          </cell>
          <cell r="G2407">
            <v>1</v>
          </cell>
          <cell r="H2407">
            <v>2</v>
          </cell>
        </row>
        <row r="2408">
          <cell r="A2408">
            <v>1633221</v>
          </cell>
          <cell r="G2408">
            <v>1</v>
          </cell>
          <cell r="H2408">
            <v>5</v>
          </cell>
        </row>
        <row r="2409">
          <cell r="A2409">
            <v>1640000</v>
          </cell>
        </row>
        <row r="2410">
          <cell r="A2410">
            <v>1641021</v>
          </cell>
          <cell r="G2410">
            <v>1</v>
          </cell>
          <cell r="H2410">
            <v>5</v>
          </cell>
        </row>
        <row r="2411">
          <cell r="A2411">
            <v>1641023</v>
          </cell>
          <cell r="G2411">
            <v>1</v>
          </cell>
          <cell r="H2411">
            <v>5</v>
          </cell>
        </row>
        <row r="2412">
          <cell r="A2412">
            <v>1641041</v>
          </cell>
          <cell r="G2412">
            <v>2</v>
          </cell>
          <cell r="H2412">
            <v>5</v>
          </cell>
        </row>
        <row r="2413">
          <cell r="A2413">
            <v>1641051</v>
          </cell>
          <cell r="G2413">
            <v>4</v>
          </cell>
          <cell r="H2413">
            <v>5</v>
          </cell>
        </row>
        <row r="2414">
          <cell r="A2414">
            <v>1642104</v>
          </cell>
          <cell r="G2414" t="str">
            <v>LIT</v>
          </cell>
          <cell r="H2414">
            <v>43.5</v>
          </cell>
        </row>
        <row r="2415">
          <cell r="A2415">
            <v>1643023</v>
          </cell>
          <cell r="G2415">
            <v>1</v>
          </cell>
          <cell r="H2415">
            <v>0.35</v>
          </cell>
        </row>
        <row r="2416">
          <cell r="A2416">
            <v>1643061</v>
          </cell>
          <cell r="G2416">
            <v>1</v>
          </cell>
          <cell r="H2416">
            <v>0.35</v>
          </cell>
        </row>
        <row r="2417">
          <cell r="A2417">
            <v>1643085</v>
          </cell>
          <cell r="G2417">
            <v>1</v>
          </cell>
          <cell r="H2417">
            <v>5</v>
          </cell>
        </row>
        <row r="2418">
          <cell r="A2418">
            <v>1650000</v>
          </cell>
        </row>
        <row r="2419">
          <cell r="A2419">
            <v>1651021</v>
          </cell>
          <cell r="G2419">
            <v>1</v>
          </cell>
          <cell r="H2419">
            <v>5</v>
          </cell>
        </row>
        <row r="2420">
          <cell r="A2420">
            <v>1651023</v>
          </cell>
          <cell r="G2420">
            <v>1</v>
          </cell>
          <cell r="H2420">
            <v>5</v>
          </cell>
        </row>
        <row r="2421">
          <cell r="A2421">
            <v>1651041</v>
          </cell>
          <cell r="G2421">
            <v>2</v>
          </cell>
          <cell r="H2421">
            <v>5</v>
          </cell>
        </row>
        <row r="2422">
          <cell r="A2422">
            <v>1651051</v>
          </cell>
          <cell r="G2422">
            <v>4</v>
          </cell>
          <cell r="H2422">
            <v>5</v>
          </cell>
        </row>
        <row r="2423">
          <cell r="A2423">
            <v>1652153</v>
          </cell>
          <cell r="G2423" t="str">
            <v>KG</v>
          </cell>
          <cell r="H2423">
            <v>1051</v>
          </cell>
        </row>
        <row r="2424">
          <cell r="A2424">
            <v>1653023</v>
          </cell>
          <cell r="G2424">
            <v>1</v>
          </cell>
          <cell r="H2424">
            <v>2</v>
          </cell>
        </row>
        <row r="2425">
          <cell r="A2425">
            <v>1653061</v>
          </cell>
          <cell r="G2425">
            <v>1</v>
          </cell>
          <cell r="H2425">
            <v>2</v>
          </cell>
        </row>
        <row r="2426">
          <cell r="A2426">
            <v>1653221</v>
          </cell>
          <cell r="G2426">
            <v>1</v>
          </cell>
          <cell r="H2426">
            <v>5</v>
          </cell>
        </row>
        <row r="2427">
          <cell r="A2427">
            <v>1660000</v>
          </cell>
        </row>
        <row r="2428">
          <cell r="A2428">
            <v>1661021</v>
          </cell>
          <cell r="G2428">
            <v>1</v>
          </cell>
          <cell r="H2428">
            <v>8</v>
          </cell>
        </row>
        <row r="2429">
          <cell r="A2429">
            <v>1661023</v>
          </cell>
          <cell r="G2429">
            <v>1</v>
          </cell>
          <cell r="H2429">
            <v>2</v>
          </cell>
        </row>
        <row r="2430">
          <cell r="A2430">
            <v>1661033</v>
          </cell>
          <cell r="G2430">
            <v>13</v>
          </cell>
          <cell r="H2430">
            <v>8</v>
          </cell>
        </row>
        <row r="2431">
          <cell r="A2431">
            <v>1661041</v>
          </cell>
          <cell r="G2431">
            <v>3</v>
          </cell>
          <cell r="H2431">
            <v>8</v>
          </cell>
        </row>
        <row r="2432">
          <cell r="A2432">
            <v>1661051</v>
          </cell>
          <cell r="G2432">
            <v>4</v>
          </cell>
          <cell r="H2432">
            <v>8</v>
          </cell>
        </row>
        <row r="2433">
          <cell r="A2433">
            <v>1662104</v>
          </cell>
          <cell r="G2433" t="str">
            <v>LIT</v>
          </cell>
          <cell r="H2433">
            <v>63</v>
          </cell>
        </row>
        <row r="2434">
          <cell r="A2434">
            <v>1663023</v>
          </cell>
          <cell r="G2434">
            <v>1</v>
          </cell>
          <cell r="H2434">
            <v>0.35</v>
          </cell>
        </row>
        <row r="2435">
          <cell r="A2435">
            <v>1663061</v>
          </cell>
          <cell r="G2435">
            <v>1</v>
          </cell>
          <cell r="H2435">
            <v>0.35</v>
          </cell>
        </row>
        <row r="2436">
          <cell r="A2436">
            <v>1670000</v>
          </cell>
        </row>
        <row r="2437">
          <cell r="A2437">
            <v>1671021</v>
          </cell>
          <cell r="G2437">
            <v>1</v>
          </cell>
          <cell r="H2437">
            <v>8</v>
          </cell>
        </row>
        <row r="2438">
          <cell r="A2438">
            <v>1671023</v>
          </cell>
          <cell r="G2438">
            <v>1</v>
          </cell>
          <cell r="H2438">
            <v>2</v>
          </cell>
        </row>
        <row r="2439">
          <cell r="A2439">
            <v>1671033</v>
          </cell>
          <cell r="G2439">
            <v>13</v>
          </cell>
          <cell r="H2439">
            <v>8</v>
          </cell>
        </row>
        <row r="2440">
          <cell r="A2440">
            <v>1671041</v>
          </cell>
          <cell r="G2440">
            <v>3</v>
          </cell>
          <cell r="H2440">
            <v>8</v>
          </cell>
        </row>
        <row r="2441">
          <cell r="A2441">
            <v>1671051</v>
          </cell>
          <cell r="G2441">
            <v>4</v>
          </cell>
          <cell r="H2441">
            <v>8</v>
          </cell>
        </row>
        <row r="2442">
          <cell r="A2442">
            <v>1672153</v>
          </cell>
          <cell r="G2442" t="str">
            <v>KG</v>
          </cell>
          <cell r="H2442">
            <v>662</v>
          </cell>
        </row>
        <row r="2443">
          <cell r="A2443">
            <v>1673023</v>
          </cell>
          <cell r="G2443">
            <v>1</v>
          </cell>
          <cell r="H2443">
            <v>0.67</v>
          </cell>
        </row>
        <row r="2444">
          <cell r="A2444">
            <v>1673061</v>
          </cell>
          <cell r="G2444">
            <v>1</v>
          </cell>
          <cell r="H2444">
            <v>0.67</v>
          </cell>
        </row>
        <row r="2445">
          <cell r="A2445">
            <v>1680000</v>
          </cell>
        </row>
        <row r="2446">
          <cell r="A2446">
            <v>1681021</v>
          </cell>
          <cell r="G2446">
            <v>1</v>
          </cell>
          <cell r="H2446">
            <v>5</v>
          </cell>
        </row>
        <row r="2447">
          <cell r="A2447">
            <v>1681023</v>
          </cell>
          <cell r="G2447">
            <v>1</v>
          </cell>
          <cell r="H2447">
            <v>5</v>
          </cell>
        </row>
        <row r="2448">
          <cell r="A2448">
            <v>1681041</v>
          </cell>
          <cell r="G2448">
            <v>2</v>
          </cell>
          <cell r="H2448">
            <v>5</v>
          </cell>
        </row>
        <row r="2449">
          <cell r="A2449">
            <v>1681051</v>
          </cell>
          <cell r="G2449">
            <v>4</v>
          </cell>
          <cell r="H2449">
            <v>5</v>
          </cell>
        </row>
        <row r="2450">
          <cell r="A2450">
            <v>1682105</v>
          </cell>
          <cell r="G2450" t="str">
            <v>LIT</v>
          </cell>
          <cell r="H2450">
            <v>26.1</v>
          </cell>
        </row>
        <row r="2451">
          <cell r="A2451">
            <v>1683023</v>
          </cell>
          <cell r="G2451">
            <v>1</v>
          </cell>
          <cell r="H2451">
            <v>0.25</v>
          </cell>
        </row>
        <row r="2452">
          <cell r="A2452">
            <v>1683061</v>
          </cell>
          <cell r="G2452">
            <v>1</v>
          </cell>
          <cell r="H2452">
            <v>0.25</v>
          </cell>
        </row>
        <row r="2453">
          <cell r="A2453">
            <v>1683221</v>
          </cell>
          <cell r="G2453">
            <v>1</v>
          </cell>
          <cell r="H2453">
            <v>5</v>
          </cell>
        </row>
        <row r="2454">
          <cell r="A2454">
            <v>1690000</v>
          </cell>
        </row>
        <row r="2455">
          <cell r="A2455">
            <v>1691021</v>
          </cell>
          <cell r="G2455">
            <v>1</v>
          </cell>
          <cell r="H2455">
            <v>5</v>
          </cell>
        </row>
        <row r="2456">
          <cell r="A2456">
            <v>1691023</v>
          </cell>
          <cell r="G2456">
            <v>1</v>
          </cell>
          <cell r="H2456">
            <v>5</v>
          </cell>
        </row>
        <row r="2457">
          <cell r="A2457">
            <v>1691041</v>
          </cell>
          <cell r="G2457">
            <v>2</v>
          </cell>
          <cell r="H2457">
            <v>5</v>
          </cell>
        </row>
        <row r="2458">
          <cell r="A2458">
            <v>1691051</v>
          </cell>
          <cell r="G2458">
            <v>4</v>
          </cell>
          <cell r="H2458">
            <v>5</v>
          </cell>
        </row>
        <row r="2459">
          <cell r="A2459">
            <v>1692154</v>
          </cell>
          <cell r="G2459" t="str">
            <v>KG</v>
          </cell>
          <cell r="H2459">
            <v>210</v>
          </cell>
        </row>
        <row r="2460">
          <cell r="A2460">
            <v>1693023</v>
          </cell>
          <cell r="G2460">
            <v>1</v>
          </cell>
          <cell r="H2460">
            <v>0.53</v>
          </cell>
        </row>
        <row r="2461">
          <cell r="A2461">
            <v>1693061</v>
          </cell>
          <cell r="G2461">
            <v>1</v>
          </cell>
          <cell r="H2461">
            <v>0.53</v>
          </cell>
        </row>
        <row r="2462">
          <cell r="A2462">
            <v>1693221</v>
          </cell>
          <cell r="G2462">
            <v>1</v>
          </cell>
          <cell r="H2462">
            <v>5</v>
          </cell>
        </row>
        <row r="2463">
          <cell r="A2463">
            <v>1700000</v>
          </cell>
        </row>
        <row r="2464">
          <cell r="A2464">
            <v>1701021</v>
          </cell>
          <cell r="G2464">
            <v>1</v>
          </cell>
          <cell r="H2464">
            <v>5</v>
          </cell>
        </row>
        <row r="2465">
          <cell r="A2465">
            <v>1701023</v>
          </cell>
          <cell r="G2465">
            <v>1</v>
          </cell>
          <cell r="H2465">
            <v>5</v>
          </cell>
        </row>
        <row r="2466">
          <cell r="A2466">
            <v>1701041</v>
          </cell>
          <cell r="G2466">
            <v>2</v>
          </cell>
          <cell r="H2466">
            <v>5</v>
          </cell>
        </row>
        <row r="2467">
          <cell r="A2467">
            <v>1701051</v>
          </cell>
          <cell r="G2467">
            <v>4</v>
          </cell>
          <cell r="H2467">
            <v>5</v>
          </cell>
        </row>
        <row r="2468">
          <cell r="A2468">
            <v>1702105</v>
          </cell>
          <cell r="G2468" t="str">
            <v>LIT</v>
          </cell>
          <cell r="H2468">
            <v>34.799999999999997</v>
          </cell>
        </row>
        <row r="2469">
          <cell r="A2469">
            <v>1703023</v>
          </cell>
          <cell r="G2469">
            <v>1</v>
          </cell>
          <cell r="H2469">
            <v>0.25</v>
          </cell>
        </row>
        <row r="2470">
          <cell r="A2470">
            <v>1703061</v>
          </cell>
          <cell r="G2470">
            <v>1</v>
          </cell>
          <cell r="H2470">
            <v>0.25</v>
          </cell>
        </row>
        <row r="2471">
          <cell r="A2471">
            <v>1703085</v>
          </cell>
          <cell r="G2471">
            <v>1</v>
          </cell>
          <cell r="H2471">
            <v>5</v>
          </cell>
        </row>
        <row r="2472">
          <cell r="A2472">
            <v>1710000</v>
          </cell>
        </row>
        <row r="2473">
          <cell r="A2473">
            <v>1711021</v>
          </cell>
          <cell r="G2473">
            <v>1</v>
          </cell>
          <cell r="H2473">
            <v>5</v>
          </cell>
        </row>
        <row r="2474">
          <cell r="A2474">
            <v>1711023</v>
          </cell>
          <cell r="G2474">
            <v>1</v>
          </cell>
          <cell r="H2474">
            <v>5</v>
          </cell>
        </row>
        <row r="2475">
          <cell r="A2475">
            <v>1711041</v>
          </cell>
          <cell r="G2475">
            <v>2</v>
          </cell>
          <cell r="H2475">
            <v>5</v>
          </cell>
        </row>
        <row r="2476">
          <cell r="A2476">
            <v>1711051</v>
          </cell>
          <cell r="G2476">
            <v>4</v>
          </cell>
          <cell r="H2476">
            <v>5</v>
          </cell>
        </row>
        <row r="2477">
          <cell r="A2477">
            <v>1712154</v>
          </cell>
          <cell r="G2477" t="str">
            <v>KG</v>
          </cell>
          <cell r="H2477">
            <v>280</v>
          </cell>
        </row>
        <row r="2478">
          <cell r="A2478">
            <v>1713023</v>
          </cell>
          <cell r="G2478">
            <v>1</v>
          </cell>
          <cell r="H2478">
            <v>0.53</v>
          </cell>
        </row>
        <row r="2479">
          <cell r="A2479">
            <v>1713061</v>
          </cell>
          <cell r="G2479">
            <v>1</v>
          </cell>
          <cell r="H2479">
            <v>0.53</v>
          </cell>
        </row>
        <row r="2480">
          <cell r="A2480">
            <v>1713221</v>
          </cell>
          <cell r="G2480">
            <v>1</v>
          </cell>
          <cell r="H2480">
            <v>5</v>
          </cell>
        </row>
        <row r="2481">
          <cell r="A2481">
            <v>1720000</v>
          </cell>
        </row>
        <row r="2482">
          <cell r="A2482">
            <v>1721021</v>
          </cell>
          <cell r="G2482">
            <v>1</v>
          </cell>
          <cell r="H2482">
            <v>8</v>
          </cell>
        </row>
        <row r="2483">
          <cell r="A2483">
            <v>1721023</v>
          </cell>
          <cell r="G2483">
            <v>1</v>
          </cell>
          <cell r="H2483">
            <v>2</v>
          </cell>
        </row>
        <row r="2484">
          <cell r="A2484">
            <v>1721033</v>
          </cell>
          <cell r="G2484">
            <v>13</v>
          </cell>
          <cell r="H2484">
            <v>8</v>
          </cell>
        </row>
        <row r="2485">
          <cell r="A2485">
            <v>1721041</v>
          </cell>
          <cell r="G2485">
            <v>3</v>
          </cell>
          <cell r="H2485">
            <v>8</v>
          </cell>
        </row>
        <row r="2486">
          <cell r="A2486">
            <v>1721051</v>
          </cell>
          <cell r="G2486">
            <v>4</v>
          </cell>
          <cell r="H2486">
            <v>8</v>
          </cell>
        </row>
        <row r="2487">
          <cell r="A2487">
            <v>1722105</v>
          </cell>
          <cell r="G2487" t="str">
            <v>LIT</v>
          </cell>
          <cell r="H2487">
            <v>63</v>
          </cell>
        </row>
        <row r="2488">
          <cell r="A2488">
            <v>1723023</v>
          </cell>
          <cell r="G2488">
            <v>1</v>
          </cell>
          <cell r="H2488">
            <v>0.25</v>
          </cell>
        </row>
        <row r="2489">
          <cell r="A2489">
            <v>1723061</v>
          </cell>
          <cell r="G2489">
            <v>1</v>
          </cell>
          <cell r="H2489">
            <v>0.25</v>
          </cell>
        </row>
        <row r="2490">
          <cell r="A2490">
            <v>1730000</v>
          </cell>
        </row>
        <row r="2491">
          <cell r="A2491">
            <v>1731021</v>
          </cell>
          <cell r="G2491">
            <v>1</v>
          </cell>
          <cell r="H2491">
            <v>8</v>
          </cell>
        </row>
        <row r="2492">
          <cell r="A2492">
            <v>1731023</v>
          </cell>
          <cell r="G2492">
            <v>1</v>
          </cell>
          <cell r="H2492">
            <v>2</v>
          </cell>
        </row>
        <row r="2493">
          <cell r="A2493">
            <v>1731033</v>
          </cell>
          <cell r="G2493">
            <v>13</v>
          </cell>
          <cell r="H2493">
            <v>8</v>
          </cell>
        </row>
        <row r="2494">
          <cell r="A2494">
            <v>1731041</v>
          </cell>
          <cell r="G2494">
            <v>3</v>
          </cell>
          <cell r="H2494">
            <v>8</v>
          </cell>
        </row>
        <row r="2495">
          <cell r="A2495">
            <v>1731051</v>
          </cell>
          <cell r="G2495">
            <v>4</v>
          </cell>
          <cell r="H2495">
            <v>8</v>
          </cell>
        </row>
        <row r="2496">
          <cell r="A2496">
            <v>1732154</v>
          </cell>
          <cell r="G2496" t="str">
            <v>KG</v>
          </cell>
          <cell r="H2496">
            <v>662</v>
          </cell>
        </row>
        <row r="2497">
          <cell r="A2497">
            <v>1733023</v>
          </cell>
          <cell r="G2497">
            <v>1</v>
          </cell>
          <cell r="H2497">
            <v>0.53</v>
          </cell>
        </row>
        <row r="2498">
          <cell r="A2498">
            <v>1733061</v>
          </cell>
          <cell r="G2498">
            <v>1</v>
          </cell>
          <cell r="H2498">
            <v>0.53</v>
          </cell>
        </row>
        <row r="2499">
          <cell r="A2499">
            <v>1740000</v>
          </cell>
        </row>
        <row r="2500">
          <cell r="A2500">
            <v>1741021</v>
          </cell>
          <cell r="G2500">
            <v>1</v>
          </cell>
          <cell r="H2500">
            <v>8</v>
          </cell>
        </row>
        <row r="2501">
          <cell r="A2501">
            <v>1741023</v>
          </cell>
          <cell r="G2501">
            <v>1</v>
          </cell>
          <cell r="H2501">
            <v>2</v>
          </cell>
        </row>
        <row r="2502">
          <cell r="A2502">
            <v>1741033</v>
          </cell>
          <cell r="G2502">
            <v>10</v>
          </cell>
          <cell r="H2502">
            <v>8</v>
          </cell>
        </row>
        <row r="2503">
          <cell r="A2503">
            <v>1741041</v>
          </cell>
          <cell r="G2503">
            <v>3</v>
          </cell>
          <cell r="H2503">
            <v>8</v>
          </cell>
        </row>
        <row r="2504">
          <cell r="A2504">
            <v>1741051</v>
          </cell>
          <cell r="G2504">
            <v>4</v>
          </cell>
          <cell r="H2504">
            <v>8</v>
          </cell>
        </row>
        <row r="2505">
          <cell r="A2505">
            <v>1742104</v>
          </cell>
          <cell r="G2505" t="str">
            <v>LIT</v>
          </cell>
          <cell r="H2505">
            <v>42</v>
          </cell>
        </row>
        <row r="2506">
          <cell r="A2506">
            <v>1743023</v>
          </cell>
          <cell r="G2506">
            <v>1</v>
          </cell>
          <cell r="H2506">
            <v>0.25</v>
          </cell>
        </row>
        <row r="2507">
          <cell r="A2507">
            <v>1743061</v>
          </cell>
          <cell r="G2507">
            <v>1</v>
          </cell>
          <cell r="H2507">
            <v>0.25</v>
          </cell>
        </row>
        <row r="2508">
          <cell r="A2508">
            <v>1750000</v>
          </cell>
        </row>
        <row r="2509">
          <cell r="A2509">
            <v>1751021</v>
          </cell>
          <cell r="G2509">
            <v>1</v>
          </cell>
          <cell r="H2509">
            <v>8</v>
          </cell>
        </row>
        <row r="2510">
          <cell r="A2510">
            <v>1751023</v>
          </cell>
          <cell r="G2510">
            <v>1</v>
          </cell>
          <cell r="H2510">
            <v>2</v>
          </cell>
        </row>
        <row r="2511">
          <cell r="A2511">
            <v>1751033</v>
          </cell>
          <cell r="G2511">
            <v>10</v>
          </cell>
          <cell r="H2511">
            <v>8</v>
          </cell>
        </row>
        <row r="2512">
          <cell r="A2512">
            <v>1751041</v>
          </cell>
          <cell r="G2512">
            <v>3</v>
          </cell>
          <cell r="H2512">
            <v>8</v>
          </cell>
        </row>
        <row r="2513">
          <cell r="A2513">
            <v>1751051</v>
          </cell>
          <cell r="G2513">
            <v>4</v>
          </cell>
          <cell r="H2513">
            <v>8</v>
          </cell>
        </row>
        <row r="2514">
          <cell r="A2514">
            <v>1752153</v>
          </cell>
          <cell r="G2514" t="str">
            <v>KG</v>
          </cell>
          <cell r="H2514">
            <v>442</v>
          </cell>
        </row>
        <row r="2515">
          <cell r="A2515">
            <v>1753023</v>
          </cell>
          <cell r="G2515">
            <v>1</v>
          </cell>
          <cell r="H2515">
            <v>0.53</v>
          </cell>
        </row>
        <row r="2516">
          <cell r="A2516">
            <v>1753061</v>
          </cell>
          <cell r="G2516">
            <v>1</v>
          </cell>
          <cell r="H2516">
            <v>0.53</v>
          </cell>
        </row>
        <row r="2517">
          <cell r="A2517">
            <v>1760000</v>
          </cell>
        </row>
        <row r="2518">
          <cell r="A2518">
            <v>1761021</v>
          </cell>
          <cell r="G2518">
            <v>1</v>
          </cell>
          <cell r="H2518">
            <v>8</v>
          </cell>
        </row>
        <row r="2519">
          <cell r="A2519">
            <v>1761023</v>
          </cell>
          <cell r="G2519">
            <v>1</v>
          </cell>
          <cell r="H2519">
            <v>2</v>
          </cell>
        </row>
        <row r="2520">
          <cell r="A2520">
            <v>1761033</v>
          </cell>
          <cell r="G2520">
            <v>10</v>
          </cell>
          <cell r="H2520">
            <v>8</v>
          </cell>
        </row>
        <row r="2521">
          <cell r="A2521">
            <v>1761041</v>
          </cell>
          <cell r="G2521">
            <v>3</v>
          </cell>
          <cell r="H2521">
            <v>8</v>
          </cell>
        </row>
        <row r="2522">
          <cell r="A2522">
            <v>1761051</v>
          </cell>
          <cell r="G2522">
            <v>4</v>
          </cell>
          <cell r="H2522">
            <v>8</v>
          </cell>
        </row>
        <row r="2523">
          <cell r="A2523">
            <v>1762105</v>
          </cell>
          <cell r="G2523" t="str">
            <v>LIT</v>
          </cell>
          <cell r="H2523">
            <v>42</v>
          </cell>
        </row>
        <row r="2524">
          <cell r="A2524">
            <v>1763023</v>
          </cell>
          <cell r="G2524">
            <v>1</v>
          </cell>
          <cell r="H2524">
            <v>0.25</v>
          </cell>
        </row>
        <row r="2525">
          <cell r="A2525">
            <v>1763061</v>
          </cell>
          <cell r="G2525">
            <v>1</v>
          </cell>
          <cell r="H2525">
            <v>0.25</v>
          </cell>
        </row>
        <row r="2526">
          <cell r="A2526">
            <v>1770000</v>
          </cell>
        </row>
        <row r="2527">
          <cell r="A2527">
            <v>1771021</v>
          </cell>
          <cell r="G2527">
            <v>1</v>
          </cell>
          <cell r="H2527">
            <v>8</v>
          </cell>
        </row>
        <row r="2528">
          <cell r="A2528">
            <v>1771023</v>
          </cell>
          <cell r="G2528">
            <v>1</v>
          </cell>
          <cell r="H2528">
            <v>2</v>
          </cell>
        </row>
        <row r="2529">
          <cell r="A2529">
            <v>1771033</v>
          </cell>
          <cell r="G2529">
            <v>10</v>
          </cell>
          <cell r="H2529">
            <v>8</v>
          </cell>
        </row>
        <row r="2530">
          <cell r="A2530">
            <v>1771041</v>
          </cell>
          <cell r="G2530">
            <v>3</v>
          </cell>
          <cell r="H2530">
            <v>8</v>
          </cell>
        </row>
        <row r="2531">
          <cell r="A2531">
            <v>1771051</v>
          </cell>
          <cell r="G2531">
            <v>4</v>
          </cell>
          <cell r="H2531">
            <v>8</v>
          </cell>
        </row>
        <row r="2532">
          <cell r="A2532">
            <v>1772154</v>
          </cell>
          <cell r="G2532" t="str">
            <v>KG</v>
          </cell>
          <cell r="H2532">
            <v>442</v>
          </cell>
        </row>
        <row r="2533">
          <cell r="A2533">
            <v>1773023</v>
          </cell>
          <cell r="G2533">
            <v>1</v>
          </cell>
          <cell r="H2533">
            <v>0.53</v>
          </cell>
        </row>
        <row r="2534">
          <cell r="A2534">
            <v>1773061</v>
          </cell>
          <cell r="G2534">
            <v>1</v>
          </cell>
          <cell r="H2534">
            <v>0.53</v>
          </cell>
        </row>
        <row r="2535">
          <cell r="A2535">
            <v>1780000</v>
          </cell>
        </row>
        <row r="2536">
          <cell r="A2536">
            <v>1781023</v>
          </cell>
          <cell r="G2536">
            <v>1</v>
          </cell>
          <cell r="H2536">
            <v>5</v>
          </cell>
        </row>
        <row r="2537">
          <cell r="A2537">
            <v>1781031</v>
          </cell>
          <cell r="G2537">
            <v>1</v>
          </cell>
          <cell r="H2537">
            <v>5</v>
          </cell>
        </row>
        <row r="2538">
          <cell r="A2538">
            <v>1781041</v>
          </cell>
          <cell r="G2538">
            <v>3</v>
          </cell>
          <cell r="H2538">
            <v>5</v>
          </cell>
        </row>
        <row r="2539">
          <cell r="A2539">
            <v>1782021</v>
          </cell>
          <cell r="G2539" t="str">
            <v>CM</v>
          </cell>
          <cell r="H2539">
            <v>0.05</v>
          </cell>
        </row>
        <row r="2540">
          <cell r="A2540">
            <v>1782053</v>
          </cell>
          <cell r="G2540" t="str">
            <v>BAG</v>
          </cell>
          <cell r="H2540">
            <v>1</v>
          </cell>
        </row>
        <row r="2541">
          <cell r="A2541">
            <v>1782091</v>
          </cell>
          <cell r="G2541" t="str">
            <v>NO.</v>
          </cell>
          <cell r="H2541">
            <v>100</v>
          </cell>
        </row>
        <row r="2542">
          <cell r="A2542">
            <v>1783061</v>
          </cell>
          <cell r="G2542">
            <v>1</v>
          </cell>
          <cell r="H2542">
            <v>6</v>
          </cell>
        </row>
        <row r="2543">
          <cell r="A2543">
            <v>1783062</v>
          </cell>
          <cell r="G2543">
            <v>1</v>
          </cell>
          <cell r="H2543">
            <v>6</v>
          </cell>
        </row>
        <row r="2544">
          <cell r="A2544">
            <v>1790000</v>
          </cell>
        </row>
        <row r="2545">
          <cell r="A2545">
            <v>1791023</v>
          </cell>
          <cell r="G2545">
            <v>1</v>
          </cell>
          <cell r="H2545">
            <v>5</v>
          </cell>
        </row>
        <row r="2546">
          <cell r="A2546">
            <v>1791031</v>
          </cell>
          <cell r="G2546">
            <v>1</v>
          </cell>
          <cell r="H2546">
            <v>5</v>
          </cell>
        </row>
        <row r="2547">
          <cell r="A2547">
            <v>1791041</v>
          </cell>
          <cell r="G2547">
            <v>3</v>
          </cell>
          <cell r="H2547">
            <v>5</v>
          </cell>
        </row>
        <row r="2548">
          <cell r="A2548">
            <v>1792021</v>
          </cell>
          <cell r="G2548" t="str">
            <v>CM</v>
          </cell>
          <cell r="H2548">
            <v>0.05</v>
          </cell>
        </row>
        <row r="2549">
          <cell r="A2549">
            <v>1792053</v>
          </cell>
          <cell r="G2549" t="str">
            <v>BAG</v>
          </cell>
          <cell r="H2549">
            <v>1</v>
          </cell>
        </row>
        <row r="2550">
          <cell r="A2550">
            <v>1792092</v>
          </cell>
          <cell r="G2550" t="str">
            <v>NO.</v>
          </cell>
          <cell r="H2550">
            <v>100</v>
          </cell>
        </row>
        <row r="2551">
          <cell r="A2551">
            <v>1793061</v>
          </cell>
          <cell r="G2551">
            <v>1</v>
          </cell>
          <cell r="H2551">
            <v>6</v>
          </cell>
        </row>
        <row r="2552">
          <cell r="A2552">
            <v>1793062</v>
          </cell>
          <cell r="G2552">
            <v>1</v>
          </cell>
          <cell r="H2552">
            <v>6</v>
          </cell>
        </row>
        <row r="2553">
          <cell r="A2553">
            <v>1800000</v>
          </cell>
        </row>
        <row r="2554">
          <cell r="A2554">
            <v>1801021</v>
          </cell>
          <cell r="G2554">
            <v>1</v>
          </cell>
          <cell r="H2554">
            <v>8</v>
          </cell>
        </row>
        <row r="2555">
          <cell r="A2555">
            <v>1801023</v>
          </cell>
          <cell r="G2555">
            <v>1</v>
          </cell>
          <cell r="H2555">
            <v>1</v>
          </cell>
        </row>
        <row r="2556">
          <cell r="A2556">
            <v>1801031</v>
          </cell>
          <cell r="G2556">
            <v>1</v>
          </cell>
          <cell r="H2556">
            <v>8</v>
          </cell>
        </row>
        <row r="2557">
          <cell r="A2557">
            <v>1801032</v>
          </cell>
          <cell r="G2557">
            <v>1</v>
          </cell>
          <cell r="H2557">
            <v>8</v>
          </cell>
        </row>
        <row r="2558">
          <cell r="A2558">
            <v>1801041</v>
          </cell>
          <cell r="G2558">
            <v>2</v>
          </cell>
          <cell r="H2558">
            <v>8</v>
          </cell>
        </row>
        <row r="2559">
          <cell r="A2559">
            <v>1801051</v>
          </cell>
          <cell r="G2559">
            <v>20</v>
          </cell>
          <cell r="H2559">
            <v>8</v>
          </cell>
        </row>
        <row r="2560">
          <cell r="A2560">
            <v>1802021</v>
          </cell>
          <cell r="G2560" t="str">
            <v>CM</v>
          </cell>
          <cell r="H2560">
            <v>1.1000000000000001</v>
          </cell>
        </row>
        <row r="2561">
          <cell r="A2561">
            <v>1802026</v>
          </cell>
          <cell r="G2561" t="str">
            <v>CM</v>
          </cell>
          <cell r="H2561">
            <v>1.05</v>
          </cell>
        </row>
        <row r="2562">
          <cell r="A2562">
            <v>1802027</v>
          </cell>
          <cell r="G2562" t="str">
            <v>CM</v>
          </cell>
          <cell r="H2562">
            <v>1.28</v>
          </cell>
        </row>
        <row r="2563">
          <cell r="A2563">
            <v>1802053</v>
          </cell>
          <cell r="G2563" t="str">
            <v>BAG</v>
          </cell>
          <cell r="H2563">
            <v>20</v>
          </cell>
        </row>
        <row r="2564">
          <cell r="A2564">
            <v>1802060</v>
          </cell>
          <cell r="G2564" t="str">
            <v>LIT</v>
          </cell>
          <cell r="H2564">
            <v>4.8</v>
          </cell>
        </row>
        <row r="2565">
          <cell r="A2565">
            <v>1802061</v>
          </cell>
          <cell r="G2565" t="str">
            <v>TON</v>
          </cell>
          <cell r="H2565">
            <v>7.0000000000000007E-2</v>
          </cell>
        </row>
        <row r="2566">
          <cell r="A2566">
            <v>1802065</v>
          </cell>
          <cell r="G2566" t="str">
            <v>1000 LIT</v>
          </cell>
          <cell r="H2566">
            <v>2</v>
          </cell>
        </row>
        <row r="2567">
          <cell r="A2567">
            <v>1802127</v>
          </cell>
          <cell r="G2567" t="str">
            <v>LS</v>
          </cell>
          <cell r="H2567">
            <v>0.5</v>
          </cell>
        </row>
        <row r="2568">
          <cell r="A2568">
            <v>1803025</v>
          </cell>
          <cell r="G2568">
            <v>1</v>
          </cell>
          <cell r="H2568">
            <v>2</v>
          </cell>
        </row>
        <row r="2569">
          <cell r="A2569">
            <v>1803073</v>
          </cell>
          <cell r="G2569">
            <v>1</v>
          </cell>
          <cell r="H2569">
            <v>6</v>
          </cell>
        </row>
        <row r="2570">
          <cell r="A2570">
            <v>1803086</v>
          </cell>
          <cell r="G2570">
            <v>1</v>
          </cell>
          <cell r="H2570">
            <v>2</v>
          </cell>
        </row>
        <row r="2571">
          <cell r="A2571">
            <v>1803196</v>
          </cell>
          <cell r="G2571">
            <v>1</v>
          </cell>
          <cell r="H2571">
            <v>8</v>
          </cell>
        </row>
        <row r="2572">
          <cell r="A2572">
            <v>1810000</v>
          </cell>
        </row>
        <row r="2573">
          <cell r="A2573">
            <v>1811021</v>
          </cell>
          <cell r="G2573">
            <v>1</v>
          </cell>
          <cell r="H2573">
            <v>8</v>
          </cell>
        </row>
        <row r="2574">
          <cell r="A2574">
            <v>1811023</v>
          </cell>
          <cell r="G2574">
            <v>1</v>
          </cell>
          <cell r="H2574">
            <v>2</v>
          </cell>
        </row>
        <row r="2575">
          <cell r="A2575">
            <v>1811031</v>
          </cell>
          <cell r="G2575">
            <v>2</v>
          </cell>
          <cell r="H2575">
            <v>8</v>
          </cell>
        </row>
        <row r="2576">
          <cell r="A2576">
            <v>1811032</v>
          </cell>
          <cell r="G2576">
            <v>2</v>
          </cell>
          <cell r="H2576">
            <v>8</v>
          </cell>
        </row>
        <row r="2577">
          <cell r="A2577">
            <v>1811033</v>
          </cell>
          <cell r="G2577">
            <v>2</v>
          </cell>
          <cell r="H2577">
            <v>6</v>
          </cell>
        </row>
        <row r="2578">
          <cell r="A2578">
            <v>1811041</v>
          </cell>
          <cell r="G2578">
            <v>2</v>
          </cell>
          <cell r="H2578">
            <v>2</v>
          </cell>
        </row>
        <row r="2579">
          <cell r="A2579">
            <v>1811051</v>
          </cell>
          <cell r="G2579">
            <v>15</v>
          </cell>
          <cell r="H2579">
            <v>8</v>
          </cell>
        </row>
        <row r="2580">
          <cell r="A2580">
            <v>1812021</v>
          </cell>
          <cell r="G2580" t="str">
            <v>CM</v>
          </cell>
          <cell r="H2580">
            <v>1.6</v>
          </cell>
        </row>
        <row r="2581">
          <cell r="A2581">
            <v>1812026</v>
          </cell>
          <cell r="G2581" t="str">
            <v>CM</v>
          </cell>
          <cell r="H2581">
            <v>1.43</v>
          </cell>
        </row>
        <row r="2582">
          <cell r="A2582">
            <v>1812027</v>
          </cell>
          <cell r="G2582" t="str">
            <v>CM</v>
          </cell>
          <cell r="H2582">
            <v>1.72</v>
          </cell>
        </row>
        <row r="2583">
          <cell r="A2583">
            <v>1812053</v>
          </cell>
          <cell r="G2583" t="str">
            <v>BAG</v>
          </cell>
          <cell r="H2583">
            <v>18</v>
          </cell>
        </row>
        <row r="2584">
          <cell r="A2584">
            <v>1812060</v>
          </cell>
          <cell r="G2584" t="str">
            <v>LIT</v>
          </cell>
          <cell r="H2584">
            <v>4</v>
          </cell>
        </row>
        <row r="2585">
          <cell r="A2585">
            <v>1812061</v>
          </cell>
          <cell r="G2585" t="str">
            <v>TON</v>
          </cell>
          <cell r="H2585">
            <v>0.14000000000000001</v>
          </cell>
        </row>
        <row r="2586">
          <cell r="A2586">
            <v>1812122</v>
          </cell>
          <cell r="G2586" t="str">
            <v>LS</v>
          </cell>
          <cell r="H2586">
            <v>0.25</v>
          </cell>
        </row>
        <row r="2587">
          <cell r="A2587">
            <v>1812128</v>
          </cell>
          <cell r="G2587" t="str">
            <v>LS</v>
          </cell>
          <cell r="H2587">
            <v>0.25</v>
          </cell>
        </row>
        <row r="2588">
          <cell r="A2588">
            <v>1813025</v>
          </cell>
          <cell r="G2588">
            <v>1</v>
          </cell>
          <cell r="H2588">
            <v>4</v>
          </cell>
        </row>
        <row r="2589">
          <cell r="A2589">
            <v>1813073</v>
          </cell>
          <cell r="G2589">
            <v>1</v>
          </cell>
          <cell r="H2589">
            <v>6</v>
          </cell>
        </row>
        <row r="2590">
          <cell r="A2590">
            <v>1813086</v>
          </cell>
          <cell r="G2590">
            <v>1</v>
          </cell>
          <cell r="H2590">
            <v>1</v>
          </cell>
        </row>
        <row r="2591">
          <cell r="A2591">
            <v>1813196</v>
          </cell>
          <cell r="G2591">
            <v>1</v>
          </cell>
          <cell r="H2591">
            <v>8</v>
          </cell>
        </row>
        <row r="2592">
          <cell r="A2592">
            <v>1813210</v>
          </cell>
          <cell r="G2592">
            <v>1</v>
          </cell>
          <cell r="H2592">
            <v>6</v>
          </cell>
        </row>
        <row r="2593">
          <cell r="A2593">
            <v>1820000</v>
          </cell>
        </row>
        <row r="2594">
          <cell r="A2594">
            <v>1821021</v>
          </cell>
          <cell r="G2594">
            <v>1</v>
          </cell>
          <cell r="H2594">
            <v>8</v>
          </cell>
        </row>
        <row r="2595">
          <cell r="A2595">
            <v>1821023</v>
          </cell>
          <cell r="G2595">
            <v>1</v>
          </cell>
          <cell r="H2595">
            <v>2</v>
          </cell>
        </row>
        <row r="2596">
          <cell r="A2596">
            <v>1821031</v>
          </cell>
          <cell r="G2596">
            <v>1</v>
          </cell>
          <cell r="H2596">
            <v>8</v>
          </cell>
        </row>
        <row r="2597">
          <cell r="A2597">
            <v>1821032</v>
          </cell>
          <cell r="G2597">
            <v>2</v>
          </cell>
          <cell r="H2597">
            <v>8</v>
          </cell>
        </row>
        <row r="2598">
          <cell r="A2598">
            <v>1821033</v>
          </cell>
          <cell r="G2598">
            <v>2</v>
          </cell>
          <cell r="H2598">
            <v>8</v>
          </cell>
        </row>
        <row r="2599">
          <cell r="A2599">
            <v>1821041</v>
          </cell>
          <cell r="G2599">
            <v>2</v>
          </cell>
          <cell r="H2599">
            <v>2</v>
          </cell>
        </row>
        <row r="2600">
          <cell r="A2600">
            <v>1821051</v>
          </cell>
          <cell r="G2600">
            <v>15</v>
          </cell>
          <cell r="H2600">
            <v>8</v>
          </cell>
        </row>
        <row r="2601">
          <cell r="A2601">
            <v>1822021</v>
          </cell>
          <cell r="G2601" t="str">
            <v>CM</v>
          </cell>
          <cell r="H2601">
            <v>1.5</v>
          </cell>
        </row>
        <row r="2602">
          <cell r="A2602">
            <v>1822026</v>
          </cell>
          <cell r="G2602" t="str">
            <v>CM</v>
          </cell>
          <cell r="H2602">
            <v>1.43</v>
          </cell>
        </row>
        <row r="2603">
          <cell r="A2603">
            <v>1822027</v>
          </cell>
          <cell r="G2603" t="str">
            <v>CM</v>
          </cell>
          <cell r="H2603">
            <v>1.74</v>
          </cell>
        </row>
        <row r="2604">
          <cell r="A2604">
            <v>1822053</v>
          </cell>
          <cell r="G2604" t="str">
            <v>BAG</v>
          </cell>
          <cell r="H2604">
            <v>27</v>
          </cell>
        </row>
        <row r="2605">
          <cell r="A2605">
            <v>1822060</v>
          </cell>
          <cell r="G2605" t="str">
            <v>LIT</v>
          </cell>
          <cell r="H2605">
            <v>4</v>
          </cell>
        </row>
        <row r="2606">
          <cell r="A2606">
            <v>1822061</v>
          </cell>
          <cell r="G2606" t="str">
            <v>TON</v>
          </cell>
          <cell r="H2606">
            <v>0.14000000000000001</v>
          </cell>
        </row>
        <row r="2607">
          <cell r="A2607">
            <v>1822120</v>
          </cell>
          <cell r="G2607" t="str">
            <v>LIT</v>
          </cell>
          <cell r="H2607">
            <v>4</v>
          </cell>
        </row>
        <row r="2608">
          <cell r="A2608">
            <v>1822122</v>
          </cell>
          <cell r="G2608" t="str">
            <v>LS</v>
          </cell>
          <cell r="H2608">
            <v>0.35</v>
          </cell>
        </row>
        <row r="2609">
          <cell r="A2609">
            <v>1823025</v>
          </cell>
          <cell r="G2609">
            <v>1</v>
          </cell>
          <cell r="H2609">
            <v>4</v>
          </cell>
        </row>
        <row r="2610">
          <cell r="A2610">
            <v>1823073</v>
          </cell>
          <cell r="G2610">
            <v>1</v>
          </cell>
          <cell r="H2610">
            <v>6</v>
          </cell>
        </row>
        <row r="2611">
          <cell r="A2611">
            <v>1823086</v>
          </cell>
          <cell r="G2611">
            <v>1</v>
          </cell>
          <cell r="H2611">
            <v>1</v>
          </cell>
        </row>
        <row r="2612">
          <cell r="A2612">
            <v>1823196</v>
          </cell>
          <cell r="G2612">
            <v>1</v>
          </cell>
          <cell r="H2612">
            <v>8</v>
          </cell>
        </row>
        <row r="2613">
          <cell r="A2613">
            <v>1823210</v>
          </cell>
          <cell r="G2613">
            <v>1</v>
          </cell>
          <cell r="H2613">
            <v>6</v>
          </cell>
        </row>
        <row r="2614">
          <cell r="A2614">
            <v>1830000</v>
          </cell>
        </row>
        <row r="2615">
          <cell r="A2615">
            <v>1831001</v>
          </cell>
          <cell r="G2615">
            <v>1</v>
          </cell>
          <cell r="H2615">
            <v>6</v>
          </cell>
        </row>
        <row r="2616">
          <cell r="A2616">
            <v>1831013</v>
          </cell>
          <cell r="G2616">
            <v>1</v>
          </cell>
          <cell r="H2616">
            <v>8</v>
          </cell>
        </row>
        <row r="2617">
          <cell r="A2617">
            <v>1831023</v>
          </cell>
          <cell r="G2617">
            <v>1</v>
          </cell>
          <cell r="H2617">
            <v>6</v>
          </cell>
        </row>
        <row r="2618">
          <cell r="A2618">
            <v>1831041</v>
          </cell>
          <cell r="G2618">
            <v>2</v>
          </cell>
          <cell r="H2618">
            <v>8</v>
          </cell>
        </row>
        <row r="2619">
          <cell r="A2619">
            <v>1831051</v>
          </cell>
          <cell r="G2619">
            <v>6</v>
          </cell>
          <cell r="H2619">
            <v>8</v>
          </cell>
        </row>
        <row r="2620">
          <cell r="A2620">
            <v>1833071</v>
          </cell>
          <cell r="G2620">
            <v>1</v>
          </cell>
          <cell r="H2620">
            <v>2</v>
          </cell>
        </row>
        <row r="2621">
          <cell r="A2621">
            <v>1833061</v>
          </cell>
          <cell r="G2621">
            <v>1</v>
          </cell>
          <cell r="H2621">
            <v>8</v>
          </cell>
        </row>
        <row r="2622">
          <cell r="A2622">
            <v>1833024</v>
          </cell>
          <cell r="G2622">
            <v>1</v>
          </cell>
          <cell r="H2622">
            <v>8</v>
          </cell>
        </row>
        <row r="2623">
          <cell r="A2623">
            <v>1833074</v>
          </cell>
          <cell r="G2623">
            <v>2</v>
          </cell>
          <cell r="H2623">
            <v>8</v>
          </cell>
        </row>
        <row r="2624">
          <cell r="A2624">
            <v>1833300</v>
          </cell>
          <cell r="G2624">
            <v>1</v>
          </cell>
          <cell r="H2624">
            <v>8</v>
          </cell>
        </row>
        <row r="2625">
          <cell r="A2625">
            <v>1833301</v>
          </cell>
          <cell r="G2625">
            <v>1</v>
          </cell>
          <cell r="H2625">
            <v>8</v>
          </cell>
        </row>
        <row r="2626">
          <cell r="A2626">
            <v>1832053</v>
          </cell>
          <cell r="G2626" t="str">
            <v>BAG</v>
          </cell>
          <cell r="H2626">
            <v>162.5</v>
          </cell>
        </row>
        <row r="2627">
          <cell r="A2627">
            <v>1832027</v>
          </cell>
          <cell r="G2627" t="str">
            <v>CM</v>
          </cell>
          <cell r="H2627">
            <v>6.5</v>
          </cell>
        </row>
        <row r="2628">
          <cell r="A2628">
            <v>1832060</v>
          </cell>
          <cell r="G2628" t="str">
            <v>KG</v>
          </cell>
          <cell r="H2628">
            <v>227.5</v>
          </cell>
        </row>
        <row r="2629">
          <cell r="A2629">
            <v>1832065</v>
          </cell>
          <cell r="G2629" t="str">
            <v>1000 LIT</v>
          </cell>
          <cell r="H2629">
            <v>45</v>
          </cell>
        </row>
        <row r="2630">
          <cell r="A2630">
            <v>1832200</v>
          </cell>
          <cell r="G2630" t="str">
            <v>KG</v>
          </cell>
          <cell r="H2630">
            <v>40</v>
          </cell>
        </row>
        <row r="2631">
          <cell r="A2631">
            <v>1840000</v>
          </cell>
        </row>
        <row r="2632">
          <cell r="A2632">
            <v>1841021</v>
          </cell>
          <cell r="G2632">
            <v>1</v>
          </cell>
          <cell r="H2632">
            <v>8</v>
          </cell>
        </row>
        <row r="2633">
          <cell r="A2633">
            <v>1841023</v>
          </cell>
          <cell r="G2633">
            <v>1</v>
          </cell>
          <cell r="H2633">
            <v>2</v>
          </cell>
        </row>
        <row r="2634">
          <cell r="A2634">
            <v>1841031</v>
          </cell>
          <cell r="G2634">
            <v>10</v>
          </cell>
          <cell r="H2634">
            <v>8</v>
          </cell>
        </row>
        <row r="2635">
          <cell r="A2635">
            <v>1841041</v>
          </cell>
          <cell r="G2635">
            <v>2</v>
          </cell>
          <cell r="H2635">
            <v>2</v>
          </cell>
        </row>
        <row r="2636">
          <cell r="A2636">
            <v>1841051</v>
          </cell>
          <cell r="G2636">
            <v>15</v>
          </cell>
          <cell r="H2636">
            <v>8</v>
          </cell>
        </row>
        <row r="2637">
          <cell r="A2637">
            <v>1843025</v>
          </cell>
          <cell r="G2637">
            <v>1</v>
          </cell>
          <cell r="H2637">
            <v>6</v>
          </cell>
        </row>
        <row r="2638">
          <cell r="A2638">
            <v>1843086</v>
          </cell>
          <cell r="G2638">
            <v>1</v>
          </cell>
          <cell r="H2638">
            <v>4</v>
          </cell>
        </row>
        <row r="2639">
          <cell r="A2639">
            <v>1843196</v>
          </cell>
          <cell r="G2639">
            <v>1</v>
          </cell>
          <cell r="H2639">
            <v>6</v>
          </cell>
        </row>
        <row r="2640">
          <cell r="A2640">
            <v>1842021</v>
          </cell>
          <cell r="G2640" t="str">
            <v>CM</v>
          </cell>
          <cell r="H2640">
            <v>7.43</v>
          </cell>
        </row>
        <row r="2641">
          <cell r="A2641">
            <v>1842029</v>
          </cell>
          <cell r="G2641" t="str">
            <v>NO</v>
          </cell>
          <cell r="H2641">
            <v>12500</v>
          </cell>
        </row>
        <row r="2642">
          <cell r="A2642">
            <v>1842053</v>
          </cell>
          <cell r="G2642" t="str">
            <v>BAG</v>
          </cell>
          <cell r="H2642">
            <v>35</v>
          </cell>
        </row>
        <row r="2643">
          <cell r="A2643">
            <v>1842065</v>
          </cell>
          <cell r="G2643" t="str">
            <v>1000 LIT</v>
          </cell>
          <cell r="H2643">
            <v>18</v>
          </cell>
        </row>
        <row r="2644">
          <cell r="A2644">
            <v>1842129</v>
          </cell>
          <cell r="G2644" t="str">
            <v>LS</v>
          </cell>
          <cell r="H2644">
            <v>1</v>
          </cell>
        </row>
        <row r="2645">
          <cell r="A2645">
            <v>1850000</v>
          </cell>
        </row>
        <row r="2646">
          <cell r="A2646">
            <v>1851021</v>
          </cell>
          <cell r="G2646">
            <v>1</v>
          </cell>
          <cell r="H2646">
            <v>8</v>
          </cell>
        </row>
        <row r="2647">
          <cell r="A2647">
            <v>1851023</v>
          </cell>
          <cell r="G2647">
            <v>1</v>
          </cell>
          <cell r="H2647">
            <v>2</v>
          </cell>
        </row>
        <row r="2648">
          <cell r="A2648">
            <v>1851031</v>
          </cell>
          <cell r="G2648">
            <v>10</v>
          </cell>
          <cell r="H2648">
            <v>8</v>
          </cell>
        </row>
        <row r="2649">
          <cell r="A2649">
            <v>1851041</v>
          </cell>
          <cell r="G2649">
            <v>2</v>
          </cell>
          <cell r="H2649">
            <v>2</v>
          </cell>
        </row>
        <row r="2650">
          <cell r="A2650">
            <v>1851051</v>
          </cell>
          <cell r="G2650">
            <v>15</v>
          </cell>
          <cell r="H2650">
            <v>8</v>
          </cell>
        </row>
        <row r="2651">
          <cell r="A2651">
            <v>1853025</v>
          </cell>
          <cell r="G2651">
            <v>1</v>
          </cell>
          <cell r="H2651">
            <v>6</v>
          </cell>
        </row>
        <row r="2652">
          <cell r="A2652">
            <v>1853086</v>
          </cell>
          <cell r="G2652">
            <v>1</v>
          </cell>
          <cell r="H2652">
            <v>4</v>
          </cell>
        </row>
        <row r="2653">
          <cell r="A2653">
            <v>1853196</v>
          </cell>
          <cell r="G2653">
            <v>1</v>
          </cell>
          <cell r="H2653">
            <v>6</v>
          </cell>
        </row>
        <row r="2654">
          <cell r="A2654">
            <v>1852021</v>
          </cell>
          <cell r="G2654" t="str">
            <v>CM</v>
          </cell>
          <cell r="H2654">
            <v>6.9</v>
          </cell>
        </row>
        <row r="2655">
          <cell r="A2655">
            <v>1852029</v>
          </cell>
          <cell r="G2655" t="str">
            <v>NO</v>
          </cell>
          <cell r="H2655">
            <v>12500</v>
          </cell>
        </row>
        <row r="2656">
          <cell r="A2656">
            <v>1852053</v>
          </cell>
          <cell r="G2656" t="str">
            <v>BAG</v>
          </cell>
          <cell r="H2656">
            <v>48.75</v>
          </cell>
        </row>
        <row r="2657">
          <cell r="A2657">
            <v>1852065</v>
          </cell>
          <cell r="G2657" t="str">
            <v>1000 LIT</v>
          </cell>
          <cell r="H2657">
            <v>18</v>
          </cell>
        </row>
        <row r="2658">
          <cell r="A2658">
            <v>1852129</v>
          </cell>
          <cell r="G2658" t="str">
            <v>LS</v>
          </cell>
          <cell r="H2658">
            <v>1</v>
          </cell>
        </row>
        <row r="2659">
          <cell r="A2659">
            <v>1860000</v>
          </cell>
        </row>
        <row r="2660">
          <cell r="A2660">
            <v>1861021</v>
          </cell>
          <cell r="G2660">
            <v>1</v>
          </cell>
          <cell r="H2660">
            <v>8</v>
          </cell>
        </row>
        <row r="2661">
          <cell r="A2661">
            <v>1861023</v>
          </cell>
          <cell r="G2661">
            <v>1</v>
          </cell>
          <cell r="H2661">
            <v>2</v>
          </cell>
        </row>
        <row r="2662">
          <cell r="A2662">
            <v>1861031</v>
          </cell>
          <cell r="G2662">
            <v>10</v>
          </cell>
          <cell r="H2662">
            <v>8</v>
          </cell>
        </row>
        <row r="2663">
          <cell r="A2663">
            <v>1861041</v>
          </cell>
          <cell r="G2663">
            <v>2</v>
          </cell>
          <cell r="H2663">
            <v>2</v>
          </cell>
        </row>
        <row r="2664">
          <cell r="A2664">
            <v>1861051</v>
          </cell>
          <cell r="G2664">
            <v>15</v>
          </cell>
          <cell r="H2664">
            <v>8</v>
          </cell>
        </row>
        <row r="2665">
          <cell r="A2665">
            <v>1863025</v>
          </cell>
          <cell r="G2665">
            <v>1</v>
          </cell>
          <cell r="H2665">
            <v>6</v>
          </cell>
        </row>
        <row r="2666">
          <cell r="A2666">
            <v>1863086</v>
          </cell>
          <cell r="G2666">
            <v>1</v>
          </cell>
          <cell r="H2666">
            <v>4</v>
          </cell>
        </row>
        <row r="2667">
          <cell r="A2667">
            <v>1863196</v>
          </cell>
          <cell r="G2667">
            <v>1</v>
          </cell>
          <cell r="H2667">
            <v>6</v>
          </cell>
        </row>
        <row r="2668">
          <cell r="A2668">
            <v>1862021</v>
          </cell>
          <cell r="G2668" t="str">
            <v>CM</v>
          </cell>
          <cell r="H2668">
            <v>6.48</v>
          </cell>
        </row>
        <row r="2669">
          <cell r="A2669">
            <v>1862029</v>
          </cell>
          <cell r="G2669" t="str">
            <v>NO</v>
          </cell>
          <cell r="H2669">
            <v>12500</v>
          </cell>
        </row>
        <row r="2670">
          <cell r="A2670">
            <v>1862053</v>
          </cell>
          <cell r="G2670" t="str">
            <v>BAG</v>
          </cell>
          <cell r="H2670">
            <v>61</v>
          </cell>
        </row>
        <row r="2671">
          <cell r="A2671">
            <v>1862065</v>
          </cell>
          <cell r="G2671" t="str">
            <v>1000 LIT</v>
          </cell>
          <cell r="H2671">
            <v>18</v>
          </cell>
        </row>
        <row r="2672">
          <cell r="A2672">
            <v>1862129</v>
          </cell>
          <cell r="G2672" t="str">
            <v>LS</v>
          </cell>
          <cell r="H2672">
            <v>1</v>
          </cell>
        </row>
        <row r="2673">
          <cell r="A2673">
            <v>1870000</v>
          </cell>
        </row>
        <row r="2674">
          <cell r="A2674">
            <v>1871021</v>
          </cell>
          <cell r="G2674">
            <v>1</v>
          </cell>
          <cell r="H2674">
            <v>8</v>
          </cell>
        </row>
        <row r="2675">
          <cell r="A2675">
            <v>1871023</v>
          </cell>
          <cell r="G2675">
            <v>1</v>
          </cell>
          <cell r="H2675">
            <v>2</v>
          </cell>
        </row>
        <row r="2676">
          <cell r="A2676">
            <v>1871031</v>
          </cell>
          <cell r="G2676">
            <v>10</v>
          </cell>
          <cell r="H2676">
            <v>8</v>
          </cell>
        </row>
        <row r="2677">
          <cell r="A2677">
            <v>1871041</v>
          </cell>
          <cell r="G2677">
            <v>2</v>
          </cell>
          <cell r="H2677">
            <v>2</v>
          </cell>
        </row>
        <row r="2678">
          <cell r="A2678">
            <v>1871051</v>
          </cell>
          <cell r="G2678">
            <v>7</v>
          </cell>
          <cell r="H2678">
            <v>8</v>
          </cell>
        </row>
        <row r="2679">
          <cell r="A2679">
            <v>1873025</v>
          </cell>
          <cell r="G2679">
            <v>1</v>
          </cell>
          <cell r="H2679">
            <v>6</v>
          </cell>
        </row>
        <row r="2680">
          <cell r="A2680">
            <v>1873086</v>
          </cell>
          <cell r="G2680">
            <v>1</v>
          </cell>
          <cell r="H2680">
            <v>4</v>
          </cell>
        </row>
        <row r="2681">
          <cell r="A2681">
            <v>1873196</v>
          </cell>
          <cell r="G2681">
            <v>1</v>
          </cell>
          <cell r="H2681">
            <v>6</v>
          </cell>
        </row>
        <row r="2682">
          <cell r="A2682">
            <v>1872021</v>
          </cell>
          <cell r="G2682" t="str">
            <v>CM</v>
          </cell>
          <cell r="H2682">
            <v>25.91</v>
          </cell>
        </row>
        <row r="2683">
          <cell r="A2683">
            <v>1872029</v>
          </cell>
          <cell r="G2683" t="str">
            <v>NO</v>
          </cell>
          <cell r="H2683">
            <v>12500</v>
          </cell>
        </row>
        <row r="2684">
          <cell r="A2684">
            <v>1872053</v>
          </cell>
          <cell r="G2684" t="str">
            <v>BAG</v>
          </cell>
          <cell r="H2684">
            <v>244</v>
          </cell>
        </row>
        <row r="2685">
          <cell r="A2685">
            <v>1872065</v>
          </cell>
          <cell r="G2685" t="str">
            <v>1000 LIT</v>
          </cell>
          <cell r="H2685">
            <v>18</v>
          </cell>
        </row>
        <row r="2686">
          <cell r="A2686">
            <v>1872129</v>
          </cell>
          <cell r="G2686" t="str">
            <v>LS</v>
          </cell>
          <cell r="H2686">
            <v>1</v>
          </cell>
        </row>
      </sheetData>
      <sheetData sheetId="57">
        <row r="3">
          <cell r="B3" t="str">
            <v>Abbottabad</v>
          </cell>
        </row>
        <row r="4">
          <cell r="B4" t="str">
            <v>Attock</v>
          </cell>
        </row>
        <row r="5">
          <cell r="B5" t="str">
            <v>Badin</v>
          </cell>
        </row>
        <row r="6">
          <cell r="B6" t="str">
            <v>Bahawal Nagar</v>
          </cell>
        </row>
        <row r="7">
          <cell r="B7" t="str">
            <v>Bahawalpur</v>
          </cell>
        </row>
        <row r="8">
          <cell r="B8" t="str">
            <v>Bannu</v>
          </cell>
        </row>
        <row r="9">
          <cell r="B9" t="str">
            <v>Buneer</v>
          </cell>
        </row>
        <row r="10">
          <cell r="B10" t="str">
            <v>Buttgram</v>
          </cell>
        </row>
        <row r="11">
          <cell r="B11" t="str">
            <v>Bhakkar</v>
          </cell>
        </row>
        <row r="12">
          <cell r="B12" t="str">
            <v>Chaghai</v>
          </cell>
        </row>
        <row r="13">
          <cell r="B13" t="str">
            <v>Chakwal</v>
          </cell>
        </row>
        <row r="14">
          <cell r="B14" t="str">
            <v>Charsaddah</v>
          </cell>
        </row>
        <row r="15">
          <cell r="B15" t="str">
            <v>Chitral</v>
          </cell>
        </row>
        <row r="16">
          <cell r="B16" t="str">
            <v>Dera Ghazi Khan</v>
          </cell>
        </row>
        <row r="17">
          <cell r="B17" t="str">
            <v>Dera Ismail Khan</v>
          </cell>
        </row>
        <row r="18">
          <cell r="B18" t="str">
            <v>Dadu</v>
          </cell>
        </row>
        <row r="19">
          <cell r="B19" t="str">
            <v>Dera Bugti</v>
          </cell>
        </row>
        <row r="20">
          <cell r="B20" t="str">
            <v>Dir</v>
          </cell>
        </row>
        <row r="21">
          <cell r="B21" t="str">
            <v>Faisalabad</v>
          </cell>
        </row>
        <row r="22">
          <cell r="B22" t="str">
            <v>Gujranwala</v>
          </cell>
        </row>
        <row r="23">
          <cell r="B23" t="str">
            <v>Gujrat</v>
          </cell>
        </row>
        <row r="24">
          <cell r="B24" t="str">
            <v>Gwadar</v>
          </cell>
        </row>
        <row r="25">
          <cell r="B25" t="str">
            <v>Haripur Hazara</v>
          </cell>
        </row>
        <row r="26">
          <cell r="B26" t="str">
            <v>Hafizabad</v>
          </cell>
        </row>
        <row r="27">
          <cell r="B27" t="str">
            <v>Hyderabad</v>
          </cell>
        </row>
        <row r="28">
          <cell r="B28" t="str">
            <v>Jacobabad</v>
          </cell>
        </row>
        <row r="29">
          <cell r="B29" t="str">
            <v>Jhang</v>
          </cell>
        </row>
        <row r="30">
          <cell r="B30" t="str">
            <v>Jhelum</v>
          </cell>
        </row>
        <row r="31">
          <cell r="B31" t="str">
            <v>Kachhi</v>
          </cell>
        </row>
        <row r="32">
          <cell r="B32" t="str">
            <v>Kalat</v>
          </cell>
        </row>
        <row r="33">
          <cell r="B33" t="str">
            <v>Karachi</v>
          </cell>
        </row>
        <row r="34">
          <cell r="B34" t="str">
            <v>Karak</v>
          </cell>
        </row>
        <row r="35">
          <cell r="B35" t="str">
            <v>Kasur</v>
          </cell>
        </row>
        <row r="36">
          <cell r="B36" t="str">
            <v>Khairpur</v>
          </cell>
        </row>
        <row r="37">
          <cell r="B37" t="str">
            <v>Khanewal</v>
          </cell>
        </row>
        <row r="38">
          <cell r="B38" t="str">
            <v>Kharan</v>
          </cell>
        </row>
        <row r="39">
          <cell r="B39" t="str">
            <v>Khushab</v>
          </cell>
        </row>
        <row r="40">
          <cell r="B40" t="str">
            <v>Khuzdar</v>
          </cell>
        </row>
        <row r="41">
          <cell r="B41" t="str">
            <v>Kohat</v>
          </cell>
        </row>
        <row r="42">
          <cell r="B42" t="str">
            <v>Kohistan dasu</v>
          </cell>
        </row>
        <row r="43">
          <cell r="B43" t="str">
            <v>Kohlu</v>
          </cell>
        </row>
        <row r="44">
          <cell r="B44" t="str">
            <v>Lahore</v>
          </cell>
        </row>
        <row r="45">
          <cell r="B45" t="str">
            <v>Larkana</v>
          </cell>
        </row>
        <row r="46">
          <cell r="B46" t="str">
            <v>Lasbela</v>
          </cell>
        </row>
        <row r="47">
          <cell r="B47" t="str">
            <v>Leiah</v>
          </cell>
        </row>
        <row r="48">
          <cell r="B48" t="str">
            <v>Loralai</v>
          </cell>
        </row>
        <row r="49">
          <cell r="B49" t="str">
            <v>Lucky Murwat</v>
          </cell>
        </row>
        <row r="50">
          <cell r="B50" t="str">
            <v>Lodheran</v>
          </cell>
        </row>
        <row r="51">
          <cell r="B51" t="str">
            <v>Malakand</v>
          </cell>
        </row>
        <row r="52">
          <cell r="B52" t="str">
            <v>Mansehra</v>
          </cell>
        </row>
        <row r="53">
          <cell r="B53" t="str">
            <v>Mardan</v>
          </cell>
        </row>
        <row r="54">
          <cell r="B54" t="str">
            <v>Mianwali</v>
          </cell>
        </row>
        <row r="55">
          <cell r="B55" t="str">
            <v>Mir Pur Khas</v>
          </cell>
        </row>
        <row r="56">
          <cell r="B56" t="str">
            <v>Multan</v>
          </cell>
        </row>
        <row r="57">
          <cell r="B57" t="str">
            <v>Mastung</v>
          </cell>
        </row>
        <row r="58">
          <cell r="B58" t="str">
            <v>Musakhail</v>
          </cell>
        </row>
        <row r="59">
          <cell r="B59" t="str">
            <v>Mandi baha udin</v>
          </cell>
        </row>
        <row r="60">
          <cell r="B60" t="str">
            <v>Muzafargarh</v>
          </cell>
        </row>
        <row r="61">
          <cell r="B61" t="str">
            <v>Naseerabad</v>
          </cell>
        </row>
        <row r="62">
          <cell r="B62" t="str">
            <v>Nowshera</v>
          </cell>
        </row>
        <row r="63">
          <cell r="B63" t="str">
            <v>Narowal</v>
          </cell>
        </row>
        <row r="64">
          <cell r="B64" t="str">
            <v>Naushero Feroz</v>
          </cell>
        </row>
        <row r="65">
          <cell r="B65" t="str">
            <v>Nawab Shah</v>
          </cell>
        </row>
        <row r="66">
          <cell r="B66" t="str">
            <v>Okara</v>
          </cell>
        </row>
        <row r="67">
          <cell r="B67" t="str">
            <v>Omar Kot</v>
          </cell>
        </row>
        <row r="68">
          <cell r="B68" t="str">
            <v>Panjgoor</v>
          </cell>
        </row>
        <row r="69">
          <cell r="B69" t="str">
            <v>Peshawar</v>
          </cell>
        </row>
        <row r="70">
          <cell r="B70" t="str">
            <v>Pishin</v>
          </cell>
        </row>
        <row r="71">
          <cell r="B71" t="str">
            <v>Pakpattan</v>
          </cell>
        </row>
        <row r="72">
          <cell r="B72" t="str">
            <v>Qila Saifullah</v>
          </cell>
        </row>
        <row r="73">
          <cell r="B73" t="str">
            <v>Quetta</v>
          </cell>
        </row>
        <row r="74">
          <cell r="B74" t="str">
            <v>Rahim yar khan</v>
          </cell>
        </row>
        <row r="75">
          <cell r="B75" t="str">
            <v>Rajan pur</v>
          </cell>
        </row>
        <row r="76">
          <cell r="B76" t="str">
            <v>Rawalpindi</v>
          </cell>
        </row>
        <row r="77">
          <cell r="B77" t="str">
            <v>Sahiwal</v>
          </cell>
        </row>
        <row r="78">
          <cell r="B78" t="str">
            <v>Sanghar</v>
          </cell>
        </row>
        <row r="79">
          <cell r="B79" t="str">
            <v>Sargodha</v>
          </cell>
        </row>
        <row r="80">
          <cell r="B80" t="str">
            <v>Sheikhupura</v>
          </cell>
        </row>
        <row r="81">
          <cell r="B81" t="str">
            <v>Shikarpur</v>
          </cell>
        </row>
        <row r="82">
          <cell r="B82" t="str">
            <v>Sialkot</v>
          </cell>
        </row>
        <row r="83">
          <cell r="B83" t="str">
            <v>Sibi</v>
          </cell>
        </row>
        <row r="84">
          <cell r="B84" t="str">
            <v>Sukkur</v>
          </cell>
        </row>
        <row r="85">
          <cell r="B85" t="str">
            <v>Swabi</v>
          </cell>
        </row>
        <row r="86">
          <cell r="B86" t="str">
            <v>Swat Saidu Sharif</v>
          </cell>
        </row>
        <row r="87">
          <cell r="B87" t="str">
            <v>Tharparkar</v>
          </cell>
        </row>
        <row r="88">
          <cell r="B88" t="str">
            <v>Thatta</v>
          </cell>
        </row>
        <row r="89">
          <cell r="B89" t="str">
            <v>Toba Tek singh</v>
          </cell>
        </row>
        <row r="90">
          <cell r="B90" t="str">
            <v>Turbat</v>
          </cell>
        </row>
        <row r="91">
          <cell r="B91" t="str">
            <v>Tank</v>
          </cell>
        </row>
        <row r="92">
          <cell r="B92" t="str">
            <v>Vehari</v>
          </cell>
        </row>
        <row r="93">
          <cell r="B93" t="str">
            <v>Zhob</v>
          </cell>
        </row>
      </sheetData>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al Page"/>
      <sheetName val="Rates Summary"/>
      <sheetName val="Summary"/>
      <sheetName val="Unit Rate Analysis"/>
      <sheetName val="101"/>
      <sheetName val="102a"/>
      <sheetName val="102b"/>
      <sheetName val="102c"/>
      <sheetName val="103"/>
      <sheetName val="104"/>
      <sheetName val="106a"/>
      <sheetName val="106bi"/>
      <sheetName val="106bii"/>
      <sheetName val="106biii "/>
      <sheetName val="106c"/>
      <sheetName val="106di"/>
      <sheetName val="106dii"/>
      <sheetName val="106diii"/>
      <sheetName val="107a "/>
      <sheetName val="107b"/>
      <sheetName val="107ci"/>
      <sheetName val="107cii"/>
      <sheetName val="107ciii"/>
      <sheetName val="107d"/>
      <sheetName val="107di"/>
      <sheetName val="107e"/>
      <sheetName val="107f"/>
      <sheetName val="108a"/>
      <sheetName val="108bi"/>
      <sheetName val="108bii"/>
      <sheetName val="108biii"/>
      <sheetName val="108c"/>
      <sheetName val="108d"/>
      <sheetName val="108e"/>
      <sheetName val="108f"/>
      <sheetName val="109a"/>
      <sheetName val="109bi"/>
      <sheetName val="110"/>
      <sheetName val="114a"/>
      <sheetName val="114b"/>
      <sheetName val="SP-118"/>
      <sheetName val="201"/>
      <sheetName val="201a"/>
      <sheetName val="202"/>
      <sheetName val="203a"/>
      <sheetName val="203b"/>
      <sheetName val="203c"/>
      <sheetName val="203d"/>
      <sheetName val="204b"/>
      <sheetName val="204c"/>
      <sheetName val="204d"/>
      <sheetName val="204e"/>
      <sheetName val="205a"/>
      <sheetName val="205b"/>
      <sheetName val="206"/>
      <sheetName val="206b"/>
      <sheetName val="207a"/>
      <sheetName val="207b"/>
      <sheetName val="208"/>
      <sheetName val="209a"/>
      <sheetName val="209b"/>
      <sheetName val="302a"/>
      <sheetName val="302b"/>
      <sheetName val="303a"/>
      <sheetName val="303b"/>
      <sheetName val="304a"/>
      <sheetName val="304b"/>
      <sheetName val="304c"/>
      <sheetName val="304d."/>
      <sheetName val="305a"/>
      <sheetName val="305b"/>
      <sheetName val="307a"/>
      <sheetName val="307b"/>
      <sheetName val="308a"/>
      <sheetName val="308b"/>
      <sheetName val="309a"/>
      <sheetName val="309b "/>
      <sheetName val="309c "/>
      <sheetName val="401a1(i)"/>
      <sheetName val="401a1(ii)"/>
      <sheetName val="401a1(iii)"/>
      <sheetName val="401a2(i)"/>
      <sheetName val="401a2(ii)"/>
      <sheetName val="401a2(iii)"/>
      <sheetName val="401a3(i)"/>
      <sheetName val="401a3(ii)"/>
      <sheetName val="401a3(iii)"/>
      <sheetName val="401b"/>
      <sheetName val="401b(ii)"/>
      <sheetName val="401ci"/>
      <sheetName val="401cii"/>
      <sheetName val="401ciii"/>
      <sheetName val="401d"/>
      <sheetName val="401ei"/>
      <sheetName val="401f"/>
      <sheetName val="401g"/>
      <sheetName val="401gi(1)"/>
      <sheetName val="401gii"/>
      <sheetName val="401giii"/>
      <sheetName val="401giv"/>
      <sheetName val="401gv "/>
      <sheetName val="401gvi"/>
      <sheetName val="401h"/>
      <sheetName val="404a"/>
      <sheetName val="404b"/>
      <sheetName val="404h"/>
      <sheetName val="405a"/>
      <sheetName val="405b"/>
      <sheetName val="406a"/>
      <sheetName val="406b"/>
      <sheetName val="406a(i)"/>
      <sheetName val="406ci"/>
      <sheetName val="406cii"/>
      <sheetName val="406ciii"/>
      <sheetName val="406civ"/>
      <sheetName val="406cv"/>
      <sheetName val="406dii"/>
      <sheetName val="406e "/>
      <sheetName val="406ei"/>
      <sheetName val="406f"/>
      <sheetName val="406g"/>
      <sheetName val="407d1"/>
      <sheetName val="407d1(i)"/>
      <sheetName val="407d1(ii)"/>
      <sheetName val="407d2"/>
      <sheetName val="407d3"/>
      <sheetName val="407d4"/>
      <sheetName val="407d5"/>
      <sheetName val="407d6"/>
      <sheetName val="407f"/>
      <sheetName val="407h"/>
      <sheetName val="407j"/>
      <sheetName val="407k"/>
      <sheetName val="407l"/>
      <sheetName val="407m"/>
      <sheetName val="407n"/>
      <sheetName val="407o"/>
      <sheetName val="407p"/>
      <sheetName val="410"/>
      <sheetName val="411a"/>
      <sheetName val="411b"/>
      <sheetName val="411c"/>
      <sheetName val="411d"/>
      <sheetName val="411g"/>
      <sheetName val="412a"/>
      <sheetName val="413c"/>
      <sheetName val="415c"/>
      <sheetName val="SP-414"/>
      <sheetName val="Sp-416"/>
      <sheetName val="SP-420"/>
      <sheetName val="501a"/>
      <sheetName val="501b"/>
      <sheetName val="501c"/>
      <sheetName val="501d"/>
      <sheetName val="501e"/>
      <sheetName val="501f"/>
      <sheetName val="501g"/>
      <sheetName val="501h"/>
      <sheetName val="501i"/>
      <sheetName val="501j"/>
      <sheetName val="501k"/>
      <sheetName val="501L"/>
      <sheetName val="501m"/>
      <sheetName val="501n"/>
      <sheetName val="501o"/>
      <sheetName val="501p"/>
      <sheetName val="501q"/>
      <sheetName val="501r"/>
      <sheetName val="502a"/>
      <sheetName val="502b"/>
      <sheetName val="507a"/>
      <sheetName val="507b"/>
      <sheetName val="508a"/>
      <sheetName val="508b"/>
      <sheetName val="509a"/>
      <sheetName val="509b"/>
      <sheetName val="509c"/>
      <sheetName val="509ci"/>
      <sheetName val="509d"/>
      <sheetName val="509e"/>
      <sheetName val="509f"/>
      <sheetName val="509fi"/>
      <sheetName val="509g"/>
      <sheetName val="509h"/>
      <sheetName val="510"/>
      <sheetName val="510a"/>
      <sheetName val="510b"/>
      <sheetName val="510c"/>
      <sheetName val="511a1"/>
      <sheetName val="511a2"/>
      <sheetName val="511b1"/>
      <sheetName val="511b2"/>
      <sheetName val="511b3"/>
      <sheetName val="511b4"/>
      <sheetName val="SP-514a"/>
      <sheetName val="601-a1"/>
      <sheetName val="601-di"/>
      <sheetName val="601-dii"/>
      <sheetName val="603"/>
      <sheetName val="604a"/>
      <sheetName val="604b"/>
      <sheetName val="604d"/>
      <sheetName val="605a"/>
      <sheetName val="605c"/>
      <sheetName val="607a"/>
      <sheetName val="607b"/>
      <sheetName val="607ci"/>
      <sheetName val="607c"/>
      <sheetName val="607d"/>
      <sheetName val="607e"/>
      <sheetName val="607f"/>
      <sheetName val="607g"/>
      <sheetName val="607cii"/>
      <sheetName val="608i"/>
      <sheetName val="608b1"/>
      <sheetName val="608b2"/>
      <sheetName val="608c1"/>
      <sheetName val="608c2 "/>
      <sheetName val="608d1"/>
      <sheetName val="608d2 "/>
      <sheetName val="608h  (1)"/>
      <sheetName val="608h  (2)"/>
      <sheetName val="608i  (1)"/>
      <sheetName val="608i  (2)"/>
      <sheetName val="608j (1)"/>
      <sheetName val="608j2"/>
      <sheetName val="608n1"/>
      <sheetName val="608n2"/>
      <sheetName val="608n3"/>
      <sheetName val="608n4"/>
      <sheetName val="609c"/>
      <sheetName val="609c i"/>
      <sheetName val="609 d"/>
      <sheetName val="609 d i"/>
      <sheetName val="610 b"/>
      <sheetName val="610 c"/>
      <sheetName val="610 d"/>
      <sheetName val="611a"/>
      <sheetName val="612a"/>
      <sheetName val="SP 614 (i)"/>
      <sheetName val="SP 614 (ii)"/>
      <sheetName val="Manhole Percast"/>
      <sheetName val="Manhole Cast in Situ"/>
      <sheetName val="Man Hole (Brick Work) 6 M Depth"/>
      <sheetName val="SP-613(Type-IA)"/>
      <sheetName val="SP-613(Type-IB)"/>
      <sheetName val="SP-613(Type-IC)"/>
      <sheetName val="SP-613(Type-II)"/>
      <sheetName val="SP-613(Type-IV)"/>
      <sheetName val="SP-613(Type-IV) (2)"/>
      <sheetName val="413b"/>
      <sheetName val="413d"/>
      <sheetName val="418a"/>
      <sheetName val="418b"/>
      <sheetName val="SP-419"/>
      <sheetName val="SP 617 (i)"/>
      <sheetName val="SP 617 (ii)"/>
      <sheetName val="SP 617 (iii)"/>
      <sheetName val="SP 618i"/>
      <sheetName val="SP 618ii"/>
      <sheetName val="901.2"/>
      <sheetName val="901.3"/>
      <sheetName val="SP-417a"/>
      <sheetName val="SP-417c"/>
      <sheetName val="Break Down-Reinforcement Earth"/>
      <sheetName val="801a"/>
      <sheetName val="801b"/>
      <sheetName val="802a"/>
      <sheetName val="802b"/>
      <sheetName val="803a"/>
      <sheetName val="803b"/>
      <sheetName val="804a"/>
      <sheetName val="804b"/>
      <sheetName val="804c"/>
      <sheetName val="804d"/>
      <sheetName val="805"/>
      <sheetName val="806a"/>
      <sheetName val="806b"/>
      <sheetName val="Transformer"/>
      <sheetName val="Code"/>
      <sheetName val="Backup"/>
      <sheetName val="Lead"/>
      <sheetName val="3rd Qtr"/>
      <sheetName val="Equipment Comp"/>
      <sheetName val="SP-417c (2)"/>
      <sheetName val="Sheet1"/>
      <sheetName val="Sheet2"/>
      <sheetName val="85% earth work"/>
      <sheetName val="NHA_CSRs"/>
      <sheetName val="Equipment"/>
      <sheetName val="Manpower"/>
      <sheetName val="Material"/>
      <sheetName val="Lists"/>
      <sheetName val="RA_DB"/>
      <sheetName val="Bkup_Matrl"/>
    </sheetNames>
    <sheetDataSet>
      <sheetData sheetId="0"/>
      <sheetData sheetId="1"/>
      <sheetData sheetId="2"/>
      <sheetData sheetId="3"/>
      <sheetData sheetId="4" refreshError="1">
        <row r="3">
          <cell r="J3">
            <v>7.0000000000000007E-2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refreshError="1">
        <row r="6">
          <cell r="A6">
            <v>1</v>
          </cell>
          <cell r="B6" t="str">
            <v>Site Engineer</v>
          </cell>
          <cell r="C6">
            <v>80</v>
          </cell>
        </row>
        <row r="7">
          <cell r="A7">
            <v>2</v>
          </cell>
          <cell r="B7" t="str">
            <v>Concrete Plant Engineer</v>
          </cell>
          <cell r="C7">
            <v>80</v>
          </cell>
        </row>
        <row r="8">
          <cell r="A8">
            <v>3</v>
          </cell>
          <cell r="B8" t="str">
            <v>Asphalt Plant Engineer</v>
          </cell>
          <cell r="C8">
            <v>80</v>
          </cell>
        </row>
        <row r="9">
          <cell r="A9">
            <v>4</v>
          </cell>
          <cell r="B9" t="str">
            <v>Foreman Concrete</v>
          </cell>
          <cell r="C9">
            <v>50</v>
          </cell>
        </row>
        <row r="10">
          <cell r="A10">
            <v>5</v>
          </cell>
          <cell r="B10" t="str">
            <v>Foreman Earthwork</v>
          </cell>
          <cell r="C10">
            <v>45</v>
          </cell>
        </row>
        <row r="11">
          <cell r="A11">
            <v>6</v>
          </cell>
          <cell r="B11" t="str">
            <v>Foreman Asphalt</v>
          </cell>
          <cell r="C11">
            <v>50</v>
          </cell>
        </row>
        <row r="12">
          <cell r="A12">
            <v>7</v>
          </cell>
          <cell r="B12" t="str">
            <v>Supervisor</v>
          </cell>
          <cell r="C12">
            <v>50</v>
          </cell>
        </row>
        <row r="13">
          <cell r="A13">
            <v>8</v>
          </cell>
          <cell r="B13" t="str">
            <v>Surveyor</v>
          </cell>
          <cell r="C13">
            <v>50</v>
          </cell>
        </row>
        <row r="14">
          <cell r="A14">
            <v>9</v>
          </cell>
          <cell r="B14" t="str">
            <v>Asst. Surveyor</v>
          </cell>
          <cell r="C14">
            <v>40</v>
          </cell>
        </row>
        <row r="15">
          <cell r="A15">
            <v>10</v>
          </cell>
          <cell r="B15" t="str">
            <v>Mason</v>
          </cell>
          <cell r="C15">
            <v>60</v>
          </cell>
        </row>
        <row r="16">
          <cell r="A16">
            <v>11</v>
          </cell>
          <cell r="B16" t="str">
            <v>Carpenter</v>
          </cell>
          <cell r="C16">
            <v>47.5</v>
          </cell>
        </row>
        <row r="17">
          <cell r="A17">
            <v>12</v>
          </cell>
          <cell r="B17" t="str">
            <v>Steel binder/Cutter</v>
          </cell>
          <cell r="C17">
            <v>45</v>
          </cell>
        </row>
        <row r="18">
          <cell r="A18">
            <v>13</v>
          </cell>
          <cell r="B18" t="str">
            <v>Black Smith</v>
          </cell>
          <cell r="C18">
            <v>47.5</v>
          </cell>
        </row>
        <row r="19">
          <cell r="A19">
            <v>14</v>
          </cell>
          <cell r="B19" t="str">
            <v>Welder</v>
          </cell>
          <cell r="C19">
            <v>47.5</v>
          </cell>
        </row>
        <row r="20">
          <cell r="A20">
            <v>15</v>
          </cell>
          <cell r="B20" t="str">
            <v>Painter</v>
          </cell>
          <cell r="C20">
            <v>47.5</v>
          </cell>
        </row>
        <row r="21">
          <cell r="A21">
            <v>16</v>
          </cell>
          <cell r="B21" t="str">
            <v>Skilled Labour</v>
          </cell>
          <cell r="C21">
            <v>41.25</v>
          </cell>
        </row>
        <row r="22">
          <cell r="A22">
            <v>17</v>
          </cell>
          <cell r="B22" t="str">
            <v>Helper</v>
          </cell>
          <cell r="C22">
            <v>36.25</v>
          </cell>
        </row>
        <row r="23">
          <cell r="A23">
            <v>18</v>
          </cell>
          <cell r="B23" t="str">
            <v>Labour</v>
          </cell>
          <cell r="C23">
            <v>35</v>
          </cell>
        </row>
        <row r="24">
          <cell r="A24">
            <v>19</v>
          </cell>
          <cell r="B24" t="str">
            <v>Unskilled Cooly</v>
          </cell>
          <cell r="C24">
            <v>35</v>
          </cell>
        </row>
        <row r="25">
          <cell r="A25">
            <v>20</v>
          </cell>
          <cell r="B25" t="str">
            <v>Plumber</v>
          </cell>
          <cell r="C25">
            <v>47.5</v>
          </cell>
        </row>
        <row r="26">
          <cell r="A26">
            <v>21</v>
          </cell>
          <cell r="B26" t="str">
            <v>Bhishti</v>
          </cell>
          <cell r="C26">
            <v>35</v>
          </cell>
        </row>
        <row r="27">
          <cell r="A27">
            <v>22</v>
          </cell>
          <cell r="B27" t="str">
            <v>Forman</v>
          </cell>
          <cell r="C27">
            <v>50</v>
          </cell>
        </row>
        <row r="28">
          <cell r="A28">
            <v>23</v>
          </cell>
          <cell r="B28" t="str">
            <v>Paver Operator</v>
          </cell>
          <cell r="C28">
            <v>56</v>
          </cell>
        </row>
        <row r="29">
          <cell r="A29">
            <v>24</v>
          </cell>
          <cell r="B29" t="str">
            <v>Asst. Paver Operator</v>
          </cell>
          <cell r="C29">
            <v>40</v>
          </cell>
        </row>
        <row r="30">
          <cell r="A30">
            <v>25</v>
          </cell>
          <cell r="B30" t="str">
            <v>Fitter</v>
          </cell>
          <cell r="C30">
            <v>57.5</v>
          </cell>
        </row>
      </sheetData>
      <sheetData sheetId="280"/>
      <sheetData sheetId="281"/>
      <sheetData sheetId="282"/>
      <sheetData sheetId="283"/>
      <sheetData sheetId="284"/>
      <sheetData sheetId="285"/>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R1999"/>
      <sheetName val="CSR2008"/>
      <sheetName val="CSR2009"/>
      <sheetName val="CSR2012"/>
      <sheetName val="Main Summary"/>
      <sheetName val="Abstract of Cost"/>
      <sheetName val="Cost Effective Items"/>
      <sheetName val="11"/>
      <sheetName val="101"/>
      <sheetName val="102-a"/>
      <sheetName val="102-b"/>
      <sheetName val="102-c"/>
      <sheetName val="104"/>
      <sheetName val="106-a"/>
      <sheetName val="106-ci"/>
      <sheetName val="107a"/>
      <sheetName val="107ci"/>
      <sheetName val="107e"/>
      <sheetName val="107d"/>
      <sheetName val="108a"/>
      <sheetName val="108c"/>
      <sheetName val="108-d"/>
      <sheetName val="109a"/>
      <sheetName val="110"/>
      <sheetName val="201"/>
      <sheetName val="202"/>
      <sheetName val="203a"/>
      <sheetName val="203b"/>
      <sheetName val="206b"/>
      <sheetName val="209"/>
      <sheetName val="209a"/>
      <sheetName val="302a"/>
      <sheetName val="303a"/>
      <sheetName val="304c"/>
      <sheetName val="304d"/>
      <sheetName val="305a"/>
      <sheetName val="401b"/>
      <sheetName val="401a1ii"/>
      <sheetName val="401a2ii"/>
      <sheetName val="401a1iii"/>
      <sheetName val="401a3i"/>
      <sheetName val="401a3ii"/>
      <sheetName val="401a3iii"/>
      <sheetName val="401d"/>
      <sheetName val="401f"/>
      <sheetName val="401giv"/>
      <sheetName val="401h"/>
      <sheetName val="404b"/>
      <sheetName val="405a"/>
      <sheetName val="405b"/>
      <sheetName val="406a"/>
      <sheetName val="406e"/>
      <sheetName val="407d1"/>
      <sheetName val="407d2"/>
      <sheetName val="407d3"/>
      <sheetName val="407d4"/>
      <sheetName val="407-l"/>
      <sheetName val="407m"/>
      <sheetName val="411b"/>
      <sheetName val="412a"/>
      <sheetName val="501d"/>
      <sheetName val="502-a"/>
      <sheetName val="507a"/>
      <sheetName val="507b"/>
      <sheetName val="509 B"/>
      <sheetName val="509d"/>
      <sheetName val="509-e"/>
      <sheetName val="509h"/>
      <sheetName val="510"/>
      <sheetName val="511-b2"/>
      <sheetName val="601dii"/>
      <sheetName val="106a"/>
      <sheetName val="404h"/>
      <sheetName val="501f"/>
      <sheetName val="401a2iii"/>
      <sheetName val="407k"/>
      <sheetName val="Bill 06 RA"/>
      <sheetName val="EQUIPMENT"/>
      <sheetName val="MANPOWER"/>
      <sheetName val="MATERIAL"/>
      <sheetName val="CSR2018"/>
      <sheetName val="CSR2021"/>
      <sheetName val="CSR2024"/>
      <sheetName val="REVERSE"/>
    </sheetNames>
    <sheetDataSet>
      <sheetData sheetId="0"/>
      <sheetData sheetId="1"/>
      <sheetData sheetId="2">
        <row r="1">
          <cell r="A1" t="str">
            <v>correctec &amp; verified</v>
          </cell>
          <cell r="B1" t="str">
            <v>COMPOSITE SCHEDULE OF RATES 2008 NWFP</v>
          </cell>
        </row>
        <row r="2">
          <cell r="B2" t="str">
            <v>As on Jan-Mar (QTR-1) 2009</v>
          </cell>
        </row>
        <row r="3">
          <cell r="C3" t="str">
            <v>Rate (British System)</v>
          </cell>
          <cell r="F3" t="str">
            <v>Rate (Metric System)</v>
          </cell>
          <cell r="K3" t="str">
            <v>(British System)</v>
          </cell>
          <cell r="M3" t="str">
            <v>(Metric System)</v>
          </cell>
          <cell r="O3" t="str">
            <v>(British System)</v>
          </cell>
          <cell r="Q3" t="str">
            <v>(Metric System)</v>
          </cell>
          <cell r="S3" t="str">
            <v>(British System)</v>
          </cell>
          <cell r="U3" t="str">
            <v>(Metric System)</v>
          </cell>
          <cell r="W3" t="str">
            <v>(British System)</v>
          </cell>
          <cell r="Y3" t="str">
            <v>(Metric System)</v>
          </cell>
          <cell r="AA3" t="str">
            <v>(British System)</v>
          </cell>
          <cell r="AC3" t="str">
            <v>(Metric System)</v>
          </cell>
          <cell r="AE3" t="str">
            <v>(British System)</v>
          </cell>
          <cell r="AG3" t="str">
            <v>(Metric System)</v>
          </cell>
        </row>
        <row r="4">
          <cell r="A4" t="str">
            <v xml:space="preserve">Item Code </v>
          </cell>
          <cell r="B4" t="str">
            <v>Description</v>
          </cell>
          <cell r="C4" t="str">
            <v>Unit</v>
          </cell>
          <cell r="D4" t="str">
            <v>Labour</v>
          </cell>
          <cell r="E4" t="str">
            <v>Composite</v>
          </cell>
          <cell r="F4" t="str">
            <v>Unit</v>
          </cell>
          <cell r="G4" t="str">
            <v>Labour</v>
          </cell>
          <cell r="H4" t="str">
            <v>Composite</v>
          </cell>
          <cell r="I4" t="str">
            <v>Spec. No.</v>
          </cell>
          <cell r="J4" t="str">
            <v>Remarks</v>
          </cell>
          <cell r="K4" t="str">
            <v>Cement</v>
          </cell>
          <cell r="L4" t="str">
            <v>Unit</v>
          </cell>
          <cell r="M4" t="str">
            <v>Cement</v>
          </cell>
          <cell r="N4" t="str">
            <v>Unit</v>
          </cell>
          <cell r="O4" t="str">
            <v>Bricks</v>
          </cell>
          <cell r="P4" t="str">
            <v>Unit</v>
          </cell>
          <cell r="Q4" t="str">
            <v>Bricks</v>
          </cell>
          <cell r="R4" t="str">
            <v>Unit</v>
          </cell>
          <cell r="S4" t="str">
            <v>Steel Plain /(G-40)</v>
          </cell>
          <cell r="T4" t="str">
            <v>Unit</v>
          </cell>
          <cell r="U4" t="str">
            <v>Steel Plain /(G-40)</v>
          </cell>
          <cell r="V4" t="str">
            <v>Unit</v>
          </cell>
          <cell r="W4" t="str">
            <v>Steel (G-60)</v>
          </cell>
          <cell r="X4" t="str">
            <v>Unit</v>
          </cell>
          <cell r="Y4" t="str">
            <v>Steel (G-60)</v>
          </cell>
          <cell r="Z4" t="str">
            <v>Unit</v>
          </cell>
          <cell r="AA4" t="str">
            <v>H.T.Wire / Strand</v>
          </cell>
          <cell r="AB4" t="str">
            <v>Unit</v>
          </cell>
          <cell r="AC4" t="str">
            <v>H.T.Wire / Strand</v>
          </cell>
          <cell r="AD4" t="str">
            <v>Unit</v>
          </cell>
          <cell r="AE4" t="str">
            <v>Bitumen</v>
          </cell>
          <cell r="AF4" t="str">
            <v>Unit</v>
          </cell>
          <cell r="AG4" t="str">
            <v>Bitumen</v>
          </cell>
          <cell r="AH4" t="str">
            <v>Unit</v>
          </cell>
        </row>
        <row r="5">
          <cell r="A5">
            <v>1</v>
          </cell>
          <cell r="B5">
            <v>2</v>
          </cell>
          <cell r="C5">
            <v>3</v>
          </cell>
          <cell r="D5">
            <v>4</v>
          </cell>
          <cell r="E5">
            <v>5</v>
          </cell>
          <cell r="F5">
            <v>6</v>
          </cell>
          <cell r="G5">
            <v>7</v>
          </cell>
          <cell r="H5">
            <v>8</v>
          </cell>
          <cell r="I5">
            <v>9</v>
          </cell>
          <cell r="J5">
            <v>10</v>
          </cell>
          <cell r="K5">
            <v>11</v>
          </cell>
          <cell r="L5">
            <v>12</v>
          </cell>
          <cell r="M5">
            <v>13</v>
          </cell>
          <cell r="N5">
            <v>14</v>
          </cell>
          <cell r="O5">
            <v>15</v>
          </cell>
          <cell r="P5">
            <v>16</v>
          </cell>
          <cell r="Q5">
            <v>17</v>
          </cell>
          <cell r="R5">
            <v>18</v>
          </cell>
          <cell r="S5">
            <v>19</v>
          </cell>
          <cell r="T5">
            <v>20</v>
          </cell>
          <cell r="U5">
            <v>21</v>
          </cell>
          <cell r="V5">
            <v>22</v>
          </cell>
          <cell r="W5">
            <v>23</v>
          </cell>
          <cell r="X5">
            <v>24</v>
          </cell>
          <cell r="Y5">
            <v>25</v>
          </cell>
          <cell r="Z5">
            <v>26</v>
          </cell>
          <cell r="AA5">
            <v>27</v>
          </cell>
          <cell r="AB5">
            <v>28</v>
          </cell>
          <cell r="AC5">
            <v>29</v>
          </cell>
          <cell r="AD5">
            <v>30</v>
          </cell>
          <cell r="AE5">
            <v>31</v>
          </cell>
          <cell r="AF5">
            <v>32</v>
          </cell>
          <cell r="AG5">
            <v>33</v>
          </cell>
          <cell r="AH5">
            <v>34</v>
          </cell>
          <cell r="AJ5" t="str">
            <v>Y/N</v>
          </cell>
        </row>
        <row r="6">
          <cell r="A6" t="str">
            <v>01-01-a</v>
          </cell>
          <cell r="B6" t="str">
            <v>Carriage of 100 cft / 5 tonne of all materials by truck or other means : 1st: 50 meter</v>
          </cell>
          <cell r="C6" t="str">
            <v>50 Meter</v>
          </cell>
          <cell r="D6">
            <v>0</v>
          </cell>
          <cell r="E6">
            <v>58.84</v>
          </cell>
          <cell r="F6" t="str">
            <v>50 m</v>
          </cell>
          <cell r="G6">
            <v>0</v>
          </cell>
          <cell r="H6">
            <v>58.84</v>
          </cell>
          <cell r="AI6">
            <v>0</v>
          </cell>
          <cell r="AJ6" t="str">
            <v>N</v>
          </cell>
        </row>
        <row r="7">
          <cell r="A7" t="str">
            <v>01-01-b</v>
          </cell>
          <cell r="B7" t="str">
            <v>Carriage of 100 cft / 5 tonne of all materials by truck or other means : 2nd 50 meter</v>
          </cell>
          <cell r="C7" t="str">
            <v>50 Meter</v>
          </cell>
          <cell r="D7">
            <v>0</v>
          </cell>
          <cell r="E7">
            <v>9.2899999999999991</v>
          </cell>
          <cell r="F7" t="str">
            <v>50 m</v>
          </cell>
          <cell r="G7">
            <v>0</v>
          </cell>
          <cell r="H7">
            <v>9.2899999999999991</v>
          </cell>
          <cell r="AI7">
            <v>0</v>
          </cell>
          <cell r="AJ7" t="str">
            <v>N</v>
          </cell>
        </row>
        <row r="8">
          <cell r="A8" t="str">
            <v>01-01-c</v>
          </cell>
          <cell r="B8" t="str">
            <v>Carriage of 100 cft / 5 tonne of all materials by truck or other means : 3rd to 5th 50 meter</v>
          </cell>
          <cell r="C8" t="str">
            <v>50 Meter</v>
          </cell>
          <cell r="D8">
            <v>0</v>
          </cell>
          <cell r="E8">
            <v>6.2</v>
          </cell>
          <cell r="F8" t="str">
            <v>50 m</v>
          </cell>
          <cell r="G8">
            <v>0</v>
          </cell>
          <cell r="H8">
            <v>6.2</v>
          </cell>
          <cell r="AI8">
            <v>0</v>
          </cell>
          <cell r="AJ8" t="str">
            <v>N</v>
          </cell>
        </row>
        <row r="9">
          <cell r="A9" t="str">
            <v>01-01-d</v>
          </cell>
          <cell r="B9" t="str">
            <v>Carriage of 100 cft / 5 tonne of all materials by truck or other means : 250 to 1000 meter</v>
          </cell>
          <cell r="C9" t="str">
            <v>250 Meter</v>
          </cell>
          <cell r="D9">
            <v>0</v>
          </cell>
          <cell r="E9">
            <v>28.91</v>
          </cell>
          <cell r="F9" t="str">
            <v>250 m</v>
          </cell>
          <cell r="G9">
            <v>0</v>
          </cell>
          <cell r="H9">
            <v>28.91</v>
          </cell>
          <cell r="AI9">
            <v>0</v>
          </cell>
          <cell r="AJ9" t="str">
            <v>N</v>
          </cell>
        </row>
        <row r="10">
          <cell r="A10" t="str">
            <v>01-01-e</v>
          </cell>
          <cell r="B10" t="str">
            <v>Carriage of 100 cft / 5 tonne of all materials by truck or other means : 1st kilometer</v>
          </cell>
          <cell r="C10" t="str">
            <v>1 KM</v>
          </cell>
          <cell r="D10">
            <v>0</v>
          </cell>
          <cell r="E10">
            <v>103.24</v>
          </cell>
          <cell r="F10" t="str">
            <v>km</v>
          </cell>
          <cell r="G10">
            <v>0</v>
          </cell>
          <cell r="H10">
            <v>103.24</v>
          </cell>
          <cell r="AI10">
            <v>0</v>
          </cell>
          <cell r="AJ10" t="str">
            <v>N</v>
          </cell>
        </row>
        <row r="11">
          <cell r="A11" t="str">
            <v>01-01-f</v>
          </cell>
          <cell r="B11" t="str">
            <v>Carriage of 100 cft / 5 tonne of all materials by truck or other means : 2nd -5th kilometer</v>
          </cell>
          <cell r="C11" t="str">
            <v>1 KM</v>
          </cell>
          <cell r="D11">
            <v>0</v>
          </cell>
          <cell r="E11">
            <v>24.02</v>
          </cell>
          <cell r="F11" t="str">
            <v>km</v>
          </cell>
          <cell r="G11">
            <v>0</v>
          </cell>
          <cell r="H11">
            <v>24.02</v>
          </cell>
          <cell r="AI11">
            <v>0</v>
          </cell>
          <cell r="AJ11" t="str">
            <v>N</v>
          </cell>
        </row>
        <row r="12">
          <cell r="A12" t="str">
            <v>01-01-g</v>
          </cell>
          <cell r="B12" t="str">
            <v>Carriage of 100 cft / 5 tonne of all materials by truck or other means : 6th to 10th kilometer</v>
          </cell>
          <cell r="C12" t="str">
            <v>1 KM</v>
          </cell>
          <cell r="D12">
            <v>0</v>
          </cell>
          <cell r="E12">
            <v>20.23</v>
          </cell>
          <cell r="F12" t="str">
            <v>km</v>
          </cell>
          <cell r="G12">
            <v>0</v>
          </cell>
          <cell r="H12">
            <v>20.23</v>
          </cell>
          <cell r="AI12">
            <v>0</v>
          </cell>
          <cell r="AJ12" t="str">
            <v>N</v>
          </cell>
        </row>
        <row r="13">
          <cell r="A13" t="str">
            <v>01-01-h</v>
          </cell>
          <cell r="B13" t="str">
            <v>Carriage of 100 cft / 5 tonne of all materials by truck or other means : 11th &amp; subsequent ilometer</v>
          </cell>
          <cell r="C13" t="str">
            <v>1 KM</v>
          </cell>
          <cell r="D13">
            <v>0</v>
          </cell>
          <cell r="E13">
            <v>16.63</v>
          </cell>
          <cell r="F13" t="str">
            <v>km</v>
          </cell>
          <cell r="G13">
            <v>0</v>
          </cell>
          <cell r="H13">
            <v>16.63</v>
          </cell>
          <cell r="AI13">
            <v>0</v>
          </cell>
          <cell r="AJ13" t="str">
            <v>N</v>
          </cell>
        </row>
        <row r="14">
          <cell r="A14" t="str">
            <v>01-02-a</v>
          </cell>
          <cell r="B14" t="str">
            <v>Carriage of 1000 Nos. bricks or load upto 3 tonne by truck etc : 1st 50 meter</v>
          </cell>
          <cell r="C14" t="str">
            <v>50 Meter</v>
          </cell>
          <cell r="D14">
            <v>0</v>
          </cell>
          <cell r="E14">
            <v>37.07</v>
          </cell>
          <cell r="F14" t="str">
            <v>50 m</v>
          </cell>
          <cell r="G14">
            <v>0</v>
          </cell>
          <cell r="H14">
            <v>37.07</v>
          </cell>
          <cell r="AI14">
            <v>0</v>
          </cell>
          <cell r="AJ14" t="str">
            <v>N</v>
          </cell>
        </row>
        <row r="15">
          <cell r="A15" t="str">
            <v>01-02-b</v>
          </cell>
          <cell r="B15" t="str">
            <v>Carriage of 1000 Nos. bricks or load upto 3 tonne by truck etc : 2nd 50 meter</v>
          </cell>
          <cell r="C15" t="str">
            <v>50 Meter</v>
          </cell>
          <cell r="D15">
            <v>0</v>
          </cell>
          <cell r="E15">
            <v>5.85</v>
          </cell>
          <cell r="F15" t="str">
            <v>50 m</v>
          </cell>
          <cell r="G15">
            <v>0</v>
          </cell>
          <cell r="H15">
            <v>5.85</v>
          </cell>
          <cell r="AI15">
            <v>0</v>
          </cell>
          <cell r="AJ15" t="str">
            <v>N</v>
          </cell>
        </row>
        <row r="16">
          <cell r="A16" t="str">
            <v>01-02-c</v>
          </cell>
          <cell r="B16" t="str">
            <v>Carriage of 1000 Nos. bricks or load upto 3 tonne by truck etc : 3rd to 5th 50 meter</v>
          </cell>
          <cell r="C16" t="str">
            <v>50 Meter</v>
          </cell>
          <cell r="D16">
            <v>0</v>
          </cell>
          <cell r="E16">
            <v>3.9</v>
          </cell>
          <cell r="F16" t="str">
            <v>50 m</v>
          </cell>
          <cell r="G16">
            <v>0</v>
          </cell>
          <cell r="H16">
            <v>3.9</v>
          </cell>
          <cell r="AI16">
            <v>0</v>
          </cell>
          <cell r="AJ16" t="str">
            <v>N</v>
          </cell>
        </row>
        <row r="17">
          <cell r="A17" t="str">
            <v>01-02-d</v>
          </cell>
          <cell r="B17" t="str">
            <v>Carriage of 1000 Nos. bricks or load upto 3 tonne by truck etc : 250 - 1000 meter</v>
          </cell>
          <cell r="C17" t="str">
            <v>50 Meter</v>
          </cell>
          <cell r="D17">
            <v>0</v>
          </cell>
          <cell r="E17">
            <v>18.21</v>
          </cell>
          <cell r="F17" t="str">
            <v>250 m</v>
          </cell>
          <cell r="G17">
            <v>0</v>
          </cell>
          <cell r="H17">
            <v>18.21</v>
          </cell>
          <cell r="AI17">
            <v>0</v>
          </cell>
          <cell r="AJ17" t="str">
            <v>N</v>
          </cell>
        </row>
        <row r="18">
          <cell r="A18" t="str">
            <v>01-02-e</v>
          </cell>
          <cell r="B18" t="str">
            <v>Carriage of 1000 Nos. bricks or load upto 3 tonne by truck etc : 1st kilometer</v>
          </cell>
          <cell r="C18" t="str">
            <v>1 KM</v>
          </cell>
          <cell r="D18">
            <v>0</v>
          </cell>
          <cell r="E18">
            <v>65.040000000000006</v>
          </cell>
          <cell r="F18" t="str">
            <v>km</v>
          </cell>
          <cell r="G18">
            <v>0</v>
          </cell>
          <cell r="H18">
            <v>65.040000000000006</v>
          </cell>
          <cell r="AI18">
            <v>0</v>
          </cell>
          <cell r="AJ18" t="str">
            <v>N</v>
          </cell>
        </row>
        <row r="19">
          <cell r="A19" t="str">
            <v>01-02-f</v>
          </cell>
          <cell r="B19" t="str">
            <v>Carriage of 1000 Nos. bricks or load upto 3 tonne by truck etc : 2nd - 5th kilometer</v>
          </cell>
          <cell r="C19" t="str">
            <v>1 KM</v>
          </cell>
          <cell r="D19">
            <v>0</v>
          </cell>
          <cell r="E19">
            <v>15.13</v>
          </cell>
          <cell r="F19" t="str">
            <v>km</v>
          </cell>
          <cell r="G19">
            <v>0</v>
          </cell>
          <cell r="H19">
            <v>15.13</v>
          </cell>
          <cell r="AI19">
            <v>0</v>
          </cell>
          <cell r="AJ19" t="str">
            <v>N</v>
          </cell>
        </row>
        <row r="20">
          <cell r="A20" t="str">
            <v>01-02-g</v>
          </cell>
          <cell r="B20" t="str">
            <v>Carriage of 1000 Nos. bricks or load upto 3 tonne by truck etc : 6th - 10th kilometer</v>
          </cell>
          <cell r="C20" t="str">
            <v>1 KM</v>
          </cell>
          <cell r="D20">
            <v>0</v>
          </cell>
          <cell r="E20">
            <v>12.75</v>
          </cell>
          <cell r="F20" t="str">
            <v>km</v>
          </cell>
          <cell r="G20">
            <v>0</v>
          </cell>
          <cell r="H20">
            <v>12.75</v>
          </cell>
          <cell r="AI20">
            <v>0</v>
          </cell>
          <cell r="AJ20" t="str">
            <v>N</v>
          </cell>
        </row>
        <row r="21">
          <cell r="A21" t="str">
            <v>01-02-h</v>
          </cell>
          <cell r="B21" t="str">
            <v>Carriage of 1000 Nos. bricks or load upto 3 tonne by truck etc : 11th &amp; subsequent kilometer</v>
          </cell>
          <cell r="C21" t="str">
            <v>1 KM</v>
          </cell>
          <cell r="D21">
            <v>0</v>
          </cell>
          <cell r="E21">
            <v>10.47</v>
          </cell>
          <cell r="F21" t="str">
            <v>km</v>
          </cell>
          <cell r="G21">
            <v>0</v>
          </cell>
          <cell r="H21">
            <v>10.47</v>
          </cell>
          <cell r="AI21">
            <v>0</v>
          </cell>
          <cell r="AJ21" t="str">
            <v>N</v>
          </cell>
        </row>
        <row r="22">
          <cell r="A22" t="str">
            <v>01-03-a</v>
          </cell>
          <cell r="B22" t="str">
            <v>Carriage of cement(bag), bitumen/lubricants (drum) by truck or other means : 1st 50 meter</v>
          </cell>
          <cell r="C22" t="str">
            <v>Tonne/50
Meter</v>
          </cell>
          <cell r="D22">
            <v>0</v>
          </cell>
          <cell r="E22">
            <v>11.77</v>
          </cell>
          <cell r="F22" t="str">
            <v>tonne/50m</v>
          </cell>
          <cell r="G22">
            <v>0</v>
          </cell>
          <cell r="H22">
            <v>11.77</v>
          </cell>
          <cell r="AI22">
            <v>0</v>
          </cell>
          <cell r="AJ22" t="str">
            <v>N</v>
          </cell>
        </row>
        <row r="23">
          <cell r="A23" t="str">
            <v>01-03-b</v>
          </cell>
          <cell r="B23" t="str">
            <v>Carriage of cement (bag) bitumen/lubricant (drum) by truck or other means : 2nd 50 meter</v>
          </cell>
          <cell r="C23" t="str">
            <v>Tonne/50
Meter</v>
          </cell>
          <cell r="D23">
            <v>0</v>
          </cell>
          <cell r="E23">
            <v>1.86</v>
          </cell>
          <cell r="F23" t="str">
            <v>tonne/50m</v>
          </cell>
          <cell r="G23">
            <v>0</v>
          </cell>
          <cell r="H23">
            <v>1.86</v>
          </cell>
          <cell r="AI23">
            <v>0</v>
          </cell>
          <cell r="AJ23" t="str">
            <v>N</v>
          </cell>
        </row>
        <row r="24">
          <cell r="A24" t="str">
            <v>01-03-c</v>
          </cell>
          <cell r="B24" t="str">
            <v>Carriage of cement (bag), bitumen/lubricant (drum) by truck or other means : 3rd to 5th 50 meter</v>
          </cell>
          <cell r="C24" t="str">
            <v>Tonne/50
Meter</v>
          </cell>
          <cell r="D24">
            <v>0</v>
          </cell>
          <cell r="E24">
            <v>1.24</v>
          </cell>
          <cell r="F24" t="str">
            <v>tonne/50m</v>
          </cell>
          <cell r="G24">
            <v>0</v>
          </cell>
          <cell r="H24">
            <v>1.24</v>
          </cell>
          <cell r="AI24">
            <v>0</v>
          </cell>
          <cell r="AJ24" t="str">
            <v>N</v>
          </cell>
        </row>
        <row r="25">
          <cell r="A25" t="str">
            <v>01-03-d</v>
          </cell>
          <cell r="B25" t="str">
            <v>Carriage of cement(bag), bitumen/lubricant (drum) by truck or other means : 250 to 1000 meter</v>
          </cell>
          <cell r="C25" t="str">
            <v>Tonne/25
0 Meter</v>
          </cell>
          <cell r="D25">
            <v>0</v>
          </cell>
          <cell r="E25">
            <v>5.78</v>
          </cell>
          <cell r="F25" t="str">
            <v>t/250m</v>
          </cell>
          <cell r="G25">
            <v>0</v>
          </cell>
          <cell r="H25">
            <v>5.78</v>
          </cell>
          <cell r="AI25">
            <v>0</v>
          </cell>
          <cell r="AJ25" t="str">
            <v>N</v>
          </cell>
        </row>
        <row r="26">
          <cell r="A26" t="str">
            <v>01-03-e</v>
          </cell>
          <cell r="B26" t="str">
            <v>Carriage of cement(bags), bitumen/lubricant (drum) by truck or other means : 1st kilometer</v>
          </cell>
          <cell r="C26" t="str">
            <v>Tonne/1
Km</v>
          </cell>
          <cell r="D26">
            <v>0</v>
          </cell>
          <cell r="E26">
            <v>20.65</v>
          </cell>
          <cell r="F26" t="str">
            <v>tonne/km</v>
          </cell>
          <cell r="G26">
            <v>0</v>
          </cell>
          <cell r="H26">
            <v>20.65</v>
          </cell>
          <cell r="AI26">
            <v>0</v>
          </cell>
          <cell r="AJ26" t="str">
            <v>N</v>
          </cell>
        </row>
        <row r="27">
          <cell r="A27" t="str">
            <v>01-03-f</v>
          </cell>
          <cell r="B27" t="str">
            <v>Carriage of cement(bag), bitumen/lubricant (drum) by truck or other means : 2nd - 5th kilometer</v>
          </cell>
          <cell r="C27" t="str">
            <v>Tonne/1
Km</v>
          </cell>
          <cell r="D27">
            <v>0</v>
          </cell>
          <cell r="E27">
            <v>4.8</v>
          </cell>
          <cell r="F27" t="str">
            <v>tonne/km</v>
          </cell>
          <cell r="G27">
            <v>0</v>
          </cell>
          <cell r="H27">
            <v>4.8</v>
          </cell>
          <cell r="AI27">
            <v>0</v>
          </cell>
          <cell r="AJ27" t="str">
            <v>N</v>
          </cell>
        </row>
        <row r="28">
          <cell r="A28" t="str">
            <v>01-03-g</v>
          </cell>
          <cell r="B28" t="str">
            <v>Carriage of cement(bag), bitumen/lubricant (drum) by truck or other means : 6th - 10th kilometer</v>
          </cell>
          <cell r="C28" t="str">
            <v>Tonne/1
Km</v>
          </cell>
          <cell r="D28">
            <v>0</v>
          </cell>
          <cell r="E28">
            <v>4.05</v>
          </cell>
          <cell r="F28" t="str">
            <v>tonne/km</v>
          </cell>
          <cell r="G28">
            <v>0</v>
          </cell>
          <cell r="H28">
            <v>4.05</v>
          </cell>
          <cell r="AI28">
            <v>0</v>
          </cell>
          <cell r="AJ28" t="str">
            <v>N</v>
          </cell>
        </row>
        <row r="29">
          <cell r="A29" t="str">
            <v>01-03-h</v>
          </cell>
          <cell r="B29" t="str">
            <v>Carriage of cement(bag), bitumen/lubricant (drum) by truck or other means : 11th &amp; subsequent km</v>
          </cell>
          <cell r="C29" t="str">
            <v>Tonne/1
Km</v>
          </cell>
          <cell r="D29">
            <v>0</v>
          </cell>
          <cell r="E29">
            <v>3.33</v>
          </cell>
          <cell r="F29" t="str">
            <v>tonne/km</v>
          </cell>
          <cell r="G29">
            <v>0</v>
          </cell>
          <cell r="H29">
            <v>3.33</v>
          </cell>
          <cell r="AI29">
            <v>0</v>
          </cell>
          <cell r="AJ29" t="str">
            <v>N</v>
          </cell>
        </row>
        <row r="30">
          <cell r="A30" t="str">
            <v>01-04-a</v>
          </cell>
          <cell r="B30" t="str">
            <v>Carriage of 100cft of sarkanda, pilchi, frash etc by road or boat : 1st 50 meter</v>
          </cell>
          <cell r="C30" t="str">
            <v>50 Meter</v>
          </cell>
          <cell r="D30">
            <v>0</v>
          </cell>
          <cell r="E30">
            <v>35.31</v>
          </cell>
          <cell r="F30" t="str">
            <v>50 m</v>
          </cell>
          <cell r="G30">
            <v>0</v>
          </cell>
          <cell r="H30">
            <v>35.31</v>
          </cell>
          <cell r="AI30">
            <v>0</v>
          </cell>
          <cell r="AJ30" t="str">
            <v>N</v>
          </cell>
        </row>
        <row r="31">
          <cell r="A31" t="str">
            <v>01-04-b</v>
          </cell>
          <cell r="B31" t="str">
            <v>Carriage of 100cft of sarkanda, pilchi, frash etc by road or boat : 2nd 50 meter</v>
          </cell>
          <cell r="C31" t="str">
            <v>50 Meter</v>
          </cell>
          <cell r="D31">
            <v>0</v>
          </cell>
          <cell r="E31">
            <v>5.58</v>
          </cell>
          <cell r="F31" t="str">
            <v>50 m</v>
          </cell>
          <cell r="G31">
            <v>0</v>
          </cell>
          <cell r="H31">
            <v>5.58</v>
          </cell>
          <cell r="AI31">
            <v>0</v>
          </cell>
          <cell r="AJ31" t="str">
            <v>N</v>
          </cell>
        </row>
        <row r="32">
          <cell r="A32" t="str">
            <v>01-04-c</v>
          </cell>
          <cell r="B32" t="str">
            <v>Carriage of 100cft of sarkanda, pichi, frash etc by road or boat : 3rd to 5th kilometer</v>
          </cell>
          <cell r="C32" t="str">
            <v>50 Meter</v>
          </cell>
          <cell r="D32">
            <v>0</v>
          </cell>
          <cell r="E32">
            <v>3.72</v>
          </cell>
          <cell r="F32" t="str">
            <v>50 m</v>
          </cell>
          <cell r="G32">
            <v>0</v>
          </cell>
          <cell r="H32">
            <v>3.72</v>
          </cell>
          <cell r="AI32">
            <v>0</v>
          </cell>
          <cell r="AJ32" t="str">
            <v>N</v>
          </cell>
        </row>
        <row r="33">
          <cell r="A33" t="str">
            <v>01-04-d</v>
          </cell>
          <cell r="B33" t="str">
            <v>Carriage of 100cft of sarkanda, pilchi, frash etc by road or boat : 250 to 1000 meter</v>
          </cell>
          <cell r="C33" t="str">
            <v>250 Meter</v>
          </cell>
          <cell r="D33">
            <v>0</v>
          </cell>
          <cell r="E33">
            <v>17.34</v>
          </cell>
          <cell r="F33" t="str">
            <v>250 m</v>
          </cell>
          <cell r="G33">
            <v>0</v>
          </cell>
          <cell r="H33">
            <v>17.34</v>
          </cell>
          <cell r="AI33">
            <v>0</v>
          </cell>
          <cell r="AJ33" t="str">
            <v>N</v>
          </cell>
        </row>
        <row r="34">
          <cell r="A34" t="str">
            <v>01-04-e</v>
          </cell>
          <cell r="B34" t="str">
            <v>Carriage of 100cft of sarkanda, pichi, frash etc by road or boat : 1st kilometer</v>
          </cell>
          <cell r="C34" t="str">
            <v>1 KM</v>
          </cell>
          <cell r="D34">
            <v>0</v>
          </cell>
          <cell r="E34">
            <v>61.94</v>
          </cell>
          <cell r="F34" t="str">
            <v>km</v>
          </cell>
          <cell r="G34">
            <v>0</v>
          </cell>
          <cell r="H34">
            <v>61.94</v>
          </cell>
          <cell r="AI34">
            <v>0</v>
          </cell>
          <cell r="AJ34" t="str">
            <v>N</v>
          </cell>
        </row>
        <row r="35">
          <cell r="A35" t="str">
            <v>01-04-f</v>
          </cell>
          <cell r="B35" t="str">
            <v>Carriage of 100cft of sarkanda, pilchi, frash etc by road or boat : 2nd - 5th kilometer</v>
          </cell>
          <cell r="C35" t="str">
            <v>1 KM</v>
          </cell>
          <cell r="D35">
            <v>0</v>
          </cell>
          <cell r="E35">
            <v>14.41</v>
          </cell>
          <cell r="F35" t="str">
            <v>km</v>
          </cell>
          <cell r="G35">
            <v>0</v>
          </cell>
          <cell r="H35">
            <v>14.41</v>
          </cell>
          <cell r="AI35">
            <v>0</v>
          </cell>
          <cell r="AJ35" t="str">
            <v>N</v>
          </cell>
        </row>
        <row r="36">
          <cell r="A36" t="str">
            <v>01-04-g</v>
          </cell>
          <cell r="B36" t="str">
            <v>Carriage of 100cft of sarkanda, pilchi, frash etc by road or boat : 6th - 10th kilometer</v>
          </cell>
          <cell r="C36" t="str">
            <v>1 KM</v>
          </cell>
          <cell r="D36">
            <v>0</v>
          </cell>
          <cell r="E36">
            <v>12.14</v>
          </cell>
          <cell r="F36" t="str">
            <v>km</v>
          </cell>
          <cell r="G36">
            <v>0</v>
          </cell>
          <cell r="H36">
            <v>12.14</v>
          </cell>
          <cell r="AI36">
            <v>0</v>
          </cell>
          <cell r="AJ36" t="str">
            <v>N</v>
          </cell>
        </row>
        <row r="37">
          <cell r="A37" t="str">
            <v>01-04-h</v>
          </cell>
          <cell r="B37" t="str">
            <v>Carriage of 100cft of sarkanda, pilchi, frash etc by road or boat : 11th &amp; subsequent kilometer</v>
          </cell>
          <cell r="C37" t="str">
            <v>1 KM</v>
          </cell>
          <cell r="D37">
            <v>0</v>
          </cell>
          <cell r="E37">
            <v>9.98</v>
          </cell>
          <cell r="F37" t="str">
            <v>km</v>
          </cell>
          <cell r="G37">
            <v>0</v>
          </cell>
          <cell r="H37">
            <v>9.98</v>
          </cell>
          <cell r="AI37">
            <v>0</v>
          </cell>
          <cell r="AJ37" t="str">
            <v>N</v>
          </cell>
        </row>
        <row r="38">
          <cell r="A38" t="str">
            <v>01-05-a</v>
          </cell>
          <cell r="B38" t="str">
            <v>Carriage of small consignments upto 250kg 1st 50 meter</v>
          </cell>
          <cell r="C38" t="str">
            <v>50 Meter</v>
          </cell>
          <cell r="D38">
            <v>0</v>
          </cell>
          <cell r="E38">
            <v>2.94</v>
          </cell>
          <cell r="F38" t="str">
            <v>50 m</v>
          </cell>
          <cell r="G38">
            <v>0</v>
          </cell>
          <cell r="H38">
            <v>2.94</v>
          </cell>
          <cell r="J38" t="str">
            <v>For consignment
weighing over 250
kg, the rate shall be
increased on pro-rate
basis.</v>
          </cell>
          <cell r="AI38">
            <v>0</v>
          </cell>
          <cell r="AJ38" t="str">
            <v>N</v>
          </cell>
        </row>
        <row r="39">
          <cell r="A39" t="str">
            <v>01-05-b</v>
          </cell>
          <cell r="B39" t="str">
            <v>Carriage of small consigmnments upto 250 kg 2nd 50 meter</v>
          </cell>
          <cell r="C39" t="str">
            <v>50 Meter</v>
          </cell>
          <cell r="D39">
            <v>0</v>
          </cell>
          <cell r="E39">
            <v>0.46</v>
          </cell>
          <cell r="F39" t="str">
            <v>50 m</v>
          </cell>
          <cell r="G39">
            <v>0</v>
          </cell>
          <cell r="H39">
            <v>0.46</v>
          </cell>
          <cell r="AI39">
            <v>0</v>
          </cell>
          <cell r="AJ39" t="str">
            <v>N</v>
          </cell>
        </row>
        <row r="40">
          <cell r="A40" t="str">
            <v>01-05-c</v>
          </cell>
          <cell r="B40" t="str">
            <v>Carriage of small consignments upto 250 kg 3rd to 5th 50 meters</v>
          </cell>
          <cell r="C40" t="str">
            <v>50 Meter</v>
          </cell>
          <cell r="D40">
            <v>0</v>
          </cell>
          <cell r="E40">
            <v>0.31</v>
          </cell>
          <cell r="F40" t="str">
            <v>50 m</v>
          </cell>
          <cell r="G40">
            <v>0</v>
          </cell>
          <cell r="H40">
            <v>0.31</v>
          </cell>
          <cell r="AI40">
            <v>0</v>
          </cell>
          <cell r="AJ40" t="str">
            <v>N</v>
          </cell>
        </row>
        <row r="41">
          <cell r="A41" t="str">
            <v>01-05-d</v>
          </cell>
          <cell r="B41" t="str">
            <v>Carriage of small consignments upto 250 kg 250 - 1000 meter</v>
          </cell>
          <cell r="C41" t="str">
            <v>250 Meter</v>
          </cell>
          <cell r="D41">
            <v>0</v>
          </cell>
          <cell r="E41">
            <v>1.45</v>
          </cell>
          <cell r="F41" t="str">
            <v>250 m</v>
          </cell>
          <cell r="G41">
            <v>0</v>
          </cell>
          <cell r="H41">
            <v>1.45</v>
          </cell>
          <cell r="AI41">
            <v>0</v>
          </cell>
          <cell r="AJ41" t="str">
            <v>N</v>
          </cell>
        </row>
        <row r="42">
          <cell r="A42" t="str">
            <v>01-05-e</v>
          </cell>
          <cell r="B42" t="str">
            <v>Carriage of small consignments upto 250 kg 1st kilometer</v>
          </cell>
          <cell r="C42" t="str">
            <v>1 KM</v>
          </cell>
          <cell r="D42">
            <v>0</v>
          </cell>
          <cell r="E42">
            <v>5.16</v>
          </cell>
          <cell r="F42" t="str">
            <v>km</v>
          </cell>
          <cell r="G42">
            <v>0</v>
          </cell>
          <cell r="H42">
            <v>5.16</v>
          </cell>
          <cell r="AI42">
            <v>0</v>
          </cell>
          <cell r="AJ42" t="str">
            <v>N</v>
          </cell>
        </row>
        <row r="43">
          <cell r="A43" t="str">
            <v>01-05-f</v>
          </cell>
          <cell r="B43" t="str">
            <v>Carriage of small consignments upto 250 kg 2nd to 5th kilometer</v>
          </cell>
          <cell r="C43" t="str">
            <v>1 KM</v>
          </cell>
          <cell r="D43">
            <v>0</v>
          </cell>
          <cell r="E43">
            <v>1.2</v>
          </cell>
          <cell r="F43" t="str">
            <v>km</v>
          </cell>
          <cell r="G43">
            <v>0</v>
          </cell>
          <cell r="H43">
            <v>1.2</v>
          </cell>
          <cell r="AI43">
            <v>0</v>
          </cell>
          <cell r="AJ43" t="str">
            <v>N</v>
          </cell>
        </row>
        <row r="44">
          <cell r="A44" t="str">
            <v>01-05-g</v>
          </cell>
          <cell r="B44" t="str">
            <v>Carriage of small consignments upto 250 kg 6th to 10th kilometer</v>
          </cell>
          <cell r="C44" t="str">
            <v>1 KM</v>
          </cell>
          <cell r="D44">
            <v>0</v>
          </cell>
          <cell r="E44">
            <v>1.01</v>
          </cell>
          <cell r="F44" t="str">
            <v>km</v>
          </cell>
          <cell r="G44">
            <v>0</v>
          </cell>
          <cell r="H44">
            <v>1.01</v>
          </cell>
          <cell r="AI44">
            <v>0</v>
          </cell>
          <cell r="AJ44" t="str">
            <v>N</v>
          </cell>
        </row>
        <row r="45">
          <cell r="A45" t="str">
            <v>01-05-h</v>
          </cell>
          <cell r="B45" t="str">
            <v>Carriage of small consignments upto 250 kg 11th &amp; subsequent kilometer</v>
          </cell>
          <cell r="C45" t="str">
            <v>1 KM</v>
          </cell>
          <cell r="D45">
            <v>0</v>
          </cell>
          <cell r="E45">
            <v>0.83</v>
          </cell>
          <cell r="F45" t="str">
            <v>km</v>
          </cell>
          <cell r="G45">
            <v>0</v>
          </cell>
          <cell r="H45">
            <v>0.83</v>
          </cell>
          <cell r="AI45">
            <v>0</v>
          </cell>
          <cell r="AJ45" t="str">
            <v>N</v>
          </cell>
        </row>
        <row r="46">
          <cell r="A46" t="str">
            <v>01-06-a</v>
          </cell>
          <cell r="B46" t="str">
            <v>Carriage of consignments (odd job) Coolie load</v>
          </cell>
          <cell r="C46" t="str">
            <v>1 KM</v>
          </cell>
          <cell r="D46">
            <v>27.9</v>
          </cell>
          <cell r="E46">
            <v>27.9</v>
          </cell>
          <cell r="F46" t="str">
            <v>km</v>
          </cell>
          <cell r="G46">
            <v>27.9</v>
          </cell>
          <cell r="H46">
            <v>27.9</v>
          </cell>
          <cell r="AI46">
            <v>0</v>
          </cell>
          <cell r="AJ46" t="str">
            <v>N</v>
          </cell>
        </row>
        <row r="47">
          <cell r="A47" t="str">
            <v>01-06-b</v>
          </cell>
          <cell r="B47" t="str">
            <v>Carriage of consignments (odd job) Donkey load</v>
          </cell>
          <cell r="C47" t="str">
            <v>1 KM</v>
          </cell>
          <cell r="D47">
            <v>0</v>
          </cell>
          <cell r="E47">
            <v>18.149999999999999</v>
          </cell>
          <cell r="F47" t="str">
            <v>km</v>
          </cell>
          <cell r="G47">
            <v>0</v>
          </cell>
          <cell r="H47">
            <v>18.149999999999999</v>
          </cell>
          <cell r="AI47">
            <v>0</v>
          </cell>
          <cell r="AJ47" t="str">
            <v>N</v>
          </cell>
        </row>
        <row r="48">
          <cell r="A48" t="str">
            <v>01-06-c</v>
          </cell>
          <cell r="B48" t="str">
            <v>Carriage of consignments (odd job) Cart Load</v>
          </cell>
          <cell r="C48" t="str">
            <v>1 KM</v>
          </cell>
          <cell r="D48">
            <v>0</v>
          </cell>
          <cell r="E48">
            <v>13.61</v>
          </cell>
          <cell r="F48" t="str">
            <v>km</v>
          </cell>
          <cell r="G48">
            <v>0</v>
          </cell>
          <cell r="H48">
            <v>13.61</v>
          </cell>
          <cell r="AI48">
            <v>0</v>
          </cell>
          <cell r="AJ48" t="str">
            <v>N</v>
          </cell>
        </row>
        <row r="49">
          <cell r="A49" t="str">
            <v>01-06-d</v>
          </cell>
          <cell r="B49" t="str">
            <v>Carriage of consignments (odd job) Camel load</v>
          </cell>
          <cell r="C49" t="str">
            <v>1 KM</v>
          </cell>
          <cell r="D49">
            <v>0</v>
          </cell>
          <cell r="E49">
            <v>18.149999999999999</v>
          </cell>
          <cell r="F49" t="str">
            <v>km</v>
          </cell>
          <cell r="G49">
            <v>0</v>
          </cell>
          <cell r="H49">
            <v>18.149999999999999</v>
          </cell>
          <cell r="AI49">
            <v>0</v>
          </cell>
          <cell r="AJ49" t="str">
            <v>N</v>
          </cell>
        </row>
        <row r="50">
          <cell r="A50" t="str">
            <v>01-07-a</v>
          </cell>
          <cell r="B50" t="str">
            <v>Hire Charges of Truck</v>
          </cell>
          <cell r="C50" t="str">
            <v>Day</v>
          </cell>
          <cell r="D50">
            <v>0</v>
          </cell>
          <cell r="E50">
            <v>5526.67</v>
          </cell>
          <cell r="F50" t="str">
            <v>Day</v>
          </cell>
          <cell r="G50">
            <v>0</v>
          </cell>
          <cell r="H50">
            <v>5526.67</v>
          </cell>
          <cell r="J50" t="str">
            <v>a) This item shall be
allowed with prior
concurrence of
Superintending
Engineer b) The rate
includes pay of driver
and cleaner only. The
cost of repairs shall
be borne by the owner
and the cost of POL,
loading/unloading
shall be paid by the
borrower .</v>
          </cell>
          <cell r="AI50">
            <v>0</v>
          </cell>
          <cell r="AJ50" t="str">
            <v>N</v>
          </cell>
        </row>
        <row r="51">
          <cell r="A51" t="str">
            <v>01-07-b</v>
          </cell>
          <cell r="B51" t="str">
            <v>Hire charges of Tractor with trolley</v>
          </cell>
          <cell r="C51" t="str">
            <v>Day</v>
          </cell>
          <cell r="D51">
            <v>0</v>
          </cell>
          <cell r="E51">
            <v>4964.7299999999996</v>
          </cell>
          <cell r="F51" t="str">
            <v>Day</v>
          </cell>
          <cell r="G51">
            <v>0</v>
          </cell>
          <cell r="H51">
            <v>4964.7299999999996</v>
          </cell>
          <cell r="AI51">
            <v>0</v>
          </cell>
          <cell r="AJ51" t="str">
            <v>N</v>
          </cell>
        </row>
        <row r="52">
          <cell r="A52" t="str">
            <v>01-07-c</v>
          </cell>
          <cell r="B52" t="str">
            <v>Hire charges of Tractor without trolley</v>
          </cell>
          <cell r="C52" t="str">
            <v>Day</v>
          </cell>
          <cell r="D52">
            <v>0</v>
          </cell>
          <cell r="E52">
            <v>4005.24</v>
          </cell>
          <cell r="F52" t="str">
            <v>Day</v>
          </cell>
          <cell r="G52">
            <v>0</v>
          </cell>
          <cell r="H52">
            <v>4005.24</v>
          </cell>
          <cell r="AI52">
            <v>0</v>
          </cell>
          <cell r="AJ52" t="str">
            <v>N</v>
          </cell>
        </row>
        <row r="53">
          <cell r="A53" t="str">
            <v>01-08-a</v>
          </cell>
          <cell r="B53" t="str">
            <v>Hand shunting loaded railway wagons Upto 500 meter</v>
          </cell>
          <cell r="C53" t="str">
            <v>Each</v>
          </cell>
          <cell r="D53">
            <v>418.5</v>
          </cell>
          <cell r="E53">
            <v>418.5</v>
          </cell>
          <cell r="F53" t="str">
            <v>Each</v>
          </cell>
          <cell r="G53">
            <v>418.5</v>
          </cell>
          <cell r="H53">
            <v>418.5</v>
          </cell>
          <cell r="AI53">
            <v>0</v>
          </cell>
          <cell r="AJ53" t="str">
            <v>N</v>
          </cell>
        </row>
        <row r="54">
          <cell r="A54" t="str">
            <v>01-08-b</v>
          </cell>
          <cell r="B54" t="str">
            <v>Hand shunting loaded railway wagons Upto 1 kilometer</v>
          </cell>
          <cell r="C54" t="str">
            <v>Each</v>
          </cell>
          <cell r="D54">
            <v>627.75</v>
          </cell>
          <cell r="E54">
            <v>627.75</v>
          </cell>
          <cell r="F54" t="str">
            <v>Each</v>
          </cell>
          <cell r="G54">
            <v>627.75</v>
          </cell>
          <cell r="H54">
            <v>627.75</v>
          </cell>
          <cell r="AI54">
            <v>0</v>
          </cell>
          <cell r="AJ54" t="str">
            <v>N</v>
          </cell>
        </row>
        <row r="55">
          <cell r="A55" t="str">
            <v>01-08-c</v>
          </cell>
          <cell r="B55" t="str">
            <v>Hand shunting loaded railway wagons Upto 2 kilometer</v>
          </cell>
          <cell r="C55" t="str">
            <v>Each</v>
          </cell>
          <cell r="D55">
            <v>767.25</v>
          </cell>
          <cell r="E55">
            <v>767.25</v>
          </cell>
          <cell r="F55" t="str">
            <v>Each</v>
          </cell>
          <cell r="G55">
            <v>767.25</v>
          </cell>
          <cell r="H55">
            <v>767.25</v>
          </cell>
          <cell r="AI55">
            <v>0</v>
          </cell>
          <cell r="AJ55" t="str">
            <v>N</v>
          </cell>
        </row>
        <row r="56">
          <cell r="A56" t="str">
            <v>01-08-d</v>
          </cell>
          <cell r="B56" t="str">
            <v>Hand shunting loaded railway wagons 3rd &amp; subsequent kilometer</v>
          </cell>
          <cell r="C56" t="str">
            <v>Each</v>
          </cell>
          <cell r="D56">
            <v>348.75</v>
          </cell>
          <cell r="E56">
            <v>348.75</v>
          </cell>
          <cell r="F56" t="str">
            <v>Each</v>
          </cell>
          <cell r="G56">
            <v>348.75</v>
          </cell>
          <cell r="H56">
            <v>348.75</v>
          </cell>
          <cell r="AI56">
            <v>0</v>
          </cell>
          <cell r="AJ56" t="str">
            <v>N</v>
          </cell>
        </row>
        <row r="57">
          <cell r="A57" t="str">
            <v>01-09-a</v>
          </cell>
          <cell r="B57" t="str">
            <v>Hand shunting empty railway wagons Upto 500 meter</v>
          </cell>
          <cell r="C57" t="str">
            <v>Each</v>
          </cell>
          <cell r="D57">
            <v>209.25</v>
          </cell>
          <cell r="E57">
            <v>209.25</v>
          </cell>
          <cell r="F57" t="str">
            <v>Each</v>
          </cell>
          <cell r="G57">
            <v>209.25</v>
          </cell>
          <cell r="H57">
            <v>209.25</v>
          </cell>
          <cell r="AI57">
            <v>0</v>
          </cell>
          <cell r="AJ57" t="str">
            <v>N</v>
          </cell>
        </row>
        <row r="58">
          <cell r="A58" t="str">
            <v>01-09-b</v>
          </cell>
          <cell r="B58" t="str">
            <v>Hand shunting empty railway wagons Upto 1 kilometer</v>
          </cell>
          <cell r="C58" t="str">
            <v>Each</v>
          </cell>
          <cell r="D58">
            <v>313.88</v>
          </cell>
          <cell r="E58">
            <v>313.88</v>
          </cell>
          <cell r="F58" t="str">
            <v>Each</v>
          </cell>
          <cell r="G58">
            <v>313.88</v>
          </cell>
          <cell r="H58">
            <v>313.88</v>
          </cell>
          <cell r="AI58">
            <v>0</v>
          </cell>
          <cell r="AJ58" t="str">
            <v>N</v>
          </cell>
        </row>
        <row r="59">
          <cell r="A59" t="str">
            <v>01-09-c</v>
          </cell>
          <cell r="B59" t="str">
            <v>Hand shunting empty railway wagons Upto 2 kilometer</v>
          </cell>
          <cell r="C59" t="str">
            <v>Each</v>
          </cell>
          <cell r="D59">
            <v>383.63</v>
          </cell>
          <cell r="E59">
            <v>383.63</v>
          </cell>
          <cell r="F59" t="str">
            <v>Each</v>
          </cell>
          <cell r="G59">
            <v>383.63</v>
          </cell>
          <cell r="H59">
            <v>383.63</v>
          </cell>
          <cell r="AI59">
            <v>0</v>
          </cell>
          <cell r="AJ59" t="str">
            <v>N</v>
          </cell>
        </row>
        <row r="60">
          <cell r="A60" t="str">
            <v>01-09-d</v>
          </cell>
          <cell r="B60" t="str">
            <v>Hand shunting empty railway wagons 3rd &amp; subsequent kilometer</v>
          </cell>
          <cell r="C60" t="str">
            <v>Each</v>
          </cell>
          <cell r="D60">
            <v>174.38</v>
          </cell>
          <cell r="E60">
            <v>174.38</v>
          </cell>
          <cell r="F60" t="str">
            <v>Each</v>
          </cell>
          <cell r="G60">
            <v>174.38</v>
          </cell>
          <cell r="H60">
            <v>174.38</v>
          </cell>
          <cell r="AI60">
            <v>0</v>
          </cell>
          <cell r="AJ60" t="str">
            <v>N</v>
          </cell>
        </row>
        <row r="61">
          <cell r="A61" t="str">
            <v>02-01</v>
          </cell>
          <cell r="B61" t="str">
            <v>Load into or unload from railway wagons within 50m shingle, sand, ballast, tiles, etc, laid &amp; stacked</v>
          </cell>
          <cell r="C61" t="str">
            <v>100 cft</v>
          </cell>
          <cell r="D61">
            <v>279</v>
          </cell>
          <cell r="E61">
            <v>279</v>
          </cell>
          <cell r="F61" t="str">
            <v>m3</v>
          </cell>
          <cell r="G61">
            <v>98.53</v>
          </cell>
          <cell r="H61">
            <v>98.53</v>
          </cell>
          <cell r="AI61">
            <v>0</v>
          </cell>
          <cell r="AJ61" t="str">
            <v>N</v>
          </cell>
        </row>
        <row r="62">
          <cell r="A62" t="str">
            <v>02-02-a</v>
          </cell>
          <cell r="B62" t="str">
            <v>Load into or unload from railway wagons within 50m laid &amp; stacked : Bricks 10" size</v>
          </cell>
          <cell r="C62" t="str">
            <v>1000 No.</v>
          </cell>
          <cell r="D62">
            <v>348.75</v>
          </cell>
          <cell r="E62">
            <v>348.75</v>
          </cell>
          <cell r="F62" t="str">
            <v>1000 No.</v>
          </cell>
          <cell r="G62">
            <v>348.75</v>
          </cell>
          <cell r="H62">
            <v>348.75</v>
          </cell>
          <cell r="AI62">
            <v>0</v>
          </cell>
          <cell r="AJ62" t="str">
            <v>N</v>
          </cell>
        </row>
        <row r="63">
          <cell r="A63" t="str">
            <v>02-02-b</v>
          </cell>
          <cell r="B63" t="str">
            <v>Load into or unload from railway wagons within 50m laid &amp; stacked : Bricks 9" or smaller size</v>
          </cell>
          <cell r="C63" t="str">
            <v>1000 No.</v>
          </cell>
          <cell r="D63">
            <v>279</v>
          </cell>
          <cell r="E63">
            <v>279</v>
          </cell>
          <cell r="F63" t="str">
            <v>1000 No.</v>
          </cell>
          <cell r="G63">
            <v>279</v>
          </cell>
          <cell r="H63">
            <v>279</v>
          </cell>
          <cell r="AI63">
            <v>0</v>
          </cell>
          <cell r="AJ63" t="str">
            <v>N</v>
          </cell>
        </row>
        <row r="64">
          <cell r="A64" t="str">
            <v>02-03</v>
          </cell>
          <cell r="B64" t="str">
            <v>Load into or unload from railway wagons, cement in bags and stacking within 50m.</v>
          </cell>
          <cell r="C64" t="str">
            <v>100 No.</v>
          </cell>
          <cell r="D64">
            <v>348.75</v>
          </cell>
          <cell r="E64">
            <v>348.75</v>
          </cell>
          <cell r="F64" t="str">
            <v>100 No.</v>
          </cell>
          <cell r="G64">
            <v>348.75</v>
          </cell>
          <cell r="H64">
            <v>348.75</v>
          </cell>
          <cell r="AI64">
            <v>0</v>
          </cell>
          <cell r="AJ64" t="str">
            <v>N</v>
          </cell>
        </row>
        <row r="65">
          <cell r="A65" t="str">
            <v>02-04</v>
          </cell>
          <cell r="B65" t="str">
            <v>Load into or unload from railway wagons, empty cement bags and stacking</v>
          </cell>
          <cell r="C65" t="str">
            <v>1000 No.</v>
          </cell>
          <cell r="D65">
            <v>312.48</v>
          </cell>
          <cell r="E65">
            <v>312.48</v>
          </cell>
          <cell r="F65" t="str">
            <v>1000 No.</v>
          </cell>
          <cell r="G65">
            <v>312.48</v>
          </cell>
          <cell r="H65">
            <v>312.48</v>
          </cell>
          <cell r="AI65">
            <v>0</v>
          </cell>
          <cell r="AJ65" t="str">
            <v>N</v>
          </cell>
        </row>
        <row r="66">
          <cell r="A66" t="str">
            <v>02-05</v>
          </cell>
          <cell r="B66" t="str">
            <v>Load into or unload from railway wagons and stacking white lime in bags</v>
          </cell>
          <cell r="C66" t="str">
            <v>tonne</v>
          </cell>
          <cell r="D66">
            <v>69.75</v>
          </cell>
          <cell r="E66">
            <v>69.75</v>
          </cell>
          <cell r="F66" t="str">
            <v>tonne</v>
          </cell>
          <cell r="G66">
            <v>69.75</v>
          </cell>
          <cell r="H66">
            <v>69.75</v>
          </cell>
          <cell r="AI66">
            <v>0</v>
          </cell>
          <cell r="AJ66" t="str">
            <v>N</v>
          </cell>
        </row>
        <row r="67">
          <cell r="A67" t="str">
            <v>02-06</v>
          </cell>
          <cell r="B67" t="str">
            <v>Load into or unload from railway wagons structural steel, RS joists, rails, rail fastenings etc</v>
          </cell>
          <cell r="C67" t="str">
            <v>tonne</v>
          </cell>
          <cell r="D67">
            <v>167.4</v>
          </cell>
          <cell r="E67">
            <v>167.4</v>
          </cell>
          <cell r="F67" t="str">
            <v>tonne</v>
          </cell>
          <cell r="G67">
            <v>167.4</v>
          </cell>
          <cell r="H67">
            <v>167.4</v>
          </cell>
          <cell r="AI67">
            <v>0</v>
          </cell>
          <cell r="AJ67" t="str">
            <v>N</v>
          </cell>
        </row>
        <row r="68">
          <cell r="A68" t="str">
            <v>02-07</v>
          </cell>
          <cell r="B68" t="str">
            <v>Load into or unload from 45 gallon drums full, into or from railway wagons,lead upto 50m</v>
          </cell>
          <cell r="C68" t="str">
            <v>Each</v>
          </cell>
          <cell r="D68">
            <v>22.32</v>
          </cell>
          <cell r="E68">
            <v>22.32</v>
          </cell>
          <cell r="F68" t="str">
            <v>Each</v>
          </cell>
          <cell r="G68">
            <v>22.32</v>
          </cell>
          <cell r="H68">
            <v>22.32</v>
          </cell>
          <cell r="AI68">
            <v>0</v>
          </cell>
          <cell r="AJ68" t="str">
            <v>N</v>
          </cell>
        </row>
        <row r="69">
          <cell r="A69" t="str">
            <v>02-08</v>
          </cell>
          <cell r="B69" t="str">
            <v>Loading or unloading packages of all sorts upto 50 kg.</v>
          </cell>
          <cell r="C69" t="str">
            <v>Each</v>
          </cell>
          <cell r="D69">
            <v>19.53</v>
          </cell>
          <cell r="E69">
            <v>19.53</v>
          </cell>
          <cell r="F69" t="str">
            <v>Each</v>
          </cell>
          <cell r="G69">
            <v>19.53</v>
          </cell>
          <cell r="H69">
            <v>19.53</v>
          </cell>
          <cell r="J69" t="str">
            <v>Except cement in Jute
or paper bags</v>
          </cell>
          <cell r="AI69">
            <v>0</v>
          </cell>
          <cell r="AJ69" t="str">
            <v>N</v>
          </cell>
        </row>
        <row r="70">
          <cell r="A70" t="str">
            <v>02-09-a</v>
          </cell>
          <cell r="B70" t="str">
            <v>Load or unload sleepers other than wooden, incl stacking, lead upto 50 m : Broad gauge</v>
          </cell>
          <cell r="C70" t="str">
            <v>100 No.</v>
          </cell>
          <cell r="D70">
            <v>697.5</v>
          </cell>
          <cell r="E70">
            <v>697.5</v>
          </cell>
          <cell r="F70" t="str">
            <v>100 No.</v>
          </cell>
          <cell r="G70">
            <v>697.5</v>
          </cell>
          <cell r="H70">
            <v>697.5</v>
          </cell>
          <cell r="AI70">
            <v>0</v>
          </cell>
          <cell r="AJ70" t="str">
            <v>N</v>
          </cell>
        </row>
        <row r="71">
          <cell r="A71" t="str">
            <v>02-09-b</v>
          </cell>
          <cell r="B71" t="str">
            <v>Load or unload sleepers other than wooden, including stacking, lead upto 50 m : Metre gauge &amp;</v>
          </cell>
          <cell r="C71" t="str">
            <v>100 No.</v>
          </cell>
          <cell r="D71">
            <v>348.75</v>
          </cell>
          <cell r="E71">
            <v>348.75</v>
          </cell>
          <cell r="F71" t="str">
            <v>100 No.</v>
          </cell>
          <cell r="G71">
            <v>348.75</v>
          </cell>
          <cell r="H71">
            <v>348.75</v>
          </cell>
          <cell r="AI71">
            <v>0</v>
          </cell>
          <cell r="AJ71" t="str">
            <v>N</v>
          </cell>
        </row>
        <row r="72">
          <cell r="A72" t="str">
            <v>02-10</v>
          </cell>
          <cell r="B72" t="str">
            <v>Load or unload timber logs or shuttering into or from railway wagons, including stacking within 50m</v>
          </cell>
          <cell r="C72" t="str">
            <v>tonne</v>
          </cell>
          <cell r="D72">
            <v>92.07</v>
          </cell>
          <cell r="E72">
            <v>92.07</v>
          </cell>
          <cell r="F72" t="str">
            <v>tonne</v>
          </cell>
          <cell r="G72">
            <v>92.07</v>
          </cell>
          <cell r="H72">
            <v>92.07</v>
          </cell>
          <cell r="AI72">
            <v>0</v>
          </cell>
          <cell r="AJ72" t="str">
            <v>N</v>
          </cell>
        </row>
        <row r="73">
          <cell r="A73" t="str">
            <v>02-11</v>
          </cell>
          <cell r="B73" t="str">
            <v>Loading or unloading bhoosa in railway wagons lead upto 50 m.</v>
          </cell>
          <cell r="C73" t="str">
            <v>tonne</v>
          </cell>
          <cell r="D73">
            <v>209.25</v>
          </cell>
          <cell r="E73">
            <v>209.25</v>
          </cell>
          <cell r="F73" t="str">
            <v>tonne</v>
          </cell>
          <cell r="G73">
            <v>209.25</v>
          </cell>
          <cell r="H73">
            <v>209.25</v>
          </cell>
          <cell r="AI73">
            <v>0</v>
          </cell>
          <cell r="AJ73" t="str">
            <v>N</v>
          </cell>
        </row>
        <row r="74">
          <cell r="A74" t="str">
            <v>02-12</v>
          </cell>
          <cell r="B74" t="str">
            <v>Load or unload timber scrap or wooden plugs into or from railway wagons &amp; stacking within 50m</v>
          </cell>
          <cell r="C74" t="str">
            <v>tonne</v>
          </cell>
          <cell r="D74">
            <v>139.5</v>
          </cell>
          <cell r="E74">
            <v>139.5</v>
          </cell>
          <cell r="F74" t="str">
            <v>tonne</v>
          </cell>
          <cell r="G74">
            <v>139.5</v>
          </cell>
          <cell r="H74">
            <v>139.5</v>
          </cell>
          <cell r="AI74">
            <v>0</v>
          </cell>
          <cell r="AJ74" t="str">
            <v>N</v>
          </cell>
        </row>
        <row r="75">
          <cell r="A75" t="str">
            <v>02-13</v>
          </cell>
          <cell r="B75" t="str">
            <v>Load or unload pitching stone/spawl from railway wagons of any guage including clearing 1.5m away</v>
          </cell>
          <cell r="C75" t="str">
            <v>100 cft</v>
          </cell>
          <cell r="D75">
            <v>103.23</v>
          </cell>
          <cell r="E75">
            <v>103.23</v>
          </cell>
          <cell r="F75" t="str">
            <v>m3</v>
          </cell>
          <cell r="G75">
            <v>36.46</v>
          </cell>
          <cell r="H75">
            <v>36.46</v>
          </cell>
          <cell r="AI75">
            <v>0</v>
          </cell>
          <cell r="AJ75" t="str">
            <v>N</v>
          </cell>
        </row>
        <row r="76">
          <cell r="A76" t="str">
            <v>02-14</v>
          </cell>
          <cell r="B76" t="str">
            <v>Loading or unloading building stone including clearing away 1.5m from rails</v>
          </cell>
          <cell r="C76" t="str">
            <v>100 cft</v>
          </cell>
          <cell r="D76">
            <v>133.91999999999999</v>
          </cell>
          <cell r="E76">
            <v>133.91999999999999</v>
          </cell>
          <cell r="F76" t="str">
            <v>m3</v>
          </cell>
          <cell r="G76">
            <v>47.29</v>
          </cell>
          <cell r="H76">
            <v>47.29</v>
          </cell>
          <cell r="AI76">
            <v>0</v>
          </cell>
          <cell r="AJ76" t="str">
            <v>N</v>
          </cell>
        </row>
        <row r="77">
          <cell r="A77" t="str">
            <v>02-15-a</v>
          </cell>
          <cell r="B77" t="str">
            <v>Unloading oil,bitumen or tar etc : Crude Oil (to be pumped from tank wagon into tank)</v>
          </cell>
          <cell r="C77" t="str">
            <v>1000 ltr</v>
          </cell>
          <cell r="D77">
            <v>83.7</v>
          </cell>
          <cell r="E77">
            <v>83.7</v>
          </cell>
          <cell r="F77" t="str">
            <v>1000 ltr</v>
          </cell>
          <cell r="G77">
            <v>83.7</v>
          </cell>
          <cell r="H77">
            <v>83.7</v>
          </cell>
          <cell r="J77" t="str">
            <v>The rate include</v>
          </cell>
          <cell r="AI77">
            <v>0</v>
          </cell>
          <cell r="AJ77" t="str">
            <v>N</v>
          </cell>
        </row>
        <row r="78">
          <cell r="A78" t="str">
            <v>02-15-b</v>
          </cell>
          <cell r="B78" t="str">
            <v>Unloading oil,bitumen or tar etc Crude oil (drained by gravity)</v>
          </cell>
          <cell r="C78" t="str">
            <v>1000 ltr</v>
          </cell>
          <cell r="D78">
            <v>83.7</v>
          </cell>
          <cell r="E78">
            <v>83.7</v>
          </cell>
          <cell r="F78" t="str">
            <v>1000 ltr</v>
          </cell>
          <cell r="G78">
            <v>83.7</v>
          </cell>
          <cell r="H78">
            <v>83.7</v>
          </cell>
          <cell r="AI78">
            <v>0</v>
          </cell>
          <cell r="AJ78" t="str">
            <v>N</v>
          </cell>
        </row>
        <row r="79">
          <cell r="A79" t="str">
            <v>02-15-c</v>
          </cell>
          <cell r="B79" t="str">
            <v>Unloading oil,bitumen or tar etc Crude oil materials from railway wagons</v>
          </cell>
          <cell r="C79" t="str">
            <v>Ton</v>
          </cell>
          <cell r="D79">
            <v>15.9</v>
          </cell>
          <cell r="E79">
            <v>15.9</v>
          </cell>
          <cell r="F79" t="str">
            <v>Ton</v>
          </cell>
          <cell r="G79">
            <v>15.9</v>
          </cell>
          <cell r="H79">
            <v>15.9</v>
          </cell>
          <cell r="AI79">
            <v>0</v>
          </cell>
          <cell r="AJ79" t="str">
            <v>N</v>
          </cell>
        </row>
        <row r="80">
          <cell r="A80" t="str">
            <v>02-15-d</v>
          </cell>
          <cell r="B80" t="str">
            <v>Unloading oil, bitumen or tar etc : Fuel Oil from tank into empty drums including stacking within 50 m</v>
          </cell>
          <cell r="C80" t="str">
            <v>tonne</v>
          </cell>
          <cell r="D80">
            <v>139.5</v>
          </cell>
          <cell r="E80">
            <v>139.5</v>
          </cell>
          <cell r="F80" t="str">
            <v>tonne</v>
          </cell>
          <cell r="G80">
            <v>139.5</v>
          </cell>
          <cell r="H80">
            <v>139.5</v>
          </cell>
          <cell r="AI80">
            <v>0</v>
          </cell>
          <cell r="AJ80" t="str">
            <v>N</v>
          </cell>
        </row>
        <row r="81">
          <cell r="A81" t="str">
            <v>02-15-e</v>
          </cell>
          <cell r="B81" t="str">
            <v>Unloading oil,bitumen or tar etc Petrol (2 gallon tin)</v>
          </cell>
          <cell r="C81" t="str">
            <v>100 No.</v>
          </cell>
          <cell r="D81">
            <v>175.77</v>
          </cell>
          <cell r="E81">
            <v>175.77</v>
          </cell>
          <cell r="F81" t="str">
            <v>100 No.</v>
          </cell>
          <cell r="G81">
            <v>175.77</v>
          </cell>
          <cell r="H81">
            <v>175.77</v>
          </cell>
          <cell r="AI81">
            <v>0</v>
          </cell>
          <cell r="AJ81" t="str">
            <v>N</v>
          </cell>
        </row>
        <row r="82">
          <cell r="A82" t="str">
            <v>02-15-f</v>
          </cell>
          <cell r="B82" t="str">
            <v>Unloading oil, bitumen or tar etc Kerosine oil (4 gallon tin)</v>
          </cell>
          <cell r="C82" t="str">
            <v>100 No.</v>
          </cell>
          <cell r="D82">
            <v>348.75</v>
          </cell>
          <cell r="E82">
            <v>348.75</v>
          </cell>
          <cell r="F82" t="str">
            <v>100 No.</v>
          </cell>
          <cell r="G82">
            <v>348.75</v>
          </cell>
          <cell r="H82">
            <v>348.75</v>
          </cell>
          <cell r="AI82">
            <v>0</v>
          </cell>
          <cell r="AJ82" t="str">
            <v>N</v>
          </cell>
        </row>
        <row r="83">
          <cell r="A83" t="str">
            <v>02-15-g</v>
          </cell>
          <cell r="B83" t="str">
            <v>Unloading oil,bitumen or tar etc Tar &amp; Bitumen in drums with carriage upto 1 km</v>
          </cell>
          <cell r="C83" t="str">
            <v>100 No.</v>
          </cell>
          <cell r="D83">
            <v>0</v>
          </cell>
          <cell r="E83">
            <v>90.75</v>
          </cell>
          <cell r="F83" t="str">
            <v>100 No.</v>
          </cell>
          <cell r="G83">
            <v>0</v>
          </cell>
          <cell r="H83">
            <v>90.75</v>
          </cell>
          <cell r="AI83">
            <v>0</v>
          </cell>
          <cell r="AJ83" t="str">
            <v>N</v>
          </cell>
        </row>
        <row r="84">
          <cell r="A84" t="str">
            <v>02-16-a</v>
          </cell>
          <cell r="B84" t="str">
            <v>Removing and stacking within 50m. lead Stone, spawl, brick bats, shingle, sand, lime etc</v>
          </cell>
          <cell r="C84" t="str">
            <v>100 cft</v>
          </cell>
          <cell r="D84">
            <v>139.5</v>
          </cell>
          <cell r="E84">
            <v>139.5</v>
          </cell>
          <cell r="F84" t="str">
            <v>m3</v>
          </cell>
          <cell r="G84">
            <v>49.26</v>
          </cell>
          <cell r="H84">
            <v>49.26</v>
          </cell>
          <cell r="AI84">
            <v>0</v>
          </cell>
          <cell r="AJ84" t="str">
            <v>N</v>
          </cell>
        </row>
        <row r="85">
          <cell r="A85" t="str">
            <v>02-16-b</v>
          </cell>
          <cell r="B85" t="str">
            <v>Removing and stacking within 50m. lead Bricks</v>
          </cell>
          <cell r="C85" t="str">
            <v>1000 No.</v>
          </cell>
          <cell r="D85">
            <v>404.55</v>
          </cell>
          <cell r="E85">
            <v>404.55</v>
          </cell>
          <cell r="F85" t="str">
            <v>1000 No.</v>
          </cell>
          <cell r="G85">
            <v>404.55</v>
          </cell>
          <cell r="H85">
            <v>404.55</v>
          </cell>
          <cell r="AI85">
            <v>0</v>
          </cell>
          <cell r="AJ85" t="str">
            <v>N</v>
          </cell>
        </row>
        <row r="86">
          <cell r="A86" t="str">
            <v>02-16-c</v>
          </cell>
          <cell r="B86" t="str">
            <v>Removing and stacking within 50m. lead Broad gauge wooden sleepers</v>
          </cell>
          <cell r="C86" t="str">
            <v>100 No.</v>
          </cell>
          <cell r="D86">
            <v>223.2</v>
          </cell>
          <cell r="E86">
            <v>223.2</v>
          </cell>
          <cell r="F86" t="str">
            <v>100 No.</v>
          </cell>
          <cell r="G86">
            <v>223.2</v>
          </cell>
          <cell r="H86">
            <v>223.2</v>
          </cell>
          <cell r="AI86">
            <v>0</v>
          </cell>
          <cell r="AJ86" t="str">
            <v>N</v>
          </cell>
        </row>
        <row r="87">
          <cell r="A87" t="str">
            <v>02-16-d</v>
          </cell>
          <cell r="B87" t="str">
            <v>Removing and stacking within 50m. lead Metre gauge or narrow guage wooden sleepers</v>
          </cell>
          <cell r="C87" t="str">
            <v>100 No.</v>
          </cell>
          <cell r="D87">
            <v>127.5</v>
          </cell>
          <cell r="E87">
            <v>127.5</v>
          </cell>
          <cell r="F87" t="str">
            <v>100 No.</v>
          </cell>
          <cell r="G87">
            <v>127.5</v>
          </cell>
          <cell r="H87">
            <v>127.5</v>
          </cell>
          <cell r="AI87">
            <v>0</v>
          </cell>
          <cell r="AJ87" t="str">
            <v>N</v>
          </cell>
        </row>
        <row r="88">
          <cell r="A88" t="str">
            <v>02-16-e</v>
          </cell>
          <cell r="B88" t="str">
            <v>Removing and stacking within 50m. lead Rails, girders, pipes, cement etc.</v>
          </cell>
          <cell r="C88" t="str">
            <v>tonne</v>
          </cell>
          <cell r="D88">
            <v>64.17</v>
          </cell>
          <cell r="E88">
            <v>64.17</v>
          </cell>
          <cell r="F88" t="str">
            <v>tonne</v>
          </cell>
          <cell r="G88">
            <v>64.17</v>
          </cell>
          <cell r="H88">
            <v>64.17</v>
          </cell>
          <cell r="AI88">
            <v>0</v>
          </cell>
          <cell r="AJ88" t="str">
            <v>N</v>
          </cell>
        </row>
        <row r="89">
          <cell r="A89" t="str">
            <v>02-16-f</v>
          </cell>
          <cell r="B89" t="str">
            <v>Removing and stacking within 50m. lead Bridge and crossing timbers, etc.</v>
          </cell>
          <cell r="C89" t="str">
            <v>100 No.</v>
          </cell>
          <cell r="D89">
            <v>744.93</v>
          </cell>
          <cell r="E89">
            <v>744.93</v>
          </cell>
          <cell r="F89" t="str">
            <v>100 No.</v>
          </cell>
          <cell r="G89">
            <v>744.93</v>
          </cell>
          <cell r="H89">
            <v>744.93</v>
          </cell>
          <cell r="AI89">
            <v>0</v>
          </cell>
          <cell r="AJ89" t="str">
            <v>N</v>
          </cell>
        </row>
        <row r="90">
          <cell r="A90" t="str">
            <v>02-17</v>
          </cell>
          <cell r="B90" t="str">
            <v>Load into wagons girders, rails, MS bars, pipes etc. including 50m lead &amp; stacking inside wagons</v>
          </cell>
          <cell r="C90" t="str">
            <v>tonne</v>
          </cell>
          <cell r="D90">
            <v>178.56</v>
          </cell>
          <cell r="E90">
            <v>178.56</v>
          </cell>
          <cell r="F90" t="str">
            <v>tonne</v>
          </cell>
          <cell r="G90">
            <v>178.56</v>
          </cell>
          <cell r="H90">
            <v>178.56</v>
          </cell>
          <cell r="AI90">
            <v>0</v>
          </cell>
          <cell r="AJ90" t="str">
            <v>N</v>
          </cell>
        </row>
        <row r="91">
          <cell r="A91" t="str">
            <v>02-18</v>
          </cell>
          <cell r="B91" t="str">
            <v>Unload from wagons girders, rails, MS bars, girder etc. including 50m lead but excluding stacking</v>
          </cell>
          <cell r="C91" t="str">
            <v>tonne</v>
          </cell>
          <cell r="D91">
            <v>69.75</v>
          </cell>
          <cell r="E91">
            <v>69.75</v>
          </cell>
          <cell r="F91" t="str">
            <v>tonne</v>
          </cell>
          <cell r="G91">
            <v>69.75</v>
          </cell>
          <cell r="H91">
            <v>69.75</v>
          </cell>
          <cell r="AI91">
            <v>0</v>
          </cell>
          <cell r="AJ91" t="str">
            <v>N</v>
          </cell>
        </row>
        <row r="92">
          <cell r="A92" t="str">
            <v>02-19</v>
          </cell>
          <cell r="B92" t="str">
            <v>Load into wagons wooden baord guage sleepers including 50m lead &amp; stacking</v>
          </cell>
          <cell r="C92" t="str">
            <v>100 No.</v>
          </cell>
          <cell r="D92">
            <v>558</v>
          </cell>
          <cell r="E92">
            <v>558</v>
          </cell>
          <cell r="F92" t="str">
            <v>100 No.</v>
          </cell>
          <cell r="G92">
            <v>558</v>
          </cell>
          <cell r="H92">
            <v>558</v>
          </cell>
          <cell r="AI92">
            <v>0</v>
          </cell>
          <cell r="AJ92" t="str">
            <v>N</v>
          </cell>
        </row>
        <row r="93">
          <cell r="A93" t="str">
            <v>02-20</v>
          </cell>
          <cell r="B93" t="str">
            <v>Unload wooden broad gauge sleepers from wagons including 50m lead and stacking</v>
          </cell>
          <cell r="C93" t="str">
            <v>100 No.</v>
          </cell>
          <cell r="D93">
            <v>279</v>
          </cell>
          <cell r="E93">
            <v>279</v>
          </cell>
          <cell r="F93" t="str">
            <v>100 No.</v>
          </cell>
          <cell r="G93">
            <v>279</v>
          </cell>
          <cell r="H93">
            <v>279</v>
          </cell>
          <cell r="AI93">
            <v>0</v>
          </cell>
          <cell r="AJ93" t="str">
            <v>N</v>
          </cell>
        </row>
        <row r="94">
          <cell r="A94" t="str">
            <v>02-21</v>
          </cell>
          <cell r="B94" t="str">
            <v>Loading metre gauge or narrow guage wooden sleepers including 50m lead &amp; stack inside wagons</v>
          </cell>
          <cell r="C94" t="str">
            <v>100 No.</v>
          </cell>
          <cell r="D94">
            <v>306.89999999999998</v>
          </cell>
          <cell r="E94">
            <v>306.89999999999998</v>
          </cell>
          <cell r="F94" t="str">
            <v>100 No.</v>
          </cell>
          <cell r="G94">
            <v>306.89999999999998</v>
          </cell>
          <cell r="H94">
            <v>306.89999999999998</v>
          </cell>
          <cell r="AI94">
            <v>0</v>
          </cell>
          <cell r="AJ94" t="str">
            <v>N</v>
          </cell>
        </row>
        <row r="95">
          <cell r="A95" t="str">
            <v>02-22</v>
          </cell>
          <cell r="B95" t="str">
            <v>Unloading metre gauge or narrow guage wooden sleepers including 50m lead but excluding stacking</v>
          </cell>
          <cell r="C95" t="str">
            <v>100 No.</v>
          </cell>
          <cell r="D95">
            <v>147.87</v>
          </cell>
          <cell r="E95">
            <v>147.87</v>
          </cell>
          <cell r="F95" t="str">
            <v>100 No.</v>
          </cell>
          <cell r="G95">
            <v>147.87</v>
          </cell>
          <cell r="H95">
            <v>147.87</v>
          </cell>
          <cell r="AI95">
            <v>0</v>
          </cell>
          <cell r="AJ95" t="str">
            <v>N</v>
          </cell>
        </row>
        <row r="96">
          <cell r="A96" t="str">
            <v>02-23</v>
          </cell>
          <cell r="B96" t="str">
            <v>Loading bridge and crossing timber including 50m lead &amp; stacking</v>
          </cell>
          <cell r="C96" t="str">
            <v>100 No.</v>
          </cell>
          <cell r="D96">
            <v>279</v>
          </cell>
          <cell r="E96">
            <v>279</v>
          </cell>
          <cell r="F96" t="str">
            <v>100 No.</v>
          </cell>
          <cell r="G96">
            <v>279</v>
          </cell>
          <cell r="H96">
            <v>279</v>
          </cell>
          <cell r="AI96">
            <v>0</v>
          </cell>
          <cell r="AJ96" t="str">
            <v>N</v>
          </cell>
        </row>
        <row r="97">
          <cell r="A97" t="str">
            <v>02-24</v>
          </cell>
          <cell r="B97" t="str">
            <v>Unloading bridge and crossing timbers including 50m lead but excluding stacking</v>
          </cell>
          <cell r="C97" t="str">
            <v>100 No.</v>
          </cell>
          <cell r="D97">
            <v>139.5</v>
          </cell>
          <cell r="E97">
            <v>139.5</v>
          </cell>
          <cell r="F97" t="str">
            <v>100 No.</v>
          </cell>
          <cell r="G97">
            <v>139.5</v>
          </cell>
          <cell r="H97">
            <v>139.5</v>
          </cell>
          <cell r="AI97">
            <v>0</v>
          </cell>
          <cell r="AJ97" t="str">
            <v>N</v>
          </cell>
        </row>
        <row r="98">
          <cell r="A98" t="str">
            <v>02-25</v>
          </cell>
          <cell r="B98" t="str">
            <v>Load or unload bitumen, asphalt, tar in drums, into or from railway wagons, lead upto 50m</v>
          </cell>
          <cell r="C98" t="str">
            <v>tonne</v>
          </cell>
          <cell r="D98">
            <v>139.5</v>
          </cell>
          <cell r="E98">
            <v>139.5</v>
          </cell>
          <cell r="F98" t="str">
            <v>tonne</v>
          </cell>
          <cell r="G98">
            <v>139.5</v>
          </cell>
          <cell r="H98">
            <v>139.5</v>
          </cell>
          <cell r="AI98">
            <v>0</v>
          </cell>
          <cell r="AJ98" t="str">
            <v>N</v>
          </cell>
        </row>
        <row r="99">
          <cell r="A99" t="str">
            <v>03-01-a</v>
          </cell>
          <cell r="B99" t="str">
            <v>Earth excavation undressed upto single throw of kassi phaorah or shovel etc : in ashes, sand, soft soil or silt clearance</v>
          </cell>
          <cell r="C99" t="str">
            <v>1000 Cft</v>
          </cell>
          <cell r="D99">
            <v>1046.25</v>
          </cell>
          <cell r="E99">
            <v>1046.25</v>
          </cell>
          <cell r="F99" t="str">
            <v>m3</v>
          </cell>
          <cell r="G99">
            <v>36.950000000000003</v>
          </cell>
          <cell r="H99">
            <v>36.950000000000003</v>
          </cell>
          <cell r="AI99">
            <v>0</v>
          </cell>
          <cell r="AJ99" t="str">
            <v>N</v>
          </cell>
        </row>
        <row r="100">
          <cell r="A100" t="str">
            <v>03-01-b</v>
          </cell>
          <cell r="B100" t="str">
            <v>Earth excavation undressed upto single throw of kassi phaorah or shove etc : in ordinary soil,</v>
          </cell>
          <cell r="C100" t="str">
            <v>1000 Cft</v>
          </cell>
          <cell r="D100">
            <v>1255.5</v>
          </cell>
          <cell r="E100">
            <v>1255.5</v>
          </cell>
          <cell r="F100" t="str">
            <v>m3</v>
          </cell>
          <cell r="G100">
            <v>44.34</v>
          </cell>
          <cell r="H100">
            <v>44.34</v>
          </cell>
          <cell r="AI100">
            <v>0</v>
          </cell>
          <cell r="AJ100" t="str">
            <v>N</v>
          </cell>
        </row>
        <row r="101">
          <cell r="A101" t="str">
            <v>03-02</v>
          </cell>
          <cell r="B101" t="str">
            <v>Earth excavation in ashes, sand &amp; soft soil or silt clearance, undressed lead upto 25m.</v>
          </cell>
          <cell r="C101" t="str">
            <v>1000 Cft</v>
          </cell>
          <cell r="D101">
            <v>1534.5</v>
          </cell>
          <cell r="E101">
            <v>1534.5</v>
          </cell>
          <cell r="F101" t="str">
            <v>m3</v>
          </cell>
          <cell r="G101">
            <v>54.19</v>
          </cell>
          <cell r="H101">
            <v>54.19</v>
          </cell>
          <cell r="AI101">
            <v>0</v>
          </cell>
          <cell r="AJ101" t="str">
            <v>N</v>
          </cell>
        </row>
        <row r="102">
          <cell r="A102" t="str">
            <v>03-03-a</v>
          </cell>
          <cell r="B102" t="str">
            <v>Bed clearance and dressing slopes of drains including removing of weeds and roots etc. Excavated material undressed within 25m</v>
          </cell>
          <cell r="C102" t="str">
            <v>1000 Cft</v>
          </cell>
          <cell r="D102">
            <v>1953</v>
          </cell>
          <cell r="E102">
            <v>1953</v>
          </cell>
          <cell r="F102" t="str">
            <v>m3</v>
          </cell>
          <cell r="G102">
            <v>68.97</v>
          </cell>
          <cell r="H102">
            <v>68.97</v>
          </cell>
          <cell r="J102" t="str">
            <v>The rate is aplicable where the earth of the bed tobe removed is
of the type of
ordinary soil. When it
is silt or soft soil, it
will be paid per item No 03-01-a, 03-01-b
or 03-02 above,
whichever is
applicable. The XEN
will specify drains of
each category</v>
          </cell>
          <cell r="AI102">
            <v>0</v>
          </cell>
          <cell r="AJ102" t="str">
            <v>N</v>
          </cell>
        </row>
        <row r="103">
          <cell r="A103" t="str">
            <v>03-03-b</v>
          </cell>
          <cell r="B103" t="str">
            <v>Bed clearance and dressing slopes of drains including removing of weeds and roots etc. Excavated material dressed within 25m lead</v>
          </cell>
          <cell r="C103" t="str">
            <v>1000 Cft</v>
          </cell>
          <cell r="D103">
            <v>2159.46</v>
          </cell>
          <cell r="E103">
            <v>2159.46</v>
          </cell>
          <cell r="F103" t="str">
            <v>m3</v>
          </cell>
          <cell r="G103">
            <v>76.260000000000005</v>
          </cell>
          <cell r="H103">
            <v>76.260000000000005</v>
          </cell>
          <cell r="AI103">
            <v>0</v>
          </cell>
          <cell r="AJ103" t="str">
            <v>N</v>
          </cell>
        </row>
        <row r="104">
          <cell r="A104" t="str">
            <v>03-04-a</v>
          </cell>
          <cell r="B104" t="str">
            <v>Borrowpit excavation undressed lead upto 50m in Ordinary soil</v>
          </cell>
          <cell r="C104" t="str">
            <v>1000 Cft</v>
          </cell>
          <cell r="D104">
            <v>1953</v>
          </cell>
          <cell r="E104">
            <v>1953</v>
          </cell>
          <cell r="F104" t="str">
            <v>m3</v>
          </cell>
          <cell r="G104">
            <v>68.97</v>
          </cell>
          <cell r="H104">
            <v>68.97</v>
          </cell>
          <cell r="AI104">
            <v>0</v>
          </cell>
          <cell r="AJ104" t="str">
            <v>N</v>
          </cell>
        </row>
        <row r="105">
          <cell r="A105" t="str">
            <v>03-04-b</v>
          </cell>
          <cell r="B105" t="str">
            <v>Borrowpit excavation undressed lead upto 50m in Hard soil</v>
          </cell>
          <cell r="C105" t="str">
            <v>1000 Cft</v>
          </cell>
          <cell r="D105">
            <v>2399.4</v>
          </cell>
          <cell r="E105">
            <v>2399.4</v>
          </cell>
          <cell r="F105" t="str">
            <v>m3</v>
          </cell>
          <cell r="G105">
            <v>84.73</v>
          </cell>
          <cell r="H105">
            <v>84.73</v>
          </cell>
          <cell r="AI105">
            <v>0</v>
          </cell>
          <cell r="AJ105" t="str">
            <v>N</v>
          </cell>
        </row>
        <row r="106">
          <cell r="A106" t="str">
            <v>03-04-c</v>
          </cell>
          <cell r="B106" t="str">
            <v>Borrowpit excavation undressed lead upto 50m in shingle/gravel formation</v>
          </cell>
          <cell r="C106" t="str">
            <v>1000 Cft</v>
          </cell>
          <cell r="D106">
            <v>4743</v>
          </cell>
          <cell r="E106">
            <v>4743</v>
          </cell>
          <cell r="F106" t="str">
            <v>m3</v>
          </cell>
          <cell r="G106">
            <v>167.5</v>
          </cell>
          <cell r="H106">
            <v>167.5</v>
          </cell>
          <cell r="AI106">
            <v>0</v>
          </cell>
          <cell r="AJ106" t="str">
            <v>N</v>
          </cell>
        </row>
        <row r="107">
          <cell r="A107" t="str">
            <v>03-05-a</v>
          </cell>
          <cell r="B107" t="str">
            <v>Embankment formation in ordinary soil &amp; compaction by mechanical means at optimum  moistures content to 95% to 100% max. modified. AASHTO dry density (borrow area)</v>
          </cell>
          <cell r="C107" t="str">
            <v>1000 Cft</v>
          </cell>
          <cell r="D107">
            <v>551.17999999999995</v>
          </cell>
          <cell r="E107">
            <v>7039.72</v>
          </cell>
          <cell r="F107" t="str">
            <v>m3</v>
          </cell>
          <cell r="G107">
            <v>19.46</v>
          </cell>
          <cell r="H107">
            <v>248.61</v>
          </cell>
          <cell r="J107" t="str">
            <v>The rate includes hire charges of machinery, cost of fuel,
lubricants, pay of
driver and cleaner.
The rate also include
clearing and grubbing
where necessary.</v>
          </cell>
          <cell r="AI107">
            <v>0</v>
          </cell>
          <cell r="AJ107" t="str">
            <v>N</v>
          </cell>
        </row>
        <row r="108">
          <cell r="A108" t="str">
            <v>03-05-b</v>
          </cell>
          <cell r="B108" t="str">
            <v>Embankment formation in ordinary soil &amp; compaction by mechanical means at optimum moistures content to 90% max. modified AASHTO dry density (borrow area)</v>
          </cell>
          <cell r="C108" t="str">
            <v>1000 Cft</v>
          </cell>
          <cell r="D108">
            <v>545.6</v>
          </cell>
          <cell r="E108">
            <v>6917.98</v>
          </cell>
          <cell r="F108" t="str">
            <v>m3</v>
          </cell>
          <cell r="G108">
            <v>19.27</v>
          </cell>
          <cell r="H108">
            <v>244.31</v>
          </cell>
          <cell r="AI108">
            <v>0</v>
          </cell>
          <cell r="AJ108" t="str">
            <v>N</v>
          </cell>
        </row>
        <row r="109">
          <cell r="A109" t="str">
            <v>03-05-c</v>
          </cell>
          <cell r="B109" t="str">
            <v>Embankment formation in ordinary soil &amp; compaction by mechanical means at optimum moistures content to 85% max. modified AASHTO dry density (borrow area)</v>
          </cell>
          <cell r="C109" t="str">
            <v>1000 Cft</v>
          </cell>
          <cell r="D109">
            <v>540.02</v>
          </cell>
          <cell r="E109">
            <v>6796.24</v>
          </cell>
          <cell r="F109" t="str">
            <v>m3</v>
          </cell>
          <cell r="G109">
            <v>19.07</v>
          </cell>
          <cell r="H109">
            <v>240.01</v>
          </cell>
          <cell r="AI109">
            <v>0</v>
          </cell>
          <cell r="AJ109" t="str">
            <v>N</v>
          </cell>
        </row>
        <row r="110">
          <cell r="A110" t="str">
            <v>03-06-a</v>
          </cell>
          <cell r="B110" t="str">
            <v>Earth fill in lawns including dressing &amp; compaction with earth available from cutting/excavation</v>
          </cell>
          <cell r="C110" t="str">
            <v>1000 Cft</v>
          </cell>
          <cell r="D110">
            <v>1426</v>
          </cell>
          <cell r="E110">
            <v>1426</v>
          </cell>
          <cell r="F110" t="str">
            <v>m3</v>
          </cell>
          <cell r="G110">
            <v>50.36</v>
          </cell>
          <cell r="H110">
            <v>50.36</v>
          </cell>
          <cell r="AI110">
            <v>0</v>
          </cell>
          <cell r="AJ110" t="str">
            <v>N</v>
          </cell>
        </row>
        <row r="111">
          <cell r="A111" t="str">
            <v>03-06-b</v>
          </cell>
          <cell r="B111" t="str">
            <v>Earth fill in lawns including dressing &amp; compaction with  suitable earth borrowed.</v>
          </cell>
          <cell r="C111" t="str">
            <v>1000 Cft</v>
          </cell>
          <cell r="D111">
            <v>2650.5</v>
          </cell>
          <cell r="E111">
            <v>2650.5</v>
          </cell>
          <cell r="F111" t="str">
            <v>m3</v>
          </cell>
          <cell r="G111">
            <v>93.6</v>
          </cell>
          <cell r="H111">
            <v>93.6</v>
          </cell>
          <cell r="AI111">
            <v>0</v>
          </cell>
          <cell r="AJ111" t="str">
            <v>N</v>
          </cell>
        </row>
        <row r="112">
          <cell r="A112" t="str">
            <v>03-07-a</v>
          </cell>
          <cell r="B112" t="str">
            <v>Earth excavation in open cut upto 1.5m depth for drains etc &amp; disposal : in Ordinary Soil</v>
          </cell>
          <cell r="C112" t="str">
            <v>1000 Cft</v>
          </cell>
          <cell r="D112">
            <v>2015</v>
          </cell>
          <cell r="E112">
            <v>2015</v>
          </cell>
          <cell r="F112" t="str">
            <v>m3</v>
          </cell>
          <cell r="G112">
            <v>71.16</v>
          </cell>
          <cell r="H112">
            <v>71.16</v>
          </cell>
          <cell r="AI112">
            <v>0</v>
          </cell>
          <cell r="AJ112" t="str">
            <v>N</v>
          </cell>
        </row>
        <row r="113">
          <cell r="A113" t="str">
            <v>03-07-b</v>
          </cell>
          <cell r="B113" t="str">
            <v>Earth excavation in open cut upto 1.5m depth for drains etc &amp; disposal : in Hard Soil</v>
          </cell>
          <cell r="C113" t="str">
            <v>1000 Cft</v>
          </cell>
          <cell r="D113">
            <v>2518.75</v>
          </cell>
          <cell r="E113">
            <v>2518.75</v>
          </cell>
          <cell r="F113" t="str">
            <v>m3</v>
          </cell>
          <cell r="G113">
            <v>88.95</v>
          </cell>
          <cell r="H113">
            <v>88.95</v>
          </cell>
          <cell r="AI113">
            <v>0</v>
          </cell>
          <cell r="AJ113" t="str">
            <v>N</v>
          </cell>
        </row>
        <row r="114">
          <cell r="A114" t="str">
            <v>03-07-c</v>
          </cell>
          <cell r="B114" t="str">
            <v>Earth excavation in open cut upto 1.5m depth for drains etc &amp; disposal : in Very hard Soil</v>
          </cell>
          <cell r="C114" t="str">
            <v>1000 Cft</v>
          </cell>
          <cell r="D114">
            <v>2619.5</v>
          </cell>
          <cell r="E114">
            <v>2619.5</v>
          </cell>
          <cell r="F114" t="str">
            <v>m3</v>
          </cell>
          <cell r="G114">
            <v>92.51</v>
          </cell>
          <cell r="H114">
            <v>92.51</v>
          </cell>
          <cell r="AI114">
            <v>0</v>
          </cell>
          <cell r="AJ114" t="str">
            <v>N</v>
          </cell>
        </row>
        <row r="115">
          <cell r="A115" t="str">
            <v>03-07-d</v>
          </cell>
          <cell r="B115" t="str">
            <v>Earth excavation in open cut upto 1.5m depth for drains etc &amp; disposal : in Gravel &amp; shingle</v>
          </cell>
          <cell r="C115" t="str">
            <v>1000 Cft</v>
          </cell>
          <cell r="D115">
            <v>2921.75</v>
          </cell>
          <cell r="E115">
            <v>2921.75</v>
          </cell>
          <cell r="F115" t="str">
            <v>m3</v>
          </cell>
          <cell r="G115">
            <v>103.18</v>
          </cell>
          <cell r="H115">
            <v>103.18</v>
          </cell>
          <cell r="AI115">
            <v>0</v>
          </cell>
          <cell r="AJ115" t="str">
            <v>N</v>
          </cell>
        </row>
        <row r="116">
          <cell r="A116" t="str">
            <v>03-08-a</v>
          </cell>
          <cell r="B116" t="str">
            <v>Earth excavation in open cut 1.5m - 3m depth for S.W.Drains etc &amp; disposal : in Ordinary Soil</v>
          </cell>
          <cell r="C116" t="str">
            <v>1000 Cft</v>
          </cell>
          <cell r="D116">
            <v>2790</v>
          </cell>
          <cell r="E116">
            <v>2790</v>
          </cell>
          <cell r="F116" t="str">
            <v>m3</v>
          </cell>
          <cell r="G116">
            <v>98.53</v>
          </cell>
          <cell r="H116">
            <v>98.53</v>
          </cell>
          <cell r="AI116">
            <v>0</v>
          </cell>
          <cell r="AJ116" t="str">
            <v>N</v>
          </cell>
        </row>
        <row r="117">
          <cell r="A117" t="str">
            <v>03-08-b</v>
          </cell>
          <cell r="B117" t="str">
            <v>Earth excavation in open cut 1.5m - 3m depth for S.W.Drains etc &amp; disposal : in Hard Soil</v>
          </cell>
          <cell r="C117" t="str">
            <v>1000 Cft</v>
          </cell>
          <cell r="D117">
            <v>3152.7</v>
          </cell>
          <cell r="E117">
            <v>3152.7</v>
          </cell>
          <cell r="F117" t="str">
            <v>m3</v>
          </cell>
          <cell r="G117">
            <v>111.34</v>
          </cell>
          <cell r="H117">
            <v>111.34</v>
          </cell>
          <cell r="AI117">
            <v>0</v>
          </cell>
          <cell r="AJ117" t="str">
            <v>N</v>
          </cell>
        </row>
        <row r="118">
          <cell r="A118" t="str">
            <v>03-08-c</v>
          </cell>
          <cell r="B118" t="str">
            <v>Earth excavation in open cut 1.5m - 3m depth for S.W.Drains etc &amp; disposal : in Very Hard Soil</v>
          </cell>
          <cell r="C118" t="str">
            <v>1000 Cft</v>
          </cell>
          <cell r="D118">
            <v>3627</v>
          </cell>
          <cell r="E118">
            <v>3627</v>
          </cell>
          <cell r="F118" t="str">
            <v>m3</v>
          </cell>
          <cell r="G118">
            <v>128.09</v>
          </cell>
          <cell r="H118">
            <v>128.09</v>
          </cell>
          <cell r="AI118">
            <v>0</v>
          </cell>
          <cell r="AJ118" t="str">
            <v>N</v>
          </cell>
        </row>
        <row r="119">
          <cell r="A119" t="str">
            <v>03-08-d</v>
          </cell>
          <cell r="B119" t="str">
            <v>Earth excavation in open cut 1.5m - 3m depth for drains etc &amp; disposal : in Gravel &amp; shingle</v>
          </cell>
          <cell r="C119" t="str">
            <v>1000 Cft</v>
          </cell>
          <cell r="D119">
            <v>6249.6</v>
          </cell>
          <cell r="E119">
            <v>6249.6</v>
          </cell>
          <cell r="F119" t="str">
            <v>m3</v>
          </cell>
          <cell r="G119">
            <v>220.7</v>
          </cell>
          <cell r="H119">
            <v>220.7</v>
          </cell>
          <cell r="AI119">
            <v>0</v>
          </cell>
          <cell r="AJ119" t="str">
            <v>N</v>
          </cell>
        </row>
        <row r="120">
          <cell r="A120" t="str">
            <v>03-09-a</v>
          </cell>
          <cell r="B120" t="str">
            <v>Excavation in shingle or gravel formation &amp; rock not requiring blast, undressed, 50m lead : Dry</v>
          </cell>
          <cell r="C120" t="str">
            <v>1000 Cft</v>
          </cell>
          <cell r="D120">
            <v>5301</v>
          </cell>
          <cell r="E120">
            <v>5301</v>
          </cell>
          <cell r="F120" t="str">
            <v>m3</v>
          </cell>
          <cell r="G120">
            <v>187.2</v>
          </cell>
          <cell r="H120">
            <v>187.2</v>
          </cell>
          <cell r="AI120">
            <v>0</v>
          </cell>
          <cell r="AJ120" t="str">
            <v>N</v>
          </cell>
        </row>
        <row r="121">
          <cell r="A121" t="str">
            <v>03-09-b</v>
          </cell>
          <cell r="B121" t="str">
            <v>Excavation in shingle or gravel formation &amp; rock not requiring blast, undressed, 50m lead : Wet</v>
          </cell>
          <cell r="C121" t="str">
            <v>1000 Cft</v>
          </cell>
          <cell r="D121">
            <v>6138</v>
          </cell>
          <cell r="E121">
            <v>6138</v>
          </cell>
          <cell r="F121" t="str">
            <v>m3</v>
          </cell>
          <cell r="G121">
            <v>216.76</v>
          </cell>
          <cell r="H121">
            <v>216.76</v>
          </cell>
          <cell r="AI121">
            <v>0</v>
          </cell>
          <cell r="AJ121" t="str">
            <v>N</v>
          </cell>
        </row>
        <row r="122">
          <cell r="A122" t="str">
            <v>03-09-c</v>
          </cell>
          <cell r="B122" t="str">
            <v>Excavation in shingle or gravel formation &amp; rock not req. blast, undressed, 50m lead : in Flowing Water</v>
          </cell>
          <cell r="C122" t="str">
            <v>1000 Cft</v>
          </cell>
          <cell r="D122">
            <v>7812</v>
          </cell>
          <cell r="E122">
            <v>7812</v>
          </cell>
          <cell r="F122" t="str">
            <v>m3</v>
          </cell>
          <cell r="G122">
            <v>275.88</v>
          </cell>
          <cell r="H122">
            <v>275.88</v>
          </cell>
          <cell r="AI122">
            <v>0</v>
          </cell>
          <cell r="AJ122" t="str">
            <v>N</v>
          </cell>
        </row>
        <row r="123">
          <cell r="A123" t="str">
            <v>03-18-a</v>
          </cell>
          <cell r="B123" t="str">
            <v>Transportation of earth all types beyond 250 m and upto 500 m.</v>
          </cell>
          <cell r="C123" t="str">
            <v>1000 Cft</v>
          </cell>
          <cell r="D123">
            <v>1980.9</v>
          </cell>
          <cell r="E123">
            <v>1980.9</v>
          </cell>
          <cell r="F123" t="str">
            <v>m3</v>
          </cell>
          <cell r="G123">
            <v>69.95</v>
          </cell>
          <cell r="H123">
            <v>69.95</v>
          </cell>
          <cell r="J123" t="str">
            <v>This rate will be paid in addition to the rate of earth work, without deducting the lead covered in the item of earth work</v>
          </cell>
          <cell r="AI123">
            <v>0</v>
          </cell>
          <cell r="AJ123" t="str">
            <v>N</v>
          </cell>
        </row>
        <row r="124">
          <cell r="A124" t="str">
            <v>03-10-a</v>
          </cell>
          <cell r="B124" t="str">
            <v>Earth excavation in irrigation channels/drains &amp; disposal upto 25m. &amp; dressing : in Ordinary Soil</v>
          </cell>
          <cell r="C124" t="str">
            <v>1000 Cft</v>
          </cell>
          <cell r="D124">
            <v>2263</v>
          </cell>
          <cell r="E124">
            <v>2263</v>
          </cell>
          <cell r="F124" t="str">
            <v>m3</v>
          </cell>
          <cell r="G124">
            <v>79.92</v>
          </cell>
          <cell r="H124">
            <v>79.92</v>
          </cell>
          <cell r="AI124">
            <v>0</v>
          </cell>
          <cell r="AJ124" t="str">
            <v>N</v>
          </cell>
        </row>
        <row r="125">
          <cell r="A125" t="str">
            <v>03-10-b</v>
          </cell>
          <cell r="B125" t="str">
            <v>Earth excavation in irrigation channels/drains &amp; disposal upto 25m. &amp; dressing : in Hard Soil</v>
          </cell>
          <cell r="C125" t="str">
            <v>1000 Cft</v>
          </cell>
          <cell r="D125">
            <v>2709.4</v>
          </cell>
          <cell r="E125">
            <v>2709.4</v>
          </cell>
          <cell r="F125" t="str">
            <v>m3</v>
          </cell>
          <cell r="G125">
            <v>95.68</v>
          </cell>
          <cell r="H125">
            <v>95.68</v>
          </cell>
          <cell r="AI125">
            <v>0</v>
          </cell>
          <cell r="AJ125" t="str">
            <v>N</v>
          </cell>
        </row>
        <row r="126">
          <cell r="A126" t="str">
            <v>03-10-c</v>
          </cell>
          <cell r="B126" t="str">
            <v>Earth excavation in irrigation channels/drains &amp; disposal upto 25m. &amp; dressing : in Very Hard Soil</v>
          </cell>
          <cell r="C126" t="str">
            <v>1000 Cft</v>
          </cell>
          <cell r="D126">
            <v>3183.7</v>
          </cell>
          <cell r="E126">
            <v>3183.7</v>
          </cell>
          <cell r="F126" t="str">
            <v>m3</v>
          </cell>
          <cell r="G126">
            <v>112.43</v>
          </cell>
          <cell r="H126">
            <v>112.43</v>
          </cell>
          <cell r="AI126">
            <v>0</v>
          </cell>
          <cell r="AJ126" t="str">
            <v>N</v>
          </cell>
        </row>
        <row r="127">
          <cell r="A127" t="str">
            <v>03-10-d</v>
          </cell>
          <cell r="B127" t="str">
            <v>Earth excavation in irrigation channels/drains &amp; disposal upto 25m. &amp; dressing : in Shingle/Gravel</v>
          </cell>
          <cell r="C127" t="str">
            <v>1000 Cft</v>
          </cell>
          <cell r="D127">
            <v>5921</v>
          </cell>
          <cell r="E127">
            <v>5921</v>
          </cell>
          <cell r="F127" t="str">
            <v>m3</v>
          </cell>
          <cell r="G127">
            <v>209.1</v>
          </cell>
          <cell r="H127">
            <v>209.1</v>
          </cell>
          <cell r="AI127">
            <v>0</v>
          </cell>
          <cell r="AJ127" t="str">
            <v>N</v>
          </cell>
        </row>
        <row r="128">
          <cell r="A128" t="str">
            <v>03-11-a</v>
          </cell>
          <cell r="B128" t="str">
            <v>Rock Excavation, dressing &amp; disposal up to 50m Soft Rock, slate, shale, schist or lateriate</v>
          </cell>
          <cell r="C128" t="str">
            <v>1000 Cft</v>
          </cell>
          <cell r="D128">
            <v>7564</v>
          </cell>
          <cell r="E128">
            <v>7564</v>
          </cell>
          <cell r="F128" t="str">
            <v>m3</v>
          </cell>
          <cell r="G128">
            <v>267.12</v>
          </cell>
          <cell r="H128">
            <v>267.12</v>
          </cell>
          <cell r="J128" t="str">
            <v>Tools and plants shall be the liability of the contractor.</v>
          </cell>
          <cell r="AI128">
            <v>0</v>
          </cell>
          <cell r="AJ128" t="str">
            <v>N</v>
          </cell>
        </row>
        <row r="129">
          <cell r="A129" t="str">
            <v>03-11-b</v>
          </cell>
          <cell r="B129" t="str">
            <v>Rock Excavation, dressing &amp; disposal up to 50m Medium hard rock, requiring occasional blasting</v>
          </cell>
          <cell r="C129" t="str">
            <v>1000 Cft</v>
          </cell>
          <cell r="D129">
            <v>8586.07</v>
          </cell>
          <cell r="E129">
            <v>9675.07</v>
          </cell>
          <cell r="F129" t="str">
            <v>m3</v>
          </cell>
          <cell r="G129">
            <v>303.20999999999998</v>
          </cell>
          <cell r="H129">
            <v>341.67</v>
          </cell>
          <cell r="AI129">
            <v>0</v>
          </cell>
          <cell r="AJ129" t="str">
            <v>N</v>
          </cell>
        </row>
        <row r="130">
          <cell r="A130" t="str">
            <v>03-12-a</v>
          </cell>
          <cell r="B130" t="str">
            <v>Excavation in hard rock requiring blasting and disposal upto 25m &amp; dressing : Grade I</v>
          </cell>
          <cell r="C130" t="str">
            <v>1000 Cft</v>
          </cell>
          <cell r="D130">
            <v>5409.5</v>
          </cell>
          <cell r="E130">
            <v>6498.5</v>
          </cell>
          <cell r="F130" t="str">
            <v>m3</v>
          </cell>
          <cell r="G130">
            <v>191.03</v>
          </cell>
          <cell r="H130">
            <v>229.49</v>
          </cell>
          <cell r="J130" t="str">
            <v>a) Tools and plants
required shall be the liabilities of thecontractor.</v>
          </cell>
          <cell r="AI130">
            <v>0</v>
          </cell>
          <cell r="AJ130" t="str">
            <v>N</v>
          </cell>
        </row>
        <row r="131">
          <cell r="A131" t="str">
            <v>03-12-b</v>
          </cell>
          <cell r="B131" t="str">
            <v>Excavation in hard rock requiring blasting and disposal upto 25m &amp; dressing : Grade II</v>
          </cell>
          <cell r="C131" t="str">
            <v>1000 Cft</v>
          </cell>
          <cell r="D131">
            <v>5936.5</v>
          </cell>
          <cell r="E131">
            <v>7751.5</v>
          </cell>
          <cell r="F131" t="str">
            <v>m3</v>
          </cell>
          <cell r="G131">
            <v>209.65</v>
          </cell>
          <cell r="H131">
            <v>273.74</v>
          </cell>
          <cell r="J131" t="str">
            <v>b) Reduce the rate by
8 % if the excavated section is not dressed or levelled to design section.</v>
          </cell>
          <cell r="AI131">
            <v>0</v>
          </cell>
          <cell r="AJ131" t="str">
            <v>N</v>
          </cell>
        </row>
        <row r="132">
          <cell r="A132" t="str">
            <v>03-12-c</v>
          </cell>
          <cell r="B132" t="str">
            <v>Excavation in hard rock requiring blasting and disposal upto 25m &amp; dressing : Grade III</v>
          </cell>
          <cell r="C132" t="str">
            <v>1000 Cft</v>
          </cell>
          <cell r="D132">
            <v>7137.75</v>
          </cell>
          <cell r="E132">
            <v>9315.75</v>
          </cell>
          <cell r="F132" t="str">
            <v>m3</v>
          </cell>
          <cell r="G132">
            <v>252.07</v>
          </cell>
          <cell r="H132">
            <v>328.98</v>
          </cell>
          <cell r="AI132">
            <v>0</v>
          </cell>
          <cell r="AJ132" t="str">
            <v>N</v>
          </cell>
        </row>
        <row r="133">
          <cell r="A133" t="str">
            <v>03-12-d</v>
          </cell>
          <cell r="B133" t="str">
            <v>Excavation in hard rock requiring blasting and disposal upto 25m &amp; dressing : Grade IV</v>
          </cell>
          <cell r="C133" t="str">
            <v>1000 Cft</v>
          </cell>
          <cell r="D133">
            <v>7959.25</v>
          </cell>
          <cell r="E133">
            <v>10500.25</v>
          </cell>
          <cell r="F133" t="str">
            <v>m3</v>
          </cell>
          <cell r="G133">
            <v>281.08</v>
          </cell>
          <cell r="H133">
            <v>370.81</v>
          </cell>
          <cell r="AI133">
            <v>0</v>
          </cell>
          <cell r="AJ133" t="str">
            <v>N</v>
          </cell>
        </row>
        <row r="134">
          <cell r="A134" t="str">
            <v>03-12-e</v>
          </cell>
          <cell r="B134" t="str">
            <v>Excavation in hard rock requiring blasting and disposal upto 25m &amp; dressing : Grade V</v>
          </cell>
          <cell r="C134" t="str">
            <v>1000 Cft</v>
          </cell>
          <cell r="D134">
            <v>8788.5</v>
          </cell>
          <cell r="E134">
            <v>11692.5</v>
          </cell>
          <cell r="F134" t="str">
            <v>m3</v>
          </cell>
          <cell r="G134">
            <v>310.36</v>
          </cell>
          <cell r="H134">
            <v>412.92</v>
          </cell>
          <cell r="AI134">
            <v>0</v>
          </cell>
          <cell r="AJ134" t="str">
            <v>N</v>
          </cell>
        </row>
        <row r="135">
          <cell r="A135" t="str">
            <v>03-12-f</v>
          </cell>
          <cell r="B135" t="str">
            <v>Excavation in hard rock requiring blasting and disposal upto 25m &amp; dressing : Grade VI</v>
          </cell>
          <cell r="C135" t="str">
            <v>1000 Cft</v>
          </cell>
          <cell r="D135">
            <v>9455</v>
          </cell>
          <cell r="E135">
            <v>12722</v>
          </cell>
          <cell r="F135" t="str">
            <v>m3</v>
          </cell>
          <cell r="G135">
            <v>333.9</v>
          </cell>
          <cell r="H135">
            <v>449.27</v>
          </cell>
          <cell r="AI135">
            <v>0</v>
          </cell>
          <cell r="AJ135" t="str">
            <v>N</v>
          </cell>
        </row>
        <row r="136">
          <cell r="A136" t="str">
            <v>03-13-a</v>
          </cell>
          <cell r="B136" t="str">
            <v>Excavation in hard rock requiring blasting but blasting prohibited, dispose &amp; dress within 25 m : Grade I</v>
          </cell>
          <cell r="C136" t="str">
            <v>1000 Cft</v>
          </cell>
          <cell r="D136">
            <v>10819</v>
          </cell>
          <cell r="E136">
            <v>10819</v>
          </cell>
          <cell r="F136" t="str">
            <v>m3</v>
          </cell>
          <cell r="G136">
            <v>382.07</v>
          </cell>
          <cell r="H136">
            <v>382.07</v>
          </cell>
          <cell r="J136" t="str">
            <v>a) Tools and plants required shall be the liabilities of the contractor.</v>
          </cell>
          <cell r="AI136">
            <v>0</v>
          </cell>
          <cell r="AJ136" t="str">
            <v>N</v>
          </cell>
        </row>
        <row r="137">
          <cell r="A137" t="str">
            <v>03-13-b</v>
          </cell>
          <cell r="B137" t="str">
            <v>Excavation in hard rock requiring blasting where blasting prohibited, dispose &amp; dress within 25 m : Grade II</v>
          </cell>
          <cell r="C137" t="str">
            <v>1000 Cft</v>
          </cell>
          <cell r="D137">
            <v>11873</v>
          </cell>
          <cell r="E137">
            <v>11873</v>
          </cell>
          <cell r="F137" t="str">
            <v>m3</v>
          </cell>
          <cell r="G137">
            <v>419.29</v>
          </cell>
          <cell r="H137">
            <v>419.29</v>
          </cell>
          <cell r="J137" t="str">
            <v>b) Reduce the rate by 8 % if the excavated section is not dressed
or levelled to design section.</v>
          </cell>
          <cell r="AI137">
            <v>0</v>
          </cell>
          <cell r="AJ137" t="str">
            <v>N</v>
          </cell>
        </row>
        <row r="138">
          <cell r="A138" t="str">
            <v>03-13-c</v>
          </cell>
          <cell r="B138" t="str">
            <v>Excavation in hard rock requiring blasting where blasting prohibited, dispose &amp; dress within 25 m: Grade III</v>
          </cell>
          <cell r="C138" t="str">
            <v>1000 Cft</v>
          </cell>
          <cell r="D138">
            <v>14275.5</v>
          </cell>
          <cell r="E138">
            <v>14275.5</v>
          </cell>
          <cell r="F138" t="str">
            <v>m3</v>
          </cell>
          <cell r="G138">
            <v>504.14</v>
          </cell>
          <cell r="H138">
            <v>504.14</v>
          </cell>
          <cell r="AI138">
            <v>0</v>
          </cell>
          <cell r="AJ138" t="str">
            <v>N</v>
          </cell>
        </row>
        <row r="139">
          <cell r="A139" t="str">
            <v>03-13-d</v>
          </cell>
          <cell r="B139" t="str">
            <v>Excavation in hard rock requiring blasting where blasting prohibited, dispose &amp; dress within 25 m: Grade IV</v>
          </cell>
          <cell r="C139" t="str">
            <v>1000 Cft</v>
          </cell>
          <cell r="D139">
            <v>15918.5</v>
          </cell>
          <cell r="E139">
            <v>15918.5</v>
          </cell>
          <cell r="F139" t="str">
            <v>m3</v>
          </cell>
          <cell r="G139">
            <v>562.16</v>
          </cell>
          <cell r="H139">
            <v>562.16</v>
          </cell>
          <cell r="AI139">
            <v>0</v>
          </cell>
          <cell r="AJ139" t="str">
            <v>N</v>
          </cell>
        </row>
        <row r="140">
          <cell r="A140" t="str">
            <v>03-13-e</v>
          </cell>
          <cell r="B140" t="str">
            <v>Excavation in hard rock requiring blasting where blasting prohibited, dispose &amp; dress within 25 m: Grade V</v>
          </cell>
          <cell r="C140" t="str">
            <v>1000 Cft</v>
          </cell>
          <cell r="D140">
            <v>17577</v>
          </cell>
          <cell r="E140">
            <v>17577</v>
          </cell>
          <cell r="F140" t="str">
            <v>m3</v>
          </cell>
          <cell r="G140">
            <v>620.73</v>
          </cell>
          <cell r="H140">
            <v>620.73</v>
          </cell>
          <cell r="AI140">
            <v>0</v>
          </cell>
          <cell r="AJ140" t="str">
            <v>N</v>
          </cell>
        </row>
        <row r="141">
          <cell r="A141" t="str">
            <v>03-13-f</v>
          </cell>
          <cell r="B141" t="str">
            <v>Excavation in hard rock requiring blasting where blasting prohibited, dispose &amp; dress within 25 m: Grade VI</v>
          </cell>
          <cell r="C141" t="str">
            <v>1000 Cft</v>
          </cell>
          <cell r="D141">
            <v>18910</v>
          </cell>
          <cell r="E141">
            <v>18910</v>
          </cell>
          <cell r="F141" t="str">
            <v>m3</v>
          </cell>
          <cell r="G141">
            <v>667.8</v>
          </cell>
          <cell r="H141">
            <v>667.8</v>
          </cell>
          <cell r="AI141">
            <v>0</v>
          </cell>
          <cell r="AJ141" t="str">
            <v>N</v>
          </cell>
        </row>
        <row r="142">
          <cell r="A142" t="str">
            <v>03-14-a</v>
          </cell>
          <cell r="B142" t="str">
            <v>Rehandling of earthwork Lead upto a single throw of kassi, shovel, phaorah</v>
          </cell>
          <cell r="C142" t="str">
            <v>1000 Cft</v>
          </cell>
          <cell r="D142">
            <v>697.5</v>
          </cell>
          <cell r="E142">
            <v>697.5</v>
          </cell>
          <cell r="F142" t="str">
            <v>m3</v>
          </cell>
          <cell r="G142">
            <v>24.63</v>
          </cell>
          <cell r="H142">
            <v>24.63</v>
          </cell>
          <cell r="AI142">
            <v>0</v>
          </cell>
          <cell r="AJ142" t="str">
            <v>N</v>
          </cell>
        </row>
        <row r="143">
          <cell r="A143" t="str">
            <v>03-14-b</v>
          </cell>
          <cell r="B143" t="str">
            <v>Rehandling of earthwork upto a lead of 25 m.</v>
          </cell>
          <cell r="C143" t="str">
            <v>1000 Cft</v>
          </cell>
          <cell r="D143">
            <v>976.5</v>
          </cell>
          <cell r="E143">
            <v>976.5</v>
          </cell>
          <cell r="F143" t="str">
            <v>m3</v>
          </cell>
          <cell r="G143">
            <v>34.479999999999997</v>
          </cell>
          <cell r="H143">
            <v>34.479999999999997</v>
          </cell>
          <cell r="AI143">
            <v>0</v>
          </cell>
          <cell r="AJ143" t="str">
            <v>N</v>
          </cell>
        </row>
        <row r="144">
          <cell r="A144" t="str">
            <v>03-15</v>
          </cell>
          <cell r="B144" t="str">
            <v>Rehandling of gravel work or excavated rock, lead upto 25m.</v>
          </cell>
          <cell r="C144" t="str">
            <v>1000 Cft</v>
          </cell>
          <cell r="D144">
            <v>2790</v>
          </cell>
          <cell r="E144">
            <v>2790</v>
          </cell>
          <cell r="F144" t="str">
            <v>m3</v>
          </cell>
          <cell r="G144">
            <v>98.53</v>
          </cell>
          <cell r="H144">
            <v>98.53</v>
          </cell>
          <cell r="AI144">
            <v>0</v>
          </cell>
          <cell r="AJ144" t="str">
            <v>N</v>
          </cell>
        </row>
        <row r="145">
          <cell r="A145" t="str">
            <v>03-16-a</v>
          </cell>
          <cell r="B145" t="str">
            <v>Filling, watering and ramming earth under floor with surplus earth from foundation, etc</v>
          </cell>
          <cell r="C145" t="str">
            <v>1000 Cft</v>
          </cell>
          <cell r="D145">
            <v>1426</v>
          </cell>
          <cell r="E145">
            <v>1426</v>
          </cell>
          <cell r="F145" t="str">
            <v>m3</v>
          </cell>
          <cell r="G145">
            <v>50.36</v>
          </cell>
          <cell r="H145">
            <v>50.36</v>
          </cell>
          <cell r="AI145">
            <v>0</v>
          </cell>
          <cell r="AJ145" t="str">
            <v>N</v>
          </cell>
        </row>
        <row r="146">
          <cell r="A146" t="str">
            <v>03-16-b</v>
          </cell>
          <cell r="B146" t="str">
            <v>Filling, watering and ramming earth under floor with earth excavated from outside lead upto 50m</v>
          </cell>
          <cell r="C146" t="str">
            <v>1000 Cft</v>
          </cell>
          <cell r="D146">
            <v>2960.5</v>
          </cell>
          <cell r="E146">
            <v>2960.5</v>
          </cell>
          <cell r="F146" t="str">
            <v>m3</v>
          </cell>
          <cell r="G146">
            <v>104.55</v>
          </cell>
          <cell r="H146">
            <v>104.55</v>
          </cell>
          <cell r="AI146">
            <v>0</v>
          </cell>
          <cell r="AJ146" t="str">
            <v>N</v>
          </cell>
        </row>
        <row r="147">
          <cell r="A147" t="str">
            <v>03-17-a</v>
          </cell>
          <cell r="B147" t="str">
            <v>Extra for every 25 m extra lead or part thereof for earthwork soft, ordinary, hard &amp; very hard.</v>
          </cell>
          <cell r="C147" t="str">
            <v>1000 Cft</v>
          </cell>
          <cell r="D147">
            <v>83.7</v>
          </cell>
          <cell r="E147">
            <v>83.7</v>
          </cell>
          <cell r="F147" t="str">
            <v>m3</v>
          </cell>
          <cell r="G147">
            <v>2.96</v>
          </cell>
          <cell r="H147">
            <v>2.96</v>
          </cell>
          <cell r="J147" t="str">
            <v>This rate shall be aplicable upto 250m total distance, including the lead covered in the item of earth work.</v>
          </cell>
          <cell r="AI147">
            <v>0</v>
          </cell>
          <cell r="AJ147" t="str">
            <v>N</v>
          </cell>
        </row>
        <row r="148">
          <cell r="A148" t="str">
            <v>03-17-b</v>
          </cell>
          <cell r="B148" t="str">
            <v>Extra for every 25 m extra lead or part thereof for gravel, shingle or rock.</v>
          </cell>
          <cell r="C148" t="str">
            <v>1000 Cft</v>
          </cell>
          <cell r="D148">
            <v>111.6</v>
          </cell>
          <cell r="E148">
            <v>111.6</v>
          </cell>
          <cell r="F148" t="str">
            <v>m3</v>
          </cell>
          <cell r="G148">
            <v>3.94</v>
          </cell>
          <cell r="H148">
            <v>3.94</v>
          </cell>
          <cell r="AI148">
            <v>0</v>
          </cell>
          <cell r="AJ148" t="str">
            <v>N</v>
          </cell>
        </row>
        <row r="149">
          <cell r="A149" t="str">
            <v>03-18-b</v>
          </cell>
          <cell r="B149" t="str">
            <v>Transportation of earth all types for every 100m extra lead beyond 500m upto 1.5 km.</v>
          </cell>
          <cell r="C149" t="str">
            <v>1000 Cft</v>
          </cell>
          <cell r="D149">
            <v>306.89999999999998</v>
          </cell>
          <cell r="E149">
            <v>306.89999999999998</v>
          </cell>
          <cell r="F149" t="str">
            <v>m3</v>
          </cell>
          <cell r="G149">
            <v>10.84</v>
          </cell>
          <cell r="H149">
            <v>10.84</v>
          </cell>
          <cell r="AI149">
            <v>0</v>
          </cell>
          <cell r="AJ149" t="str">
            <v>N</v>
          </cell>
        </row>
        <row r="150">
          <cell r="A150" t="str">
            <v>03-18-c</v>
          </cell>
          <cell r="B150" t="str">
            <v>Transportation of earth all types for every 500m extra lead beyond 1.5 km. upto 8 km.</v>
          </cell>
          <cell r="C150" t="str">
            <v>1000 Cft</v>
          </cell>
          <cell r="D150">
            <v>279</v>
          </cell>
          <cell r="E150">
            <v>279</v>
          </cell>
          <cell r="F150" t="str">
            <v>m3</v>
          </cell>
          <cell r="G150">
            <v>9.85</v>
          </cell>
          <cell r="H150">
            <v>9.85</v>
          </cell>
          <cell r="AI150">
            <v>0</v>
          </cell>
          <cell r="AJ150" t="str">
            <v>N</v>
          </cell>
        </row>
        <row r="151">
          <cell r="A151" t="str">
            <v>03-18-d</v>
          </cell>
          <cell r="B151" t="str">
            <v>Transportation of earth all types for every 1 km extra lead or part thereof beyond 8 km.</v>
          </cell>
          <cell r="C151" t="str">
            <v>1000 Cft</v>
          </cell>
          <cell r="D151">
            <v>195.3</v>
          </cell>
          <cell r="E151">
            <v>195.3</v>
          </cell>
          <cell r="F151" t="str">
            <v>m3</v>
          </cell>
          <cell r="G151">
            <v>6.9</v>
          </cell>
          <cell r="H151">
            <v>6.9</v>
          </cell>
          <cell r="AI151">
            <v>0</v>
          </cell>
          <cell r="AJ151" t="str">
            <v>N</v>
          </cell>
        </row>
        <row r="152">
          <cell r="A152" t="str">
            <v>03-19-a</v>
          </cell>
          <cell r="B152" t="str">
            <v>Dressing &amp; levelling earth to designed sections Ashes, sand, silt or soft soil upto cut or fill 6 inches</v>
          </cell>
          <cell r="C152" t="str">
            <v>1000 Cft</v>
          </cell>
          <cell r="D152">
            <v>95.48</v>
          </cell>
          <cell r="E152">
            <v>95.48</v>
          </cell>
          <cell r="F152" t="str">
            <v>m3</v>
          </cell>
          <cell r="G152">
            <v>3.37</v>
          </cell>
          <cell r="H152">
            <v>3.37</v>
          </cell>
          <cell r="AI152">
            <v>0</v>
          </cell>
          <cell r="AJ152" t="str">
            <v>N</v>
          </cell>
        </row>
        <row r="153">
          <cell r="A153" t="str">
            <v>03-19-b</v>
          </cell>
          <cell r="B153" t="str">
            <v>Dressing &amp; levelling earth to designed sections Ordinary or hard soil upto cut or fill 6 inches</v>
          </cell>
          <cell r="C153" t="str">
            <v>1000 Cft</v>
          </cell>
          <cell r="D153">
            <v>188.48</v>
          </cell>
          <cell r="E153">
            <v>188.48</v>
          </cell>
          <cell r="F153" t="str">
            <v>m3</v>
          </cell>
          <cell r="G153">
            <v>6.66</v>
          </cell>
          <cell r="H153">
            <v>6.66</v>
          </cell>
          <cell r="AI153">
            <v>0</v>
          </cell>
          <cell r="AJ153" t="str">
            <v>N</v>
          </cell>
        </row>
        <row r="154">
          <cell r="A154" t="str">
            <v>03-19-c</v>
          </cell>
          <cell r="B154" t="str">
            <v>Dressing &amp; levelling earth to designed section Gravel work or soft rock not requiring blasting upto cut or fill 6 inches</v>
          </cell>
          <cell r="C154" t="str">
            <v>1000 Cft</v>
          </cell>
          <cell r="D154">
            <v>449.5</v>
          </cell>
          <cell r="E154">
            <v>449.5</v>
          </cell>
          <cell r="F154" t="str">
            <v>m3</v>
          </cell>
          <cell r="G154">
            <v>15.87</v>
          </cell>
          <cell r="H154">
            <v>15.87</v>
          </cell>
          <cell r="AI154">
            <v>0</v>
          </cell>
          <cell r="AJ154" t="str">
            <v>N</v>
          </cell>
        </row>
        <row r="155">
          <cell r="A155" t="str">
            <v>03-20</v>
          </cell>
          <cell r="B155" t="str">
            <v>Dowel dressing</v>
          </cell>
          <cell r="C155" t="str">
            <v>1 Chain</v>
          </cell>
          <cell r="D155">
            <v>105.4</v>
          </cell>
          <cell r="E155">
            <v>105.4</v>
          </cell>
          <cell r="F155" t="str">
            <v>m</v>
          </cell>
          <cell r="G155">
            <v>3.46</v>
          </cell>
          <cell r="H155">
            <v>3.46</v>
          </cell>
          <cell r="J155" t="str">
            <v>This rate is in
addition to pavement
for dressed earth work</v>
          </cell>
          <cell r="AI155">
            <v>0</v>
          </cell>
          <cell r="AJ155" t="str">
            <v>N</v>
          </cell>
        </row>
        <row r="156">
          <cell r="A156" t="str">
            <v>03-21</v>
          </cell>
          <cell r="B156" t="str">
            <v>Dressing slopes of banks or ground surface</v>
          </cell>
          <cell r="C156" t="str">
            <v>1000 Sft</v>
          </cell>
          <cell r="D156">
            <v>387.5</v>
          </cell>
          <cell r="E156">
            <v>387.5</v>
          </cell>
          <cell r="F156" t="str">
            <v>m2</v>
          </cell>
          <cell r="G156">
            <v>4.17</v>
          </cell>
          <cell r="H156">
            <v>4.17</v>
          </cell>
          <cell r="J156" t="str">
            <v>a) To be paid only
when exclusively
dressing is done and
no earh work is
carried out in
embankment or
cutting.</v>
          </cell>
          <cell r="AI156">
            <v>0</v>
          </cell>
          <cell r="AJ156" t="str">
            <v>N</v>
          </cell>
        </row>
        <row r="157">
          <cell r="A157" t="str">
            <v>03-22</v>
          </cell>
          <cell r="B157" t="str">
            <v>Dressing of earthwork (done by machinery or otherwise &amp; left undressed) to designed section</v>
          </cell>
          <cell r="C157" t="str">
            <v>1000 Sft</v>
          </cell>
          <cell r="D157">
            <v>418.5</v>
          </cell>
          <cell r="E157">
            <v>418.5</v>
          </cell>
          <cell r="F157" t="str">
            <v>m2</v>
          </cell>
          <cell r="G157">
            <v>4.5</v>
          </cell>
          <cell r="H157">
            <v>4.5</v>
          </cell>
          <cell r="J157" t="str">
            <v>b) The surface area dressed is to be taken for measurement (ii) The item is aplicable where the dressing is
done by the contractor other than
the one who executed the work</v>
          </cell>
          <cell r="AI157">
            <v>0</v>
          </cell>
          <cell r="AJ157" t="str">
            <v>N</v>
          </cell>
        </row>
        <row r="158">
          <cell r="A158" t="str">
            <v>03-23-a</v>
          </cell>
          <cell r="B158" t="str">
            <v>Excavation in foundation of building, bridges etc complete : in sand, ashes or loose soil</v>
          </cell>
          <cell r="C158" t="str">
            <v>1000 Cft</v>
          </cell>
          <cell r="D158">
            <v>2542</v>
          </cell>
          <cell r="E158">
            <v>2542</v>
          </cell>
          <cell r="F158" t="str">
            <v>m3</v>
          </cell>
          <cell r="G158">
            <v>89.77</v>
          </cell>
          <cell r="H158">
            <v>89.77</v>
          </cell>
          <cell r="AI158">
            <v>0</v>
          </cell>
          <cell r="AJ158" t="str">
            <v>N</v>
          </cell>
        </row>
        <row r="159">
          <cell r="A159" t="str">
            <v>03-23-b</v>
          </cell>
          <cell r="B159" t="str">
            <v>Excavation in foundation of building, bridges etc complete : in ordinary soil</v>
          </cell>
          <cell r="C159" t="str">
            <v>1000 Cft</v>
          </cell>
          <cell r="D159">
            <v>2976</v>
          </cell>
          <cell r="E159">
            <v>2976</v>
          </cell>
          <cell r="F159" t="str">
            <v>m3</v>
          </cell>
          <cell r="G159">
            <v>105.1</v>
          </cell>
          <cell r="H159">
            <v>105.1</v>
          </cell>
          <cell r="AI159">
            <v>0</v>
          </cell>
          <cell r="AJ159" t="str">
            <v>N</v>
          </cell>
        </row>
        <row r="160">
          <cell r="A160" t="str">
            <v>03-23-c</v>
          </cell>
          <cell r="B160" t="str">
            <v>Excavation in foundation of building, bridges etc complete : in hard soil or soft murum</v>
          </cell>
          <cell r="C160" t="str">
            <v>1000 Cft</v>
          </cell>
          <cell r="D160">
            <v>3332.5</v>
          </cell>
          <cell r="E160">
            <v>3332.5</v>
          </cell>
          <cell r="F160" t="str">
            <v>m3</v>
          </cell>
          <cell r="G160">
            <v>117.69</v>
          </cell>
          <cell r="H160">
            <v>117.69</v>
          </cell>
          <cell r="AI160">
            <v>0</v>
          </cell>
          <cell r="AJ160" t="str">
            <v>N</v>
          </cell>
        </row>
        <row r="161">
          <cell r="A161" t="str">
            <v>03-23-d</v>
          </cell>
          <cell r="B161" t="str">
            <v>Excavation in foundation of building, bridges etc complete : in shingle/gravel</v>
          </cell>
          <cell r="C161" t="str">
            <v>1000 Cft</v>
          </cell>
          <cell r="D161">
            <v>3782</v>
          </cell>
          <cell r="E161">
            <v>3782</v>
          </cell>
          <cell r="F161" t="str">
            <v>m3</v>
          </cell>
          <cell r="G161">
            <v>133.56</v>
          </cell>
          <cell r="H161">
            <v>133.56</v>
          </cell>
          <cell r="AI161">
            <v>0</v>
          </cell>
          <cell r="AJ161" t="str">
            <v>N</v>
          </cell>
        </row>
        <row r="162">
          <cell r="A162" t="str">
            <v>03-24</v>
          </cell>
          <cell r="B162" t="str">
            <v>Cutting hard rock such as granite, ballast, hard lime etc with chisels/hammers for small foundation</v>
          </cell>
          <cell r="C162" t="str">
            <v>1000 Cft</v>
          </cell>
          <cell r="D162">
            <v>19096</v>
          </cell>
          <cell r="E162">
            <v>29226.89</v>
          </cell>
          <cell r="F162" t="str">
            <v>m3</v>
          </cell>
          <cell r="G162">
            <v>674.37</v>
          </cell>
          <cell r="H162">
            <v>1032.1400000000001</v>
          </cell>
          <cell r="J162" t="str">
            <v>Tools and plants required shall be the liability of the contractors.</v>
          </cell>
          <cell r="S162">
            <v>22.68</v>
          </cell>
          <cell r="T162" t="str">
            <v>Kg</v>
          </cell>
          <cell r="U162">
            <v>0.8</v>
          </cell>
          <cell r="V162" t="str">
            <v>Kg</v>
          </cell>
          <cell r="AI162">
            <v>23.48</v>
          </cell>
          <cell r="AJ162" t="str">
            <v>Y</v>
          </cell>
        </row>
        <row r="163">
          <cell r="A163" t="str">
            <v>03-25</v>
          </cell>
          <cell r="B163" t="str">
            <v>Extra for excavaton requiring shoring</v>
          </cell>
          <cell r="C163" t="str">
            <v>1000 Cft</v>
          </cell>
          <cell r="D163">
            <v>426.25</v>
          </cell>
          <cell r="E163">
            <v>619.85</v>
          </cell>
          <cell r="F163" t="str">
            <v>m3</v>
          </cell>
          <cell r="G163">
            <v>15.05</v>
          </cell>
          <cell r="H163">
            <v>21.89</v>
          </cell>
          <cell r="J163" t="str">
            <v>Composite rate
includes material, i.e
plank, etc</v>
          </cell>
          <cell r="AI163">
            <v>0</v>
          </cell>
          <cell r="AJ163" t="str">
            <v>N</v>
          </cell>
        </row>
        <row r="164">
          <cell r="A164" t="str">
            <v>03-26-a</v>
          </cell>
          <cell r="B164" t="str">
            <v>Mixing &amp; moistening of earthwork to OMC in layers for compaction etc complete.</v>
          </cell>
          <cell r="C164" t="str">
            <v>1000 Cft</v>
          </cell>
          <cell r="D164">
            <v>273.42</v>
          </cell>
          <cell r="E164">
            <v>273.42</v>
          </cell>
          <cell r="F164" t="str">
            <v>m3</v>
          </cell>
          <cell r="G164">
            <v>9.66</v>
          </cell>
          <cell r="H164">
            <v>9.66</v>
          </cell>
          <cell r="J164" t="str">
            <v>The rate does not</v>
          </cell>
          <cell r="AI164">
            <v>0</v>
          </cell>
          <cell r="AJ164" t="str">
            <v>N</v>
          </cell>
        </row>
        <row r="165">
          <cell r="A165" t="str">
            <v>03-26-b-01</v>
          </cell>
          <cell r="B165" t="str">
            <v>Compaction by rolling with animal driven roller or hand rammed : Soft or sandy soil</v>
          </cell>
          <cell r="C165" t="str">
            <v>1000 Cft</v>
          </cell>
          <cell r="D165">
            <v>759.5</v>
          </cell>
          <cell r="E165">
            <v>759.5</v>
          </cell>
          <cell r="F165" t="str">
            <v>m3</v>
          </cell>
          <cell r="G165">
            <v>26.82</v>
          </cell>
          <cell r="H165">
            <v>26.82</v>
          </cell>
          <cell r="AI165">
            <v>0</v>
          </cell>
          <cell r="AJ165" t="str">
            <v>N</v>
          </cell>
        </row>
        <row r="166">
          <cell r="A166" t="str">
            <v>03-26-b-02</v>
          </cell>
          <cell r="B166" t="str">
            <v>Compaction by rolling with animal driven roller or hand rammed : Ordinary soil</v>
          </cell>
          <cell r="C166" t="str">
            <v>1000 Cft</v>
          </cell>
          <cell r="D166">
            <v>914.5</v>
          </cell>
          <cell r="E166">
            <v>914.5</v>
          </cell>
          <cell r="F166" t="str">
            <v>m3</v>
          </cell>
          <cell r="G166">
            <v>32.299999999999997</v>
          </cell>
          <cell r="H166">
            <v>32.299999999999997</v>
          </cell>
          <cell r="AI166">
            <v>0</v>
          </cell>
          <cell r="AJ166" t="str">
            <v>N</v>
          </cell>
        </row>
        <row r="167">
          <cell r="A167" t="str">
            <v>03-26-b-03</v>
          </cell>
          <cell r="B167" t="str">
            <v>Compaction by rolling with animal driven roller or hand rammed : Hard soil</v>
          </cell>
          <cell r="C167" t="str">
            <v>1000 Cft</v>
          </cell>
          <cell r="D167">
            <v>1275.03</v>
          </cell>
          <cell r="E167">
            <v>1275.03</v>
          </cell>
          <cell r="F167" t="str">
            <v>m3</v>
          </cell>
          <cell r="G167">
            <v>45.03</v>
          </cell>
          <cell r="H167">
            <v>45.03</v>
          </cell>
          <cell r="AI167">
            <v>0</v>
          </cell>
          <cell r="AJ167" t="str">
            <v>N</v>
          </cell>
        </row>
        <row r="168">
          <cell r="A168" t="str">
            <v>03-26-b-04</v>
          </cell>
          <cell r="B168" t="str">
            <v>Compaction by rolling with animal driven roller or hand rammed : Admixture of shingle</v>
          </cell>
          <cell r="C168" t="str">
            <v>1000 Cft</v>
          </cell>
          <cell r="D168">
            <v>2251.5300000000002</v>
          </cell>
          <cell r="E168">
            <v>2251.5300000000002</v>
          </cell>
          <cell r="F168" t="str">
            <v>m3</v>
          </cell>
          <cell r="G168">
            <v>79.510000000000005</v>
          </cell>
          <cell r="H168">
            <v>79.510000000000005</v>
          </cell>
          <cell r="AI168">
            <v>0</v>
          </cell>
          <cell r="AJ168" t="str">
            <v>N</v>
          </cell>
        </row>
        <row r="169">
          <cell r="A169" t="str">
            <v>03-26-c</v>
          </cell>
          <cell r="B169" t="str">
            <v>Ramming earthwork (all types of soil)</v>
          </cell>
          <cell r="C169" t="str">
            <v>1000 Cft</v>
          </cell>
          <cell r="D169">
            <v>418.5</v>
          </cell>
          <cell r="E169">
            <v>418.5</v>
          </cell>
          <cell r="F169" t="str">
            <v>m3</v>
          </cell>
          <cell r="G169">
            <v>14.78</v>
          </cell>
          <cell r="H169">
            <v>14.78</v>
          </cell>
          <cell r="AI169">
            <v>0</v>
          </cell>
          <cell r="AJ169" t="str">
            <v>N</v>
          </cell>
        </row>
        <row r="170">
          <cell r="A170" t="str">
            <v>03-26-d</v>
          </cell>
          <cell r="B170" t="str">
            <v>Ramming earthwork behind retaining wall</v>
          </cell>
          <cell r="C170" t="str">
            <v>1000 Cft</v>
          </cell>
          <cell r="D170">
            <v>558</v>
          </cell>
          <cell r="E170">
            <v>558</v>
          </cell>
          <cell r="F170" t="str">
            <v>m3</v>
          </cell>
          <cell r="G170">
            <v>19.71</v>
          </cell>
          <cell r="H170">
            <v>19.71</v>
          </cell>
          <cell r="AI170">
            <v>0</v>
          </cell>
          <cell r="AJ170" t="str">
            <v>N</v>
          </cell>
        </row>
        <row r="171">
          <cell r="A171" t="str">
            <v>03-27-a</v>
          </cell>
          <cell r="B171" t="str">
            <v>Compaction of earth with power road roller 95% to 100% max. mod. AASHTO dry density.</v>
          </cell>
          <cell r="C171" t="str">
            <v>1000 Cft</v>
          </cell>
          <cell r="D171">
            <v>154.07</v>
          </cell>
          <cell r="E171">
            <v>5129.59</v>
          </cell>
          <cell r="F171" t="str">
            <v>m3</v>
          </cell>
          <cell r="G171">
            <v>5.44</v>
          </cell>
          <cell r="H171">
            <v>181.15</v>
          </cell>
          <cell r="J171" t="str">
            <v>The rate alslo inlcude</v>
          </cell>
          <cell r="AI171">
            <v>0</v>
          </cell>
          <cell r="AJ171" t="str">
            <v>N</v>
          </cell>
        </row>
        <row r="172">
          <cell r="A172" t="str">
            <v>03-27-b</v>
          </cell>
          <cell r="B172" t="str">
            <v>Compaction of earth with power road roller 90% max. mod. AASHTO dry density</v>
          </cell>
          <cell r="C172" t="str">
            <v>1000 Cft</v>
          </cell>
          <cell r="D172">
            <v>154.07</v>
          </cell>
          <cell r="E172">
            <v>5129.59</v>
          </cell>
          <cell r="F172" t="str">
            <v>m3</v>
          </cell>
          <cell r="G172">
            <v>5.44</v>
          </cell>
          <cell r="H172">
            <v>181.15</v>
          </cell>
          <cell r="AI172">
            <v>0</v>
          </cell>
          <cell r="AJ172" t="str">
            <v>N</v>
          </cell>
        </row>
        <row r="173">
          <cell r="A173" t="str">
            <v>03-27-c</v>
          </cell>
          <cell r="B173" t="str">
            <v>Compaction of earth with power road roller 85% max. mod. AASHTO dry density</v>
          </cell>
          <cell r="C173" t="str">
            <v>1000 Cft</v>
          </cell>
          <cell r="D173">
            <v>154.07</v>
          </cell>
          <cell r="E173">
            <v>5129.59</v>
          </cell>
          <cell r="F173" t="str">
            <v>m3</v>
          </cell>
          <cell r="G173">
            <v>5.44</v>
          </cell>
          <cell r="H173">
            <v>181.15</v>
          </cell>
          <cell r="AI173">
            <v>0</v>
          </cell>
          <cell r="AJ173" t="str">
            <v>N</v>
          </cell>
        </row>
        <row r="174">
          <cell r="A174" t="str">
            <v>03-28</v>
          </cell>
          <cell r="B174" t="str">
            <v>Extra for wet earthwork</v>
          </cell>
          <cell r="C174" t="str">
            <v>1000 Cft</v>
          </cell>
          <cell r="D174">
            <v>976.5</v>
          </cell>
          <cell r="E174">
            <v>976.5</v>
          </cell>
          <cell r="F174" t="str">
            <v>m3</v>
          </cell>
          <cell r="G174">
            <v>34.479999999999997</v>
          </cell>
          <cell r="H174">
            <v>34.479999999999997</v>
          </cell>
          <cell r="J174" t="str">
            <v>That will support a
man's weight.</v>
          </cell>
          <cell r="AI174">
            <v>0</v>
          </cell>
          <cell r="AJ174" t="str">
            <v>N</v>
          </cell>
        </row>
        <row r="175">
          <cell r="A175" t="str">
            <v>03-29</v>
          </cell>
          <cell r="B175" t="str">
            <v>Extra for slush or daldal including dewatering</v>
          </cell>
          <cell r="C175" t="str">
            <v>1000 Cft</v>
          </cell>
          <cell r="D175">
            <v>2232</v>
          </cell>
          <cell r="E175">
            <v>2837</v>
          </cell>
          <cell r="F175" t="str">
            <v>m3</v>
          </cell>
          <cell r="G175">
            <v>78.819999999999993</v>
          </cell>
          <cell r="H175">
            <v>100.19</v>
          </cell>
          <cell r="J175" t="str">
            <v>That will not support
a man's weight</v>
          </cell>
          <cell r="AI175">
            <v>0</v>
          </cell>
          <cell r="AJ175" t="str">
            <v>N</v>
          </cell>
        </row>
        <row r="176">
          <cell r="A176" t="str">
            <v>03-30</v>
          </cell>
          <cell r="B176" t="str">
            <v>Extra for puddling.</v>
          </cell>
          <cell r="C176" t="str">
            <v>1000 Cft</v>
          </cell>
          <cell r="D176">
            <v>1743.75</v>
          </cell>
          <cell r="E176">
            <v>1743.75</v>
          </cell>
          <cell r="F176" t="str">
            <v>m3</v>
          </cell>
          <cell r="G176">
            <v>61.58</v>
          </cell>
          <cell r="H176">
            <v>61.58</v>
          </cell>
          <cell r="AI176">
            <v>0</v>
          </cell>
          <cell r="AJ176" t="str">
            <v>N</v>
          </cell>
        </row>
        <row r="177">
          <cell r="A177" t="str">
            <v>03-31</v>
          </cell>
          <cell r="B177" t="str">
            <v>Earthwork on small rain water drains, along canal banks, roads, drains, etc complete</v>
          </cell>
          <cell r="C177" t="str">
            <v>1 Rft</v>
          </cell>
          <cell r="D177">
            <v>2.79</v>
          </cell>
          <cell r="E177">
            <v>2.79</v>
          </cell>
          <cell r="F177" t="str">
            <v>m</v>
          </cell>
          <cell r="G177">
            <v>9.15</v>
          </cell>
          <cell r="H177">
            <v>9.15</v>
          </cell>
          <cell r="AI177">
            <v>0</v>
          </cell>
          <cell r="AJ177" t="str">
            <v>N</v>
          </cell>
        </row>
        <row r="178">
          <cell r="A178" t="str">
            <v>03-32</v>
          </cell>
          <cell r="B178" t="str">
            <v>Filling and Compacting Soil, Earth and Boulders behind retaining walls.</v>
          </cell>
          <cell r="C178" t="str">
            <v>1000 Cft</v>
          </cell>
          <cell r="D178">
            <v>2511</v>
          </cell>
          <cell r="E178">
            <v>2511</v>
          </cell>
          <cell r="F178" t="str">
            <v>m3</v>
          </cell>
          <cell r="G178">
            <v>88.68</v>
          </cell>
          <cell r="H178">
            <v>88.68</v>
          </cell>
          <cell r="AI178">
            <v>0</v>
          </cell>
          <cell r="AJ178" t="str">
            <v>N</v>
          </cell>
        </row>
        <row r="179">
          <cell r="A179" t="str">
            <v>03-33</v>
          </cell>
          <cell r="B179" t="str">
            <v>Dag belling 75 mm deep.</v>
          </cell>
          <cell r="C179" t="str">
            <v>2500 Rft</v>
          </cell>
          <cell r="D179">
            <v>434</v>
          </cell>
          <cell r="E179">
            <v>434</v>
          </cell>
          <cell r="F179" t="str">
            <v>km</v>
          </cell>
          <cell r="G179">
            <v>568.54</v>
          </cell>
          <cell r="H179">
            <v>568.54</v>
          </cell>
          <cell r="J179" t="str">
            <v>Dag belling for layout
of borrow pit, to be
done by contractor at
their own cost.</v>
          </cell>
          <cell r="AI179">
            <v>0</v>
          </cell>
          <cell r="AJ179" t="str">
            <v>N</v>
          </cell>
        </row>
        <row r="180">
          <cell r="A180" t="str">
            <v>03-34</v>
          </cell>
          <cell r="B180" t="str">
            <v>Turfing slopes of banks or lawns with grass sods including ploughing, laying, setting &amp; watering.</v>
          </cell>
          <cell r="C180" t="str">
            <v>1000 Sft</v>
          </cell>
          <cell r="D180">
            <v>1116</v>
          </cell>
          <cell r="E180">
            <v>1116</v>
          </cell>
          <cell r="F180" t="str">
            <v>m2</v>
          </cell>
          <cell r="G180">
            <v>12.01</v>
          </cell>
          <cell r="H180">
            <v>12.01</v>
          </cell>
          <cell r="AI180">
            <v>0</v>
          </cell>
          <cell r="AJ180" t="str">
            <v>N</v>
          </cell>
        </row>
        <row r="181">
          <cell r="A181" t="str">
            <v>03-35-a</v>
          </cell>
          <cell r="B181" t="str">
            <v>Berm cutting : Lead upto single throw of phaorah or shovel, without dressing.</v>
          </cell>
          <cell r="C181" t="str">
            <v>1000 Cft</v>
          </cell>
          <cell r="D181">
            <v>1255.5</v>
          </cell>
          <cell r="E181">
            <v>1255.5</v>
          </cell>
          <cell r="F181" t="str">
            <v>m3</v>
          </cell>
          <cell r="G181">
            <v>44.34</v>
          </cell>
          <cell r="H181">
            <v>44.34</v>
          </cell>
          <cell r="AI181">
            <v>0</v>
          </cell>
          <cell r="AJ181" t="str">
            <v>N</v>
          </cell>
        </row>
        <row r="182">
          <cell r="A182" t="str">
            <v>03-35-b</v>
          </cell>
          <cell r="B182" t="str">
            <v>Berm cutting : Upto 25 m lead (including dressing).</v>
          </cell>
          <cell r="C182" t="str">
            <v>1000 Cft</v>
          </cell>
          <cell r="D182">
            <v>1953</v>
          </cell>
          <cell r="E182">
            <v>1953</v>
          </cell>
          <cell r="F182" t="str">
            <v>m3</v>
          </cell>
          <cell r="G182">
            <v>68.97</v>
          </cell>
          <cell r="H182">
            <v>68.97</v>
          </cell>
          <cell r="AI182">
            <v>0</v>
          </cell>
          <cell r="AJ182" t="str">
            <v>N</v>
          </cell>
        </row>
        <row r="183">
          <cell r="A183" t="str">
            <v>03-36-a</v>
          </cell>
          <cell r="B183" t="str">
            <v>Berm trimming both sides of channels Upto 1 m depth</v>
          </cell>
          <cell r="C183" t="str">
            <v>Mile</v>
          </cell>
          <cell r="D183">
            <v>3968</v>
          </cell>
          <cell r="E183">
            <v>3968</v>
          </cell>
          <cell r="F183" t="str">
            <v>km</v>
          </cell>
          <cell r="G183">
            <v>2465.7199999999998</v>
          </cell>
          <cell r="H183">
            <v>2465.7199999999998</v>
          </cell>
          <cell r="AI183">
            <v>0</v>
          </cell>
          <cell r="AJ183" t="str">
            <v>N</v>
          </cell>
        </row>
        <row r="184">
          <cell r="A184" t="str">
            <v>03-36-b</v>
          </cell>
          <cell r="B184" t="str">
            <v>Berm trimming both sides of channels Over 1m to 1.5m depth</v>
          </cell>
          <cell r="C184" t="str">
            <v>Mile</v>
          </cell>
          <cell r="D184">
            <v>5254.5</v>
          </cell>
          <cell r="E184">
            <v>5254.5</v>
          </cell>
          <cell r="F184" t="str">
            <v>km</v>
          </cell>
          <cell r="G184">
            <v>3265.15</v>
          </cell>
          <cell r="H184">
            <v>3265.15</v>
          </cell>
          <cell r="AI184">
            <v>0</v>
          </cell>
          <cell r="AJ184" t="str">
            <v>N</v>
          </cell>
        </row>
        <row r="185">
          <cell r="A185" t="str">
            <v>03-36-c</v>
          </cell>
          <cell r="B185" t="str">
            <v>Berm trimming both sides of channels Over 1.5m to 2.5m depth</v>
          </cell>
          <cell r="C185" t="str">
            <v>Mile</v>
          </cell>
          <cell r="D185">
            <v>8354.5</v>
          </cell>
          <cell r="E185">
            <v>8354.5</v>
          </cell>
          <cell r="F185" t="str">
            <v>km</v>
          </cell>
          <cell r="G185">
            <v>5191.49</v>
          </cell>
          <cell r="H185">
            <v>5191.49</v>
          </cell>
          <cell r="AI185">
            <v>0</v>
          </cell>
          <cell r="AJ185" t="str">
            <v>N</v>
          </cell>
        </row>
        <row r="186">
          <cell r="A186" t="str">
            <v>03-37-a</v>
          </cell>
          <cell r="B186" t="str">
            <v>Ploughing and levelling borrow pits Upto 1m depth</v>
          </cell>
          <cell r="C186" t="str">
            <v>Acre</v>
          </cell>
          <cell r="D186">
            <v>1798</v>
          </cell>
          <cell r="E186">
            <v>1798</v>
          </cell>
          <cell r="F186" t="str">
            <v>ha</v>
          </cell>
          <cell r="G186">
            <v>4442.8599999999997</v>
          </cell>
          <cell r="H186">
            <v>4442.8599999999997</v>
          </cell>
          <cell r="J186" t="str">
            <v>Area ploughed bo be
measured</v>
          </cell>
          <cell r="AI186">
            <v>0</v>
          </cell>
          <cell r="AJ186" t="str">
            <v>N</v>
          </cell>
        </row>
        <row r="187">
          <cell r="A187" t="str">
            <v>03-37-b</v>
          </cell>
          <cell r="B187" t="str">
            <v>Ploughing and levelling borrow pits Exceeding 1m depth</v>
          </cell>
          <cell r="C187" t="str">
            <v>Acre</v>
          </cell>
          <cell r="D187">
            <v>2659.8</v>
          </cell>
          <cell r="E187">
            <v>2659.8</v>
          </cell>
          <cell r="F187" t="str">
            <v>ha</v>
          </cell>
          <cell r="G187">
            <v>6572.37</v>
          </cell>
          <cell r="H187">
            <v>6572.37</v>
          </cell>
          <cell r="AI187">
            <v>0</v>
          </cell>
          <cell r="AJ187" t="str">
            <v>N</v>
          </cell>
        </row>
        <row r="188">
          <cell r="A188" t="str">
            <v>03-38-a-01</v>
          </cell>
          <cell r="B188" t="str">
            <v>Making boundary or service roads complete in unploughed land : From 3 m to 6 m wide</v>
          </cell>
          <cell r="C188" t="str">
            <v>Chain</v>
          </cell>
          <cell r="D188">
            <v>434</v>
          </cell>
          <cell r="E188">
            <v>434</v>
          </cell>
          <cell r="F188" t="str">
            <v>50 m</v>
          </cell>
          <cell r="G188">
            <v>711.76</v>
          </cell>
          <cell r="H188">
            <v>711.76</v>
          </cell>
          <cell r="AI188">
            <v>0</v>
          </cell>
          <cell r="AJ188" t="str">
            <v>N</v>
          </cell>
        </row>
        <row r="189">
          <cell r="A189" t="str">
            <v>03-38-a-02</v>
          </cell>
          <cell r="B189" t="str">
            <v>Making boundary or service roads complete in unploughed land : Over 6 m to 12 m wide</v>
          </cell>
          <cell r="C189" t="str">
            <v>Chain</v>
          </cell>
          <cell r="D189">
            <v>589</v>
          </cell>
          <cell r="E189">
            <v>589</v>
          </cell>
          <cell r="F189" t="str">
            <v>50 m</v>
          </cell>
          <cell r="G189">
            <v>965.96</v>
          </cell>
          <cell r="H189">
            <v>965.96</v>
          </cell>
          <cell r="AI189">
            <v>0</v>
          </cell>
          <cell r="AJ189" t="str">
            <v>N</v>
          </cell>
        </row>
        <row r="190">
          <cell r="A190" t="str">
            <v>03-38-b-01</v>
          </cell>
          <cell r="B190" t="str">
            <v>Making boundary or service roads complete in ploughed land : From 3 m to 6m wide</v>
          </cell>
          <cell r="C190" t="str">
            <v>Chain</v>
          </cell>
          <cell r="D190">
            <v>504.99</v>
          </cell>
          <cell r="E190">
            <v>504.99</v>
          </cell>
          <cell r="F190" t="str">
            <v>50 m</v>
          </cell>
          <cell r="G190">
            <v>828.18</v>
          </cell>
          <cell r="H190">
            <v>828.18</v>
          </cell>
          <cell r="AI190">
            <v>0</v>
          </cell>
          <cell r="AJ190" t="str">
            <v>N</v>
          </cell>
        </row>
        <row r="191">
          <cell r="A191" t="str">
            <v>03-38-b-02</v>
          </cell>
          <cell r="B191" t="str">
            <v>Making boundary or service roads complete in ploughed land : Over 6 m to 12 m wide</v>
          </cell>
          <cell r="C191" t="str">
            <v>Chain</v>
          </cell>
          <cell r="D191">
            <v>724.78</v>
          </cell>
          <cell r="E191">
            <v>724.78</v>
          </cell>
          <cell r="F191" t="str">
            <v>50 m</v>
          </cell>
          <cell r="G191">
            <v>1188.6400000000001</v>
          </cell>
          <cell r="H191">
            <v>1188.6400000000001</v>
          </cell>
          <cell r="AI191">
            <v>0</v>
          </cell>
          <cell r="AJ191" t="str">
            <v>N</v>
          </cell>
        </row>
        <row r="192">
          <cell r="A192" t="str">
            <v>03-39-a</v>
          </cell>
          <cell r="B192" t="str">
            <v>Earthwork by boats, Digging and loading into boats, upto 25m lead</v>
          </cell>
          <cell r="C192" t="str">
            <v>1000 Cft</v>
          </cell>
          <cell r="D192">
            <v>2092.5</v>
          </cell>
          <cell r="E192">
            <v>2092.5</v>
          </cell>
          <cell r="F192" t="str">
            <v>m3</v>
          </cell>
          <cell r="G192">
            <v>73.900000000000006</v>
          </cell>
          <cell r="H192">
            <v>73.900000000000006</v>
          </cell>
          <cell r="J192" t="str">
            <v>For ordinary soil</v>
          </cell>
          <cell r="AI192">
            <v>0</v>
          </cell>
          <cell r="AJ192" t="str">
            <v>N</v>
          </cell>
        </row>
        <row r="193">
          <cell r="A193" t="str">
            <v>03-39-b</v>
          </cell>
          <cell r="B193" t="str">
            <v>Earthwork by boats, including hire of boats Carriage by boats upto 250m.</v>
          </cell>
          <cell r="C193" t="str">
            <v>1000 Cft</v>
          </cell>
          <cell r="D193">
            <v>1674</v>
          </cell>
          <cell r="E193">
            <v>1674</v>
          </cell>
          <cell r="F193" t="str">
            <v>m3</v>
          </cell>
          <cell r="G193">
            <v>59.12</v>
          </cell>
          <cell r="H193">
            <v>59.12</v>
          </cell>
          <cell r="AI193">
            <v>0</v>
          </cell>
          <cell r="AJ193" t="str">
            <v>N</v>
          </cell>
        </row>
        <row r="194">
          <cell r="A194" t="str">
            <v>03-39-c</v>
          </cell>
          <cell r="B194" t="str">
            <v>Earthwork by boats, including hiring of boats Extra for every additional 50m beyond 250m</v>
          </cell>
          <cell r="C194" t="str">
            <v>1000 Cft</v>
          </cell>
          <cell r="D194">
            <v>111.6</v>
          </cell>
          <cell r="E194">
            <v>111.6</v>
          </cell>
          <cell r="F194" t="str">
            <v>m3</v>
          </cell>
          <cell r="G194">
            <v>3.94</v>
          </cell>
          <cell r="H194">
            <v>3.94</v>
          </cell>
          <cell r="AI194">
            <v>0</v>
          </cell>
          <cell r="AJ194" t="str">
            <v>N</v>
          </cell>
        </row>
        <row r="195">
          <cell r="A195" t="str">
            <v>03-39-d</v>
          </cell>
          <cell r="B195" t="str">
            <v>Earthwork by boats, Unloading earth from boats</v>
          </cell>
          <cell r="C195" t="str">
            <v>1000 Cft</v>
          </cell>
          <cell r="D195">
            <v>976.5</v>
          </cell>
          <cell r="E195">
            <v>976.5</v>
          </cell>
          <cell r="F195" t="str">
            <v>m3</v>
          </cell>
          <cell r="G195">
            <v>34.479999999999997</v>
          </cell>
          <cell r="H195">
            <v>34.479999999999997</v>
          </cell>
          <cell r="AI195">
            <v>0</v>
          </cell>
          <cell r="AJ195" t="str">
            <v>N</v>
          </cell>
        </row>
        <row r="196">
          <cell r="A196" t="str">
            <v>03-40</v>
          </cell>
          <cell r="B196" t="str">
            <v>Unloading earth from BG trucks and clearing 1.5m from rail</v>
          </cell>
          <cell r="C196" t="str">
            <v>1000 Cft</v>
          </cell>
          <cell r="D196">
            <v>837</v>
          </cell>
          <cell r="E196">
            <v>837</v>
          </cell>
          <cell r="F196" t="str">
            <v>m3</v>
          </cell>
          <cell r="G196">
            <v>29.56</v>
          </cell>
          <cell r="H196">
            <v>29.56</v>
          </cell>
          <cell r="AI196">
            <v>0</v>
          </cell>
          <cell r="AJ196" t="str">
            <v>N</v>
          </cell>
        </row>
        <row r="197">
          <cell r="A197" t="str">
            <v>03-41</v>
          </cell>
          <cell r="B197" t="str">
            <v>Earthwork by tramway, digging and loading in trucks, upto 25m lead</v>
          </cell>
          <cell r="C197" t="str">
            <v>1000 Cft</v>
          </cell>
          <cell r="D197">
            <v>1953</v>
          </cell>
          <cell r="E197">
            <v>1953</v>
          </cell>
          <cell r="F197" t="str">
            <v>m3</v>
          </cell>
          <cell r="G197">
            <v>68.97</v>
          </cell>
          <cell r="H197">
            <v>68.97</v>
          </cell>
          <cell r="AI197">
            <v>0</v>
          </cell>
          <cell r="AJ197" t="str">
            <v>N</v>
          </cell>
        </row>
        <row r="198">
          <cell r="A198" t="str">
            <v>03-42</v>
          </cell>
          <cell r="B198" t="str">
            <v>Unloading earth from BG trucks and spreading upto 5m from rail</v>
          </cell>
          <cell r="C198" t="str">
            <v>1000 Cft</v>
          </cell>
          <cell r="D198">
            <v>1255.5</v>
          </cell>
          <cell r="E198">
            <v>1255.5</v>
          </cell>
          <cell r="F198" t="str">
            <v>m3</v>
          </cell>
          <cell r="G198">
            <v>44.34</v>
          </cell>
          <cell r="H198">
            <v>44.34</v>
          </cell>
          <cell r="AI198">
            <v>0</v>
          </cell>
          <cell r="AJ198" t="str">
            <v>N</v>
          </cell>
        </row>
        <row r="199">
          <cell r="A199" t="str">
            <v>03-43</v>
          </cell>
          <cell r="B199" t="str">
            <v>Supplying clean and screened river or pit sand within 150m including removal of loose earth or overburden.</v>
          </cell>
          <cell r="C199" t="str">
            <v>1000 Cft</v>
          </cell>
          <cell r="D199">
            <v>11780</v>
          </cell>
          <cell r="E199">
            <v>11780</v>
          </cell>
          <cell r="F199" t="str">
            <v>m3</v>
          </cell>
          <cell r="G199">
            <v>416.01</v>
          </cell>
          <cell r="H199">
            <v>416.01</v>
          </cell>
          <cell r="J199" t="str">
            <v>The rate include a)</v>
          </cell>
          <cell r="AI199">
            <v>0</v>
          </cell>
          <cell r="AJ199" t="str">
            <v>N</v>
          </cell>
        </row>
        <row r="200">
          <cell r="A200" t="str">
            <v>03-44-a</v>
          </cell>
          <cell r="B200" t="str">
            <v>Excavation in open cut for sewers &amp; manhole except shingle, gravel &amp; rock : Upto 2m.</v>
          </cell>
          <cell r="C200" t="str">
            <v>1000 Cft</v>
          </cell>
          <cell r="D200">
            <v>2511</v>
          </cell>
          <cell r="E200">
            <v>2511</v>
          </cell>
          <cell r="F200" t="str">
            <v>m3</v>
          </cell>
          <cell r="G200">
            <v>88.68</v>
          </cell>
          <cell r="H200">
            <v>88.68</v>
          </cell>
          <cell r="J200" t="str">
            <v>a) The rate does not</v>
          </cell>
          <cell r="AI200">
            <v>0</v>
          </cell>
          <cell r="AJ200" t="str">
            <v>N</v>
          </cell>
        </row>
        <row r="201">
          <cell r="A201" t="str">
            <v>03-44-b</v>
          </cell>
          <cell r="B201" t="str">
            <v>Excavation in open cut for sewers &amp; manholes except shingle, gravel &amp; rock : 2m to 5m</v>
          </cell>
          <cell r="C201" t="str">
            <v>1000 Cft</v>
          </cell>
          <cell r="D201">
            <v>3348</v>
          </cell>
          <cell r="E201">
            <v>3348</v>
          </cell>
          <cell r="F201" t="str">
            <v>m3</v>
          </cell>
          <cell r="G201">
            <v>118.23</v>
          </cell>
          <cell r="H201">
            <v>118.23</v>
          </cell>
          <cell r="AI201">
            <v>0</v>
          </cell>
          <cell r="AJ201" t="str">
            <v>N</v>
          </cell>
        </row>
        <row r="202">
          <cell r="A202" t="str">
            <v>03-44-c</v>
          </cell>
          <cell r="B202" t="str">
            <v>Excavation in open cut for sewers &amp; manholes except shingle, gravel &amp; rock : Below 5m depth</v>
          </cell>
          <cell r="C202" t="str">
            <v>1000 Cft</v>
          </cell>
          <cell r="D202">
            <v>4464</v>
          </cell>
          <cell r="E202">
            <v>4464</v>
          </cell>
          <cell r="F202" t="str">
            <v>m3</v>
          </cell>
          <cell r="G202">
            <v>157.63999999999999</v>
          </cell>
          <cell r="H202">
            <v>157.63999999999999</v>
          </cell>
          <cell r="AI202">
            <v>0</v>
          </cell>
          <cell r="AJ202" t="str">
            <v>N</v>
          </cell>
        </row>
        <row r="203">
          <cell r="A203" t="str">
            <v>03-45-a</v>
          </cell>
          <cell r="B203" t="str">
            <v>Trench Excavation in open cutting below water level for sewers &amp; manholes : Upto 1 .25m depth</v>
          </cell>
          <cell r="C203" t="str">
            <v>1000 Cft</v>
          </cell>
          <cell r="D203">
            <v>3828.5</v>
          </cell>
          <cell r="E203">
            <v>6963.61</v>
          </cell>
          <cell r="F203" t="str">
            <v>m3</v>
          </cell>
          <cell r="G203">
            <v>135.19999999999999</v>
          </cell>
          <cell r="H203">
            <v>245.92</v>
          </cell>
          <cell r="J203" t="str">
            <v>The rate does not</v>
          </cell>
          <cell r="S203">
            <v>14.9</v>
          </cell>
          <cell r="T203" t="str">
            <v>Kg</v>
          </cell>
          <cell r="U203">
            <v>0.53</v>
          </cell>
          <cell r="V203" t="str">
            <v>Kg</v>
          </cell>
          <cell r="AI203">
            <v>15.43</v>
          </cell>
          <cell r="AJ203" t="str">
            <v>Y</v>
          </cell>
        </row>
        <row r="204">
          <cell r="A204" t="str">
            <v>03-45-b</v>
          </cell>
          <cell r="B204" t="str">
            <v>Trench Excavation in open cutting below water level for sewers &amp; manholes : 1 .25m to 2.5m depth</v>
          </cell>
          <cell r="C204" t="str">
            <v>1000 Cft</v>
          </cell>
          <cell r="D204">
            <v>4696.5</v>
          </cell>
          <cell r="E204">
            <v>9164.42</v>
          </cell>
          <cell r="F204" t="str">
            <v>m3</v>
          </cell>
          <cell r="G204">
            <v>165.86</v>
          </cell>
          <cell r="H204">
            <v>323.64</v>
          </cell>
          <cell r="S204">
            <v>20</v>
          </cell>
          <cell r="T204" t="str">
            <v>Kg</v>
          </cell>
          <cell r="U204">
            <v>0.71</v>
          </cell>
          <cell r="V204" t="str">
            <v>Kg</v>
          </cell>
          <cell r="AI204">
            <v>20.71</v>
          </cell>
          <cell r="AJ204" t="str">
            <v>Y</v>
          </cell>
        </row>
        <row r="205">
          <cell r="A205" t="str">
            <v>03-45-c</v>
          </cell>
          <cell r="B205" t="str">
            <v>Trench Excavation in open cutting below water level for sewers &amp; manholes : Exceeding 2.5m depth</v>
          </cell>
          <cell r="C205" t="str">
            <v>1000 Cft</v>
          </cell>
          <cell r="D205">
            <v>6773.5</v>
          </cell>
          <cell r="E205">
            <v>15104.35</v>
          </cell>
          <cell r="F205" t="str">
            <v>m3</v>
          </cell>
          <cell r="G205">
            <v>239.2</v>
          </cell>
          <cell r="H205">
            <v>533.41</v>
          </cell>
          <cell r="S205">
            <v>40</v>
          </cell>
          <cell r="T205" t="str">
            <v>Kg</v>
          </cell>
          <cell r="U205">
            <v>1.41</v>
          </cell>
          <cell r="V205" t="str">
            <v>Kg</v>
          </cell>
          <cell r="AI205">
            <v>41.41</v>
          </cell>
          <cell r="AJ205" t="str">
            <v>Y</v>
          </cell>
        </row>
        <row r="206">
          <cell r="A206" t="str">
            <v>03-46</v>
          </cell>
          <cell r="B206" t="str">
            <v>Excavation of trench in all kinds of soils except cutting in rock for pilelines upto 1.5m depth</v>
          </cell>
          <cell r="C206" t="str">
            <v>1000 Cft</v>
          </cell>
          <cell r="D206">
            <v>2042.9</v>
          </cell>
          <cell r="E206">
            <v>2042.9</v>
          </cell>
          <cell r="F206" t="str">
            <v>m3</v>
          </cell>
          <cell r="G206">
            <v>72.14</v>
          </cell>
          <cell r="H206">
            <v>72.14</v>
          </cell>
          <cell r="J206" t="str">
            <v>The rate does not</v>
          </cell>
          <cell r="AI206">
            <v>0</v>
          </cell>
          <cell r="AJ206" t="str">
            <v>N</v>
          </cell>
        </row>
        <row r="207">
          <cell r="A207" t="str">
            <v>03-48-a</v>
          </cell>
          <cell r="B207" t="str">
            <v>Uprooting stump and removing within 50 m upto 2 m girth</v>
          </cell>
          <cell r="C207" t="str">
            <v>Each</v>
          </cell>
          <cell r="D207">
            <v>697.5</v>
          </cell>
          <cell r="E207">
            <v>697.5</v>
          </cell>
          <cell r="F207" t="str">
            <v>Each</v>
          </cell>
          <cell r="G207">
            <v>697.5</v>
          </cell>
          <cell r="H207">
            <v>697.5</v>
          </cell>
          <cell r="AI207">
            <v>0</v>
          </cell>
          <cell r="AJ207" t="str">
            <v>N</v>
          </cell>
        </row>
        <row r="208">
          <cell r="A208" t="str">
            <v>03-48-b</v>
          </cell>
          <cell r="B208" t="str">
            <v>Uprooting stump and removing within 50 m above 2 m girth</v>
          </cell>
          <cell r="C208" t="str">
            <v>Each</v>
          </cell>
          <cell r="D208">
            <v>976.5</v>
          </cell>
          <cell r="E208">
            <v>1114.69</v>
          </cell>
          <cell r="F208" t="str">
            <v>Each</v>
          </cell>
          <cell r="G208">
            <v>976.5</v>
          </cell>
          <cell r="H208">
            <v>1114.69</v>
          </cell>
          <cell r="AI208">
            <v>0</v>
          </cell>
          <cell r="AJ208" t="str">
            <v>N</v>
          </cell>
        </row>
        <row r="209">
          <cell r="A209" t="str">
            <v>03-48-c</v>
          </cell>
          <cell r="B209" t="str">
            <v>Uprooting stump and removing within 50 m upto 2 m girth including sand filling and trinches</v>
          </cell>
          <cell r="C209" t="str">
            <v>Each</v>
          </cell>
          <cell r="D209">
            <v>697.5</v>
          </cell>
          <cell r="E209">
            <v>1164.71</v>
          </cell>
          <cell r="F209" t="str">
            <v>Each</v>
          </cell>
          <cell r="G209">
            <v>697.5</v>
          </cell>
          <cell r="H209">
            <v>1164.71</v>
          </cell>
          <cell r="AI209">
            <v>0</v>
          </cell>
          <cell r="AJ209" t="str">
            <v>N</v>
          </cell>
        </row>
        <row r="210">
          <cell r="A210" t="str">
            <v>03-48-d</v>
          </cell>
          <cell r="B210" t="str">
            <v>Uprooting stump and removing within 50 m above 2 m girth including sand filling and trinches</v>
          </cell>
          <cell r="C210" t="str">
            <v>Each</v>
          </cell>
          <cell r="D210">
            <v>976.5</v>
          </cell>
          <cell r="E210">
            <v>1819.85</v>
          </cell>
          <cell r="F210" t="str">
            <v>Each</v>
          </cell>
          <cell r="G210">
            <v>976.5</v>
          </cell>
          <cell r="H210">
            <v>1819.85</v>
          </cell>
          <cell r="AI210">
            <v>0</v>
          </cell>
          <cell r="AJ210" t="str">
            <v>N</v>
          </cell>
        </row>
        <row r="211">
          <cell r="A211" t="str">
            <v>03-49-a</v>
          </cell>
          <cell r="B211" t="str">
            <v>Jungle clearance and removing within 50m Light Jungle</v>
          </cell>
          <cell r="C211" t="str">
            <v>Decare</v>
          </cell>
          <cell r="D211">
            <v>1501.02</v>
          </cell>
          <cell r="E211">
            <v>1501.02</v>
          </cell>
          <cell r="F211" t="str">
            <v>Decare</v>
          </cell>
          <cell r="G211">
            <v>1501.02</v>
          </cell>
          <cell r="H211">
            <v>1501.02</v>
          </cell>
          <cell r="AI211">
            <v>0</v>
          </cell>
          <cell r="AJ211" t="str">
            <v>N</v>
          </cell>
        </row>
        <row r="212">
          <cell r="A212" t="str">
            <v>03-49-b</v>
          </cell>
          <cell r="B212" t="str">
            <v>Jungle clearance and removing within 50m Thick Jungle</v>
          </cell>
          <cell r="C212" t="str">
            <v>Decare</v>
          </cell>
          <cell r="D212">
            <v>3002.04</v>
          </cell>
          <cell r="E212">
            <v>3002.04</v>
          </cell>
          <cell r="F212" t="str">
            <v>Decare</v>
          </cell>
          <cell r="G212">
            <v>3002.04</v>
          </cell>
          <cell r="H212">
            <v>3002.04</v>
          </cell>
          <cell r="AI212">
            <v>0</v>
          </cell>
          <cell r="AJ212" t="str">
            <v>N</v>
          </cell>
        </row>
        <row r="213">
          <cell r="A213" t="str">
            <v>03-50</v>
          </cell>
          <cell r="B213" t="str">
            <v>Uprooting sarkanda growth &amp; disposal within 50m</v>
          </cell>
          <cell r="C213" t="str">
            <v>1000 Sft</v>
          </cell>
          <cell r="D213">
            <v>362.7</v>
          </cell>
          <cell r="E213">
            <v>362.7</v>
          </cell>
          <cell r="F213" t="str">
            <v>m2</v>
          </cell>
          <cell r="G213">
            <v>3.9</v>
          </cell>
          <cell r="H213">
            <v>3.9</v>
          </cell>
          <cell r="AI213">
            <v>0</v>
          </cell>
          <cell r="AJ213" t="str">
            <v>N</v>
          </cell>
        </row>
        <row r="214">
          <cell r="A214" t="str">
            <v>03-51</v>
          </cell>
          <cell r="B214" t="str">
            <v>Ploughing 3 times</v>
          </cell>
          <cell r="C214" t="str">
            <v>ha</v>
          </cell>
          <cell r="D214">
            <v>5359.9</v>
          </cell>
          <cell r="E214">
            <v>5359.9</v>
          </cell>
          <cell r="F214" t="str">
            <v>ha</v>
          </cell>
          <cell r="G214">
            <v>5359.9</v>
          </cell>
          <cell r="H214">
            <v>5359.9</v>
          </cell>
          <cell r="AI214">
            <v>0</v>
          </cell>
          <cell r="AJ214" t="str">
            <v>N</v>
          </cell>
        </row>
        <row r="215">
          <cell r="A215" t="str">
            <v>03-52</v>
          </cell>
          <cell r="B215" t="str">
            <v>Levelling, dressing and making lawns</v>
          </cell>
          <cell r="C215" t="str">
            <v>1000 Sft</v>
          </cell>
          <cell r="D215">
            <v>2945</v>
          </cell>
          <cell r="E215">
            <v>2945</v>
          </cell>
          <cell r="F215" t="str">
            <v>m2</v>
          </cell>
          <cell r="G215">
            <v>31.69</v>
          </cell>
          <cell r="H215">
            <v>31.69</v>
          </cell>
          <cell r="AI215">
            <v>0</v>
          </cell>
          <cell r="AJ215" t="str">
            <v>N</v>
          </cell>
        </row>
        <row r="216">
          <cell r="A216" t="str">
            <v>03-53</v>
          </cell>
          <cell r="B216" t="str">
            <v>Turfing of lawn with Dacca Grass</v>
          </cell>
          <cell r="C216" t="str">
            <v>1000 Sft</v>
          </cell>
          <cell r="D216">
            <v>2945</v>
          </cell>
          <cell r="E216">
            <v>9600</v>
          </cell>
          <cell r="F216" t="str">
            <v>m2</v>
          </cell>
          <cell r="G216">
            <v>31.69</v>
          </cell>
          <cell r="H216">
            <v>103.3</v>
          </cell>
          <cell r="AI216">
            <v>0</v>
          </cell>
          <cell r="AJ216" t="str">
            <v>N</v>
          </cell>
        </row>
        <row r="217">
          <cell r="A217" t="str">
            <v>03-54</v>
          </cell>
          <cell r="B217" t="str">
            <v>Clearance of shingle, gravel including sand, soft soil and silt deposits in channel bed upto 25m</v>
          </cell>
          <cell r="C217" t="str">
            <v>1000 Cft</v>
          </cell>
          <cell r="D217">
            <v>1422.9</v>
          </cell>
          <cell r="E217">
            <v>1422.9</v>
          </cell>
          <cell r="F217" t="str">
            <v>m3</v>
          </cell>
          <cell r="G217">
            <v>50.25</v>
          </cell>
          <cell r="H217">
            <v>50.25</v>
          </cell>
          <cell r="AI217">
            <v>0</v>
          </cell>
          <cell r="AJ217" t="str">
            <v>N</v>
          </cell>
        </row>
        <row r="218">
          <cell r="A218" t="str">
            <v>03-55-a</v>
          </cell>
          <cell r="B218" t="str">
            <v>Clearance of choked up syphon including dewatering Upto 1.25m dia</v>
          </cell>
          <cell r="C218">
            <v>100</v>
          </cell>
          <cell r="D218">
            <v>13950</v>
          </cell>
          <cell r="E218">
            <v>13950</v>
          </cell>
          <cell r="F218" t="str">
            <v>m</v>
          </cell>
          <cell r="G218">
            <v>457.68</v>
          </cell>
          <cell r="H218">
            <v>457.68</v>
          </cell>
          <cell r="AI218">
            <v>0</v>
          </cell>
          <cell r="AJ218" t="str">
            <v>N</v>
          </cell>
        </row>
        <row r="219">
          <cell r="A219" t="str">
            <v>03-55-b</v>
          </cell>
          <cell r="B219" t="str">
            <v>Clearance of choked up syphon including dewatering Exceeding 1 .25m dia</v>
          </cell>
          <cell r="C219">
            <v>100</v>
          </cell>
          <cell r="D219">
            <v>25110</v>
          </cell>
          <cell r="E219">
            <v>25110</v>
          </cell>
          <cell r="F219" t="str">
            <v>m</v>
          </cell>
          <cell r="G219">
            <v>823.82</v>
          </cell>
          <cell r="H219">
            <v>823.82</v>
          </cell>
          <cell r="AI219">
            <v>0</v>
          </cell>
          <cell r="AJ219" t="str">
            <v>N</v>
          </cell>
        </row>
        <row r="220">
          <cell r="A220" t="str">
            <v>03-56</v>
          </cell>
          <cell r="B220" t="str">
            <v>Clearing &amp; Grubbing</v>
          </cell>
          <cell r="C220" t="str">
            <v>1000 Sft</v>
          </cell>
          <cell r="D220">
            <v>241.06</v>
          </cell>
          <cell r="E220">
            <v>1328.17</v>
          </cell>
          <cell r="F220" t="str">
            <v>m2</v>
          </cell>
          <cell r="G220">
            <v>2.59</v>
          </cell>
          <cell r="H220">
            <v>14.29</v>
          </cell>
          <cell r="AI220">
            <v>0</v>
          </cell>
          <cell r="AJ220" t="str">
            <v>N</v>
          </cell>
        </row>
        <row r="221">
          <cell r="A221" t="str">
            <v>03-57-a</v>
          </cell>
          <cell r="B221" t="str">
            <v>Removal of Tree : Girth 150mm - 300mm including removal of stump &amp; backfilling with sand</v>
          </cell>
          <cell r="C221" t="str">
            <v>No</v>
          </cell>
          <cell r="D221">
            <v>18.690000000000001</v>
          </cell>
          <cell r="E221">
            <v>259.67</v>
          </cell>
          <cell r="F221" t="str">
            <v>No</v>
          </cell>
          <cell r="G221">
            <v>18.690000000000001</v>
          </cell>
          <cell r="H221">
            <v>259.67</v>
          </cell>
          <cell r="AI221">
            <v>0</v>
          </cell>
          <cell r="AJ221" t="str">
            <v>N</v>
          </cell>
        </row>
        <row r="222">
          <cell r="A222" t="str">
            <v>03-57-b</v>
          </cell>
          <cell r="B222" t="str">
            <v>Removal of Tree : Girth 300mm - 600mm including removal of stump &amp; backfilling with sand</v>
          </cell>
          <cell r="C222" t="str">
            <v>No</v>
          </cell>
          <cell r="D222">
            <v>37.39</v>
          </cell>
          <cell r="E222">
            <v>519.35</v>
          </cell>
          <cell r="F222" t="str">
            <v>No</v>
          </cell>
          <cell r="G222">
            <v>37.39</v>
          </cell>
          <cell r="H222">
            <v>519.35</v>
          </cell>
          <cell r="AI222">
            <v>0</v>
          </cell>
          <cell r="AJ222" t="str">
            <v>N</v>
          </cell>
        </row>
        <row r="223">
          <cell r="A223" t="str">
            <v>03-57-c</v>
          </cell>
          <cell r="B223" t="str">
            <v>Removal of Tree : Girth over 600mm including removal of stump &amp; backfilling with sand</v>
          </cell>
          <cell r="C223" t="str">
            <v>No</v>
          </cell>
          <cell r="D223">
            <v>112.16</v>
          </cell>
          <cell r="E223">
            <v>1276.1400000000001</v>
          </cell>
          <cell r="F223" t="str">
            <v>No</v>
          </cell>
          <cell r="G223">
            <v>112.16</v>
          </cell>
          <cell r="H223">
            <v>1276.1400000000001</v>
          </cell>
          <cell r="AI223">
            <v>0</v>
          </cell>
          <cell r="AJ223" t="str">
            <v>N</v>
          </cell>
        </row>
        <row r="224">
          <cell r="A224" t="str">
            <v>03-58</v>
          </cell>
          <cell r="B224" t="str">
            <v>Compaction of Natural Ground</v>
          </cell>
          <cell r="C224" t="str">
            <v>1000 Sft</v>
          </cell>
          <cell r="D224">
            <v>215.11</v>
          </cell>
          <cell r="E224">
            <v>1132.54</v>
          </cell>
          <cell r="F224" t="str">
            <v>m2</v>
          </cell>
          <cell r="G224">
            <v>2.31</v>
          </cell>
          <cell r="H224">
            <v>12.19</v>
          </cell>
          <cell r="AI224">
            <v>0</v>
          </cell>
          <cell r="AJ224" t="str">
            <v>N</v>
          </cell>
        </row>
        <row r="225">
          <cell r="A225" t="str">
            <v>03-59-a</v>
          </cell>
          <cell r="B225" t="str">
            <v>Roadway Excavation in Surplus / Unsuitable Common Material</v>
          </cell>
          <cell r="C225" t="str">
            <v>1000 Cft</v>
          </cell>
          <cell r="D225">
            <v>157.91</v>
          </cell>
          <cell r="E225">
            <v>5572</v>
          </cell>
          <cell r="F225" t="str">
            <v>m3</v>
          </cell>
          <cell r="G225">
            <v>5.58</v>
          </cell>
          <cell r="H225">
            <v>196.77</v>
          </cell>
          <cell r="AI225">
            <v>0</v>
          </cell>
          <cell r="AJ225" t="str">
            <v>N</v>
          </cell>
        </row>
        <row r="226">
          <cell r="A226" t="str">
            <v>03-59-b</v>
          </cell>
          <cell r="B226" t="str">
            <v>Roadway Excavation in Surplus / Unsuitable Rock (Hard) Material requiring blasting.</v>
          </cell>
          <cell r="C226" t="str">
            <v>1000 Cft</v>
          </cell>
          <cell r="D226">
            <v>2106.7600000000002</v>
          </cell>
          <cell r="E226">
            <v>11737.61</v>
          </cell>
          <cell r="F226" t="str">
            <v>m3</v>
          </cell>
          <cell r="G226">
            <v>74.400000000000006</v>
          </cell>
          <cell r="H226">
            <v>414.51</v>
          </cell>
          <cell r="AI226">
            <v>0</v>
          </cell>
          <cell r="AJ226" t="str">
            <v>N</v>
          </cell>
        </row>
        <row r="227">
          <cell r="A227" t="str">
            <v>03-59-c</v>
          </cell>
          <cell r="B227" t="str">
            <v>Roadway Excavation in Surplus / Unsuitable Rock (Medium) Material requiring blasting</v>
          </cell>
          <cell r="C227" t="str">
            <v>1000 Cft</v>
          </cell>
          <cell r="D227">
            <v>1223.26</v>
          </cell>
          <cell r="E227">
            <v>9765.11</v>
          </cell>
          <cell r="F227" t="str">
            <v>m3</v>
          </cell>
          <cell r="G227">
            <v>43.2</v>
          </cell>
          <cell r="H227">
            <v>344.85</v>
          </cell>
          <cell r="AI227">
            <v>0</v>
          </cell>
          <cell r="AJ227" t="str">
            <v>N</v>
          </cell>
        </row>
        <row r="228">
          <cell r="A228" t="str">
            <v>03-60-a</v>
          </cell>
          <cell r="B228" t="str">
            <v>Structural Excavation in Common Material</v>
          </cell>
          <cell r="C228" t="str">
            <v>1000 Cft</v>
          </cell>
          <cell r="D228">
            <v>2606.98</v>
          </cell>
          <cell r="E228">
            <v>4880.6000000000004</v>
          </cell>
          <cell r="F228" t="str">
            <v>m3</v>
          </cell>
          <cell r="G228">
            <v>92.06</v>
          </cell>
          <cell r="H228">
            <v>172.36</v>
          </cell>
          <cell r="AI228">
            <v>0</v>
          </cell>
          <cell r="AJ228" t="str">
            <v>N</v>
          </cell>
        </row>
        <row r="229">
          <cell r="A229" t="str">
            <v>03-60-b</v>
          </cell>
          <cell r="B229" t="str">
            <v>Structural Excavation in Rock Material requiring blasting</v>
          </cell>
          <cell r="C229" t="str">
            <v>1000 Cft</v>
          </cell>
          <cell r="D229">
            <v>10533.71</v>
          </cell>
          <cell r="E229">
            <v>24289.439999999999</v>
          </cell>
          <cell r="F229" t="str">
            <v>m3</v>
          </cell>
          <cell r="G229">
            <v>371.99</v>
          </cell>
          <cell r="H229">
            <v>857.77</v>
          </cell>
          <cell r="AI229">
            <v>0</v>
          </cell>
          <cell r="AJ229" t="str">
            <v>N</v>
          </cell>
        </row>
        <row r="230">
          <cell r="A230" t="str">
            <v>03-60-c</v>
          </cell>
          <cell r="B230" t="str">
            <v>Structural backfill using Common Material available at site.</v>
          </cell>
          <cell r="C230" t="str">
            <v>1000 Cft</v>
          </cell>
          <cell r="D230">
            <v>3950.08</v>
          </cell>
          <cell r="E230">
            <v>21773.58</v>
          </cell>
          <cell r="F230" t="str">
            <v>m3</v>
          </cell>
          <cell r="G230">
            <v>139.5</v>
          </cell>
          <cell r="H230">
            <v>768.93</v>
          </cell>
          <cell r="AI230">
            <v>0</v>
          </cell>
          <cell r="AJ230" t="str">
            <v>N</v>
          </cell>
        </row>
        <row r="231">
          <cell r="A231" t="str">
            <v>03-60-d</v>
          </cell>
          <cell r="B231" t="str">
            <v>Structural Backfill using Granular Material brought from outside</v>
          </cell>
          <cell r="C231" t="str">
            <v>1000 Cft</v>
          </cell>
          <cell r="D231">
            <v>987.66</v>
          </cell>
          <cell r="E231">
            <v>30608.66</v>
          </cell>
          <cell r="F231" t="str">
            <v>m3</v>
          </cell>
          <cell r="G231">
            <v>34.880000000000003</v>
          </cell>
          <cell r="H231">
            <v>1080.94</v>
          </cell>
          <cell r="AI231">
            <v>0</v>
          </cell>
          <cell r="AJ231" t="str">
            <v>N</v>
          </cell>
        </row>
        <row r="232">
          <cell r="A232" t="str">
            <v>03-61-a</v>
          </cell>
          <cell r="B232" t="str">
            <v>Formation of Embankment from Roadway Excavation in Common Material including compaction by power roller.</v>
          </cell>
          <cell r="C232" t="str">
            <v>1000 Cft</v>
          </cell>
          <cell r="D232">
            <v>157.91</v>
          </cell>
          <cell r="E232">
            <v>6298.37</v>
          </cell>
          <cell r="F232" t="str">
            <v>m3</v>
          </cell>
          <cell r="G232">
            <v>5.58</v>
          </cell>
          <cell r="H232">
            <v>222.42</v>
          </cell>
          <cell r="AI232">
            <v>0</v>
          </cell>
          <cell r="AJ232" t="str">
            <v>N</v>
          </cell>
        </row>
        <row r="233">
          <cell r="A233" t="str">
            <v>03-61-b</v>
          </cell>
          <cell r="B233" t="str">
            <v>Formation of Embankment from Roadway Excavation in Rock Material requiring blasting and compaction of embankment by power roller.</v>
          </cell>
          <cell r="C233" t="str">
            <v>1000 Cft</v>
          </cell>
          <cell r="D233">
            <v>2106.7600000000002</v>
          </cell>
          <cell r="E233">
            <v>13817.39</v>
          </cell>
          <cell r="F233" t="str">
            <v>m3</v>
          </cell>
          <cell r="G233">
            <v>74.400000000000006</v>
          </cell>
          <cell r="H233">
            <v>487.96</v>
          </cell>
          <cell r="AI233">
            <v>0</v>
          </cell>
          <cell r="AJ233" t="str">
            <v>N</v>
          </cell>
        </row>
        <row r="234">
          <cell r="A234" t="str">
            <v>03-61-c</v>
          </cell>
          <cell r="B234" t="str">
            <v>Formation of Embankment from Borrow Excavation in Common Material including compaction by power roller.</v>
          </cell>
          <cell r="C234" t="str">
            <v>1000 Cft</v>
          </cell>
          <cell r="D234">
            <v>158.19</v>
          </cell>
          <cell r="E234">
            <v>12200.79</v>
          </cell>
          <cell r="F234" t="str">
            <v>m3</v>
          </cell>
          <cell r="G234">
            <v>5.59</v>
          </cell>
          <cell r="H234">
            <v>430.87</v>
          </cell>
          <cell r="AI234">
            <v>0</v>
          </cell>
          <cell r="AJ234" t="str">
            <v>N</v>
          </cell>
        </row>
        <row r="235">
          <cell r="A235" t="str">
            <v>03-61-d</v>
          </cell>
          <cell r="B235" t="str">
            <v>Formation of Embankment from Roadway Excavation in granular Material including  compaction by power roller.</v>
          </cell>
          <cell r="C235" t="str">
            <v>1000 Cft</v>
          </cell>
          <cell r="D235">
            <v>279</v>
          </cell>
          <cell r="E235">
            <v>6419.45</v>
          </cell>
          <cell r="F235" t="str">
            <v>m3</v>
          </cell>
          <cell r="G235">
            <v>9.85</v>
          </cell>
          <cell r="H235">
            <v>226.7</v>
          </cell>
          <cell r="AI235">
            <v>0</v>
          </cell>
          <cell r="AJ235" t="str">
            <v>N</v>
          </cell>
        </row>
        <row r="236">
          <cell r="A236" t="str">
            <v>03-62-a</v>
          </cell>
          <cell r="B236" t="str">
            <v>Subgrade Preparation in Earth Cut</v>
          </cell>
          <cell r="C236" t="str">
            <v>1000 Sft</v>
          </cell>
          <cell r="D236">
            <v>215.11</v>
          </cell>
          <cell r="E236">
            <v>2107.0100000000002</v>
          </cell>
          <cell r="F236" t="str">
            <v>m2</v>
          </cell>
          <cell r="G236">
            <v>2.31</v>
          </cell>
          <cell r="H236">
            <v>22.67</v>
          </cell>
          <cell r="AI236">
            <v>0</v>
          </cell>
          <cell r="AJ236" t="str">
            <v>N</v>
          </cell>
        </row>
        <row r="237">
          <cell r="A237" t="str">
            <v>03-62-b</v>
          </cell>
          <cell r="B237" t="str">
            <v>Subgrade Preparation in Rock Cut</v>
          </cell>
          <cell r="C237" t="str">
            <v>1000 Sft</v>
          </cell>
          <cell r="D237">
            <v>645.61</v>
          </cell>
          <cell r="E237">
            <v>5156.16</v>
          </cell>
          <cell r="F237" t="str">
            <v>m2</v>
          </cell>
          <cell r="G237">
            <v>6.95</v>
          </cell>
          <cell r="H237">
            <v>55.48</v>
          </cell>
          <cell r="AI237">
            <v>0</v>
          </cell>
          <cell r="AJ237" t="str">
            <v>N</v>
          </cell>
        </row>
        <row r="238">
          <cell r="A238" t="str">
            <v>03-62-c</v>
          </cell>
          <cell r="B238" t="str">
            <v>Subgrade Preparation on Existing Road</v>
          </cell>
          <cell r="C238" t="str">
            <v>1000 Sft</v>
          </cell>
          <cell r="D238">
            <v>430.22</v>
          </cell>
          <cell r="E238">
            <v>3010.3</v>
          </cell>
          <cell r="F238" t="str">
            <v>m2</v>
          </cell>
          <cell r="G238">
            <v>4.63</v>
          </cell>
          <cell r="H238">
            <v>32.39</v>
          </cell>
          <cell r="AI238">
            <v>0</v>
          </cell>
          <cell r="AJ238" t="str">
            <v>N</v>
          </cell>
        </row>
        <row r="239">
          <cell r="A239" t="str">
            <v>03-63-a</v>
          </cell>
          <cell r="B239" t="str">
            <v>Earthwork by mechanical means in drains and irrigation channels in DRY soil dressed to designed section, grades profile/with excavated material, disposed off within 50 feet (15.2 m) lead and dressed as directed.</v>
          </cell>
          <cell r="C239" t="str">
            <v>1000 Cft</v>
          </cell>
          <cell r="D239">
            <v>69.75</v>
          </cell>
          <cell r="E239">
            <v>1347.51</v>
          </cell>
          <cell r="F239" t="str">
            <v>m3</v>
          </cell>
          <cell r="G239">
            <v>2.46</v>
          </cell>
          <cell r="H239">
            <v>47.59</v>
          </cell>
          <cell r="AI239">
            <v>0</v>
          </cell>
          <cell r="AJ239" t="str">
            <v>N</v>
          </cell>
        </row>
        <row r="240">
          <cell r="A240" t="str">
            <v>03-63-b</v>
          </cell>
          <cell r="B240" t="str">
            <v>Earthwork by mechanical means in drains and irrigation channels in DRY &amp; WET soil dressed to designed section, grades profile/with excavated material, disposed off within 50 feet (15.2 m) lead and dressed as directed.</v>
          </cell>
          <cell r="C240" t="str">
            <v>1000 Cft</v>
          </cell>
          <cell r="D240">
            <v>69.75</v>
          </cell>
          <cell r="E240">
            <v>1443.34</v>
          </cell>
          <cell r="F240" t="str">
            <v>m3</v>
          </cell>
          <cell r="G240">
            <v>2.46</v>
          </cell>
          <cell r="H240">
            <v>50.97</v>
          </cell>
          <cell r="AI240">
            <v>0</v>
          </cell>
          <cell r="AJ240" t="str">
            <v>N</v>
          </cell>
        </row>
        <row r="241">
          <cell r="A241" t="str">
            <v>03-63-c</v>
          </cell>
          <cell r="B241" t="str">
            <v>Earthwork by mechanical means in drains and irrigation channels in WET &amp; SLUSH soil dressed to designed section, grades profile/with excavated material, disposed off within 50 feet (15.2 m) lead and dressed as directed.</v>
          </cell>
          <cell r="C241" t="str">
            <v>1000 Cft</v>
          </cell>
          <cell r="D241">
            <v>103.23</v>
          </cell>
          <cell r="E241">
            <v>1708.95</v>
          </cell>
          <cell r="F241" t="str">
            <v>m3</v>
          </cell>
          <cell r="G241">
            <v>3.65</v>
          </cell>
          <cell r="H241">
            <v>60.35</v>
          </cell>
          <cell r="AI241">
            <v>0</v>
          </cell>
          <cell r="AJ241" t="str">
            <v>N</v>
          </cell>
        </row>
        <row r="242">
          <cell r="A242" t="str">
            <v>03-63-d</v>
          </cell>
          <cell r="B242" t="str">
            <v>Earthwork by mechanical means in drains and irrigation channels in SLUSH soil dressed to designed section, grades profile/with excavated material, disposed off within 50 feet (15.2 m) lead and dressed as directed.</v>
          </cell>
          <cell r="C242" t="str">
            <v>1000 Cft</v>
          </cell>
          <cell r="D242">
            <v>103.23</v>
          </cell>
          <cell r="E242">
            <v>1949.79</v>
          </cell>
          <cell r="F242" t="str">
            <v>m3</v>
          </cell>
          <cell r="G242">
            <v>3.65</v>
          </cell>
          <cell r="H242">
            <v>68.86</v>
          </cell>
          <cell r="AI242">
            <v>0</v>
          </cell>
          <cell r="AJ242" t="str">
            <v>N</v>
          </cell>
        </row>
        <row r="243">
          <cell r="A243" t="str">
            <v>03-63-e</v>
          </cell>
          <cell r="B243" t="str">
            <v>Earthwork by mechanical means in drains and irrigation  channels in DRY &amp; WET to that of SLUSH (1:2) soil dressed to designed section, grades profile/with excavated material, disposed off within 50 feet (15.2 m) lead and dressed as directed.</v>
          </cell>
          <cell r="C243" t="str">
            <v>1000 Cft</v>
          </cell>
          <cell r="D243">
            <v>139.5</v>
          </cell>
          <cell r="E243">
            <v>1865.64</v>
          </cell>
          <cell r="F243" t="str">
            <v>m3</v>
          </cell>
          <cell r="G243">
            <v>4.93</v>
          </cell>
          <cell r="H243">
            <v>65.88</v>
          </cell>
          <cell r="AI243">
            <v>0</v>
          </cell>
          <cell r="AJ243" t="str">
            <v>N</v>
          </cell>
        </row>
        <row r="244">
          <cell r="A244" t="str">
            <v>03-63-f</v>
          </cell>
          <cell r="B244" t="str">
            <v>Earthwork by mechanical means in drains and irrigation channels in BORROW AREA soil dressed to designed section, grades profile/with excavated material, disposed off within 50 feet (15.2 m) lead and dressed as directed.</v>
          </cell>
          <cell r="C244" t="str">
            <v>1000 Cft</v>
          </cell>
          <cell r="D244">
            <v>69.75</v>
          </cell>
          <cell r="E244">
            <v>1559.31</v>
          </cell>
          <cell r="F244" t="str">
            <v>m3</v>
          </cell>
          <cell r="G244">
            <v>2.46</v>
          </cell>
          <cell r="H244">
            <v>55.07</v>
          </cell>
          <cell r="AI244">
            <v>0</v>
          </cell>
          <cell r="AJ244" t="str">
            <v>N</v>
          </cell>
        </row>
        <row r="245">
          <cell r="A245" t="str">
            <v>03-63-g</v>
          </cell>
          <cell r="B245" t="str">
            <v>Earthwork by mechanical means in drains and irrigation channels in UNDER WATER soil dressed to designed section, grades profile/with excavated material, disposed off within 50 feet (15.2 m) lead and dressed as directed.</v>
          </cell>
          <cell r="C245" t="str">
            <v>1000 Cft</v>
          </cell>
          <cell r="D245">
            <v>279</v>
          </cell>
          <cell r="E245">
            <v>2608.0100000000002</v>
          </cell>
          <cell r="F245" t="str">
            <v>m3</v>
          </cell>
          <cell r="G245">
            <v>9.85</v>
          </cell>
          <cell r="H245">
            <v>92.1</v>
          </cell>
          <cell r="AI245">
            <v>0</v>
          </cell>
          <cell r="AJ245" t="str">
            <v>N</v>
          </cell>
        </row>
        <row r="246">
          <cell r="A246" t="str">
            <v>04-01</v>
          </cell>
          <cell r="B246" t="str">
            <v>Dismantling dry stone masonry</v>
          </cell>
          <cell r="C246" t="str">
            <v>100 Cft</v>
          </cell>
          <cell r="D246">
            <v>237.15</v>
          </cell>
          <cell r="E246">
            <v>237.15</v>
          </cell>
          <cell r="F246" t="str">
            <v>m3</v>
          </cell>
          <cell r="G246">
            <v>83.75</v>
          </cell>
          <cell r="H246">
            <v>83.75</v>
          </cell>
          <cell r="AI246">
            <v>0</v>
          </cell>
          <cell r="AJ246" t="str">
            <v>N</v>
          </cell>
        </row>
        <row r="247">
          <cell r="A247" t="str">
            <v>04-02</v>
          </cell>
          <cell r="B247" t="str">
            <v>Dismantling stone masonry in mud mortar</v>
          </cell>
          <cell r="C247" t="str">
            <v>100 Cft</v>
          </cell>
          <cell r="D247">
            <v>348.75</v>
          </cell>
          <cell r="E247">
            <v>348.75</v>
          </cell>
          <cell r="F247" t="str">
            <v>m3</v>
          </cell>
          <cell r="G247">
            <v>123.16</v>
          </cell>
          <cell r="H247">
            <v>123.16</v>
          </cell>
          <cell r="AI247">
            <v>0</v>
          </cell>
          <cell r="AJ247" t="str">
            <v>N</v>
          </cell>
        </row>
        <row r="248">
          <cell r="A248" t="str">
            <v>04-03</v>
          </cell>
          <cell r="B248" t="str">
            <v>Dismantling stone masonry in lime or cement mortar</v>
          </cell>
          <cell r="C248" t="str">
            <v>100 Cft</v>
          </cell>
          <cell r="D248">
            <v>837</v>
          </cell>
          <cell r="E248">
            <v>837</v>
          </cell>
          <cell r="F248" t="str">
            <v>m3</v>
          </cell>
          <cell r="G248">
            <v>295.58</v>
          </cell>
          <cell r="H248">
            <v>295.58</v>
          </cell>
          <cell r="J248" t="str">
            <v>Add extra 13%, 32%
and 51% on labour
rates only for 2nd,
3rd, 4th and
subsequent floors
respectively.</v>
          </cell>
          <cell r="AI248">
            <v>0</v>
          </cell>
          <cell r="AJ248" t="str">
            <v>N</v>
          </cell>
        </row>
        <row r="249">
          <cell r="A249" t="str">
            <v>04-04-a</v>
          </cell>
          <cell r="B249" t="str">
            <v>Dismantling dry stone or spawl pitching</v>
          </cell>
          <cell r="C249" t="str">
            <v>100 Cft</v>
          </cell>
          <cell r="D249">
            <v>418.5</v>
          </cell>
          <cell r="E249">
            <v>418.5</v>
          </cell>
          <cell r="F249" t="str">
            <v>m3</v>
          </cell>
          <cell r="G249">
            <v>147.79</v>
          </cell>
          <cell r="H249">
            <v>147.79</v>
          </cell>
          <cell r="AI249">
            <v>0</v>
          </cell>
          <cell r="AJ249" t="str">
            <v>N</v>
          </cell>
        </row>
        <row r="250">
          <cell r="A250" t="str">
            <v>04-04-b</v>
          </cell>
          <cell r="B250" t="str">
            <v>Dismantling stone or spawl pitching (mud grouted)</v>
          </cell>
          <cell r="C250" t="str">
            <v>100 Cft</v>
          </cell>
          <cell r="D250">
            <v>558</v>
          </cell>
          <cell r="E250">
            <v>558</v>
          </cell>
          <cell r="F250" t="str">
            <v>m3</v>
          </cell>
          <cell r="G250">
            <v>197.06</v>
          </cell>
          <cell r="H250">
            <v>197.06</v>
          </cell>
          <cell r="AI250">
            <v>0</v>
          </cell>
          <cell r="AJ250" t="str">
            <v>N</v>
          </cell>
        </row>
        <row r="251">
          <cell r="A251" t="str">
            <v>04-05</v>
          </cell>
          <cell r="B251" t="str">
            <v>Dismantling stone or spawl pitching and apron in silted condition</v>
          </cell>
          <cell r="C251" t="str">
            <v>100 Cft</v>
          </cell>
          <cell r="D251">
            <v>697.5</v>
          </cell>
          <cell r="E251">
            <v>697.5</v>
          </cell>
          <cell r="F251" t="str">
            <v>m3</v>
          </cell>
          <cell r="G251">
            <v>246.32</v>
          </cell>
          <cell r="H251">
            <v>246.32</v>
          </cell>
          <cell r="AI251">
            <v>0</v>
          </cell>
          <cell r="AJ251" t="str">
            <v>N</v>
          </cell>
        </row>
        <row r="252">
          <cell r="A252" t="str">
            <v>04-06</v>
          </cell>
          <cell r="B252" t="str">
            <v>Dismantling stone pitching, cement or lime grouted</v>
          </cell>
          <cell r="C252" t="str">
            <v>100 Cft</v>
          </cell>
          <cell r="D252">
            <v>837</v>
          </cell>
          <cell r="E252">
            <v>837</v>
          </cell>
          <cell r="F252" t="str">
            <v>m3</v>
          </cell>
          <cell r="G252">
            <v>295.58</v>
          </cell>
          <cell r="H252">
            <v>295.58</v>
          </cell>
          <cell r="AI252">
            <v>0</v>
          </cell>
          <cell r="AJ252" t="str">
            <v>N</v>
          </cell>
        </row>
        <row r="253">
          <cell r="A253" t="str">
            <v>04-07-a</v>
          </cell>
          <cell r="B253" t="str">
            <v>Dismantling stone in Wooden crates</v>
          </cell>
          <cell r="C253" t="str">
            <v>100 Cft</v>
          </cell>
          <cell r="D253">
            <v>558</v>
          </cell>
          <cell r="E253">
            <v>558</v>
          </cell>
          <cell r="F253" t="str">
            <v>m3</v>
          </cell>
          <cell r="G253">
            <v>197.06</v>
          </cell>
          <cell r="H253">
            <v>197.06</v>
          </cell>
          <cell r="AI253">
            <v>0</v>
          </cell>
          <cell r="AJ253" t="str">
            <v>N</v>
          </cell>
        </row>
        <row r="254">
          <cell r="A254" t="str">
            <v>04-07-b</v>
          </cell>
          <cell r="B254" t="str">
            <v>Dismantling stone in Wire crates</v>
          </cell>
          <cell r="C254" t="str">
            <v>100 Cft</v>
          </cell>
          <cell r="D254">
            <v>697.5</v>
          </cell>
          <cell r="E254">
            <v>697.5</v>
          </cell>
          <cell r="F254" t="str">
            <v>m3</v>
          </cell>
          <cell r="G254">
            <v>246.32</v>
          </cell>
          <cell r="H254">
            <v>246.32</v>
          </cell>
          <cell r="AI254">
            <v>0</v>
          </cell>
          <cell r="AJ254" t="str">
            <v>N</v>
          </cell>
        </row>
        <row r="255">
          <cell r="A255" t="str">
            <v>04-08</v>
          </cell>
          <cell r="B255" t="str">
            <v>Dismantling stone ware drain including base concrete</v>
          </cell>
          <cell r="C255" t="str">
            <v>100 Cft</v>
          </cell>
          <cell r="D255">
            <v>465</v>
          </cell>
          <cell r="E255">
            <v>465</v>
          </cell>
          <cell r="F255" t="str">
            <v>m3</v>
          </cell>
          <cell r="G255">
            <v>164.21</v>
          </cell>
          <cell r="H255">
            <v>164.21</v>
          </cell>
          <cell r="AI255">
            <v>0</v>
          </cell>
          <cell r="AJ255" t="str">
            <v>N</v>
          </cell>
        </row>
        <row r="256">
          <cell r="A256" t="str">
            <v>04-09</v>
          </cell>
          <cell r="B256" t="str">
            <v>Dismantling mud/pise walling</v>
          </cell>
          <cell r="C256" t="str">
            <v>100 Cft</v>
          </cell>
          <cell r="D256">
            <v>139.5</v>
          </cell>
          <cell r="E256">
            <v>139.5</v>
          </cell>
          <cell r="F256" t="str">
            <v>m3</v>
          </cell>
          <cell r="G256">
            <v>49.26</v>
          </cell>
          <cell r="H256">
            <v>49.26</v>
          </cell>
          <cell r="AI256">
            <v>0</v>
          </cell>
          <cell r="AJ256" t="str">
            <v>N</v>
          </cell>
        </row>
        <row r="257">
          <cell r="A257" t="str">
            <v>04-10</v>
          </cell>
          <cell r="B257" t="str">
            <v>Dismantling sun dried brick masonry</v>
          </cell>
          <cell r="C257" t="str">
            <v>100 Cft</v>
          </cell>
          <cell r="D257">
            <v>348.75</v>
          </cell>
          <cell r="E257">
            <v>348.75</v>
          </cell>
          <cell r="F257" t="str">
            <v>m3</v>
          </cell>
          <cell r="G257">
            <v>123.16</v>
          </cell>
          <cell r="H257">
            <v>123.16</v>
          </cell>
          <cell r="AI257">
            <v>0</v>
          </cell>
          <cell r="AJ257" t="str">
            <v>N</v>
          </cell>
        </row>
        <row r="258">
          <cell r="A258" t="str">
            <v>04-11</v>
          </cell>
          <cell r="B258" t="str">
            <v>Dismantling dry brick masonry</v>
          </cell>
          <cell r="C258" t="str">
            <v>100 Cft</v>
          </cell>
          <cell r="D258">
            <v>237.15</v>
          </cell>
          <cell r="E258">
            <v>237.15</v>
          </cell>
          <cell r="F258" t="str">
            <v>m3</v>
          </cell>
          <cell r="G258">
            <v>83.75</v>
          </cell>
          <cell r="H258">
            <v>83.75</v>
          </cell>
          <cell r="AI258">
            <v>0</v>
          </cell>
          <cell r="AJ258" t="str">
            <v>N</v>
          </cell>
        </row>
        <row r="259">
          <cell r="A259" t="str">
            <v>04-12</v>
          </cell>
          <cell r="B259" t="str">
            <v>Dismantling brick work in mud mortar</v>
          </cell>
          <cell r="C259" t="str">
            <v>100 Cft</v>
          </cell>
          <cell r="D259">
            <v>488.25</v>
          </cell>
          <cell r="E259">
            <v>488.25</v>
          </cell>
          <cell r="F259" t="str">
            <v>m3</v>
          </cell>
          <cell r="G259">
            <v>172.42</v>
          </cell>
          <cell r="H259">
            <v>172.42</v>
          </cell>
          <cell r="J259" t="str">
            <v>Add extra 13%, 32%
and 51% on labour
rates only for 2nd,
3rd, 4th and
subsequent floors
respectively against
item No 04-12,</v>
          </cell>
          <cell r="AI259">
            <v>0</v>
          </cell>
          <cell r="AJ259" t="str">
            <v>N</v>
          </cell>
        </row>
        <row r="260">
          <cell r="A260" t="str">
            <v>04-13</v>
          </cell>
          <cell r="B260" t="str">
            <v>Dismantling brick work in lime or cement mortar</v>
          </cell>
          <cell r="C260" t="str">
            <v>100 Cft</v>
          </cell>
          <cell r="D260">
            <v>1185.75</v>
          </cell>
          <cell r="E260">
            <v>1185.75</v>
          </cell>
          <cell r="F260" t="str">
            <v>m3</v>
          </cell>
          <cell r="G260">
            <v>418.74</v>
          </cell>
          <cell r="H260">
            <v>418.74</v>
          </cell>
          <cell r="AI260">
            <v>0</v>
          </cell>
          <cell r="AJ260" t="str">
            <v>N</v>
          </cell>
        </row>
        <row r="261">
          <cell r="A261" t="str">
            <v>04-14</v>
          </cell>
          <cell r="B261" t="str">
            <v>Dismantling cement block masonry</v>
          </cell>
          <cell r="C261" t="str">
            <v>100 Cft</v>
          </cell>
          <cell r="D261">
            <v>1046.25</v>
          </cell>
          <cell r="E261">
            <v>1046.25</v>
          </cell>
          <cell r="F261" t="str">
            <v>m3</v>
          </cell>
          <cell r="G261">
            <v>369.48</v>
          </cell>
          <cell r="H261">
            <v>369.48</v>
          </cell>
          <cell r="AI261">
            <v>0</v>
          </cell>
          <cell r="AJ261" t="str">
            <v>N</v>
          </cell>
        </row>
        <row r="262">
          <cell r="A262" t="str">
            <v>04-15</v>
          </cell>
          <cell r="B262" t="str">
            <v>Dismantling Dhajji walling</v>
          </cell>
          <cell r="C262" t="str">
            <v>100 Cft</v>
          </cell>
          <cell r="D262">
            <v>279</v>
          </cell>
          <cell r="E262">
            <v>279</v>
          </cell>
          <cell r="F262" t="str">
            <v>m3</v>
          </cell>
          <cell r="G262">
            <v>98.53</v>
          </cell>
          <cell r="H262">
            <v>98.53</v>
          </cell>
          <cell r="AI262">
            <v>0</v>
          </cell>
          <cell r="AJ262" t="str">
            <v>N</v>
          </cell>
        </row>
        <row r="263">
          <cell r="A263" t="str">
            <v>04-16</v>
          </cell>
          <cell r="B263" t="str">
            <v>Dismantling mud concrete</v>
          </cell>
          <cell r="C263" t="str">
            <v>100 Cft</v>
          </cell>
          <cell r="D263">
            <v>558</v>
          </cell>
          <cell r="E263">
            <v>558</v>
          </cell>
          <cell r="F263" t="str">
            <v>m3</v>
          </cell>
          <cell r="G263">
            <v>197.06</v>
          </cell>
          <cell r="H263">
            <v>197.06</v>
          </cell>
          <cell r="AI263">
            <v>0</v>
          </cell>
          <cell r="AJ263" t="str">
            <v>N</v>
          </cell>
        </row>
        <row r="264">
          <cell r="A264" t="str">
            <v>04-17</v>
          </cell>
          <cell r="B264" t="str">
            <v>Dismantling lime concrete</v>
          </cell>
          <cell r="C264" t="str">
            <v>100 Cft</v>
          </cell>
          <cell r="D264">
            <v>767.25</v>
          </cell>
          <cell r="E264">
            <v>767.25</v>
          </cell>
          <cell r="F264" t="str">
            <v>m3</v>
          </cell>
          <cell r="G264">
            <v>270.95</v>
          </cell>
          <cell r="H264">
            <v>270.95</v>
          </cell>
          <cell r="J264" t="str">
            <v>Add extra 13%, 32%
and 51% on labour
rates only for 2nd,
3rd, 4th and
subsequent floors
respectively against
item No 04-17,</v>
          </cell>
          <cell r="AI264">
            <v>0</v>
          </cell>
          <cell r="AJ264" t="str">
            <v>N</v>
          </cell>
        </row>
        <row r="265">
          <cell r="A265" t="str">
            <v>04-18</v>
          </cell>
          <cell r="B265" t="str">
            <v>Dismantling lime or cement concrete, under water</v>
          </cell>
          <cell r="C265" t="str">
            <v>100 Cft</v>
          </cell>
          <cell r="D265">
            <v>2929.5</v>
          </cell>
          <cell r="E265">
            <v>2929.5</v>
          </cell>
          <cell r="F265" t="str">
            <v>m3</v>
          </cell>
          <cell r="G265">
            <v>1034.54</v>
          </cell>
          <cell r="H265">
            <v>1034.54</v>
          </cell>
          <cell r="AI265">
            <v>0</v>
          </cell>
          <cell r="AJ265" t="str">
            <v>N</v>
          </cell>
        </row>
        <row r="266">
          <cell r="A266" t="str">
            <v>04-19-a</v>
          </cell>
          <cell r="B266" t="str">
            <v>Dismantling : Plain Cement Concrete 1:4:8</v>
          </cell>
          <cell r="C266" t="str">
            <v>100 Cft</v>
          </cell>
          <cell r="D266">
            <v>1534.5</v>
          </cell>
          <cell r="E266">
            <v>1534.5</v>
          </cell>
          <cell r="F266" t="str">
            <v>m3</v>
          </cell>
          <cell r="G266">
            <v>541.9</v>
          </cell>
          <cell r="H266">
            <v>541.9</v>
          </cell>
          <cell r="AI266">
            <v>0</v>
          </cell>
          <cell r="AJ266" t="str">
            <v>N</v>
          </cell>
        </row>
        <row r="267">
          <cell r="A267" t="str">
            <v>04-19-b</v>
          </cell>
          <cell r="B267" t="str">
            <v>Dismantling : Plain Cement Concrete 1:3:6</v>
          </cell>
          <cell r="C267" t="str">
            <v>100 Cft</v>
          </cell>
          <cell r="D267">
            <v>2511</v>
          </cell>
          <cell r="E267">
            <v>2511</v>
          </cell>
          <cell r="F267" t="str">
            <v>m3</v>
          </cell>
          <cell r="G267">
            <v>886.75</v>
          </cell>
          <cell r="H267">
            <v>886.75</v>
          </cell>
          <cell r="AI267">
            <v>0</v>
          </cell>
          <cell r="AJ267" t="str">
            <v>N</v>
          </cell>
        </row>
        <row r="268">
          <cell r="A268" t="str">
            <v>04-19-c</v>
          </cell>
          <cell r="B268" t="str">
            <v>Dismantling : Plain Cement Concrete 1:2:4</v>
          </cell>
          <cell r="C268" t="str">
            <v>100 Cft</v>
          </cell>
          <cell r="D268">
            <v>3069</v>
          </cell>
          <cell r="E268">
            <v>3069</v>
          </cell>
          <cell r="F268" t="str">
            <v>m3</v>
          </cell>
          <cell r="G268">
            <v>1083.81</v>
          </cell>
          <cell r="H268">
            <v>1083.81</v>
          </cell>
          <cell r="AI268">
            <v>0</v>
          </cell>
          <cell r="AJ268" t="str">
            <v>N</v>
          </cell>
        </row>
        <row r="269">
          <cell r="A269" t="str">
            <v>04-19-d</v>
          </cell>
          <cell r="B269" t="str">
            <v>Dismantling : Cement Concrete with brick aggregate</v>
          </cell>
          <cell r="C269" t="str">
            <v>100 Cft</v>
          </cell>
          <cell r="D269">
            <v>837</v>
          </cell>
          <cell r="E269">
            <v>837</v>
          </cell>
          <cell r="F269" t="str">
            <v>m3</v>
          </cell>
          <cell r="G269">
            <v>295.58</v>
          </cell>
          <cell r="H269">
            <v>295.58</v>
          </cell>
          <cell r="AI269">
            <v>0</v>
          </cell>
          <cell r="AJ269" t="str">
            <v>N</v>
          </cell>
        </row>
        <row r="270">
          <cell r="A270" t="str">
            <v>04-19-e</v>
          </cell>
          <cell r="B270" t="str">
            <v>Dismantling : DPC of cement concrete 1.5" thick and clearing the site</v>
          </cell>
          <cell r="C270" t="str">
            <v>100 Sft</v>
          </cell>
          <cell r="D270">
            <v>379.16</v>
          </cell>
          <cell r="E270">
            <v>379.16</v>
          </cell>
          <cell r="F270" t="str">
            <v>m2</v>
          </cell>
          <cell r="G270">
            <v>40.799999999999997</v>
          </cell>
          <cell r="H270">
            <v>40.799999999999997</v>
          </cell>
          <cell r="AI270">
            <v>0</v>
          </cell>
          <cell r="AJ270" t="str">
            <v>N</v>
          </cell>
        </row>
        <row r="271">
          <cell r="A271" t="str">
            <v>04-20</v>
          </cell>
          <cell r="B271" t="str">
            <v>Dismantling RCC, separating reinforcement, cleaning &amp; straightening the same</v>
          </cell>
          <cell r="C271" t="str">
            <v>100 Cft</v>
          </cell>
          <cell r="D271">
            <v>5022</v>
          </cell>
          <cell r="E271">
            <v>5022</v>
          </cell>
          <cell r="F271" t="str">
            <v>m3</v>
          </cell>
          <cell r="G271">
            <v>1773.5</v>
          </cell>
          <cell r="H271">
            <v>1773.5</v>
          </cell>
          <cell r="AI271">
            <v>0</v>
          </cell>
          <cell r="AJ271" t="str">
            <v>N</v>
          </cell>
        </row>
        <row r="272">
          <cell r="A272" t="str">
            <v>04-21</v>
          </cell>
          <cell r="B272" t="str">
            <v>Dismantling sirki sarkanda or thached roofing supported on battens or ballies</v>
          </cell>
          <cell r="C272" t="str">
            <v>100 Sft</v>
          </cell>
          <cell r="D272">
            <v>167.4</v>
          </cell>
          <cell r="E272">
            <v>167.4</v>
          </cell>
          <cell r="F272" t="str">
            <v>m2</v>
          </cell>
          <cell r="G272">
            <v>18.010000000000002</v>
          </cell>
          <cell r="H272">
            <v>18.010000000000002</v>
          </cell>
          <cell r="AI272">
            <v>0</v>
          </cell>
          <cell r="AJ272" t="str">
            <v>N</v>
          </cell>
        </row>
        <row r="273">
          <cell r="A273" t="str">
            <v>04-22-a</v>
          </cell>
          <cell r="B273" t="str">
            <v>Dismantling 1st class tile roofing</v>
          </cell>
          <cell r="C273" t="str">
            <v>100 Sft</v>
          </cell>
          <cell r="D273">
            <v>418.5</v>
          </cell>
          <cell r="E273">
            <v>418.5</v>
          </cell>
          <cell r="F273" t="str">
            <v>m2</v>
          </cell>
          <cell r="G273">
            <v>45.03</v>
          </cell>
          <cell r="H273">
            <v>45.03</v>
          </cell>
          <cell r="J273" t="str">
            <v>Add extra 13%, 32%</v>
          </cell>
          <cell r="AI273">
            <v>0</v>
          </cell>
          <cell r="AJ273" t="str">
            <v>N</v>
          </cell>
        </row>
        <row r="274">
          <cell r="A274" t="str">
            <v>04-22-b</v>
          </cell>
          <cell r="B274" t="str">
            <v>Dismantling 2nd class tile roofing</v>
          </cell>
          <cell r="C274" t="str">
            <v>100 Sft</v>
          </cell>
          <cell r="D274">
            <v>344.84</v>
          </cell>
          <cell r="E274">
            <v>344.84</v>
          </cell>
          <cell r="F274" t="str">
            <v>m2</v>
          </cell>
          <cell r="G274">
            <v>37.11</v>
          </cell>
          <cell r="H274">
            <v>37.11</v>
          </cell>
          <cell r="AI274">
            <v>0</v>
          </cell>
          <cell r="AJ274" t="str">
            <v>N</v>
          </cell>
        </row>
        <row r="275">
          <cell r="A275" t="str">
            <v>04-23</v>
          </cell>
          <cell r="B275" t="str">
            <v>Dismantling from any height, asbestos sheets &amp; ridge coping</v>
          </cell>
          <cell r="C275" t="str">
            <v>100 Sft</v>
          </cell>
          <cell r="D275">
            <v>263.5</v>
          </cell>
          <cell r="E275">
            <v>263.5</v>
          </cell>
          <cell r="F275" t="str">
            <v>m2</v>
          </cell>
          <cell r="G275">
            <v>28.35</v>
          </cell>
          <cell r="H275">
            <v>28.35</v>
          </cell>
          <cell r="AI275">
            <v>0</v>
          </cell>
          <cell r="AJ275" t="str">
            <v>N</v>
          </cell>
        </row>
        <row r="276">
          <cell r="A276" t="str">
            <v>04-24</v>
          </cell>
          <cell r="B276" t="str">
            <v>Dismantling roof of wooden planks &amp; battens from any height</v>
          </cell>
          <cell r="C276" t="str">
            <v>100 Sft</v>
          </cell>
          <cell r="D276">
            <v>229.4</v>
          </cell>
          <cell r="E276">
            <v>229.4</v>
          </cell>
          <cell r="F276" t="str">
            <v>m2</v>
          </cell>
          <cell r="G276">
            <v>24.68</v>
          </cell>
          <cell r="H276">
            <v>24.68</v>
          </cell>
          <cell r="AI276">
            <v>0</v>
          </cell>
          <cell r="AJ276" t="str">
            <v>N</v>
          </cell>
        </row>
        <row r="277">
          <cell r="A277" t="str">
            <v>04-25</v>
          </cell>
          <cell r="B277" t="str">
            <v>Dismantling wooden ceiling above 20' height in difficult position including lifting along live wire</v>
          </cell>
          <cell r="C277" t="str">
            <v>100 Sft</v>
          </cell>
          <cell r="D277">
            <v>851.14</v>
          </cell>
          <cell r="E277">
            <v>851.14</v>
          </cell>
          <cell r="F277" t="str">
            <v>m2</v>
          </cell>
          <cell r="G277">
            <v>91.58</v>
          </cell>
          <cell r="H277">
            <v>91.58</v>
          </cell>
          <cell r="AI277">
            <v>0</v>
          </cell>
          <cell r="AJ277" t="str">
            <v>N</v>
          </cell>
        </row>
        <row r="278">
          <cell r="A278" t="str">
            <v>04-26</v>
          </cell>
          <cell r="B278" t="str">
            <v>Dismantling jack arch roofing, including removing joists</v>
          </cell>
          <cell r="C278" t="str">
            <v>100 Sft</v>
          </cell>
          <cell r="D278">
            <v>558</v>
          </cell>
          <cell r="E278">
            <v>558</v>
          </cell>
          <cell r="F278" t="str">
            <v>m2</v>
          </cell>
          <cell r="G278">
            <v>60.04</v>
          </cell>
          <cell r="H278">
            <v>60.04</v>
          </cell>
          <cell r="AI278">
            <v>0</v>
          </cell>
          <cell r="AJ278" t="str">
            <v>N</v>
          </cell>
        </row>
        <row r="279">
          <cell r="A279" t="str">
            <v>04-27</v>
          </cell>
          <cell r="B279" t="str">
            <v>Dismantling RB roof complete with mud and mud plaster including reinforcement complete</v>
          </cell>
          <cell r="C279" t="str">
            <v>100 Sft</v>
          </cell>
          <cell r="D279">
            <v>697.5</v>
          </cell>
          <cell r="E279">
            <v>697.5</v>
          </cell>
          <cell r="F279" t="str">
            <v>m2</v>
          </cell>
          <cell r="G279">
            <v>75.05</v>
          </cell>
          <cell r="H279">
            <v>75.05</v>
          </cell>
          <cell r="AI279">
            <v>0</v>
          </cell>
          <cell r="AJ279" t="str">
            <v>N</v>
          </cell>
        </row>
        <row r="280">
          <cell r="A280" t="str">
            <v>04-28-a</v>
          </cell>
          <cell r="B280" t="str">
            <v>Stripping and stacking: Slate or tiles from the truss roofing</v>
          </cell>
          <cell r="C280" t="str">
            <v>100 Sft</v>
          </cell>
          <cell r="D280">
            <v>259.16000000000003</v>
          </cell>
          <cell r="E280">
            <v>259.16000000000003</v>
          </cell>
          <cell r="F280" t="str">
            <v>m2</v>
          </cell>
          <cell r="G280">
            <v>27.89</v>
          </cell>
          <cell r="H280">
            <v>27.89</v>
          </cell>
          <cell r="AI280">
            <v>0</v>
          </cell>
          <cell r="AJ280" t="str">
            <v>N</v>
          </cell>
        </row>
        <row r="281">
          <cell r="A281" t="str">
            <v>04-28-b</v>
          </cell>
          <cell r="B281" t="str">
            <v>Stripping and stacking: GI sheet roofing</v>
          </cell>
          <cell r="C281" t="str">
            <v>100 Sft</v>
          </cell>
          <cell r="D281">
            <v>338.52</v>
          </cell>
          <cell r="E281">
            <v>338.52</v>
          </cell>
          <cell r="F281" t="str">
            <v>m2</v>
          </cell>
          <cell r="G281">
            <v>36.42</v>
          </cell>
          <cell r="H281">
            <v>36.42</v>
          </cell>
          <cell r="AI281">
            <v>0</v>
          </cell>
          <cell r="AJ281" t="str">
            <v>N</v>
          </cell>
        </row>
        <row r="282">
          <cell r="A282" t="str">
            <v>04-29</v>
          </cell>
          <cell r="B282" t="str">
            <v>Extra for dismantling CI sheet roof above 20 ft. in dificult position including lifting along live wire</v>
          </cell>
          <cell r="C282" t="str">
            <v>100 Sft</v>
          </cell>
          <cell r="D282">
            <v>658.75</v>
          </cell>
          <cell r="E282">
            <v>658.75</v>
          </cell>
          <cell r="F282" t="str">
            <v>m2</v>
          </cell>
          <cell r="G282">
            <v>70.88</v>
          </cell>
          <cell r="H282">
            <v>70.88</v>
          </cell>
          <cell r="AI282">
            <v>0</v>
          </cell>
          <cell r="AJ282" t="str">
            <v>N</v>
          </cell>
        </row>
        <row r="283">
          <cell r="A283" t="str">
            <v>04-30</v>
          </cell>
          <cell r="B283" t="str">
            <v>Dismantling slates or tiles including battens, purlins and planking</v>
          </cell>
          <cell r="C283" t="str">
            <v>100 Sft</v>
          </cell>
          <cell r="D283">
            <v>558</v>
          </cell>
          <cell r="E283">
            <v>558</v>
          </cell>
          <cell r="F283" t="str">
            <v>m2</v>
          </cell>
          <cell r="G283">
            <v>60.04</v>
          </cell>
          <cell r="H283">
            <v>60.04</v>
          </cell>
          <cell r="AI283">
            <v>0</v>
          </cell>
          <cell r="AJ283" t="str">
            <v>N</v>
          </cell>
        </row>
        <row r="284">
          <cell r="A284" t="str">
            <v>04-31</v>
          </cell>
          <cell r="B284" t="str">
            <v>Dismantling brick or flagged flooring without concrete foundation</v>
          </cell>
          <cell r="C284" t="str">
            <v>100 Sft</v>
          </cell>
          <cell r="D284">
            <v>237.15</v>
          </cell>
          <cell r="E284">
            <v>237.15</v>
          </cell>
          <cell r="F284" t="str">
            <v>m2</v>
          </cell>
          <cell r="G284">
            <v>25.52</v>
          </cell>
          <cell r="H284">
            <v>25.52</v>
          </cell>
          <cell r="J284" t="str">
            <v>Add extra 13%, 32%</v>
          </cell>
          <cell r="AI284">
            <v>0</v>
          </cell>
          <cell r="AJ284" t="str">
            <v>N</v>
          </cell>
        </row>
        <row r="285">
          <cell r="A285" t="str">
            <v>04-32</v>
          </cell>
          <cell r="B285" t="str">
            <v>Dismantling plank or wooden block flooring etc</v>
          </cell>
          <cell r="C285" t="str">
            <v>100 Sft</v>
          </cell>
          <cell r="D285">
            <v>348.75</v>
          </cell>
          <cell r="E285">
            <v>348.75</v>
          </cell>
          <cell r="F285" t="str">
            <v>m2</v>
          </cell>
          <cell r="G285">
            <v>37.53</v>
          </cell>
          <cell r="H285">
            <v>37.53</v>
          </cell>
          <cell r="AI285">
            <v>0</v>
          </cell>
          <cell r="AJ285" t="str">
            <v>N</v>
          </cell>
        </row>
        <row r="286">
          <cell r="A286" t="str">
            <v>04-33-a</v>
          </cell>
          <cell r="B286" t="str">
            <v>Disjointing RCC pipes inside trench &amp; removing pipes &amp; stacking outside : 6" to 12" diameter</v>
          </cell>
          <cell r="C286" t="str">
            <v>100 Rft</v>
          </cell>
          <cell r="D286">
            <v>3487.5</v>
          </cell>
          <cell r="E286">
            <v>3487.5</v>
          </cell>
          <cell r="F286" t="str">
            <v>m</v>
          </cell>
          <cell r="G286">
            <v>114.42</v>
          </cell>
          <cell r="H286">
            <v>114.42</v>
          </cell>
          <cell r="J286" t="str">
            <v>a) The rate does not</v>
          </cell>
          <cell r="AI286">
            <v>0</v>
          </cell>
          <cell r="AJ286" t="str">
            <v>N</v>
          </cell>
        </row>
        <row r="287">
          <cell r="A287" t="str">
            <v>04-33-b</v>
          </cell>
          <cell r="B287" t="str">
            <v>Disjointing RCC pipes inside trench &amp; removing pipes &amp; stacking outside : 13" to 24" diameter</v>
          </cell>
          <cell r="C287" t="str">
            <v>100 Rft</v>
          </cell>
          <cell r="D287">
            <v>4882.5</v>
          </cell>
          <cell r="E287">
            <v>4882.5</v>
          </cell>
          <cell r="F287" t="str">
            <v>m</v>
          </cell>
          <cell r="G287">
            <v>160.19</v>
          </cell>
          <cell r="H287">
            <v>160.19</v>
          </cell>
          <cell r="J287" t="str">
            <v>b) Bends, elbows,</v>
          </cell>
          <cell r="AI287">
            <v>0</v>
          </cell>
          <cell r="AJ287" t="str">
            <v>N</v>
          </cell>
        </row>
        <row r="288">
          <cell r="A288" t="str">
            <v>04-33-c</v>
          </cell>
          <cell r="B288" t="str">
            <v>Disjointing RCC pipes inside trench &amp; removing pipes &amp; stacking outside : 25" to 36" diameter</v>
          </cell>
          <cell r="C288" t="str">
            <v>100 Rft</v>
          </cell>
          <cell r="D288">
            <v>6277.5</v>
          </cell>
          <cell r="E288">
            <v>6277.5</v>
          </cell>
          <cell r="F288" t="str">
            <v>m</v>
          </cell>
          <cell r="G288">
            <v>205.95</v>
          </cell>
          <cell r="H288">
            <v>205.95</v>
          </cell>
          <cell r="AI288">
            <v>0</v>
          </cell>
          <cell r="AJ288" t="str">
            <v>N</v>
          </cell>
        </row>
        <row r="289">
          <cell r="A289" t="str">
            <v>04-33-d</v>
          </cell>
          <cell r="B289" t="str">
            <v>Disjointing RCC pipes inside trench &amp; removing pipes &amp; stacking outside : Over 36" diameter</v>
          </cell>
          <cell r="C289" t="str">
            <v>100 Rft</v>
          </cell>
          <cell r="D289">
            <v>8370</v>
          </cell>
          <cell r="E289">
            <v>8370</v>
          </cell>
          <cell r="F289" t="str">
            <v>m</v>
          </cell>
          <cell r="G289">
            <v>274.61</v>
          </cell>
          <cell r="H289">
            <v>274.61</v>
          </cell>
          <cell r="AI289">
            <v>0</v>
          </cell>
          <cell r="AJ289" t="str">
            <v>N</v>
          </cell>
        </row>
        <row r="290">
          <cell r="A290" t="str">
            <v>04-34</v>
          </cell>
          <cell r="B290" t="str">
            <v>Removing door with chowkat</v>
          </cell>
          <cell r="C290" t="str">
            <v>Each</v>
          </cell>
          <cell r="D290">
            <v>159.65</v>
          </cell>
          <cell r="E290">
            <v>159.65</v>
          </cell>
          <cell r="F290" t="str">
            <v>Each</v>
          </cell>
          <cell r="G290">
            <v>159.65</v>
          </cell>
          <cell r="H290">
            <v>159.65</v>
          </cell>
          <cell r="J290" t="str">
            <v>Add extra 13%, 32%
and 51% on labour
rates only for 2nd,
3rd, 4th and
subsequent floors
respectively against
item No 04-34 to</v>
          </cell>
          <cell r="AI290">
            <v>0</v>
          </cell>
          <cell r="AJ290" t="str">
            <v>N</v>
          </cell>
        </row>
        <row r="291">
          <cell r="A291" t="str">
            <v>04-35</v>
          </cell>
          <cell r="B291" t="str">
            <v>Removing windows and sky lights with chowkat</v>
          </cell>
          <cell r="C291" t="str">
            <v>Each</v>
          </cell>
          <cell r="D291">
            <v>116.25</v>
          </cell>
          <cell r="E291">
            <v>116.25</v>
          </cell>
          <cell r="F291" t="str">
            <v>Each</v>
          </cell>
          <cell r="G291">
            <v>116.25</v>
          </cell>
          <cell r="H291">
            <v>116.25</v>
          </cell>
          <cell r="AI291">
            <v>0</v>
          </cell>
          <cell r="AJ291" t="str">
            <v>N</v>
          </cell>
        </row>
        <row r="292">
          <cell r="A292" t="str">
            <v>04-36</v>
          </cell>
          <cell r="B292" t="str">
            <v>Removing ventilators and wooden sunshades</v>
          </cell>
          <cell r="C292" t="str">
            <v>Each</v>
          </cell>
          <cell r="D292">
            <v>58.13</v>
          </cell>
          <cell r="E292">
            <v>58.13</v>
          </cell>
          <cell r="F292" t="str">
            <v>Each</v>
          </cell>
          <cell r="G292">
            <v>58.13</v>
          </cell>
          <cell r="H292">
            <v>58.13</v>
          </cell>
          <cell r="AI292">
            <v>0</v>
          </cell>
          <cell r="AJ292" t="str">
            <v>N</v>
          </cell>
        </row>
        <row r="293">
          <cell r="A293" t="str">
            <v>04-37-a</v>
          </cell>
          <cell r="B293" t="str">
            <v>Dismantling: Woden beams up to 12' in length</v>
          </cell>
          <cell r="C293" t="str">
            <v>Each</v>
          </cell>
          <cell r="D293">
            <v>69.75</v>
          </cell>
          <cell r="E293">
            <v>69.75</v>
          </cell>
          <cell r="F293" t="str">
            <v>Each</v>
          </cell>
          <cell r="G293">
            <v>69.75</v>
          </cell>
          <cell r="H293">
            <v>69.75</v>
          </cell>
          <cell r="AI293">
            <v>0</v>
          </cell>
          <cell r="AJ293" t="str">
            <v>N</v>
          </cell>
        </row>
        <row r="294">
          <cell r="A294" t="str">
            <v>04-37-b</v>
          </cell>
          <cell r="B294" t="str">
            <v>Dismantling: Wooden beams from 12.1' to 23' length</v>
          </cell>
          <cell r="C294" t="str">
            <v>Each</v>
          </cell>
          <cell r="D294">
            <v>139.5</v>
          </cell>
          <cell r="E294">
            <v>139.5</v>
          </cell>
          <cell r="F294" t="str">
            <v>Each</v>
          </cell>
          <cell r="G294">
            <v>139.5</v>
          </cell>
          <cell r="H294">
            <v>139.5</v>
          </cell>
          <cell r="AI294">
            <v>0</v>
          </cell>
          <cell r="AJ294" t="str">
            <v>N</v>
          </cell>
        </row>
        <row r="295">
          <cell r="A295" t="str">
            <v>04-37-c</v>
          </cell>
          <cell r="B295" t="str">
            <v>Dismantling: Wooden partiton Jaffry Work etc</v>
          </cell>
          <cell r="C295" t="str">
            <v>600 Sft</v>
          </cell>
          <cell r="D295">
            <v>1102.1099999999999</v>
          </cell>
          <cell r="E295">
            <v>1102.1099999999999</v>
          </cell>
          <cell r="F295" t="str">
            <v>m2</v>
          </cell>
          <cell r="G295">
            <v>19.760000000000002</v>
          </cell>
          <cell r="H295">
            <v>19.760000000000002</v>
          </cell>
          <cell r="AI295">
            <v>0</v>
          </cell>
          <cell r="AJ295" t="str">
            <v>N</v>
          </cell>
        </row>
        <row r="296">
          <cell r="A296" t="str">
            <v>04-37-d</v>
          </cell>
          <cell r="B296" t="str">
            <v>Dismantling: Wooden trusses</v>
          </cell>
          <cell r="C296" t="str">
            <v>5 Cwt</v>
          </cell>
          <cell r="D296">
            <v>1263.25</v>
          </cell>
          <cell r="E296">
            <v>1263.25</v>
          </cell>
          <cell r="F296" t="str">
            <v>100 kg</v>
          </cell>
          <cell r="G296">
            <v>492.67</v>
          </cell>
          <cell r="H296">
            <v>492.67</v>
          </cell>
          <cell r="AI296">
            <v>0</v>
          </cell>
          <cell r="AJ296" t="str">
            <v>N</v>
          </cell>
        </row>
        <row r="297">
          <cell r="A297" t="str">
            <v>04-37-e</v>
          </cell>
          <cell r="B297" t="str">
            <v>Dismantling: Wooden palisade fencing</v>
          </cell>
          <cell r="C297" t="str">
            <v>50 Rft</v>
          </cell>
          <cell r="D297">
            <v>868</v>
          </cell>
          <cell r="E297">
            <v>868</v>
          </cell>
          <cell r="F297" t="str">
            <v>m</v>
          </cell>
          <cell r="G297">
            <v>56.96</v>
          </cell>
          <cell r="H297">
            <v>56.96</v>
          </cell>
          <cell r="AI297">
            <v>0</v>
          </cell>
          <cell r="AJ297" t="str">
            <v>N</v>
          </cell>
        </row>
        <row r="298">
          <cell r="A298" t="str">
            <v>04-38</v>
          </cell>
          <cell r="B298" t="str">
            <v>Dismantling iron work of trusses, sheds, water tanks, etc excluding cutting of rivets</v>
          </cell>
          <cell r="C298" t="str">
            <v>5 Cwt</v>
          </cell>
          <cell r="D298">
            <v>1426</v>
          </cell>
          <cell r="E298">
            <v>1426</v>
          </cell>
          <cell r="F298" t="str">
            <v>100 kg</v>
          </cell>
          <cell r="G298">
            <v>556.14</v>
          </cell>
          <cell r="H298">
            <v>556.14</v>
          </cell>
          <cell r="J298" t="str">
            <v>Add extra 13%, 32%</v>
          </cell>
          <cell r="AI298">
            <v>0</v>
          </cell>
          <cell r="AJ298" t="str">
            <v>N</v>
          </cell>
        </row>
        <row r="299">
          <cell r="A299" t="str">
            <v>04-39</v>
          </cell>
          <cell r="B299" t="str">
            <v>Dismantling rolled steel beams or iron rails etc.</v>
          </cell>
          <cell r="C299" t="str">
            <v>12 Cwt</v>
          </cell>
          <cell r="D299">
            <v>1395</v>
          </cell>
          <cell r="E299">
            <v>1395</v>
          </cell>
          <cell r="F299" t="str">
            <v>100 kg</v>
          </cell>
          <cell r="G299">
            <v>228.78</v>
          </cell>
          <cell r="H299">
            <v>228.78</v>
          </cell>
          <cell r="AI299">
            <v>0</v>
          </cell>
          <cell r="AJ299" t="str">
            <v>N</v>
          </cell>
        </row>
        <row r="300">
          <cell r="A300" t="str">
            <v>04-40</v>
          </cell>
          <cell r="B300" t="str">
            <v>Dismantling iron latrine</v>
          </cell>
          <cell r="C300" t="str">
            <v>Each</v>
          </cell>
          <cell r="D300">
            <v>527</v>
          </cell>
          <cell r="E300">
            <v>527</v>
          </cell>
          <cell r="F300" t="str">
            <v>Each</v>
          </cell>
          <cell r="G300">
            <v>527</v>
          </cell>
          <cell r="H300">
            <v>527</v>
          </cell>
          <cell r="AI300">
            <v>0</v>
          </cell>
          <cell r="AJ300" t="str">
            <v>N</v>
          </cell>
        </row>
        <row r="301">
          <cell r="A301" t="str">
            <v>04-41</v>
          </cell>
          <cell r="B301" t="str">
            <v>Dismantling tees, bends or sluice valves upto 12" i/d</v>
          </cell>
          <cell r="C301" t="str">
            <v>Each/25m
m D</v>
          </cell>
          <cell r="D301">
            <v>7.75</v>
          </cell>
          <cell r="E301">
            <v>7.75</v>
          </cell>
          <cell r="F301" t="str">
            <v>Ea/25mm D</v>
          </cell>
          <cell r="G301">
            <v>7.75</v>
          </cell>
          <cell r="H301">
            <v>7.75</v>
          </cell>
          <cell r="AI301">
            <v>0</v>
          </cell>
          <cell r="AJ301" t="str">
            <v>N</v>
          </cell>
        </row>
        <row r="302">
          <cell r="A302" t="str">
            <v>04-42-a</v>
          </cell>
          <cell r="B302" t="str">
            <v>Dismantling water column : BG</v>
          </cell>
          <cell r="C302" t="str">
            <v>Each</v>
          </cell>
          <cell r="D302">
            <v>3968</v>
          </cell>
          <cell r="E302">
            <v>3968</v>
          </cell>
          <cell r="F302" t="str">
            <v>Each</v>
          </cell>
          <cell r="G302">
            <v>3968</v>
          </cell>
          <cell r="H302">
            <v>3968</v>
          </cell>
          <cell r="AI302">
            <v>0</v>
          </cell>
          <cell r="AJ302" t="str">
            <v>N</v>
          </cell>
        </row>
        <row r="303">
          <cell r="A303" t="str">
            <v>04-42-b</v>
          </cell>
          <cell r="B303" t="str">
            <v>Dismantling water column : MG or NG</v>
          </cell>
          <cell r="C303" t="str">
            <v>Each</v>
          </cell>
          <cell r="D303">
            <v>2697</v>
          </cell>
          <cell r="E303">
            <v>2697</v>
          </cell>
          <cell r="F303" t="str">
            <v>Each</v>
          </cell>
          <cell r="G303">
            <v>2697</v>
          </cell>
          <cell r="H303">
            <v>2697</v>
          </cell>
          <cell r="AI303">
            <v>0</v>
          </cell>
          <cell r="AJ303" t="str">
            <v>N</v>
          </cell>
        </row>
        <row r="304">
          <cell r="A304" t="str">
            <v>04-43</v>
          </cell>
          <cell r="B304" t="str">
            <v>Dismantling all type of wire fencing, including rolling wire into bundles and collecting material</v>
          </cell>
          <cell r="C304" t="str">
            <v>230 Rft</v>
          </cell>
          <cell r="D304">
            <v>558</v>
          </cell>
          <cell r="E304">
            <v>558</v>
          </cell>
          <cell r="F304" t="str">
            <v>m</v>
          </cell>
          <cell r="G304">
            <v>7.96</v>
          </cell>
          <cell r="H304">
            <v>7.96</v>
          </cell>
          <cell r="AI304">
            <v>0</v>
          </cell>
          <cell r="AJ304" t="str">
            <v>N</v>
          </cell>
        </row>
        <row r="305">
          <cell r="A305" t="str">
            <v>04-44</v>
          </cell>
          <cell r="B305" t="str">
            <v xml:space="preserve">Dismantling wire netting of tennis courts and frame work </v>
          </cell>
          <cell r="C305" t="str">
            <v>100 Sft</v>
          </cell>
          <cell r="D305">
            <v>111.6</v>
          </cell>
          <cell r="E305">
            <v>111.6</v>
          </cell>
          <cell r="F305" t="str">
            <v>m2</v>
          </cell>
          <cell r="G305">
            <v>12.01</v>
          </cell>
          <cell r="H305">
            <v>12.01</v>
          </cell>
          <cell r="AI305">
            <v>0</v>
          </cell>
          <cell r="AJ305" t="str">
            <v>N</v>
          </cell>
        </row>
        <row r="306">
          <cell r="A306" t="str">
            <v>04-45</v>
          </cell>
          <cell r="B306" t="str">
            <v>Dismantling cloth ceiling and supporting timber</v>
          </cell>
          <cell r="C306" t="str">
            <v>100 Sft</v>
          </cell>
          <cell r="D306">
            <v>209.25</v>
          </cell>
          <cell r="E306">
            <v>209.25</v>
          </cell>
          <cell r="F306" t="str">
            <v>m2</v>
          </cell>
          <cell r="G306">
            <v>22.52</v>
          </cell>
          <cell r="H306">
            <v>22.52</v>
          </cell>
          <cell r="AI306">
            <v>0</v>
          </cell>
          <cell r="AJ306" t="str">
            <v>N</v>
          </cell>
        </row>
        <row r="307">
          <cell r="A307" t="str">
            <v>04-46</v>
          </cell>
          <cell r="B307" t="str">
            <v>Dismantling and removing road metalling</v>
          </cell>
          <cell r="C307" t="str">
            <v>100 Cft</v>
          </cell>
          <cell r="D307">
            <v>558</v>
          </cell>
          <cell r="E307">
            <v>558</v>
          </cell>
          <cell r="F307" t="str">
            <v>m3</v>
          </cell>
          <cell r="G307">
            <v>197.06</v>
          </cell>
          <cell r="H307">
            <v>197.06</v>
          </cell>
          <cell r="AI307">
            <v>0</v>
          </cell>
          <cell r="AJ307" t="str">
            <v>N</v>
          </cell>
        </row>
        <row r="308">
          <cell r="A308" t="str">
            <v>04-47</v>
          </cell>
          <cell r="B308" t="str">
            <v>Dismantling &amp; removing road pavement etc including screening &amp; stacking of by-products upto 50m.</v>
          </cell>
          <cell r="C308" t="str">
            <v>100 Sft</v>
          </cell>
          <cell r="D308">
            <v>3660.48</v>
          </cell>
          <cell r="E308">
            <v>3660.48</v>
          </cell>
          <cell r="F308" t="str">
            <v>m2</v>
          </cell>
          <cell r="G308">
            <v>393.87</v>
          </cell>
          <cell r="H308">
            <v>393.87</v>
          </cell>
          <cell r="AI308">
            <v>0</v>
          </cell>
          <cell r="AJ308" t="str">
            <v>N</v>
          </cell>
        </row>
        <row r="309">
          <cell r="A309" t="str">
            <v>04-48-a</v>
          </cell>
          <cell r="B309" t="str">
            <v>Removing from walls: Mud plaster</v>
          </cell>
          <cell r="C309" t="str">
            <v>500 Sft</v>
          </cell>
          <cell r="D309">
            <v>279</v>
          </cell>
          <cell r="E309">
            <v>279</v>
          </cell>
          <cell r="F309" t="str">
            <v>m2</v>
          </cell>
          <cell r="G309">
            <v>6</v>
          </cell>
          <cell r="H309">
            <v>6</v>
          </cell>
          <cell r="J309" t="str">
            <v>Add extra 13%, 32%</v>
          </cell>
          <cell r="AI309">
            <v>0</v>
          </cell>
          <cell r="AJ309" t="str">
            <v>N</v>
          </cell>
        </row>
        <row r="310">
          <cell r="A310" t="str">
            <v>04-48-b</v>
          </cell>
          <cell r="B310" t="str">
            <v>Removing from walls: Cement or lime plaster</v>
          </cell>
          <cell r="C310" t="str">
            <v>250 Sft</v>
          </cell>
          <cell r="D310">
            <v>279</v>
          </cell>
          <cell r="E310">
            <v>279</v>
          </cell>
          <cell r="F310" t="str">
            <v>m2</v>
          </cell>
          <cell r="G310">
            <v>12.01</v>
          </cell>
          <cell r="H310">
            <v>12.01</v>
          </cell>
          <cell r="AI310">
            <v>0</v>
          </cell>
          <cell r="AJ310" t="str">
            <v>N</v>
          </cell>
        </row>
        <row r="311">
          <cell r="A311" t="str">
            <v>04-49-a</v>
          </cell>
          <cell r="B311" t="str">
            <v>Scraping : White wash or colour wash</v>
          </cell>
          <cell r="C311" t="str">
            <v>100 Sft</v>
          </cell>
          <cell r="D311">
            <v>69.75</v>
          </cell>
          <cell r="E311">
            <v>69.75</v>
          </cell>
          <cell r="F311" t="str">
            <v>m2</v>
          </cell>
          <cell r="G311">
            <v>7.51</v>
          </cell>
          <cell r="H311">
            <v>7.51</v>
          </cell>
          <cell r="AI311">
            <v>0</v>
          </cell>
          <cell r="AJ311" t="str">
            <v>N</v>
          </cell>
        </row>
        <row r="312">
          <cell r="A312" t="str">
            <v>04-49-b</v>
          </cell>
          <cell r="B312" t="str">
            <v>Scraping : Ordinary distemper, oil bound distemper or paint off wall</v>
          </cell>
          <cell r="C312" t="str">
            <v>100 Sft</v>
          </cell>
          <cell r="D312">
            <v>209.25</v>
          </cell>
          <cell r="E312">
            <v>209.25</v>
          </cell>
          <cell r="F312" t="str">
            <v>m2</v>
          </cell>
          <cell r="G312">
            <v>22.52</v>
          </cell>
          <cell r="H312">
            <v>22.52</v>
          </cell>
          <cell r="AI312">
            <v>0</v>
          </cell>
          <cell r="AJ312" t="str">
            <v>N</v>
          </cell>
        </row>
        <row r="313">
          <cell r="A313" t="str">
            <v>04-50</v>
          </cell>
          <cell r="B313" t="str">
            <v>Dismantling glazed or accoustics tiles etc</v>
          </cell>
          <cell r="C313" t="str">
            <v>100 Sft</v>
          </cell>
          <cell r="D313">
            <v>868</v>
          </cell>
          <cell r="E313">
            <v>868</v>
          </cell>
          <cell r="F313" t="str">
            <v>m2</v>
          </cell>
          <cell r="G313">
            <v>93.4</v>
          </cell>
          <cell r="H313">
            <v>93.4</v>
          </cell>
          <cell r="AI313">
            <v>0</v>
          </cell>
          <cell r="AJ313" t="str">
            <v>N</v>
          </cell>
        </row>
        <row r="314">
          <cell r="A314" t="str">
            <v>04-51</v>
          </cell>
          <cell r="B314" t="str">
            <v>Scraping boulders.</v>
          </cell>
          <cell r="C314" t="str">
            <v>100 Cft</v>
          </cell>
          <cell r="D314">
            <v>948.32</v>
          </cell>
          <cell r="E314">
            <v>948.32</v>
          </cell>
          <cell r="F314" t="str">
            <v>m3</v>
          </cell>
          <cell r="G314">
            <v>334.9</v>
          </cell>
          <cell r="H314">
            <v>334.9</v>
          </cell>
          <cell r="AI314">
            <v>0</v>
          </cell>
          <cell r="AJ314" t="str">
            <v>N</v>
          </cell>
        </row>
        <row r="315">
          <cell r="A315" t="str">
            <v>04-52</v>
          </cell>
          <cell r="B315" t="str">
            <v>Cleaning mortar of old stones to be used in masonry</v>
          </cell>
          <cell r="C315" t="str">
            <v>100 Cft</v>
          </cell>
          <cell r="D315">
            <v>976.5</v>
          </cell>
          <cell r="E315">
            <v>976.5</v>
          </cell>
          <cell r="F315" t="str">
            <v>m3</v>
          </cell>
          <cell r="G315">
            <v>344.85</v>
          </cell>
          <cell r="H315">
            <v>344.85</v>
          </cell>
          <cell r="AI315">
            <v>0</v>
          </cell>
          <cell r="AJ315" t="str">
            <v>N</v>
          </cell>
        </row>
        <row r="316">
          <cell r="A316" t="str">
            <v>04-53</v>
          </cell>
          <cell r="B316" t="str">
            <v>Dismantling light, fan and call bell point including casing, capping/strip open type complete</v>
          </cell>
          <cell r="C316" t="str">
            <v>Point</v>
          </cell>
          <cell r="D316">
            <v>30.69</v>
          </cell>
          <cell r="E316">
            <v>30.69</v>
          </cell>
          <cell r="F316" t="str">
            <v>Point</v>
          </cell>
          <cell r="G316">
            <v>30.69</v>
          </cell>
          <cell r="H316">
            <v>30.69</v>
          </cell>
          <cell r="AI316">
            <v>0</v>
          </cell>
          <cell r="AJ316" t="str">
            <v>N</v>
          </cell>
        </row>
        <row r="317">
          <cell r="A317" t="str">
            <v>04-54</v>
          </cell>
          <cell r="B317" t="str">
            <v>Dismantling plug point &amp; making good damaged surface (building portion)</v>
          </cell>
          <cell r="C317" t="str">
            <v>Point</v>
          </cell>
          <cell r="D317">
            <v>25.73</v>
          </cell>
          <cell r="E317">
            <v>25.73</v>
          </cell>
          <cell r="F317" t="str">
            <v>Point</v>
          </cell>
          <cell r="G317">
            <v>25.73</v>
          </cell>
          <cell r="H317">
            <v>25.73</v>
          </cell>
          <cell r="AI317">
            <v>0</v>
          </cell>
          <cell r="AJ317" t="str">
            <v>N</v>
          </cell>
        </row>
        <row r="318">
          <cell r="A318" t="str">
            <v>04-55-a</v>
          </cell>
          <cell r="B318" t="str">
            <v>Dismantle GI/MS conduit/GI flexible/PVC pipes or conduit wiring of all sizes : On surface</v>
          </cell>
          <cell r="C318" t="str">
            <v>1 Rft</v>
          </cell>
          <cell r="D318">
            <v>5.97</v>
          </cell>
          <cell r="E318">
            <v>5.97</v>
          </cell>
          <cell r="F318" t="str">
            <v>m</v>
          </cell>
          <cell r="G318">
            <v>19.600000000000001</v>
          </cell>
          <cell r="H318">
            <v>19.600000000000001</v>
          </cell>
          <cell r="AI318">
            <v>0</v>
          </cell>
          <cell r="AJ318" t="str">
            <v>N</v>
          </cell>
        </row>
        <row r="319">
          <cell r="A319" t="str">
            <v>04-55-b</v>
          </cell>
          <cell r="B319" t="str">
            <v>Dismantle GI/MS conduit/GI flexible/PVC pipes or conduit wiring of all sizes : Recessed in wall</v>
          </cell>
          <cell r="C319" t="str">
            <v>1 Rft</v>
          </cell>
          <cell r="D319">
            <v>9.64</v>
          </cell>
          <cell r="E319">
            <v>9.64</v>
          </cell>
          <cell r="F319" t="str">
            <v>m</v>
          </cell>
          <cell r="G319">
            <v>31.63</v>
          </cell>
          <cell r="H319">
            <v>31.63</v>
          </cell>
          <cell r="AI319">
            <v>0</v>
          </cell>
          <cell r="AJ319" t="str">
            <v>N</v>
          </cell>
        </row>
        <row r="320">
          <cell r="A320" t="str">
            <v>05-01</v>
          </cell>
          <cell r="B320" t="str">
            <v>Lime Sand Mortar 1 : 2 (one Lime: 2 Sand)</v>
          </cell>
          <cell r="C320" t="str">
            <v>100 Cft</v>
          </cell>
          <cell r="D320">
            <v>1046.25</v>
          </cell>
          <cell r="E320">
            <v>6973.08</v>
          </cell>
          <cell r="F320" t="str">
            <v>m3</v>
          </cell>
          <cell r="G320">
            <v>369.48</v>
          </cell>
          <cell r="H320">
            <v>2350.89</v>
          </cell>
          <cell r="AI320">
            <v>0</v>
          </cell>
          <cell r="AJ320" t="str">
            <v>N</v>
          </cell>
        </row>
        <row r="321">
          <cell r="A321" t="str">
            <v>05-02</v>
          </cell>
          <cell r="B321" t="str">
            <v>Lime Sand Mortar 1 : 3 (one Lime: 3 Sand)</v>
          </cell>
          <cell r="C321" t="str">
            <v>100 Cft</v>
          </cell>
          <cell r="D321">
            <v>1046.25</v>
          </cell>
          <cell r="E321">
            <v>5979.45</v>
          </cell>
          <cell r="F321" t="str">
            <v>m3</v>
          </cell>
          <cell r="G321">
            <v>369.48</v>
          </cell>
          <cell r="H321">
            <v>1985.89</v>
          </cell>
          <cell r="AI321">
            <v>0</v>
          </cell>
          <cell r="AJ321" t="str">
            <v>N</v>
          </cell>
        </row>
        <row r="322">
          <cell r="A322" t="str">
            <v>05-03</v>
          </cell>
          <cell r="B322" t="str">
            <v>Lime Surkhi Mortar 1 : 1-1/2 (one Lime: 1-1/2 Surkhi)</v>
          </cell>
          <cell r="C322" t="str">
            <v>100 Cft</v>
          </cell>
          <cell r="D322">
            <v>1046.25</v>
          </cell>
          <cell r="E322">
            <v>6297.47</v>
          </cell>
          <cell r="F322" t="str">
            <v>m3</v>
          </cell>
          <cell r="G322">
            <v>369.48</v>
          </cell>
          <cell r="H322">
            <v>2200.54</v>
          </cell>
          <cell r="AI322">
            <v>0</v>
          </cell>
          <cell r="AJ322" t="str">
            <v>N</v>
          </cell>
        </row>
        <row r="323">
          <cell r="A323" t="str">
            <v>05-04</v>
          </cell>
          <cell r="B323" t="str">
            <v>Lime Surkhi Mortar 1 : 2 (one Lime: 2 Surkhi)</v>
          </cell>
          <cell r="C323" t="str">
            <v>100 Cft</v>
          </cell>
          <cell r="D323">
            <v>1046.25</v>
          </cell>
          <cell r="E323">
            <v>5566.76</v>
          </cell>
          <cell r="F323" t="str">
            <v>m3</v>
          </cell>
          <cell r="G323">
            <v>369.48</v>
          </cell>
          <cell r="H323">
            <v>1939.6</v>
          </cell>
          <cell r="AI323">
            <v>0</v>
          </cell>
          <cell r="AJ323" t="str">
            <v>N</v>
          </cell>
        </row>
        <row r="324">
          <cell r="A324" t="str">
            <v>05-05</v>
          </cell>
          <cell r="B324" t="str">
            <v>Lime Surkhi Mortar 1 : 3 (one Lime: 3 Surkhi)</v>
          </cell>
          <cell r="C324" t="str">
            <v>100 Cft</v>
          </cell>
          <cell r="D324">
            <v>1046.25</v>
          </cell>
          <cell r="E324">
            <v>4645.7</v>
          </cell>
          <cell r="F324" t="str">
            <v>m3</v>
          </cell>
          <cell r="G324">
            <v>369.48</v>
          </cell>
          <cell r="H324">
            <v>1611.13</v>
          </cell>
          <cell r="AI324">
            <v>0</v>
          </cell>
          <cell r="AJ324" t="str">
            <v>N</v>
          </cell>
        </row>
        <row r="325">
          <cell r="A325" t="str">
            <v>05-06</v>
          </cell>
          <cell r="B325" t="str">
            <v>Lime Sand And Surkhi Mortar 1 : 1 : 1 (one Lime: 1 Sand And : 1 Surkhi)</v>
          </cell>
          <cell r="C325" t="str">
            <v>100 Cft</v>
          </cell>
          <cell r="D325">
            <v>1046.25</v>
          </cell>
          <cell r="E325">
            <v>5785.15</v>
          </cell>
          <cell r="F325" t="str">
            <v>m3</v>
          </cell>
          <cell r="G325">
            <v>369.48</v>
          </cell>
          <cell r="H325">
            <v>1982.69</v>
          </cell>
          <cell r="AI325">
            <v>0</v>
          </cell>
          <cell r="AJ325" t="str">
            <v>N</v>
          </cell>
        </row>
        <row r="326">
          <cell r="A326" t="str">
            <v>05-07</v>
          </cell>
          <cell r="B326" t="str">
            <v>Lime Sand And Surkhi Mortar 1 : 2 : 1 (one Lime: 2 Sand And : 1 Surkhi)</v>
          </cell>
          <cell r="C326" t="str">
            <v>100 Cft</v>
          </cell>
          <cell r="D326">
            <v>1046.25</v>
          </cell>
          <cell r="E326">
            <v>4981.9399999999996</v>
          </cell>
          <cell r="F326" t="str">
            <v>m3</v>
          </cell>
          <cell r="G326">
            <v>369.48</v>
          </cell>
          <cell r="H326">
            <v>1678.57</v>
          </cell>
          <cell r="AI326">
            <v>0</v>
          </cell>
          <cell r="AJ326" t="str">
            <v>N</v>
          </cell>
        </row>
        <row r="327">
          <cell r="A327" t="str">
            <v>05-08</v>
          </cell>
          <cell r="B327" t="str">
            <v xml:space="preserve">Lime, Cement And Sand Mortar 1 : 1 : 3 (one Lime: One Cement And : 3 Sand) </v>
          </cell>
          <cell r="C327" t="str">
            <v>100 Cft</v>
          </cell>
          <cell r="D327">
            <v>1046.25</v>
          </cell>
          <cell r="E327">
            <v>15025.53</v>
          </cell>
          <cell r="F327" t="str">
            <v>m3</v>
          </cell>
          <cell r="G327">
            <v>369.48</v>
          </cell>
          <cell r="H327">
            <v>5208.22</v>
          </cell>
          <cell r="K327">
            <v>23.17</v>
          </cell>
          <cell r="L327" t="str">
            <v>Bags</v>
          </cell>
          <cell r="M327">
            <v>8.1820000000000004</v>
          </cell>
          <cell r="N327" t="str">
            <v>Bags</v>
          </cell>
          <cell r="AI327">
            <v>31.352000000000004</v>
          </cell>
          <cell r="AJ327" t="str">
            <v>Y</v>
          </cell>
        </row>
        <row r="328">
          <cell r="A328" t="str">
            <v>05-09</v>
          </cell>
          <cell r="B328" t="str">
            <v>Lime, Cement And Sand Mortar 1 : 1 : 4 (one Lime: One Cement And : 4 Sand)</v>
          </cell>
          <cell r="C328" t="str">
            <v>100 Cft</v>
          </cell>
          <cell r="D328">
            <v>1046.25</v>
          </cell>
          <cell r="E328">
            <v>12998.36</v>
          </cell>
          <cell r="F328" t="str">
            <v>m3</v>
          </cell>
          <cell r="G328">
            <v>369.48</v>
          </cell>
          <cell r="H328">
            <v>4481.47</v>
          </cell>
          <cell r="K328">
            <v>19.3</v>
          </cell>
          <cell r="L328" t="str">
            <v>Bags</v>
          </cell>
          <cell r="M328">
            <v>6.8159999999999998</v>
          </cell>
          <cell r="N328" t="str">
            <v>Bags</v>
          </cell>
          <cell r="AI328">
            <v>26.116</v>
          </cell>
          <cell r="AJ328" t="str">
            <v>Y</v>
          </cell>
        </row>
        <row r="329">
          <cell r="A329" t="str">
            <v>05-10</v>
          </cell>
          <cell r="B329" t="str">
            <v>Lime, Cement And Sand Mortar 1 : 1 : 5 (one Lime: One Cement And : 5 Sand)</v>
          </cell>
          <cell r="C329" t="str">
            <v>100 Cft</v>
          </cell>
          <cell r="D329">
            <v>1046.25</v>
          </cell>
          <cell r="E329">
            <v>11559.54</v>
          </cell>
          <cell r="F329" t="str">
            <v>m3</v>
          </cell>
          <cell r="G329">
            <v>369.48</v>
          </cell>
          <cell r="H329">
            <v>3965.53</v>
          </cell>
          <cell r="K329">
            <v>16.55</v>
          </cell>
          <cell r="L329" t="str">
            <v>Bags</v>
          </cell>
          <cell r="M329">
            <v>5.8449999999999998</v>
          </cell>
          <cell r="N329" t="str">
            <v>Bags</v>
          </cell>
          <cell r="AI329">
            <v>22.395</v>
          </cell>
          <cell r="AJ329" t="str">
            <v>Y</v>
          </cell>
        </row>
        <row r="330">
          <cell r="A330" t="str">
            <v>05-11</v>
          </cell>
          <cell r="B330" t="str">
            <v>Lime, Cement And Sand Mortar 1 : 1 : 6 (one Lime: One Cement And : 6 Sand)</v>
          </cell>
          <cell r="C330" t="str">
            <v>100 Cft</v>
          </cell>
          <cell r="D330">
            <v>1046.25</v>
          </cell>
          <cell r="E330">
            <v>10484.42</v>
          </cell>
          <cell r="F330" t="str">
            <v>m3</v>
          </cell>
          <cell r="G330">
            <v>369.48</v>
          </cell>
          <cell r="H330">
            <v>3580.33</v>
          </cell>
          <cell r="K330">
            <v>14.5</v>
          </cell>
          <cell r="L330" t="str">
            <v>Bags</v>
          </cell>
          <cell r="M330">
            <v>5.1210000000000004</v>
          </cell>
          <cell r="N330" t="str">
            <v>Bags</v>
          </cell>
          <cell r="AI330">
            <v>19.621000000000002</v>
          </cell>
          <cell r="AJ330" t="str">
            <v>Y</v>
          </cell>
        </row>
        <row r="331">
          <cell r="A331" t="str">
            <v>05-12</v>
          </cell>
          <cell r="B331" t="str">
            <v>Lime, Cement And Sand Mortar 1 : 1 : 7 (one Lime: One Cement And : 7sand)</v>
          </cell>
          <cell r="C331" t="str">
            <v>100 Cft</v>
          </cell>
          <cell r="D331">
            <v>1046.25</v>
          </cell>
          <cell r="E331">
            <v>9695.3799999999992</v>
          </cell>
          <cell r="F331" t="str">
            <v>m3</v>
          </cell>
          <cell r="G331">
            <v>369.48</v>
          </cell>
          <cell r="H331">
            <v>3295.81</v>
          </cell>
          <cell r="K331">
            <v>12.96</v>
          </cell>
          <cell r="L331" t="str">
            <v>Bags</v>
          </cell>
          <cell r="M331">
            <v>4.577</v>
          </cell>
          <cell r="N331" t="str">
            <v>Bags</v>
          </cell>
          <cell r="AI331">
            <v>17.536999999999999</v>
          </cell>
          <cell r="AJ331" t="str">
            <v>Y</v>
          </cell>
        </row>
        <row r="332">
          <cell r="A332" t="str">
            <v>05-13</v>
          </cell>
          <cell r="B332" t="str">
            <v>Lime, Cement And Sand Mortar 1 : 1 : 8 (one Lime: One Cement And : 8 Sand)</v>
          </cell>
          <cell r="C332" t="str">
            <v>100 Cft</v>
          </cell>
          <cell r="D332">
            <v>1046.25</v>
          </cell>
          <cell r="E332">
            <v>8853.1299999999992</v>
          </cell>
          <cell r="F332" t="str">
            <v>m3</v>
          </cell>
          <cell r="G332">
            <v>369.48</v>
          </cell>
          <cell r="H332">
            <v>2997.2</v>
          </cell>
          <cell r="K332">
            <v>11.42</v>
          </cell>
          <cell r="L332" t="str">
            <v>Bags</v>
          </cell>
          <cell r="M332">
            <v>4.0330000000000004</v>
          </cell>
          <cell r="N332" t="str">
            <v>Bags</v>
          </cell>
          <cell r="AI332">
            <v>15.452999999999999</v>
          </cell>
          <cell r="AJ332" t="str">
            <v>Y</v>
          </cell>
        </row>
        <row r="333">
          <cell r="A333" t="str">
            <v>05-14</v>
          </cell>
          <cell r="B333" t="str">
            <v>Lime, Cement And Sand Mortar 1 : 1 : 9 (one Lime: One Cement And : 9 Sand)</v>
          </cell>
          <cell r="C333" t="str">
            <v>100 Cft</v>
          </cell>
          <cell r="D333">
            <v>1046.25</v>
          </cell>
          <cell r="E333">
            <v>8440.58</v>
          </cell>
          <cell r="F333" t="str">
            <v>m3</v>
          </cell>
          <cell r="G333">
            <v>369.48</v>
          </cell>
          <cell r="H333">
            <v>2846.81</v>
          </cell>
          <cell r="K333">
            <v>10.58</v>
          </cell>
          <cell r="L333" t="str">
            <v>Bags</v>
          </cell>
          <cell r="M333">
            <v>3.7360000000000002</v>
          </cell>
          <cell r="N333" t="str">
            <v>Bags</v>
          </cell>
          <cell r="AI333">
            <v>14.316000000000001</v>
          </cell>
          <cell r="AJ333" t="str">
            <v>Y</v>
          </cell>
        </row>
        <row r="334">
          <cell r="A334" t="str">
            <v>05-15</v>
          </cell>
          <cell r="B334" t="str">
            <v>Lime, Cement And Sand Mortar 1 : 1 : 10 (one Lime: One Cement And : 10 Sand)</v>
          </cell>
          <cell r="C334" t="str">
            <v>100 Cft</v>
          </cell>
          <cell r="D334">
            <v>1046.25</v>
          </cell>
          <cell r="E334">
            <v>8019.1</v>
          </cell>
          <cell r="F334" t="str">
            <v>m3</v>
          </cell>
          <cell r="G334">
            <v>369.48</v>
          </cell>
          <cell r="H334">
            <v>2694.44</v>
          </cell>
          <cell r="K334">
            <v>9.75</v>
          </cell>
          <cell r="L334" t="str">
            <v>Bags</v>
          </cell>
          <cell r="M334">
            <v>3.4430000000000001</v>
          </cell>
          <cell r="N334" t="str">
            <v>Bags</v>
          </cell>
          <cell r="AI334">
            <v>13.193</v>
          </cell>
          <cell r="AJ334" t="str">
            <v>Y</v>
          </cell>
        </row>
        <row r="335">
          <cell r="A335" t="str">
            <v>05-16</v>
          </cell>
          <cell r="B335" t="str">
            <v>Cement, Lime And and Mortar 1 : 2 : 6 (one Cement: 2 Lime And : 6 Sand)</v>
          </cell>
          <cell r="C335" t="str">
            <v>100 Cft</v>
          </cell>
          <cell r="D335">
            <v>1046.25</v>
          </cell>
          <cell r="E335">
            <v>9908.16</v>
          </cell>
          <cell r="F335" t="str">
            <v>m3</v>
          </cell>
          <cell r="G335">
            <v>369.48</v>
          </cell>
          <cell r="H335">
            <v>3401.15</v>
          </cell>
          <cell r="K335">
            <v>11.57</v>
          </cell>
          <cell r="L335" t="str">
            <v>Bags</v>
          </cell>
          <cell r="M335">
            <v>4.0860000000000003</v>
          </cell>
          <cell r="N335" t="str">
            <v>Bags</v>
          </cell>
          <cell r="AI335">
            <v>15.656000000000001</v>
          </cell>
          <cell r="AJ335" t="str">
            <v>Y</v>
          </cell>
        </row>
        <row r="336">
          <cell r="A336" t="str">
            <v>05-17</v>
          </cell>
          <cell r="B336" t="str">
            <v>Cement, Lime And Sand Mortar 1 : 2 : 9 (one Cement: 2 Lime And : 9 Sand)</v>
          </cell>
          <cell r="C336" t="str">
            <v>100 Cft</v>
          </cell>
          <cell r="D336">
            <v>1046.25</v>
          </cell>
          <cell r="E336">
            <v>8803.66</v>
          </cell>
          <cell r="F336" t="str">
            <v>m3</v>
          </cell>
          <cell r="G336">
            <v>369.48</v>
          </cell>
          <cell r="H336">
            <v>2995.27</v>
          </cell>
          <cell r="K336">
            <v>9.9600000000000009</v>
          </cell>
          <cell r="L336" t="str">
            <v>Bags</v>
          </cell>
          <cell r="M336">
            <v>3.5169999999999999</v>
          </cell>
          <cell r="N336" t="str">
            <v>Bags</v>
          </cell>
          <cell r="AI336">
            <v>13.477</v>
          </cell>
          <cell r="AJ336" t="str">
            <v>Y</v>
          </cell>
        </row>
        <row r="337">
          <cell r="A337" t="str">
            <v>05-18</v>
          </cell>
          <cell r="B337" t="str">
            <v>Cement Sand Mortar 1 : 1 (one Cement: One Sand)</v>
          </cell>
          <cell r="C337" t="str">
            <v>100 Cft</v>
          </cell>
          <cell r="D337">
            <v>837</v>
          </cell>
          <cell r="E337">
            <v>27152.81</v>
          </cell>
          <cell r="F337" t="str">
            <v>m3</v>
          </cell>
          <cell r="G337">
            <v>295.58</v>
          </cell>
          <cell r="H337">
            <v>9506.67</v>
          </cell>
          <cell r="K337">
            <v>58</v>
          </cell>
          <cell r="L337" t="str">
            <v>Bags</v>
          </cell>
          <cell r="M337">
            <v>20.483000000000001</v>
          </cell>
          <cell r="N337" t="str">
            <v>Bags</v>
          </cell>
          <cell r="AI337">
            <v>78.483000000000004</v>
          </cell>
          <cell r="AJ337" t="str">
            <v>Y</v>
          </cell>
        </row>
        <row r="338">
          <cell r="A338" t="str">
            <v>05-19</v>
          </cell>
          <cell r="B338" t="str">
            <v>Cement Sand Mortar 1 : 1-1/2 (one Cement: 1-1/2 Sand)</v>
          </cell>
          <cell r="C338" t="str">
            <v>100 Cft</v>
          </cell>
          <cell r="D338">
            <v>837</v>
          </cell>
          <cell r="E338">
            <v>22536.1</v>
          </cell>
          <cell r="F338" t="str">
            <v>m3</v>
          </cell>
          <cell r="G338">
            <v>295.58</v>
          </cell>
          <cell r="H338">
            <v>7858.86</v>
          </cell>
          <cell r="K338">
            <v>47</v>
          </cell>
          <cell r="L338" t="str">
            <v>Bags</v>
          </cell>
          <cell r="M338">
            <v>16.597999999999999</v>
          </cell>
          <cell r="N338" t="str">
            <v>Bags</v>
          </cell>
          <cell r="AI338">
            <v>63.597999999999999</v>
          </cell>
          <cell r="AJ338" t="str">
            <v>Y</v>
          </cell>
        </row>
        <row r="339">
          <cell r="A339" t="str">
            <v>05-20</v>
          </cell>
          <cell r="B339" t="str">
            <v>Cement Sand Mortar 1 : 2 (one Cement: 2 Sand)</v>
          </cell>
          <cell r="C339" t="str">
            <v>100 Cft</v>
          </cell>
          <cell r="D339">
            <v>837</v>
          </cell>
          <cell r="E339">
            <v>19574.080000000002</v>
          </cell>
          <cell r="F339" t="str">
            <v>m3</v>
          </cell>
          <cell r="G339">
            <v>295.58</v>
          </cell>
          <cell r="H339">
            <v>6800</v>
          </cell>
          <cell r="K339">
            <v>39.9</v>
          </cell>
          <cell r="L339" t="str">
            <v>Bags</v>
          </cell>
          <cell r="M339">
            <v>14.090999999999999</v>
          </cell>
          <cell r="N339" t="str">
            <v>Bags</v>
          </cell>
          <cell r="AI339">
            <v>53.991</v>
          </cell>
          <cell r="AJ339" t="str">
            <v>Y</v>
          </cell>
        </row>
        <row r="340">
          <cell r="A340" t="str">
            <v>05-21</v>
          </cell>
          <cell r="B340" t="str">
            <v>Cement Sand Mortar 1 : 2-1/2 (one Cement: 2-1/2 Sand)</v>
          </cell>
          <cell r="C340" t="str">
            <v>100 Cft</v>
          </cell>
          <cell r="D340">
            <v>837</v>
          </cell>
          <cell r="E340">
            <v>17046.04</v>
          </cell>
          <cell r="F340" t="str">
            <v>m3</v>
          </cell>
          <cell r="G340">
            <v>295.58</v>
          </cell>
          <cell r="H340">
            <v>5900.13</v>
          </cell>
          <cell r="K340">
            <v>33.94</v>
          </cell>
          <cell r="L340" t="str">
            <v>Bags</v>
          </cell>
          <cell r="M340">
            <v>11.986000000000001</v>
          </cell>
          <cell r="N340" t="str">
            <v>Bags</v>
          </cell>
          <cell r="AI340">
            <v>45.926000000000002</v>
          </cell>
          <cell r="AJ340" t="str">
            <v>Y</v>
          </cell>
        </row>
        <row r="341">
          <cell r="A341" t="str">
            <v>05-22</v>
          </cell>
          <cell r="B341" t="str">
            <v>Cement Sand Mortar 1 : 3 (one Cement: 3 Sand)</v>
          </cell>
          <cell r="C341" t="str">
            <v>100 Cft</v>
          </cell>
          <cell r="D341">
            <v>837</v>
          </cell>
          <cell r="E341">
            <v>14988.09</v>
          </cell>
          <cell r="F341" t="str">
            <v>m3</v>
          </cell>
          <cell r="G341">
            <v>295.58</v>
          </cell>
          <cell r="H341">
            <v>5167.66</v>
          </cell>
          <cell r="K341">
            <v>29.09</v>
          </cell>
          <cell r="L341" t="str">
            <v>Bags</v>
          </cell>
          <cell r="M341">
            <v>10.273</v>
          </cell>
          <cell r="N341" t="str">
            <v>Bags</v>
          </cell>
          <cell r="AI341">
            <v>39.363</v>
          </cell>
          <cell r="AJ341" t="str">
            <v>Y</v>
          </cell>
        </row>
        <row r="342">
          <cell r="A342" t="str">
            <v>05-23</v>
          </cell>
          <cell r="B342" t="str">
            <v>Cement Sand Mortar 1 : 4 (one Cement: 4 Sand)</v>
          </cell>
          <cell r="C342" t="str">
            <v>100 Cft</v>
          </cell>
          <cell r="D342">
            <v>837</v>
          </cell>
          <cell r="E342">
            <v>12400.31</v>
          </cell>
          <cell r="F342" t="str">
            <v>m3</v>
          </cell>
          <cell r="G342">
            <v>295.58</v>
          </cell>
          <cell r="H342">
            <v>4248.1099999999997</v>
          </cell>
          <cell r="K342">
            <v>23.03</v>
          </cell>
          <cell r="L342" t="str">
            <v>Bags</v>
          </cell>
          <cell r="M342">
            <v>8.1329999999999991</v>
          </cell>
          <cell r="N342" t="str">
            <v>Bags</v>
          </cell>
          <cell r="AI342">
            <v>31.163</v>
          </cell>
          <cell r="AJ342" t="str">
            <v>Y</v>
          </cell>
        </row>
        <row r="343">
          <cell r="A343" t="str">
            <v>05-24</v>
          </cell>
          <cell r="B343" t="str">
            <v>Cement Sand Mortar 1 : 5 (one Cement: 5 Sand)</v>
          </cell>
          <cell r="C343" t="str">
            <v>100 Cft</v>
          </cell>
          <cell r="D343">
            <v>837</v>
          </cell>
          <cell r="E343">
            <v>10928.58</v>
          </cell>
          <cell r="F343" t="str">
            <v>m3</v>
          </cell>
          <cell r="G343">
            <v>295.58</v>
          </cell>
          <cell r="H343">
            <v>3721.91</v>
          </cell>
          <cell r="K343">
            <v>19.5</v>
          </cell>
          <cell r="L343" t="str">
            <v>Bags</v>
          </cell>
          <cell r="M343">
            <v>6.8860000000000001</v>
          </cell>
          <cell r="N343" t="str">
            <v>Bags</v>
          </cell>
          <cell r="AI343">
            <v>26.385999999999999</v>
          </cell>
          <cell r="AJ343" t="str">
            <v>Y</v>
          </cell>
        </row>
        <row r="344">
          <cell r="A344" t="str">
            <v>05-25</v>
          </cell>
          <cell r="B344" t="str">
            <v>Cement Sand Mortar 1 : 6 (one Cement: 6 Sand)</v>
          </cell>
          <cell r="C344" t="str">
            <v>100 Cft</v>
          </cell>
          <cell r="D344">
            <v>837</v>
          </cell>
          <cell r="E344">
            <v>9639.57</v>
          </cell>
          <cell r="F344" t="str">
            <v>m3</v>
          </cell>
          <cell r="G344">
            <v>295.58</v>
          </cell>
          <cell r="H344">
            <v>3264.58</v>
          </cell>
          <cell r="K344">
            <v>16.5</v>
          </cell>
          <cell r="L344" t="str">
            <v>Bags</v>
          </cell>
          <cell r="M344">
            <v>5.827</v>
          </cell>
          <cell r="N344" t="str">
            <v>Bags</v>
          </cell>
          <cell r="AI344">
            <v>22.326999999999998</v>
          </cell>
          <cell r="AJ344" t="str">
            <v>Y</v>
          </cell>
        </row>
        <row r="345">
          <cell r="A345" t="str">
            <v>05-26</v>
          </cell>
          <cell r="B345" t="str">
            <v>Cement Sand Mortar 1 : 7 (one Cement: 7 Sand)</v>
          </cell>
          <cell r="C345" t="str">
            <v>100 Cft</v>
          </cell>
          <cell r="D345">
            <v>837</v>
          </cell>
          <cell r="E345">
            <v>8804.18</v>
          </cell>
          <cell r="F345" t="str">
            <v>m3</v>
          </cell>
          <cell r="G345">
            <v>295.58</v>
          </cell>
          <cell r="H345">
            <v>2966.04</v>
          </cell>
          <cell r="K345">
            <v>14.5</v>
          </cell>
          <cell r="L345" t="str">
            <v>Bags</v>
          </cell>
          <cell r="M345">
            <v>5.1210000000000004</v>
          </cell>
          <cell r="N345" t="str">
            <v>Bags</v>
          </cell>
          <cell r="AI345">
            <v>19.621000000000002</v>
          </cell>
          <cell r="AJ345" t="str">
            <v>Y</v>
          </cell>
        </row>
        <row r="346">
          <cell r="A346" t="str">
            <v>05-27</v>
          </cell>
          <cell r="B346" t="str">
            <v>Cement Sand Mortar 1 : 8 (one Cement: 8 Sand)</v>
          </cell>
          <cell r="C346" t="str">
            <v>100 Cft</v>
          </cell>
          <cell r="D346">
            <v>837</v>
          </cell>
          <cell r="E346">
            <v>8091.13</v>
          </cell>
          <cell r="F346" t="str">
            <v>m3</v>
          </cell>
          <cell r="G346">
            <v>295.58</v>
          </cell>
          <cell r="H346">
            <v>2712.66</v>
          </cell>
          <cell r="K346">
            <v>12.83</v>
          </cell>
          <cell r="L346" t="str">
            <v>Bags</v>
          </cell>
          <cell r="M346">
            <v>4.5309999999999997</v>
          </cell>
          <cell r="N346" t="str">
            <v>Bags</v>
          </cell>
          <cell r="AI346">
            <v>17.361000000000001</v>
          </cell>
          <cell r="AJ346" t="str">
            <v>Y</v>
          </cell>
        </row>
        <row r="347">
          <cell r="A347" t="str">
            <v>05-28</v>
          </cell>
          <cell r="B347" t="str">
            <v>Clay Mortar.</v>
          </cell>
          <cell r="C347" t="str">
            <v>100 Cft</v>
          </cell>
          <cell r="D347">
            <v>1464.75</v>
          </cell>
          <cell r="E347">
            <v>1500.3</v>
          </cell>
          <cell r="F347" t="str">
            <v>m3</v>
          </cell>
          <cell r="G347">
            <v>517.27</v>
          </cell>
          <cell r="H347">
            <v>529.83000000000004</v>
          </cell>
          <cell r="AI347">
            <v>0</v>
          </cell>
          <cell r="AJ347" t="str">
            <v>N</v>
          </cell>
        </row>
        <row r="348">
          <cell r="A348" t="str">
            <v>05-29</v>
          </cell>
          <cell r="B348" t="str">
            <v>Clay Mortar Mixed With Chipped Bhoosa Or Straw.</v>
          </cell>
          <cell r="C348" t="str">
            <v>100 Cft</v>
          </cell>
          <cell r="D348">
            <v>1464.75</v>
          </cell>
          <cell r="E348">
            <v>2861.55</v>
          </cell>
          <cell r="F348" t="str">
            <v>m3</v>
          </cell>
          <cell r="G348">
            <v>517.27</v>
          </cell>
          <cell r="H348">
            <v>1010.55</v>
          </cell>
          <cell r="AI348">
            <v>0</v>
          </cell>
          <cell r="AJ348" t="str">
            <v>N</v>
          </cell>
        </row>
        <row r="349">
          <cell r="A349" t="str">
            <v>05-30</v>
          </cell>
          <cell r="B349" t="str">
            <v>Clay Mortar Mixed With Cow-dung 1 : 1 (1 Clay: 1 Cow Dung).</v>
          </cell>
          <cell r="C349" t="str">
            <v>200 Cft</v>
          </cell>
          <cell r="D349">
            <v>1534.5</v>
          </cell>
          <cell r="E349">
            <v>5351.3</v>
          </cell>
          <cell r="F349" t="str">
            <v>m3</v>
          </cell>
          <cell r="G349">
            <v>270.95</v>
          </cell>
          <cell r="H349">
            <v>944.9</v>
          </cell>
          <cell r="AI349">
            <v>0</v>
          </cell>
          <cell r="AJ349" t="str">
            <v>N</v>
          </cell>
        </row>
        <row r="350">
          <cell r="A350" t="str">
            <v>05-31</v>
          </cell>
          <cell r="B350" t="str">
            <v>White Cement And Sand Mortar1 : 3 (1 White Cement 3 Sand)</v>
          </cell>
          <cell r="C350" t="str">
            <v>100 Cft</v>
          </cell>
          <cell r="D350">
            <v>837</v>
          </cell>
          <cell r="E350">
            <v>17801.080000000002</v>
          </cell>
          <cell r="F350" t="str">
            <v>m3</v>
          </cell>
          <cell r="G350">
            <v>295.58</v>
          </cell>
          <cell r="H350">
            <v>6286.4</v>
          </cell>
          <cell r="K350">
            <v>29.09</v>
          </cell>
          <cell r="L350" t="str">
            <v>Bags</v>
          </cell>
          <cell r="M350">
            <v>10.273</v>
          </cell>
          <cell r="N350" t="str">
            <v>Bags</v>
          </cell>
          <cell r="AI350">
            <v>39.363</v>
          </cell>
          <cell r="AJ350" t="str">
            <v>Y</v>
          </cell>
        </row>
        <row r="351">
          <cell r="A351" t="str">
            <v>05-32</v>
          </cell>
          <cell r="B351" t="str">
            <v>Coloured Cement Mortar Made By Mixing White Cement And Pigment Of Approved Shade (1 White Cement Mixed With Pigment Of Approved Shade: 2 Sand)</v>
          </cell>
          <cell r="C351" t="str">
            <v>100 Cft</v>
          </cell>
          <cell r="D351">
            <v>837</v>
          </cell>
          <cell r="E351">
            <v>72768.63</v>
          </cell>
          <cell r="F351" t="str">
            <v>m3</v>
          </cell>
          <cell r="G351">
            <v>295.58</v>
          </cell>
          <cell r="H351">
            <v>25698.02</v>
          </cell>
          <cell r="K351">
            <v>39.9</v>
          </cell>
          <cell r="L351" t="str">
            <v>Bags</v>
          </cell>
          <cell r="M351">
            <v>14.090999999999999</v>
          </cell>
          <cell r="N351" t="str">
            <v>Bags</v>
          </cell>
          <cell r="AI351">
            <v>53.991</v>
          </cell>
          <cell r="AJ351" t="str">
            <v>Y</v>
          </cell>
        </row>
        <row r="352">
          <cell r="A352" t="str">
            <v>05-33</v>
          </cell>
          <cell r="B352" t="str">
            <v>White Cement And Sand Mortar1 : 2 (1 White Cement 2 Sand)</v>
          </cell>
          <cell r="C352" t="str">
            <v>100 Cft</v>
          </cell>
          <cell r="D352">
            <v>837</v>
          </cell>
          <cell r="E352">
            <v>23600.55</v>
          </cell>
          <cell r="F352" t="str">
            <v>m3</v>
          </cell>
          <cell r="G352">
            <v>295.58</v>
          </cell>
          <cell r="H352">
            <v>8334.4599999999991</v>
          </cell>
          <cell r="K352">
            <v>39.9</v>
          </cell>
          <cell r="L352" t="str">
            <v>Bags</v>
          </cell>
          <cell r="M352">
            <v>14.090999999999999</v>
          </cell>
          <cell r="N352" t="str">
            <v>Bags</v>
          </cell>
          <cell r="AI352">
            <v>53.991</v>
          </cell>
          <cell r="AJ352" t="str">
            <v>Y</v>
          </cell>
        </row>
        <row r="353">
          <cell r="A353" t="str">
            <v>05-34</v>
          </cell>
          <cell r="B353" t="str">
            <v>Coloured Cement Mortar Made By Mixing Grey Cement And Pigment Of Approved Shade (1 Grey Cement Mixed With Pigment Of Approved Shade: 2 Sand)</v>
          </cell>
          <cell r="C353" t="str">
            <v>100 Cft</v>
          </cell>
          <cell r="D353">
            <v>837</v>
          </cell>
          <cell r="E353">
            <v>72768.63</v>
          </cell>
          <cell r="F353" t="str">
            <v>m3</v>
          </cell>
          <cell r="G353">
            <v>295.58</v>
          </cell>
          <cell r="H353">
            <v>25698.02</v>
          </cell>
          <cell r="K353">
            <v>39.9</v>
          </cell>
          <cell r="L353" t="str">
            <v>Bags</v>
          </cell>
          <cell r="M353">
            <v>14.090999999999999</v>
          </cell>
          <cell r="N353" t="str">
            <v>Bags</v>
          </cell>
          <cell r="AI353">
            <v>53.991</v>
          </cell>
          <cell r="AJ353" t="str">
            <v>Y</v>
          </cell>
        </row>
        <row r="354">
          <cell r="A354" t="str">
            <v>06-01</v>
          </cell>
          <cell r="B354" t="str">
            <v>Mud concrete in foundation using brick ballast or stone ballast 1.5" gauge to 2" guage</v>
          </cell>
          <cell r="C354" t="str">
            <v>100 Cft</v>
          </cell>
          <cell r="D354">
            <v>1262.32</v>
          </cell>
          <cell r="E354">
            <v>2926.07</v>
          </cell>
          <cell r="F354" t="str">
            <v>m3</v>
          </cell>
          <cell r="G354">
            <v>445.78</v>
          </cell>
          <cell r="H354">
            <v>1033.33</v>
          </cell>
          <cell r="J354" t="str">
            <v>The stone ballast,</v>
          </cell>
          <cell r="AI354">
            <v>0</v>
          </cell>
          <cell r="AJ354" t="str">
            <v>N</v>
          </cell>
        </row>
        <row r="355">
          <cell r="A355" t="str">
            <v>06-02</v>
          </cell>
          <cell r="B355" t="str">
            <v>Dry rammed shingle brick ballast or stone ballast 1.5" to 2" guage</v>
          </cell>
          <cell r="C355" t="str">
            <v>100 Cft</v>
          </cell>
          <cell r="D355">
            <v>837</v>
          </cell>
          <cell r="E355">
            <v>2234.5500000000002</v>
          </cell>
          <cell r="F355" t="str">
            <v>m3</v>
          </cell>
          <cell r="G355">
            <v>295.58</v>
          </cell>
          <cell r="H355">
            <v>789.12</v>
          </cell>
          <cell r="J355" t="str">
            <v>ditto</v>
          </cell>
          <cell r="AI355">
            <v>0</v>
          </cell>
          <cell r="AJ355" t="str">
            <v>N</v>
          </cell>
        </row>
        <row r="356">
          <cell r="A356" t="str">
            <v>06-03-a</v>
          </cell>
          <cell r="B356" t="str">
            <v>Cement Concrete (brick/stone ballast, 1.5" to 2"/nullah shingle well graded and cleaned) in foundation &amp; plinth (Ratio 1:3:6)</v>
          </cell>
          <cell r="C356" t="str">
            <v>100 Cft</v>
          </cell>
          <cell r="D356">
            <v>1681.75</v>
          </cell>
          <cell r="E356">
            <v>9028.26</v>
          </cell>
          <cell r="F356" t="str">
            <v>m3</v>
          </cell>
          <cell r="G356">
            <v>593.9</v>
          </cell>
          <cell r="H356">
            <v>3188.3</v>
          </cell>
          <cell r="K356">
            <v>13</v>
          </cell>
          <cell r="L356" t="str">
            <v>Bags</v>
          </cell>
          <cell r="M356">
            <v>4.5910000000000002</v>
          </cell>
          <cell r="N356" t="str">
            <v>Bags</v>
          </cell>
          <cell r="AI356">
            <v>17.591000000000001</v>
          </cell>
          <cell r="AJ356" t="str">
            <v>Y</v>
          </cell>
        </row>
        <row r="357">
          <cell r="A357" t="str">
            <v>06-03-b</v>
          </cell>
          <cell r="B357" t="str">
            <v>Cement Concrete (brick/stone ballast, 1.5" to 2"/nullah shingle well graded and cleaned) in foundation &amp; plinth (Ratio 1:4:8)</v>
          </cell>
          <cell r="C357" t="str">
            <v>100 Cft</v>
          </cell>
          <cell r="D357">
            <v>1681.75</v>
          </cell>
          <cell r="E357">
            <v>7300.99</v>
          </cell>
          <cell r="F357" t="str">
            <v>m3</v>
          </cell>
          <cell r="G357">
            <v>593.9</v>
          </cell>
          <cell r="H357">
            <v>2578.3200000000002</v>
          </cell>
          <cell r="K357">
            <v>9</v>
          </cell>
          <cell r="L357" t="str">
            <v>Bags</v>
          </cell>
          <cell r="M357">
            <v>3.1779999999999999</v>
          </cell>
          <cell r="N357" t="str">
            <v>Bags</v>
          </cell>
          <cell r="AI357">
            <v>12.178000000000001</v>
          </cell>
          <cell r="AJ357" t="str">
            <v>Y</v>
          </cell>
        </row>
        <row r="358">
          <cell r="A358" t="str">
            <v>06-03-c</v>
          </cell>
          <cell r="B358" t="str">
            <v>Cement Concrete (brick/stone ballast, 1.5" to 2"/nullah  shingle well graded and cleaned) in foundation &amp; plinth (Ratio 1:5:10)</v>
          </cell>
          <cell r="C358" t="str">
            <v>100 Cft</v>
          </cell>
          <cell r="D358">
            <v>1681.75</v>
          </cell>
          <cell r="E358">
            <v>6803.68</v>
          </cell>
          <cell r="F358" t="str">
            <v>m3</v>
          </cell>
          <cell r="G358">
            <v>593.9</v>
          </cell>
          <cell r="H358">
            <v>2402.6999999999998</v>
          </cell>
          <cell r="K358">
            <v>7</v>
          </cell>
          <cell r="L358" t="str">
            <v>Bags</v>
          </cell>
          <cell r="M358">
            <v>2.472</v>
          </cell>
          <cell r="N358" t="str">
            <v>Bags</v>
          </cell>
          <cell r="AI358">
            <v>9.4719999999999995</v>
          </cell>
          <cell r="AJ358" t="str">
            <v>Y</v>
          </cell>
        </row>
        <row r="359">
          <cell r="A359" t="str">
            <v>06-03-d</v>
          </cell>
          <cell r="B359" t="str">
            <v>Cement Concrete (brick/stone ballast, 1.5" to 2"/nullah shingle well graded and cleaned) in foundation &amp; plinth (Ratio 1:6:12)</v>
          </cell>
          <cell r="C359" t="str">
            <v>100 Cft</v>
          </cell>
          <cell r="D359">
            <v>1681.75</v>
          </cell>
          <cell r="E359">
            <v>6290.94</v>
          </cell>
          <cell r="F359" t="str">
            <v>m3</v>
          </cell>
          <cell r="G359">
            <v>593.9</v>
          </cell>
          <cell r="H359">
            <v>2221.63</v>
          </cell>
          <cell r="K359">
            <v>6.6</v>
          </cell>
          <cell r="L359" t="str">
            <v>Bags</v>
          </cell>
          <cell r="M359">
            <v>2.331</v>
          </cell>
          <cell r="N359" t="str">
            <v>Bags</v>
          </cell>
          <cell r="AI359">
            <v>8.9309999999999992</v>
          </cell>
          <cell r="AJ359" t="str">
            <v>Y</v>
          </cell>
        </row>
        <row r="360">
          <cell r="A360" t="str">
            <v>06-03-e</v>
          </cell>
          <cell r="B360" t="str">
            <v>Cement Concrete (brick/stone ballast, 1.5" to 2"/nullah shingle well graded and cleaned) in foundation &amp; plinth (Ratio 1:6:18)</v>
          </cell>
          <cell r="C360" t="str">
            <v>100 Cft</v>
          </cell>
          <cell r="D360">
            <v>1681.75</v>
          </cell>
          <cell r="E360">
            <v>5652.06</v>
          </cell>
          <cell r="F360" t="str">
            <v>m3</v>
          </cell>
          <cell r="G360">
            <v>593.9</v>
          </cell>
          <cell r="H360">
            <v>1996.01</v>
          </cell>
          <cell r="K360">
            <v>5</v>
          </cell>
          <cell r="L360" t="str">
            <v>Bags</v>
          </cell>
          <cell r="M360">
            <v>1.766</v>
          </cell>
          <cell r="N360" t="str">
            <v>Bags</v>
          </cell>
          <cell r="AI360">
            <v>6.766</v>
          </cell>
          <cell r="AJ360" t="str">
            <v>Y</v>
          </cell>
        </row>
        <row r="361">
          <cell r="A361" t="str">
            <v>06-03-f</v>
          </cell>
          <cell r="B361" t="str">
            <v>Cement Concrete (brick/stone ballast, 1.5" to 2"/nullah shingle well graded and cleaned) in foundation &amp; plinth (Ratio 1:7:20)</v>
          </cell>
          <cell r="C361" t="str">
            <v>100 Cft</v>
          </cell>
          <cell r="D361">
            <v>1681.75</v>
          </cell>
          <cell r="E361">
            <v>5441.52</v>
          </cell>
          <cell r="F361" t="str">
            <v>m3</v>
          </cell>
          <cell r="G361">
            <v>593.9</v>
          </cell>
          <cell r="H361">
            <v>1921.66</v>
          </cell>
          <cell r="K361">
            <v>4.5</v>
          </cell>
          <cell r="L361" t="str">
            <v>Bags</v>
          </cell>
          <cell r="M361">
            <v>1.589</v>
          </cell>
          <cell r="N361" t="str">
            <v>Bags</v>
          </cell>
          <cell r="AI361">
            <v>6.0890000000000004</v>
          </cell>
          <cell r="AJ361" t="str">
            <v>Y</v>
          </cell>
        </row>
        <row r="362">
          <cell r="A362" t="str">
            <v>06-04-a</v>
          </cell>
          <cell r="B362" t="str">
            <v>Extra on Item 3 above, for sedimentation tank or filter beds in PHE works (in bed)</v>
          </cell>
          <cell r="C362" t="str">
            <v>100 Cft</v>
          </cell>
          <cell r="D362">
            <v>837</v>
          </cell>
          <cell r="E362">
            <v>837</v>
          </cell>
          <cell r="F362" t="str">
            <v>m3</v>
          </cell>
          <cell r="G362">
            <v>295.58</v>
          </cell>
          <cell r="H362">
            <v>295.58</v>
          </cell>
          <cell r="J362" t="str">
            <v>The stone ballast,</v>
          </cell>
          <cell r="AI362">
            <v>0</v>
          </cell>
          <cell r="AJ362" t="str">
            <v>N</v>
          </cell>
        </row>
        <row r="363">
          <cell r="A363" t="str">
            <v>06-04-b</v>
          </cell>
          <cell r="B363" t="str">
            <v>Extra on Item 3 above, for sedimentation tank or filter beds in PHE works (On slope)</v>
          </cell>
          <cell r="C363" t="str">
            <v>100 Cft</v>
          </cell>
          <cell r="D363">
            <v>1255.5</v>
          </cell>
          <cell r="E363">
            <v>1255.5</v>
          </cell>
          <cell r="F363" t="str">
            <v>m3</v>
          </cell>
          <cell r="G363">
            <v>443.38</v>
          </cell>
          <cell r="H363">
            <v>443.38</v>
          </cell>
          <cell r="AI363">
            <v>0</v>
          </cell>
          <cell r="AJ363" t="str">
            <v>N</v>
          </cell>
        </row>
        <row r="364">
          <cell r="A364" t="str">
            <v>06-05-a</v>
          </cell>
          <cell r="B364" t="str">
            <v>Plain Cement Conrete including placing, compacting, finishing &amp; curing (Ratio 1:1:2)</v>
          </cell>
          <cell r="C364" t="str">
            <v>100 Cft</v>
          </cell>
          <cell r="D364">
            <v>1562.09</v>
          </cell>
          <cell r="E364">
            <v>17623.330000000002</v>
          </cell>
          <cell r="F364" t="str">
            <v>m3</v>
          </cell>
          <cell r="G364">
            <v>551.65</v>
          </cell>
          <cell r="H364">
            <v>6223.63</v>
          </cell>
          <cell r="K364">
            <v>31.5</v>
          </cell>
          <cell r="L364" t="str">
            <v>Bags</v>
          </cell>
          <cell r="M364">
            <v>11.124000000000001</v>
          </cell>
          <cell r="N364" t="str">
            <v>Bags</v>
          </cell>
          <cell r="AI364">
            <v>42.624000000000002</v>
          </cell>
          <cell r="AJ364" t="str">
            <v>Y</v>
          </cell>
        </row>
        <row r="365">
          <cell r="A365" t="str">
            <v>06-05-b</v>
          </cell>
          <cell r="B365" t="str">
            <v>Plain Cement Concrete including placing, compacting, finishing &amp; curing (Ratio 1:1.5:1.5)</v>
          </cell>
          <cell r="C365" t="str">
            <v>100 Cft</v>
          </cell>
          <cell r="D365">
            <v>1562.09</v>
          </cell>
          <cell r="E365">
            <v>17510.490000000002</v>
          </cell>
          <cell r="F365" t="str">
            <v>m3</v>
          </cell>
          <cell r="G365">
            <v>551.65</v>
          </cell>
          <cell r="H365">
            <v>6183.78</v>
          </cell>
          <cell r="K365">
            <v>31.5</v>
          </cell>
          <cell r="L365" t="str">
            <v>Bags</v>
          </cell>
          <cell r="M365">
            <v>11.124000000000001</v>
          </cell>
          <cell r="N365" t="str">
            <v>Bags</v>
          </cell>
          <cell r="AI365">
            <v>42.624000000000002</v>
          </cell>
          <cell r="AJ365" t="str">
            <v>Y</v>
          </cell>
        </row>
        <row r="366">
          <cell r="A366" t="str">
            <v>06-05-c</v>
          </cell>
          <cell r="B366" t="str">
            <v>Plain Cement Concrete including placing, compacting, finishing &amp; curing (Ratio 1:1.5:3)</v>
          </cell>
          <cell r="C366" t="str">
            <v>100 Cft</v>
          </cell>
          <cell r="D366">
            <v>1562.09</v>
          </cell>
          <cell r="E366">
            <v>13823.63</v>
          </cell>
          <cell r="F366" t="str">
            <v>m3</v>
          </cell>
          <cell r="G366">
            <v>551.65</v>
          </cell>
          <cell r="H366">
            <v>4881.7700000000004</v>
          </cell>
          <cell r="K366">
            <v>22.5</v>
          </cell>
          <cell r="L366" t="str">
            <v>Bags</v>
          </cell>
          <cell r="M366">
            <v>7.9459999999999997</v>
          </cell>
          <cell r="N366" t="str">
            <v>Bags</v>
          </cell>
          <cell r="AI366">
            <v>30.445999999999998</v>
          </cell>
          <cell r="AJ366" t="str">
            <v>Y</v>
          </cell>
        </row>
        <row r="367">
          <cell r="A367" t="str">
            <v>06-05-d</v>
          </cell>
          <cell r="B367" t="str">
            <v>Plain Cement Concrete including placing, compacting, finishing &amp; curing (Ratio 1:2:3)</v>
          </cell>
          <cell r="C367" t="str">
            <v>100 Cft</v>
          </cell>
          <cell r="D367">
            <v>1562.09</v>
          </cell>
          <cell r="E367">
            <v>13179.3</v>
          </cell>
          <cell r="F367" t="str">
            <v>m3</v>
          </cell>
          <cell r="G367">
            <v>551.65</v>
          </cell>
          <cell r="H367">
            <v>4654.2299999999996</v>
          </cell>
          <cell r="K367">
            <v>21</v>
          </cell>
          <cell r="L367" t="str">
            <v>Bags</v>
          </cell>
          <cell r="M367">
            <v>7.4160000000000004</v>
          </cell>
          <cell r="N367" t="str">
            <v>Bags</v>
          </cell>
          <cell r="AI367">
            <v>28.416</v>
          </cell>
          <cell r="AJ367" t="str">
            <v>Y</v>
          </cell>
        </row>
        <row r="368">
          <cell r="A368" t="str">
            <v>06-05-e</v>
          </cell>
          <cell r="B368" t="str">
            <v>Plain Cement Concrete including placing, compacting, finishing &amp; curing (Ratio 1:3:3)</v>
          </cell>
          <cell r="C368" t="str">
            <v>100 Cft</v>
          </cell>
          <cell r="D368">
            <v>1562.09</v>
          </cell>
          <cell r="E368">
            <v>11656.51</v>
          </cell>
          <cell r="F368" t="str">
            <v>m3</v>
          </cell>
          <cell r="G368">
            <v>551.65</v>
          </cell>
          <cell r="H368">
            <v>4116.46</v>
          </cell>
          <cell r="K368">
            <v>17.600000000000001</v>
          </cell>
          <cell r="L368" t="str">
            <v>Bags</v>
          </cell>
          <cell r="M368">
            <v>6.2149999999999999</v>
          </cell>
          <cell r="N368" t="str">
            <v>Bags</v>
          </cell>
          <cell r="AI368">
            <v>23.815000000000001</v>
          </cell>
          <cell r="AJ368" t="str">
            <v>Y</v>
          </cell>
        </row>
        <row r="369">
          <cell r="A369" t="str">
            <v>06-05-f</v>
          </cell>
          <cell r="B369" t="str">
            <v>Plain Cement Concrete including placing, compacting, finishing &amp; curing (Ratio 1:2:4)</v>
          </cell>
          <cell r="C369" t="str">
            <v>100 Cft</v>
          </cell>
          <cell r="D369">
            <v>1562.09</v>
          </cell>
          <cell r="E369">
            <v>11769.65</v>
          </cell>
          <cell r="F369" t="str">
            <v>m3</v>
          </cell>
          <cell r="G369">
            <v>551.65</v>
          </cell>
          <cell r="H369">
            <v>4156.42</v>
          </cell>
          <cell r="K369">
            <v>17.600000000000001</v>
          </cell>
          <cell r="L369" t="str">
            <v>Bags</v>
          </cell>
          <cell r="M369">
            <v>6.2149999999999999</v>
          </cell>
          <cell r="N369" t="str">
            <v>Bags</v>
          </cell>
          <cell r="AI369">
            <v>23.815000000000001</v>
          </cell>
          <cell r="AJ369" t="str">
            <v>Y</v>
          </cell>
        </row>
        <row r="370">
          <cell r="A370" t="str">
            <v>06-05-g</v>
          </cell>
          <cell r="B370" t="str">
            <v>Plain Cement Concrete including placing, compacting, finishing &amp; curing (Ratio 1:2:6)</v>
          </cell>
          <cell r="C370" t="str">
            <v>100 Cft</v>
          </cell>
          <cell r="D370">
            <v>1562.09</v>
          </cell>
          <cell r="E370">
            <v>10182.74</v>
          </cell>
          <cell r="F370" t="str">
            <v>m3</v>
          </cell>
          <cell r="G370">
            <v>551.65</v>
          </cell>
          <cell r="H370">
            <v>3596</v>
          </cell>
          <cell r="K370">
            <v>13.7</v>
          </cell>
          <cell r="L370" t="str">
            <v>Bags</v>
          </cell>
          <cell r="M370">
            <v>4.8380000000000001</v>
          </cell>
          <cell r="N370" t="str">
            <v>Bags</v>
          </cell>
          <cell r="AI370">
            <v>18.538</v>
          </cell>
          <cell r="AJ370" t="str">
            <v>Y</v>
          </cell>
        </row>
        <row r="371">
          <cell r="A371" t="str">
            <v>06-05-h</v>
          </cell>
          <cell r="B371" t="str">
            <v xml:space="preserve">Plain Cement Concrete including placing, compacting, finishing &amp; curing (Ratio 1:3:6) </v>
          </cell>
          <cell r="C371" t="str">
            <v>100 Cft</v>
          </cell>
          <cell r="D371">
            <v>1562.09</v>
          </cell>
          <cell r="E371">
            <v>9864.36</v>
          </cell>
          <cell r="F371" t="str">
            <v>m3</v>
          </cell>
          <cell r="G371">
            <v>551.65</v>
          </cell>
          <cell r="H371">
            <v>3477.21</v>
          </cell>
          <cell r="K371">
            <v>13</v>
          </cell>
          <cell r="L371" t="str">
            <v>Bags</v>
          </cell>
          <cell r="M371">
            <v>4.5910000000000002</v>
          </cell>
          <cell r="N371" t="str">
            <v>Bags</v>
          </cell>
          <cell r="AI371">
            <v>17.591000000000001</v>
          </cell>
          <cell r="AJ371" t="str">
            <v>Y</v>
          </cell>
        </row>
        <row r="372">
          <cell r="A372" t="str">
            <v>06-05-i</v>
          </cell>
          <cell r="B372" t="str">
            <v>Plain Cement Concrete including placing, compacting, finishing &amp; curing (Ratio 1:4:8)</v>
          </cell>
          <cell r="C372" t="str">
            <v>100 Cft</v>
          </cell>
          <cell r="D372">
            <v>1562.09</v>
          </cell>
          <cell r="E372">
            <v>8184.42</v>
          </cell>
          <cell r="F372" t="str">
            <v>m3</v>
          </cell>
          <cell r="G372">
            <v>551.65</v>
          </cell>
          <cell r="H372">
            <v>2890.3</v>
          </cell>
          <cell r="K372">
            <v>9</v>
          </cell>
          <cell r="L372" t="str">
            <v>Bags</v>
          </cell>
          <cell r="M372">
            <v>3.1779999999999999</v>
          </cell>
          <cell r="N372" t="str">
            <v>Bags</v>
          </cell>
          <cell r="AI372">
            <v>12.178000000000001</v>
          </cell>
          <cell r="AJ372" t="str">
            <v>Y</v>
          </cell>
        </row>
        <row r="373">
          <cell r="A373" t="str">
            <v>06-06-a-01</v>
          </cell>
          <cell r="B373" t="str">
            <v>RCC in roof slab, beam, column &amp; other structural members, insitu or precast. Type A (1:1:2).</v>
          </cell>
          <cell r="C373" t="str">
            <v>100 Cft</v>
          </cell>
          <cell r="D373">
            <v>3158.9</v>
          </cell>
          <cell r="E373">
            <v>20059.27</v>
          </cell>
          <cell r="F373" t="str">
            <v>m3</v>
          </cell>
          <cell r="G373">
            <v>1115.56</v>
          </cell>
          <cell r="H373">
            <v>7083.87</v>
          </cell>
          <cell r="J373" t="str">
            <v>1) The rate include</v>
          </cell>
          <cell r="K373">
            <v>31.5</v>
          </cell>
          <cell r="L373" t="str">
            <v>Bags</v>
          </cell>
          <cell r="M373">
            <v>11.124000000000001</v>
          </cell>
          <cell r="N373" t="str">
            <v>Bags</v>
          </cell>
          <cell r="AI373">
            <v>42.624000000000002</v>
          </cell>
          <cell r="AJ373" t="str">
            <v>Y</v>
          </cell>
        </row>
        <row r="374">
          <cell r="A374" t="str">
            <v>06-06-a-02</v>
          </cell>
          <cell r="B374" t="str">
            <v>RCC in roof slab, beam, column &amp; other structural members, insitu or precast. Type B (1:1.5:3)</v>
          </cell>
          <cell r="C374" t="str">
            <v>100 Cft</v>
          </cell>
          <cell r="D374">
            <v>3158.9</v>
          </cell>
          <cell r="E374">
            <v>16952.900000000001</v>
          </cell>
          <cell r="F374" t="str">
            <v>m3</v>
          </cell>
          <cell r="G374">
            <v>1115.56</v>
          </cell>
          <cell r="H374">
            <v>5986.87</v>
          </cell>
          <cell r="J374" t="str">
            <v>2) Plustering done</v>
          </cell>
          <cell r="K374">
            <v>24</v>
          </cell>
          <cell r="L374" t="str">
            <v>Bags</v>
          </cell>
          <cell r="M374">
            <v>8.4760000000000009</v>
          </cell>
          <cell r="N374" t="str">
            <v>Bags</v>
          </cell>
          <cell r="AI374">
            <v>32.475999999999999</v>
          </cell>
          <cell r="AJ374" t="str">
            <v>Y</v>
          </cell>
        </row>
        <row r="375">
          <cell r="A375" t="str">
            <v>06-06-a-03</v>
          </cell>
          <cell r="B375" t="str">
            <v>RCC in roof slab, beam, column &amp; other structural members, insitu or precast. Type C (1:2:4)</v>
          </cell>
          <cell r="C375" t="str">
            <v>100 Cft</v>
          </cell>
          <cell r="D375">
            <v>3158.9</v>
          </cell>
          <cell r="E375">
            <v>14898.92</v>
          </cell>
          <cell r="F375" t="str">
            <v>m3</v>
          </cell>
          <cell r="G375">
            <v>1115.56</v>
          </cell>
          <cell r="H375">
            <v>5261.51</v>
          </cell>
          <cell r="J375" t="str">
            <v>3) This item shall not</v>
          </cell>
          <cell r="K375">
            <v>19.100000000000001</v>
          </cell>
          <cell r="L375" t="str">
            <v>Bags</v>
          </cell>
          <cell r="M375">
            <v>6.7450000000000001</v>
          </cell>
          <cell r="N375" t="str">
            <v>Bags</v>
          </cell>
          <cell r="AI375">
            <v>25.845000000000002</v>
          </cell>
          <cell r="AJ375" t="str">
            <v>Y</v>
          </cell>
        </row>
        <row r="376">
          <cell r="A376" t="str">
            <v>06-06-b-01</v>
          </cell>
          <cell r="B376" t="str">
            <v>RCC in raft foundation slab, base slab of column &amp; ret. wall etc, not including in 06-06. Type A (1:1:2)</v>
          </cell>
          <cell r="C376" t="str">
            <v>100 Cft</v>
          </cell>
          <cell r="D376">
            <v>3100</v>
          </cell>
          <cell r="E376">
            <v>19075.330000000002</v>
          </cell>
          <cell r="F376" t="str">
            <v>m3</v>
          </cell>
          <cell r="G376">
            <v>1094.76</v>
          </cell>
          <cell r="H376">
            <v>6736.4</v>
          </cell>
          <cell r="K376">
            <v>31.3</v>
          </cell>
          <cell r="L376" t="str">
            <v>Bags</v>
          </cell>
          <cell r="M376">
            <v>11.053000000000001</v>
          </cell>
          <cell r="N376" t="str">
            <v>Bags</v>
          </cell>
          <cell r="AI376">
            <v>42.353000000000002</v>
          </cell>
          <cell r="AJ376" t="str">
            <v>Y</v>
          </cell>
        </row>
        <row r="377">
          <cell r="A377" t="str">
            <v>06-06-b-02</v>
          </cell>
          <cell r="B377" t="str">
            <v>RCC in raft foundation slab, base slab of column &amp; ret. wall etc, not including in 06-06 Type B (1:1.5:3)</v>
          </cell>
          <cell r="C377" t="str">
            <v>100 Cft</v>
          </cell>
          <cell r="D377">
            <v>3100</v>
          </cell>
          <cell r="E377">
            <v>16054.87</v>
          </cell>
          <cell r="F377" t="str">
            <v>m3</v>
          </cell>
          <cell r="G377">
            <v>1094.76</v>
          </cell>
          <cell r="H377">
            <v>5669.73</v>
          </cell>
          <cell r="K377">
            <v>24</v>
          </cell>
          <cell r="L377" t="str">
            <v>Bags</v>
          </cell>
          <cell r="M377">
            <v>8.4760000000000009</v>
          </cell>
          <cell r="N377" t="str">
            <v>Bags</v>
          </cell>
          <cell r="AI377">
            <v>32.475999999999999</v>
          </cell>
          <cell r="AJ377" t="str">
            <v>Y</v>
          </cell>
        </row>
        <row r="378">
          <cell r="A378" t="str">
            <v>06-06-b-03</v>
          </cell>
          <cell r="B378" t="str">
            <v>RCC in raft foundation slab, base slab of column &amp; ret. wall etc, not including in 06-06. Type C(1 :2:4)</v>
          </cell>
          <cell r="C378" t="str">
            <v>100 Cft</v>
          </cell>
          <cell r="D378">
            <v>3100</v>
          </cell>
          <cell r="E378">
            <v>13308.77</v>
          </cell>
          <cell r="F378" t="str">
            <v>m3</v>
          </cell>
          <cell r="G378">
            <v>1094.76</v>
          </cell>
          <cell r="H378">
            <v>4699.95</v>
          </cell>
          <cell r="K378">
            <v>17.600000000000001</v>
          </cell>
          <cell r="L378" t="str">
            <v>Bags</v>
          </cell>
          <cell r="M378">
            <v>6.2149999999999999</v>
          </cell>
          <cell r="N378" t="str">
            <v>Bags</v>
          </cell>
          <cell r="AI378">
            <v>23.815000000000001</v>
          </cell>
          <cell r="AJ378" t="str">
            <v>Y</v>
          </cell>
        </row>
        <row r="379">
          <cell r="A379" t="str">
            <v>06-06-c-01</v>
          </cell>
          <cell r="B379" t="str">
            <v>RCC including Precast/Prestressed in slab, beam, column, lintel, girder, etc. Type A (1:1:2)</v>
          </cell>
          <cell r="C379" t="str">
            <v>100 Cft</v>
          </cell>
          <cell r="D379">
            <v>3689</v>
          </cell>
          <cell r="E379">
            <v>22812.75</v>
          </cell>
          <cell r="F379" t="str">
            <v>m3</v>
          </cell>
          <cell r="G379">
            <v>1302.76</v>
          </cell>
          <cell r="H379">
            <v>8056.25</v>
          </cell>
          <cell r="K379">
            <v>31.5</v>
          </cell>
          <cell r="L379" t="str">
            <v>Bags</v>
          </cell>
          <cell r="M379">
            <v>11.124000000000001</v>
          </cell>
          <cell r="N379" t="str">
            <v>Bags</v>
          </cell>
          <cell r="AI379">
            <v>42.624000000000002</v>
          </cell>
          <cell r="AJ379" t="str">
            <v>Y</v>
          </cell>
        </row>
        <row r="380">
          <cell r="A380" t="str">
            <v>06-06-c-02</v>
          </cell>
          <cell r="B380" t="str">
            <v>RCC including Precast/Prestressed in slab, beam. column, lintels, girder, etc. Type B (1:1.5:3)</v>
          </cell>
          <cell r="C380" t="str">
            <v>100 Cft</v>
          </cell>
          <cell r="D380">
            <v>3689</v>
          </cell>
          <cell r="E380">
            <v>19706.38</v>
          </cell>
          <cell r="F380" t="str">
            <v>m3</v>
          </cell>
          <cell r="G380">
            <v>1302.76</v>
          </cell>
          <cell r="H380">
            <v>6959.25</v>
          </cell>
          <cell r="K380">
            <v>24</v>
          </cell>
          <cell r="L380" t="str">
            <v>Bags</v>
          </cell>
          <cell r="M380">
            <v>8.4760000000000009</v>
          </cell>
          <cell r="N380" t="str">
            <v>Bags</v>
          </cell>
          <cell r="AI380">
            <v>32.475999999999999</v>
          </cell>
          <cell r="AJ380" t="str">
            <v>Y</v>
          </cell>
        </row>
        <row r="381">
          <cell r="A381" t="str">
            <v>06-06-c-03</v>
          </cell>
          <cell r="B381" t="str">
            <v>RCC including Precast/Prestressed slab, column, beam, lintel, girder etc. Type C (1:2:4).</v>
          </cell>
          <cell r="C381" t="str">
            <v>100 Cft</v>
          </cell>
          <cell r="D381">
            <v>3689</v>
          </cell>
          <cell r="E381">
            <v>16959.07</v>
          </cell>
          <cell r="F381" t="str">
            <v>m3</v>
          </cell>
          <cell r="G381">
            <v>1302.76</v>
          </cell>
          <cell r="H381">
            <v>5989.04</v>
          </cell>
          <cell r="K381">
            <v>17.600000000000001</v>
          </cell>
          <cell r="L381" t="str">
            <v>Bags</v>
          </cell>
          <cell r="M381">
            <v>6.2149999999999999</v>
          </cell>
          <cell r="N381" t="str">
            <v>Bags</v>
          </cell>
          <cell r="AI381">
            <v>23.815000000000001</v>
          </cell>
          <cell r="AJ381" t="str">
            <v>Y</v>
          </cell>
        </row>
        <row r="382">
          <cell r="A382" t="str">
            <v>06-06-e</v>
          </cell>
          <cell r="B382" t="str">
            <v>Add extra labour for RCC in 2nd &amp; subsequent storeys</v>
          </cell>
          <cell r="C382" t="str">
            <v>100 Cft</v>
          </cell>
          <cell r="D382">
            <v>1185.75</v>
          </cell>
          <cell r="E382">
            <v>1185.75</v>
          </cell>
          <cell r="F382" t="str">
            <v>m3</v>
          </cell>
          <cell r="G382">
            <v>418.74</v>
          </cell>
          <cell r="H382">
            <v>418.74</v>
          </cell>
          <cell r="AI382">
            <v>0</v>
          </cell>
          <cell r="AJ382" t="str">
            <v>N</v>
          </cell>
        </row>
        <row r="383">
          <cell r="A383" t="str">
            <v>06-07-a</v>
          </cell>
          <cell r="B383" t="str">
            <v>Supply &amp; fabricate M.S. reinforcement for cement concrete (Plain bars)</v>
          </cell>
          <cell r="C383" t="str">
            <v>Cwt</v>
          </cell>
          <cell r="D383">
            <v>217</v>
          </cell>
          <cell r="E383">
            <v>4023.54</v>
          </cell>
          <cell r="F383" t="str">
            <v>Tonne</v>
          </cell>
          <cell r="G383">
            <v>4271.47</v>
          </cell>
          <cell r="H383">
            <v>79200.149999999994</v>
          </cell>
          <cell r="J383" t="str">
            <v>The rate includes</v>
          </cell>
          <cell r="S383">
            <v>56</v>
          </cell>
          <cell r="T383" t="str">
            <v>Kg</v>
          </cell>
          <cell r="U383">
            <v>1102.31</v>
          </cell>
          <cell r="V383" t="str">
            <v>Kg</v>
          </cell>
          <cell r="AI383">
            <v>1158.31</v>
          </cell>
          <cell r="AJ383" t="str">
            <v>Y</v>
          </cell>
        </row>
        <row r="384">
          <cell r="A384" t="str">
            <v>06-07-b</v>
          </cell>
          <cell r="B384" t="str">
            <v>Supply &amp; fabricate M.S. reinforcement for cement concrete (Hot rolled deformed bars Grade 60)</v>
          </cell>
          <cell r="C384" t="str">
            <v>Cwt</v>
          </cell>
          <cell r="D384">
            <v>217</v>
          </cell>
          <cell r="E384">
            <v>4406.38</v>
          </cell>
          <cell r="F384" t="str">
            <v>Tonne</v>
          </cell>
          <cell r="G384">
            <v>4271.47</v>
          </cell>
          <cell r="H384">
            <v>86736.13</v>
          </cell>
          <cell r="W384">
            <v>56</v>
          </cell>
          <cell r="X384" t="str">
            <v>Kg</v>
          </cell>
          <cell r="Y384">
            <v>1102.31</v>
          </cell>
          <cell r="Z384" t="str">
            <v>Kg</v>
          </cell>
          <cell r="AI384">
            <v>1158.31</v>
          </cell>
          <cell r="AJ384" t="str">
            <v>Y</v>
          </cell>
        </row>
        <row r="385">
          <cell r="A385" t="str">
            <v>06-07-c</v>
          </cell>
          <cell r="B385" t="str">
            <v>Supply &amp; fabricate M.S. reinforcement for cement concrete (Hot rolled deformed bars Grade 40)</v>
          </cell>
          <cell r="C385" t="str">
            <v>Cwt</v>
          </cell>
          <cell r="D385">
            <v>217</v>
          </cell>
          <cell r="E385">
            <v>4177.6899999999996</v>
          </cell>
          <cell r="F385" t="str">
            <v>Tonne</v>
          </cell>
          <cell r="G385">
            <v>4271.47</v>
          </cell>
          <cell r="H385">
            <v>82234.55</v>
          </cell>
          <cell r="S385">
            <v>56</v>
          </cell>
          <cell r="T385" t="str">
            <v>Kg</v>
          </cell>
          <cell r="U385">
            <v>1102.31</v>
          </cell>
          <cell r="V385" t="str">
            <v>Kg</v>
          </cell>
          <cell r="AI385">
            <v>1158.31</v>
          </cell>
          <cell r="AJ385" t="str">
            <v>Y</v>
          </cell>
        </row>
        <row r="386">
          <cell r="A386" t="str">
            <v>06-08</v>
          </cell>
          <cell r="B386" t="str">
            <v>Supplying &amp; fixing high tensile steel wire in prestressing cables in precast girders.</v>
          </cell>
          <cell r="C386" t="str">
            <v>Cwt</v>
          </cell>
          <cell r="D386">
            <v>434</v>
          </cell>
          <cell r="E386">
            <v>8238.3799999999992</v>
          </cell>
          <cell r="F386" t="str">
            <v>Tonne</v>
          </cell>
          <cell r="G386">
            <v>8542.94</v>
          </cell>
          <cell r="H386">
            <v>162165.91</v>
          </cell>
          <cell r="J386" t="str">
            <v>The rate includes</v>
          </cell>
          <cell r="AA386">
            <v>56</v>
          </cell>
          <cell r="AB386" t="str">
            <v>Kg</v>
          </cell>
          <cell r="AC386">
            <v>1102.31</v>
          </cell>
          <cell r="AD386" t="str">
            <v>Kg</v>
          </cell>
          <cell r="AI386">
            <v>1158.31</v>
          </cell>
          <cell r="AJ386" t="str">
            <v>Y</v>
          </cell>
        </row>
        <row r="387">
          <cell r="A387" t="str">
            <v>06-09</v>
          </cell>
          <cell r="B387" t="str">
            <v>Precast cement concrete solid or face blocks 1:2:4, including cost of templates.</v>
          </cell>
          <cell r="C387" t="str">
            <v>100 Cft</v>
          </cell>
          <cell r="D387">
            <v>2588.5</v>
          </cell>
          <cell r="E387">
            <v>12415.51</v>
          </cell>
          <cell r="F387" t="str">
            <v>m3</v>
          </cell>
          <cell r="G387">
            <v>914.12</v>
          </cell>
          <cell r="H387">
            <v>4384.5</v>
          </cell>
          <cell r="K387">
            <v>17.600000000000001</v>
          </cell>
          <cell r="L387" t="str">
            <v>Bags</v>
          </cell>
          <cell r="M387">
            <v>6.2149999999999999</v>
          </cell>
          <cell r="N387" t="str">
            <v>Bags</v>
          </cell>
          <cell r="AI387">
            <v>23.815000000000001</v>
          </cell>
          <cell r="AJ387" t="str">
            <v>Y</v>
          </cell>
        </row>
        <row r="388">
          <cell r="A388" t="str">
            <v>06-10</v>
          </cell>
          <cell r="B388" t="str">
            <v>Precast cem. concrete hollow blocks 1:2:4, including cost of templates &amp; constructing wall thereof</v>
          </cell>
          <cell r="C388" t="str">
            <v>100 Cft</v>
          </cell>
          <cell r="D388">
            <v>5595.5</v>
          </cell>
          <cell r="E388">
            <v>11172.39</v>
          </cell>
          <cell r="F388" t="str">
            <v>m3</v>
          </cell>
          <cell r="G388">
            <v>1976.03</v>
          </cell>
          <cell r="H388">
            <v>3945.5</v>
          </cell>
          <cell r="K388">
            <v>9.8000000000000007</v>
          </cell>
          <cell r="L388" t="str">
            <v>Bags</v>
          </cell>
          <cell r="M388">
            <v>3.4609999999999999</v>
          </cell>
          <cell r="N388" t="str">
            <v>Bags</v>
          </cell>
          <cell r="AI388">
            <v>13.261000000000001</v>
          </cell>
          <cell r="AJ388" t="str">
            <v>Y</v>
          </cell>
        </row>
        <row r="389">
          <cell r="A389" t="str">
            <v>06-11</v>
          </cell>
          <cell r="B389" t="str">
            <v>Provide &amp; fix ornamental cement jali 1:2:4 2" thick without steel.</v>
          </cell>
          <cell r="C389" t="str">
            <v>100 Sft</v>
          </cell>
          <cell r="D389">
            <v>2309.5</v>
          </cell>
          <cell r="E389">
            <v>4023.92</v>
          </cell>
          <cell r="F389" t="str">
            <v>m2</v>
          </cell>
          <cell r="G389">
            <v>248.5</v>
          </cell>
          <cell r="H389">
            <v>432.97</v>
          </cell>
          <cell r="K389">
            <v>3</v>
          </cell>
          <cell r="L389" t="str">
            <v>Bags</v>
          </cell>
          <cell r="M389">
            <v>0.32300000000000001</v>
          </cell>
          <cell r="N389" t="str">
            <v>Bags</v>
          </cell>
          <cell r="AI389">
            <v>3.323</v>
          </cell>
          <cell r="AJ389" t="str">
            <v>Y</v>
          </cell>
        </row>
        <row r="390">
          <cell r="A390" t="str">
            <v>06-12-a</v>
          </cell>
          <cell r="B390" t="str">
            <v>Extra labour for laying concrete (plain or reinforced) From 20' upto 40' height</v>
          </cell>
          <cell r="C390" t="str">
            <v>100 Cft</v>
          </cell>
          <cell r="D390">
            <v>1116</v>
          </cell>
          <cell r="E390">
            <v>1116</v>
          </cell>
          <cell r="F390" t="str">
            <v>m3</v>
          </cell>
          <cell r="G390">
            <v>394.11</v>
          </cell>
          <cell r="H390">
            <v>394.11</v>
          </cell>
          <cell r="AI390">
            <v>0</v>
          </cell>
          <cell r="AJ390" t="str">
            <v>N</v>
          </cell>
        </row>
        <row r="391">
          <cell r="A391" t="str">
            <v>06-12-b</v>
          </cell>
          <cell r="B391" t="str">
            <v>Extra labour for laying concrete (plain or reinforced) For every extra10' height</v>
          </cell>
          <cell r="C391" t="str">
            <v>100 Cft</v>
          </cell>
          <cell r="D391">
            <v>558</v>
          </cell>
          <cell r="E391">
            <v>558</v>
          </cell>
          <cell r="F391" t="str">
            <v>m3</v>
          </cell>
          <cell r="G391">
            <v>197.06</v>
          </cell>
          <cell r="H391">
            <v>197.06</v>
          </cell>
          <cell r="AI391">
            <v>0</v>
          </cell>
          <cell r="AJ391" t="str">
            <v>N</v>
          </cell>
        </row>
        <row r="392">
          <cell r="A392" t="str">
            <v>06-13</v>
          </cell>
          <cell r="B392" t="str">
            <v>Extra labour for work of weirs, rails or bridges, syphons &amp; concreting in superstructure</v>
          </cell>
          <cell r="C392" t="str">
            <v>100 Cft</v>
          </cell>
          <cell r="D392">
            <v>279</v>
          </cell>
          <cell r="E392">
            <v>279</v>
          </cell>
          <cell r="F392" t="str">
            <v>m3</v>
          </cell>
          <cell r="G392">
            <v>98.53</v>
          </cell>
          <cell r="H392">
            <v>98.53</v>
          </cell>
          <cell r="AI392">
            <v>0</v>
          </cell>
          <cell r="AJ392" t="str">
            <v>N</v>
          </cell>
        </row>
        <row r="393">
          <cell r="A393" t="str">
            <v>06-14</v>
          </cell>
          <cell r="B393" t="str">
            <v>RCC spout, 2.5'x6"x5", including fixing in position</v>
          </cell>
          <cell r="C393" t="str">
            <v>Each</v>
          </cell>
          <cell r="D393">
            <v>217</v>
          </cell>
          <cell r="E393">
            <v>554.16999999999996</v>
          </cell>
          <cell r="F393" t="str">
            <v>Each</v>
          </cell>
          <cell r="G393">
            <v>217</v>
          </cell>
          <cell r="H393">
            <v>554.16999999999996</v>
          </cell>
          <cell r="K393">
            <v>0.14000000000000001</v>
          </cell>
          <cell r="L393" t="str">
            <v>Bags</v>
          </cell>
          <cell r="M393">
            <v>0.14000000000000001</v>
          </cell>
          <cell r="N393" t="str">
            <v>Bags</v>
          </cell>
          <cell r="S393">
            <v>3</v>
          </cell>
          <cell r="T393" t="str">
            <v>Kg</v>
          </cell>
          <cell r="U393">
            <v>3</v>
          </cell>
          <cell r="V393" t="str">
            <v>Kg</v>
          </cell>
          <cell r="AI393">
            <v>6.28</v>
          </cell>
          <cell r="AJ393" t="str">
            <v>Y</v>
          </cell>
        </row>
        <row r="394">
          <cell r="A394" t="str">
            <v>06-15</v>
          </cell>
          <cell r="B394" t="str">
            <v>Making holes upto 3" dia, 18" depth in cement concrete or stone masonry walls and repairing</v>
          </cell>
          <cell r="C394" t="str">
            <v>Each</v>
          </cell>
          <cell r="D394">
            <v>607.6</v>
          </cell>
          <cell r="E394">
            <v>607.6</v>
          </cell>
          <cell r="F394" t="str">
            <v>Each</v>
          </cell>
          <cell r="G394">
            <v>607.6</v>
          </cell>
          <cell r="H394">
            <v>607.6</v>
          </cell>
          <cell r="AI394">
            <v>0</v>
          </cell>
          <cell r="AJ394" t="str">
            <v>N</v>
          </cell>
        </row>
        <row r="395">
          <cell r="A395" t="str">
            <v>06-16</v>
          </cell>
          <cell r="B395" t="str">
            <v>Extra labour for skipping concrete in wells</v>
          </cell>
          <cell r="C395" t="str">
            <v>100 Cft</v>
          </cell>
          <cell r="D395">
            <v>4076.5</v>
          </cell>
          <cell r="E395">
            <v>4076.5</v>
          </cell>
          <cell r="F395" t="str">
            <v>m3</v>
          </cell>
          <cell r="G395">
            <v>1439.6</v>
          </cell>
          <cell r="H395">
            <v>1439.6</v>
          </cell>
          <cell r="AI395">
            <v>0</v>
          </cell>
          <cell r="AJ395" t="str">
            <v>N</v>
          </cell>
        </row>
        <row r="396">
          <cell r="A396" t="str">
            <v>06-17-a</v>
          </cell>
          <cell r="B396" t="str">
            <v>Nicking cement concrete surface.</v>
          </cell>
          <cell r="C396" t="str">
            <v>100 Sft</v>
          </cell>
          <cell r="D396">
            <v>294.5</v>
          </cell>
          <cell r="E396">
            <v>294.5</v>
          </cell>
          <cell r="F396" t="str">
            <v>m2</v>
          </cell>
          <cell r="G396">
            <v>31.69</v>
          </cell>
          <cell r="H396">
            <v>31.69</v>
          </cell>
          <cell r="AI396">
            <v>0</v>
          </cell>
          <cell r="AJ396" t="str">
            <v>N</v>
          </cell>
        </row>
        <row r="397">
          <cell r="A397" t="str">
            <v>06-17-b</v>
          </cell>
          <cell r="B397" t="str">
            <v>Nicking lime concrete surface.</v>
          </cell>
          <cell r="C397" t="str">
            <v>100 Sft</v>
          </cell>
          <cell r="D397">
            <v>97.18</v>
          </cell>
          <cell r="E397">
            <v>97.18</v>
          </cell>
          <cell r="F397" t="str">
            <v>m2</v>
          </cell>
          <cell r="G397">
            <v>10.46</v>
          </cell>
          <cell r="H397">
            <v>10.46</v>
          </cell>
          <cell r="AI397">
            <v>0</v>
          </cell>
          <cell r="AJ397" t="str">
            <v>N</v>
          </cell>
        </row>
        <row r="398">
          <cell r="A398" t="str">
            <v>06-18-a</v>
          </cell>
          <cell r="B398" t="str">
            <v>Prepare, water and ramming surface for laying concrete (for Headworks only) Horizontal floor</v>
          </cell>
          <cell r="C398" t="str">
            <v>100 Sft</v>
          </cell>
          <cell r="D398">
            <v>217</v>
          </cell>
          <cell r="E398">
            <v>217</v>
          </cell>
          <cell r="F398" t="str">
            <v>m2</v>
          </cell>
          <cell r="G398">
            <v>23.35</v>
          </cell>
          <cell r="H398">
            <v>23.35</v>
          </cell>
          <cell r="AI398">
            <v>0</v>
          </cell>
          <cell r="AJ398" t="str">
            <v>N</v>
          </cell>
        </row>
        <row r="399">
          <cell r="A399" t="str">
            <v>06-18-b</v>
          </cell>
          <cell r="B399" t="str">
            <v>Prepare, water and ramming surface for laying concrete (for Headworks only) Glacis and crest</v>
          </cell>
          <cell r="C399" t="str">
            <v>100 Sft</v>
          </cell>
          <cell r="D399">
            <v>364.25</v>
          </cell>
          <cell r="E399">
            <v>364.25</v>
          </cell>
          <cell r="F399" t="str">
            <v>m2</v>
          </cell>
          <cell r="G399">
            <v>39.19</v>
          </cell>
          <cell r="H399">
            <v>39.19</v>
          </cell>
          <cell r="AI399">
            <v>0</v>
          </cell>
          <cell r="AJ399" t="str">
            <v>N</v>
          </cell>
        </row>
        <row r="400">
          <cell r="A400" t="str">
            <v>06-18-c</v>
          </cell>
          <cell r="B400" t="str">
            <v>Prepare, water and ramming surface for laying concrete (for Headworks only) inverted filters</v>
          </cell>
          <cell r="C400" t="str">
            <v>100 Sft</v>
          </cell>
          <cell r="D400">
            <v>108.5</v>
          </cell>
          <cell r="E400">
            <v>108.5</v>
          </cell>
          <cell r="F400" t="str">
            <v>m2</v>
          </cell>
          <cell r="G400">
            <v>11.67</v>
          </cell>
          <cell r="H400">
            <v>11.67</v>
          </cell>
          <cell r="AI400">
            <v>0</v>
          </cell>
          <cell r="AJ400" t="str">
            <v>N</v>
          </cell>
        </row>
        <row r="401">
          <cell r="A401" t="str">
            <v>06-19</v>
          </cell>
          <cell r="B401" t="str">
            <v>Providing and fixing 6" wide GI sheet 18 SWG. stopper to expansion joint.</v>
          </cell>
          <cell r="C401" t="str">
            <v>1 RFT</v>
          </cell>
          <cell r="D401">
            <v>4.5199999999999996</v>
          </cell>
          <cell r="E401">
            <v>51.11</v>
          </cell>
          <cell r="F401" t="str">
            <v>m</v>
          </cell>
          <cell r="G401">
            <v>14.83</v>
          </cell>
          <cell r="H401">
            <v>167.67</v>
          </cell>
          <cell r="AI401">
            <v>0</v>
          </cell>
          <cell r="AJ401" t="str">
            <v>N</v>
          </cell>
        </row>
        <row r="402">
          <cell r="A402" t="str">
            <v>06-20</v>
          </cell>
          <cell r="B402" t="str">
            <v>Fill expansion joints with bitumen, sand &amp; saw dust in Ratio 1:2:2</v>
          </cell>
          <cell r="C402" t="str">
            <v>1 RFT</v>
          </cell>
          <cell r="D402">
            <v>2.79</v>
          </cell>
          <cell r="E402">
            <v>10.35</v>
          </cell>
          <cell r="F402" t="str">
            <v>m</v>
          </cell>
          <cell r="G402">
            <v>9.15</v>
          </cell>
          <cell r="H402">
            <v>33.96</v>
          </cell>
          <cell r="AE402">
            <v>5.5E-2</v>
          </cell>
          <cell r="AF402" t="str">
            <v>Kg</v>
          </cell>
          <cell r="AG402">
            <v>0.18</v>
          </cell>
          <cell r="AH402" t="str">
            <v>Kg</v>
          </cell>
          <cell r="AI402">
            <v>0.23499999999999999</v>
          </cell>
          <cell r="AJ402" t="str">
            <v>Y</v>
          </cell>
        </row>
        <row r="403">
          <cell r="A403" t="str">
            <v>06-21-a</v>
          </cell>
          <cell r="B403" t="str">
            <v>Filling expansion joints with bitumen</v>
          </cell>
          <cell r="C403" t="str">
            <v>1 RFT</v>
          </cell>
          <cell r="D403">
            <v>27.9</v>
          </cell>
          <cell r="E403">
            <v>40.380000000000003</v>
          </cell>
          <cell r="F403" t="str">
            <v>m</v>
          </cell>
          <cell r="G403">
            <v>91.54</v>
          </cell>
          <cell r="H403">
            <v>132.49</v>
          </cell>
          <cell r="AE403">
            <v>0.25</v>
          </cell>
          <cell r="AF403" t="str">
            <v>Kg</v>
          </cell>
          <cell r="AG403">
            <v>0.82</v>
          </cell>
          <cell r="AH403" t="str">
            <v>Kg</v>
          </cell>
          <cell r="AI403">
            <v>1.0699999999999998</v>
          </cell>
          <cell r="AJ403" t="str">
            <v>Y</v>
          </cell>
        </row>
        <row r="404">
          <cell r="A404" t="str">
            <v>06-21-b</v>
          </cell>
          <cell r="B404" t="str">
            <v>Laying Asphaltic Mixture in Expansion Joints</v>
          </cell>
          <cell r="C404" t="str">
            <v>1 RFT</v>
          </cell>
          <cell r="D404">
            <v>27.9</v>
          </cell>
          <cell r="E404">
            <v>27.9</v>
          </cell>
          <cell r="F404" t="str">
            <v>m</v>
          </cell>
          <cell r="G404">
            <v>91.54</v>
          </cell>
          <cell r="H404">
            <v>91.54</v>
          </cell>
          <cell r="AI404">
            <v>0</v>
          </cell>
          <cell r="AJ404" t="str">
            <v>N</v>
          </cell>
        </row>
        <row r="405">
          <cell r="A405" t="str">
            <v>06-22-a-01</v>
          </cell>
          <cell r="B405" t="str">
            <v>Damp proof course of cem. conc. 1:2:4 including bitumen coat, 1 layer polythene &amp; 1 coat bitumen (1.5" thick)</v>
          </cell>
          <cell r="C405" t="str">
            <v>100 Sft</v>
          </cell>
          <cell r="D405">
            <v>1010.6</v>
          </cell>
          <cell r="E405">
            <v>2730.28</v>
          </cell>
          <cell r="F405" t="str">
            <v>m2</v>
          </cell>
          <cell r="G405">
            <v>108.74</v>
          </cell>
          <cell r="H405">
            <v>293.77999999999997</v>
          </cell>
          <cell r="K405">
            <v>2.25</v>
          </cell>
          <cell r="L405" t="str">
            <v>Bags</v>
          </cell>
          <cell r="M405">
            <v>0.24199999999999999</v>
          </cell>
          <cell r="N405" t="str">
            <v>Bags</v>
          </cell>
          <cell r="AE405">
            <v>5</v>
          </cell>
          <cell r="AF405" t="str">
            <v>Kg</v>
          </cell>
          <cell r="AG405">
            <v>0.54</v>
          </cell>
          <cell r="AH405" t="str">
            <v>Kg</v>
          </cell>
          <cell r="AI405">
            <v>8.032</v>
          </cell>
          <cell r="AJ405" t="str">
            <v>Y</v>
          </cell>
        </row>
        <row r="406">
          <cell r="A406" t="str">
            <v>06-22-a-02</v>
          </cell>
          <cell r="B406" t="str">
            <v>Damp proof course of cem. conc. 1:2:4 including bitumen coat, 1 layer polythene &amp; 1 coat bitumen (2" thick)</v>
          </cell>
          <cell r="C406" t="str">
            <v>100 Sft</v>
          </cell>
          <cell r="D406">
            <v>1010.6</v>
          </cell>
          <cell r="E406">
            <v>3106.96</v>
          </cell>
          <cell r="F406" t="str">
            <v>m2</v>
          </cell>
          <cell r="G406">
            <v>108.74</v>
          </cell>
          <cell r="H406">
            <v>334.31</v>
          </cell>
          <cell r="K406">
            <v>2.93</v>
          </cell>
          <cell r="L406" t="str">
            <v>Bags</v>
          </cell>
          <cell r="M406">
            <v>0.315</v>
          </cell>
          <cell r="N406" t="str">
            <v>Bags</v>
          </cell>
          <cell r="AE406">
            <v>5</v>
          </cell>
          <cell r="AF406" t="str">
            <v>Kg</v>
          </cell>
          <cell r="AG406">
            <v>0.54</v>
          </cell>
          <cell r="AH406" t="str">
            <v>Kg</v>
          </cell>
          <cell r="AI406">
            <v>8.7850000000000001</v>
          </cell>
          <cell r="AJ406" t="str">
            <v>Y</v>
          </cell>
        </row>
        <row r="407">
          <cell r="A407" t="str">
            <v>06-22-a-03</v>
          </cell>
          <cell r="B407" t="str">
            <v>Damp proof course of cem. conc. 1:2:4 including bitumen coat, 1 layer polythene &amp; 1 coat bitumen (3" thick)</v>
          </cell>
          <cell r="C407" t="str">
            <v>100 Sft</v>
          </cell>
          <cell r="D407">
            <v>1069.5</v>
          </cell>
          <cell r="E407">
            <v>3990.56</v>
          </cell>
          <cell r="F407" t="str">
            <v>m2</v>
          </cell>
          <cell r="G407">
            <v>115.08</v>
          </cell>
          <cell r="H407">
            <v>429.38</v>
          </cell>
          <cell r="K407">
            <v>4.5</v>
          </cell>
          <cell r="L407" t="str">
            <v>Bags</v>
          </cell>
          <cell r="M407">
            <v>0.48399999999999999</v>
          </cell>
          <cell r="N407" t="str">
            <v>Bags</v>
          </cell>
          <cell r="AE407">
            <v>5</v>
          </cell>
          <cell r="AF407" t="str">
            <v>Kg</v>
          </cell>
          <cell r="AG407">
            <v>0.54</v>
          </cell>
          <cell r="AH407" t="str">
            <v>Kg</v>
          </cell>
          <cell r="AI407">
            <v>10.524000000000001</v>
          </cell>
          <cell r="AJ407" t="str">
            <v>Y</v>
          </cell>
        </row>
        <row r="408">
          <cell r="A408" t="str">
            <v>06-22-b-01</v>
          </cell>
          <cell r="B408" t="str">
            <v>Damp proof course of cem. conc. 1:2:4 including bitumen coat, 1 layer polythene &amp; 2 coats bitumen (1.5" thick)</v>
          </cell>
          <cell r="C408" t="str">
            <v>100 Sft</v>
          </cell>
          <cell r="D408">
            <v>804.45</v>
          </cell>
          <cell r="E408">
            <v>2773.82</v>
          </cell>
          <cell r="F408" t="str">
            <v>m2</v>
          </cell>
          <cell r="G408">
            <v>86.56</v>
          </cell>
          <cell r="H408">
            <v>298.45999999999998</v>
          </cell>
          <cell r="K408">
            <v>2.25</v>
          </cell>
          <cell r="L408" t="str">
            <v>Bags</v>
          </cell>
          <cell r="M408">
            <v>0.24199999999999999</v>
          </cell>
          <cell r="N408" t="str">
            <v>Bags</v>
          </cell>
          <cell r="AE408">
            <v>10</v>
          </cell>
          <cell r="AF408" t="str">
            <v>Kg</v>
          </cell>
          <cell r="AG408">
            <v>1.08</v>
          </cell>
          <cell r="AH408" t="str">
            <v>Kg</v>
          </cell>
          <cell r="AI408">
            <v>13.572000000000001</v>
          </cell>
          <cell r="AJ408" t="str">
            <v>Y</v>
          </cell>
        </row>
        <row r="409">
          <cell r="A409" t="str">
            <v>06-22-b-02</v>
          </cell>
          <cell r="B409" t="str">
            <v>Damp proof course of cem. conc. 1:2:4 including bitumen coat, 1 layer polythene &amp; 2 coats bitumen (2" thick)</v>
          </cell>
          <cell r="C409" t="str">
            <v>100 Sft</v>
          </cell>
          <cell r="D409">
            <v>1010.6</v>
          </cell>
          <cell r="E409">
            <v>3356.64</v>
          </cell>
          <cell r="F409" t="str">
            <v>m2</v>
          </cell>
          <cell r="G409">
            <v>108.74</v>
          </cell>
          <cell r="H409">
            <v>361.17</v>
          </cell>
          <cell r="K409">
            <v>2.93</v>
          </cell>
          <cell r="L409" t="str">
            <v>Bags</v>
          </cell>
          <cell r="M409">
            <v>0.315</v>
          </cell>
          <cell r="N409" t="str">
            <v>Bags</v>
          </cell>
          <cell r="AE409">
            <v>10</v>
          </cell>
          <cell r="AF409" t="str">
            <v>Kg</v>
          </cell>
          <cell r="AG409">
            <v>1.08</v>
          </cell>
          <cell r="AH409" t="str">
            <v>Kg</v>
          </cell>
          <cell r="AI409">
            <v>14.325000000000001</v>
          </cell>
          <cell r="AJ409" t="str">
            <v>Y</v>
          </cell>
        </row>
        <row r="410">
          <cell r="A410" t="str">
            <v>06-22-b-03</v>
          </cell>
          <cell r="B410" t="str">
            <v>Damp proof course of cem. conc. 1:2:4 including bitumen coat, 1 layer polythene &amp; 2 coats bitumen (3" thick)</v>
          </cell>
          <cell r="C410" t="str">
            <v>100 Sft</v>
          </cell>
          <cell r="D410">
            <v>1004.71</v>
          </cell>
          <cell r="E410">
            <v>4175.45</v>
          </cell>
          <cell r="F410" t="str">
            <v>m2</v>
          </cell>
          <cell r="G410">
            <v>108.11</v>
          </cell>
          <cell r="H410">
            <v>449.28</v>
          </cell>
          <cell r="K410">
            <v>4.5</v>
          </cell>
          <cell r="L410" t="str">
            <v>Bags</v>
          </cell>
          <cell r="M410">
            <v>0.48399999999999999</v>
          </cell>
          <cell r="N410" t="str">
            <v>Bags</v>
          </cell>
          <cell r="AE410">
            <v>10</v>
          </cell>
          <cell r="AF410" t="str">
            <v>Kg</v>
          </cell>
          <cell r="AG410">
            <v>1.08</v>
          </cell>
          <cell r="AH410" t="str">
            <v>Kg</v>
          </cell>
          <cell r="AI410">
            <v>16.064</v>
          </cell>
          <cell r="AJ410" t="str">
            <v>Y</v>
          </cell>
        </row>
        <row r="411">
          <cell r="A411" t="str">
            <v>06-23-a-01</v>
          </cell>
          <cell r="B411" t="str">
            <v>Damp proof course in c/s plaster, 1 layer polythene, 1 coat bitumen Ratio 1:4 (0.5" thick)</v>
          </cell>
          <cell r="C411" t="str">
            <v>100 Sft</v>
          </cell>
          <cell r="D411">
            <v>922.25</v>
          </cell>
          <cell r="E411">
            <v>1797.47</v>
          </cell>
          <cell r="F411" t="str">
            <v>m2</v>
          </cell>
          <cell r="G411">
            <v>99.23</v>
          </cell>
          <cell r="H411">
            <v>193.41</v>
          </cell>
          <cell r="K411">
            <v>0.73</v>
          </cell>
          <cell r="L411" t="str">
            <v>Bags</v>
          </cell>
          <cell r="M411">
            <v>7.9000000000000001E-2</v>
          </cell>
          <cell r="N411" t="str">
            <v>Bags</v>
          </cell>
          <cell r="AE411">
            <v>5</v>
          </cell>
          <cell r="AF411" t="str">
            <v>Kg</v>
          </cell>
          <cell r="AG411">
            <v>0.54</v>
          </cell>
          <cell r="AH411" t="str">
            <v>Kg</v>
          </cell>
          <cell r="AI411">
            <v>6.3490000000000002</v>
          </cell>
          <cell r="AJ411" t="str">
            <v>Y</v>
          </cell>
        </row>
        <row r="412">
          <cell r="A412" t="str">
            <v>06-23-a-02</v>
          </cell>
          <cell r="B412" t="str">
            <v>Damp proof course in c/s plaster, 1 layer polythene, 1 coat bitumen Ratio 1:4 (0.75" thick)</v>
          </cell>
          <cell r="C412" t="str">
            <v>100 Sft</v>
          </cell>
          <cell r="D412">
            <v>922.25</v>
          </cell>
          <cell r="E412">
            <v>1974.62</v>
          </cell>
          <cell r="F412" t="str">
            <v>m2</v>
          </cell>
          <cell r="G412">
            <v>99.23</v>
          </cell>
          <cell r="H412">
            <v>212.47</v>
          </cell>
          <cell r="K412">
            <v>1.1000000000000001</v>
          </cell>
          <cell r="L412" t="str">
            <v>Bags</v>
          </cell>
          <cell r="M412">
            <v>0.11799999999999999</v>
          </cell>
          <cell r="N412" t="str">
            <v>Bags</v>
          </cell>
          <cell r="AE412">
            <v>5</v>
          </cell>
          <cell r="AF412" t="str">
            <v>Kg</v>
          </cell>
          <cell r="AG412">
            <v>0.54</v>
          </cell>
          <cell r="AH412" t="str">
            <v>Kg</v>
          </cell>
          <cell r="AI412">
            <v>6.758</v>
          </cell>
          <cell r="AJ412" t="str">
            <v>Y</v>
          </cell>
        </row>
        <row r="413">
          <cell r="A413" t="str">
            <v>06-23-a-03</v>
          </cell>
          <cell r="B413" t="str">
            <v>Damp proof course in c/s plaster, 1 layer polythene, 1 coat bitumen Ratio 1:3 (0.5" thick)</v>
          </cell>
          <cell r="C413" t="str">
            <v>100 Sft</v>
          </cell>
          <cell r="D413">
            <v>922.25</v>
          </cell>
          <cell r="E413">
            <v>1876.24</v>
          </cell>
          <cell r="F413" t="str">
            <v>m2</v>
          </cell>
          <cell r="G413">
            <v>99.23</v>
          </cell>
          <cell r="H413">
            <v>201.88</v>
          </cell>
          <cell r="K413">
            <v>0.92</v>
          </cell>
          <cell r="L413" t="str">
            <v>Bags</v>
          </cell>
          <cell r="M413">
            <v>9.9000000000000005E-2</v>
          </cell>
          <cell r="N413" t="str">
            <v>Bags</v>
          </cell>
          <cell r="AE413">
            <v>5</v>
          </cell>
          <cell r="AF413" t="str">
            <v>Kg</v>
          </cell>
          <cell r="AG413">
            <v>0.54</v>
          </cell>
          <cell r="AH413" t="str">
            <v>Kg</v>
          </cell>
          <cell r="AI413">
            <v>6.5590000000000002</v>
          </cell>
          <cell r="AJ413" t="str">
            <v>Y</v>
          </cell>
        </row>
        <row r="414">
          <cell r="A414" t="str">
            <v>06-23-a-04</v>
          </cell>
          <cell r="B414" t="str">
            <v>Damp proof course in c/s plaster, 1 layer polythene, 1 coat bitumen Ratio 1:3 (0.75" thick)</v>
          </cell>
          <cell r="C414" t="str">
            <v>100 Sft</v>
          </cell>
          <cell r="D414">
            <v>922.25</v>
          </cell>
          <cell r="E414">
            <v>2091.59</v>
          </cell>
          <cell r="F414" t="str">
            <v>m2</v>
          </cell>
          <cell r="G414">
            <v>99.23</v>
          </cell>
          <cell r="H414">
            <v>225.06</v>
          </cell>
          <cell r="K414">
            <v>1.38</v>
          </cell>
          <cell r="L414" t="str">
            <v>Bags</v>
          </cell>
          <cell r="M414">
            <v>0.14899999999999999</v>
          </cell>
          <cell r="N414" t="str">
            <v>Bags</v>
          </cell>
          <cell r="AE414">
            <v>5</v>
          </cell>
          <cell r="AF414" t="str">
            <v>Kg</v>
          </cell>
          <cell r="AG414">
            <v>0.54</v>
          </cell>
          <cell r="AH414" t="str">
            <v>Kg</v>
          </cell>
          <cell r="AI414">
            <v>7.069</v>
          </cell>
          <cell r="AJ414" t="str">
            <v>Y</v>
          </cell>
        </row>
        <row r="415">
          <cell r="A415" t="str">
            <v>06-23-a-05</v>
          </cell>
          <cell r="B415" t="str">
            <v>Damp proof course in c/s plaster, 1 layer polythene, 1 coat bitumen Ratio 1:2 (0.5" thick)</v>
          </cell>
          <cell r="C415" t="str">
            <v>100 Sft</v>
          </cell>
          <cell r="D415">
            <v>922.25</v>
          </cell>
          <cell r="E415">
            <v>1993.22</v>
          </cell>
          <cell r="F415" t="str">
            <v>m2</v>
          </cell>
          <cell r="G415">
            <v>99.23</v>
          </cell>
          <cell r="H415">
            <v>214.47</v>
          </cell>
          <cell r="K415">
            <v>1.2</v>
          </cell>
          <cell r="L415" t="str">
            <v>Bags</v>
          </cell>
          <cell r="M415">
            <v>0.129</v>
          </cell>
          <cell r="N415" t="str">
            <v>Bags</v>
          </cell>
          <cell r="AE415">
            <v>5</v>
          </cell>
          <cell r="AF415" t="str">
            <v>Kg</v>
          </cell>
          <cell r="AG415">
            <v>0.54</v>
          </cell>
          <cell r="AH415" t="str">
            <v>Kg</v>
          </cell>
          <cell r="AI415">
            <v>6.8689999999999998</v>
          </cell>
          <cell r="AJ415" t="str">
            <v>Y</v>
          </cell>
        </row>
        <row r="416">
          <cell r="A416" t="str">
            <v>06-23-a-06</v>
          </cell>
          <cell r="B416" t="str">
            <v>Damp proof course in c/s plaster, 1 layer polythene, 1 coat bitumen Ratio 1:2 (0.75" thick)</v>
          </cell>
          <cell r="C416" t="str">
            <v>100 Sft</v>
          </cell>
          <cell r="D416">
            <v>922.25</v>
          </cell>
          <cell r="E416">
            <v>2286.98</v>
          </cell>
          <cell r="F416" t="str">
            <v>m2</v>
          </cell>
          <cell r="G416">
            <v>99.23</v>
          </cell>
          <cell r="H416">
            <v>246.08</v>
          </cell>
          <cell r="K416">
            <v>1.84</v>
          </cell>
          <cell r="L416" t="str">
            <v>Bags</v>
          </cell>
          <cell r="M416">
            <v>0.19800000000000001</v>
          </cell>
          <cell r="N416" t="str">
            <v>Bags</v>
          </cell>
          <cell r="AE416">
            <v>5</v>
          </cell>
          <cell r="AF416" t="str">
            <v>Kg</v>
          </cell>
          <cell r="AG416">
            <v>0.54</v>
          </cell>
          <cell r="AH416" t="str">
            <v>Kg</v>
          </cell>
          <cell r="AI416">
            <v>7.5780000000000003</v>
          </cell>
          <cell r="AJ416" t="str">
            <v>Y</v>
          </cell>
        </row>
        <row r="417">
          <cell r="A417" t="str">
            <v>06-23-b-01</v>
          </cell>
          <cell r="B417" t="str">
            <v>Damp proof course in c/s plaster, 1 layer polythene, 2 coats bitumen Ratio 1:4 (0.5" thick)</v>
          </cell>
          <cell r="C417" t="str">
            <v>100 Sft</v>
          </cell>
          <cell r="D417">
            <v>922.25</v>
          </cell>
          <cell r="E417">
            <v>2048.16</v>
          </cell>
          <cell r="F417" t="str">
            <v>m2</v>
          </cell>
          <cell r="G417">
            <v>99.23</v>
          </cell>
          <cell r="H417">
            <v>220.38</v>
          </cell>
          <cell r="K417">
            <v>0.73</v>
          </cell>
          <cell r="L417" t="str">
            <v>Bags</v>
          </cell>
          <cell r="M417">
            <v>7.9000000000000001E-2</v>
          </cell>
          <cell r="N417" t="str">
            <v>Bags</v>
          </cell>
          <cell r="AE417">
            <v>10</v>
          </cell>
          <cell r="AF417" t="str">
            <v>Kg</v>
          </cell>
          <cell r="AG417">
            <v>1.08</v>
          </cell>
          <cell r="AH417" t="str">
            <v>Kg</v>
          </cell>
          <cell r="AI417">
            <v>11.888999999999999</v>
          </cell>
          <cell r="AJ417" t="str">
            <v>Y</v>
          </cell>
        </row>
        <row r="418">
          <cell r="A418" t="str">
            <v>06-23-b-02</v>
          </cell>
          <cell r="B418" t="str">
            <v>Damp proof course in c/s plaster, 1 layer polythene, 2 coats bitumen Ratio 1:4 (0.75" thick)</v>
          </cell>
          <cell r="C418" t="str">
            <v>100 Sft</v>
          </cell>
          <cell r="D418">
            <v>922.25</v>
          </cell>
          <cell r="E418">
            <v>2224.3000000000002</v>
          </cell>
          <cell r="F418" t="str">
            <v>m2</v>
          </cell>
          <cell r="G418">
            <v>99.23</v>
          </cell>
          <cell r="H418">
            <v>239.33</v>
          </cell>
          <cell r="K418">
            <v>1.1000000000000001</v>
          </cell>
          <cell r="L418" t="str">
            <v>Bags</v>
          </cell>
          <cell r="M418">
            <v>0.11799999999999999</v>
          </cell>
          <cell r="N418" t="str">
            <v>Bags</v>
          </cell>
          <cell r="AE418">
            <v>10</v>
          </cell>
          <cell r="AF418" t="str">
            <v>Kg</v>
          </cell>
          <cell r="AG418">
            <v>1.08</v>
          </cell>
          <cell r="AH418" t="str">
            <v>Kg</v>
          </cell>
          <cell r="AI418">
            <v>12.298</v>
          </cell>
          <cell r="AJ418" t="str">
            <v>Y</v>
          </cell>
        </row>
        <row r="419">
          <cell r="A419" t="str">
            <v>06-23-b-03</v>
          </cell>
          <cell r="B419" t="str">
            <v>Damp proof course in c/s plaster, 1 layer polythene, 2 coats bitumen Ratio 1:3 (0.5" thick)</v>
          </cell>
          <cell r="C419" t="str">
            <v>100 Sft</v>
          </cell>
          <cell r="D419">
            <v>922.25</v>
          </cell>
          <cell r="E419">
            <v>2125.9299999999998</v>
          </cell>
          <cell r="F419" t="str">
            <v>m2</v>
          </cell>
          <cell r="G419">
            <v>99.23</v>
          </cell>
          <cell r="H419">
            <v>228.75</v>
          </cell>
          <cell r="K419">
            <v>0.92</v>
          </cell>
          <cell r="L419" t="str">
            <v>Bags</v>
          </cell>
          <cell r="M419">
            <v>9.9000000000000005E-2</v>
          </cell>
          <cell r="N419" t="str">
            <v>Bags</v>
          </cell>
          <cell r="AE419">
            <v>10</v>
          </cell>
          <cell r="AF419" t="str">
            <v>Kg</v>
          </cell>
          <cell r="AG419">
            <v>1.08</v>
          </cell>
          <cell r="AH419" t="str">
            <v>Kg</v>
          </cell>
          <cell r="AI419">
            <v>12.099</v>
          </cell>
          <cell r="AJ419" t="str">
            <v>Y</v>
          </cell>
        </row>
        <row r="420">
          <cell r="A420" t="str">
            <v>06-23-b-04</v>
          </cell>
          <cell r="B420" t="str">
            <v>Damp proof course in c/s plaster, 1 layer polythene, 2 coats bitumen Ratio 1:3 (0.75" thick)</v>
          </cell>
          <cell r="C420" t="str">
            <v>100 Sft</v>
          </cell>
          <cell r="D420">
            <v>922.25</v>
          </cell>
          <cell r="E420">
            <v>2341.2800000000002</v>
          </cell>
          <cell r="F420" t="str">
            <v>m2</v>
          </cell>
          <cell r="G420">
            <v>99.23</v>
          </cell>
          <cell r="H420">
            <v>251.92</v>
          </cell>
          <cell r="K420">
            <v>1.38</v>
          </cell>
          <cell r="L420" t="str">
            <v>Bags</v>
          </cell>
          <cell r="M420">
            <v>0.14899999999999999</v>
          </cell>
          <cell r="N420" t="str">
            <v>Bags</v>
          </cell>
          <cell r="AE420">
            <v>10</v>
          </cell>
          <cell r="AF420" t="str">
            <v>Kg</v>
          </cell>
          <cell r="AG420">
            <v>1.08</v>
          </cell>
          <cell r="AH420" t="str">
            <v>Kg</v>
          </cell>
          <cell r="AI420">
            <v>12.609</v>
          </cell>
          <cell r="AJ420" t="str">
            <v>Y</v>
          </cell>
        </row>
        <row r="421">
          <cell r="A421" t="str">
            <v>06-23-b-05</v>
          </cell>
          <cell r="B421" t="str">
            <v>Damp proof course in c/s plaster, 1 layer polythene, 2 coats bitumen Ratio 1:2 (0.5" thick)</v>
          </cell>
          <cell r="C421" t="str">
            <v>100 Sft</v>
          </cell>
          <cell r="D421">
            <v>922.25</v>
          </cell>
          <cell r="E421">
            <v>2242.9</v>
          </cell>
          <cell r="F421" t="str">
            <v>m2</v>
          </cell>
          <cell r="G421">
            <v>99.23</v>
          </cell>
          <cell r="H421">
            <v>241.34</v>
          </cell>
          <cell r="K421">
            <v>1.2</v>
          </cell>
          <cell r="L421" t="str">
            <v>Bags</v>
          </cell>
          <cell r="M421">
            <v>0.129</v>
          </cell>
          <cell r="N421" t="str">
            <v>Bags</v>
          </cell>
          <cell r="AE421">
            <v>10</v>
          </cell>
          <cell r="AF421" t="str">
            <v>Kg</v>
          </cell>
          <cell r="AG421">
            <v>1.08</v>
          </cell>
          <cell r="AH421" t="str">
            <v>Kg</v>
          </cell>
          <cell r="AI421">
            <v>12.409000000000001</v>
          </cell>
          <cell r="AJ421" t="str">
            <v>Y</v>
          </cell>
        </row>
        <row r="422">
          <cell r="A422" t="str">
            <v>06-23-b-06</v>
          </cell>
          <cell r="B422" t="str">
            <v>Damp proof course in c/s plaster, 1 layer polythene, 2 coats bitumen Ratio 1:2 (0.75" thick)</v>
          </cell>
          <cell r="C422" t="str">
            <v>100 Sft</v>
          </cell>
          <cell r="D422">
            <v>922.25</v>
          </cell>
          <cell r="E422">
            <v>2536.66</v>
          </cell>
          <cell r="F422" t="str">
            <v>m2</v>
          </cell>
          <cell r="G422">
            <v>99.23</v>
          </cell>
          <cell r="H422">
            <v>272.94</v>
          </cell>
          <cell r="K422">
            <v>1.84</v>
          </cell>
          <cell r="L422" t="str">
            <v>Bags</v>
          </cell>
          <cell r="M422">
            <v>0.19800000000000001</v>
          </cell>
          <cell r="N422" t="str">
            <v>Bags</v>
          </cell>
          <cell r="AE422">
            <v>10</v>
          </cell>
          <cell r="AF422" t="str">
            <v>Kg</v>
          </cell>
          <cell r="AG422">
            <v>1.08</v>
          </cell>
          <cell r="AH422" t="str">
            <v>Kg</v>
          </cell>
          <cell r="AI422">
            <v>13.118</v>
          </cell>
          <cell r="AJ422" t="str">
            <v>Y</v>
          </cell>
        </row>
        <row r="423">
          <cell r="A423" t="str">
            <v>06-24-a-01</v>
          </cell>
          <cell r="B423" t="str">
            <v>V. Damp proof c/s plaster, 1 layer polythene 1 coat bitumen Ratio 1:4 (0.5" thick)</v>
          </cell>
          <cell r="C423" t="str">
            <v>100 Sft</v>
          </cell>
          <cell r="D423">
            <v>922.25</v>
          </cell>
          <cell r="E423">
            <v>1807.18</v>
          </cell>
          <cell r="F423" t="str">
            <v>m2</v>
          </cell>
          <cell r="G423">
            <v>99.23</v>
          </cell>
          <cell r="H423">
            <v>194.45</v>
          </cell>
          <cell r="K423">
            <v>0.75</v>
          </cell>
          <cell r="L423" t="str">
            <v>Bags</v>
          </cell>
          <cell r="M423">
            <v>8.1000000000000003E-2</v>
          </cell>
          <cell r="N423" t="str">
            <v>Bags</v>
          </cell>
          <cell r="AE423">
            <v>5</v>
          </cell>
          <cell r="AF423" t="str">
            <v>Kg</v>
          </cell>
          <cell r="AG423">
            <v>0.54</v>
          </cell>
          <cell r="AH423" t="str">
            <v>Kg</v>
          </cell>
          <cell r="AI423">
            <v>6.3709999999999996</v>
          </cell>
          <cell r="AJ423" t="str">
            <v>Y</v>
          </cell>
        </row>
        <row r="424">
          <cell r="A424" t="str">
            <v>06-24-a-02</v>
          </cell>
          <cell r="B424" t="str">
            <v>V. Damp proof c/s plaster, 1 layer polythene 1 coat bitumen Ratio 1:4 (0.75" thick)</v>
          </cell>
          <cell r="C424" t="str">
            <v>100 Sft</v>
          </cell>
          <cell r="D424">
            <v>922.25</v>
          </cell>
          <cell r="E424">
            <v>1974.62</v>
          </cell>
          <cell r="F424" t="str">
            <v>m2</v>
          </cell>
          <cell r="G424">
            <v>99.23</v>
          </cell>
          <cell r="H424">
            <v>212.47</v>
          </cell>
          <cell r="K424">
            <v>1.1000000000000001</v>
          </cell>
          <cell r="L424" t="str">
            <v>Bags</v>
          </cell>
          <cell r="M424">
            <v>0.11799999999999999</v>
          </cell>
          <cell r="N424" t="str">
            <v>Bags</v>
          </cell>
          <cell r="AE424">
            <v>5</v>
          </cell>
          <cell r="AF424" t="str">
            <v>Kg</v>
          </cell>
          <cell r="AG424">
            <v>0.54</v>
          </cell>
          <cell r="AH424" t="str">
            <v>Kg</v>
          </cell>
          <cell r="AI424">
            <v>6.758</v>
          </cell>
          <cell r="AJ424" t="str">
            <v>Y</v>
          </cell>
        </row>
        <row r="425">
          <cell r="A425" t="str">
            <v>06-24-a-03</v>
          </cell>
          <cell r="B425" t="str">
            <v>V. Damp proof c/s plaster, 1 layer polythene 1 coat bitumen Ratio 1:3 (0.5" thick)</v>
          </cell>
          <cell r="C425" t="str">
            <v>100 Sft</v>
          </cell>
          <cell r="D425">
            <v>922.25</v>
          </cell>
          <cell r="E425">
            <v>1889.31</v>
          </cell>
          <cell r="F425" t="str">
            <v>m2</v>
          </cell>
          <cell r="G425">
            <v>99.23</v>
          </cell>
          <cell r="H425">
            <v>203.29</v>
          </cell>
          <cell r="K425">
            <v>0.95</v>
          </cell>
          <cell r="L425" t="str">
            <v>Bags</v>
          </cell>
          <cell r="M425">
            <v>0.10199999999999999</v>
          </cell>
          <cell r="N425" t="str">
            <v>Bags</v>
          </cell>
          <cell r="AE425">
            <v>5</v>
          </cell>
          <cell r="AF425" t="str">
            <v>Kg</v>
          </cell>
          <cell r="AG425">
            <v>0.54</v>
          </cell>
          <cell r="AH425" t="str">
            <v>Kg</v>
          </cell>
          <cell r="AI425">
            <v>6.5919999999999996</v>
          </cell>
          <cell r="AJ425" t="str">
            <v>Y</v>
          </cell>
        </row>
        <row r="426">
          <cell r="A426" t="str">
            <v>06-24-a-04</v>
          </cell>
          <cell r="B426" t="str">
            <v>V. Damp proof c/s plaster, 1 layer polythene 1 coat bitumen Ratio 1:3 (0.75" thick)</v>
          </cell>
          <cell r="C426" t="str">
            <v>100 Sft</v>
          </cell>
          <cell r="D426">
            <v>922.25</v>
          </cell>
          <cell r="E426">
            <v>2091.59</v>
          </cell>
          <cell r="F426" t="str">
            <v>m2</v>
          </cell>
          <cell r="G426">
            <v>99.23</v>
          </cell>
          <cell r="H426">
            <v>225.06</v>
          </cell>
          <cell r="K426">
            <v>1.38</v>
          </cell>
          <cell r="L426" t="str">
            <v>Bags</v>
          </cell>
          <cell r="M426">
            <v>0.14899999999999999</v>
          </cell>
          <cell r="N426" t="str">
            <v>Bags</v>
          </cell>
          <cell r="AE426">
            <v>5</v>
          </cell>
          <cell r="AF426" t="str">
            <v>Kg</v>
          </cell>
          <cell r="AG426">
            <v>0.54</v>
          </cell>
          <cell r="AH426" t="str">
            <v>Kg</v>
          </cell>
          <cell r="AI426">
            <v>7.069</v>
          </cell>
          <cell r="AJ426" t="str">
            <v>Y</v>
          </cell>
        </row>
        <row r="427">
          <cell r="A427" t="str">
            <v>06-24-a-05</v>
          </cell>
          <cell r="B427" t="str">
            <v>V. Damp proof c/s plaster, 1 layer polythene 1 coat bitumen Ratio 1:2 (0.5" thick)</v>
          </cell>
          <cell r="C427" t="str">
            <v>100 Sft</v>
          </cell>
          <cell r="D427">
            <v>922.25</v>
          </cell>
          <cell r="E427">
            <v>1993.22</v>
          </cell>
          <cell r="F427" t="str">
            <v>m2</v>
          </cell>
          <cell r="G427">
            <v>99.23</v>
          </cell>
          <cell r="H427">
            <v>214.47</v>
          </cell>
          <cell r="K427">
            <v>1.2</v>
          </cell>
          <cell r="L427" t="str">
            <v>Bags</v>
          </cell>
          <cell r="M427">
            <v>0.129</v>
          </cell>
          <cell r="N427" t="str">
            <v>Bags</v>
          </cell>
          <cell r="AE427">
            <v>5</v>
          </cell>
          <cell r="AF427" t="str">
            <v>Kg</v>
          </cell>
          <cell r="AG427">
            <v>0.54</v>
          </cell>
          <cell r="AH427" t="str">
            <v>Kg</v>
          </cell>
          <cell r="AI427">
            <v>6.8689999999999998</v>
          </cell>
          <cell r="AJ427" t="str">
            <v>Y</v>
          </cell>
        </row>
        <row r="428">
          <cell r="A428" t="str">
            <v>06-24-a-06</v>
          </cell>
          <cell r="B428" t="str">
            <v>V. Damp proof c/s plaster, 1 layer polythene 1 coat bitumen Ratio 1:2 (0.75" thick)</v>
          </cell>
          <cell r="C428" t="str">
            <v>100 Sft</v>
          </cell>
          <cell r="D428">
            <v>922.25</v>
          </cell>
          <cell r="E428">
            <v>2286.98</v>
          </cell>
          <cell r="F428" t="str">
            <v>m2</v>
          </cell>
          <cell r="G428">
            <v>99.23</v>
          </cell>
          <cell r="H428">
            <v>246.08</v>
          </cell>
          <cell r="K428">
            <v>1.84</v>
          </cell>
          <cell r="L428" t="str">
            <v>Bags</v>
          </cell>
          <cell r="M428">
            <v>0.19800000000000001</v>
          </cell>
          <cell r="N428" t="str">
            <v>Bags</v>
          </cell>
          <cell r="AE428">
            <v>5</v>
          </cell>
          <cell r="AF428" t="str">
            <v>Kg</v>
          </cell>
          <cell r="AG428">
            <v>0.54</v>
          </cell>
          <cell r="AH428" t="str">
            <v>Kg</v>
          </cell>
          <cell r="AI428">
            <v>7.5780000000000003</v>
          </cell>
          <cell r="AJ428" t="str">
            <v>Y</v>
          </cell>
        </row>
        <row r="429">
          <cell r="A429" t="str">
            <v>06-24-b-01</v>
          </cell>
          <cell r="B429" t="str">
            <v>V. Damp proof c/s plaster, 1 layer polythene 2 coats bitumen Ratio 1:4 (0.5" thick)</v>
          </cell>
          <cell r="C429" t="str">
            <v>100 Sft</v>
          </cell>
          <cell r="D429">
            <v>922.25</v>
          </cell>
          <cell r="E429">
            <v>2056.87</v>
          </cell>
          <cell r="F429" t="str">
            <v>m2</v>
          </cell>
          <cell r="G429">
            <v>99.23</v>
          </cell>
          <cell r="H429">
            <v>221.32</v>
          </cell>
          <cell r="K429">
            <v>0.75</v>
          </cell>
          <cell r="L429" t="str">
            <v>Bags</v>
          </cell>
          <cell r="M429">
            <v>8.1000000000000003E-2</v>
          </cell>
          <cell r="N429" t="str">
            <v>Bags</v>
          </cell>
          <cell r="AE429">
            <v>10</v>
          </cell>
          <cell r="AF429" t="str">
            <v>Kg</v>
          </cell>
          <cell r="AG429">
            <v>1.08</v>
          </cell>
          <cell r="AH429" t="str">
            <v>Kg</v>
          </cell>
          <cell r="AI429">
            <v>11.911</v>
          </cell>
          <cell r="AJ429" t="str">
            <v>Y</v>
          </cell>
        </row>
        <row r="430">
          <cell r="A430" t="str">
            <v>06-24-b-02</v>
          </cell>
          <cell r="B430" t="str">
            <v>V. Damp proof c/s plaster, 1 layer polythene 2 coats bitumen Ratio 1:4 (0.75" thick)</v>
          </cell>
          <cell r="C430" t="str">
            <v>100 Sft</v>
          </cell>
          <cell r="D430">
            <v>922.25</v>
          </cell>
          <cell r="E430">
            <v>2224.3000000000002</v>
          </cell>
          <cell r="F430" t="str">
            <v>m2</v>
          </cell>
          <cell r="G430">
            <v>99.23</v>
          </cell>
          <cell r="H430">
            <v>239.33</v>
          </cell>
          <cell r="K430">
            <v>1.1000000000000001</v>
          </cell>
          <cell r="L430" t="str">
            <v>Bags</v>
          </cell>
          <cell r="M430">
            <v>0.11799999999999999</v>
          </cell>
          <cell r="N430" t="str">
            <v>Bags</v>
          </cell>
          <cell r="AE430">
            <v>10</v>
          </cell>
          <cell r="AF430" t="str">
            <v>Kg</v>
          </cell>
          <cell r="AG430">
            <v>1.08</v>
          </cell>
          <cell r="AH430" t="str">
            <v>Kg</v>
          </cell>
          <cell r="AI430">
            <v>12.298</v>
          </cell>
          <cell r="AJ430" t="str">
            <v>Y</v>
          </cell>
        </row>
        <row r="431">
          <cell r="A431" t="str">
            <v>06-24-b-03</v>
          </cell>
          <cell r="B431" t="str">
            <v>V. Damp proof c/s plaster, 1 layer polythene 2 coats bitumen Ratio 1:3 (0.5" thick)</v>
          </cell>
          <cell r="C431" t="str">
            <v>100 Sft</v>
          </cell>
          <cell r="D431">
            <v>922.25</v>
          </cell>
          <cell r="E431">
            <v>2143.35</v>
          </cell>
          <cell r="F431" t="str">
            <v>m2</v>
          </cell>
          <cell r="G431">
            <v>99.23</v>
          </cell>
          <cell r="H431">
            <v>230.62</v>
          </cell>
          <cell r="K431">
            <v>0.96</v>
          </cell>
          <cell r="L431" t="str">
            <v>Bags</v>
          </cell>
          <cell r="M431">
            <v>0.10299999999999999</v>
          </cell>
          <cell r="N431" t="str">
            <v>Bags</v>
          </cell>
          <cell r="AE431">
            <v>10</v>
          </cell>
          <cell r="AF431" t="str">
            <v>Kg</v>
          </cell>
          <cell r="AG431">
            <v>1.08</v>
          </cell>
          <cell r="AH431" t="str">
            <v>Kg</v>
          </cell>
          <cell r="AI431">
            <v>12.143000000000001</v>
          </cell>
          <cell r="AJ431" t="str">
            <v>Y</v>
          </cell>
        </row>
        <row r="432">
          <cell r="A432" t="str">
            <v>06-24-b-04</v>
          </cell>
          <cell r="B432" t="str">
            <v>V. Damp proof c/s plaster, 1 layer polythene 2 coats bitumen Ratio 1:3 (0.75" thick)</v>
          </cell>
          <cell r="C432" t="str">
            <v>100 Sft</v>
          </cell>
          <cell r="D432">
            <v>922.25</v>
          </cell>
          <cell r="E432">
            <v>2341.2800000000002</v>
          </cell>
          <cell r="F432" t="str">
            <v>m2</v>
          </cell>
          <cell r="G432">
            <v>99.23</v>
          </cell>
          <cell r="H432">
            <v>251.92</v>
          </cell>
          <cell r="K432">
            <v>1.38</v>
          </cell>
          <cell r="L432" t="str">
            <v>Bags</v>
          </cell>
          <cell r="M432">
            <v>0.14899999999999999</v>
          </cell>
          <cell r="N432" t="str">
            <v>Bags</v>
          </cell>
          <cell r="AE432">
            <v>10</v>
          </cell>
          <cell r="AF432" t="str">
            <v>Kg</v>
          </cell>
          <cell r="AG432">
            <v>1.08</v>
          </cell>
          <cell r="AH432" t="str">
            <v>Kg</v>
          </cell>
          <cell r="AI432">
            <v>12.609</v>
          </cell>
          <cell r="AJ432" t="str">
            <v>Y</v>
          </cell>
        </row>
        <row r="433">
          <cell r="A433" t="str">
            <v>06-24-b-05</v>
          </cell>
          <cell r="B433" t="str">
            <v>V. Damp proof c/s plaster, 1 layer polythene 2 coats bitumen Ratio 1:2 (0.5" thick)</v>
          </cell>
          <cell r="C433" t="str">
            <v>100 Sft</v>
          </cell>
          <cell r="D433">
            <v>922.25</v>
          </cell>
          <cell r="E433">
            <v>2242.9</v>
          </cell>
          <cell r="F433" t="str">
            <v>m2</v>
          </cell>
          <cell r="G433">
            <v>99.23</v>
          </cell>
          <cell r="H433">
            <v>241.34</v>
          </cell>
          <cell r="K433">
            <v>1.2</v>
          </cell>
          <cell r="L433" t="str">
            <v>Bags</v>
          </cell>
          <cell r="M433">
            <v>0.129</v>
          </cell>
          <cell r="N433" t="str">
            <v>Bags</v>
          </cell>
          <cell r="AE433">
            <v>10</v>
          </cell>
          <cell r="AF433" t="str">
            <v>Kg</v>
          </cell>
          <cell r="AG433">
            <v>1.08</v>
          </cell>
          <cell r="AH433" t="str">
            <v>Kg</v>
          </cell>
          <cell r="AI433">
            <v>12.409000000000001</v>
          </cell>
          <cell r="AJ433" t="str">
            <v>Y</v>
          </cell>
        </row>
        <row r="434">
          <cell r="A434" t="str">
            <v>06-24-b-06</v>
          </cell>
          <cell r="B434" t="str">
            <v>V. Damp proof c/s plaster, 1 layer polythene 2 coats bitumen Ratio 1:2 (0.75" thick)</v>
          </cell>
          <cell r="C434" t="str">
            <v>100 Sft</v>
          </cell>
          <cell r="D434">
            <v>922.25</v>
          </cell>
          <cell r="E434">
            <v>2536.66</v>
          </cell>
          <cell r="F434" t="str">
            <v>m2</v>
          </cell>
          <cell r="G434">
            <v>99.23</v>
          </cell>
          <cell r="H434">
            <v>272.94</v>
          </cell>
          <cell r="K434">
            <v>1.84</v>
          </cell>
          <cell r="L434" t="str">
            <v>Bags</v>
          </cell>
          <cell r="M434">
            <v>0.19800000000000001</v>
          </cell>
          <cell r="N434" t="str">
            <v>Bags</v>
          </cell>
          <cell r="AE434">
            <v>10</v>
          </cell>
          <cell r="AF434" t="str">
            <v>Kg</v>
          </cell>
          <cell r="AG434">
            <v>1.08</v>
          </cell>
          <cell r="AH434" t="str">
            <v>Kg</v>
          </cell>
          <cell r="AI434">
            <v>13.118</v>
          </cell>
          <cell r="AJ434" t="str">
            <v>Y</v>
          </cell>
        </row>
        <row r="435">
          <cell r="A435" t="str">
            <v>06-25</v>
          </cell>
          <cell r="B435" t="str">
            <v>Grouting concrete between the grooves of gates including shuttering</v>
          </cell>
          <cell r="C435" t="str">
            <v>100 Cft</v>
          </cell>
          <cell r="D435">
            <v>3720</v>
          </cell>
          <cell r="E435">
            <v>3720</v>
          </cell>
          <cell r="F435" t="str">
            <v>m3</v>
          </cell>
          <cell r="G435">
            <v>1313.71</v>
          </cell>
          <cell r="H435">
            <v>1313.71</v>
          </cell>
          <cell r="AI435">
            <v>0</v>
          </cell>
          <cell r="AJ435" t="str">
            <v>N</v>
          </cell>
        </row>
        <row r="436">
          <cell r="A436" t="str">
            <v>06-26</v>
          </cell>
          <cell r="B436" t="str">
            <v>Chisel dressing concrete surface on sides of grooves</v>
          </cell>
          <cell r="C436" t="str">
            <v>1000 Sft</v>
          </cell>
          <cell r="D436">
            <v>1472.5</v>
          </cell>
          <cell r="E436">
            <v>1472.5</v>
          </cell>
          <cell r="F436" t="str">
            <v>m2</v>
          </cell>
          <cell r="G436">
            <v>15.84</v>
          </cell>
          <cell r="H436">
            <v>15.84</v>
          </cell>
          <cell r="AI436">
            <v>0</v>
          </cell>
          <cell r="AJ436" t="str">
            <v>N</v>
          </cell>
        </row>
        <row r="437">
          <cell r="A437" t="str">
            <v>06-27</v>
          </cell>
          <cell r="B437" t="str">
            <v>Laying and ramming dry ballast or kankar</v>
          </cell>
          <cell r="C437" t="str">
            <v>100 Sft</v>
          </cell>
          <cell r="D437">
            <v>3373.11</v>
          </cell>
          <cell r="E437">
            <v>3373.11</v>
          </cell>
          <cell r="F437" t="str">
            <v>m2</v>
          </cell>
          <cell r="G437">
            <v>362.95</v>
          </cell>
          <cell r="H437">
            <v>362.95</v>
          </cell>
          <cell r="AI437">
            <v>0</v>
          </cell>
          <cell r="AJ437" t="str">
            <v>N</v>
          </cell>
        </row>
        <row r="438">
          <cell r="A438" t="str">
            <v>06-28</v>
          </cell>
          <cell r="B438" t="str">
            <v>Hoisting &amp; placing in position RCC shelves</v>
          </cell>
          <cell r="C438" t="str">
            <v>100 No</v>
          </cell>
          <cell r="D438">
            <v>4466.17</v>
          </cell>
          <cell r="E438">
            <v>4466.17</v>
          </cell>
          <cell r="F438" t="str">
            <v>No</v>
          </cell>
          <cell r="G438">
            <v>44.66</v>
          </cell>
          <cell r="H438">
            <v>44.66</v>
          </cell>
          <cell r="AI438">
            <v>0</v>
          </cell>
          <cell r="AJ438" t="str">
            <v>N</v>
          </cell>
        </row>
        <row r="439">
          <cell r="A439" t="str">
            <v>06-29-a</v>
          </cell>
          <cell r="B439" t="str">
            <v>Breaking brick ballast, screening &amp; stacking 2" ring</v>
          </cell>
          <cell r="C439" t="str">
            <v>100 Cft</v>
          </cell>
          <cell r="D439">
            <v>837</v>
          </cell>
          <cell r="E439">
            <v>837</v>
          </cell>
          <cell r="F439" t="str">
            <v>m3</v>
          </cell>
          <cell r="G439">
            <v>295.58</v>
          </cell>
          <cell r="H439">
            <v>295.58</v>
          </cell>
          <cell r="AI439">
            <v>0</v>
          </cell>
          <cell r="AJ439" t="str">
            <v>N</v>
          </cell>
        </row>
        <row r="440">
          <cell r="A440" t="str">
            <v>06-29-b</v>
          </cell>
          <cell r="B440" t="str">
            <v>Breaking brick ballast, screening &amp; stacking 1.5" ring</v>
          </cell>
          <cell r="C440" t="str">
            <v>100 Cft</v>
          </cell>
          <cell r="D440">
            <v>976.5</v>
          </cell>
          <cell r="E440">
            <v>976.5</v>
          </cell>
          <cell r="F440" t="str">
            <v>m3</v>
          </cell>
          <cell r="G440">
            <v>344.85</v>
          </cell>
          <cell r="H440">
            <v>344.85</v>
          </cell>
          <cell r="AI440">
            <v>0</v>
          </cell>
          <cell r="AJ440" t="str">
            <v>N</v>
          </cell>
        </row>
        <row r="441">
          <cell r="A441" t="str">
            <v>06-29-c</v>
          </cell>
          <cell r="B441" t="str">
            <v>Breaking brick ballast, screening &amp; stacking 1" ring</v>
          </cell>
          <cell r="C441" t="str">
            <v>100 Cft</v>
          </cell>
          <cell r="D441">
            <v>1116</v>
          </cell>
          <cell r="E441">
            <v>1116</v>
          </cell>
          <cell r="F441" t="str">
            <v>m3</v>
          </cell>
          <cell r="G441">
            <v>394.11</v>
          </cell>
          <cell r="H441">
            <v>394.11</v>
          </cell>
          <cell r="AI441">
            <v>0</v>
          </cell>
          <cell r="AJ441" t="str">
            <v>N</v>
          </cell>
        </row>
        <row r="442">
          <cell r="A442" t="str">
            <v>06-29-d</v>
          </cell>
          <cell r="B442" t="str">
            <v>Breaking brick ballast, screening &amp; stacking. Jhama ballast 3/4" ring</v>
          </cell>
          <cell r="C442" t="str">
            <v>100 Cft</v>
          </cell>
          <cell r="D442">
            <v>1255.5</v>
          </cell>
          <cell r="E442">
            <v>1255.5</v>
          </cell>
          <cell r="F442" t="str">
            <v>m3</v>
          </cell>
          <cell r="G442">
            <v>443.38</v>
          </cell>
          <cell r="H442">
            <v>443.38</v>
          </cell>
          <cell r="AI442">
            <v>0</v>
          </cell>
          <cell r="AJ442" t="str">
            <v>N</v>
          </cell>
        </row>
        <row r="443">
          <cell r="A443" t="str">
            <v>06-30</v>
          </cell>
          <cell r="B443" t="str">
            <v>Supply &amp; fix broken glasses on court yard walls, including 1:3:6 cement concrete coping</v>
          </cell>
          <cell r="C443" t="str">
            <v>100 Rft</v>
          </cell>
          <cell r="D443">
            <v>890.51</v>
          </cell>
          <cell r="E443">
            <v>5730.51</v>
          </cell>
          <cell r="F443" t="str">
            <v>m</v>
          </cell>
          <cell r="G443">
            <v>29.22</v>
          </cell>
          <cell r="H443">
            <v>188.01</v>
          </cell>
          <cell r="AI443">
            <v>0</v>
          </cell>
          <cell r="AJ443" t="str">
            <v>N</v>
          </cell>
        </row>
        <row r="444">
          <cell r="A444" t="str">
            <v>06-31</v>
          </cell>
          <cell r="B444" t="str">
            <v>Crushing stone ballast by machine</v>
          </cell>
          <cell r="C444" t="str">
            <v>100 Cft</v>
          </cell>
          <cell r="D444">
            <v>789.57</v>
          </cell>
          <cell r="E444">
            <v>789.57</v>
          </cell>
          <cell r="F444" t="str">
            <v>m3</v>
          </cell>
          <cell r="G444">
            <v>278.83</v>
          </cell>
          <cell r="H444">
            <v>278.83</v>
          </cell>
          <cell r="J444" t="str">
            <v>This does not include
the chages for
working of crushers ,
but manual labour
for charges of stone to
crusher within 100 m
and also stacking the
product after crushing
within 100 m.</v>
          </cell>
          <cell r="AI444">
            <v>0</v>
          </cell>
          <cell r="AJ444" t="str">
            <v>N</v>
          </cell>
        </row>
        <row r="445">
          <cell r="A445" t="str">
            <v>06-32-a</v>
          </cell>
          <cell r="B445" t="str">
            <v>Breaking stone ballast screened &amp; stacked 2" ring</v>
          </cell>
          <cell r="C445" t="str">
            <v>100 Cft</v>
          </cell>
          <cell r="D445">
            <v>976.5</v>
          </cell>
          <cell r="E445">
            <v>976.5</v>
          </cell>
          <cell r="F445" t="str">
            <v>m3</v>
          </cell>
          <cell r="G445">
            <v>344.85</v>
          </cell>
          <cell r="H445">
            <v>344.85</v>
          </cell>
          <cell r="AI445">
            <v>0</v>
          </cell>
          <cell r="AJ445" t="str">
            <v>N</v>
          </cell>
        </row>
        <row r="446">
          <cell r="A446" t="str">
            <v>06-32-b</v>
          </cell>
          <cell r="B446" t="str">
            <v>Breaking stone ballast screened &amp; stacked 1.5" ring</v>
          </cell>
          <cell r="C446" t="str">
            <v>100 Cft</v>
          </cell>
          <cell r="D446">
            <v>1116</v>
          </cell>
          <cell r="E446">
            <v>1116</v>
          </cell>
          <cell r="F446" t="str">
            <v>m3</v>
          </cell>
          <cell r="G446">
            <v>394.11</v>
          </cell>
          <cell r="H446">
            <v>394.11</v>
          </cell>
          <cell r="AI446">
            <v>0</v>
          </cell>
          <cell r="AJ446" t="str">
            <v>N</v>
          </cell>
        </row>
        <row r="447">
          <cell r="A447" t="str">
            <v>06-32-c</v>
          </cell>
          <cell r="B447" t="str">
            <v>Breaking stone ballast screened &amp; stacked 1" ring</v>
          </cell>
          <cell r="C447" t="str">
            <v>100 Cft</v>
          </cell>
          <cell r="D447">
            <v>1255.5</v>
          </cell>
          <cell r="E447">
            <v>1255.5</v>
          </cell>
          <cell r="F447" t="str">
            <v>m3</v>
          </cell>
          <cell r="G447">
            <v>443.38</v>
          </cell>
          <cell r="H447">
            <v>443.38</v>
          </cell>
          <cell r="AI447">
            <v>0</v>
          </cell>
          <cell r="AJ447" t="str">
            <v>N</v>
          </cell>
        </row>
        <row r="448">
          <cell r="A448" t="str">
            <v>06-32-d</v>
          </cell>
          <cell r="B448" t="str">
            <v>Breaking stone ballast screened &amp; stacked 0.5" ring</v>
          </cell>
          <cell r="C448" t="str">
            <v>100 Cft</v>
          </cell>
          <cell r="D448">
            <v>1674</v>
          </cell>
          <cell r="E448">
            <v>1674</v>
          </cell>
          <cell r="F448" t="str">
            <v>m3</v>
          </cell>
          <cell r="G448">
            <v>591.16999999999996</v>
          </cell>
          <cell r="H448">
            <v>591.16999999999996</v>
          </cell>
          <cell r="AI448">
            <v>0</v>
          </cell>
          <cell r="AJ448" t="str">
            <v>N</v>
          </cell>
        </row>
        <row r="449">
          <cell r="A449" t="str">
            <v>06-32-e</v>
          </cell>
          <cell r="B449" t="str">
            <v>Breaking stone ballast screened &amp; stacked 1/8" to 1/4" ring</v>
          </cell>
          <cell r="C449" t="str">
            <v>100 Cft</v>
          </cell>
          <cell r="D449">
            <v>2790</v>
          </cell>
          <cell r="E449">
            <v>2790</v>
          </cell>
          <cell r="F449" t="str">
            <v>m3</v>
          </cell>
          <cell r="G449">
            <v>985.28</v>
          </cell>
          <cell r="H449">
            <v>985.28</v>
          </cell>
          <cell r="AI449">
            <v>0</v>
          </cell>
          <cell r="AJ449" t="str">
            <v>N</v>
          </cell>
        </row>
        <row r="450">
          <cell r="A450" t="str">
            <v>06-33</v>
          </cell>
          <cell r="B450" t="str">
            <v>Screening and stacking stone ballast, shingle or bajri etc</v>
          </cell>
          <cell r="C450" t="str">
            <v>100 Cft</v>
          </cell>
          <cell r="D450">
            <v>279</v>
          </cell>
          <cell r="E450">
            <v>279</v>
          </cell>
          <cell r="F450" t="str">
            <v>m3</v>
          </cell>
          <cell r="G450">
            <v>98.53</v>
          </cell>
          <cell r="H450">
            <v>98.53</v>
          </cell>
          <cell r="AI450">
            <v>0</v>
          </cell>
          <cell r="AJ450" t="str">
            <v>N</v>
          </cell>
        </row>
        <row r="451">
          <cell r="A451" t="str">
            <v>06-34</v>
          </cell>
          <cell r="B451" t="str">
            <v>Washing ballast, bajri or shingle</v>
          </cell>
          <cell r="C451" t="str">
            <v>100 Cft</v>
          </cell>
          <cell r="D451">
            <v>279</v>
          </cell>
          <cell r="E451">
            <v>279</v>
          </cell>
          <cell r="F451" t="str">
            <v>m3</v>
          </cell>
          <cell r="G451">
            <v>98.53</v>
          </cell>
          <cell r="H451">
            <v>98.53</v>
          </cell>
          <cell r="AI451">
            <v>0</v>
          </cell>
          <cell r="AJ451" t="str">
            <v>N</v>
          </cell>
        </row>
        <row r="452">
          <cell r="A452" t="str">
            <v>06-35</v>
          </cell>
          <cell r="B452" t="str">
            <v>Erecting and carting sun shades of precast RCC (upto 5"x 2.5")</v>
          </cell>
          <cell r="C452" t="str">
            <v>Each</v>
          </cell>
          <cell r="D452">
            <v>198.4</v>
          </cell>
          <cell r="E452">
            <v>198.4</v>
          </cell>
          <cell r="F452" t="str">
            <v>Each</v>
          </cell>
          <cell r="G452">
            <v>198.4</v>
          </cell>
          <cell r="H452">
            <v>198.4</v>
          </cell>
          <cell r="AI452">
            <v>0</v>
          </cell>
          <cell r="AJ452" t="str">
            <v>N</v>
          </cell>
        </row>
        <row r="453">
          <cell r="A453" t="str">
            <v>06-36-a</v>
          </cell>
          <cell r="B453" t="str">
            <v>PCC 1:3:6 in mass concrete less formwork using 50% boulders</v>
          </cell>
          <cell r="C453" t="str">
            <v>100 Cft</v>
          </cell>
          <cell r="D453">
            <v>1765.76</v>
          </cell>
          <cell r="E453">
            <v>6260.86</v>
          </cell>
          <cell r="F453" t="str">
            <v>m3</v>
          </cell>
          <cell r="G453">
            <v>623.57000000000005</v>
          </cell>
          <cell r="H453">
            <v>2211</v>
          </cell>
          <cell r="K453">
            <v>6.59</v>
          </cell>
          <cell r="L453" t="str">
            <v>Bags</v>
          </cell>
          <cell r="M453">
            <v>2.327</v>
          </cell>
          <cell r="N453" t="str">
            <v>Bags</v>
          </cell>
          <cell r="AI453">
            <v>8.9169999999999998</v>
          </cell>
          <cell r="AJ453" t="str">
            <v>Y</v>
          </cell>
        </row>
        <row r="454">
          <cell r="A454" t="str">
            <v>06-36-b</v>
          </cell>
          <cell r="B454" t="str">
            <v>PCC 1:3:6 in mass concrete less formwork using 40% boulders</v>
          </cell>
          <cell r="C454" t="str">
            <v>100 Cft</v>
          </cell>
          <cell r="D454">
            <v>1762.97</v>
          </cell>
          <cell r="E454">
            <v>6911.68</v>
          </cell>
          <cell r="F454" t="str">
            <v>m3</v>
          </cell>
          <cell r="G454">
            <v>622.59</v>
          </cell>
          <cell r="H454">
            <v>2440.84</v>
          </cell>
          <cell r="K454">
            <v>7.9</v>
          </cell>
          <cell r="L454" t="str">
            <v>Bags</v>
          </cell>
          <cell r="M454">
            <v>2.79</v>
          </cell>
          <cell r="N454" t="str">
            <v>Bags</v>
          </cell>
          <cell r="AI454">
            <v>10.690000000000001</v>
          </cell>
          <cell r="AJ454" t="str">
            <v>Y</v>
          </cell>
        </row>
        <row r="455">
          <cell r="A455" t="str">
            <v>06-36-c</v>
          </cell>
          <cell r="B455" t="str">
            <v>PCC 1:3:6 in mass concrete less formwork using 30% boulders</v>
          </cell>
          <cell r="C455" t="str">
            <v>100 Cft</v>
          </cell>
          <cell r="D455">
            <v>1762.97</v>
          </cell>
          <cell r="E455">
            <v>7574.61</v>
          </cell>
          <cell r="F455" t="str">
            <v>m3</v>
          </cell>
          <cell r="G455">
            <v>622.59</v>
          </cell>
          <cell r="H455">
            <v>2674.95</v>
          </cell>
          <cell r="K455">
            <v>9.23</v>
          </cell>
          <cell r="L455" t="str">
            <v>Bags</v>
          </cell>
          <cell r="M455">
            <v>3.26</v>
          </cell>
          <cell r="N455" t="str">
            <v>Bags</v>
          </cell>
          <cell r="AI455">
            <v>12.49</v>
          </cell>
          <cell r="AJ455" t="str">
            <v>Y</v>
          </cell>
        </row>
        <row r="456">
          <cell r="A456" t="str">
            <v>06-37-a</v>
          </cell>
          <cell r="B456" t="str">
            <v>PCC 1:4:8 in mass concrete less formwork using 50% boulders</v>
          </cell>
          <cell r="C456" t="str">
            <v>100 Cft</v>
          </cell>
          <cell r="D456">
            <v>1762.97</v>
          </cell>
          <cell r="E456">
            <v>5333.98</v>
          </cell>
          <cell r="F456" t="str">
            <v>m3</v>
          </cell>
          <cell r="G456">
            <v>622.59</v>
          </cell>
          <cell r="H456">
            <v>1883.68</v>
          </cell>
          <cell r="K456">
            <v>4.5</v>
          </cell>
          <cell r="L456" t="str">
            <v>Bags</v>
          </cell>
          <cell r="M456">
            <v>1.589</v>
          </cell>
          <cell r="N456" t="str">
            <v>Bags</v>
          </cell>
          <cell r="AI456">
            <v>6.0890000000000004</v>
          </cell>
          <cell r="AJ456" t="str">
            <v>Y</v>
          </cell>
        </row>
        <row r="457">
          <cell r="A457" t="str">
            <v>06-37-b</v>
          </cell>
          <cell r="B457" t="str">
            <v>PCC 1:4:8 in mass concrete less formwork using 40% boulders</v>
          </cell>
          <cell r="C457" t="str">
            <v>100 Cft</v>
          </cell>
          <cell r="D457">
            <v>1762.97</v>
          </cell>
          <cell r="E457">
            <v>5806.19</v>
          </cell>
          <cell r="F457" t="str">
            <v>m3</v>
          </cell>
          <cell r="G457">
            <v>622.59</v>
          </cell>
          <cell r="H457">
            <v>2050.44</v>
          </cell>
          <cell r="K457">
            <v>5.4</v>
          </cell>
          <cell r="L457" t="str">
            <v>Bags</v>
          </cell>
          <cell r="M457">
            <v>1.907</v>
          </cell>
          <cell r="N457" t="str">
            <v>Bags</v>
          </cell>
          <cell r="AI457">
            <v>7.3070000000000004</v>
          </cell>
          <cell r="AJ457" t="str">
            <v>Y</v>
          </cell>
        </row>
        <row r="458">
          <cell r="A458" t="str">
            <v>06-37-c</v>
          </cell>
          <cell r="B458" t="str">
            <v>PCC 1:4:8 in mass concrete less formwork using 30% boulders</v>
          </cell>
          <cell r="C458" t="str">
            <v>100 Cft</v>
          </cell>
          <cell r="D458">
            <v>1762.97</v>
          </cell>
          <cell r="E458">
            <v>6278.39</v>
          </cell>
          <cell r="F458" t="str">
            <v>m3</v>
          </cell>
          <cell r="G458">
            <v>622.59</v>
          </cell>
          <cell r="H458">
            <v>2217.19</v>
          </cell>
          <cell r="K458">
            <v>6.3</v>
          </cell>
          <cell r="L458" t="str">
            <v>Bags</v>
          </cell>
          <cell r="M458">
            <v>2.2250000000000001</v>
          </cell>
          <cell r="N458" t="str">
            <v>Bags</v>
          </cell>
          <cell r="AI458">
            <v>8.5250000000000004</v>
          </cell>
          <cell r="AJ458" t="str">
            <v>Y</v>
          </cell>
        </row>
        <row r="459">
          <cell r="A459" t="str">
            <v>06-38-a</v>
          </cell>
          <cell r="B459" t="str">
            <v>Errecting &amp; removing formwork to concrete in any shape / position (Horizontal)</v>
          </cell>
          <cell r="C459" t="str">
            <v>100 Sft</v>
          </cell>
          <cell r="D459">
            <v>2325</v>
          </cell>
          <cell r="E459">
            <v>2539.4699999999998</v>
          </cell>
          <cell r="F459" t="str">
            <v>m2</v>
          </cell>
          <cell r="G459">
            <v>250.17</v>
          </cell>
          <cell r="H459">
            <v>273.25</v>
          </cell>
          <cell r="AI459">
            <v>0</v>
          </cell>
          <cell r="AJ459" t="str">
            <v>N</v>
          </cell>
        </row>
        <row r="460">
          <cell r="A460" t="str">
            <v>06-38-b</v>
          </cell>
          <cell r="B460" t="str">
            <v>Errecting &amp; removing formwork to concrete in any shape / position (Vertical)</v>
          </cell>
          <cell r="C460" t="str">
            <v>100 Sft</v>
          </cell>
          <cell r="D460">
            <v>2604</v>
          </cell>
          <cell r="E460">
            <v>2849.33</v>
          </cell>
          <cell r="F460" t="str">
            <v>m2</v>
          </cell>
          <cell r="G460">
            <v>280.19</v>
          </cell>
          <cell r="H460">
            <v>306.58999999999997</v>
          </cell>
          <cell r="AI460">
            <v>0</v>
          </cell>
          <cell r="AJ460" t="str">
            <v>N</v>
          </cell>
        </row>
        <row r="461">
          <cell r="A461" t="str">
            <v>06-39-a</v>
          </cell>
          <cell r="B461" t="str">
            <v>Errection and removal of steel Form work for RCC or Plain Concrete horizontal</v>
          </cell>
          <cell r="C461" t="str">
            <v>100 Sft</v>
          </cell>
          <cell r="D461">
            <v>286.75</v>
          </cell>
          <cell r="E461">
            <v>5566.16</v>
          </cell>
          <cell r="F461" t="str">
            <v>m2</v>
          </cell>
          <cell r="G461">
            <v>30.85</v>
          </cell>
          <cell r="H461">
            <v>598.91999999999996</v>
          </cell>
          <cell r="S461">
            <v>58</v>
          </cell>
          <cell r="T461" t="str">
            <v>Kg</v>
          </cell>
          <cell r="U461">
            <v>6.24</v>
          </cell>
          <cell r="V461" t="str">
            <v>Kg</v>
          </cell>
          <cell r="AI461">
            <v>64.239999999999995</v>
          </cell>
          <cell r="AJ461" t="str">
            <v>Y</v>
          </cell>
        </row>
        <row r="462">
          <cell r="A462" t="str">
            <v>06-39-b</v>
          </cell>
          <cell r="B462" t="str">
            <v>Errection and removal of steel Form work for RCC or Plain Concrete vertical</v>
          </cell>
          <cell r="C462" t="str">
            <v>100 Sft</v>
          </cell>
          <cell r="D462">
            <v>232.5</v>
          </cell>
          <cell r="E462">
            <v>5475.61</v>
          </cell>
          <cell r="F462" t="str">
            <v>m2</v>
          </cell>
          <cell r="G462">
            <v>25.02</v>
          </cell>
          <cell r="H462">
            <v>589.17999999999995</v>
          </cell>
          <cell r="S462">
            <v>58</v>
          </cell>
          <cell r="T462" t="str">
            <v>Kg</v>
          </cell>
          <cell r="U462">
            <v>6.24</v>
          </cell>
          <cell r="V462" t="str">
            <v>Kg</v>
          </cell>
          <cell r="AI462">
            <v>64.239999999999995</v>
          </cell>
          <cell r="AJ462" t="str">
            <v>Y</v>
          </cell>
        </row>
        <row r="463">
          <cell r="A463" t="str">
            <v>06-40-a</v>
          </cell>
          <cell r="B463" t="str">
            <v>Class A1 concrete in reinforcement/non reinforcement concrete structure with minimum cylinder compressive strength 3000 psi on 28 days other than concrete in water and piles with consistency range in slump 25-75 mm with water cement ratio 0.58</v>
          </cell>
          <cell r="C463" t="str">
            <v>100 Cft</v>
          </cell>
          <cell r="D463">
            <v>2402.5</v>
          </cell>
          <cell r="E463">
            <v>12349.91</v>
          </cell>
          <cell r="F463" t="str">
            <v>m3</v>
          </cell>
          <cell r="G463">
            <v>848.44</v>
          </cell>
          <cell r="H463">
            <v>4361.33</v>
          </cell>
          <cell r="K463">
            <v>17</v>
          </cell>
          <cell r="L463" t="str">
            <v>Bags</v>
          </cell>
          <cell r="M463">
            <v>6.0030000000000001</v>
          </cell>
          <cell r="N463" t="str">
            <v>Bags</v>
          </cell>
          <cell r="AI463">
            <v>23.003</v>
          </cell>
          <cell r="AJ463" t="str">
            <v>Y</v>
          </cell>
        </row>
        <row r="464">
          <cell r="A464" t="str">
            <v>06-40-b</v>
          </cell>
          <cell r="B464" t="str">
            <v xml:space="preserve">Class A2 cement concrete for concrete place under water with minimum cylinder compressive strength 3500 psi on 28 days with consistency range in slump 100-150 mm with water cement ratio 0.58 </v>
          </cell>
          <cell r="C464" t="str">
            <v>100 Cft</v>
          </cell>
          <cell r="D464">
            <v>2402.5</v>
          </cell>
          <cell r="E464">
            <v>13274.05</v>
          </cell>
          <cell r="F464" t="str">
            <v>m3</v>
          </cell>
          <cell r="G464">
            <v>848.44</v>
          </cell>
          <cell r="H464">
            <v>4687.6899999999996</v>
          </cell>
          <cell r="K464">
            <v>20</v>
          </cell>
          <cell r="L464" t="str">
            <v>Bags</v>
          </cell>
          <cell r="M464">
            <v>7.0629999999999997</v>
          </cell>
          <cell r="N464" t="str">
            <v>Bags</v>
          </cell>
          <cell r="AI464">
            <v>27.062999999999999</v>
          </cell>
          <cell r="AJ464" t="str">
            <v>Y</v>
          </cell>
        </row>
        <row r="465">
          <cell r="A465" t="str">
            <v>06-40-c</v>
          </cell>
          <cell r="B465" t="str">
            <v>Class A3 cement concrete for concrete in pile with minimum cylinder compressive strenght 4000 psi on 28 days other than concrete in water and piles with consistency range in slump 100-150 mm with water cement ratio 0.58</v>
          </cell>
          <cell r="C465" t="str">
            <v>100 Cft</v>
          </cell>
          <cell r="D465">
            <v>2402.5</v>
          </cell>
          <cell r="E465">
            <v>14883.04</v>
          </cell>
          <cell r="F465" t="str">
            <v>m3</v>
          </cell>
          <cell r="G465">
            <v>848.44</v>
          </cell>
          <cell r="H465">
            <v>5255.9</v>
          </cell>
          <cell r="K465">
            <v>23</v>
          </cell>
          <cell r="L465" t="str">
            <v>Bags</v>
          </cell>
          <cell r="M465">
            <v>8.1219999999999999</v>
          </cell>
          <cell r="N465" t="str">
            <v>Bags</v>
          </cell>
          <cell r="AI465">
            <v>31.122</v>
          </cell>
          <cell r="AJ465" t="str">
            <v>Y</v>
          </cell>
        </row>
        <row r="466">
          <cell r="A466" t="str">
            <v>06-40-d</v>
          </cell>
          <cell r="B466" t="str">
            <v>Class B concrete for concrete in pile specified works only with minimum cylinder compressive strenght 2418 psi on 28 days and consistency range in slump 25-75 mm with water cement ratio 0.65</v>
          </cell>
          <cell r="C466" t="str">
            <v>100 Cft</v>
          </cell>
          <cell r="D466">
            <v>2402.5</v>
          </cell>
          <cell r="E466">
            <v>11123.58</v>
          </cell>
          <cell r="F466" t="str">
            <v>m3</v>
          </cell>
          <cell r="G466">
            <v>848.44</v>
          </cell>
          <cell r="H466">
            <v>3928.26</v>
          </cell>
          <cell r="K466">
            <v>14</v>
          </cell>
          <cell r="L466" t="str">
            <v>Bags</v>
          </cell>
          <cell r="M466">
            <v>4.944</v>
          </cell>
          <cell r="N466" t="str">
            <v>Bags</v>
          </cell>
          <cell r="AI466">
            <v>18.943999999999999</v>
          </cell>
          <cell r="AJ466" t="str">
            <v>Y</v>
          </cell>
        </row>
        <row r="467">
          <cell r="A467" t="str">
            <v>06-40-e</v>
          </cell>
          <cell r="B467" t="str">
            <v>Class C concrete for concrete for cribbing or otherwise specified in special provision with minimum cylinder  compressive strength 3000 psi on 28 days and consistency range in slump 25-75 mm with water cement ratio 0.58</v>
          </cell>
          <cell r="C467" t="str">
            <v>100 Cft</v>
          </cell>
          <cell r="D467">
            <v>2402.5</v>
          </cell>
          <cell r="E467">
            <v>11954.54</v>
          </cell>
          <cell r="F467" t="str">
            <v>m3</v>
          </cell>
          <cell r="G467">
            <v>848.44</v>
          </cell>
          <cell r="H467">
            <v>4221.71</v>
          </cell>
          <cell r="K467">
            <v>16</v>
          </cell>
          <cell r="L467" t="str">
            <v>Bags</v>
          </cell>
          <cell r="M467">
            <v>5.65</v>
          </cell>
          <cell r="N467" t="str">
            <v>Bags</v>
          </cell>
          <cell r="AI467">
            <v>21.65</v>
          </cell>
          <cell r="AJ467" t="str">
            <v>Y</v>
          </cell>
        </row>
        <row r="468">
          <cell r="A468" t="str">
            <v>06-40-f</v>
          </cell>
          <cell r="B468" t="str">
            <v>Class D1 concrete for concrete in pre-stressed &amp; post tensioned with minimum cylinder compressive strength 4978.12 psi on 28 days and consistency range in slump 50-100 mm with water cement ratio 0.40</v>
          </cell>
          <cell r="C468" t="str">
            <v>100 Cft</v>
          </cell>
          <cell r="D468">
            <v>2402.5</v>
          </cell>
          <cell r="E468">
            <v>15714.01</v>
          </cell>
          <cell r="F468" t="str">
            <v>m3</v>
          </cell>
          <cell r="G468">
            <v>848.44</v>
          </cell>
          <cell r="H468">
            <v>5549.36</v>
          </cell>
          <cell r="K468">
            <v>25</v>
          </cell>
          <cell r="L468" t="str">
            <v>Bags</v>
          </cell>
          <cell r="M468">
            <v>8.8290000000000006</v>
          </cell>
          <cell r="N468" t="str">
            <v>Bags</v>
          </cell>
          <cell r="AI468">
            <v>33.829000000000001</v>
          </cell>
          <cell r="AJ468" t="str">
            <v>Y</v>
          </cell>
        </row>
        <row r="469">
          <cell r="A469" t="str">
            <v>06-40-g</v>
          </cell>
          <cell r="B469" t="str">
            <v>Class D2 concrete for concrete in pre-stressed &amp; post tensioned with minimum cylinder compressive strength 6045 psi on 28 days and consistency range in slump 50-100 mm with water cement ratio 0.40</v>
          </cell>
          <cell r="C469" t="str">
            <v>100 Cft</v>
          </cell>
          <cell r="D469">
            <v>2402.5</v>
          </cell>
          <cell r="E469">
            <v>16980.580000000002</v>
          </cell>
          <cell r="F469" t="str">
            <v>m3</v>
          </cell>
          <cell r="G469">
            <v>848.44</v>
          </cell>
          <cell r="H469">
            <v>5996.64</v>
          </cell>
          <cell r="K469">
            <v>28</v>
          </cell>
          <cell r="L469" t="str">
            <v>Bags</v>
          </cell>
          <cell r="M469">
            <v>9.8879999999999999</v>
          </cell>
          <cell r="N469" t="str">
            <v>Bags</v>
          </cell>
          <cell r="AI469">
            <v>37.887999999999998</v>
          </cell>
          <cell r="AJ469" t="str">
            <v>Y</v>
          </cell>
        </row>
        <row r="470">
          <cell r="A470" t="str">
            <v>06-40-h</v>
          </cell>
          <cell r="B470" t="str">
            <v>Class D3 concrete for concrete in pre-stressed &amp; post  tensioned with minimum cylinder compressive strength 7112 psi on 28 days and consistency range in slump 50-100 mm with water cement ratio 0.40</v>
          </cell>
          <cell r="C470" t="str">
            <v>100 Cft</v>
          </cell>
          <cell r="D470">
            <v>2402.5</v>
          </cell>
          <cell r="E470">
            <v>18223.18</v>
          </cell>
          <cell r="F470" t="str">
            <v>m3</v>
          </cell>
          <cell r="G470">
            <v>848.44</v>
          </cell>
          <cell r="H470">
            <v>6435.68</v>
          </cell>
          <cell r="K470">
            <v>31</v>
          </cell>
          <cell r="L470" t="str">
            <v>Bags</v>
          </cell>
          <cell r="M470">
            <v>10.948</v>
          </cell>
          <cell r="N470" t="str">
            <v>Bags</v>
          </cell>
          <cell r="AI470">
            <v>41.948</v>
          </cell>
          <cell r="AJ470" t="str">
            <v>Y</v>
          </cell>
        </row>
        <row r="471">
          <cell r="A471" t="str">
            <v>06-40-i</v>
          </cell>
          <cell r="B471" t="str">
            <v>Class Y concrete for concrete use as filler in steel grid, Bridge floor, in then reinforced section etc with minimum cylinder compressive strength 2575 psi on 28 days and consistency range in slump 50-100 mm with water cement ratio 0.58</v>
          </cell>
          <cell r="C471" t="str">
            <v>100 Cft</v>
          </cell>
          <cell r="D471">
            <v>2402.5</v>
          </cell>
          <cell r="E471">
            <v>14540.62</v>
          </cell>
          <cell r="F471" t="str">
            <v>m3</v>
          </cell>
          <cell r="G471">
            <v>848.44</v>
          </cell>
          <cell r="H471">
            <v>5134.9799999999996</v>
          </cell>
          <cell r="K471">
            <v>23</v>
          </cell>
          <cell r="L471" t="str">
            <v>Bags</v>
          </cell>
          <cell r="M471">
            <v>8.1219999999999999</v>
          </cell>
          <cell r="N471" t="str">
            <v>Bags</v>
          </cell>
          <cell r="AI471">
            <v>31.122</v>
          </cell>
          <cell r="AJ471" t="str">
            <v>Y</v>
          </cell>
        </row>
        <row r="472">
          <cell r="A472" t="str">
            <v>06-40-j</v>
          </cell>
          <cell r="B472" t="str">
            <v>Lean concrete for use as thin layer under neath footings with cylinder compressive strength of 1423 psi on 28 days.</v>
          </cell>
          <cell r="C472" t="str">
            <v>100 Cft</v>
          </cell>
          <cell r="D472">
            <v>2402.5</v>
          </cell>
          <cell r="E472">
            <v>8958.2800000000007</v>
          </cell>
          <cell r="F472" t="str">
            <v>m3</v>
          </cell>
          <cell r="G472">
            <v>848.44</v>
          </cell>
          <cell r="H472">
            <v>3163.59</v>
          </cell>
          <cell r="K472">
            <v>10</v>
          </cell>
          <cell r="L472" t="str">
            <v>Bags</v>
          </cell>
          <cell r="M472">
            <v>3.5310000000000001</v>
          </cell>
          <cell r="N472" t="str">
            <v>Bags</v>
          </cell>
          <cell r="AI472">
            <v>13.531000000000001</v>
          </cell>
          <cell r="AJ472" t="str">
            <v>Y</v>
          </cell>
        </row>
        <row r="473">
          <cell r="A473" t="str">
            <v>07-01-a</v>
          </cell>
          <cell r="B473" t="str">
            <v>Pacca brickwork in mud mortar in buildings in foundation and plinth</v>
          </cell>
          <cell r="C473" t="str">
            <v>100 Cft</v>
          </cell>
          <cell r="D473">
            <v>1751.19</v>
          </cell>
          <cell r="E473">
            <v>7743.71</v>
          </cell>
          <cell r="F473" t="str">
            <v>m3</v>
          </cell>
          <cell r="G473">
            <v>618.42999999999995</v>
          </cell>
          <cell r="H473">
            <v>2734.67</v>
          </cell>
          <cell r="O473">
            <v>1350</v>
          </cell>
          <cell r="P473" t="str">
            <v>Nos.</v>
          </cell>
          <cell r="Q473">
            <v>476.75</v>
          </cell>
          <cell r="R473" t="str">
            <v>Nos.</v>
          </cell>
          <cell r="AI473">
            <v>1826.75</v>
          </cell>
          <cell r="AJ473" t="str">
            <v>Y</v>
          </cell>
        </row>
        <row r="474">
          <cell r="A474" t="str">
            <v>07-01-b</v>
          </cell>
          <cell r="B474" t="str">
            <v>Pacca brickwork in mud mortar in buildings in ground floor</v>
          </cell>
          <cell r="C474" t="str">
            <v>100 Cft</v>
          </cell>
          <cell r="D474">
            <v>2327.48</v>
          </cell>
          <cell r="E474">
            <v>8416.7999999999993</v>
          </cell>
          <cell r="F474" t="str">
            <v>m3</v>
          </cell>
          <cell r="G474">
            <v>821.94</v>
          </cell>
          <cell r="H474">
            <v>2972.37</v>
          </cell>
          <cell r="O474">
            <v>1350</v>
          </cell>
          <cell r="P474" t="str">
            <v>Nos.</v>
          </cell>
          <cell r="Q474">
            <v>476.75</v>
          </cell>
          <cell r="R474" t="str">
            <v>Nos.</v>
          </cell>
          <cell r="AI474">
            <v>1826.75</v>
          </cell>
          <cell r="AJ474" t="str">
            <v>Y</v>
          </cell>
        </row>
        <row r="475">
          <cell r="A475" t="str">
            <v>07-02-a</v>
          </cell>
          <cell r="B475" t="str">
            <v>Add extra labour on Item 07-01 for brickwork in First floor</v>
          </cell>
          <cell r="C475" t="str">
            <v>100 Cft</v>
          </cell>
          <cell r="D475">
            <v>426.25</v>
          </cell>
          <cell r="E475">
            <v>523.04999999999995</v>
          </cell>
          <cell r="F475" t="str">
            <v>m3</v>
          </cell>
          <cell r="G475">
            <v>150.53</v>
          </cell>
          <cell r="H475">
            <v>184.71</v>
          </cell>
          <cell r="AI475">
            <v>0</v>
          </cell>
          <cell r="AJ475" t="str">
            <v>N</v>
          </cell>
        </row>
        <row r="476">
          <cell r="A476" t="str">
            <v>07-02-b</v>
          </cell>
          <cell r="B476" t="str">
            <v>Add extra labour on Item 07-01 for brickwork in Second floor</v>
          </cell>
          <cell r="C476" t="str">
            <v>100 Cft</v>
          </cell>
          <cell r="D476">
            <v>999.75</v>
          </cell>
          <cell r="E476">
            <v>1096.55</v>
          </cell>
          <cell r="F476" t="str">
            <v>m3</v>
          </cell>
          <cell r="G476">
            <v>353.06</v>
          </cell>
          <cell r="H476">
            <v>387.24</v>
          </cell>
          <cell r="AI476">
            <v>0</v>
          </cell>
          <cell r="AJ476" t="str">
            <v>N</v>
          </cell>
        </row>
        <row r="477">
          <cell r="A477" t="str">
            <v>07-02-c</v>
          </cell>
          <cell r="B477" t="str">
            <v>Add extra labour on Item 07-01 for brickwork in Third floor</v>
          </cell>
          <cell r="C477" t="str">
            <v>100 Cft</v>
          </cell>
          <cell r="D477">
            <v>1573.25</v>
          </cell>
          <cell r="E477">
            <v>1670.05</v>
          </cell>
          <cell r="F477" t="str">
            <v>m3</v>
          </cell>
          <cell r="G477">
            <v>555.59</v>
          </cell>
          <cell r="H477">
            <v>589.77</v>
          </cell>
          <cell r="AI477">
            <v>0</v>
          </cell>
          <cell r="AJ477" t="str">
            <v>N</v>
          </cell>
        </row>
        <row r="478">
          <cell r="A478" t="str">
            <v>07-02-d</v>
          </cell>
          <cell r="B478" t="str">
            <v>Add extra labour on Item 07-01 for brickwork in Fourth &amp; subsequent floors.</v>
          </cell>
          <cell r="C478" t="str">
            <v>100 Cft</v>
          </cell>
          <cell r="D478">
            <v>2146.75</v>
          </cell>
          <cell r="E478">
            <v>2243.5500000000002</v>
          </cell>
          <cell r="F478" t="str">
            <v>m3</v>
          </cell>
          <cell r="G478">
            <v>758.12</v>
          </cell>
          <cell r="H478">
            <v>792.3</v>
          </cell>
          <cell r="AI478">
            <v>0</v>
          </cell>
          <cell r="AJ478" t="str">
            <v>N</v>
          </cell>
        </row>
        <row r="479">
          <cell r="A479" t="str">
            <v>07-03-a</v>
          </cell>
          <cell r="B479" t="str">
            <v>Pacca brick work in mud mortar other than building Upto 20 ft. height</v>
          </cell>
          <cell r="C479" t="str">
            <v>100 Cft</v>
          </cell>
          <cell r="D479">
            <v>2433.5</v>
          </cell>
          <cell r="E479">
            <v>8426.0300000000007</v>
          </cell>
          <cell r="F479" t="str">
            <v>m3</v>
          </cell>
          <cell r="G479">
            <v>859.38</v>
          </cell>
          <cell r="H479">
            <v>2975.63</v>
          </cell>
          <cell r="O479">
            <v>1350</v>
          </cell>
          <cell r="P479" t="str">
            <v>Nos.</v>
          </cell>
          <cell r="Q479">
            <v>476.75</v>
          </cell>
          <cell r="R479" t="str">
            <v>Nos.</v>
          </cell>
          <cell r="AI479">
            <v>1826.75</v>
          </cell>
          <cell r="AJ479" t="str">
            <v>Y</v>
          </cell>
        </row>
        <row r="480">
          <cell r="A480" t="str">
            <v>07-03-b</v>
          </cell>
          <cell r="B480" t="str">
            <v>Pacca brick work in mud mortar other than building Extra labour for each 5 ft. addl. height or part</v>
          </cell>
          <cell r="C480" t="str">
            <v>100 Cft</v>
          </cell>
          <cell r="D480">
            <v>426.25</v>
          </cell>
          <cell r="E480">
            <v>426.25</v>
          </cell>
          <cell r="F480" t="str">
            <v>m3</v>
          </cell>
          <cell r="G480">
            <v>150.53</v>
          </cell>
          <cell r="H480">
            <v>150.53</v>
          </cell>
          <cell r="AI480">
            <v>0</v>
          </cell>
          <cell r="AJ480" t="str">
            <v>N</v>
          </cell>
        </row>
        <row r="481">
          <cell r="A481" t="str">
            <v>07-04-a-01</v>
          </cell>
          <cell r="B481" t="str">
            <v>Pacca brick work in foundation and plinth in Cement, sand mortar 1:2</v>
          </cell>
          <cell r="C481" t="str">
            <v>100 Cft</v>
          </cell>
          <cell r="D481">
            <v>2316.3200000000002</v>
          </cell>
          <cell r="E481">
            <v>11718.02</v>
          </cell>
          <cell r="F481" t="str">
            <v>m3</v>
          </cell>
          <cell r="G481">
            <v>818</v>
          </cell>
          <cell r="H481">
            <v>4138.18</v>
          </cell>
          <cell r="K481">
            <v>8</v>
          </cell>
          <cell r="L481" t="str">
            <v>Bags</v>
          </cell>
          <cell r="M481">
            <v>2.8250000000000002</v>
          </cell>
          <cell r="N481" t="str">
            <v>Bags</v>
          </cell>
          <cell r="O481">
            <v>1350</v>
          </cell>
          <cell r="P481" t="str">
            <v>Nos.</v>
          </cell>
          <cell r="Q481">
            <v>476.75</v>
          </cell>
          <cell r="R481" t="str">
            <v>Nos.</v>
          </cell>
          <cell r="AI481">
            <v>1837.575</v>
          </cell>
          <cell r="AJ481" t="str">
            <v>Y</v>
          </cell>
        </row>
        <row r="482">
          <cell r="A482" t="str">
            <v>07-04-a-02</v>
          </cell>
          <cell r="B482" t="str">
            <v>Pacca brick work in foundation and plinth in Cement, sand mortar 1:3</v>
          </cell>
          <cell r="C482" t="str">
            <v>100 Cft</v>
          </cell>
          <cell r="D482">
            <v>2316.3200000000002</v>
          </cell>
          <cell r="E482">
            <v>10871.78</v>
          </cell>
          <cell r="F482" t="str">
            <v>m3</v>
          </cell>
          <cell r="G482">
            <v>818</v>
          </cell>
          <cell r="H482">
            <v>3839.34</v>
          </cell>
          <cell r="K482">
            <v>6</v>
          </cell>
          <cell r="L482" t="str">
            <v>Bags</v>
          </cell>
          <cell r="M482">
            <v>2.1190000000000002</v>
          </cell>
          <cell r="N482" t="str">
            <v>Bags</v>
          </cell>
          <cell r="O482">
            <v>1350</v>
          </cell>
          <cell r="P482" t="str">
            <v>Nos.</v>
          </cell>
          <cell r="Q482">
            <v>476.75</v>
          </cell>
          <cell r="R482" t="str">
            <v>Nos.</v>
          </cell>
          <cell r="AI482">
            <v>1834.8689999999999</v>
          </cell>
          <cell r="AJ482" t="str">
            <v>Y</v>
          </cell>
        </row>
        <row r="483">
          <cell r="A483" t="str">
            <v>07-04-a-03</v>
          </cell>
          <cell r="B483" t="str">
            <v>Pacca brick work in foundation and plinth in Cement, sand mortar 1:4</v>
          </cell>
          <cell r="C483" t="str">
            <v>100 Cft</v>
          </cell>
          <cell r="D483">
            <v>2316.3200000000002</v>
          </cell>
          <cell r="E483">
            <v>10364.030000000001</v>
          </cell>
          <cell r="F483" t="str">
            <v>m3</v>
          </cell>
          <cell r="G483">
            <v>818</v>
          </cell>
          <cell r="H483">
            <v>3660.03</v>
          </cell>
          <cell r="K483">
            <v>4.8</v>
          </cell>
          <cell r="L483" t="str">
            <v>Bags</v>
          </cell>
          <cell r="M483">
            <v>1.6950000000000001</v>
          </cell>
          <cell r="N483" t="str">
            <v>Bags</v>
          </cell>
          <cell r="O483">
            <v>1350</v>
          </cell>
          <cell r="P483" t="str">
            <v>Nos.</v>
          </cell>
          <cell r="Q483">
            <v>476.75</v>
          </cell>
          <cell r="R483" t="str">
            <v>Nos.</v>
          </cell>
          <cell r="AI483">
            <v>1833.2449999999999</v>
          </cell>
          <cell r="AJ483" t="str">
            <v>Y</v>
          </cell>
        </row>
        <row r="484">
          <cell r="A484" t="str">
            <v>07-04-a-04</v>
          </cell>
          <cell r="B484" t="str">
            <v>Pacca brick work in foundation and plinth in Cement, sand mortar 1:5</v>
          </cell>
          <cell r="C484" t="str">
            <v>100 Cft</v>
          </cell>
          <cell r="D484">
            <v>2316.3200000000002</v>
          </cell>
          <cell r="E484">
            <v>10005.57</v>
          </cell>
          <cell r="F484" t="str">
            <v>m3</v>
          </cell>
          <cell r="G484">
            <v>818</v>
          </cell>
          <cell r="H484">
            <v>3533.44</v>
          </cell>
          <cell r="K484">
            <v>4</v>
          </cell>
          <cell r="L484" t="str">
            <v>Bags</v>
          </cell>
          <cell r="M484">
            <v>1.413</v>
          </cell>
          <cell r="N484" t="str">
            <v>Bags</v>
          </cell>
          <cell r="O484">
            <v>1350</v>
          </cell>
          <cell r="P484" t="str">
            <v>Nos.</v>
          </cell>
          <cell r="Q484">
            <v>476.75</v>
          </cell>
          <cell r="R484" t="str">
            <v>Nos.</v>
          </cell>
          <cell r="AI484">
            <v>1832.163</v>
          </cell>
          <cell r="AJ484" t="str">
            <v>Y</v>
          </cell>
        </row>
        <row r="485">
          <cell r="A485" t="str">
            <v>07-04-a-05</v>
          </cell>
          <cell r="B485" t="str">
            <v>Pacca brick work in foundation and plinth in Cement, sand mortar 1:6</v>
          </cell>
          <cell r="C485" t="str">
            <v>100 Cft</v>
          </cell>
          <cell r="D485">
            <v>2316.3200000000002</v>
          </cell>
          <cell r="E485">
            <v>9788.58</v>
          </cell>
          <cell r="F485" t="str">
            <v>m3</v>
          </cell>
          <cell r="G485">
            <v>818</v>
          </cell>
          <cell r="H485">
            <v>3456.81</v>
          </cell>
          <cell r="K485">
            <v>3.44</v>
          </cell>
          <cell r="L485" t="str">
            <v>Bags</v>
          </cell>
          <cell r="M485">
            <v>1.2150000000000001</v>
          </cell>
          <cell r="N485" t="str">
            <v>Bags</v>
          </cell>
          <cell r="O485">
            <v>1350</v>
          </cell>
          <cell r="P485" t="str">
            <v>Nos.</v>
          </cell>
          <cell r="Q485">
            <v>476.75</v>
          </cell>
          <cell r="R485" t="str">
            <v>Nos.</v>
          </cell>
          <cell r="AI485">
            <v>1831.405</v>
          </cell>
          <cell r="AJ485" t="str">
            <v>Y</v>
          </cell>
        </row>
        <row r="486">
          <cell r="A486" t="str">
            <v>07-04-a-06</v>
          </cell>
          <cell r="B486" t="str">
            <v>Pacca brick work in foundation and plinth in Cement, sand  mortar 1:7</v>
          </cell>
          <cell r="C486" t="str">
            <v>100 Cft</v>
          </cell>
          <cell r="D486">
            <v>2316.3200000000002</v>
          </cell>
          <cell r="E486">
            <v>9604.91</v>
          </cell>
          <cell r="F486" t="str">
            <v>m3</v>
          </cell>
          <cell r="G486">
            <v>818</v>
          </cell>
          <cell r="H486">
            <v>3391.94</v>
          </cell>
          <cell r="K486">
            <v>3</v>
          </cell>
          <cell r="L486" t="str">
            <v>Bags</v>
          </cell>
          <cell r="M486">
            <v>1.0589999999999999</v>
          </cell>
          <cell r="N486" t="str">
            <v>Bags</v>
          </cell>
          <cell r="O486">
            <v>1350</v>
          </cell>
          <cell r="P486" t="str">
            <v>Nos.</v>
          </cell>
          <cell r="Q486">
            <v>476.75</v>
          </cell>
          <cell r="R486" t="str">
            <v>Nos.</v>
          </cell>
          <cell r="AI486">
            <v>1830.809</v>
          </cell>
          <cell r="AJ486" t="str">
            <v>Y</v>
          </cell>
        </row>
        <row r="487">
          <cell r="A487" t="str">
            <v>07-04-a-07</v>
          </cell>
          <cell r="B487" t="str">
            <v>Pacca brick work in foundation and plinth in Cement, sand mortar 1:8</v>
          </cell>
          <cell r="C487" t="str">
            <v>100 Cft</v>
          </cell>
          <cell r="D487">
            <v>2316.3200000000002</v>
          </cell>
          <cell r="E487">
            <v>9458.5</v>
          </cell>
          <cell r="F487" t="str">
            <v>m3</v>
          </cell>
          <cell r="G487">
            <v>818</v>
          </cell>
          <cell r="H487">
            <v>3340.24</v>
          </cell>
          <cell r="K487">
            <v>2.66</v>
          </cell>
          <cell r="L487" t="str">
            <v>Bags</v>
          </cell>
          <cell r="M487">
            <v>0.93899999999999995</v>
          </cell>
          <cell r="N487" t="str">
            <v>Bags</v>
          </cell>
          <cell r="O487">
            <v>1350</v>
          </cell>
          <cell r="P487" t="str">
            <v>Nos.</v>
          </cell>
          <cell r="Q487">
            <v>476.75</v>
          </cell>
          <cell r="R487" t="str">
            <v>Nos.</v>
          </cell>
          <cell r="AI487">
            <v>1830.3489999999999</v>
          </cell>
          <cell r="AJ487" t="str">
            <v>Y</v>
          </cell>
        </row>
        <row r="488">
          <cell r="A488" t="str">
            <v>07-04-b-01</v>
          </cell>
          <cell r="B488" t="str">
            <v>Pacca brick work in foundation and plinth in Lime, cement, sand mortar 1:1:6</v>
          </cell>
          <cell r="C488" t="str">
            <v>100 Cft</v>
          </cell>
          <cell r="D488">
            <v>2316.3200000000002</v>
          </cell>
          <cell r="E488">
            <v>10005.870000000001</v>
          </cell>
          <cell r="F488" t="str">
            <v>m3</v>
          </cell>
          <cell r="G488">
            <v>818</v>
          </cell>
          <cell r="H488">
            <v>3533.54</v>
          </cell>
          <cell r="K488">
            <v>3.2</v>
          </cell>
          <cell r="L488" t="str">
            <v>Bags</v>
          </cell>
          <cell r="M488">
            <v>1.1299999999999999</v>
          </cell>
          <cell r="N488" t="str">
            <v>Bags</v>
          </cell>
          <cell r="O488">
            <v>1350</v>
          </cell>
          <cell r="P488" t="str">
            <v>Nos.</v>
          </cell>
          <cell r="Q488">
            <v>476.75</v>
          </cell>
          <cell r="R488" t="str">
            <v>Nos.</v>
          </cell>
          <cell r="AI488">
            <v>1831.08</v>
          </cell>
          <cell r="AJ488" t="str">
            <v>Y</v>
          </cell>
        </row>
        <row r="489">
          <cell r="A489" t="str">
            <v>07-04-b-02</v>
          </cell>
          <cell r="B489" t="str">
            <v>Pacca brick work in foundation and plinth in Lime, cement, sand mortar 1:1:7</v>
          </cell>
          <cell r="C489" t="str">
            <v>100 Cft</v>
          </cell>
          <cell r="D489">
            <v>2316.3200000000002</v>
          </cell>
          <cell r="E489">
            <v>9822.68</v>
          </cell>
          <cell r="F489" t="str">
            <v>m3</v>
          </cell>
          <cell r="G489">
            <v>818</v>
          </cell>
          <cell r="H489">
            <v>3468.85</v>
          </cell>
          <cell r="K489">
            <v>2.85</v>
          </cell>
          <cell r="L489" t="str">
            <v>Bags</v>
          </cell>
          <cell r="M489">
            <v>1.006</v>
          </cell>
          <cell r="N489" t="str">
            <v>Bags</v>
          </cell>
          <cell r="O489">
            <v>1350</v>
          </cell>
          <cell r="P489" t="str">
            <v>Nos.</v>
          </cell>
          <cell r="Q489">
            <v>476.75</v>
          </cell>
          <cell r="R489" t="str">
            <v>Nos.</v>
          </cell>
          <cell r="AI489">
            <v>1830.606</v>
          </cell>
          <cell r="AJ489" t="str">
            <v>Y</v>
          </cell>
        </row>
        <row r="490">
          <cell r="A490" t="str">
            <v>07-04-b-03</v>
          </cell>
          <cell r="B490" t="str">
            <v>Pacca brick work in foundation and plinth in Lime, cement, sand mortar 1:1:8</v>
          </cell>
          <cell r="C490" t="str">
            <v>100 Cft</v>
          </cell>
          <cell r="D490">
            <v>3029.32</v>
          </cell>
          <cell r="E490">
            <v>10388.299999999999</v>
          </cell>
          <cell r="F490" t="str">
            <v>m3</v>
          </cell>
          <cell r="G490">
            <v>1069.8</v>
          </cell>
          <cell r="H490">
            <v>3668.6</v>
          </cell>
          <cell r="K490">
            <v>2.56</v>
          </cell>
          <cell r="L490" t="str">
            <v>Bags</v>
          </cell>
          <cell r="M490">
            <v>0.90400000000000003</v>
          </cell>
          <cell r="N490" t="str">
            <v>Bags</v>
          </cell>
          <cell r="O490">
            <v>1350</v>
          </cell>
          <cell r="P490" t="str">
            <v>Nos.</v>
          </cell>
          <cell r="Q490">
            <v>476.75</v>
          </cell>
          <cell r="R490" t="str">
            <v>Nos.</v>
          </cell>
          <cell r="AI490">
            <v>1830.2139999999999</v>
          </cell>
          <cell r="AJ490" t="str">
            <v>Y</v>
          </cell>
        </row>
        <row r="491">
          <cell r="A491" t="str">
            <v>07-04-b-04</v>
          </cell>
          <cell r="B491" t="str">
            <v>Pacca brick work in foundation and plinth in Lime, cement, sand mortar 1:1:9</v>
          </cell>
          <cell r="C491" t="str">
            <v>100 Cft</v>
          </cell>
          <cell r="D491">
            <v>2316.3200000000002</v>
          </cell>
          <cell r="E491">
            <v>9551.33</v>
          </cell>
          <cell r="F491" t="str">
            <v>m3</v>
          </cell>
          <cell r="G491">
            <v>818</v>
          </cell>
          <cell r="H491">
            <v>3373.02</v>
          </cell>
          <cell r="K491">
            <v>2.3199999999999998</v>
          </cell>
          <cell r="L491" t="str">
            <v>Bags</v>
          </cell>
          <cell r="M491">
            <v>0.81899999999999995</v>
          </cell>
          <cell r="N491" t="str">
            <v>Bags</v>
          </cell>
          <cell r="O491">
            <v>1350</v>
          </cell>
          <cell r="P491" t="str">
            <v>Nos.</v>
          </cell>
          <cell r="Q491">
            <v>476.75</v>
          </cell>
          <cell r="R491" t="str">
            <v>Nos.</v>
          </cell>
          <cell r="AI491">
            <v>1829.8889999999999</v>
          </cell>
          <cell r="AJ491" t="str">
            <v>Y</v>
          </cell>
        </row>
        <row r="492">
          <cell r="A492" t="str">
            <v>07-04-b-05</v>
          </cell>
          <cell r="B492" t="str">
            <v>Pacca brick work in foundation and plinth in Lime, cement, sand mortar 1:1:10</v>
          </cell>
          <cell r="C492" t="str">
            <v>100 Cft</v>
          </cell>
          <cell r="D492">
            <v>2316.3200000000002</v>
          </cell>
          <cell r="E492">
            <v>9458.4599999999991</v>
          </cell>
          <cell r="F492" t="str">
            <v>m3</v>
          </cell>
          <cell r="G492">
            <v>818</v>
          </cell>
          <cell r="H492">
            <v>3340.23</v>
          </cell>
          <cell r="K492">
            <v>2.14</v>
          </cell>
          <cell r="L492" t="str">
            <v>Bags</v>
          </cell>
          <cell r="M492">
            <v>0.75600000000000001</v>
          </cell>
          <cell r="N492" t="str">
            <v>Bags</v>
          </cell>
          <cell r="O492">
            <v>1350</v>
          </cell>
          <cell r="P492" t="str">
            <v>Nos.</v>
          </cell>
          <cell r="Q492">
            <v>476.75</v>
          </cell>
          <cell r="R492" t="str">
            <v>Nos.</v>
          </cell>
          <cell r="AI492">
            <v>1829.646</v>
          </cell>
          <cell r="AJ492" t="str">
            <v>Y</v>
          </cell>
        </row>
        <row r="493">
          <cell r="A493" t="str">
            <v>07-04-c</v>
          </cell>
          <cell r="B493" t="str">
            <v>Pacca brick work in foundation and plinth in Lime, sand mortar 1:2</v>
          </cell>
          <cell r="C493" t="str">
            <v>100 Cft</v>
          </cell>
          <cell r="D493">
            <v>2316.3200000000002</v>
          </cell>
          <cell r="E493">
            <v>9255.33</v>
          </cell>
          <cell r="F493" t="str">
            <v>m3</v>
          </cell>
          <cell r="G493">
            <v>818</v>
          </cell>
          <cell r="H493">
            <v>3268.49</v>
          </cell>
          <cell r="O493">
            <v>1350</v>
          </cell>
          <cell r="P493" t="str">
            <v>Nos.</v>
          </cell>
          <cell r="Q493">
            <v>476.75</v>
          </cell>
          <cell r="R493" t="str">
            <v>Nos.</v>
          </cell>
          <cell r="AI493">
            <v>1826.75</v>
          </cell>
          <cell r="AJ493" t="str">
            <v>Y</v>
          </cell>
        </row>
        <row r="494">
          <cell r="A494" t="str">
            <v>07-04-c-01</v>
          </cell>
          <cell r="B494" t="str">
            <v>Pacca brick work in foundation and plinth in lime, sand, surkhi 1:1:1</v>
          </cell>
          <cell r="C494" t="str">
            <v>100 Cft</v>
          </cell>
          <cell r="D494">
            <v>2316.3200000000002</v>
          </cell>
          <cell r="E494">
            <v>9129.02</v>
          </cell>
          <cell r="F494" t="str">
            <v>m3</v>
          </cell>
          <cell r="G494">
            <v>818</v>
          </cell>
          <cell r="H494">
            <v>3223.89</v>
          </cell>
          <cell r="O494">
            <v>1350</v>
          </cell>
          <cell r="P494" t="str">
            <v>Nos.</v>
          </cell>
          <cell r="Q494">
            <v>476.75</v>
          </cell>
          <cell r="R494" t="str">
            <v>Nos.</v>
          </cell>
          <cell r="AI494">
            <v>1826.75</v>
          </cell>
          <cell r="AJ494" t="str">
            <v>Y</v>
          </cell>
        </row>
        <row r="495">
          <cell r="A495" t="str">
            <v>07-04-c-02</v>
          </cell>
          <cell r="B495" t="str">
            <v>Pacca brick work in foundation and plinth in lime, coarse cinder.</v>
          </cell>
          <cell r="C495" t="str">
            <v>100 Cft</v>
          </cell>
          <cell r="D495">
            <v>2316.3200000000002</v>
          </cell>
          <cell r="E495">
            <v>9582.3700000000008</v>
          </cell>
          <cell r="F495" t="str">
            <v>m3</v>
          </cell>
          <cell r="G495">
            <v>818</v>
          </cell>
          <cell r="H495">
            <v>3383.99</v>
          </cell>
          <cell r="O495">
            <v>1350</v>
          </cell>
          <cell r="P495" t="str">
            <v>Nos.</v>
          </cell>
          <cell r="Q495">
            <v>476.75</v>
          </cell>
          <cell r="R495" t="str">
            <v>Nos.</v>
          </cell>
          <cell r="AI495">
            <v>1826.75</v>
          </cell>
          <cell r="AJ495" t="str">
            <v>Y</v>
          </cell>
        </row>
        <row r="496">
          <cell r="A496" t="str">
            <v>07-04-c-03</v>
          </cell>
          <cell r="B496" t="str">
            <v>Pacca brick work in foundation and plinth in lime, surkhi mortar 2:3</v>
          </cell>
          <cell r="C496" t="str">
            <v>100 Cft</v>
          </cell>
          <cell r="D496">
            <v>2316.3200000000002</v>
          </cell>
          <cell r="E496">
            <v>9327.36</v>
          </cell>
          <cell r="F496" t="str">
            <v>m3</v>
          </cell>
          <cell r="G496">
            <v>818</v>
          </cell>
          <cell r="H496">
            <v>3293.93</v>
          </cell>
          <cell r="O496">
            <v>1350</v>
          </cell>
          <cell r="P496" t="str">
            <v>Nos.</v>
          </cell>
          <cell r="Q496">
            <v>476.75</v>
          </cell>
          <cell r="R496" t="str">
            <v>Nos.</v>
          </cell>
          <cell r="AI496">
            <v>1826.75</v>
          </cell>
          <cell r="AJ496" t="str">
            <v>Y</v>
          </cell>
        </row>
        <row r="497">
          <cell r="A497" t="str">
            <v>07-04-c-04</v>
          </cell>
          <cell r="B497" t="str">
            <v>Pacca brick work in foundation and plinth in lime, surkhi mortar 1:2</v>
          </cell>
          <cell r="C497" t="str">
            <v>100 Cft</v>
          </cell>
          <cell r="D497">
            <v>2316.3200000000002</v>
          </cell>
          <cell r="E497">
            <v>9142.42</v>
          </cell>
          <cell r="F497" t="str">
            <v>m3</v>
          </cell>
          <cell r="G497">
            <v>818</v>
          </cell>
          <cell r="H497">
            <v>3228.62</v>
          </cell>
          <cell r="O497">
            <v>1350</v>
          </cell>
          <cell r="P497" t="str">
            <v>Nos.</v>
          </cell>
          <cell r="Q497">
            <v>476.75</v>
          </cell>
          <cell r="R497" t="str">
            <v>Nos.</v>
          </cell>
          <cell r="AI497">
            <v>1826.75</v>
          </cell>
          <cell r="AJ497" t="str">
            <v>Y</v>
          </cell>
        </row>
        <row r="498">
          <cell r="A498" t="str">
            <v>07-04-c-05</v>
          </cell>
          <cell r="B498" t="str">
            <v>Pacca brick work in foundation and plinth in lime, surkhi mortar 1:3</v>
          </cell>
          <cell r="C498" t="str">
            <v>100 Cft</v>
          </cell>
          <cell r="D498">
            <v>2316.3200000000002</v>
          </cell>
          <cell r="E498">
            <v>8909.69</v>
          </cell>
          <cell r="F498" t="str">
            <v>m3</v>
          </cell>
          <cell r="G498">
            <v>818</v>
          </cell>
          <cell r="H498">
            <v>3146.43</v>
          </cell>
          <cell r="O498">
            <v>1350</v>
          </cell>
          <cell r="P498" t="str">
            <v>Nos.</v>
          </cell>
          <cell r="Q498">
            <v>476.75</v>
          </cell>
          <cell r="R498" t="str">
            <v>Nos.</v>
          </cell>
          <cell r="AI498">
            <v>1826.75</v>
          </cell>
          <cell r="AJ498" t="str">
            <v>Y</v>
          </cell>
        </row>
        <row r="499">
          <cell r="A499" t="str">
            <v>07-05-a-01</v>
          </cell>
          <cell r="B499" t="str">
            <v>Pacca brick work in ground floor Cement, sand mortar 1:2</v>
          </cell>
          <cell r="C499" t="str">
            <v>100 Cft</v>
          </cell>
          <cell r="D499">
            <v>2970.42</v>
          </cell>
          <cell r="E499">
            <v>12468.92</v>
          </cell>
          <cell r="F499" t="str">
            <v>m3</v>
          </cell>
          <cell r="G499">
            <v>1048.99</v>
          </cell>
          <cell r="H499">
            <v>4403.3599999999997</v>
          </cell>
          <cell r="K499">
            <v>8</v>
          </cell>
          <cell r="L499" t="str">
            <v>Bags</v>
          </cell>
          <cell r="M499">
            <v>2.8250000000000002</v>
          </cell>
          <cell r="N499" t="str">
            <v>Bags</v>
          </cell>
          <cell r="O499">
            <v>1350</v>
          </cell>
          <cell r="P499" t="str">
            <v>Nos.</v>
          </cell>
          <cell r="Q499">
            <v>476.75</v>
          </cell>
          <cell r="R499" t="str">
            <v>Nos.</v>
          </cell>
          <cell r="AI499">
            <v>1837.575</v>
          </cell>
          <cell r="AJ499" t="str">
            <v>Y</v>
          </cell>
        </row>
        <row r="500">
          <cell r="A500" t="str">
            <v>07-05-a-02</v>
          </cell>
          <cell r="B500" t="str">
            <v>Pacca brick work in ground floor Cement, sand mortar 1:3</v>
          </cell>
          <cell r="C500" t="str">
            <v>100 Cft</v>
          </cell>
          <cell r="D500">
            <v>2970.42</v>
          </cell>
          <cell r="E500">
            <v>11622.68</v>
          </cell>
          <cell r="F500" t="str">
            <v>m3</v>
          </cell>
          <cell r="G500">
            <v>1048.99</v>
          </cell>
          <cell r="H500">
            <v>4104.51</v>
          </cell>
          <cell r="K500">
            <v>6</v>
          </cell>
          <cell r="L500" t="str">
            <v>Bags</v>
          </cell>
          <cell r="M500">
            <v>2.1190000000000002</v>
          </cell>
          <cell r="N500" t="str">
            <v>Bags</v>
          </cell>
          <cell r="O500">
            <v>1350</v>
          </cell>
          <cell r="P500" t="str">
            <v>Nos.</v>
          </cell>
          <cell r="Q500">
            <v>476.75</v>
          </cell>
          <cell r="R500" t="str">
            <v>Nos.</v>
          </cell>
          <cell r="AI500">
            <v>1834.8689999999999</v>
          </cell>
          <cell r="AJ500" t="str">
            <v>Y</v>
          </cell>
        </row>
        <row r="501">
          <cell r="A501" t="str">
            <v>07-05-a-03</v>
          </cell>
          <cell r="B501" t="str">
            <v>Pacca brick work in ground floor Cement, sand mortar 1:4</v>
          </cell>
          <cell r="C501" t="str">
            <v>100 Cft</v>
          </cell>
          <cell r="D501">
            <v>2970.42</v>
          </cell>
          <cell r="E501">
            <v>11114.93</v>
          </cell>
          <cell r="F501" t="str">
            <v>m3</v>
          </cell>
          <cell r="G501">
            <v>1048.99</v>
          </cell>
          <cell r="H501">
            <v>3925.2</v>
          </cell>
          <cell r="K501">
            <v>4.8</v>
          </cell>
          <cell r="L501" t="str">
            <v>Bags</v>
          </cell>
          <cell r="M501">
            <v>1.6950000000000001</v>
          </cell>
          <cell r="N501" t="str">
            <v>Bags</v>
          </cell>
          <cell r="O501">
            <v>1350</v>
          </cell>
          <cell r="P501" t="str">
            <v>Nos.</v>
          </cell>
          <cell r="Q501">
            <v>476.75</v>
          </cell>
          <cell r="R501" t="str">
            <v>Nos.</v>
          </cell>
          <cell r="AI501">
            <v>1833.2449999999999</v>
          </cell>
          <cell r="AJ501" t="str">
            <v>Y</v>
          </cell>
        </row>
        <row r="502">
          <cell r="A502" t="str">
            <v>07-05-a-04</v>
          </cell>
          <cell r="B502" t="str">
            <v>Pacca brick work in ground floor Cement, sand mortar 1:5</v>
          </cell>
          <cell r="C502" t="str">
            <v>100 Cft</v>
          </cell>
          <cell r="D502">
            <v>2970.42</v>
          </cell>
          <cell r="E502">
            <v>10776.43</v>
          </cell>
          <cell r="F502" t="str">
            <v>m3</v>
          </cell>
          <cell r="G502">
            <v>1048.99</v>
          </cell>
          <cell r="H502">
            <v>3805.66</v>
          </cell>
          <cell r="K502">
            <v>4</v>
          </cell>
          <cell r="L502" t="str">
            <v>Bags</v>
          </cell>
          <cell r="M502">
            <v>1.413</v>
          </cell>
          <cell r="N502" t="str">
            <v>Bags</v>
          </cell>
          <cell r="O502">
            <v>1350</v>
          </cell>
          <cell r="P502" t="str">
            <v>Nos.</v>
          </cell>
          <cell r="Q502">
            <v>476.75</v>
          </cell>
          <cell r="R502" t="str">
            <v>Nos.</v>
          </cell>
          <cell r="AI502">
            <v>1832.163</v>
          </cell>
          <cell r="AJ502" t="str">
            <v>Y</v>
          </cell>
        </row>
        <row r="503">
          <cell r="A503" t="str">
            <v>07-05-a-05</v>
          </cell>
          <cell r="B503" t="str">
            <v>Pacca brick work in ground floor Cement, sand mortar 1:6</v>
          </cell>
          <cell r="C503" t="str">
            <v>100 Cft</v>
          </cell>
          <cell r="D503">
            <v>2970.42</v>
          </cell>
          <cell r="E503">
            <v>10539.48</v>
          </cell>
          <cell r="F503" t="str">
            <v>m3</v>
          </cell>
          <cell r="G503">
            <v>1048.99</v>
          </cell>
          <cell r="H503">
            <v>3721.99</v>
          </cell>
          <cell r="K503">
            <v>3.44</v>
          </cell>
          <cell r="L503" t="str">
            <v>Bags</v>
          </cell>
          <cell r="M503">
            <v>1.2150000000000001</v>
          </cell>
          <cell r="N503" t="str">
            <v>Bags</v>
          </cell>
          <cell r="O503">
            <v>1350</v>
          </cell>
          <cell r="P503" t="str">
            <v>Nos.</v>
          </cell>
          <cell r="Q503">
            <v>476.75</v>
          </cell>
          <cell r="R503" t="str">
            <v>Nos.</v>
          </cell>
          <cell r="AI503">
            <v>1831.405</v>
          </cell>
          <cell r="AJ503" t="str">
            <v>Y</v>
          </cell>
        </row>
        <row r="504">
          <cell r="A504" t="str">
            <v>07-05-a-06</v>
          </cell>
          <cell r="B504" t="str">
            <v>Pacca brick work in ground floor Cement, sand mortar 1:7</v>
          </cell>
          <cell r="C504" t="str">
            <v>100 Cft</v>
          </cell>
          <cell r="D504">
            <v>2970.42</v>
          </cell>
          <cell r="E504">
            <v>10355.81</v>
          </cell>
          <cell r="F504" t="str">
            <v>m3</v>
          </cell>
          <cell r="G504">
            <v>1048.99</v>
          </cell>
          <cell r="H504">
            <v>3657.12</v>
          </cell>
          <cell r="K504">
            <v>3</v>
          </cell>
          <cell r="L504" t="str">
            <v>Bags</v>
          </cell>
          <cell r="M504">
            <v>1.0589999999999999</v>
          </cell>
          <cell r="N504" t="str">
            <v>Bags</v>
          </cell>
          <cell r="O504">
            <v>1350</v>
          </cell>
          <cell r="P504" t="str">
            <v>Nos.</v>
          </cell>
          <cell r="Q504">
            <v>476.75</v>
          </cell>
          <cell r="R504" t="str">
            <v>Nos.</v>
          </cell>
          <cell r="AI504">
            <v>1830.809</v>
          </cell>
          <cell r="AJ504" t="str">
            <v>Y</v>
          </cell>
        </row>
        <row r="505">
          <cell r="A505" t="str">
            <v>07-05-a-07</v>
          </cell>
          <cell r="B505" t="str">
            <v>Pacca brick work in ground floor Cement, sand mortar 1:8</v>
          </cell>
          <cell r="C505" t="str">
            <v>100 Cft</v>
          </cell>
          <cell r="D505">
            <v>2970.42</v>
          </cell>
          <cell r="E505">
            <v>10209.4</v>
          </cell>
          <cell r="F505" t="str">
            <v>m3</v>
          </cell>
          <cell r="G505">
            <v>1048.99</v>
          </cell>
          <cell r="H505">
            <v>3605.42</v>
          </cell>
          <cell r="K505">
            <v>2.66</v>
          </cell>
          <cell r="L505" t="str">
            <v>Bags</v>
          </cell>
          <cell r="M505">
            <v>0.93899999999999995</v>
          </cell>
          <cell r="N505" t="str">
            <v>Bags</v>
          </cell>
          <cell r="O505">
            <v>1350</v>
          </cell>
          <cell r="P505" t="str">
            <v>Nos.</v>
          </cell>
          <cell r="Q505">
            <v>476.75</v>
          </cell>
          <cell r="R505" t="str">
            <v>Nos.</v>
          </cell>
          <cell r="AI505">
            <v>1830.3489999999999</v>
          </cell>
          <cell r="AJ505" t="str">
            <v>Y</v>
          </cell>
        </row>
        <row r="506">
          <cell r="A506" t="str">
            <v>07-05-b-01</v>
          </cell>
          <cell r="B506" t="str">
            <v>Pacca brick work in ground floor Lime, cement, sand mortar 1:1:6</v>
          </cell>
          <cell r="C506" t="str">
            <v>100 Cft</v>
          </cell>
          <cell r="D506">
            <v>3029.32</v>
          </cell>
          <cell r="E506">
            <v>10824.38</v>
          </cell>
          <cell r="F506" t="str">
            <v>m3</v>
          </cell>
          <cell r="G506">
            <v>1069.8</v>
          </cell>
          <cell r="H506">
            <v>3822.6</v>
          </cell>
          <cell r="K506">
            <v>3.22</v>
          </cell>
          <cell r="L506" t="str">
            <v>Bags</v>
          </cell>
          <cell r="M506">
            <v>1.137</v>
          </cell>
          <cell r="N506" t="str">
            <v>Bags</v>
          </cell>
          <cell r="O506">
            <v>1350</v>
          </cell>
          <cell r="P506" t="str">
            <v>Nos.</v>
          </cell>
          <cell r="Q506">
            <v>476.75</v>
          </cell>
          <cell r="R506" t="str">
            <v>Nos.</v>
          </cell>
          <cell r="AI506">
            <v>1831.107</v>
          </cell>
          <cell r="AJ506" t="str">
            <v>Y</v>
          </cell>
        </row>
        <row r="507">
          <cell r="A507" t="str">
            <v>07-05-b-02</v>
          </cell>
          <cell r="B507" t="str">
            <v>Pacca brick work in ground floor Lime, cement, sand mortar 1:1:7</v>
          </cell>
          <cell r="C507" t="str">
            <v>100 Cft</v>
          </cell>
          <cell r="D507">
            <v>3029.32</v>
          </cell>
          <cell r="E507">
            <v>10632.48</v>
          </cell>
          <cell r="F507" t="str">
            <v>m3</v>
          </cell>
          <cell r="G507">
            <v>1069.8</v>
          </cell>
          <cell r="H507">
            <v>3754.83</v>
          </cell>
          <cell r="K507">
            <v>2.85</v>
          </cell>
          <cell r="L507" t="str">
            <v>Bags</v>
          </cell>
          <cell r="M507">
            <v>1.006</v>
          </cell>
          <cell r="N507" t="str">
            <v>Bags</v>
          </cell>
          <cell r="O507">
            <v>1350</v>
          </cell>
          <cell r="P507" t="str">
            <v>Nos.</v>
          </cell>
          <cell r="Q507">
            <v>476.75</v>
          </cell>
          <cell r="R507" t="str">
            <v>Nos.</v>
          </cell>
          <cell r="AI507">
            <v>1830.606</v>
          </cell>
          <cell r="AJ507" t="str">
            <v>Y</v>
          </cell>
        </row>
        <row r="508">
          <cell r="A508" t="str">
            <v>07-05-b-03</v>
          </cell>
          <cell r="B508" t="str">
            <v>Pacca brick work in ground floor Lime, cement, sand mortar 1:1:8</v>
          </cell>
          <cell r="C508" t="str">
            <v>100 Cft</v>
          </cell>
          <cell r="D508">
            <v>3029.32</v>
          </cell>
          <cell r="E508">
            <v>10485.1</v>
          </cell>
          <cell r="F508" t="str">
            <v>m3</v>
          </cell>
          <cell r="G508">
            <v>1069.8</v>
          </cell>
          <cell r="H508">
            <v>3702.78</v>
          </cell>
          <cell r="K508">
            <v>2.56</v>
          </cell>
          <cell r="L508" t="str">
            <v>Bags</v>
          </cell>
          <cell r="M508">
            <v>0.90400000000000003</v>
          </cell>
          <cell r="N508" t="str">
            <v>Bags</v>
          </cell>
          <cell r="O508">
            <v>1350</v>
          </cell>
          <cell r="P508" t="str">
            <v>Nos.</v>
          </cell>
          <cell r="Q508">
            <v>476.75</v>
          </cell>
          <cell r="R508" t="str">
            <v>Nos.</v>
          </cell>
          <cell r="AI508">
            <v>1830.2139999999999</v>
          </cell>
          <cell r="AJ508" t="str">
            <v>Y</v>
          </cell>
        </row>
        <row r="509">
          <cell r="A509" t="str">
            <v>07-05-b-04</v>
          </cell>
          <cell r="B509" t="str">
            <v>Pacca brick work in ground floor Lime, cement, sand mortar 1:1:9</v>
          </cell>
          <cell r="C509" t="str">
            <v>100 Cft</v>
          </cell>
          <cell r="D509">
            <v>3029.32</v>
          </cell>
          <cell r="E509">
            <v>10361.129999999999</v>
          </cell>
          <cell r="F509" t="str">
            <v>m3</v>
          </cell>
          <cell r="G509">
            <v>1069.8</v>
          </cell>
          <cell r="H509">
            <v>3659</v>
          </cell>
          <cell r="K509">
            <v>2.3199999999999998</v>
          </cell>
          <cell r="L509" t="str">
            <v>Bags</v>
          </cell>
          <cell r="M509">
            <v>0.81899999999999995</v>
          </cell>
          <cell r="N509" t="str">
            <v>Bags</v>
          </cell>
          <cell r="O509">
            <v>1350</v>
          </cell>
          <cell r="P509" t="str">
            <v>Nos.</v>
          </cell>
          <cell r="Q509">
            <v>476.75</v>
          </cell>
          <cell r="R509" t="str">
            <v>Nos.</v>
          </cell>
          <cell r="AI509">
            <v>1829.8889999999999</v>
          </cell>
          <cell r="AJ509" t="str">
            <v>Y</v>
          </cell>
        </row>
        <row r="510">
          <cell r="A510" t="str">
            <v>07-05-b-05</v>
          </cell>
          <cell r="B510" t="str">
            <v>Pacca brick work in ground floor Lime, cement, sand mortar 1:1:10</v>
          </cell>
          <cell r="C510" t="str">
            <v>100 Cft</v>
          </cell>
          <cell r="D510">
            <v>3029.32</v>
          </cell>
          <cell r="E510">
            <v>10268.26</v>
          </cell>
          <cell r="F510" t="str">
            <v>m3</v>
          </cell>
          <cell r="G510">
            <v>1069.8</v>
          </cell>
          <cell r="H510">
            <v>3626.21</v>
          </cell>
          <cell r="K510">
            <v>2.14</v>
          </cell>
          <cell r="L510" t="str">
            <v>Bags</v>
          </cell>
          <cell r="M510">
            <v>0.75600000000000001</v>
          </cell>
          <cell r="N510" t="str">
            <v>Bags</v>
          </cell>
          <cell r="O510">
            <v>1350</v>
          </cell>
          <cell r="P510" t="str">
            <v>Nos.</v>
          </cell>
          <cell r="Q510">
            <v>476.75</v>
          </cell>
          <cell r="R510" t="str">
            <v>Nos.</v>
          </cell>
          <cell r="AI510">
            <v>1829.646</v>
          </cell>
          <cell r="AJ510" t="str">
            <v>Y</v>
          </cell>
        </row>
        <row r="511">
          <cell r="A511" t="str">
            <v>07-05-c</v>
          </cell>
          <cell r="B511" t="str">
            <v>Pacca brick work in ground floor Lime, sand mortar 1:2</v>
          </cell>
          <cell r="C511" t="str">
            <v>100 Cft</v>
          </cell>
          <cell r="D511">
            <v>3029.32</v>
          </cell>
          <cell r="E511">
            <v>10065.129999999999</v>
          </cell>
          <cell r="F511" t="str">
            <v>m3</v>
          </cell>
          <cell r="G511">
            <v>1069.8</v>
          </cell>
          <cell r="H511">
            <v>3554.47</v>
          </cell>
          <cell r="O511">
            <v>1350</v>
          </cell>
          <cell r="P511" t="str">
            <v>Nos.</v>
          </cell>
          <cell r="Q511">
            <v>476.75</v>
          </cell>
          <cell r="R511" t="str">
            <v>Nos.</v>
          </cell>
          <cell r="AI511">
            <v>1826.75</v>
          </cell>
          <cell r="AJ511" t="str">
            <v>Y</v>
          </cell>
        </row>
        <row r="512">
          <cell r="A512" t="str">
            <v>07-05-c-01</v>
          </cell>
          <cell r="B512" t="str">
            <v>Pacca brick work in foundation and plinth in lime, sand, surkhi 1:1:1.</v>
          </cell>
          <cell r="C512" t="str">
            <v>100 Cft</v>
          </cell>
          <cell r="D512">
            <v>3029.32</v>
          </cell>
          <cell r="E512">
            <v>9842.02</v>
          </cell>
          <cell r="F512" t="str">
            <v>m3</v>
          </cell>
          <cell r="G512">
            <v>1069.8</v>
          </cell>
          <cell r="H512">
            <v>3475.68</v>
          </cell>
          <cell r="O512">
            <v>1350</v>
          </cell>
          <cell r="P512" t="str">
            <v>Nos.</v>
          </cell>
          <cell r="Q512">
            <v>476.75</v>
          </cell>
          <cell r="R512" t="str">
            <v>Nos.</v>
          </cell>
          <cell r="AI512">
            <v>1826.75</v>
          </cell>
          <cell r="AJ512" t="str">
            <v>Y</v>
          </cell>
        </row>
        <row r="513">
          <cell r="A513" t="str">
            <v>07-05-c-02</v>
          </cell>
          <cell r="B513" t="str">
            <v>Pacca brick work in Ground floor lime, coarse cinder.</v>
          </cell>
          <cell r="C513" t="str">
            <v>100 Cft</v>
          </cell>
          <cell r="D513">
            <v>3029.32</v>
          </cell>
          <cell r="E513">
            <v>10295.370000000001</v>
          </cell>
          <cell r="F513" t="str">
            <v>m3</v>
          </cell>
          <cell r="G513">
            <v>1069.8</v>
          </cell>
          <cell r="H513">
            <v>3635.78</v>
          </cell>
          <cell r="O513">
            <v>1350</v>
          </cell>
          <cell r="P513" t="str">
            <v>Nos.</v>
          </cell>
          <cell r="Q513">
            <v>476.75</v>
          </cell>
          <cell r="R513" t="str">
            <v>Nos.</v>
          </cell>
          <cell r="AI513">
            <v>1826.75</v>
          </cell>
          <cell r="AJ513" t="str">
            <v>Y</v>
          </cell>
        </row>
        <row r="514">
          <cell r="A514" t="str">
            <v>07-05-c-03</v>
          </cell>
          <cell r="B514" t="str">
            <v>Pacca brick work in Ground floor lime, surkhi mortar 2:3</v>
          </cell>
          <cell r="C514" t="str">
            <v>100 Cft</v>
          </cell>
          <cell r="D514">
            <v>3029.32</v>
          </cell>
          <cell r="E514">
            <v>10040.36</v>
          </cell>
          <cell r="F514" t="str">
            <v>m3</v>
          </cell>
          <cell r="G514">
            <v>1069.8</v>
          </cell>
          <cell r="H514">
            <v>3545.72</v>
          </cell>
          <cell r="O514">
            <v>1350</v>
          </cell>
          <cell r="P514" t="str">
            <v>Nos.</v>
          </cell>
          <cell r="Q514">
            <v>476.75</v>
          </cell>
          <cell r="R514" t="str">
            <v>Nos.</v>
          </cell>
          <cell r="AI514">
            <v>1826.75</v>
          </cell>
          <cell r="AJ514" t="str">
            <v>Y</v>
          </cell>
        </row>
        <row r="515">
          <cell r="A515" t="str">
            <v>07-05-c-04</v>
          </cell>
          <cell r="B515" t="str">
            <v>Pacca brick work in Ground floor lime, surkhi mortar 1:2</v>
          </cell>
          <cell r="C515" t="str">
            <v>100 Cft</v>
          </cell>
          <cell r="D515">
            <v>3029.32</v>
          </cell>
          <cell r="E515">
            <v>9855.42</v>
          </cell>
          <cell r="F515" t="str">
            <v>m3</v>
          </cell>
          <cell r="G515">
            <v>1069.8</v>
          </cell>
          <cell r="H515">
            <v>3480.41</v>
          </cell>
          <cell r="O515">
            <v>1350</v>
          </cell>
          <cell r="P515" t="str">
            <v>Nos.</v>
          </cell>
          <cell r="Q515">
            <v>476.75</v>
          </cell>
          <cell r="R515" t="str">
            <v>Nos.</v>
          </cell>
          <cell r="AI515">
            <v>1826.75</v>
          </cell>
          <cell r="AJ515" t="str">
            <v>Y</v>
          </cell>
        </row>
        <row r="516">
          <cell r="A516" t="str">
            <v>07-05-c-05</v>
          </cell>
          <cell r="B516" t="str">
            <v>Pacca brick work in Ground floor lime, surkhi mortar 1:3</v>
          </cell>
          <cell r="C516" t="str">
            <v>100 Cft</v>
          </cell>
          <cell r="D516">
            <v>3029.32</v>
          </cell>
          <cell r="E516">
            <v>9622.69</v>
          </cell>
          <cell r="F516" t="str">
            <v>m3</v>
          </cell>
          <cell r="G516">
            <v>1069.8</v>
          </cell>
          <cell r="H516">
            <v>3398.22</v>
          </cell>
          <cell r="O516">
            <v>1350</v>
          </cell>
          <cell r="P516" t="str">
            <v>Nos.</v>
          </cell>
          <cell r="Q516">
            <v>476.75</v>
          </cell>
          <cell r="R516" t="str">
            <v>Nos.</v>
          </cell>
          <cell r="AI516">
            <v>1826.75</v>
          </cell>
          <cell r="AJ516" t="str">
            <v>Y</v>
          </cell>
        </row>
        <row r="517">
          <cell r="A517" t="str">
            <v>07-06-a</v>
          </cell>
          <cell r="B517" t="str">
            <v>Add extra labour on item No.07-05 for brick work in First floor</v>
          </cell>
          <cell r="C517" t="str">
            <v>100 Cft</v>
          </cell>
          <cell r="D517">
            <v>426.25</v>
          </cell>
          <cell r="E517">
            <v>523.04999999999995</v>
          </cell>
          <cell r="F517" t="str">
            <v>m3</v>
          </cell>
          <cell r="G517">
            <v>150.53</v>
          </cell>
          <cell r="H517">
            <v>184.71</v>
          </cell>
          <cell r="AI517">
            <v>0</v>
          </cell>
          <cell r="AJ517" t="str">
            <v>N</v>
          </cell>
        </row>
        <row r="518">
          <cell r="A518" t="str">
            <v>07-06-b</v>
          </cell>
          <cell r="B518" t="str">
            <v>Add extra labour on item No.07-05 for brick work in in Second floor</v>
          </cell>
          <cell r="C518" t="str">
            <v>100 Cft</v>
          </cell>
          <cell r="D518">
            <v>999.75</v>
          </cell>
          <cell r="E518">
            <v>1096.55</v>
          </cell>
          <cell r="F518" t="str">
            <v>m3</v>
          </cell>
          <cell r="G518">
            <v>353.06</v>
          </cell>
          <cell r="H518">
            <v>387.24</v>
          </cell>
          <cell r="AI518">
            <v>0</v>
          </cell>
          <cell r="AJ518" t="str">
            <v>N</v>
          </cell>
        </row>
        <row r="519">
          <cell r="A519" t="str">
            <v>07-06-c</v>
          </cell>
          <cell r="B519" t="str">
            <v>Add extra labour on item No.07-05 for brick work in Third floor</v>
          </cell>
          <cell r="C519" t="str">
            <v>100 Cft</v>
          </cell>
          <cell r="D519">
            <v>1573.25</v>
          </cell>
          <cell r="E519">
            <v>1670.05</v>
          </cell>
          <cell r="F519" t="str">
            <v>m3</v>
          </cell>
          <cell r="G519">
            <v>555.59</v>
          </cell>
          <cell r="H519">
            <v>589.77</v>
          </cell>
          <cell r="AI519">
            <v>0</v>
          </cell>
          <cell r="AJ519" t="str">
            <v>N</v>
          </cell>
        </row>
        <row r="520">
          <cell r="A520" t="str">
            <v>07-06-d</v>
          </cell>
          <cell r="B520" t="str">
            <v>Add extra labour on item No.07-05 for brick work in in Fourth &amp; subsequent floors.</v>
          </cell>
          <cell r="C520" t="str">
            <v>100 Cft</v>
          </cell>
          <cell r="D520">
            <v>2580.75</v>
          </cell>
          <cell r="E520">
            <v>2677.55</v>
          </cell>
          <cell r="F520" t="str">
            <v>m3</v>
          </cell>
          <cell r="G520">
            <v>911.38</v>
          </cell>
          <cell r="H520">
            <v>945.57</v>
          </cell>
          <cell r="AI520">
            <v>0</v>
          </cell>
          <cell r="AJ520" t="str">
            <v>N</v>
          </cell>
        </row>
        <row r="521">
          <cell r="A521" t="str">
            <v>07-07-a-01</v>
          </cell>
          <cell r="B521" t="str">
            <v>Pacca brick work other than building upto 10 ft. height : Cement, sand mortar 1:2</v>
          </cell>
          <cell r="C521" t="str">
            <v>100 Cft</v>
          </cell>
          <cell r="D521">
            <v>2728</v>
          </cell>
          <cell r="E521">
            <v>12226.5</v>
          </cell>
          <cell r="F521" t="str">
            <v>m3</v>
          </cell>
          <cell r="G521">
            <v>963.39</v>
          </cell>
          <cell r="H521">
            <v>4317.75</v>
          </cell>
          <cell r="K521">
            <v>8</v>
          </cell>
          <cell r="L521" t="str">
            <v>Bags</v>
          </cell>
          <cell r="M521">
            <v>2.8250000000000002</v>
          </cell>
          <cell r="N521" t="str">
            <v>Bags</v>
          </cell>
          <cell r="O521">
            <v>1350</v>
          </cell>
          <cell r="P521" t="str">
            <v>Nos.</v>
          </cell>
          <cell r="Q521">
            <v>476.75</v>
          </cell>
          <cell r="R521" t="str">
            <v>Nos.</v>
          </cell>
          <cell r="AI521">
            <v>1837.575</v>
          </cell>
          <cell r="AJ521" t="str">
            <v>Y</v>
          </cell>
        </row>
        <row r="522">
          <cell r="A522" t="str">
            <v>07-07-a-02</v>
          </cell>
          <cell r="B522" t="str">
            <v>Pacca brick work other than building upto 10 ft. height : Cement, sand mortar 1:3</v>
          </cell>
          <cell r="C522" t="str">
            <v>100 Cft</v>
          </cell>
          <cell r="D522">
            <v>2867.5</v>
          </cell>
          <cell r="E522">
            <v>11519.76</v>
          </cell>
          <cell r="F522" t="str">
            <v>m3</v>
          </cell>
          <cell r="G522">
            <v>1012.65</v>
          </cell>
          <cell r="H522">
            <v>4068.17</v>
          </cell>
          <cell r="K522">
            <v>6</v>
          </cell>
          <cell r="L522" t="str">
            <v>Bags</v>
          </cell>
          <cell r="M522">
            <v>2.1190000000000002</v>
          </cell>
          <cell r="N522" t="str">
            <v>Bags</v>
          </cell>
          <cell r="O522">
            <v>1350</v>
          </cell>
          <cell r="P522" t="str">
            <v>Nos.</v>
          </cell>
          <cell r="Q522">
            <v>476.75</v>
          </cell>
          <cell r="R522" t="str">
            <v>Nos.</v>
          </cell>
          <cell r="AI522">
            <v>1834.8689999999999</v>
          </cell>
          <cell r="AJ522" t="str">
            <v>Y</v>
          </cell>
        </row>
        <row r="523">
          <cell r="A523" t="str">
            <v>07-07-a-03</v>
          </cell>
          <cell r="B523" t="str">
            <v>Pacca brick work other than building upto 10 ft. height : Cement, sand mortar 1:4</v>
          </cell>
          <cell r="C523" t="str">
            <v>100 Cft</v>
          </cell>
          <cell r="D523">
            <v>2728</v>
          </cell>
          <cell r="E523">
            <v>10872.51</v>
          </cell>
          <cell r="F523" t="str">
            <v>m3</v>
          </cell>
          <cell r="G523">
            <v>963.39</v>
          </cell>
          <cell r="H523">
            <v>3839.59</v>
          </cell>
          <cell r="K523">
            <v>4.8</v>
          </cell>
          <cell r="L523" t="str">
            <v>Bags</v>
          </cell>
          <cell r="M523">
            <v>1.6950000000000001</v>
          </cell>
          <cell r="N523" t="str">
            <v>Bags</v>
          </cell>
          <cell r="O523">
            <v>1350</v>
          </cell>
          <cell r="P523" t="str">
            <v>Nos.</v>
          </cell>
          <cell r="Q523">
            <v>476.75</v>
          </cell>
          <cell r="R523" t="str">
            <v>Nos.</v>
          </cell>
          <cell r="AI523">
            <v>1833.2449999999999</v>
          </cell>
          <cell r="AJ523" t="str">
            <v>Y</v>
          </cell>
        </row>
        <row r="524">
          <cell r="A524" t="str">
            <v>07-07-a-04</v>
          </cell>
          <cell r="B524" t="str">
            <v>Pacca brick work other than building upto 10 ft. height : Cement, sand mortar 1:5</v>
          </cell>
          <cell r="C524" t="str">
            <v>100 Cft</v>
          </cell>
          <cell r="D524">
            <v>2728</v>
          </cell>
          <cell r="E524">
            <v>10534.01</v>
          </cell>
          <cell r="F524" t="str">
            <v>m3</v>
          </cell>
          <cell r="G524">
            <v>963.39</v>
          </cell>
          <cell r="H524">
            <v>3720.05</v>
          </cell>
          <cell r="K524">
            <v>4</v>
          </cell>
          <cell r="L524" t="str">
            <v>Bags</v>
          </cell>
          <cell r="M524">
            <v>1.413</v>
          </cell>
          <cell r="N524" t="str">
            <v>Bags</v>
          </cell>
          <cell r="O524">
            <v>1350</v>
          </cell>
          <cell r="P524" t="str">
            <v>Nos.</v>
          </cell>
          <cell r="Q524">
            <v>476.75</v>
          </cell>
          <cell r="R524" t="str">
            <v>Nos.</v>
          </cell>
          <cell r="AI524">
            <v>1832.163</v>
          </cell>
          <cell r="AJ524" t="str">
            <v>Y</v>
          </cell>
        </row>
        <row r="525">
          <cell r="A525" t="str">
            <v>07-07-a-05</v>
          </cell>
          <cell r="B525" t="str">
            <v>Pacca brick work other than building upto 10 ft. height : Cement, sand mortar 1:6</v>
          </cell>
          <cell r="C525" t="str">
            <v>100 Cft</v>
          </cell>
          <cell r="D525">
            <v>2728</v>
          </cell>
          <cell r="E525">
            <v>10297.06</v>
          </cell>
          <cell r="F525" t="str">
            <v>m3</v>
          </cell>
          <cell r="G525">
            <v>963.39</v>
          </cell>
          <cell r="H525">
            <v>3636.38</v>
          </cell>
          <cell r="K525">
            <v>3.44</v>
          </cell>
          <cell r="L525" t="str">
            <v>Bags</v>
          </cell>
          <cell r="M525">
            <v>1.2150000000000001</v>
          </cell>
          <cell r="N525" t="str">
            <v>Bags</v>
          </cell>
          <cell r="O525">
            <v>1350</v>
          </cell>
          <cell r="P525" t="str">
            <v>Nos.</v>
          </cell>
          <cell r="Q525">
            <v>476.75</v>
          </cell>
          <cell r="R525" t="str">
            <v>Nos.</v>
          </cell>
          <cell r="AI525">
            <v>1831.405</v>
          </cell>
          <cell r="AJ525" t="str">
            <v>Y</v>
          </cell>
        </row>
        <row r="526">
          <cell r="A526" t="str">
            <v>07-07-a-06</v>
          </cell>
          <cell r="B526" t="str">
            <v>Pacca brick work other than building upto 10 ft. height : Cement, sand mortar 1:7</v>
          </cell>
          <cell r="C526" t="str">
            <v>100 Cft</v>
          </cell>
          <cell r="D526">
            <v>2728</v>
          </cell>
          <cell r="E526">
            <v>10113.39</v>
          </cell>
          <cell r="F526" t="str">
            <v>m3</v>
          </cell>
          <cell r="G526">
            <v>963.39</v>
          </cell>
          <cell r="H526">
            <v>3571.51</v>
          </cell>
          <cell r="K526">
            <v>3</v>
          </cell>
          <cell r="L526" t="str">
            <v>Bags</v>
          </cell>
          <cell r="M526">
            <v>1.0589999999999999</v>
          </cell>
          <cell r="N526" t="str">
            <v>Bags</v>
          </cell>
          <cell r="O526">
            <v>1350</v>
          </cell>
          <cell r="P526" t="str">
            <v>Nos.</v>
          </cell>
          <cell r="Q526">
            <v>476.75</v>
          </cell>
          <cell r="R526" t="str">
            <v>Nos.</v>
          </cell>
          <cell r="AI526">
            <v>1830.809</v>
          </cell>
          <cell r="AJ526" t="str">
            <v>Y</v>
          </cell>
        </row>
        <row r="527">
          <cell r="A527" t="str">
            <v>07-07-a-07</v>
          </cell>
          <cell r="B527" t="str">
            <v>Pacca brick work other than building upto 10 ft. height : Cement, sand mortar 1:8</v>
          </cell>
          <cell r="C527" t="str">
            <v>100 Cft</v>
          </cell>
          <cell r="D527">
            <v>2728</v>
          </cell>
          <cell r="E527">
            <v>9966.98</v>
          </cell>
          <cell r="F527" t="str">
            <v>m3</v>
          </cell>
          <cell r="G527">
            <v>963.39</v>
          </cell>
          <cell r="H527">
            <v>3519.81</v>
          </cell>
          <cell r="K527">
            <v>2.66</v>
          </cell>
          <cell r="L527" t="str">
            <v>Bags</v>
          </cell>
          <cell r="M527">
            <v>0.93899999999999995</v>
          </cell>
          <cell r="N527" t="str">
            <v>Bags</v>
          </cell>
          <cell r="O527">
            <v>1350</v>
          </cell>
          <cell r="P527" t="str">
            <v>Nos.</v>
          </cell>
          <cell r="Q527">
            <v>476.75</v>
          </cell>
          <cell r="R527" t="str">
            <v>Nos.</v>
          </cell>
          <cell r="AI527">
            <v>1830.3489999999999</v>
          </cell>
          <cell r="AJ527" t="str">
            <v>Y</v>
          </cell>
        </row>
        <row r="528">
          <cell r="A528" t="str">
            <v>07-07-b-01</v>
          </cell>
          <cell r="B528" t="str">
            <v>Pacca brick work other than building upto 10 ft. height : Lime, cement, sand mortar 1:1:6</v>
          </cell>
          <cell r="C528" t="str">
            <v>100 Cft</v>
          </cell>
          <cell r="D528">
            <v>2728</v>
          </cell>
          <cell r="E528">
            <v>10514.35</v>
          </cell>
          <cell r="F528" t="str">
            <v>m3</v>
          </cell>
          <cell r="G528">
            <v>963.39</v>
          </cell>
          <cell r="H528">
            <v>3713.11</v>
          </cell>
          <cell r="K528">
            <v>3.2</v>
          </cell>
          <cell r="L528" t="str">
            <v>Bags</v>
          </cell>
          <cell r="M528">
            <v>1.1299999999999999</v>
          </cell>
          <cell r="N528" t="str">
            <v>Bags</v>
          </cell>
          <cell r="O528">
            <v>1350</v>
          </cell>
          <cell r="P528" t="str">
            <v>Nos.</v>
          </cell>
          <cell r="Q528">
            <v>476.75</v>
          </cell>
          <cell r="R528" t="str">
            <v>Nos.</v>
          </cell>
          <cell r="AI528">
            <v>1831.08</v>
          </cell>
          <cell r="AJ528" t="str">
            <v>Y</v>
          </cell>
        </row>
        <row r="529">
          <cell r="A529" t="str">
            <v>07-07-b-02</v>
          </cell>
          <cell r="B529" t="str">
            <v>Pacca brick work other than building upto 10 ft. height : Lime, cement, sand mortar 1:1:7</v>
          </cell>
          <cell r="C529" t="str">
            <v>100 Cft</v>
          </cell>
          <cell r="D529">
            <v>2728</v>
          </cell>
          <cell r="E529">
            <v>10331.56</v>
          </cell>
          <cell r="F529" t="str">
            <v>m3</v>
          </cell>
          <cell r="G529">
            <v>963.39</v>
          </cell>
          <cell r="H529">
            <v>3648.56</v>
          </cell>
          <cell r="K529">
            <v>2.85</v>
          </cell>
          <cell r="L529" t="str">
            <v>Bags</v>
          </cell>
          <cell r="M529">
            <v>1.006</v>
          </cell>
          <cell r="N529" t="str">
            <v>Bags</v>
          </cell>
          <cell r="O529">
            <v>1350</v>
          </cell>
          <cell r="P529" t="str">
            <v>Nos.</v>
          </cell>
          <cell r="Q529">
            <v>476.75</v>
          </cell>
          <cell r="R529" t="str">
            <v>Nos.</v>
          </cell>
          <cell r="AI529">
            <v>1830.606</v>
          </cell>
          <cell r="AJ529" t="str">
            <v>Y</v>
          </cell>
        </row>
        <row r="530">
          <cell r="A530" t="str">
            <v>07-07-b-03</v>
          </cell>
          <cell r="B530" t="str">
            <v>Pacca brick work other than building upto 10 ft. height : Lime, cement, sand mortar 1:1:8</v>
          </cell>
          <cell r="C530" t="str">
            <v>100 Cft</v>
          </cell>
          <cell r="D530">
            <v>2728</v>
          </cell>
          <cell r="E530">
            <v>10183.780000000001</v>
          </cell>
          <cell r="F530" t="str">
            <v>m3</v>
          </cell>
          <cell r="G530">
            <v>963.39</v>
          </cell>
          <cell r="H530">
            <v>3596.37</v>
          </cell>
          <cell r="K530">
            <v>2.56</v>
          </cell>
          <cell r="L530" t="str">
            <v>Bags</v>
          </cell>
          <cell r="M530">
            <v>0.90400000000000003</v>
          </cell>
          <cell r="N530" t="str">
            <v>Bags</v>
          </cell>
          <cell r="O530">
            <v>1350</v>
          </cell>
          <cell r="P530" t="str">
            <v>Nos.</v>
          </cell>
          <cell r="Q530">
            <v>476.75</v>
          </cell>
          <cell r="R530" t="str">
            <v>Nos.</v>
          </cell>
          <cell r="AI530">
            <v>1830.2139999999999</v>
          </cell>
          <cell r="AJ530" t="str">
            <v>Y</v>
          </cell>
        </row>
        <row r="531">
          <cell r="A531" t="str">
            <v>07-07-b-04</v>
          </cell>
          <cell r="B531" t="str">
            <v>Pacca brick work other than building upto 10 ft. height : Lime, cement, sand mortar 1:1:9</v>
          </cell>
          <cell r="C531" t="str">
            <v>100 Cft</v>
          </cell>
          <cell r="D531">
            <v>2728</v>
          </cell>
          <cell r="E531">
            <v>10059.81</v>
          </cell>
          <cell r="F531" t="str">
            <v>m3</v>
          </cell>
          <cell r="G531">
            <v>963.39</v>
          </cell>
          <cell r="H531">
            <v>3552.59</v>
          </cell>
          <cell r="K531">
            <v>2.3199999999999998</v>
          </cell>
          <cell r="L531" t="str">
            <v>Bags</v>
          </cell>
          <cell r="M531">
            <v>0.81899999999999995</v>
          </cell>
          <cell r="N531" t="str">
            <v>Bags</v>
          </cell>
          <cell r="O531">
            <v>1350</v>
          </cell>
          <cell r="P531" t="str">
            <v>Nos.</v>
          </cell>
          <cell r="Q531">
            <v>476.75</v>
          </cell>
          <cell r="R531" t="str">
            <v>Nos.</v>
          </cell>
          <cell r="AI531">
            <v>1829.8889999999999</v>
          </cell>
          <cell r="AJ531" t="str">
            <v>Y</v>
          </cell>
        </row>
        <row r="532">
          <cell r="A532" t="str">
            <v>07-07-b-05</v>
          </cell>
          <cell r="B532" t="str">
            <v>Pacca brick work other than building upto 10 ft. height : Lime, cement, sand mortar 1:1:10</v>
          </cell>
          <cell r="C532" t="str">
            <v>100 Cft</v>
          </cell>
          <cell r="D532">
            <v>2728</v>
          </cell>
          <cell r="E532">
            <v>9966.94</v>
          </cell>
          <cell r="F532" t="str">
            <v>m3</v>
          </cell>
          <cell r="G532">
            <v>963.39</v>
          </cell>
          <cell r="H532">
            <v>3519.79</v>
          </cell>
          <cell r="K532">
            <v>2.14</v>
          </cell>
          <cell r="L532" t="str">
            <v>Bags</v>
          </cell>
          <cell r="M532">
            <v>0.75600000000000001</v>
          </cell>
          <cell r="N532" t="str">
            <v>Bags</v>
          </cell>
          <cell r="O532">
            <v>1350</v>
          </cell>
          <cell r="P532" t="str">
            <v>Nos.</v>
          </cell>
          <cell r="Q532">
            <v>476.75</v>
          </cell>
          <cell r="R532" t="str">
            <v>Nos.</v>
          </cell>
          <cell r="AI532">
            <v>1829.646</v>
          </cell>
          <cell r="AJ532" t="str">
            <v>Y</v>
          </cell>
        </row>
        <row r="533">
          <cell r="A533" t="str">
            <v>07-07-c</v>
          </cell>
          <cell r="B533" t="str">
            <v>Pacca brick work other than building upto 10 ft. height : Lime, sand mortar 1:2</v>
          </cell>
          <cell r="C533" t="str">
            <v>100 Cft</v>
          </cell>
          <cell r="D533">
            <v>2728</v>
          </cell>
          <cell r="E533">
            <v>9763.81</v>
          </cell>
          <cell r="F533" t="str">
            <v>m3</v>
          </cell>
          <cell r="G533">
            <v>963.39</v>
          </cell>
          <cell r="H533">
            <v>3448.06</v>
          </cell>
          <cell r="O533">
            <v>1350</v>
          </cell>
          <cell r="P533" t="str">
            <v>Nos.</v>
          </cell>
          <cell r="Q533">
            <v>476.75</v>
          </cell>
          <cell r="R533" t="str">
            <v>Nos.</v>
          </cell>
          <cell r="AI533">
            <v>1826.75</v>
          </cell>
          <cell r="AJ533" t="str">
            <v>Y</v>
          </cell>
        </row>
        <row r="534">
          <cell r="A534" t="str">
            <v>07-07-c-01</v>
          </cell>
          <cell r="B534" t="str">
            <v>Pacca brick work in other than building upto 10 ft height in lime, sand, surkhi 1:1:1</v>
          </cell>
          <cell r="C534" t="str">
            <v>100 Cft</v>
          </cell>
          <cell r="D534">
            <v>3983.5</v>
          </cell>
          <cell r="E534">
            <v>10893.05</v>
          </cell>
          <cell r="F534" t="str">
            <v>m3</v>
          </cell>
          <cell r="G534">
            <v>1406.76</v>
          </cell>
          <cell r="H534">
            <v>3846.85</v>
          </cell>
          <cell r="O534">
            <v>1350</v>
          </cell>
          <cell r="P534" t="str">
            <v>Nos.</v>
          </cell>
          <cell r="Q534">
            <v>476.75</v>
          </cell>
          <cell r="R534" t="str">
            <v>Nos.</v>
          </cell>
          <cell r="AI534">
            <v>1826.75</v>
          </cell>
          <cell r="AJ534" t="str">
            <v>Y</v>
          </cell>
        </row>
        <row r="535">
          <cell r="A535" t="str">
            <v>07-07-c-02</v>
          </cell>
          <cell r="B535" t="str">
            <v>Pacca brick work in other than building upto 10 ft height in lime, coarse cinder 1:1</v>
          </cell>
          <cell r="C535" t="str">
            <v>100 Cft</v>
          </cell>
          <cell r="D535">
            <v>2728</v>
          </cell>
          <cell r="E535">
            <v>10090.85</v>
          </cell>
          <cell r="F535" t="str">
            <v>m3</v>
          </cell>
          <cell r="G535">
            <v>963.39</v>
          </cell>
          <cell r="H535">
            <v>3563.55</v>
          </cell>
          <cell r="O535">
            <v>1350</v>
          </cell>
          <cell r="P535" t="str">
            <v>Nos.</v>
          </cell>
          <cell r="Q535">
            <v>476.75</v>
          </cell>
          <cell r="R535" t="str">
            <v>Nos.</v>
          </cell>
          <cell r="AI535">
            <v>1826.75</v>
          </cell>
          <cell r="AJ535" t="str">
            <v>Y</v>
          </cell>
        </row>
        <row r="536">
          <cell r="A536" t="str">
            <v>07-07-c-03</v>
          </cell>
          <cell r="B536" t="str">
            <v>Pacca brick work in other than building upto 10 ft height in lime, surkhi mortar 2:3</v>
          </cell>
          <cell r="C536" t="str">
            <v>100 Cft</v>
          </cell>
          <cell r="D536">
            <v>2728</v>
          </cell>
          <cell r="E536">
            <v>9835.84</v>
          </cell>
          <cell r="F536" t="str">
            <v>m3</v>
          </cell>
          <cell r="G536">
            <v>963.39</v>
          </cell>
          <cell r="H536">
            <v>3473.5</v>
          </cell>
          <cell r="O536">
            <v>1350</v>
          </cell>
          <cell r="P536" t="str">
            <v>Nos.</v>
          </cell>
          <cell r="Q536">
            <v>476.75</v>
          </cell>
          <cell r="R536" t="str">
            <v>Nos.</v>
          </cell>
          <cell r="AI536">
            <v>1826.75</v>
          </cell>
          <cell r="AJ536" t="str">
            <v>Y</v>
          </cell>
        </row>
        <row r="537">
          <cell r="A537" t="str">
            <v>07-07-c-04</v>
          </cell>
          <cell r="B537" t="str">
            <v>Pacca brick work in other than building upto 10 ft height in lime, surkhi mortar 1:2</v>
          </cell>
          <cell r="C537" t="str">
            <v>100 Cft</v>
          </cell>
          <cell r="D537">
            <v>2309.5</v>
          </cell>
          <cell r="E537">
            <v>9232.4</v>
          </cell>
          <cell r="F537" t="str">
            <v>m3</v>
          </cell>
          <cell r="G537">
            <v>815.59</v>
          </cell>
          <cell r="H537">
            <v>3260.39</v>
          </cell>
          <cell r="O537">
            <v>1350</v>
          </cell>
          <cell r="P537" t="str">
            <v>Nos.</v>
          </cell>
          <cell r="Q537">
            <v>476.75</v>
          </cell>
          <cell r="R537" t="str">
            <v>Nos.</v>
          </cell>
          <cell r="AI537">
            <v>1826.75</v>
          </cell>
          <cell r="AJ537" t="str">
            <v>Y</v>
          </cell>
        </row>
        <row r="538">
          <cell r="A538" t="str">
            <v>07-07-c-05</v>
          </cell>
          <cell r="B538" t="str">
            <v>Pacca brick work in other than building upto 10 ft height in lime, surkhi mortar 1:3</v>
          </cell>
          <cell r="C538" t="str">
            <v>100 Cft</v>
          </cell>
          <cell r="D538">
            <v>3029.32</v>
          </cell>
          <cell r="E538">
            <v>9719.49</v>
          </cell>
          <cell r="F538" t="str">
            <v>m3</v>
          </cell>
          <cell r="G538">
            <v>1069.8</v>
          </cell>
          <cell r="H538">
            <v>3432.41</v>
          </cell>
          <cell r="O538">
            <v>1350</v>
          </cell>
          <cell r="P538" t="str">
            <v>Nos.</v>
          </cell>
          <cell r="Q538">
            <v>476.75</v>
          </cell>
          <cell r="R538" t="str">
            <v>Nos.</v>
          </cell>
          <cell r="AI538">
            <v>1826.75</v>
          </cell>
          <cell r="AJ538" t="str">
            <v>Y</v>
          </cell>
        </row>
        <row r="539">
          <cell r="A539" t="str">
            <v>07-08</v>
          </cell>
          <cell r="B539" t="str">
            <v>Add extra labour on item No. 07-07 for every 10 ft. additional height, or part thereof</v>
          </cell>
          <cell r="C539" t="str">
            <v>100 Cft</v>
          </cell>
          <cell r="D539">
            <v>426.25</v>
          </cell>
          <cell r="E539">
            <v>445.61</v>
          </cell>
          <cell r="F539" t="str">
            <v>m3</v>
          </cell>
          <cell r="G539">
            <v>150.53</v>
          </cell>
          <cell r="H539">
            <v>157.37</v>
          </cell>
          <cell r="AI539">
            <v>0</v>
          </cell>
          <cell r="AJ539" t="str">
            <v>N</v>
          </cell>
        </row>
        <row r="540">
          <cell r="A540" t="str">
            <v>07-09</v>
          </cell>
          <cell r="B540" t="str">
            <v>Extra labour for arch work in brick masonry, including labour for centring and decentring</v>
          </cell>
          <cell r="C540" t="str">
            <v>100 Cft</v>
          </cell>
          <cell r="D540">
            <v>1147</v>
          </cell>
          <cell r="E540">
            <v>1195.4000000000001</v>
          </cell>
          <cell r="F540" t="str">
            <v>m3</v>
          </cell>
          <cell r="G540">
            <v>405.06</v>
          </cell>
          <cell r="H540">
            <v>422.15</v>
          </cell>
          <cell r="AI540">
            <v>0</v>
          </cell>
          <cell r="AJ540" t="str">
            <v>N</v>
          </cell>
        </row>
        <row r="541">
          <cell r="A541" t="str">
            <v>07-18-b-01</v>
          </cell>
          <cell r="B541" t="str">
            <v>Perf. pacca brick wall 1 brick thick in ground floor : Cement, sand mortar 1:2</v>
          </cell>
          <cell r="C541" t="str">
            <v>100 Sft</v>
          </cell>
          <cell r="D541">
            <v>2240.06</v>
          </cell>
          <cell r="E541">
            <v>7037.71</v>
          </cell>
          <cell r="F541" t="str">
            <v>m2</v>
          </cell>
          <cell r="G541">
            <v>241.03</v>
          </cell>
          <cell r="H541">
            <v>757.26</v>
          </cell>
          <cell r="K541">
            <v>4</v>
          </cell>
          <cell r="L541" t="str">
            <v>Bags</v>
          </cell>
          <cell r="M541">
            <v>0.43099999999999999</v>
          </cell>
          <cell r="N541" t="str">
            <v>Bags</v>
          </cell>
          <cell r="O541">
            <v>675</v>
          </cell>
          <cell r="P541" t="str">
            <v>Nos.</v>
          </cell>
          <cell r="Q541">
            <v>72.66</v>
          </cell>
          <cell r="R541" t="str">
            <v>Nos.</v>
          </cell>
          <cell r="AI541">
            <v>752.09100000000001</v>
          </cell>
          <cell r="AJ541" t="str">
            <v>Y</v>
          </cell>
        </row>
        <row r="542">
          <cell r="A542" t="str">
            <v>07-18-b-02</v>
          </cell>
          <cell r="B542" t="str">
            <v>Perf. pacca brick wall 1  brick thick in ground floor : Cement, sand mortar 1:3</v>
          </cell>
          <cell r="C542" t="str">
            <v>100 Sft</v>
          </cell>
          <cell r="D542">
            <v>2240.06</v>
          </cell>
          <cell r="E542">
            <v>6614.59</v>
          </cell>
          <cell r="F542" t="str">
            <v>m2</v>
          </cell>
          <cell r="G542">
            <v>241.03</v>
          </cell>
          <cell r="H542">
            <v>711.73</v>
          </cell>
          <cell r="K542">
            <v>3</v>
          </cell>
          <cell r="L542" t="str">
            <v>Bags</v>
          </cell>
          <cell r="M542">
            <v>0.32300000000000001</v>
          </cell>
          <cell r="N542" t="str">
            <v>Bags</v>
          </cell>
          <cell r="O542">
            <v>675</v>
          </cell>
          <cell r="P542" t="str">
            <v>Nos.</v>
          </cell>
          <cell r="Q542">
            <v>72.66</v>
          </cell>
          <cell r="R542" t="str">
            <v>Nos.</v>
          </cell>
          <cell r="AI542">
            <v>750.98299999999995</v>
          </cell>
          <cell r="AJ542" t="str">
            <v>Y</v>
          </cell>
        </row>
        <row r="543">
          <cell r="A543" t="str">
            <v>07-18-b-03</v>
          </cell>
          <cell r="B543" t="str">
            <v>Perf. pacca brick wall 1 brick thick in ground floor : Cement, sand mortar 1:4</v>
          </cell>
          <cell r="C543" t="str">
            <v>100 Sft</v>
          </cell>
          <cell r="D543">
            <v>2240.06</v>
          </cell>
          <cell r="E543">
            <v>6360.71</v>
          </cell>
          <cell r="F543" t="str">
            <v>m2</v>
          </cell>
          <cell r="G543">
            <v>241.03</v>
          </cell>
          <cell r="H543">
            <v>684.41</v>
          </cell>
          <cell r="K543">
            <v>2.4</v>
          </cell>
          <cell r="L543" t="str">
            <v>Bags</v>
          </cell>
          <cell r="M543">
            <v>0.25800000000000001</v>
          </cell>
          <cell r="N543" t="str">
            <v>Bags</v>
          </cell>
          <cell r="O543">
            <v>675</v>
          </cell>
          <cell r="P543" t="str">
            <v>Nos.</v>
          </cell>
          <cell r="Q543">
            <v>72.66</v>
          </cell>
          <cell r="R543" t="str">
            <v>Nos.</v>
          </cell>
          <cell r="AI543">
            <v>750.31799999999998</v>
          </cell>
          <cell r="AJ543" t="str">
            <v>Y</v>
          </cell>
        </row>
        <row r="544">
          <cell r="A544" t="str">
            <v>07-18-b-04</v>
          </cell>
          <cell r="B544" t="str">
            <v>Perf. pacca brick wall 1 brick thick in ground floor : Cement, sand mortar 1:5</v>
          </cell>
          <cell r="C544" t="str">
            <v>100 Sft</v>
          </cell>
          <cell r="D544">
            <v>2240.06</v>
          </cell>
          <cell r="E544">
            <v>6191.47</v>
          </cell>
          <cell r="F544" t="str">
            <v>m2</v>
          </cell>
          <cell r="G544">
            <v>241.03</v>
          </cell>
          <cell r="H544">
            <v>666.2</v>
          </cell>
          <cell r="K544">
            <v>2</v>
          </cell>
          <cell r="L544" t="str">
            <v>Bags</v>
          </cell>
          <cell r="M544">
            <v>0.215</v>
          </cell>
          <cell r="N544" t="str">
            <v>Bags</v>
          </cell>
          <cell r="O544">
            <v>675</v>
          </cell>
          <cell r="P544" t="str">
            <v>Nos.</v>
          </cell>
          <cell r="Q544">
            <v>72.66</v>
          </cell>
          <cell r="R544" t="str">
            <v>Nos.</v>
          </cell>
          <cell r="AI544">
            <v>749.875</v>
          </cell>
          <cell r="AJ544" t="str">
            <v>Y</v>
          </cell>
        </row>
        <row r="545">
          <cell r="A545" t="str">
            <v>07-18-b-06</v>
          </cell>
          <cell r="B545" t="str">
            <v>Perf. pacca brick wall 1 brick thick in ground floor : Cement, sand mortar 1:7</v>
          </cell>
          <cell r="C545" t="str">
            <v>100 Sft</v>
          </cell>
          <cell r="D545">
            <v>2240.06</v>
          </cell>
          <cell r="E545">
            <v>5979.96</v>
          </cell>
          <cell r="F545" t="str">
            <v>m2</v>
          </cell>
          <cell r="G545">
            <v>241.03</v>
          </cell>
          <cell r="H545">
            <v>643.44000000000005</v>
          </cell>
          <cell r="K545">
            <v>1.5</v>
          </cell>
          <cell r="L545" t="str">
            <v>Bags</v>
          </cell>
          <cell r="M545">
            <v>0.161</v>
          </cell>
          <cell r="N545" t="str">
            <v>Bags</v>
          </cell>
          <cell r="O545">
            <v>675</v>
          </cell>
          <cell r="P545" t="str">
            <v>Nos.</v>
          </cell>
          <cell r="Q545">
            <v>72.66</v>
          </cell>
          <cell r="R545" t="str">
            <v>Nos.</v>
          </cell>
          <cell r="AI545">
            <v>749.32099999999991</v>
          </cell>
          <cell r="AJ545" t="str">
            <v>Y</v>
          </cell>
        </row>
        <row r="546">
          <cell r="A546" t="str">
            <v>07-18-b-07</v>
          </cell>
          <cell r="B546" t="str">
            <v>Perf. pacca brick wall 1 brick thick in ground floor : Cement, sand mortar 1:8</v>
          </cell>
          <cell r="C546" t="str">
            <v>100 Sft</v>
          </cell>
          <cell r="D546">
            <v>2240.06</v>
          </cell>
          <cell r="E546">
            <v>5908</v>
          </cell>
          <cell r="F546" t="str">
            <v>m2</v>
          </cell>
          <cell r="G546">
            <v>241.03</v>
          </cell>
          <cell r="H546">
            <v>635.70000000000005</v>
          </cell>
          <cell r="K546">
            <v>1.33</v>
          </cell>
          <cell r="L546" t="str">
            <v>Bags</v>
          </cell>
          <cell r="M546">
            <v>0.14299999999999999</v>
          </cell>
          <cell r="N546" t="str">
            <v>Bags</v>
          </cell>
          <cell r="O546">
            <v>675</v>
          </cell>
          <cell r="P546" t="str">
            <v>Nos.</v>
          </cell>
          <cell r="Q546">
            <v>72.66</v>
          </cell>
          <cell r="R546" t="str">
            <v>Nos.</v>
          </cell>
          <cell r="AI546">
            <v>749.13299999999992</v>
          </cell>
          <cell r="AJ546" t="str">
            <v>Y</v>
          </cell>
        </row>
        <row r="547">
          <cell r="A547" t="str">
            <v>07-18-c-01</v>
          </cell>
          <cell r="B547" t="str">
            <v>Perf. pacca brick wall 1 brick thick in ground floor : Lime, cement, sand mortar 1:1:6</v>
          </cell>
          <cell r="C547" t="str">
            <v>100 Sft</v>
          </cell>
          <cell r="D547">
            <v>2240.06</v>
          </cell>
          <cell r="E547">
            <v>6181.63</v>
          </cell>
          <cell r="F547" t="str">
            <v>m2</v>
          </cell>
          <cell r="G547">
            <v>241.03</v>
          </cell>
          <cell r="H547">
            <v>665.14</v>
          </cell>
          <cell r="K547">
            <v>1.6</v>
          </cell>
          <cell r="L547" t="str">
            <v>Bags</v>
          </cell>
          <cell r="M547">
            <v>0.17199999999999999</v>
          </cell>
          <cell r="N547" t="str">
            <v>Bags</v>
          </cell>
          <cell r="O547">
            <v>675</v>
          </cell>
          <cell r="P547" t="str">
            <v>Nos.</v>
          </cell>
          <cell r="Q547">
            <v>72.66</v>
          </cell>
          <cell r="R547" t="str">
            <v>Nos.</v>
          </cell>
          <cell r="AI547">
            <v>749.43200000000002</v>
          </cell>
          <cell r="AJ547" t="str">
            <v>Y</v>
          </cell>
        </row>
        <row r="548">
          <cell r="A548" t="str">
            <v>07-18-c-03</v>
          </cell>
          <cell r="B548" t="str">
            <v>Perf. pacca brick wall 1 brick thick in ground floor : Lime, cement, sand mortar 1:1:8</v>
          </cell>
          <cell r="C548" t="str">
            <v>100 Sft</v>
          </cell>
          <cell r="D548">
            <v>2240.06</v>
          </cell>
          <cell r="E548">
            <v>6022.32</v>
          </cell>
          <cell r="F548" t="str">
            <v>m2</v>
          </cell>
          <cell r="G548">
            <v>241.03</v>
          </cell>
          <cell r="H548">
            <v>648</v>
          </cell>
          <cell r="K548">
            <v>1.29</v>
          </cell>
          <cell r="L548" t="str">
            <v>Bags</v>
          </cell>
          <cell r="M548">
            <v>0.13900000000000001</v>
          </cell>
          <cell r="N548" t="str">
            <v>Bags</v>
          </cell>
          <cell r="O548">
            <v>675</v>
          </cell>
          <cell r="P548" t="str">
            <v>Nos.</v>
          </cell>
          <cell r="Q548">
            <v>72.66</v>
          </cell>
          <cell r="R548" t="str">
            <v>Nos.</v>
          </cell>
          <cell r="AI548">
            <v>749.08899999999994</v>
          </cell>
          <cell r="AJ548" t="str">
            <v>Y</v>
          </cell>
        </row>
        <row r="549">
          <cell r="A549" t="str">
            <v>07-18-c-04</v>
          </cell>
          <cell r="B549" t="str">
            <v>Perf. pacca brick wall 1 brick thick in ground floor : Lime, cement, sand mortar 1:1:9</v>
          </cell>
          <cell r="C549" t="str">
            <v>100 Sft</v>
          </cell>
          <cell r="D549">
            <v>2240.06</v>
          </cell>
          <cell r="E549">
            <v>5954.37</v>
          </cell>
          <cell r="F549" t="str">
            <v>m2</v>
          </cell>
          <cell r="G549">
            <v>241.03</v>
          </cell>
          <cell r="H549">
            <v>640.69000000000005</v>
          </cell>
          <cell r="K549">
            <v>1.1599999999999999</v>
          </cell>
          <cell r="L549" t="str">
            <v>Bags</v>
          </cell>
          <cell r="M549">
            <v>0.125</v>
          </cell>
          <cell r="N549" t="str">
            <v>Bags</v>
          </cell>
          <cell r="O549">
            <v>675</v>
          </cell>
          <cell r="P549" t="str">
            <v>Nos.</v>
          </cell>
          <cell r="Q549">
            <v>72.66</v>
          </cell>
          <cell r="R549" t="str">
            <v>Nos.</v>
          </cell>
          <cell r="AI549">
            <v>748.94499999999994</v>
          </cell>
          <cell r="AJ549" t="str">
            <v>Y</v>
          </cell>
        </row>
        <row r="550">
          <cell r="A550" t="str">
            <v>07-18-c-05</v>
          </cell>
          <cell r="B550" t="str">
            <v>Perf. pacca brick wall 1 brick thick in ground floor : Lime, cement, sand mortar 1:1:10</v>
          </cell>
          <cell r="C550" t="str">
            <v>100 Sft</v>
          </cell>
          <cell r="D550">
            <v>2240.06</v>
          </cell>
          <cell r="E550">
            <v>5908.99</v>
          </cell>
          <cell r="F550" t="str">
            <v>m2</v>
          </cell>
          <cell r="G550">
            <v>241.03</v>
          </cell>
          <cell r="H550">
            <v>635.80999999999995</v>
          </cell>
          <cell r="K550">
            <v>1.07</v>
          </cell>
          <cell r="L550" t="str">
            <v>Bags</v>
          </cell>
          <cell r="M550">
            <v>0.115</v>
          </cell>
          <cell r="N550" t="str">
            <v>Bags</v>
          </cell>
          <cell r="O550">
            <v>675</v>
          </cell>
          <cell r="P550" t="str">
            <v>Nos.</v>
          </cell>
          <cell r="Q550">
            <v>72.66</v>
          </cell>
          <cell r="R550" t="str">
            <v>Nos.</v>
          </cell>
          <cell r="AI550">
            <v>748.84499999999991</v>
          </cell>
          <cell r="AJ550" t="str">
            <v>Y</v>
          </cell>
        </row>
        <row r="551">
          <cell r="A551" t="str">
            <v>07-10</v>
          </cell>
          <cell r="B551" t="str">
            <v>Extra for pacca brick work in steining of wells or any other circular masonry.</v>
          </cell>
          <cell r="C551" t="str">
            <v>100 Cft</v>
          </cell>
          <cell r="D551">
            <v>736.25</v>
          </cell>
          <cell r="E551">
            <v>1032.7</v>
          </cell>
          <cell r="F551" t="str">
            <v>m3</v>
          </cell>
          <cell r="G551">
            <v>260</v>
          </cell>
          <cell r="H551">
            <v>364.69</v>
          </cell>
          <cell r="O551">
            <v>70</v>
          </cell>
          <cell r="P551" t="str">
            <v>Nos.</v>
          </cell>
          <cell r="Q551">
            <v>24.72</v>
          </cell>
          <cell r="R551" t="str">
            <v>Nos.</v>
          </cell>
          <cell r="AI551">
            <v>94.72</v>
          </cell>
          <cell r="AJ551" t="str">
            <v>Y</v>
          </cell>
        </row>
        <row r="552">
          <cell r="A552" t="str">
            <v>07-11</v>
          </cell>
          <cell r="B552" t="str">
            <v>Extra labour for profile &amp; flared walls</v>
          </cell>
          <cell r="C552" t="str">
            <v>100 Cft</v>
          </cell>
          <cell r="D552">
            <v>868</v>
          </cell>
          <cell r="E552">
            <v>868</v>
          </cell>
          <cell r="F552" t="str">
            <v>m3</v>
          </cell>
          <cell r="G552">
            <v>306.52999999999997</v>
          </cell>
          <cell r="H552">
            <v>306.52999999999997</v>
          </cell>
          <cell r="AI552">
            <v>0</v>
          </cell>
          <cell r="AJ552" t="str">
            <v>N</v>
          </cell>
        </row>
        <row r="553">
          <cell r="A553" t="str">
            <v>07-12-a</v>
          </cell>
          <cell r="B553" t="str">
            <v>Extra labour for pacca brick work in pier/abutment From 10 ft.to 20 ft. height.</v>
          </cell>
          <cell r="C553" t="str">
            <v>100 Cft</v>
          </cell>
          <cell r="D553">
            <v>573.5</v>
          </cell>
          <cell r="E553">
            <v>573.5</v>
          </cell>
          <cell r="F553" t="str">
            <v>m3</v>
          </cell>
          <cell r="G553">
            <v>202.53</v>
          </cell>
          <cell r="H553">
            <v>202.53</v>
          </cell>
          <cell r="AI553">
            <v>0</v>
          </cell>
          <cell r="AJ553" t="str">
            <v>N</v>
          </cell>
        </row>
        <row r="554">
          <cell r="A554" t="str">
            <v>07-12-b</v>
          </cell>
          <cell r="B554" t="str">
            <v>Extra labour for pacca brick work in pier/abutment Exceeding 20 ft height.</v>
          </cell>
          <cell r="C554" t="str">
            <v>100 Cft</v>
          </cell>
          <cell r="D554">
            <v>1007.5</v>
          </cell>
          <cell r="E554">
            <v>1007.5</v>
          </cell>
          <cell r="F554" t="str">
            <v>m3</v>
          </cell>
          <cell r="G554">
            <v>355.8</v>
          </cell>
          <cell r="H554">
            <v>355.8</v>
          </cell>
          <cell r="AI554">
            <v>0</v>
          </cell>
          <cell r="AJ554" t="str">
            <v>N</v>
          </cell>
        </row>
        <row r="555">
          <cell r="A555" t="str">
            <v>07-13</v>
          </cell>
          <cell r="B555" t="str">
            <v>Extra for face work (half brick thick) using special bricks instead of first class bricks.</v>
          </cell>
          <cell r="C555" t="str">
            <v>100 Sft</v>
          </cell>
          <cell r="D555">
            <v>573.5</v>
          </cell>
          <cell r="E555">
            <v>573.5</v>
          </cell>
          <cell r="F555" t="str">
            <v>m2</v>
          </cell>
          <cell r="G555">
            <v>61.71</v>
          </cell>
          <cell r="H555">
            <v>61.71</v>
          </cell>
          <cell r="J555" t="str">
            <v>This item is to be</v>
          </cell>
          <cell r="AI555">
            <v>0</v>
          </cell>
          <cell r="AJ555" t="str">
            <v>N</v>
          </cell>
        </row>
        <row r="556">
          <cell r="A556" t="str">
            <v>07-14</v>
          </cell>
          <cell r="B556" t="str">
            <v>Reinforced brick work in lintel of openings, laid in 1:3 cement mortar complete</v>
          </cell>
          <cell r="C556" t="str">
            <v>100 Cft</v>
          </cell>
          <cell r="D556">
            <v>7453.02</v>
          </cell>
          <cell r="E556">
            <v>17398.490000000002</v>
          </cell>
          <cell r="F556" t="str">
            <v>m3</v>
          </cell>
          <cell r="G556">
            <v>2632.01</v>
          </cell>
          <cell r="H556">
            <v>6144.22</v>
          </cell>
          <cell r="K556">
            <v>10.95</v>
          </cell>
          <cell r="L556" t="str">
            <v>Bags</v>
          </cell>
          <cell r="M556">
            <v>3.867</v>
          </cell>
          <cell r="N556" t="str">
            <v>Bags</v>
          </cell>
          <cell r="O556">
            <v>1005</v>
          </cell>
          <cell r="P556" t="str">
            <v>Nos.</v>
          </cell>
          <cell r="Q556">
            <v>354.91</v>
          </cell>
          <cell r="R556" t="str">
            <v>Nos.</v>
          </cell>
          <cell r="AI556">
            <v>1374.7270000000001</v>
          </cell>
          <cell r="AJ556" t="str">
            <v>Y</v>
          </cell>
        </row>
        <row r="557">
          <cell r="A557" t="str">
            <v>07-15-a</v>
          </cell>
          <cell r="B557" t="str">
            <v>Extra for dressing or chamfering bricks for Special architectural bricks</v>
          </cell>
          <cell r="C557" t="str">
            <v>100 No</v>
          </cell>
          <cell r="D557">
            <v>1906.5</v>
          </cell>
          <cell r="E557">
            <v>1906.5</v>
          </cell>
          <cell r="F557" t="str">
            <v>100 No.</v>
          </cell>
          <cell r="G557">
            <v>1906.5</v>
          </cell>
          <cell r="H557">
            <v>1906.5</v>
          </cell>
          <cell r="AI557">
            <v>0</v>
          </cell>
          <cell r="AJ557" t="str">
            <v>N</v>
          </cell>
        </row>
        <row r="558">
          <cell r="A558" t="str">
            <v>07-15-b</v>
          </cell>
          <cell r="B558" t="str">
            <v>Extra for dressing or chamfering bricks for all other purposes.</v>
          </cell>
          <cell r="C558" t="str">
            <v>100 No</v>
          </cell>
          <cell r="D558">
            <v>1317.5</v>
          </cell>
          <cell r="E558">
            <v>1317.5</v>
          </cell>
          <cell r="F558" t="str">
            <v>100 No.</v>
          </cell>
          <cell r="G558">
            <v>1317.5</v>
          </cell>
          <cell r="H558">
            <v>1317.5</v>
          </cell>
          <cell r="AI558">
            <v>0</v>
          </cell>
          <cell r="AJ558" t="str">
            <v>N</v>
          </cell>
        </row>
        <row r="559">
          <cell r="A559" t="str">
            <v>07-16-a</v>
          </cell>
          <cell r="B559" t="str">
            <v>Perf. pacca brick wall 1/2 brick thick in ground floor : Mud mortar</v>
          </cell>
          <cell r="C559" t="str">
            <v>100 Sft</v>
          </cell>
          <cell r="D559">
            <v>1163.74</v>
          </cell>
          <cell r="E559">
            <v>2786.68</v>
          </cell>
          <cell r="F559" t="str">
            <v>m2</v>
          </cell>
          <cell r="G559">
            <v>125.22</v>
          </cell>
          <cell r="H559">
            <v>299.85000000000002</v>
          </cell>
          <cell r="O559">
            <v>338</v>
          </cell>
          <cell r="P559" t="str">
            <v>Nos.</v>
          </cell>
          <cell r="Q559">
            <v>36.380000000000003</v>
          </cell>
          <cell r="R559" t="str">
            <v>Nos.</v>
          </cell>
          <cell r="AI559">
            <v>374.38</v>
          </cell>
          <cell r="AJ559" t="str">
            <v>Y</v>
          </cell>
        </row>
        <row r="560">
          <cell r="A560" t="str">
            <v>07-16-b-01</v>
          </cell>
          <cell r="B560" t="str">
            <v>Perf. pacca brick wall 1/2 brick thick in ground floor : Cement, sand mortar 1:2</v>
          </cell>
          <cell r="C560" t="str">
            <v>100 Sft</v>
          </cell>
          <cell r="D560">
            <v>1517.45</v>
          </cell>
          <cell r="E560">
            <v>4089.49</v>
          </cell>
          <cell r="F560" t="str">
            <v>m2</v>
          </cell>
          <cell r="G560">
            <v>163.28</v>
          </cell>
          <cell r="H560">
            <v>440.03</v>
          </cell>
          <cell r="K560">
            <v>2</v>
          </cell>
          <cell r="L560" t="str">
            <v>Bags</v>
          </cell>
          <cell r="M560">
            <v>0.215</v>
          </cell>
          <cell r="N560" t="str">
            <v>Bags</v>
          </cell>
          <cell r="O560">
            <v>338</v>
          </cell>
          <cell r="P560" t="str">
            <v>Nos.</v>
          </cell>
          <cell r="Q560">
            <v>36.380000000000003</v>
          </cell>
          <cell r="R560" t="str">
            <v>Nos.</v>
          </cell>
          <cell r="AI560">
            <v>376.59499999999997</v>
          </cell>
          <cell r="AJ560" t="str">
            <v>Y</v>
          </cell>
        </row>
        <row r="561">
          <cell r="A561" t="str">
            <v>07-16-b-02</v>
          </cell>
          <cell r="B561" t="str">
            <v>Perf. pacca brick wall 1/2 brick thick in ground floor : Cement, sand mortar 1:3</v>
          </cell>
          <cell r="C561" t="str">
            <v>100 Sft</v>
          </cell>
          <cell r="D561">
            <v>1517.45</v>
          </cell>
          <cell r="E561">
            <v>3877.68</v>
          </cell>
          <cell r="F561" t="str">
            <v>m2</v>
          </cell>
          <cell r="G561">
            <v>163.28</v>
          </cell>
          <cell r="H561">
            <v>417.24</v>
          </cell>
          <cell r="K561">
            <v>1.5</v>
          </cell>
          <cell r="L561" t="str">
            <v>Bags</v>
          </cell>
          <cell r="M561">
            <v>0.161</v>
          </cell>
          <cell r="N561" t="str">
            <v>Bags</v>
          </cell>
          <cell r="O561">
            <v>338</v>
          </cell>
          <cell r="P561" t="str">
            <v>Nos.</v>
          </cell>
          <cell r="Q561">
            <v>36.380000000000003</v>
          </cell>
          <cell r="R561" t="str">
            <v>Nos.</v>
          </cell>
          <cell r="AI561">
            <v>376.041</v>
          </cell>
          <cell r="AJ561" t="str">
            <v>Y</v>
          </cell>
        </row>
        <row r="562">
          <cell r="A562" t="str">
            <v>07-16-b-03</v>
          </cell>
          <cell r="B562" t="str">
            <v>Perf. pacca brick wall 1/2 brick thick in ground floor : Cement, sand mortar 1:4</v>
          </cell>
          <cell r="C562" t="str">
            <v>100 Sft</v>
          </cell>
          <cell r="D562">
            <v>1517.45</v>
          </cell>
          <cell r="E562">
            <v>3750.99</v>
          </cell>
          <cell r="F562" t="str">
            <v>m2</v>
          </cell>
          <cell r="G562">
            <v>163.28</v>
          </cell>
          <cell r="H562">
            <v>403.61</v>
          </cell>
          <cell r="K562">
            <v>1.2</v>
          </cell>
          <cell r="L562" t="str">
            <v>Bags</v>
          </cell>
          <cell r="M562">
            <v>0.129</v>
          </cell>
          <cell r="N562" t="str">
            <v>Bags</v>
          </cell>
          <cell r="O562">
            <v>338</v>
          </cell>
          <cell r="P562" t="str">
            <v>Nos.</v>
          </cell>
          <cell r="Q562">
            <v>36.380000000000003</v>
          </cell>
          <cell r="R562" t="str">
            <v>Nos.</v>
          </cell>
          <cell r="AI562">
            <v>375.709</v>
          </cell>
          <cell r="AJ562" t="str">
            <v>Y</v>
          </cell>
        </row>
        <row r="563">
          <cell r="A563" t="str">
            <v>07-16-b-04</v>
          </cell>
          <cell r="B563" t="str">
            <v>Perf. pacca brick wall 1/2 brick thick in ground floor : Cement, sand mortar 1:5</v>
          </cell>
          <cell r="C563" t="str">
            <v>100 Sft</v>
          </cell>
          <cell r="D563">
            <v>1517.45</v>
          </cell>
          <cell r="E563">
            <v>3666.36</v>
          </cell>
          <cell r="F563" t="str">
            <v>m2</v>
          </cell>
          <cell r="G563">
            <v>163.28</v>
          </cell>
          <cell r="H563">
            <v>394.5</v>
          </cell>
          <cell r="K563">
            <v>1</v>
          </cell>
          <cell r="L563" t="str">
            <v>Bags</v>
          </cell>
          <cell r="M563">
            <v>0.108</v>
          </cell>
          <cell r="N563" t="str">
            <v>Bags</v>
          </cell>
          <cell r="O563">
            <v>338</v>
          </cell>
          <cell r="P563" t="str">
            <v>Nos.</v>
          </cell>
          <cell r="Q563">
            <v>36.380000000000003</v>
          </cell>
          <cell r="R563" t="str">
            <v>Nos.</v>
          </cell>
          <cell r="AI563">
            <v>375.488</v>
          </cell>
          <cell r="AJ563" t="str">
            <v>Y</v>
          </cell>
        </row>
        <row r="564">
          <cell r="A564" t="str">
            <v>07-16-b-05</v>
          </cell>
          <cell r="B564" t="str">
            <v>Perf. pacca brick wall 1/2 brick thick in ground floor : Cement, sand mortar 1:6</v>
          </cell>
          <cell r="C564" t="str">
            <v>100 Sft</v>
          </cell>
          <cell r="D564">
            <v>1517.45</v>
          </cell>
          <cell r="E564">
            <v>3606.88</v>
          </cell>
          <cell r="F564" t="str">
            <v>m2</v>
          </cell>
          <cell r="G564">
            <v>163.28</v>
          </cell>
          <cell r="H564">
            <v>388.1</v>
          </cell>
          <cell r="K564">
            <v>0.86</v>
          </cell>
          <cell r="L564" t="str">
            <v>Bags</v>
          </cell>
          <cell r="M564">
            <v>9.2999999999999999E-2</v>
          </cell>
          <cell r="N564" t="str">
            <v>Bags</v>
          </cell>
          <cell r="O564">
            <v>338</v>
          </cell>
          <cell r="P564" t="str">
            <v>Nos.</v>
          </cell>
          <cell r="Q564">
            <v>36.380000000000003</v>
          </cell>
          <cell r="R564" t="str">
            <v>Nos.</v>
          </cell>
          <cell r="AI564">
            <v>375.33299999999997</v>
          </cell>
          <cell r="AJ564" t="str">
            <v>Y</v>
          </cell>
        </row>
        <row r="565">
          <cell r="A565" t="str">
            <v>07-16-b-06</v>
          </cell>
          <cell r="B565" t="str">
            <v>Perf. pacca brick wall 1/2 brick thick in ground floor : Cement, sand mortar 1:7</v>
          </cell>
          <cell r="C565" t="str">
            <v>100 Sft</v>
          </cell>
          <cell r="D565">
            <v>1517.45</v>
          </cell>
          <cell r="E565">
            <v>3561.46</v>
          </cell>
          <cell r="F565" t="str">
            <v>m2</v>
          </cell>
          <cell r="G565">
            <v>163.28</v>
          </cell>
          <cell r="H565">
            <v>383.21</v>
          </cell>
          <cell r="K565">
            <v>0.75</v>
          </cell>
          <cell r="L565" t="str">
            <v>Bags</v>
          </cell>
          <cell r="M565">
            <v>8.1000000000000003E-2</v>
          </cell>
          <cell r="N565" t="str">
            <v>Bags</v>
          </cell>
          <cell r="O565">
            <v>338</v>
          </cell>
          <cell r="P565" t="str">
            <v>Nos.</v>
          </cell>
          <cell r="Q565">
            <v>36.380000000000003</v>
          </cell>
          <cell r="R565" t="str">
            <v>Nos.</v>
          </cell>
          <cell r="AI565">
            <v>375.21100000000001</v>
          </cell>
          <cell r="AJ565" t="str">
            <v>Y</v>
          </cell>
        </row>
        <row r="566">
          <cell r="A566" t="str">
            <v>07-16-b-07</v>
          </cell>
          <cell r="B566" t="str">
            <v>Perf. pacca brick wall 1/2 brick thick in ground floor : Cement, sand mortar 1:8</v>
          </cell>
          <cell r="C566" t="str">
            <v>100 Sft</v>
          </cell>
          <cell r="D566">
            <v>1517.73</v>
          </cell>
          <cell r="E566">
            <v>3527.09</v>
          </cell>
          <cell r="F566" t="str">
            <v>m2</v>
          </cell>
          <cell r="G566">
            <v>163.31</v>
          </cell>
          <cell r="H566">
            <v>379.51</v>
          </cell>
          <cell r="K566">
            <v>0.67</v>
          </cell>
          <cell r="L566" t="str">
            <v>Bags</v>
          </cell>
          <cell r="M566">
            <v>7.1999999999999995E-2</v>
          </cell>
          <cell r="N566" t="str">
            <v>Bags</v>
          </cell>
          <cell r="O566">
            <v>338</v>
          </cell>
          <cell r="P566" t="str">
            <v>Nos.</v>
          </cell>
          <cell r="Q566">
            <v>36.380000000000003</v>
          </cell>
          <cell r="R566" t="str">
            <v>Nos.</v>
          </cell>
          <cell r="AI566">
            <v>375.12200000000001</v>
          </cell>
          <cell r="AJ566" t="str">
            <v>Y</v>
          </cell>
        </row>
        <row r="567">
          <cell r="A567" t="str">
            <v>07-16-c-01</v>
          </cell>
          <cell r="B567" t="str">
            <v>Perf. pacca brick wall 1/2 brick thick in ground floor : Lime, cement, sand mortar 1:1:6</v>
          </cell>
          <cell r="C567" t="str">
            <v>100 Sft</v>
          </cell>
          <cell r="D567">
            <v>1517.45</v>
          </cell>
          <cell r="E567">
            <v>3538.75</v>
          </cell>
          <cell r="F567" t="str">
            <v>m2</v>
          </cell>
          <cell r="G567">
            <v>163.28</v>
          </cell>
          <cell r="H567">
            <v>380.77</v>
          </cell>
          <cell r="K567">
            <v>0.8</v>
          </cell>
          <cell r="L567" t="str">
            <v>Bags</v>
          </cell>
          <cell r="M567">
            <v>8.5999999999999993E-2</v>
          </cell>
          <cell r="N567" t="str">
            <v>Bags</v>
          </cell>
          <cell r="O567">
            <v>338</v>
          </cell>
          <cell r="P567" t="str">
            <v>Nos.</v>
          </cell>
          <cell r="Q567">
            <v>36.380000000000003</v>
          </cell>
          <cell r="R567" t="str">
            <v>Nos.</v>
          </cell>
          <cell r="AI567">
            <v>375.26600000000002</v>
          </cell>
          <cell r="AJ567" t="str">
            <v>Y</v>
          </cell>
        </row>
        <row r="568">
          <cell r="A568" t="str">
            <v>07-16-c-02</v>
          </cell>
          <cell r="B568" t="str">
            <v>Perf. pacca brick wall 1/2 brick thick in ground floor : Lime, cement, sand mortar 1:1:7</v>
          </cell>
          <cell r="C568" t="str">
            <v>100 Sft</v>
          </cell>
          <cell r="D568">
            <v>1517.45</v>
          </cell>
          <cell r="E568">
            <v>3496.61</v>
          </cell>
          <cell r="F568" t="str">
            <v>m2</v>
          </cell>
          <cell r="G568">
            <v>163.28</v>
          </cell>
          <cell r="H568">
            <v>376.24</v>
          </cell>
          <cell r="K568">
            <v>0.71</v>
          </cell>
          <cell r="L568" t="str">
            <v>Bags</v>
          </cell>
          <cell r="M568">
            <v>7.5999999999999998E-2</v>
          </cell>
          <cell r="N568" t="str">
            <v>Bags</v>
          </cell>
          <cell r="O568">
            <v>338</v>
          </cell>
          <cell r="P568" t="str">
            <v>Nos.</v>
          </cell>
          <cell r="Q568">
            <v>36.380000000000003</v>
          </cell>
          <cell r="R568" t="str">
            <v>Nos.</v>
          </cell>
          <cell r="AI568">
            <v>375.166</v>
          </cell>
          <cell r="AJ568" t="str">
            <v>Y</v>
          </cell>
        </row>
        <row r="569">
          <cell r="A569" t="str">
            <v>07-16-c-03</v>
          </cell>
          <cell r="B569" t="str">
            <v xml:space="preserve">Perf. pacca brick wall 1/2 brick thick in ground floor :  Lime, cement, sand mortar 1:1:8 </v>
          </cell>
          <cell r="C569" t="str">
            <v>100 Sft</v>
          </cell>
          <cell r="D569">
            <v>1517.45</v>
          </cell>
          <cell r="E569">
            <v>3458.23</v>
          </cell>
          <cell r="F569" t="str">
            <v>m2</v>
          </cell>
          <cell r="G569">
            <v>163.28</v>
          </cell>
          <cell r="H569">
            <v>372.11</v>
          </cell>
          <cell r="K569">
            <v>0.64</v>
          </cell>
          <cell r="L569" t="str">
            <v>Bags</v>
          </cell>
          <cell r="M569">
            <v>6.9000000000000006E-2</v>
          </cell>
          <cell r="N569" t="str">
            <v>Bags</v>
          </cell>
          <cell r="O569">
            <v>338</v>
          </cell>
          <cell r="P569" t="str">
            <v>Nos.</v>
          </cell>
          <cell r="Q569">
            <v>36.380000000000003</v>
          </cell>
          <cell r="R569" t="str">
            <v>Nos.</v>
          </cell>
          <cell r="AI569">
            <v>375.089</v>
          </cell>
          <cell r="AJ569" t="str">
            <v>Y</v>
          </cell>
        </row>
        <row r="570">
          <cell r="A570" t="str">
            <v>07-16-c-04</v>
          </cell>
          <cell r="B570" t="str">
            <v>Perf. pacca brick wall 1/2 brick thick in ground floor :  Lime, cement, sand mortar 1:1:9</v>
          </cell>
          <cell r="C570" t="str">
            <v>100 Sft</v>
          </cell>
          <cell r="D570">
            <v>1517.45</v>
          </cell>
          <cell r="E570">
            <v>3424.62</v>
          </cell>
          <cell r="F570" t="str">
            <v>m2</v>
          </cell>
          <cell r="G570">
            <v>163.28</v>
          </cell>
          <cell r="H570">
            <v>368.49</v>
          </cell>
          <cell r="K570">
            <v>0.57999999999999996</v>
          </cell>
          <cell r="L570" t="str">
            <v>Bags</v>
          </cell>
          <cell r="M570">
            <v>6.2E-2</v>
          </cell>
          <cell r="N570" t="str">
            <v>Bags</v>
          </cell>
          <cell r="O570">
            <v>338</v>
          </cell>
          <cell r="P570" t="str">
            <v>Nos.</v>
          </cell>
          <cell r="Q570">
            <v>36.380000000000003</v>
          </cell>
          <cell r="R570" t="str">
            <v>Nos.</v>
          </cell>
          <cell r="AI570">
            <v>375.02199999999999</v>
          </cell>
          <cell r="AJ570" t="str">
            <v>Y</v>
          </cell>
        </row>
        <row r="571">
          <cell r="A571" t="str">
            <v>07-16-c-05</v>
          </cell>
          <cell r="B571" t="str">
            <v>Perf. pacca brick wall 1/2 brick thick in ground floor : Lime, cement, sand mortar 1:1:10</v>
          </cell>
          <cell r="C571" t="str">
            <v>100 Sft</v>
          </cell>
          <cell r="D571">
            <v>1517.45</v>
          </cell>
          <cell r="E571">
            <v>3404.66</v>
          </cell>
          <cell r="F571" t="str">
            <v>m2</v>
          </cell>
          <cell r="G571">
            <v>163.28</v>
          </cell>
          <cell r="H571">
            <v>366.34</v>
          </cell>
          <cell r="K571">
            <v>0.54</v>
          </cell>
          <cell r="L571" t="str">
            <v>Bags</v>
          </cell>
          <cell r="M571">
            <v>5.8000000000000003E-2</v>
          </cell>
          <cell r="N571" t="str">
            <v>Bags</v>
          </cell>
          <cell r="O571">
            <v>338</v>
          </cell>
          <cell r="P571" t="str">
            <v>Nos.</v>
          </cell>
          <cell r="Q571">
            <v>36.380000000000003</v>
          </cell>
          <cell r="R571" t="str">
            <v>Nos.</v>
          </cell>
          <cell r="AI571">
            <v>374.97800000000001</v>
          </cell>
          <cell r="AJ571" t="str">
            <v>Y</v>
          </cell>
        </row>
        <row r="572">
          <cell r="A572" t="str">
            <v>07-16-d</v>
          </cell>
          <cell r="B572" t="str">
            <v>Perf. pacca brick wall 1/2 brick thick in ground floor : Lime, sand mortar 1:2</v>
          </cell>
          <cell r="C572" t="str">
            <v>100 Sft</v>
          </cell>
          <cell r="D572">
            <v>1517.45</v>
          </cell>
          <cell r="E572">
            <v>3349.13</v>
          </cell>
          <cell r="F572" t="str">
            <v>m2</v>
          </cell>
          <cell r="G572">
            <v>163.28</v>
          </cell>
          <cell r="H572">
            <v>360.37</v>
          </cell>
          <cell r="O572">
            <v>338</v>
          </cell>
          <cell r="P572" t="str">
            <v>Nos.</v>
          </cell>
          <cell r="Q572">
            <v>36.380000000000003</v>
          </cell>
          <cell r="R572" t="str">
            <v>Nos.</v>
          </cell>
          <cell r="AI572">
            <v>374.38</v>
          </cell>
          <cell r="AJ572" t="str">
            <v>Y</v>
          </cell>
        </row>
        <row r="573">
          <cell r="A573" t="str">
            <v>07-17-a</v>
          </cell>
          <cell r="B573" t="str">
            <v>Add extra labour on item No. 07-16 for pacca brick work in First floor</v>
          </cell>
          <cell r="C573" t="str">
            <v>100 Sft</v>
          </cell>
          <cell r="D573">
            <v>213.13</v>
          </cell>
          <cell r="E573">
            <v>232.49</v>
          </cell>
          <cell r="F573" t="str">
            <v>m2</v>
          </cell>
          <cell r="G573">
            <v>22.93</v>
          </cell>
          <cell r="H573">
            <v>25.02</v>
          </cell>
          <cell r="AI573">
            <v>0</v>
          </cell>
          <cell r="AJ573" t="str">
            <v>N</v>
          </cell>
        </row>
        <row r="574">
          <cell r="A574" t="str">
            <v>07-17-b</v>
          </cell>
          <cell r="B574" t="str">
            <v>Add extra labour on item No. 07-16 for pacca brick work in Second floor</v>
          </cell>
          <cell r="C574" t="str">
            <v>100 Sft</v>
          </cell>
          <cell r="D574">
            <v>499.88</v>
          </cell>
          <cell r="E574">
            <v>519.23</v>
          </cell>
          <cell r="F574" t="str">
            <v>m2</v>
          </cell>
          <cell r="G574">
            <v>53.79</v>
          </cell>
          <cell r="H574">
            <v>55.87</v>
          </cell>
          <cell r="AI574">
            <v>0</v>
          </cell>
          <cell r="AJ574" t="str">
            <v>N</v>
          </cell>
        </row>
        <row r="575">
          <cell r="A575" t="str">
            <v>07-17-c</v>
          </cell>
          <cell r="B575" t="str">
            <v>Add extra labour on item No. 07-16 for pacca brick work in Third floor</v>
          </cell>
          <cell r="C575" t="str">
            <v>100 Sft</v>
          </cell>
          <cell r="D575">
            <v>786.63</v>
          </cell>
          <cell r="E575">
            <v>810.83</v>
          </cell>
          <cell r="F575" t="str">
            <v>m2</v>
          </cell>
          <cell r="G575">
            <v>84.64</v>
          </cell>
          <cell r="H575">
            <v>87.24</v>
          </cell>
          <cell r="AI575">
            <v>0</v>
          </cell>
          <cell r="AJ575" t="str">
            <v>N</v>
          </cell>
        </row>
        <row r="576">
          <cell r="A576" t="str">
            <v>07-17-d</v>
          </cell>
          <cell r="B576" t="str">
            <v>Add extra labour on item No. 07-16 for pacca brick work in Fourth &amp; subsequent floors.</v>
          </cell>
          <cell r="C576" t="str">
            <v>100 Sft</v>
          </cell>
          <cell r="D576">
            <v>1290.3800000000001</v>
          </cell>
          <cell r="E576">
            <v>1324.26</v>
          </cell>
          <cell r="F576" t="str">
            <v>m2</v>
          </cell>
          <cell r="G576">
            <v>138.84</v>
          </cell>
          <cell r="H576">
            <v>142.49</v>
          </cell>
          <cell r="AI576">
            <v>0</v>
          </cell>
          <cell r="AJ576" t="str">
            <v>N</v>
          </cell>
        </row>
        <row r="577">
          <cell r="A577" t="str">
            <v>07-18-a</v>
          </cell>
          <cell r="B577" t="str">
            <v>Perf. pacca brick wall 1 brick thick in ground floor : Mud mortar</v>
          </cell>
          <cell r="C577" t="str">
            <v>100 Sft</v>
          </cell>
          <cell r="D577">
            <v>1745.61</v>
          </cell>
          <cell r="E577">
            <v>4838.67</v>
          </cell>
          <cell r="F577" t="str">
            <v>m2</v>
          </cell>
          <cell r="G577">
            <v>187.83</v>
          </cell>
          <cell r="H577">
            <v>520.64</v>
          </cell>
          <cell r="O577">
            <v>675</v>
          </cell>
          <cell r="P577" t="str">
            <v>Nos.</v>
          </cell>
          <cell r="Q577">
            <v>72.66</v>
          </cell>
          <cell r="R577" t="str">
            <v>Nos.</v>
          </cell>
          <cell r="AI577">
            <v>747.66</v>
          </cell>
          <cell r="AJ577" t="str">
            <v>Y</v>
          </cell>
        </row>
        <row r="578">
          <cell r="A578" t="str">
            <v>07-18-b-05</v>
          </cell>
          <cell r="B578" t="str">
            <v>Perf. pacca brick wall 1 brick thick in ground floor : Cement, sand mortar 1:6</v>
          </cell>
          <cell r="C578" t="str">
            <v>100 Sft</v>
          </cell>
          <cell r="D578">
            <v>2240.06</v>
          </cell>
          <cell r="E578">
            <v>6072.49</v>
          </cell>
          <cell r="F578" t="str">
            <v>m2</v>
          </cell>
          <cell r="G578">
            <v>241.03</v>
          </cell>
          <cell r="H578">
            <v>653.4</v>
          </cell>
          <cell r="K578">
            <v>1.72</v>
          </cell>
          <cell r="L578" t="str">
            <v>Bags</v>
          </cell>
          <cell r="M578">
            <v>0.185</v>
          </cell>
          <cell r="N578" t="str">
            <v>Bags</v>
          </cell>
          <cell r="O578">
            <v>675</v>
          </cell>
          <cell r="P578" t="str">
            <v>Nos.</v>
          </cell>
          <cell r="Q578">
            <v>72.66</v>
          </cell>
          <cell r="R578" t="str">
            <v>Nos.</v>
          </cell>
          <cell r="AI578">
            <v>749.56499999999994</v>
          </cell>
          <cell r="AJ578" t="str">
            <v>Y</v>
          </cell>
        </row>
        <row r="579">
          <cell r="A579" t="str">
            <v>07-18-c-02</v>
          </cell>
          <cell r="B579" t="str">
            <v>Perf. pacca brick wall 1 brick thick in ground floor : Lime, cement, sand mortar 1:1:7</v>
          </cell>
          <cell r="C579" t="str">
            <v>100 Sft</v>
          </cell>
          <cell r="D579">
            <v>2240.06</v>
          </cell>
          <cell r="E579">
            <v>6088.06</v>
          </cell>
          <cell r="F579" t="str">
            <v>m2</v>
          </cell>
          <cell r="G579">
            <v>241.03</v>
          </cell>
          <cell r="H579">
            <v>655.08000000000004</v>
          </cell>
          <cell r="K579">
            <v>1.42</v>
          </cell>
          <cell r="L579" t="str">
            <v>Bags</v>
          </cell>
          <cell r="M579">
            <v>0.153</v>
          </cell>
          <cell r="N579" t="str">
            <v>Bags</v>
          </cell>
          <cell r="O579">
            <v>675</v>
          </cell>
          <cell r="P579" t="str">
            <v>Nos.</v>
          </cell>
          <cell r="Q579">
            <v>72.66</v>
          </cell>
          <cell r="R579" t="str">
            <v>Nos.</v>
          </cell>
          <cell r="AI579">
            <v>749.23299999999995</v>
          </cell>
          <cell r="AJ579" t="str">
            <v>Y</v>
          </cell>
        </row>
        <row r="580">
          <cell r="A580" t="str">
            <v>07-18-d</v>
          </cell>
          <cell r="B580" t="str">
            <v>Perf. pacca brick wall 1 brick thick in ground floor : Lime, sand mortar 1:2</v>
          </cell>
          <cell r="C580" t="str">
            <v>100 Sft</v>
          </cell>
          <cell r="D580">
            <v>2240.06</v>
          </cell>
          <cell r="E580">
            <v>5784.18</v>
          </cell>
          <cell r="F580" t="str">
            <v>m2</v>
          </cell>
          <cell r="G580">
            <v>241.03</v>
          </cell>
          <cell r="H580">
            <v>622.38</v>
          </cell>
          <cell r="O580">
            <v>675</v>
          </cell>
          <cell r="P580" t="str">
            <v>Nos.</v>
          </cell>
          <cell r="Q580">
            <v>72.66</v>
          </cell>
          <cell r="R580" t="str">
            <v>Nos.</v>
          </cell>
          <cell r="AI580">
            <v>747.66</v>
          </cell>
          <cell r="AJ580" t="str">
            <v>Y</v>
          </cell>
        </row>
        <row r="581">
          <cell r="A581" t="str">
            <v>07-19-a</v>
          </cell>
          <cell r="B581" t="str">
            <v>Add extra labour on item No. 07-18 for perf. pacca brick work in First floor</v>
          </cell>
          <cell r="C581" t="str">
            <v>100 Sft</v>
          </cell>
          <cell r="D581">
            <v>321.16000000000003</v>
          </cell>
          <cell r="E581">
            <v>321.16000000000003</v>
          </cell>
          <cell r="F581" t="str">
            <v>m2</v>
          </cell>
          <cell r="G581">
            <v>34.56</v>
          </cell>
          <cell r="H581">
            <v>34.56</v>
          </cell>
          <cell r="AI581">
            <v>0</v>
          </cell>
          <cell r="AJ581" t="str">
            <v>N</v>
          </cell>
        </row>
        <row r="582">
          <cell r="A582" t="str">
            <v>07-19-b</v>
          </cell>
          <cell r="B582" t="str">
            <v>Add extra labour on item No. 07-18 for perf. pacca brick work in Second floor</v>
          </cell>
          <cell r="C582" t="str">
            <v>100 Sft</v>
          </cell>
          <cell r="D582">
            <v>999.75</v>
          </cell>
          <cell r="E582">
            <v>999.75</v>
          </cell>
          <cell r="F582" t="str">
            <v>m2</v>
          </cell>
          <cell r="G582">
            <v>107.57</v>
          </cell>
          <cell r="H582">
            <v>107.57</v>
          </cell>
          <cell r="AI582">
            <v>0</v>
          </cell>
          <cell r="AJ582" t="str">
            <v>N</v>
          </cell>
        </row>
        <row r="583">
          <cell r="A583" t="str">
            <v>07-19-c</v>
          </cell>
          <cell r="B583" t="str">
            <v>Add extra labour on item No. 07-18 for perf. pacca brick work in Third floor</v>
          </cell>
          <cell r="C583" t="str">
            <v>100 Sft</v>
          </cell>
          <cell r="D583">
            <v>1790.25</v>
          </cell>
          <cell r="E583">
            <v>1790.25</v>
          </cell>
          <cell r="F583" t="str">
            <v>m2</v>
          </cell>
          <cell r="G583">
            <v>192.63</v>
          </cell>
          <cell r="H583">
            <v>192.63</v>
          </cell>
          <cell r="AI583">
            <v>0</v>
          </cell>
          <cell r="AJ583" t="str">
            <v>N</v>
          </cell>
        </row>
        <row r="584">
          <cell r="A584" t="str">
            <v>07-19-d</v>
          </cell>
          <cell r="B584" t="str">
            <v>Add extra labour on item No. 07-18 for perf. pacca brck work in Fourth &amp; subsequent floors</v>
          </cell>
          <cell r="C584" t="str">
            <v>100 Sft</v>
          </cell>
          <cell r="D584">
            <v>2580.75</v>
          </cell>
          <cell r="E584">
            <v>2580.75</v>
          </cell>
          <cell r="F584" t="str">
            <v>m2</v>
          </cell>
          <cell r="G584">
            <v>277.69</v>
          </cell>
          <cell r="H584">
            <v>277.69</v>
          </cell>
          <cell r="AI584">
            <v>0</v>
          </cell>
          <cell r="AJ584" t="str">
            <v>N</v>
          </cell>
        </row>
        <row r="585">
          <cell r="A585" t="str">
            <v>07-20-a</v>
          </cell>
          <cell r="B585" t="str">
            <v>Fire brick masonry in fire-clay mortar Upto 20 ft. height including all charges</v>
          </cell>
          <cell r="C585" t="str">
            <v>100 Cft</v>
          </cell>
          <cell r="D585">
            <v>3022.5</v>
          </cell>
          <cell r="E585">
            <v>14336</v>
          </cell>
          <cell r="F585" t="str">
            <v>m3</v>
          </cell>
          <cell r="G585">
            <v>1067.3900000000001</v>
          </cell>
          <cell r="H585">
            <v>5062.72</v>
          </cell>
          <cell r="O585">
            <v>1350</v>
          </cell>
          <cell r="P585" t="str">
            <v>Nos.</v>
          </cell>
          <cell r="Q585">
            <v>476.75</v>
          </cell>
          <cell r="R585" t="str">
            <v>Nos.</v>
          </cell>
          <cell r="AI585">
            <v>1826.75</v>
          </cell>
          <cell r="AJ585" t="str">
            <v>Y</v>
          </cell>
        </row>
        <row r="586">
          <cell r="A586" t="str">
            <v>07-20-b</v>
          </cell>
          <cell r="B586" t="str">
            <v>Fire brick masonry in fire-clay mortar. Extra for every 5 ft. additional height, or part thereof</v>
          </cell>
          <cell r="C586" t="str">
            <v>100 Cft</v>
          </cell>
          <cell r="D586">
            <v>426.25</v>
          </cell>
          <cell r="E586">
            <v>474.65</v>
          </cell>
          <cell r="F586" t="str">
            <v>m3</v>
          </cell>
          <cell r="G586">
            <v>150.53</v>
          </cell>
          <cell r="H586">
            <v>167.62</v>
          </cell>
          <cell r="AI586">
            <v>0</v>
          </cell>
          <cell r="AJ586" t="str">
            <v>N</v>
          </cell>
        </row>
        <row r="587">
          <cell r="A587" t="str">
            <v>07-21-a</v>
          </cell>
          <cell r="B587" t="str">
            <v>1st class brick wall laid in 1:3 c/s mortar reinfd 4.5" thick wall with hoop iron bonding 6" apart</v>
          </cell>
          <cell r="C587" t="str">
            <v>100 Sft</v>
          </cell>
          <cell r="D587">
            <v>1046.96</v>
          </cell>
          <cell r="E587">
            <v>4436.1400000000003</v>
          </cell>
          <cell r="F587" t="str">
            <v>m2</v>
          </cell>
          <cell r="G587">
            <v>112.65</v>
          </cell>
          <cell r="H587">
            <v>477.33</v>
          </cell>
          <cell r="K587">
            <v>2.44</v>
          </cell>
          <cell r="L587" t="str">
            <v>Bags</v>
          </cell>
          <cell r="M587">
            <v>0.26300000000000001</v>
          </cell>
          <cell r="N587" t="str">
            <v>Bags</v>
          </cell>
          <cell r="O587">
            <v>525</v>
          </cell>
          <cell r="P587" t="str">
            <v>Nos.</v>
          </cell>
          <cell r="Q587">
            <v>56.51</v>
          </cell>
          <cell r="R587" t="str">
            <v>Nos.</v>
          </cell>
          <cell r="S587">
            <v>0.16400000000000001</v>
          </cell>
          <cell r="T587" t="str">
            <v>Kg</v>
          </cell>
          <cell r="U587">
            <v>0.02</v>
          </cell>
          <cell r="V587" t="str">
            <v>Kg</v>
          </cell>
          <cell r="AI587">
            <v>584.39699999999993</v>
          </cell>
          <cell r="AJ587" t="str">
            <v>Y</v>
          </cell>
        </row>
        <row r="588">
          <cell r="A588" t="str">
            <v>07-21-b</v>
          </cell>
          <cell r="B588" t="str">
            <v>1st class brick wall laid in 1:3 c/s mortar reinfd 4.5" thick wall with hoop iron bonding 12" apart</v>
          </cell>
          <cell r="C588" t="str">
            <v>100 Sft</v>
          </cell>
          <cell r="D588">
            <v>1046.96</v>
          </cell>
          <cell r="E588">
            <v>4429.59</v>
          </cell>
          <cell r="F588" t="str">
            <v>m2</v>
          </cell>
          <cell r="G588">
            <v>112.65</v>
          </cell>
          <cell r="H588">
            <v>476.62</v>
          </cell>
          <cell r="K588">
            <v>2.44</v>
          </cell>
          <cell r="L588" t="str">
            <v>Bags</v>
          </cell>
          <cell r="M588">
            <v>0.26300000000000001</v>
          </cell>
          <cell r="N588" t="str">
            <v>Bags</v>
          </cell>
          <cell r="O588">
            <v>525</v>
          </cell>
          <cell r="P588" t="str">
            <v>Nos.</v>
          </cell>
          <cell r="Q588">
            <v>56.51</v>
          </cell>
          <cell r="R588" t="str">
            <v>Nos.</v>
          </cell>
          <cell r="S588">
            <v>8.2000000000000003E-2</v>
          </cell>
          <cell r="T588" t="str">
            <v>Kg</v>
          </cell>
          <cell r="U588">
            <v>0.01</v>
          </cell>
          <cell r="V588" t="str">
            <v>Kg</v>
          </cell>
          <cell r="AI588">
            <v>584.30499999999995</v>
          </cell>
          <cell r="AJ588" t="str">
            <v>Y</v>
          </cell>
        </row>
        <row r="589">
          <cell r="A589" t="str">
            <v>07-21-c</v>
          </cell>
          <cell r="B589" t="str">
            <v>1st class brick wall laid in 1:3 c/s mortar reinfd 3" thick wall with hoop iron bonding 6" apart</v>
          </cell>
          <cell r="C589" t="str">
            <v>100 Sft</v>
          </cell>
          <cell r="D589">
            <v>816.01</v>
          </cell>
          <cell r="E589">
            <v>3160.33</v>
          </cell>
          <cell r="F589" t="str">
            <v>m2</v>
          </cell>
          <cell r="G589">
            <v>87.8</v>
          </cell>
          <cell r="H589">
            <v>340.05</v>
          </cell>
          <cell r="K589">
            <v>1.8</v>
          </cell>
          <cell r="L589" t="str">
            <v>Bags</v>
          </cell>
          <cell r="M589">
            <v>0.19400000000000001</v>
          </cell>
          <cell r="N589" t="str">
            <v>Bags</v>
          </cell>
          <cell r="O589">
            <v>350</v>
          </cell>
          <cell r="P589" t="str">
            <v>Nos.</v>
          </cell>
          <cell r="Q589">
            <v>37.67</v>
          </cell>
          <cell r="R589" t="str">
            <v>Nos.</v>
          </cell>
          <cell r="S589">
            <v>0.16400000000000001</v>
          </cell>
          <cell r="T589" t="str">
            <v>Kg</v>
          </cell>
          <cell r="U589">
            <v>0.02</v>
          </cell>
          <cell r="V589" t="str">
            <v>Kg</v>
          </cell>
          <cell r="AI589">
            <v>389.84800000000001</v>
          </cell>
          <cell r="AJ589" t="str">
            <v>Y</v>
          </cell>
        </row>
        <row r="590">
          <cell r="A590" t="str">
            <v>07-21-d</v>
          </cell>
          <cell r="B590" t="str">
            <v>1st class brick wall laid in 1:3 c/s mortar reinfd 3" thick wall with hoop iron banding 12" apart</v>
          </cell>
          <cell r="C590" t="str">
            <v>100 Sft</v>
          </cell>
          <cell r="D590">
            <v>835.45</v>
          </cell>
          <cell r="E590">
            <v>3173.21</v>
          </cell>
          <cell r="F590" t="str">
            <v>m2</v>
          </cell>
          <cell r="G590">
            <v>89.89</v>
          </cell>
          <cell r="H590">
            <v>341.44</v>
          </cell>
          <cell r="K590">
            <v>1.8</v>
          </cell>
          <cell r="L590" t="str">
            <v>Bags</v>
          </cell>
          <cell r="M590">
            <v>0.19400000000000001</v>
          </cell>
          <cell r="N590" t="str">
            <v>Bags</v>
          </cell>
          <cell r="O590">
            <v>350</v>
          </cell>
          <cell r="P590" t="str">
            <v>Nos.</v>
          </cell>
          <cell r="Q590">
            <v>37.67</v>
          </cell>
          <cell r="R590" t="str">
            <v>Nos.</v>
          </cell>
          <cell r="S590">
            <v>8.2000000000000003E-2</v>
          </cell>
          <cell r="T590" t="str">
            <v>Kg</v>
          </cell>
          <cell r="U590">
            <v>0.01</v>
          </cell>
          <cell r="V590" t="str">
            <v>Kg</v>
          </cell>
          <cell r="AI590">
            <v>389.75600000000003</v>
          </cell>
          <cell r="AJ590" t="str">
            <v>Y</v>
          </cell>
        </row>
        <row r="591">
          <cell r="A591" t="str">
            <v>07-22</v>
          </cell>
          <cell r="B591" t="str">
            <v>Ghilafi work (1.5 brick thick wall)</v>
          </cell>
          <cell r="C591" t="str">
            <v>100 Cft</v>
          </cell>
          <cell r="D591">
            <v>3286</v>
          </cell>
          <cell r="E591">
            <v>7983.52</v>
          </cell>
          <cell r="F591" t="str">
            <v>m3</v>
          </cell>
          <cell r="G591">
            <v>1160.44</v>
          </cell>
          <cell r="H591">
            <v>2819.36</v>
          </cell>
          <cell r="O591">
            <v>675</v>
          </cell>
          <cell r="P591" t="str">
            <v>Nos.</v>
          </cell>
          <cell r="Q591">
            <v>238.37</v>
          </cell>
          <cell r="R591" t="str">
            <v>Nos.</v>
          </cell>
          <cell r="AI591">
            <v>913.37</v>
          </cell>
          <cell r="AJ591" t="str">
            <v>Y</v>
          </cell>
        </row>
        <row r="592">
          <cell r="A592" t="str">
            <v>07-23</v>
          </cell>
          <cell r="B592" t="str">
            <v>Dry brick pitching</v>
          </cell>
          <cell r="C592" t="str">
            <v>100 Cft</v>
          </cell>
          <cell r="D592">
            <v>1147</v>
          </cell>
          <cell r="E592">
            <v>7063.9</v>
          </cell>
          <cell r="F592" t="str">
            <v>m3</v>
          </cell>
          <cell r="G592">
            <v>405.06</v>
          </cell>
          <cell r="H592">
            <v>2494.6</v>
          </cell>
          <cell r="O592">
            <v>1350</v>
          </cell>
          <cell r="P592" t="str">
            <v>Nos.</v>
          </cell>
          <cell r="Q592">
            <v>476.75</v>
          </cell>
          <cell r="R592" t="str">
            <v>Nos.</v>
          </cell>
          <cell r="AI592">
            <v>1826.75</v>
          </cell>
          <cell r="AJ592" t="str">
            <v>Y</v>
          </cell>
        </row>
        <row r="593">
          <cell r="A593" t="str">
            <v>07-24</v>
          </cell>
          <cell r="B593" t="str">
            <v>Sun dried bricks in mud mortar</v>
          </cell>
          <cell r="C593" t="str">
            <v>100 Cft</v>
          </cell>
          <cell r="D593">
            <v>1929.75</v>
          </cell>
          <cell r="E593">
            <v>5308.67</v>
          </cell>
          <cell r="F593" t="str">
            <v>m3</v>
          </cell>
          <cell r="G593">
            <v>681.49</v>
          </cell>
          <cell r="H593">
            <v>1874.74</v>
          </cell>
          <cell r="AI593">
            <v>0</v>
          </cell>
          <cell r="AJ593" t="str">
            <v>N</v>
          </cell>
        </row>
        <row r="594">
          <cell r="A594" t="str">
            <v>07-25</v>
          </cell>
          <cell r="B594" t="str">
            <v>Pise wall (mud walling)</v>
          </cell>
          <cell r="C594" t="str">
            <v>100 Cft</v>
          </cell>
          <cell r="D594">
            <v>868</v>
          </cell>
          <cell r="E594">
            <v>1890.45</v>
          </cell>
          <cell r="F594" t="str">
            <v>m3</v>
          </cell>
          <cell r="G594">
            <v>306.52999999999997</v>
          </cell>
          <cell r="H594">
            <v>667.61</v>
          </cell>
          <cell r="AI594">
            <v>0</v>
          </cell>
          <cell r="AJ594" t="str">
            <v>N</v>
          </cell>
        </row>
        <row r="595">
          <cell r="A595" t="str">
            <v>07-26-a</v>
          </cell>
          <cell r="B595" t="str">
            <v>Eave brick moulded in 1:3 c/s mortar 3" thick drip course cornice</v>
          </cell>
          <cell r="C595" t="str">
            <v>100 Rft</v>
          </cell>
          <cell r="D595">
            <v>1588.75</v>
          </cell>
          <cell r="E595">
            <v>3477.86</v>
          </cell>
          <cell r="F595" t="str">
            <v>m</v>
          </cell>
          <cell r="G595">
            <v>52.12</v>
          </cell>
          <cell r="H595">
            <v>114.1</v>
          </cell>
          <cell r="K595">
            <v>1.5</v>
          </cell>
          <cell r="L595" t="str">
            <v>Bags</v>
          </cell>
          <cell r="M595">
            <v>4.9000000000000002E-2</v>
          </cell>
          <cell r="N595" t="str">
            <v>Bags</v>
          </cell>
          <cell r="O595">
            <v>280</v>
          </cell>
          <cell r="P595" t="str">
            <v>Nos.</v>
          </cell>
          <cell r="Q595">
            <v>9.19</v>
          </cell>
          <cell r="R595" t="str">
            <v>Nos.</v>
          </cell>
          <cell r="AI595">
            <v>290.73899999999998</v>
          </cell>
          <cell r="AJ595" t="str">
            <v>Y</v>
          </cell>
        </row>
        <row r="596">
          <cell r="A596" t="str">
            <v>07-26-b</v>
          </cell>
          <cell r="B596" t="str">
            <v>Eave brick moulded in 1:3 c/s mortar 4.5" thick drip course cornice</v>
          </cell>
          <cell r="C596" t="str">
            <v>100 Rft</v>
          </cell>
          <cell r="D596">
            <v>1805.75</v>
          </cell>
          <cell r="E596">
            <v>4406.6499999999996</v>
          </cell>
          <cell r="F596" t="str">
            <v>m</v>
          </cell>
          <cell r="G596">
            <v>59.24</v>
          </cell>
          <cell r="H596">
            <v>144.57</v>
          </cell>
          <cell r="K596">
            <v>1.75</v>
          </cell>
          <cell r="L596" t="str">
            <v>Bags</v>
          </cell>
          <cell r="M596">
            <v>5.7000000000000002E-2</v>
          </cell>
          <cell r="N596" t="str">
            <v>Bags</v>
          </cell>
          <cell r="O596">
            <v>420</v>
          </cell>
          <cell r="P596" t="str">
            <v>Nos.</v>
          </cell>
          <cell r="Q596">
            <v>13.78</v>
          </cell>
          <cell r="R596" t="str">
            <v>Nos.</v>
          </cell>
          <cell r="AI596">
            <v>435.58699999999999</v>
          </cell>
          <cell r="AJ596" t="str">
            <v>Y</v>
          </cell>
        </row>
        <row r="597">
          <cell r="A597" t="str">
            <v>07-26-c</v>
          </cell>
          <cell r="B597" t="str">
            <v>Eave brick moulded in 1:3 c/s mortar 4.5" thick eave brick with back brick</v>
          </cell>
          <cell r="C597" t="str">
            <v>100 Rft</v>
          </cell>
          <cell r="D597">
            <v>1526.75</v>
          </cell>
          <cell r="E597">
            <v>4165.09</v>
          </cell>
          <cell r="F597" t="str">
            <v>m</v>
          </cell>
          <cell r="G597">
            <v>50.09</v>
          </cell>
          <cell r="H597">
            <v>136.65</v>
          </cell>
          <cell r="K597">
            <v>1.2</v>
          </cell>
          <cell r="L597" t="str">
            <v>Bags</v>
          </cell>
          <cell r="M597">
            <v>3.9E-2</v>
          </cell>
          <cell r="N597" t="str">
            <v>Bags</v>
          </cell>
          <cell r="O597">
            <v>484</v>
          </cell>
          <cell r="P597" t="str">
            <v>Nos.</v>
          </cell>
          <cell r="Q597">
            <v>15.88</v>
          </cell>
          <cell r="R597" t="str">
            <v>Nos.</v>
          </cell>
          <cell r="AI597">
            <v>501.11899999999997</v>
          </cell>
          <cell r="AJ597" t="str">
            <v>Y</v>
          </cell>
        </row>
        <row r="598">
          <cell r="A598" t="str">
            <v>07-27-a</v>
          </cell>
          <cell r="B598" t="str">
            <v>Laying dressed or moulded brick cornices in c/s mortar,plaster or paint (1 brick)</v>
          </cell>
          <cell r="C598" t="str">
            <v>100 Rft</v>
          </cell>
          <cell r="D598">
            <v>1805.75</v>
          </cell>
          <cell r="E598">
            <v>2880.23</v>
          </cell>
          <cell r="F598" t="str">
            <v>m</v>
          </cell>
          <cell r="G598">
            <v>59.24</v>
          </cell>
          <cell r="H598">
            <v>94.5</v>
          </cell>
          <cell r="K598">
            <v>1.6</v>
          </cell>
          <cell r="L598" t="str">
            <v>Bags</v>
          </cell>
          <cell r="M598">
            <v>5.1999999999999998E-2</v>
          </cell>
          <cell r="N598" t="str">
            <v>Bags</v>
          </cell>
          <cell r="O598">
            <v>75</v>
          </cell>
          <cell r="P598" t="str">
            <v>Nos.</v>
          </cell>
          <cell r="Q598">
            <v>2.46</v>
          </cell>
          <cell r="R598" t="str">
            <v>Nos.</v>
          </cell>
          <cell r="AI598">
            <v>79.111999999999995</v>
          </cell>
          <cell r="AJ598" t="str">
            <v>Y</v>
          </cell>
        </row>
        <row r="599">
          <cell r="A599" t="str">
            <v>07-27-b</v>
          </cell>
          <cell r="B599" t="str">
            <v>Laying dressed or moulded brick cornices c/s mortar, plaster or paint (2 brick)</v>
          </cell>
          <cell r="C599" t="str">
            <v>100 Rft</v>
          </cell>
          <cell r="D599">
            <v>2673.75</v>
          </cell>
          <cell r="E599">
            <v>5984.31</v>
          </cell>
          <cell r="F599" t="str">
            <v>m</v>
          </cell>
          <cell r="G599">
            <v>87.72</v>
          </cell>
          <cell r="H599">
            <v>196.34</v>
          </cell>
          <cell r="K599">
            <v>5</v>
          </cell>
          <cell r="L599" t="str">
            <v>Bags</v>
          </cell>
          <cell r="M599">
            <v>0.16400000000000001</v>
          </cell>
          <cell r="N599" t="str">
            <v>Bags</v>
          </cell>
          <cell r="O599">
            <v>225</v>
          </cell>
          <cell r="P599" t="str">
            <v>Nos.</v>
          </cell>
          <cell r="Q599">
            <v>7.38</v>
          </cell>
          <cell r="R599" t="str">
            <v>Nos.</v>
          </cell>
          <cell r="AI599">
            <v>237.54399999999998</v>
          </cell>
          <cell r="AJ599" t="str">
            <v>Y</v>
          </cell>
        </row>
        <row r="600">
          <cell r="A600" t="str">
            <v>07-27-c</v>
          </cell>
          <cell r="B600" t="str">
            <v>Laying dressed or moulded brick cornices c/s mortar, plaster or paint (3 brick)</v>
          </cell>
          <cell r="C600" t="str">
            <v>100 Rft</v>
          </cell>
          <cell r="D600">
            <v>3564.07</v>
          </cell>
          <cell r="E600">
            <v>9234.1299999999992</v>
          </cell>
          <cell r="F600" t="str">
            <v>m</v>
          </cell>
          <cell r="G600">
            <v>116.93</v>
          </cell>
          <cell r="H600">
            <v>302.95999999999998</v>
          </cell>
          <cell r="K600">
            <v>8</v>
          </cell>
          <cell r="L600" t="str">
            <v>Bags</v>
          </cell>
          <cell r="M600">
            <v>0.26200000000000001</v>
          </cell>
          <cell r="N600" t="str">
            <v>Bags</v>
          </cell>
          <cell r="O600">
            <v>450</v>
          </cell>
          <cell r="P600" t="str">
            <v>Nos.</v>
          </cell>
          <cell r="Q600">
            <v>14.76</v>
          </cell>
          <cell r="R600" t="str">
            <v>Nos.</v>
          </cell>
          <cell r="AI600">
            <v>473.02199999999999</v>
          </cell>
          <cell r="AJ600" t="str">
            <v>Y</v>
          </cell>
        </row>
        <row r="601">
          <cell r="A601" t="str">
            <v>07-27-d</v>
          </cell>
          <cell r="B601" t="str">
            <v>Laying dressed or moulded brick cornices c/s mortar, plaster or paint (4 brick)</v>
          </cell>
          <cell r="C601" t="str">
            <v>100 Rft</v>
          </cell>
          <cell r="D601">
            <v>4479.5</v>
          </cell>
          <cell r="E601">
            <v>12389.57</v>
          </cell>
          <cell r="F601" t="str">
            <v>m</v>
          </cell>
          <cell r="G601">
            <v>146.97</v>
          </cell>
          <cell r="H601">
            <v>406.48</v>
          </cell>
          <cell r="K601">
            <v>10</v>
          </cell>
          <cell r="L601" t="str">
            <v>Bags</v>
          </cell>
          <cell r="M601">
            <v>0.32800000000000001</v>
          </cell>
          <cell r="N601" t="str">
            <v>Bags</v>
          </cell>
          <cell r="O601">
            <v>752</v>
          </cell>
          <cell r="P601" t="str">
            <v>Nos.</v>
          </cell>
          <cell r="Q601">
            <v>24.67</v>
          </cell>
          <cell r="R601" t="str">
            <v>Nos.</v>
          </cell>
          <cell r="AI601">
            <v>786.99799999999993</v>
          </cell>
          <cell r="AJ601" t="str">
            <v>Y</v>
          </cell>
        </row>
        <row r="602">
          <cell r="A602" t="str">
            <v>07-28</v>
          </cell>
          <cell r="B602" t="str">
            <v>Cleaning bricks dismantled from kacha pacca masonry</v>
          </cell>
          <cell r="C602" t="str">
            <v>1000 No.</v>
          </cell>
          <cell r="D602">
            <v>279</v>
          </cell>
          <cell r="E602">
            <v>279</v>
          </cell>
          <cell r="F602" t="str">
            <v>1000 No.</v>
          </cell>
          <cell r="G602">
            <v>279</v>
          </cell>
          <cell r="H602">
            <v>279</v>
          </cell>
          <cell r="AI602">
            <v>0</v>
          </cell>
          <cell r="AJ602" t="str">
            <v>N</v>
          </cell>
        </row>
        <row r="603">
          <cell r="A603" t="str">
            <v>07-29</v>
          </cell>
          <cell r="B603" t="str">
            <v>Scraping bricks dismantled from pacca masonry</v>
          </cell>
          <cell r="C603" t="str">
            <v>1000 No.</v>
          </cell>
          <cell r="D603">
            <v>589</v>
          </cell>
          <cell r="E603">
            <v>589</v>
          </cell>
          <cell r="F603" t="str">
            <v>1000 No.</v>
          </cell>
          <cell r="G603">
            <v>589</v>
          </cell>
          <cell r="H603">
            <v>589</v>
          </cell>
          <cell r="AI603">
            <v>0</v>
          </cell>
          <cell r="AJ603" t="str">
            <v>N</v>
          </cell>
        </row>
        <row r="604">
          <cell r="A604" t="str">
            <v>07-30</v>
          </cell>
          <cell r="B604" t="str">
            <v>Supplying and filling sand under floor or plugging in wells</v>
          </cell>
          <cell r="C604" t="str">
            <v>100 Cft</v>
          </cell>
          <cell r="D604">
            <v>88.13</v>
          </cell>
          <cell r="E604">
            <v>1186.21</v>
          </cell>
          <cell r="F604" t="str">
            <v>m3</v>
          </cell>
          <cell r="G604">
            <v>31.12</v>
          </cell>
          <cell r="H604">
            <v>418.91</v>
          </cell>
          <cell r="AI604">
            <v>0</v>
          </cell>
          <cell r="AJ604" t="str">
            <v>N</v>
          </cell>
        </row>
        <row r="605">
          <cell r="A605" t="str">
            <v>07-31</v>
          </cell>
          <cell r="B605" t="str">
            <v>Provide &amp; lay 2" thick &amp; 15" projected tile band, laid in 1:2 c/s mortar</v>
          </cell>
          <cell r="C605" t="str">
            <v>100 Rft</v>
          </cell>
          <cell r="D605">
            <v>4371</v>
          </cell>
          <cell r="E605">
            <v>5053.4399999999996</v>
          </cell>
          <cell r="F605" t="str">
            <v>m</v>
          </cell>
          <cell r="G605">
            <v>143.41</v>
          </cell>
          <cell r="H605">
            <v>165.8</v>
          </cell>
          <cell r="K605">
            <v>0.4</v>
          </cell>
          <cell r="L605" t="str">
            <v>Bags</v>
          </cell>
          <cell r="M605">
            <v>1.2999999999999999E-2</v>
          </cell>
          <cell r="N605" t="str">
            <v>Bags</v>
          </cell>
          <cell r="O605">
            <v>60</v>
          </cell>
          <cell r="P605" t="str">
            <v>Nos.</v>
          </cell>
          <cell r="Q605">
            <v>1.97</v>
          </cell>
          <cell r="R605" t="str">
            <v>Nos.</v>
          </cell>
          <cell r="S605">
            <v>1</v>
          </cell>
          <cell r="T605" t="str">
            <v>Kg</v>
          </cell>
          <cell r="U605">
            <v>0.03</v>
          </cell>
          <cell r="V605" t="str">
            <v>Kg</v>
          </cell>
          <cell r="AI605">
            <v>63.412999999999997</v>
          </cell>
          <cell r="AJ605" t="str">
            <v>Y</v>
          </cell>
        </row>
        <row r="606">
          <cell r="A606" t="str">
            <v>07-32-a</v>
          </cell>
          <cell r="B606" t="str">
            <v>First class brick tiles clad by laying tiles in stretcher course, in cement sand mortar 1:3</v>
          </cell>
          <cell r="C606" t="str">
            <v>100 Sft</v>
          </cell>
          <cell r="D606">
            <v>1176.45</v>
          </cell>
          <cell r="E606">
            <v>3711.4</v>
          </cell>
          <cell r="F606" t="str">
            <v>m2</v>
          </cell>
          <cell r="G606">
            <v>126.59</v>
          </cell>
          <cell r="H606">
            <v>399.35</v>
          </cell>
          <cell r="J606" t="str">
            <v>This item is to be</v>
          </cell>
          <cell r="K606">
            <v>2.75</v>
          </cell>
          <cell r="L606" t="str">
            <v>Bags</v>
          </cell>
          <cell r="M606">
            <v>0.29599999999999999</v>
          </cell>
          <cell r="N606" t="str">
            <v>Bags</v>
          </cell>
          <cell r="O606">
            <v>200</v>
          </cell>
          <cell r="P606" t="str">
            <v>Nos.</v>
          </cell>
          <cell r="Q606">
            <v>21.53</v>
          </cell>
          <cell r="R606" t="str">
            <v>Nos.</v>
          </cell>
          <cell r="S606">
            <v>0.6</v>
          </cell>
          <cell r="T606" t="str">
            <v>Kg</v>
          </cell>
          <cell r="U606">
            <v>0.06</v>
          </cell>
          <cell r="V606" t="str">
            <v>Kg</v>
          </cell>
          <cell r="AI606">
            <v>225.23599999999999</v>
          </cell>
          <cell r="AJ606" t="str">
            <v>Y</v>
          </cell>
        </row>
        <row r="607">
          <cell r="A607" t="str">
            <v>07-32-b</v>
          </cell>
          <cell r="B607" t="str">
            <v>First class brick tiles clad by laying tiles in stretcher course, in cement sand mortar 1:4</v>
          </cell>
          <cell r="C607" t="str">
            <v>100 Sft</v>
          </cell>
          <cell r="D607">
            <v>1176.45</v>
          </cell>
          <cell r="E607">
            <v>3542.21</v>
          </cell>
          <cell r="F607" t="str">
            <v>m2</v>
          </cell>
          <cell r="G607">
            <v>126.59</v>
          </cell>
          <cell r="H607">
            <v>381.14</v>
          </cell>
          <cell r="K607">
            <v>2.25</v>
          </cell>
          <cell r="L607" t="str">
            <v>Bags</v>
          </cell>
          <cell r="M607">
            <v>0.24199999999999999</v>
          </cell>
          <cell r="N607" t="str">
            <v>Bags</v>
          </cell>
          <cell r="O607">
            <v>200</v>
          </cell>
          <cell r="P607" t="str">
            <v>Nos.</v>
          </cell>
          <cell r="Q607">
            <v>21.53</v>
          </cell>
          <cell r="R607" t="str">
            <v>Nos.</v>
          </cell>
          <cell r="S607">
            <v>0.6</v>
          </cell>
          <cell r="T607" t="str">
            <v>Kg</v>
          </cell>
          <cell r="U607">
            <v>0.06</v>
          </cell>
          <cell r="V607" t="str">
            <v>Kg</v>
          </cell>
          <cell r="AI607">
            <v>224.68199999999999</v>
          </cell>
          <cell r="AJ607" t="str">
            <v>Y</v>
          </cell>
        </row>
        <row r="608">
          <cell r="A608" t="str">
            <v>07-33</v>
          </cell>
          <cell r="B608" t="str">
            <v>Chamfering sides of head regulators and masonry walls to increase width</v>
          </cell>
          <cell r="C608" t="str">
            <v>100 Sft</v>
          </cell>
          <cell r="D608">
            <v>3468.53</v>
          </cell>
          <cell r="E608">
            <v>3468.53</v>
          </cell>
          <cell r="F608" t="str">
            <v>m2</v>
          </cell>
          <cell r="G608">
            <v>373.21</v>
          </cell>
          <cell r="H608">
            <v>373.21</v>
          </cell>
          <cell r="AI608">
            <v>0</v>
          </cell>
          <cell r="AJ608" t="str">
            <v>N</v>
          </cell>
        </row>
        <row r="609">
          <cell r="A609" t="str">
            <v>07-34</v>
          </cell>
          <cell r="B609" t="str">
            <v>Replacing kallar eaten bricks</v>
          </cell>
          <cell r="C609" t="str">
            <v>Each</v>
          </cell>
          <cell r="D609">
            <v>17.36</v>
          </cell>
          <cell r="E609">
            <v>21.59</v>
          </cell>
          <cell r="F609" t="str">
            <v>Each</v>
          </cell>
          <cell r="G609">
            <v>17.36</v>
          </cell>
          <cell r="H609">
            <v>21.59</v>
          </cell>
          <cell r="O609">
            <v>1</v>
          </cell>
          <cell r="P609" t="str">
            <v>No.</v>
          </cell>
          <cell r="Q609">
            <v>1</v>
          </cell>
          <cell r="R609" t="str">
            <v>No.</v>
          </cell>
          <cell r="AI609">
            <v>2</v>
          </cell>
          <cell r="AJ609" t="str">
            <v>Y</v>
          </cell>
        </row>
        <row r="610">
          <cell r="A610" t="str">
            <v>07-35</v>
          </cell>
          <cell r="B610" t="str">
            <v>Repairing corners of bridges &amp; other hydraulic masonry works</v>
          </cell>
          <cell r="C610" t="str">
            <v>Each</v>
          </cell>
          <cell r="D610">
            <v>217</v>
          </cell>
          <cell r="E610">
            <v>217</v>
          </cell>
          <cell r="F610" t="str">
            <v>Each</v>
          </cell>
          <cell r="G610">
            <v>217</v>
          </cell>
          <cell r="H610">
            <v>217</v>
          </cell>
          <cell r="AI610">
            <v>0</v>
          </cell>
          <cell r="AJ610" t="str">
            <v>N</v>
          </cell>
        </row>
        <row r="611">
          <cell r="A611" t="str">
            <v>07-36</v>
          </cell>
          <cell r="B611" t="str">
            <v>Extra labour for drains of bath rooms etc</v>
          </cell>
          <cell r="C611" t="str">
            <v>100 Rft</v>
          </cell>
          <cell r="D611">
            <v>2592.7199999999998</v>
          </cell>
          <cell r="E611">
            <v>2592.7199999999998</v>
          </cell>
          <cell r="F611" t="str">
            <v>m</v>
          </cell>
          <cell r="G611">
            <v>85.06</v>
          </cell>
          <cell r="H611">
            <v>85.06</v>
          </cell>
          <cell r="J611" t="str">
            <v>Payable in addition to
brickwork</v>
          </cell>
          <cell r="AI611">
            <v>0</v>
          </cell>
          <cell r="AJ611" t="str">
            <v>N</v>
          </cell>
        </row>
        <row r="612">
          <cell r="A612" t="str">
            <v>07-37</v>
          </cell>
          <cell r="B612" t="str">
            <v>Maroo corners</v>
          </cell>
          <cell r="C612" t="str">
            <v>Each</v>
          </cell>
          <cell r="D612">
            <v>112.84</v>
          </cell>
          <cell r="E612">
            <v>112.84</v>
          </cell>
          <cell r="F612" t="str">
            <v>Each</v>
          </cell>
          <cell r="G612">
            <v>112.84</v>
          </cell>
          <cell r="H612">
            <v>112.84</v>
          </cell>
          <cell r="J612" t="str">
            <v>Payable in addition to
brickwork</v>
          </cell>
          <cell r="AI612">
            <v>0</v>
          </cell>
          <cell r="AJ612" t="str">
            <v>N</v>
          </cell>
        </row>
        <row r="613">
          <cell r="A613" t="str">
            <v>07-38-a</v>
          </cell>
          <cell r="B613" t="str">
            <v>Masonry with Facing/Machine/Special Bricks in cement sand mortar 1:2 upto 10 ft. height</v>
          </cell>
          <cell r="C613" t="str">
            <v>100Cft</v>
          </cell>
          <cell r="D613">
            <v>3099.07</v>
          </cell>
          <cell r="E613">
            <v>15211.27</v>
          </cell>
          <cell r="F613" t="str">
            <v>m3</v>
          </cell>
          <cell r="G613">
            <v>1094.43</v>
          </cell>
          <cell r="H613">
            <v>5371.81</v>
          </cell>
          <cell r="K613">
            <v>8</v>
          </cell>
          <cell r="L613" t="str">
            <v>Bags</v>
          </cell>
          <cell r="M613">
            <v>2.8250000000000002</v>
          </cell>
          <cell r="N613" t="str">
            <v>Bags</v>
          </cell>
          <cell r="O613">
            <v>1350</v>
          </cell>
          <cell r="P613" t="str">
            <v>Nos.</v>
          </cell>
          <cell r="Q613">
            <v>476.75</v>
          </cell>
          <cell r="R613" t="str">
            <v>Nos.</v>
          </cell>
          <cell r="AI613">
            <v>1837.575</v>
          </cell>
          <cell r="AJ613" t="str">
            <v>Y</v>
          </cell>
        </row>
        <row r="614">
          <cell r="A614" t="str">
            <v>07-38-b</v>
          </cell>
          <cell r="B614" t="str">
            <v>Masonry using Facing/Machine/Special bricks in cement sand mortar 1:3 upto 10 ft. height</v>
          </cell>
          <cell r="C614" t="str">
            <v>100Cft</v>
          </cell>
          <cell r="D614">
            <v>3029.32</v>
          </cell>
          <cell r="E614">
            <v>14295.28</v>
          </cell>
          <cell r="F614" t="str">
            <v>m3</v>
          </cell>
          <cell r="G614">
            <v>1069.8</v>
          </cell>
          <cell r="H614">
            <v>5048.34</v>
          </cell>
          <cell r="K614">
            <v>6</v>
          </cell>
          <cell r="L614" t="str">
            <v>Bags</v>
          </cell>
          <cell r="M614">
            <v>2.1190000000000002</v>
          </cell>
          <cell r="N614" t="str">
            <v>Bags</v>
          </cell>
          <cell r="O614">
            <v>1350</v>
          </cell>
          <cell r="P614" t="str">
            <v>Nos.</v>
          </cell>
          <cell r="Q614">
            <v>476.75</v>
          </cell>
          <cell r="R614" t="str">
            <v>Nos.</v>
          </cell>
          <cell r="AI614">
            <v>1834.8689999999999</v>
          </cell>
          <cell r="AJ614" t="str">
            <v>Y</v>
          </cell>
        </row>
        <row r="615">
          <cell r="A615" t="str">
            <v>07-38-c</v>
          </cell>
          <cell r="B615" t="str">
            <v>Masonry using Facing/Machine/Special bricks in cement sand mortar 1:4 upto 10 ft. height</v>
          </cell>
          <cell r="C615" t="str">
            <v>100Cft</v>
          </cell>
          <cell r="D615">
            <v>3029.32</v>
          </cell>
          <cell r="E615">
            <v>13787.43</v>
          </cell>
          <cell r="F615" t="str">
            <v>m3</v>
          </cell>
          <cell r="G615">
            <v>1069.8</v>
          </cell>
          <cell r="H615">
            <v>4868.99</v>
          </cell>
          <cell r="K615">
            <v>4.8</v>
          </cell>
          <cell r="L615" t="str">
            <v>Bags</v>
          </cell>
          <cell r="M615">
            <v>1.6950000000000001</v>
          </cell>
          <cell r="N615" t="str">
            <v>Bags</v>
          </cell>
          <cell r="O615">
            <v>1350</v>
          </cell>
          <cell r="P615" t="str">
            <v>Nos.</v>
          </cell>
          <cell r="Q615">
            <v>476.75</v>
          </cell>
          <cell r="R615" t="str">
            <v>Nos.</v>
          </cell>
          <cell r="AI615">
            <v>1833.2449999999999</v>
          </cell>
          <cell r="AJ615" t="str">
            <v>Y</v>
          </cell>
        </row>
        <row r="616">
          <cell r="A616" t="str">
            <v>07-39</v>
          </cell>
          <cell r="B616" t="str">
            <v>Add extra labour on Item 07-38 for every 10 ft additional height or part thereof</v>
          </cell>
          <cell r="C616" t="str">
            <v>100Cft</v>
          </cell>
          <cell r="D616">
            <v>152.05000000000001</v>
          </cell>
          <cell r="E616">
            <v>158.35</v>
          </cell>
          <cell r="F616" t="str">
            <v>m3</v>
          </cell>
          <cell r="G616">
            <v>53.7</v>
          </cell>
          <cell r="H616">
            <v>55.92</v>
          </cell>
          <cell r="AI616">
            <v>0</v>
          </cell>
          <cell r="AJ616" t="str">
            <v>N</v>
          </cell>
        </row>
        <row r="617">
          <cell r="A617" t="str">
            <v>07-40</v>
          </cell>
          <cell r="B617" t="str">
            <v>Masonry with Machine/Special Bricks in 1:3 c/s mortar in circular core wall of Overhead Reservoir</v>
          </cell>
          <cell r="C617" t="str">
            <v>100Cft</v>
          </cell>
          <cell r="D617">
            <v>5333.55</v>
          </cell>
          <cell r="E617">
            <v>17797.64</v>
          </cell>
          <cell r="F617" t="str">
            <v>m3</v>
          </cell>
          <cell r="G617">
            <v>1883.53</v>
          </cell>
          <cell r="H617">
            <v>6285.18</v>
          </cell>
          <cell r="K617">
            <v>6.6</v>
          </cell>
          <cell r="L617" t="str">
            <v>Bags</v>
          </cell>
          <cell r="M617">
            <v>2.331</v>
          </cell>
          <cell r="N617" t="str">
            <v>Bags</v>
          </cell>
          <cell r="O617">
            <v>1485</v>
          </cell>
          <cell r="P617" t="str">
            <v>Nos.</v>
          </cell>
          <cell r="Q617">
            <v>524.41999999999996</v>
          </cell>
          <cell r="R617" t="str">
            <v>Nos.</v>
          </cell>
          <cell r="AI617">
            <v>2018.3510000000001</v>
          </cell>
          <cell r="AJ617" t="str">
            <v>Y</v>
          </cell>
        </row>
        <row r="618">
          <cell r="A618" t="str">
            <v>07-41-a</v>
          </cell>
          <cell r="B618" t="str">
            <v>Hollow Block Masonry in walls upto 20 feet height in 1:2 cement sand mortar using Hollow Block 16"x8"x8" factory manufactured with 1.5" wall thickness and strenght of 1900 psi.</v>
          </cell>
          <cell r="C618" t="str">
            <v>100Cft</v>
          </cell>
          <cell r="D618">
            <v>1581</v>
          </cell>
          <cell r="E618">
            <v>10622.72</v>
          </cell>
          <cell r="F618" t="str">
            <v>m3</v>
          </cell>
          <cell r="G618">
            <v>558.33000000000004</v>
          </cell>
          <cell r="H618">
            <v>3751.38</v>
          </cell>
          <cell r="K618">
            <v>4</v>
          </cell>
          <cell r="L618" t="str">
            <v>Bags</v>
          </cell>
          <cell r="M618">
            <v>1.413</v>
          </cell>
          <cell r="N618" t="str">
            <v>Bags</v>
          </cell>
          <cell r="O618">
            <v>170</v>
          </cell>
          <cell r="P618" t="str">
            <v>Nos.</v>
          </cell>
          <cell r="Q618">
            <v>60.03</v>
          </cell>
          <cell r="R618" t="str">
            <v>Nos.</v>
          </cell>
          <cell r="AI618">
            <v>235.44300000000001</v>
          </cell>
          <cell r="AJ618" t="str">
            <v>Y</v>
          </cell>
        </row>
        <row r="619">
          <cell r="A619" t="str">
            <v>07-41-b</v>
          </cell>
          <cell r="B619" t="str">
            <v>Hollow Block Masonry in walls upto 20 feet height in 1:3 cement sand mortar using Hollow Block 16"x8"x8" factory manufactured with 1.5" wall thickness and strenght of 1900 psi.</v>
          </cell>
          <cell r="C619" t="str">
            <v>100Cft</v>
          </cell>
          <cell r="D619">
            <v>1581</v>
          </cell>
          <cell r="E619">
            <v>10202.1</v>
          </cell>
          <cell r="F619" t="str">
            <v>m3</v>
          </cell>
          <cell r="G619">
            <v>558.33000000000004</v>
          </cell>
          <cell r="H619">
            <v>3602.84</v>
          </cell>
          <cell r="K619">
            <v>3</v>
          </cell>
          <cell r="L619" t="str">
            <v>Bags</v>
          </cell>
          <cell r="M619">
            <v>1.0589999999999999</v>
          </cell>
          <cell r="N619" t="str">
            <v>Bags</v>
          </cell>
          <cell r="O619">
            <v>170</v>
          </cell>
          <cell r="P619" t="str">
            <v>Nos.</v>
          </cell>
          <cell r="Q619">
            <v>60.03</v>
          </cell>
          <cell r="R619" t="str">
            <v>Nos.</v>
          </cell>
          <cell r="AI619">
            <v>234.089</v>
          </cell>
          <cell r="AJ619" t="str">
            <v>Y</v>
          </cell>
        </row>
        <row r="620">
          <cell r="A620" t="str">
            <v>07-41-c</v>
          </cell>
          <cell r="B620" t="str">
            <v>Hollow Block Masonry in walls upto 20 feet height in 1:4 cement sand mortar using Hollow Block 16"x8"x8" factory manufactured with 1.5" wall thickness and strenght of 1900 psi.</v>
          </cell>
          <cell r="C620" t="str">
            <v>100Cft</v>
          </cell>
          <cell r="D620">
            <v>1581</v>
          </cell>
          <cell r="E620">
            <v>9945.73</v>
          </cell>
          <cell r="F620" t="str">
            <v>m3</v>
          </cell>
          <cell r="G620">
            <v>558.33000000000004</v>
          </cell>
          <cell r="H620">
            <v>3512.3</v>
          </cell>
          <cell r="K620">
            <v>2.4</v>
          </cell>
          <cell r="L620" t="str">
            <v>Bags</v>
          </cell>
          <cell r="M620">
            <v>0.84799999999999998</v>
          </cell>
          <cell r="N620" t="str">
            <v>Bags</v>
          </cell>
          <cell r="O620">
            <v>170</v>
          </cell>
          <cell r="P620" t="str">
            <v>Nos.</v>
          </cell>
          <cell r="Q620">
            <v>60.03</v>
          </cell>
          <cell r="R620" t="str">
            <v>Nos.</v>
          </cell>
          <cell r="AI620">
            <v>233.27799999999999</v>
          </cell>
          <cell r="AJ620" t="str">
            <v>Y</v>
          </cell>
        </row>
        <row r="621">
          <cell r="A621" t="str">
            <v>07-41-d</v>
          </cell>
          <cell r="B621" t="str">
            <v>Hollow Block Masonry in walls upto 20 feet height in 1:5 cement sand mortar using Hollow Block 16"x8"x8" factory manufactured with 1.5" wall thickness and strenght of 1900 psi.</v>
          </cell>
          <cell r="C621" t="str">
            <v>100Cft</v>
          </cell>
          <cell r="D621">
            <v>1581</v>
          </cell>
          <cell r="E621">
            <v>9776.48</v>
          </cell>
          <cell r="F621" t="str">
            <v>m3</v>
          </cell>
          <cell r="G621">
            <v>558.33000000000004</v>
          </cell>
          <cell r="H621">
            <v>3452.53</v>
          </cell>
          <cell r="K621">
            <v>2</v>
          </cell>
          <cell r="L621" t="str">
            <v>Bags</v>
          </cell>
          <cell r="M621">
            <v>0.70599999999999996</v>
          </cell>
          <cell r="N621" t="str">
            <v>Bags</v>
          </cell>
          <cell r="O621">
            <v>170</v>
          </cell>
          <cell r="P621" t="str">
            <v>Nos.</v>
          </cell>
          <cell r="Q621">
            <v>60.03</v>
          </cell>
          <cell r="R621" t="str">
            <v>Nos.</v>
          </cell>
          <cell r="AI621">
            <v>232.73599999999999</v>
          </cell>
          <cell r="AJ621" t="str">
            <v>Y</v>
          </cell>
        </row>
        <row r="622">
          <cell r="A622" t="str">
            <v>07-41-e</v>
          </cell>
          <cell r="B622" t="str">
            <v>Hollow Block Masonry in walls upto 20 feet height in 1:6 cement sand mortar using Hollow Block 16"x8"x8" factory manufactured with 1.5" wall thickness and strenght of 1900 psi.</v>
          </cell>
          <cell r="C622" t="str">
            <v>100Cft</v>
          </cell>
          <cell r="D622">
            <v>1581</v>
          </cell>
          <cell r="E622">
            <v>9671.57</v>
          </cell>
          <cell r="F622" t="str">
            <v>m3</v>
          </cell>
          <cell r="G622">
            <v>558.33000000000004</v>
          </cell>
          <cell r="H622">
            <v>3415.49</v>
          </cell>
          <cell r="K622">
            <v>1.75</v>
          </cell>
          <cell r="L622" t="str">
            <v>Bags</v>
          </cell>
          <cell r="M622">
            <v>0.61799999999999999</v>
          </cell>
          <cell r="N622" t="str">
            <v>Bags</v>
          </cell>
          <cell r="O622">
            <v>170</v>
          </cell>
          <cell r="P622" t="str">
            <v>Nos.</v>
          </cell>
          <cell r="Q622">
            <v>60.03</v>
          </cell>
          <cell r="R622" t="str">
            <v>Nos.</v>
          </cell>
          <cell r="AI622">
            <v>232.398</v>
          </cell>
          <cell r="AJ622" t="str">
            <v>Y</v>
          </cell>
        </row>
        <row r="623">
          <cell r="A623" t="str">
            <v>07-41-f</v>
          </cell>
          <cell r="B623" t="str">
            <v>Hollow Block Masonry in walls upto 20 feet height in 1:7  cement sand mortar using Hollow Block 16"x8"x8" factory manufactured with 1.5" wall thickness and strenght of 1900 psi.</v>
          </cell>
          <cell r="C623" t="str">
            <v>100Cft</v>
          </cell>
          <cell r="D623">
            <v>1581</v>
          </cell>
          <cell r="E623">
            <v>9566.67</v>
          </cell>
          <cell r="F623" t="str">
            <v>m3</v>
          </cell>
          <cell r="G623">
            <v>558.33000000000004</v>
          </cell>
          <cell r="H623">
            <v>3378.44</v>
          </cell>
          <cell r="K623">
            <v>1.5</v>
          </cell>
          <cell r="L623" t="str">
            <v>Bags</v>
          </cell>
          <cell r="M623">
            <v>0.53</v>
          </cell>
          <cell r="N623" t="str">
            <v>Bags</v>
          </cell>
          <cell r="O623">
            <v>170</v>
          </cell>
          <cell r="P623" t="str">
            <v>Nos.</v>
          </cell>
          <cell r="Q623">
            <v>60.03</v>
          </cell>
          <cell r="R623" t="str">
            <v>Nos.</v>
          </cell>
          <cell r="AI623">
            <v>232.06</v>
          </cell>
          <cell r="AJ623" t="str">
            <v>Y</v>
          </cell>
        </row>
        <row r="624">
          <cell r="A624" t="str">
            <v>07-41-g</v>
          </cell>
          <cell r="B624" t="str">
            <v>Hollow Block Masonry in walls upto 20 feet height in 1:8 cement sand mortar using Hollow Block 16"x8"x8" factory manufactured with 1.5" wall thickness and strenght of 1900 psi.</v>
          </cell>
          <cell r="C624" t="str">
            <v>100Cft</v>
          </cell>
          <cell r="D624">
            <v>1581</v>
          </cell>
          <cell r="E624">
            <v>9492.6200000000008</v>
          </cell>
          <cell r="F624" t="str">
            <v>m3</v>
          </cell>
          <cell r="G624">
            <v>558.33000000000004</v>
          </cell>
          <cell r="H624">
            <v>3352.29</v>
          </cell>
          <cell r="K624">
            <v>1.33</v>
          </cell>
          <cell r="L624" t="str">
            <v>Bags</v>
          </cell>
          <cell r="M624">
            <v>0.47</v>
          </cell>
          <cell r="N624" t="str">
            <v>Bags</v>
          </cell>
          <cell r="O624">
            <v>170</v>
          </cell>
          <cell r="P624" t="str">
            <v>Nos.</v>
          </cell>
          <cell r="Q624">
            <v>60.03</v>
          </cell>
          <cell r="R624" t="str">
            <v>Nos.</v>
          </cell>
          <cell r="AI624">
            <v>231.83</v>
          </cell>
          <cell r="AJ624" t="str">
            <v>Y</v>
          </cell>
        </row>
        <row r="625">
          <cell r="A625" t="str">
            <v>07-42-a</v>
          </cell>
          <cell r="B625" t="str">
            <v>Hollow Block Masonry in walls upto 20 feet height in 1:2 cement sand mortar using Hollow Block 16"x8"x6" factory  manufactured with 1.5" wall thickness and strenght of 1900 psi.</v>
          </cell>
          <cell r="C625" t="str">
            <v>100Cft</v>
          </cell>
          <cell r="D625">
            <v>1829.31</v>
          </cell>
          <cell r="E625">
            <v>12479.73</v>
          </cell>
          <cell r="F625" t="str">
            <v>m3</v>
          </cell>
          <cell r="G625">
            <v>646.02</v>
          </cell>
          <cell r="H625">
            <v>4407.18</v>
          </cell>
          <cell r="K625">
            <v>4.8</v>
          </cell>
          <cell r="L625" t="str">
            <v>Bags</v>
          </cell>
          <cell r="M625">
            <v>1.6950000000000001</v>
          </cell>
          <cell r="N625" t="str">
            <v>Bags</v>
          </cell>
          <cell r="O625">
            <v>225</v>
          </cell>
          <cell r="P625" t="str">
            <v>Nos.</v>
          </cell>
          <cell r="Q625">
            <v>79.459999999999994</v>
          </cell>
          <cell r="R625" t="str">
            <v>Nos.</v>
          </cell>
          <cell r="AI625">
            <v>310.95499999999998</v>
          </cell>
          <cell r="AJ625" t="str">
            <v>Y</v>
          </cell>
        </row>
        <row r="626">
          <cell r="A626" t="str">
            <v>07-42-b</v>
          </cell>
          <cell r="B626" t="str">
            <v>Hollow Block Masonry in walls upto 20 feet height in 1:3 cement sand mortar using Hollow Block 16"x8"x6" factory manufactured with 1.5" wall thickness and strenght of 1900 psi.</v>
          </cell>
          <cell r="C626" t="str">
            <v>100Cft</v>
          </cell>
          <cell r="D626">
            <v>1829.31</v>
          </cell>
          <cell r="E626">
            <v>11971.98</v>
          </cell>
          <cell r="F626" t="str">
            <v>m3</v>
          </cell>
          <cell r="G626">
            <v>646.02</v>
          </cell>
          <cell r="H626">
            <v>4227.87</v>
          </cell>
          <cell r="K626">
            <v>3.6</v>
          </cell>
          <cell r="L626" t="str">
            <v>Bags</v>
          </cell>
          <cell r="M626">
            <v>1.2709999999999999</v>
          </cell>
          <cell r="N626" t="str">
            <v>Bags</v>
          </cell>
          <cell r="O626">
            <v>225</v>
          </cell>
          <cell r="P626" t="str">
            <v>Nos.</v>
          </cell>
          <cell r="Q626">
            <v>79.459999999999994</v>
          </cell>
          <cell r="R626" t="str">
            <v>Nos.</v>
          </cell>
          <cell r="AI626">
            <v>309.33100000000002</v>
          </cell>
          <cell r="AJ626" t="str">
            <v>Y</v>
          </cell>
        </row>
        <row r="627">
          <cell r="A627" t="str">
            <v>07-42-c</v>
          </cell>
          <cell r="B627" t="str">
            <v>Hollow Block Masonry in walls upto 20 feet height in 1:4 cement sand mortar using Hollow Block 16"x8"x6" factory manufactured with 1.5" wall thickness and strenght of 1900 psi.</v>
          </cell>
          <cell r="C627" t="str">
            <v>100Cft</v>
          </cell>
          <cell r="D627">
            <v>1829.31</v>
          </cell>
          <cell r="E627">
            <v>11667.34</v>
          </cell>
          <cell r="F627" t="str">
            <v>m3</v>
          </cell>
          <cell r="G627">
            <v>646.02</v>
          </cell>
          <cell r="H627">
            <v>4120.29</v>
          </cell>
          <cell r="K627">
            <v>2.88</v>
          </cell>
          <cell r="L627" t="str">
            <v>Bags</v>
          </cell>
          <cell r="M627">
            <v>1.0169999999999999</v>
          </cell>
          <cell r="N627" t="str">
            <v>Bags</v>
          </cell>
          <cell r="O627">
            <v>225</v>
          </cell>
          <cell r="P627" t="str">
            <v>Nos.</v>
          </cell>
          <cell r="Q627">
            <v>79.459999999999994</v>
          </cell>
          <cell r="R627" t="str">
            <v>Nos.</v>
          </cell>
          <cell r="AI627">
            <v>308.35699999999997</v>
          </cell>
          <cell r="AJ627" t="str">
            <v>Y</v>
          </cell>
        </row>
        <row r="628">
          <cell r="A628" t="str">
            <v>07-42-d</v>
          </cell>
          <cell r="B628" t="str">
            <v xml:space="preserve">Hollow Block Masonry in walls upto 20 feet height in 1:5 cement sand mortar using Hollow Block 16"x8"x6" factory manufactured with 1.5" wall thickness and strenght of 1900 psi. </v>
          </cell>
          <cell r="C628" t="str">
            <v>100Cft</v>
          </cell>
          <cell r="D628">
            <v>1829.31</v>
          </cell>
          <cell r="E628">
            <v>11464.24</v>
          </cell>
          <cell r="F628" t="str">
            <v>m3</v>
          </cell>
          <cell r="G628">
            <v>646.02</v>
          </cell>
          <cell r="H628">
            <v>4048.56</v>
          </cell>
          <cell r="K628">
            <v>2.4</v>
          </cell>
          <cell r="L628" t="str">
            <v>Bags</v>
          </cell>
          <cell r="M628">
            <v>0.84799999999999998</v>
          </cell>
          <cell r="N628" t="str">
            <v>Bags</v>
          </cell>
          <cell r="O628">
            <v>225</v>
          </cell>
          <cell r="P628" t="str">
            <v>Nos.</v>
          </cell>
          <cell r="Q628">
            <v>79.459999999999994</v>
          </cell>
          <cell r="R628" t="str">
            <v>Nos.</v>
          </cell>
          <cell r="AI628">
            <v>307.70799999999997</v>
          </cell>
          <cell r="AJ628" t="str">
            <v>Y</v>
          </cell>
        </row>
        <row r="629">
          <cell r="A629" t="str">
            <v>07-42-e</v>
          </cell>
          <cell r="B629" t="str">
            <v>Hollow Block Masonry in walls upto 20 feet height in 1:6 cement sand mortar using Hollow Block 16"x8"x6" factory manufactured with 1.5" wall thickness and strenght of 1900 psi.</v>
          </cell>
          <cell r="C629" t="str">
            <v>100Cft</v>
          </cell>
          <cell r="D629">
            <v>1829.31</v>
          </cell>
          <cell r="E629">
            <v>11464.24</v>
          </cell>
          <cell r="F629" t="str">
            <v>m3</v>
          </cell>
          <cell r="K629">
            <v>2.06</v>
          </cell>
          <cell r="L629" t="str">
            <v>Bags</v>
          </cell>
          <cell r="M629">
            <v>0.72699999999999998</v>
          </cell>
          <cell r="N629" t="str">
            <v>Bags</v>
          </cell>
          <cell r="O629">
            <v>225</v>
          </cell>
          <cell r="P629" t="str">
            <v>Nos.</v>
          </cell>
          <cell r="Q629">
            <v>79.459999999999994</v>
          </cell>
          <cell r="R629" t="str">
            <v>Nos.</v>
          </cell>
          <cell r="AI629">
            <v>307.24700000000001</v>
          </cell>
          <cell r="AJ629" t="str">
            <v>Y</v>
          </cell>
        </row>
        <row r="630">
          <cell r="A630" t="str">
            <v>07-42-f</v>
          </cell>
          <cell r="B630" t="str">
            <v>Hollow Block Masonry in walls upto 20 feet height in 1:7 cement sand mortar using Hollow Block 16"x8"x6" factory manufactured with 1.5" wall thickness and strenght of 1900 psi.</v>
          </cell>
          <cell r="C630" t="str">
            <v>100Cft</v>
          </cell>
          <cell r="D630">
            <v>1829.31</v>
          </cell>
          <cell r="E630">
            <v>11320.13</v>
          </cell>
          <cell r="F630" t="str">
            <v>m3</v>
          </cell>
          <cell r="G630">
            <v>646.02</v>
          </cell>
          <cell r="H630">
            <v>3997.67</v>
          </cell>
          <cell r="K630">
            <v>1.8</v>
          </cell>
          <cell r="L630" t="str">
            <v>Bags</v>
          </cell>
          <cell r="M630">
            <v>0.63600000000000001</v>
          </cell>
          <cell r="N630" t="str">
            <v>Bags</v>
          </cell>
          <cell r="O630">
            <v>225</v>
          </cell>
          <cell r="P630" t="str">
            <v>Nos.</v>
          </cell>
          <cell r="Q630">
            <v>79.459999999999994</v>
          </cell>
          <cell r="R630" t="str">
            <v>Nos.</v>
          </cell>
          <cell r="AI630">
            <v>306.89600000000002</v>
          </cell>
          <cell r="AJ630" t="str">
            <v>Y</v>
          </cell>
        </row>
        <row r="631">
          <cell r="A631" t="str">
            <v>07-42-g</v>
          </cell>
          <cell r="B631" t="str">
            <v>Hollow Block Masonry in walls upto 20 feet height in 1:8 cement sand mortar using Hollow Block 16"x8"x6" factory manufactured with 1.5" wall thickness and strenght of 1900 psi.</v>
          </cell>
          <cell r="C631" t="str">
            <v>100Cft</v>
          </cell>
          <cell r="D631">
            <v>1829.31</v>
          </cell>
          <cell r="E631">
            <v>11211.86</v>
          </cell>
          <cell r="F631" t="str">
            <v>m3</v>
          </cell>
          <cell r="G631">
            <v>646.02</v>
          </cell>
          <cell r="H631">
            <v>3959.43</v>
          </cell>
          <cell r="K631">
            <v>1.6</v>
          </cell>
          <cell r="L631" t="str">
            <v>Bags</v>
          </cell>
          <cell r="M631">
            <v>0.56499999999999995</v>
          </cell>
          <cell r="N631" t="str">
            <v>Bags</v>
          </cell>
          <cell r="O631">
            <v>225</v>
          </cell>
          <cell r="P631" t="str">
            <v>Nos.</v>
          </cell>
          <cell r="Q631">
            <v>79.459999999999994</v>
          </cell>
          <cell r="R631" t="str">
            <v>Nos.</v>
          </cell>
          <cell r="AI631">
            <v>306.625</v>
          </cell>
          <cell r="AJ631" t="str">
            <v>Y</v>
          </cell>
        </row>
        <row r="632">
          <cell r="A632" t="str">
            <v>07-43-a</v>
          </cell>
          <cell r="B632" t="str">
            <v xml:space="preserve">Hollow Block Masonry in walls upto 20 feet height in 1:2 cement sand mortar using Hollow Block 16"x8"x4" factory manufactured with 1.25" wall thickness and strenght of </v>
          </cell>
          <cell r="C632" t="str">
            <v>100Cft</v>
          </cell>
          <cell r="D632">
            <v>1829.31</v>
          </cell>
          <cell r="E632">
            <v>11125.74</v>
          </cell>
          <cell r="F632" t="str">
            <v>m3</v>
          </cell>
          <cell r="G632">
            <v>646.02</v>
          </cell>
          <cell r="H632">
            <v>3929.02</v>
          </cell>
          <cell r="K632">
            <v>5.6</v>
          </cell>
          <cell r="L632" t="str">
            <v>Bags</v>
          </cell>
          <cell r="M632">
            <v>1.978</v>
          </cell>
          <cell r="N632" t="str">
            <v>Bags</v>
          </cell>
          <cell r="AI632">
            <v>7.5779999999999994</v>
          </cell>
          <cell r="AJ632" t="str">
            <v>Y</v>
          </cell>
        </row>
        <row r="633">
          <cell r="A633" t="str">
            <v>07-43-b</v>
          </cell>
          <cell r="B633" t="str">
            <v>Hollow Block Masonry in walls upto 20 feet height in 1:3 cement sand mortar using Hollow Block 16"x8"x4" factory manufactured with 1.25" wall thickness and strenght of</v>
          </cell>
          <cell r="C633" t="str">
            <v>100Cft</v>
          </cell>
          <cell r="D633">
            <v>2113.27</v>
          </cell>
          <cell r="E633">
            <v>14587.58</v>
          </cell>
          <cell r="F633" t="str">
            <v>m3</v>
          </cell>
          <cell r="G633">
            <v>746.29</v>
          </cell>
          <cell r="H633">
            <v>5151.5600000000004</v>
          </cell>
          <cell r="K633">
            <v>4.2</v>
          </cell>
          <cell r="L633" t="str">
            <v>Bags</v>
          </cell>
          <cell r="M633">
            <v>1.4830000000000001</v>
          </cell>
          <cell r="N633" t="str">
            <v>Bags</v>
          </cell>
          <cell r="AI633">
            <v>5.6829999999999998</v>
          </cell>
          <cell r="AJ633" t="str">
            <v>Y</v>
          </cell>
        </row>
        <row r="634">
          <cell r="A634" t="str">
            <v>07-43-c</v>
          </cell>
          <cell r="B634" t="str">
            <v>Hollow Block Masonry in walls upto 20 feet height in 1:4 cement sand mortar using Hollow Block 16"x8"x4" factory manufactured with 1.25" wall thickness and strenght of 1900 psi.</v>
          </cell>
          <cell r="C634" t="str">
            <v>100Cft</v>
          </cell>
          <cell r="D634">
            <v>2113.27</v>
          </cell>
          <cell r="E634">
            <v>14231.66</v>
          </cell>
          <cell r="F634" t="str">
            <v>m3</v>
          </cell>
          <cell r="G634">
            <v>746.29</v>
          </cell>
          <cell r="H634">
            <v>5025.87</v>
          </cell>
          <cell r="K634">
            <v>3.36</v>
          </cell>
          <cell r="L634" t="str">
            <v>Bags</v>
          </cell>
          <cell r="M634">
            <v>1.1870000000000001</v>
          </cell>
          <cell r="N634" t="str">
            <v>Bags</v>
          </cell>
          <cell r="AI634">
            <v>4.5469999999999997</v>
          </cell>
          <cell r="AJ634" t="str">
            <v>Y</v>
          </cell>
        </row>
        <row r="635">
          <cell r="A635" t="str">
            <v>07-43-d</v>
          </cell>
          <cell r="B635" t="str">
            <v>Hollow Block Masonry in walls upto 20 feet height in 1:5 cement sand mortar using Hollow Block 16"x8"x4" factory manufactured with 1.25" wall thickness and strenght of 1900 psi.</v>
          </cell>
          <cell r="C635" t="str">
            <v>100Cft</v>
          </cell>
          <cell r="D635">
            <v>2113.27</v>
          </cell>
          <cell r="E635">
            <v>13994.71</v>
          </cell>
          <cell r="F635" t="str">
            <v>m3</v>
          </cell>
          <cell r="G635">
            <v>746.29</v>
          </cell>
          <cell r="H635">
            <v>4942.1899999999996</v>
          </cell>
          <cell r="K635">
            <v>2.8</v>
          </cell>
          <cell r="L635" t="str">
            <v>Bags</v>
          </cell>
          <cell r="M635">
            <v>0.98899999999999999</v>
          </cell>
          <cell r="N635" t="str">
            <v>Bags</v>
          </cell>
          <cell r="AI635">
            <v>3.7889999999999997</v>
          </cell>
          <cell r="AJ635" t="str">
            <v>Y</v>
          </cell>
        </row>
        <row r="636">
          <cell r="A636" t="str">
            <v>07-43-e</v>
          </cell>
          <cell r="B636" t="str">
            <v>Hollow Block Masonry in walls upto 20 feet height in 1:6 cement sand mortar using Hollow Block 16"x8"x4" factory manufactured with 1.25" wall thickness and strenght of 1900 psi.</v>
          </cell>
          <cell r="C636" t="str">
            <v>100Cft</v>
          </cell>
          <cell r="D636">
            <v>2113.27</v>
          </cell>
          <cell r="E636">
            <v>13829.82</v>
          </cell>
          <cell r="F636" t="str">
            <v>m3</v>
          </cell>
          <cell r="G636">
            <v>746.29</v>
          </cell>
          <cell r="H636">
            <v>4883.96</v>
          </cell>
          <cell r="K636">
            <v>2.41</v>
          </cell>
          <cell r="L636" t="str">
            <v>Bags</v>
          </cell>
          <cell r="M636">
            <v>0.85099999999999998</v>
          </cell>
          <cell r="N636" t="str">
            <v>Bags</v>
          </cell>
          <cell r="AI636">
            <v>3.2610000000000001</v>
          </cell>
          <cell r="AJ636" t="str">
            <v>Y</v>
          </cell>
        </row>
        <row r="637">
          <cell r="A637" t="str">
            <v>07-43-f</v>
          </cell>
          <cell r="B637" t="str">
            <v>Hollow Block Masonry in walls upto 20 feet height in 1:7 cement sand mortar using Hollow Block 16"x8"x4" factory manufactured with 1.25" wall thickness and strenght of 1900 psi.</v>
          </cell>
          <cell r="C637" t="str">
            <v>100Cft</v>
          </cell>
          <cell r="D637">
            <v>2113.27</v>
          </cell>
          <cell r="E637">
            <v>13700.77</v>
          </cell>
          <cell r="F637" t="str">
            <v>m3</v>
          </cell>
          <cell r="G637">
            <v>746.29</v>
          </cell>
          <cell r="H637">
            <v>4838.3900000000003</v>
          </cell>
          <cell r="K637">
            <v>2.1</v>
          </cell>
          <cell r="L637" t="str">
            <v>Bags</v>
          </cell>
          <cell r="M637">
            <v>0.74199999999999999</v>
          </cell>
          <cell r="N637" t="str">
            <v>Bags</v>
          </cell>
          <cell r="AI637">
            <v>2.8420000000000001</v>
          </cell>
          <cell r="AJ637" t="str">
            <v>Y</v>
          </cell>
        </row>
        <row r="638">
          <cell r="A638" t="str">
            <v>07-43-g</v>
          </cell>
          <cell r="B638" t="str">
            <v>Hollow Block Masonry in walls upto 20 feet height in 1:8 cement sand mortar using Hollow Block 16"x8"x4" factory manufactured with 1.25" wall thickness and strenght of 1900 psi.</v>
          </cell>
          <cell r="C638" t="str">
            <v>100Cft</v>
          </cell>
          <cell r="D638">
            <v>2113.27</v>
          </cell>
          <cell r="E638">
            <v>13597.23</v>
          </cell>
          <cell r="F638" t="str">
            <v>m3</v>
          </cell>
          <cell r="G638">
            <v>746.29</v>
          </cell>
          <cell r="H638">
            <v>4801.82</v>
          </cell>
          <cell r="K638">
            <v>1.86</v>
          </cell>
          <cell r="L638" t="str">
            <v>Bags</v>
          </cell>
          <cell r="M638">
            <v>0.65700000000000003</v>
          </cell>
          <cell r="N638" t="str">
            <v>Bags</v>
          </cell>
          <cell r="AI638">
            <v>2.5170000000000003</v>
          </cell>
          <cell r="AJ638" t="str">
            <v>Y</v>
          </cell>
        </row>
        <row r="639">
          <cell r="A639" t="str">
            <v>07-44-a</v>
          </cell>
          <cell r="B639" t="str">
            <v>Solid Block Masonry in walls upto 20 feet height in 1:2 cement sand mortar using 16"x8"x8" factory manufactured solid blocks with strength of 2100 psi.</v>
          </cell>
          <cell r="C639" t="str">
            <v>100Cft</v>
          </cell>
          <cell r="D639">
            <v>1581</v>
          </cell>
          <cell r="E639">
            <v>11034.13</v>
          </cell>
          <cell r="F639" t="str">
            <v>m3</v>
          </cell>
          <cell r="G639">
            <v>558.33000000000004</v>
          </cell>
          <cell r="H639">
            <v>3896.67</v>
          </cell>
          <cell r="K639">
            <v>4</v>
          </cell>
          <cell r="L639" t="str">
            <v>Bags</v>
          </cell>
          <cell r="M639">
            <v>1.413</v>
          </cell>
          <cell r="N639" t="str">
            <v>Bags</v>
          </cell>
          <cell r="AI639">
            <v>5.4130000000000003</v>
          </cell>
          <cell r="AJ639" t="str">
            <v>Y</v>
          </cell>
        </row>
        <row r="640">
          <cell r="A640" t="str">
            <v>07-44-b</v>
          </cell>
          <cell r="B640" t="str">
            <v>Solid Block Masonry in walls upto 20 feet height in 1:3 cement sand mortar using 16"x8"x8" factory manufactured solid blocks with strength of 2100 psi.</v>
          </cell>
          <cell r="C640" t="str">
            <v>100Cft</v>
          </cell>
          <cell r="D640">
            <v>1581</v>
          </cell>
          <cell r="E640">
            <v>10613.5</v>
          </cell>
          <cell r="F640" t="str">
            <v>m3</v>
          </cell>
          <cell r="G640">
            <v>558.33000000000004</v>
          </cell>
          <cell r="H640">
            <v>3748.13</v>
          </cell>
          <cell r="K640">
            <v>3</v>
          </cell>
          <cell r="L640" t="str">
            <v>Bags</v>
          </cell>
          <cell r="M640">
            <v>1.0589999999999999</v>
          </cell>
          <cell r="N640" t="str">
            <v>Bags</v>
          </cell>
          <cell r="AI640">
            <v>4.0590000000000002</v>
          </cell>
          <cell r="AJ640" t="str">
            <v>Y</v>
          </cell>
        </row>
        <row r="641">
          <cell r="A641" t="str">
            <v>07-44-c</v>
          </cell>
          <cell r="B641" t="str">
            <v>Solid Block Masonry in walls upto 20 feet height in 1:4 cement sand mortar using 16"x8"x8" factory manufactured solid blocks with strength of 2100 psi.</v>
          </cell>
          <cell r="C641" t="str">
            <v>100Cft</v>
          </cell>
          <cell r="D641">
            <v>1581</v>
          </cell>
          <cell r="E641">
            <v>10357.129999999999</v>
          </cell>
          <cell r="F641" t="str">
            <v>m3</v>
          </cell>
          <cell r="G641">
            <v>558.33000000000004</v>
          </cell>
          <cell r="H641">
            <v>3657.59</v>
          </cell>
          <cell r="K641">
            <v>2.4</v>
          </cell>
          <cell r="L641" t="str">
            <v>Bags</v>
          </cell>
          <cell r="M641">
            <v>0.84799999999999998</v>
          </cell>
          <cell r="N641" t="str">
            <v>Bags</v>
          </cell>
          <cell r="AI641">
            <v>3.2479999999999998</v>
          </cell>
          <cell r="AJ641" t="str">
            <v>Y</v>
          </cell>
        </row>
        <row r="642">
          <cell r="A642" t="str">
            <v>07-44-d</v>
          </cell>
          <cell r="B642" t="str">
            <v xml:space="preserve">Solid Block Masonry in walls upto 20 feet height in 1:5 cement sand mortar using 16"x8"x8" factory manufactured solid blocks with strength of 2100 psi. </v>
          </cell>
          <cell r="C642" t="str">
            <v>100Cft</v>
          </cell>
          <cell r="D642">
            <v>1581</v>
          </cell>
          <cell r="E642">
            <v>10187.879999999999</v>
          </cell>
          <cell r="F642" t="str">
            <v>m3</v>
          </cell>
          <cell r="G642">
            <v>558.33000000000004</v>
          </cell>
          <cell r="H642">
            <v>3597.82</v>
          </cell>
          <cell r="K642">
            <v>2</v>
          </cell>
          <cell r="L642" t="str">
            <v>Bags</v>
          </cell>
          <cell r="M642">
            <v>0.70599999999999996</v>
          </cell>
          <cell r="N642" t="str">
            <v>Bags</v>
          </cell>
          <cell r="AI642">
            <v>2.706</v>
          </cell>
          <cell r="AJ642" t="str">
            <v>Y</v>
          </cell>
        </row>
        <row r="643">
          <cell r="A643" t="str">
            <v>07-44-e</v>
          </cell>
          <cell r="B643" t="str">
            <v xml:space="preserve">Solid Block Masonry in walls upto 20 feet height in 1:6 cement sand mortar using 16"x8"x8" factory manufactured solid blocks with strength of 2100 psi. </v>
          </cell>
          <cell r="C643" t="str">
            <v>100Cft</v>
          </cell>
          <cell r="D643">
            <v>1581</v>
          </cell>
          <cell r="E643">
            <v>10082.969999999999</v>
          </cell>
          <cell r="F643" t="str">
            <v>m3</v>
          </cell>
          <cell r="G643">
            <v>558.33000000000004</v>
          </cell>
          <cell r="H643">
            <v>3560.77</v>
          </cell>
          <cell r="K643">
            <v>1.75</v>
          </cell>
          <cell r="L643" t="str">
            <v>Bags</v>
          </cell>
          <cell r="M643">
            <v>0.61799999999999999</v>
          </cell>
          <cell r="N643" t="str">
            <v>Bags</v>
          </cell>
          <cell r="AI643">
            <v>2.3679999999999999</v>
          </cell>
          <cell r="AJ643" t="str">
            <v>Y</v>
          </cell>
        </row>
        <row r="644">
          <cell r="A644" t="str">
            <v>07-44-f</v>
          </cell>
          <cell r="B644" t="str">
            <v xml:space="preserve">Solid Block Masonry in walls upto 20 feet height in 1:7 cement sand mortar using 16"x8"x8" factory manufactured solid blocks with strength of 2100 psi. </v>
          </cell>
          <cell r="C644" t="str">
            <v>100Cft</v>
          </cell>
          <cell r="D644">
            <v>1581</v>
          </cell>
          <cell r="E644">
            <v>9978.07</v>
          </cell>
          <cell r="F644" t="str">
            <v>m3</v>
          </cell>
          <cell r="G644">
            <v>558.33000000000004</v>
          </cell>
          <cell r="H644">
            <v>3523.72</v>
          </cell>
          <cell r="K644">
            <v>1.5</v>
          </cell>
          <cell r="L644" t="str">
            <v>Bags</v>
          </cell>
          <cell r="M644">
            <v>0.53</v>
          </cell>
          <cell r="N644" t="str">
            <v>Bags</v>
          </cell>
          <cell r="AI644">
            <v>2.0300000000000002</v>
          </cell>
          <cell r="AJ644" t="str">
            <v>Y</v>
          </cell>
        </row>
        <row r="645">
          <cell r="A645" t="str">
            <v>07-44-g</v>
          </cell>
          <cell r="B645" t="str">
            <v xml:space="preserve">Solid Block Masonry in walls upto 20 feet height in 1:8 cement sand mortar using 16"x8"x8" factory manufactured solid blocks with strength of 2100 psi. </v>
          </cell>
          <cell r="C645" t="str">
            <v>100Cft</v>
          </cell>
          <cell r="D645">
            <v>1581</v>
          </cell>
          <cell r="E645">
            <v>9904.02</v>
          </cell>
          <cell r="F645" t="str">
            <v>m3</v>
          </cell>
          <cell r="G645">
            <v>558.33000000000004</v>
          </cell>
          <cell r="H645">
            <v>3497.57</v>
          </cell>
          <cell r="K645">
            <v>1.33</v>
          </cell>
          <cell r="L645" t="str">
            <v>Bags</v>
          </cell>
          <cell r="M645">
            <v>0.47</v>
          </cell>
          <cell r="N645" t="str">
            <v>Bags</v>
          </cell>
          <cell r="AI645">
            <v>1.8</v>
          </cell>
          <cell r="AJ645" t="str">
            <v>Y</v>
          </cell>
        </row>
        <row r="646">
          <cell r="A646" t="str">
            <v>07-45-a</v>
          </cell>
          <cell r="B646" t="str">
            <v xml:space="preserve">Solid Block Masonry in walls upto 20 feet height in 1:2 cement sand mortar using 16"x8"x6" factory manufactured solid blocks with strength of 1900 psi. </v>
          </cell>
          <cell r="C646" t="str">
            <v>100Cft</v>
          </cell>
          <cell r="D646">
            <v>1829.31</v>
          </cell>
          <cell r="E646">
            <v>13024.23</v>
          </cell>
          <cell r="F646" t="str">
            <v>m3</v>
          </cell>
          <cell r="G646">
            <v>646.02</v>
          </cell>
          <cell r="H646">
            <v>4599.47</v>
          </cell>
          <cell r="K646">
            <v>4</v>
          </cell>
          <cell r="L646" t="str">
            <v>Bags</v>
          </cell>
          <cell r="M646">
            <v>1.413</v>
          </cell>
          <cell r="N646" t="str">
            <v>Bags</v>
          </cell>
          <cell r="AI646">
            <v>5.4130000000000003</v>
          </cell>
          <cell r="AJ646" t="str">
            <v>Y</v>
          </cell>
        </row>
        <row r="647">
          <cell r="A647" t="str">
            <v>07-45-b</v>
          </cell>
          <cell r="B647" t="str">
            <v xml:space="preserve">Solid Block Masonry in walls upto 20 feet height in 1:3 cement sand mortar using 16"x8"x6" factory manufactured solid blocks with strength of 1900 psi. </v>
          </cell>
          <cell r="C647" t="str">
            <v>100Cft</v>
          </cell>
          <cell r="D647">
            <v>1829.31</v>
          </cell>
          <cell r="E647">
            <v>12516.48</v>
          </cell>
          <cell r="F647" t="str">
            <v>m3</v>
          </cell>
          <cell r="G647">
            <v>646.02</v>
          </cell>
          <cell r="H647">
            <v>4420.16</v>
          </cell>
          <cell r="K647">
            <v>3.6</v>
          </cell>
          <cell r="L647" t="str">
            <v>Bags</v>
          </cell>
          <cell r="M647">
            <v>1.2709999999999999</v>
          </cell>
          <cell r="N647" t="str">
            <v>Bags</v>
          </cell>
          <cell r="AI647">
            <v>4.8710000000000004</v>
          </cell>
          <cell r="AJ647" t="str">
            <v>Y</v>
          </cell>
        </row>
        <row r="648">
          <cell r="A648" t="str">
            <v>07-45-c</v>
          </cell>
          <cell r="B648" t="str">
            <v>Solid Block Masonry in walls upto 20 feet height in 1:4 cement sand mortar using 16"x8"x6" factory manufactured solid blocks with strength of 1900 psi.</v>
          </cell>
          <cell r="C648" t="str">
            <v>100Cft</v>
          </cell>
          <cell r="D648">
            <v>1829.31</v>
          </cell>
          <cell r="E648">
            <v>12211.84</v>
          </cell>
          <cell r="F648" t="str">
            <v>m3</v>
          </cell>
          <cell r="G648">
            <v>646.02</v>
          </cell>
          <cell r="H648">
            <v>4312.57</v>
          </cell>
          <cell r="K648">
            <v>2.88</v>
          </cell>
          <cell r="L648" t="str">
            <v>Bags</v>
          </cell>
          <cell r="M648">
            <v>1.0169999999999999</v>
          </cell>
          <cell r="N648" t="str">
            <v>Bags</v>
          </cell>
          <cell r="AI648">
            <v>3.8969999999999998</v>
          </cell>
          <cell r="AJ648" t="str">
            <v>Y</v>
          </cell>
        </row>
        <row r="649">
          <cell r="A649" t="str">
            <v>07-45-d</v>
          </cell>
          <cell r="B649" t="str">
            <v xml:space="preserve">Solid Block Masonry in walls upto 20 feet height in 1:5 cement sand mortar using 16"x8"x6" factory manufactured solid blocks with strength of 1900 psi. </v>
          </cell>
          <cell r="C649" t="str">
            <v>100Cft</v>
          </cell>
          <cell r="D649">
            <v>1829.31</v>
          </cell>
          <cell r="E649">
            <v>12008.74</v>
          </cell>
          <cell r="F649" t="str">
            <v>m3</v>
          </cell>
          <cell r="G649">
            <v>646.02</v>
          </cell>
          <cell r="H649">
            <v>4240.8500000000004</v>
          </cell>
          <cell r="K649">
            <v>2.4</v>
          </cell>
          <cell r="L649" t="str">
            <v>Bags</v>
          </cell>
          <cell r="M649">
            <v>0.84799999999999998</v>
          </cell>
          <cell r="N649" t="str">
            <v>Bags</v>
          </cell>
          <cell r="AI649">
            <v>3.2479999999999998</v>
          </cell>
          <cell r="AJ649" t="str">
            <v>Y</v>
          </cell>
        </row>
        <row r="650">
          <cell r="A650" t="str">
            <v>07-45-e</v>
          </cell>
          <cell r="B650" t="str">
            <v>Solid Block Masonry in walls upto 20 feet height in 1:6 cement sand mortar using 16"x8"x6" factory manufactured solid blocks with strength of 1900 psi.</v>
          </cell>
          <cell r="C650" t="str">
            <v>100Cft</v>
          </cell>
          <cell r="D650">
            <v>1829.31</v>
          </cell>
          <cell r="E650">
            <v>11864.63</v>
          </cell>
          <cell r="F650" t="str">
            <v>m3</v>
          </cell>
          <cell r="G650">
            <v>646.02</v>
          </cell>
          <cell r="H650">
            <v>4189.96</v>
          </cell>
          <cell r="K650">
            <v>2.06</v>
          </cell>
          <cell r="L650" t="str">
            <v>Bags</v>
          </cell>
          <cell r="M650">
            <v>0.72699999999999998</v>
          </cell>
          <cell r="N650" t="str">
            <v>Bags</v>
          </cell>
          <cell r="AI650">
            <v>2.7869999999999999</v>
          </cell>
          <cell r="AJ650" t="str">
            <v>Y</v>
          </cell>
        </row>
        <row r="651">
          <cell r="A651" t="str">
            <v>07-45-f</v>
          </cell>
          <cell r="B651" t="str">
            <v>Solid Block Masonry in walls upto 20 feet height in 1:7 cement sand mortar using 16"x8"x6" factory manufactured solid blocks with strength of 1900 psi.</v>
          </cell>
          <cell r="C651" t="str">
            <v>100Cft</v>
          </cell>
          <cell r="D651">
            <v>1829.31</v>
          </cell>
          <cell r="E651">
            <v>11756.36</v>
          </cell>
          <cell r="F651" t="str">
            <v>m3</v>
          </cell>
          <cell r="G651">
            <v>646.02</v>
          </cell>
          <cell r="H651">
            <v>4151.72</v>
          </cell>
          <cell r="K651">
            <v>1.8</v>
          </cell>
          <cell r="L651" t="str">
            <v>Bags</v>
          </cell>
          <cell r="M651">
            <v>0.63600000000000001</v>
          </cell>
          <cell r="N651" t="str">
            <v>Bags</v>
          </cell>
          <cell r="AI651">
            <v>2.4359999999999999</v>
          </cell>
          <cell r="AJ651" t="str">
            <v>Y</v>
          </cell>
        </row>
        <row r="652">
          <cell r="A652" t="str">
            <v>07-45-g</v>
          </cell>
          <cell r="B652" t="str">
            <v xml:space="preserve">Solid Block Masonry in walls upto 20 feet height in 1:8 cement sand mortar using 16"x8"x6" factory manufactured solid blocks with strength of 1900 psi. </v>
          </cell>
          <cell r="C652" t="str">
            <v>100Cft</v>
          </cell>
          <cell r="D652">
            <v>1829.31</v>
          </cell>
          <cell r="E652">
            <v>11670.24</v>
          </cell>
          <cell r="F652" t="str">
            <v>m3</v>
          </cell>
          <cell r="G652">
            <v>646.02</v>
          </cell>
          <cell r="H652">
            <v>4121.3100000000004</v>
          </cell>
          <cell r="K652">
            <v>1.6</v>
          </cell>
          <cell r="L652" t="str">
            <v>Bags</v>
          </cell>
          <cell r="M652">
            <v>0.56499999999999995</v>
          </cell>
          <cell r="N652" t="str">
            <v>Bags</v>
          </cell>
          <cell r="AI652">
            <v>2.165</v>
          </cell>
          <cell r="AJ652" t="str">
            <v>Y</v>
          </cell>
        </row>
        <row r="653">
          <cell r="A653" t="str">
            <v>07-46-a</v>
          </cell>
          <cell r="B653" t="str">
            <v>Solid Block Masonry in walls upto 20 feet height in 1:2 cement sand mortar using 16"x8"x4" factory manufactured solid blocks with strength of 1800 psi.</v>
          </cell>
          <cell r="C653" t="str">
            <v>100Cft</v>
          </cell>
          <cell r="D653">
            <v>2113.27</v>
          </cell>
          <cell r="E653">
            <v>15956.28</v>
          </cell>
          <cell r="F653" t="str">
            <v>m3</v>
          </cell>
          <cell r="G653">
            <v>746.29</v>
          </cell>
          <cell r="H653">
            <v>5634.91</v>
          </cell>
          <cell r="K653">
            <v>5.6</v>
          </cell>
          <cell r="L653" t="str">
            <v>Bags</v>
          </cell>
          <cell r="M653">
            <v>1.978</v>
          </cell>
          <cell r="N653" t="str">
            <v>Bags</v>
          </cell>
          <cell r="AI653">
            <v>7.5779999999999994</v>
          </cell>
          <cell r="AJ653" t="str">
            <v>Y</v>
          </cell>
        </row>
        <row r="654">
          <cell r="A654" t="str">
            <v>07-46-b</v>
          </cell>
          <cell r="B654" t="str">
            <v>Solid Block Masonry in walls upto 20 feet height in 1:3 cement sand mortar using 16"x8"x4" factory manufactured solid blocks with strength of 1800 psi.</v>
          </cell>
          <cell r="C654" t="str">
            <v>100Cft</v>
          </cell>
          <cell r="D654">
            <v>2113.27</v>
          </cell>
          <cell r="E654">
            <v>15364.4</v>
          </cell>
          <cell r="F654" t="str">
            <v>m3</v>
          </cell>
          <cell r="G654">
            <v>746.29</v>
          </cell>
          <cell r="H654">
            <v>5425.89</v>
          </cell>
          <cell r="K654">
            <v>4.2</v>
          </cell>
          <cell r="L654" t="str">
            <v>Bags</v>
          </cell>
          <cell r="M654">
            <v>1.4830000000000001</v>
          </cell>
          <cell r="N654" t="str">
            <v>Bags</v>
          </cell>
          <cell r="AI654">
            <v>5.6829999999999998</v>
          </cell>
          <cell r="AJ654" t="str">
            <v>Y</v>
          </cell>
        </row>
        <row r="655">
          <cell r="A655" t="str">
            <v>07-46-c</v>
          </cell>
          <cell r="B655" t="str">
            <v>Solid Block Masonry in walls upto 20 feet height in 1:4 cement sand mortar using 16"x8"x4" factory manufactured solid blocks with strength of 1800 psi.</v>
          </cell>
          <cell r="C655" t="str">
            <v>100Cft</v>
          </cell>
          <cell r="D655">
            <v>2113.27</v>
          </cell>
          <cell r="E655">
            <v>15008.48</v>
          </cell>
          <cell r="F655" t="str">
            <v>m3</v>
          </cell>
          <cell r="G655">
            <v>746.29</v>
          </cell>
          <cell r="H655">
            <v>5300.2</v>
          </cell>
          <cell r="K655">
            <v>3.36</v>
          </cell>
          <cell r="L655" t="str">
            <v>Bags</v>
          </cell>
          <cell r="M655">
            <v>1.1870000000000001</v>
          </cell>
          <cell r="N655" t="str">
            <v>Bags</v>
          </cell>
          <cell r="AI655">
            <v>4.5469999999999997</v>
          </cell>
          <cell r="AJ655" t="str">
            <v>Y</v>
          </cell>
        </row>
        <row r="656">
          <cell r="A656" t="str">
            <v>07-46-d</v>
          </cell>
          <cell r="B656" t="str">
            <v>Solid Block Masonry in walls upto 20 feet height in 1:5 cement sand mortar using 16"x8"x4" factory manufactured solid blocks with strength of 1800 psi.</v>
          </cell>
          <cell r="C656" t="str">
            <v>100Cft</v>
          </cell>
          <cell r="D656">
            <v>2113.27</v>
          </cell>
          <cell r="E656">
            <v>14771.53</v>
          </cell>
          <cell r="F656" t="str">
            <v>m3</v>
          </cell>
          <cell r="G656">
            <v>746.29</v>
          </cell>
          <cell r="H656">
            <v>5216.5200000000004</v>
          </cell>
          <cell r="K656">
            <v>2.8</v>
          </cell>
          <cell r="L656" t="str">
            <v>Bags</v>
          </cell>
          <cell r="M656">
            <v>0.98899999999999999</v>
          </cell>
          <cell r="N656" t="str">
            <v>Bags</v>
          </cell>
          <cell r="AI656">
            <v>3.7889999999999997</v>
          </cell>
          <cell r="AJ656" t="str">
            <v>Y</v>
          </cell>
        </row>
        <row r="657">
          <cell r="A657" t="str">
            <v>07-46-e</v>
          </cell>
          <cell r="B657" t="str">
            <v xml:space="preserve">Solid Block Masonry in walls upto 20 feet height in 1:6 cement sand mortar using 16"x8"x4" factory manufactured solid blocks with strength of 1800 psi. </v>
          </cell>
          <cell r="C657" t="str">
            <v>100Cft</v>
          </cell>
          <cell r="D657">
            <v>2113.27</v>
          </cell>
          <cell r="E657">
            <v>14606.64</v>
          </cell>
          <cell r="F657" t="str">
            <v>m3</v>
          </cell>
          <cell r="G657">
            <v>746.29</v>
          </cell>
          <cell r="H657">
            <v>5158.29</v>
          </cell>
          <cell r="K657">
            <v>2.41</v>
          </cell>
          <cell r="L657" t="str">
            <v>Bags</v>
          </cell>
          <cell r="M657">
            <v>0.85099999999999998</v>
          </cell>
          <cell r="N657" t="str">
            <v>Bags</v>
          </cell>
          <cell r="AI657">
            <v>3.2610000000000001</v>
          </cell>
          <cell r="AJ657" t="str">
            <v>Y</v>
          </cell>
        </row>
        <row r="658">
          <cell r="A658" t="str">
            <v>07-46-f</v>
          </cell>
          <cell r="B658" t="str">
            <v>Solid Block Masonry in walls upto 20 feet height in 1:7 cement sand mortar using 16"x8"x4" factory manufactured solid blocks with strength of 1800 psi.</v>
          </cell>
          <cell r="C658" t="str">
            <v>100Cft</v>
          </cell>
          <cell r="D658">
            <v>2113.27</v>
          </cell>
          <cell r="E658">
            <v>14477.59</v>
          </cell>
          <cell r="F658" t="str">
            <v>m3</v>
          </cell>
          <cell r="G658">
            <v>746.29</v>
          </cell>
          <cell r="H658">
            <v>5112.72</v>
          </cell>
          <cell r="K658">
            <v>2.1</v>
          </cell>
          <cell r="L658" t="str">
            <v>Bags</v>
          </cell>
          <cell r="M658">
            <v>0.74199999999999999</v>
          </cell>
          <cell r="N658" t="str">
            <v>Bags</v>
          </cell>
          <cell r="AI658">
            <v>2.8420000000000001</v>
          </cell>
          <cell r="AJ658" t="str">
            <v>Y</v>
          </cell>
        </row>
        <row r="659">
          <cell r="A659" t="str">
            <v>07-46-g</v>
          </cell>
          <cell r="B659" t="str">
            <v>Solid Block Masonry in walls upto 20 feet height in 1:8 cement sand mortar using 16"x8"x4" factory manufactured solid blocks with strength of 1800 psi.</v>
          </cell>
          <cell r="C659" t="str">
            <v>100Cft</v>
          </cell>
          <cell r="D659">
            <v>2113.27</v>
          </cell>
          <cell r="E659">
            <v>14436.27</v>
          </cell>
          <cell r="F659" t="str">
            <v>m3</v>
          </cell>
          <cell r="G659">
            <v>746.29</v>
          </cell>
          <cell r="H659">
            <v>5098.13</v>
          </cell>
          <cell r="K659">
            <v>1.86</v>
          </cell>
          <cell r="L659" t="str">
            <v>Bags</v>
          </cell>
          <cell r="M659">
            <v>0.65700000000000003</v>
          </cell>
          <cell r="N659" t="str">
            <v>Bags</v>
          </cell>
          <cell r="AI659">
            <v>2.5170000000000003</v>
          </cell>
          <cell r="AJ659" t="str">
            <v>Y</v>
          </cell>
        </row>
        <row r="660">
          <cell r="A660" t="str">
            <v>08-01-a</v>
          </cell>
          <cell r="B660" t="str">
            <v>Random rubble masonry in foundn. &amp; plinth Dry masonry.</v>
          </cell>
          <cell r="C660" t="str">
            <v>100 Cft</v>
          </cell>
          <cell r="D660">
            <v>2015</v>
          </cell>
          <cell r="E660">
            <v>4519.7</v>
          </cell>
          <cell r="F660" t="str">
            <v>m3</v>
          </cell>
          <cell r="G660">
            <v>711.59</v>
          </cell>
          <cell r="H660">
            <v>1596.12</v>
          </cell>
          <cell r="AI660">
            <v>0</v>
          </cell>
          <cell r="AJ660" t="str">
            <v>N</v>
          </cell>
        </row>
        <row r="661">
          <cell r="A661" t="str">
            <v>08-01-b</v>
          </cell>
          <cell r="B661" t="str">
            <v>Random rubble masonry in foundn. &amp; plinth in mud mortar</v>
          </cell>
          <cell r="C661" t="str">
            <v>100 Cft</v>
          </cell>
          <cell r="D661">
            <v>2518.75</v>
          </cell>
          <cell r="E661">
            <v>5390.99</v>
          </cell>
          <cell r="F661" t="str">
            <v>m3</v>
          </cell>
          <cell r="G661">
            <v>889.49</v>
          </cell>
          <cell r="H661">
            <v>1903.81</v>
          </cell>
          <cell r="AI661">
            <v>0</v>
          </cell>
          <cell r="AJ661" t="str">
            <v>N</v>
          </cell>
        </row>
        <row r="662">
          <cell r="A662" t="str">
            <v>08-01-c-01</v>
          </cell>
          <cell r="B662" t="str">
            <v>Random rubble masonry (Un coursed) in foundn. &amp; plinth in lime, sand mortar 1:2</v>
          </cell>
          <cell r="C662" t="str">
            <v>100 Cft</v>
          </cell>
          <cell r="D662">
            <v>3890.5</v>
          </cell>
          <cell r="E662">
            <v>7965.17</v>
          </cell>
          <cell r="F662" t="str">
            <v>m3</v>
          </cell>
          <cell r="G662">
            <v>1373.92</v>
          </cell>
          <cell r="H662">
            <v>2812.88</v>
          </cell>
          <cell r="AI662">
            <v>0</v>
          </cell>
          <cell r="AJ662" t="str">
            <v>N</v>
          </cell>
        </row>
        <row r="663">
          <cell r="A663" t="str">
            <v>08-01-c-02</v>
          </cell>
          <cell r="B663" t="str">
            <v>Random rubble masonry (Un coursed) in foundn. &amp; plinth in lime, sand mortar, Surkhi Ratio 1:1:1</v>
          </cell>
          <cell r="C663" t="str">
            <v>100 Cft</v>
          </cell>
          <cell r="D663">
            <v>3890.5</v>
          </cell>
          <cell r="E663">
            <v>7892.58</v>
          </cell>
          <cell r="F663" t="str">
            <v>m3</v>
          </cell>
          <cell r="G663">
            <v>1373.92</v>
          </cell>
          <cell r="H663">
            <v>2787.24</v>
          </cell>
          <cell r="AI663">
            <v>0</v>
          </cell>
          <cell r="AJ663" t="str">
            <v>N</v>
          </cell>
        </row>
        <row r="664">
          <cell r="A664" t="str">
            <v>08-01-c-03</v>
          </cell>
          <cell r="B664" t="str">
            <v>Random rubble masonry (Un coursed) in foundn. &amp; plinth in lime, Surkhi Ratio 1:2</v>
          </cell>
          <cell r="C664" t="str">
            <v>100 Cft</v>
          </cell>
          <cell r="D664">
            <v>3890.5</v>
          </cell>
          <cell r="E664">
            <v>7819.98</v>
          </cell>
          <cell r="F664" t="str">
            <v>m3</v>
          </cell>
          <cell r="G664">
            <v>1373.92</v>
          </cell>
          <cell r="H664">
            <v>2761.6</v>
          </cell>
          <cell r="AI664">
            <v>0</v>
          </cell>
          <cell r="AJ664" t="str">
            <v>N</v>
          </cell>
        </row>
        <row r="665">
          <cell r="A665" t="str">
            <v>08-01-d-01</v>
          </cell>
          <cell r="B665" t="str">
            <v>Random rubble masonry in foundn. &amp; plinth in cement, sand mortar : Ratio 1:3</v>
          </cell>
          <cell r="C665" t="str">
            <v>100 Cft</v>
          </cell>
          <cell r="D665">
            <v>3890.5</v>
          </cell>
          <cell r="E665">
            <v>10652.51</v>
          </cell>
          <cell r="F665" t="str">
            <v>m3</v>
          </cell>
          <cell r="G665">
            <v>1373.92</v>
          </cell>
          <cell r="H665">
            <v>3761.9</v>
          </cell>
          <cell r="K665">
            <v>9</v>
          </cell>
          <cell r="L665" t="str">
            <v>Bags</v>
          </cell>
          <cell r="M665">
            <v>3.1779999999999999</v>
          </cell>
          <cell r="N665" t="str">
            <v>Bags</v>
          </cell>
          <cell r="AI665">
            <v>12.178000000000001</v>
          </cell>
          <cell r="AJ665" t="str">
            <v>Y</v>
          </cell>
        </row>
        <row r="666">
          <cell r="A666" t="str">
            <v>08-01-d-02</v>
          </cell>
          <cell r="B666" t="str">
            <v>Random rubble masonry in foundn. &amp; plinth in cement, sand mortar : Ratio 1:4</v>
          </cell>
          <cell r="C666" t="str">
            <v>100 Cft</v>
          </cell>
          <cell r="D666">
            <v>3890.5</v>
          </cell>
          <cell r="E666">
            <v>9890.89</v>
          </cell>
          <cell r="F666" t="str">
            <v>m3</v>
          </cell>
          <cell r="G666">
            <v>1373.92</v>
          </cell>
          <cell r="H666">
            <v>3492.94</v>
          </cell>
          <cell r="K666">
            <v>7.2</v>
          </cell>
          <cell r="L666" t="str">
            <v>Bags</v>
          </cell>
          <cell r="M666">
            <v>2.5430000000000001</v>
          </cell>
          <cell r="N666" t="str">
            <v>Bags</v>
          </cell>
          <cell r="AI666">
            <v>9.7430000000000003</v>
          </cell>
          <cell r="AJ666" t="str">
            <v>Y</v>
          </cell>
        </row>
        <row r="667">
          <cell r="A667" t="str">
            <v>08-01-d-03</v>
          </cell>
          <cell r="B667" t="str">
            <v>Random rubble masonry in foundn. &amp; plinth in cement, sand mortar : Ratio 1:6</v>
          </cell>
          <cell r="C667" t="str">
            <v>100 Cft</v>
          </cell>
          <cell r="D667">
            <v>3890.5</v>
          </cell>
          <cell r="E667">
            <v>9019.2099999999991</v>
          </cell>
          <cell r="F667" t="str">
            <v>m3</v>
          </cell>
          <cell r="G667">
            <v>1373.92</v>
          </cell>
          <cell r="H667">
            <v>3185.11</v>
          </cell>
          <cell r="K667">
            <v>5.14</v>
          </cell>
          <cell r="L667" t="str">
            <v>Bags</v>
          </cell>
          <cell r="M667">
            <v>1.8149999999999999</v>
          </cell>
          <cell r="N667" t="str">
            <v>Bags</v>
          </cell>
          <cell r="AI667">
            <v>6.9550000000000001</v>
          </cell>
          <cell r="AJ667" t="str">
            <v>Y</v>
          </cell>
        </row>
        <row r="668">
          <cell r="A668" t="str">
            <v>08-01-d-04</v>
          </cell>
          <cell r="B668" t="str">
            <v>Random rubble masonry in foundn. &amp; plinth in cement, sand mortar : Ratio 1:8</v>
          </cell>
          <cell r="C668" t="str">
            <v>100 Cft</v>
          </cell>
          <cell r="D668">
            <v>3890.5</v>
          </cell>
          <cell r="E668">
            <v>8536.9</v>
          </cell>
          <cell r="F668" t="str">
            <v>m3</v>
          </cell>
          <cell r="G668">
            <v>1373.92</v>
          </cell>
          <cell r="H668">
            <v>3014.78</v>
          </cell>
          <cell r="K668">
            <v>4</v>
          </cell>
          <cell r="L668" t="str">
            <v>Bags</v>
          </cell>
          <cell r="M668">
            <v>1.413</v>
          </cell>
          <cell r="N668" t="str">
            <v>Bags</v>
          </cell>
          <cell r="AI668">
            <v>5.4130000000000003</v>
          </cell>
          <cell r="AJ668" t="str">
            <v>Y</v>
          </cell>
        </row>
        <row r="669">
          <cell r="A669" t="str">
            <v>08-02-a</v>
          </cell>
          <cell r="B669" t="str">
            <v>Coursed rubble masonry in foundn. &amp; plinth dry masonry.</v>
          </cell>
          <cell r="C669" t="str">
            <v>100 Cft</v>
          </cell>
          <cell r="D669">
            <v>2604</v>
          </cell>
          <cell r="E669">
            <v>5108.7</v>
          </cell>
          <cell r="F669" t="str">
            <v>m3</v>
          </cell>
          <cell r="G669">
            <v>919.59</v>
          </cell>
          <cell r="H669">
            <v>1804.12</v>
          </cell>
          <cell r="AI669">
            <v>0</v>
          </cell>
          <cell r="AJ669" t="str">
            <v>N</v>
          </cell>
        </row>
        <row r="670">
          <cell r="A670" t="str">
            <v>08-02-b</v>
          </cell>
          <cell r="B670" t="str">
            <v>Coursed rubble masonry in foundn. &amp; plinth in mud mortar</v>
          </cell>
          <cell r="C670" t="str">
            <v>100 Cft</v>
          </cell>
          <cell r="D670">
            <v>3611.5</v>
          </cell>
          <cell r="E670">
            <v>6483.74</v>
          </cell>
          <cell r="F670" t="str">
            <v>m3</v>
          </cell>
          <cell r="G670">
            <v>1275.3900000000001</v>
          </cell>
          <cell r="H670">
            <v>2289.71</v>
          </cell>
          <cell r="AI670">
            <v>0</v>
          </cell>
          <cell r="AJ670" t="str">
            <v>N</v>
          </cell>
        </row>
        <row r="671">
          <cell r="A671" t="str">
            <v>08-02-c-01</v>
          </cell>
          <cell r="B671" t="str">
            <v>Coursed rubble masonry (Hammer Dressed) in foundn. &amp; plinth in lime, sand mortar 1:2</v>
          </cell>
          <cell r="C671" t="str">
            <v>100 Cft</v>
          </cell>
          <cell r="D671">
            <v>4402</v>
          </cell>
          <cell r="E671">
            <v>8301.56</v>
          </cell>
          <cell r="F671" t="str">
            <v>m3</v>
          </cell>
          <cell r="G671">
            <v>1554.55</v>
          </cell>
          <cell r="H671">
            <v>2931.67</v>
          </cell>
          <cell r="AI671">
            <v>0</v>
          </cell>
          <cell r="AJ671" t="str">
            <v>N</v>
          </cell>
        </row>
        <row r="672">
          <cell r="A672" t="str">
            <v>08-02-c-02</v>
          </cell>
          <cell r="B672" t="str">
            <v>Coursed rubble masonry (Hammer Dressed) in foundn. &amp; plinth in lime, sand mortar, Surkhi Ratio 1:1:1</v>
          </cell>
          <cell r="C672" t="str">
            <v>100 Cft</v>
          </cell>
          <cell r="D672">
            <v>4402</v>
          </cell>
          <cell r="E672">
            <v>8481.9699999999993</v>
          </cell>
          <cell r="F672" t="str">
            <v>m3</v>
          </cell>
          <cell r="G672">
            <v>1554.55</v>
          </cell>
          <cell r="H672">
            <v>2995.38</v>
          </cell>
          <cell r="AI672">
            <v>0</v>
          </cell>
          <cell r="AJ672" t="str">
            <v>N</v>
          </cell>
        </row>
        <row r="673">
          <cell r="A673" t="str">
            <v>08-02-c-03</v>
          </cell>
          <cell r="B673" t="str">
            <v>Coursed rubble masonry (Hammer Dressed) in foundn. &amp; plinth in lime, Surkhi Ratio 1:2</v>
          </cell>
          <cell r="C673" t="str">
            <v>100 Cft</v>
          </cell>
          <cell r="D673">
            <v>4402</v>
          </cell>
          <cell r="E673">
            <v>8417.5</v>
          </cell>
          <cell r="F673" t="str">
            <v>m3</v>
          </cell>
          <cell r="G673">
            <v>1554.55</v>
          </cell>
          <cell r="H673">
            <v>2972.62</v>
          </cell>
          <cell r="AI673">
            <v>0</v>
          </cell>
          <cell r="AJ673" t="str">
            <v>N</v>
          </cell>
        </row>
        <row r="674">
          <cell r="A674" t="str">
            <v>08-02-d-01</v>
          </cell>
          <cell r="B674" t="str">
            <v>Coursed rubble masonry (Hammer Dressed) in foundn. &amp; plinth in cement,sand mortar : Ratio 1:3</v>
          </cell>
          <cell r="C674" t="str">
            <v>100 Cft</v>
          </cell>
          <cell r="D674">
            <v>4402</v>
          </cell>
          <cell r="E674">
            <v>10936</v>
          </cell>
          <cell r="F674" t="str">
            <v>m3</v>
          </cell>
          <cell r="G674">
            <v>1554.55</v>
          </cell>
          <cell r="H674">
            <v>3862.02</v>
          </cell>
          <cell r="K674">
            <v>8</v>
          </cell>
          <cell r="L674" t="str">
            <v>Bags</v>
          </cell>
          <cell r="M674">
            <v>2.8250000000000002</v>
          </cell>
          <cell r="N674" t="str">
            <v>Bags</v>
          </cell>
          <cell r="AI674">
            <v>10.824999999999999</v>
          </cell>
          <cell r="AJ674" t="str">
            <v>Y</v>
          </cell>
        </row>
        <row r="675">
          <cell r="A675" t="str">
            <v>08-02-d-02</v>
          </cell>
          <cell r="B675" t="str">
            <v>Coursed rubble masonry (Hammer Dressed) in foundn. &amp; plinth in cement,sand mortar : Ratio 1:4</v>
          </cell>
          <cell r="C675" t="str">
            <v>100 Cft</v>
          </cell>
          <cell r="D675">
            <v>4402</v>
          </cell>
          <cell r="E675">
            <v>10259</v>
          </cell>
          <cell r="F675" t="str">
            <v>m3</v>
          </cell>
          <cell r="G675">
            <v>1554.55</v>
          </cell>
          <cell r="H675">
            <v>3622.94</v>
          </cell>
          <cell r="K675">
            <v>6.4</v>
          </cell>
          <cell r="L675" t="str">
            <v>Bags</v>
          </cell>
          <cell r="M675">
            <v>2.2599999999999998</v>
          </cell>
          <cell r="N675" t="str">
            <v>Bags</v>
          </cell>
          <cell r="AI675">
            <v>8.66</v>
          </cell>
          <cell r="AJ675" t="str">
            <v>Y</v>
          </cell>
        </row>
        <row r="676">
          <cell r="A676" t="str">
            <v>08-02-d-03</v>
          </cell>
          <cell r="B676" t="str">
            <v>Coursed rubble masonry (Hammer Dressed) in foundn. &amp;  plinth in cement,sand mortar : Ratio 1:6</v>
          </cell>
          <cell r="C676" t="str">
            <v>100 Cft</v>
          </cell>
          <cell r="D676">
            <v>4402</v>
          </cell>
          <cell r="E676">
            <v>9481.82</v>
          </cell>
          <cell r="F676" t="str">
            <v>m3</v>
          </cell>
          <cell r="G676">
            <v>1554.55</v>
          </cell>
          <cell r="H676">
            <v>3348.48</v>
          </cell>
          <cell r="K676">
            <v>4.57</v>
          </cell>
          <cell r="L676" t="str">
            <v>Bags</v>
          </cell>
          <cell r="M676">
            <v>1.6140000000000001</v>
          </cell>
          <cell r="N676" t="str">
            <v>Bags</v>
          </cell>
          <cell r="AI676">
            <v>6.1840000000000002</v>
          </cell>
          <cell r="AJ676" t="str">
            <v>Y</v>
          </cell>
        </row>
        <row r="677">
          <cell r="A677" t="str">
            <v>08-02-d-04</v>
          </cell>
          <cell r="B677" t="str">
            <v>Coursed rubble masonry (Hammer Dressed) in foundn. &amp; plinth in cement,sand mortar : Ratio 1:8</v>
          </cell>
          <cell r="C677" t="str">
            <v>100 Cft</v>
          </cell>
          <cell r="D677">
            <v>4402</v>
          </cell>
          <cell r="E677">
            <v>9057.84</v>
          </cell>
          <cell r="F677" t="str">
            <v>m3</v>
          </cell>
          <cell r="G677">
            <v>1554.55</v>
          </cell>
          <cell r="H677">
            <v>3198.75</v>
          </cell>
          <cell r="K677">
            <v>3.56</v>
          </cell>
          <cell r="L677" t="str">
            <v>Bags</v>
          </cell>
          <cell r="M677">
            <v>1.2569999999999999</v>
          </cell>
          <cell r="N677" t="str">
            <v>Bags</v>
          </cell>
          <cell r="AI677">
            <v>4.8170000000000002</v>
          </cell>
          <cell r="AJ677" t="str">
            <v>Y</v>
          </cell>
        </row>
        <row r="678">
          <cell r="A678" t="str">
            <v>08-03-a</v>
          </cell>
          <cell r="B678" t="str">
            <v>Random rubble masonry in ground floor Dry masonry.</v>
          </cell>
          <cell r="C678" t="str">
            <v>100 Cft</v>
          </cell>
          <cell r="D678">
            <v>2309.5</v>
          </cell>
          <cell r="E678">
            <v>4814.2</v>
          </cell>
          <cell r="F678" t="str">
            <v>m3</v>
          </cell>
          <cell r="G678">
            <v>815.59</v>
          </cell>
          <cell r="H678">
            <v>1700.12</v>
          </cell>
          <cell r="AI678">
            <v>0</v>
          </cell>
          <cell r="AJ678" t="str">
            <v>N</v>
          </cell>
        </row>
        <row r="679">
          <cell r="A679" t="str">
            <v>08-03-b</v>
          </cell>
          <cell r="B679" t="str">
            <v>Random rubble masonry in ground floor in mud mortar</v>
          </cell>
          <cell r="C679" t="str">
            <v>100 Cft</v>
          </cell>
          <cell r="D679">
            <v>3022.5</v>
          </cell>
          <cell r="E679">
            <v>5881.13</v>
          </cell>
          <cell r="F679" t="str">
            <v>m3</v>
          </cell>
          <cell r="G679">
            <v>1067.3900000000001</v>
          </cell>
          <cell r="H679">
            <v>2076.9</v>
          </cell>
          <cell r="AI679">
            <v>0</v>
          </cell>
          <cell r="AJ679" t="str">
            <v>N</v>
          </cell>
        </row>
        <row r="680">
          <cell r="A680" t="str">
            <v>08-03-c-01</v>
          </cell>
          <cell r="B680" t="str">
            <v>Random rubble masonry in ground floor in lime, sand mortar 1:2</v>
          </cell>
          <cell r="C680" t="str">
            <v>100 Cft</v>
          </cell>
          <cell r="D680">
            <v>4254.75</v>
          </cell>
          <cell r="E680">
            <v>8329.42</v>
          </cell>
          <cell r="F680" t="str">
            <v>m3</v>
          </cell>
          <cell r="G680">
            <v>1502.55</v>
          </cell>
          <cell r="H680">
            <v>2941.51</v>
          </cell>
          <cell r="AI680">
            <v>0</v>
          </cell>
          <cell r="AJ680" t="str">
            <v>N</v>
          </cell>
        </row>
        <row r="681">
          <cell r="A681" t="str">
            <v>08-03-c-02</v>
          </cell>
          <cell r="B681" t="str">
            <v>Random rubble masonry in ground floor in lime, sand mortar, Surkhi Ratio 1:1:1</v>
          </cell>
          <cell r="C681" t="str">
            <v>100 Cft</v>
          </cell>
          <cell r="D681">
            <v>4254.75</v>
          </cell>
          <cell r="E681">
            <v>8256.83</v>
          </cell>
          <cell r="F681" t="str">
            <v>m3</v>
          </cell>
          <cell r="G681">
            <v>1502.55</v>
          </cell>
          <cell r="H681">
            <v>2915.87</v>
          </cell>
          <cell r="AI681">
            <v>0</v>
          </cell>
          <cell r="AJ681" t="str">
            <v>N</v>
          </cell>
        </row>
        <row r="682">
          <cell r="A682" t="str">
            <v>08-03-c-03</v>
          </cell>
          <cell r="B682" t="str">
            <v>Random rubble masonry in ground floor in lime, Surkhi Ratio 1:2</v>
          </cell>
          <cell r="C682" t="str">
            <v>100 Cft</v>
          </cell>
          <cell r="D682">
            <v>4254.75</v>
          </cell>
          <cell r="E682">
            <v>8184.23</v>
          </cell>
          <cell r="F682" t="str">
            <v>m3</v>
          </cell>
          <cell r="G682">
            <v>1502.55</v>
          </cell>
          <cell r="H682">
            <v>2890.23</v>
          </cell>
          <cell r="AI682">
            <v>0</v>
          </cell>
          <cell r="AJ682" t="str">
            <v>N</v>
          </cell>
        </row>
        <row r="683">
          <cell r="A683" t="str">
            <v>08-03-d-01</v>
          </cell>
          <cell r="B683" t="str">
            <v>Random rubble masonry in ground floor in cement,sand mortar : Ratio 1:3</v>
          </cell>
          <cell r="C683" t="str">
            <v>100 Cft</v>
          </cell>
          <cell r="D683">
            <v>4254.75</v>
          </cell>
          <cell r="E683">
            <v>11016.76</v>
          </cell>
          <cell r="F683" t="str">
            <v>m3</v>
          </cell>
          <cell r="G683">
            <v>1502.55</v>
          </cell>
          <cell r="H683">
            <v>3890.54</v>
          </cell>
          <cell r="K683">
            <v>9</v>
          </cell>
          <cell r="L683" t="str">
            <v>Bags</v>
          </cell>
          <cell r="M683">
            <v>3.1779999999999999</v>
          </cell>
          <cell r="N683" t="str">
            <v>Bags</v>
          </cell>
          <cell r="AI683">
            <v>12.178000000000001</v>
          </cell>
          <cell r="AJ683" t="str">
            <v>Y</v>
          </cell>
        </row>
        <row r="684">
          <cell r="A684" t="str">
            <v>08-03-d-02</v>
          </cell>
          <cell r="B684" t="str">
            <v>Random rubble masonry in ground floor in cement,sand mortar : Ratio 1:4</v>
          </cell>
          <cell r="C684" t="str">
            <v>100 Cft</v>
          </cell>
          <cell r="D684">
            <v>4254.75</v>
          </cell>
          <cell r="E684">
            <v>10255.14</v>
          </cell>
          <cell r="F684" t="str">
            <v>m3</v>
          </cell>
          <cell r="G684">
            <v>1502.55</v>
          </cell>
          <cell r="H684">
            <v>3621.57</v>
          </cell>
          <cell r="K684">
            <v>7.2</v>
          </cell>
          <cell r="L684" t="str">
            <v>Bags</v>
          </cell>
          <cell r="M684">
            <v>2.5430000000000001</v>
          </cell>
          <cell r="N684" t="str">
            <v>Bags</v>
          </cell>
          <cell r="AI684">
            <v>9.7430000000000003</v>
          </cell>
          <cell r="AJ684" t="str">
            <v>Y</v>
          </cell>
        </row>
        <row r="685">
          <cell r="A685" t="str">
            <v>08-03-d-03</v>
          </cell>
          <cell r="B685" t="str">
            <v>Random rubble masonry in ground floor in cement,sand mortar : Ratio 1:6</v>
          </cell>
          <cell r="C685" t="str">
            <v>100 Cft</v>
          </cell>
          <cell r="D685">
            <v>4254.75</v>
          </cell>
          <cell r="E685">
            <v>9383.4599999999991</v>
          </cell>
          <cell r="F685" t="str">
            <v>m3</v>
          </cell>
          <cell r="G685">
            <v>1502.55</v>
          </cell>
          <cell r="H685">
            <v>3313.74</v>
          </cell>
          <cell r="K685">
            <v>5.14</v>
          </cell>
          <cell r="L685" t="str">
            <v>Bags</v>
          </cell>
          <cell r="M685">
            <v>1.8149999999999999</v>
          </cell>
          <cell r="N685" t="str">
            <v>Bags</v>
          </cell>
          <cell r="AI685">
            <v>6.9550000000000001</v>
          </cell>
          <cell r="AJ685" t="str">
            <v>Y</v>
          </cell>
        </row>
        <row r="686">
          <cell r="A686" t="str">
            <v>08-03-d-04</v>
          </cell>
          <cell r="B686" t="str">
            <v>Random rubble masonry in ground floor in cement,sand mortar : Ratio 1:8</v>
          </cell>
          <cell r="C686" t="str">
            <v>100 Cft</v>
          </cell>
          <cell r="D686">
            <v>4254.75</v>
          </cell>
          <cell r="E686">
            <v>8901.15</v>
          </cell>
          <cell r="F686" t="str">
            <v>m3</v>
          </cell>
          <cell r="G686">
            <v>1502.55</v>
          </cell>
          <cell r="H686">
            <v>3143.41</v>
          </cell>
          <cell r="K686">
            <v>4</v>
          </cell>
          <cell r="L686" t="str">
            <v>Bags</v>
          </cell>
          <cell r="M686">
            <v>1.413</v>
          </cell>
          <cell r="N686" t="str">
            <v>Bags</v>
          </cell>
          <cell r="AI686">
            <v>5.4130000000000003</v>
          </cell>
          <cell r="AJ686" t="str">
            <v>Y</v>
          </cell>
        </row>
        <row r="687">
          <cell r="A687" t="str">
            <v>08-04-a</v>
          </cell>
          <cell r="B687" t="str">
            <v>Coursed rubble masonry in ground floor Dry masonry.</v>
          </cell>
          <cell r="C687" t="str">
            <v>100 Cft</v>
          </cell>
          <cell r="D687">
            <v>3038</v>
          </cell>
          <cell r="E687">
            <v>5542.7</v>
          </cell>
          <cell r="F687" t="str">
            <v>m3</v>
          </cell>
          <cell r="G687">
            <v>1072.8599999999999</v>
          </cell>
          <cell r="H687">
            <v>1957.39</v>
          </cell>
          <cell r="AI687">
            <v>0</v>
          </cell>
          <cell r="AJ687" t="str">
            <v>N</v>
          </cell>
        </row>
        <row r="688">
          <cell r="A688" t="str">
            <v>08-04-b</v>
          </cell>
          <cell r="B688" t="str">
            <v>Coursed rubble masonry in ground floor in mud mortar</v>
          </cell>
          <cell r="C688" t="str">
            <v>100 Cft</v>
          </cell>
          <cell r="D688">
            <v>4774</v>
          </cell>
          <cell r="E688">
            <v>7632.63</v>
          </cell>
          <cell r="F688" t="str">
            <v>m3</v>
          </cell>
          <cell r="G688">
            <v>1685.92</v>
          </cell>
          <cell r="H688">
            <v>2695.44</v>
          </cell>
          <cell r="AI688">
            <v>0</v>
          </cell>
          <cell r="AJ688" t="str">
            <v>N</v>
          </cell>
        </row>
        <row r="689">
          <cell r="A689" t="str">
            <v>08-04-c-01</v>
          </cell>
          <cell r="B689" t="str">
            <v>Coursed rubble masonry in ground floor in lime, sand mortar 1:2</v>
          </cell>
          <cell r="C689" t="str">
            <v>100 Cft</v>
          </cell>
          <cell r="D689">
            <v>4983.25</v>
          </cell>
          <cell r="E689">
            <v>8881.81</v>
          </cell>
          <cell r="F689" t="str">
            <v>m3</v>
          </cell>
          <cell r="G689">
            <v>1759.82</v>
          </cell>
          <cell r="H689">
            <v>3136.59</v>
          </cell>
          <cell r="AI689">
            <v>0</v>
          </cell>
          <cell r="AJ689" t="str">
            <v>N</v>
          </cell>
        </row>
        <row r="690">
          <cell r="A690" t="str">
            <v>08-04-c-02</v>
          </cell>
          <cell r="B690" t="str">
            <v>Coursed rubble masonry in ground floor in lime, sand mortar, Surkhi Ratio 1:1:1</v>
          </cell>
          <cell r="C690" t="str">
            <v>100 Cft</v>
          </cell>
          <cell r="D690">
            <v>4983.25</v>
          </cell>
          <cell r="E690">
            <v>9063.2199999999993</v>
          </cell>
          <cell r="F690" t="str">
            <v>m3</v>
          </cell>
          <cell r="G690">
            <v>1759.82</v>
          </cell>
          <cell r="H690">
            <v>3200.65</v>
          </cell>
          <cell r="AI690">
            <v>0</v>
          </cell>
          <cell r="AJ690" t="str">
            <v>N</v>
          </cell>
        </row>
        <row r="691">
          <cell r="A691" t="str">
            <v>08-04-c-03</v>
          </cell>
          <cell r="B691" t="str">
            <v>Coursed rubble masonry in ground floor in lime, Surkhi Ratio 1:2</v>
          </cell>
          <cell r="C691" t="str">
            <v>100 Cft</v>
          </cell>
          <cell r="D691">
            <v>4983.25</v>
          </cell>
          <cell r="E691">
            <v>8998.24</v>
          </cell>
          <cell r="F691" t="str">
            <v>m3</v>
          </cell>
          <cell r="G691">
            <v>1759.82</v>
          </cell>
          <cell r="H691">
            <v>3177.7</v>
          </cell>
          <cell r="AI691">
            <v>0</v>
          </cell>
          <cell r="AJ691" t="str">
            <v>N</v>
          </cell>
        </row>
        <row r="692">
          <cell r="A692" t="str">
            <v>08-04-d-01</v>
          </cell>
          <cell r="B692" t="str">
            <v>Coursed rubble masonry in ground floor in cement,sand mortar : Ratio 1:3</v>
          </cell>
          <cell r="C692" t="str">
            <v>100 Cft</v>
          </cell>
          <cell r="D692">
            <v>4983.25</v>
          </cell>
          <cell r="E692">
            <v>11517.25</v>
          </cell>
          <cell r="F692" t="str">
            <v>m3</v>
          </cell>
          <cell r="G692">
            <v>1759.82</v>
          </cell>
          <cell r="H692">
            <v>4067.28</v>
          </cell>
          <cell r="K692">
            <v>8</v>
          </cell>
          <cell r="L692" t="str">
            <v>Bags</v>
          </cell>
          <cell r="M692">
            <v>2.8250000000000002</v>
          </cell>
          <cell r="N692" t="str">
            <v>Bags</v>
          </cell>
          <cell r="AI692">
            <v>10.824999999999999</v>
          </cell>
          <cell r="AJ692" t="str">
            <v>Y</v>
          </cell>
        </row>
        <row r="693">
          <cell r="A693" t="str">
            <v>08-04-d-02</v>
          </cell>
          <cell r="B693" t="str">
            <v>Coursed rubble masonry in ground floor in cement,sand mortar : Ratio 1:4</v>
          </cell>
          <cell r="C693" t="str">
            <v>100 Cft</v>
          </cell>
          <cell r="D693">
            <v>4983.25</v>
          </cell>
          <cell r="E693">
            <v>10840.25</v>
          </cell>
          <cell r="F693" t="str">
            <v>m3</v>
          </cell>
          <cell r="G693">
            <v>1759.82</v>
          </cell>
          <cell r="H693">
            <v>3828.2</v>
          </cell>
          <cell r="K693">
            <v>6.4</v>
          </cell>
          <cell r="L693" t="str">
            <v>Bags</v>
          </cell>
          <cell r="M693">
            <v>2.2599999999999998</v>
          </cell>
          <cell r="N693" t="str">
            <v>Bags</v>
          </cell>
          <cell r="U693" t="str">
            <v>n</v>
          </cell>
          <cell r="AI693">
            <v>8.66</v>
          </cell>
          <cell r="AJ693" t="str">
            <v>Y</v>
          </cell>
        </row>
        <row r="694">
          <cell r="A694" t="str">
            <v>08-04-d-03</v>
          </cell>
          <cell r="B694" t="str">
            <v>Coursed rubble masonry in ground floor in cement,sand mortar : Ratio 1:6</v>
          </cell>
          <cell r="C694" t="str">
            <v>100 Cft</v>
          </cell>
          <cell r="D694">
            <v>4983.25</v>
          </cell>
          <cell r="E694">
            <v>10065.07</v>
          </cell>
          <cell r="F694" t="str">
            <v>m3</v>
          </cell>
          <cell r="G694">
            <v>1759.82</v>
          </cell>
          <cell r="H694">
            <v>3554.45</v>
          </cell>
          <cell r="K694">
            <v>4.57</v>
          </cell>
          <cell r="L694" t="str">
            <v>Bags</v>
          </cell>
          <cell r="M694">
            <v>1.6140000000000001</v>
          </cell>
          <cell r="N694" t="str">
            <v>Bags</v>
          </cell>
          <cell r="AI694">
            <v>6.1840000000000002</v>
          </cell>
          <cell r="AJ694" t="str">
            <v>Y</v>
          </cell>
        </row>
        <row r="695">
          <cell r="A695" t="str">
            <v>08-04-d-04</v>
          </cell>
          <cell r="B695" t="str">
            <v>Coursed rubble masonry in ground floor in cement,sand mortar : Ratio 1:8</v>
          </cell>
          <cell r="C695" t="str">
            <v>100 Cft</v>
          </cell>
          <cell r="D695">
            <v>4983.25</v>
          </cell>
          <cell r="E695">
            <v>9649.07</v>
          </cell>
          <cell r="F695" t="str">
            <v>m3</v>
          </cell>
          <cell r="G695">
            <v>1759.82</v>
          </cell>
          <cell r="H695">
            <v>3407.54</v>
          </cell>
          <cell r="K695">
            <v>3.56</v>
          </cell>
          <cell r="L695" t="str">
            <v>Bags</v>
          </cell>
          <cell r="M695">
            <v>1.2569999999999999</v>
          </cell>
          <cell r="N695" t="str">
            <v>Bags</v>
          </cell>
          <cell r="AI695">
            <v>4.8170000000000002</v>
          </cell>
          <cell r="AJ695" t="str">
            <v>Y</v>
          </cell>
        </row>
        <row r="696">
          <cell r="A696" t="str">
            <v>08-05-a-01</v>
          </cell>
          <cell r="B696" t="str">
            <v>Ashlar block masonry in ground floor in lime, sand mortar 1:2</v>
          </cell>
          <cell r="C696" t="str">
            <v>100 Cft</v>
          </cell>
          <cell r="D696">
            <v>13950</v>
          </cell>
          <cell r="E696">
            <v>19992.759999999998</v>
          </cell>
          <cell r="F696" t="str">
            <v>m3</v>
          </cell>
          <cell r="G696">
            <v>4926.3999999999996</v>
          </cell>
          <cell r="H696">
            <v>7060.38</v>
          </cell>
          <cell r="S696">
            <v>1.82</v>
          </cell>
          <cell r="T696" t="str">
            <v>Kg</v>
          </cell>
          <cell r="U696">
            <v>0.64</v>
          </cell>
          <cell r="V696" t="str">
            <v>Kg</v>
          </cell>
          <cell r="AI696">
            <v>2.46</v>
          </cell>
          <cell r="AJ696" t="str">
            <v>Y</v>
          </cell>
        </row>
        <row r="697">
          <cell r="A697" t="str">
            <v>08-05-a-02</v>
          </cell>
          <cell r="B697" t="str">
            <v>Ashlar block masonry in ground floor in lime, sand mortar, Surkhi Ratio 1:1:1</v>
          </cell>
          <cell r="C697" t="str">
            <v>100 Cft</v>
          </cell>
          <cell r="D697">
            <v>13950</v>
          </cell>
          <cell r="E697">
            <v>19944.36</v>
          </cell>
          <cell r="F697" t="str">
            <v>m3</v>
          </cell>
          <cell r="G697">
            <v>4926.3999999999996</v>
          </cell>
          <cell r="H697">
            <v>7043.29</v>
          </cell>
          <cell r="S697">
            <v>1.82</v>
          </cell>
          <cell r="T697" t="str">
            <v>Kg</v>
          </cell>
          <cell r="U697">
            <v>0.64</v>
          </cell>
          <cell r="V697" t="str">
            <v>Kg</v>
          </cell>
          <cell r="AI697">
            <v>2.46</v>
          </cell>
          <cell r="AJ697" t="str">
            <v>Y</v>
          </cell>
        </row>
        <row r="698">
          <cell r="A698" t="str">
            <v>08-05-a-03</v>
          </cell>
          <cell r="B698" t="str">
            <v>Ashlar block masonry in ground floor in lime, Surkhi Ratio 1:2</v>
          </cell>
          <cell r="C698" t="str">
            <v>100 Cft</v>
          </cell>
          <cell r="D698">
            <v>13950</v>
          </cell>
          <cell r="E698">
            <v>19895.96</v>
          </cell>
          <cell r="F698" t="str">
            <v>m3</v>
          </cell>
          <cell r="G698">
            <v>4926.3999999999996</v>
          </cell>
          <cell r="H698">
            <v>7026.2</v>
          </cell>
          <cell r="S698">
            <v>1.82</v>
          </cell>
          <cell r="T698" t="str">
            <v>Kg</v>
          </cell>
          <cell r="U698">
            <v>0.64</v>
          </cell>
          <cell r="V698" t="str">
            <v>Kg</v>
          </cell>
          <cell r="AI698">
            <v>2.46</v>
          </cell>
          <cell r="AJ698" t="str">
            <v>Y</v>
          </cell>
        </row>
        <row r="699">
          <cell r="A699" t="str">
            <v>08-05-b-01</v>
          </cell>
          <cell r="B699" t="str">
            <v>Ashlar block masonry in ground floor in cement,sand mortar : Ratio 1:3</v>
          </cell>
          <cell r="C699" t="str">
            <v>100 Cft</v>
          </cell>
          <cell r="D699">
            <v>13950</v>
          </cell>
          <cell r="E699">
            <v>21784.32</v>
          </cell>
          <cell r="F699" t="str">
            <v>m3</v>
          </cell>
          <cell r="G699">
            <v>4926.3999999999996</v>
          </cell>
          <cell r="H699">
            <v>7693.07</v>
          </cell>
          <cell r="K699">
            <v>6</v>
          </cell>
          <cell r="L699" t="str">
            <v>Bags</v>
          </cell>
          <cell r="M699">
            <v>2.1190000000000002</v>
          </cell>
          <cell r="N699" t="str">
            <v>Bags</v>
          </cell>
          <cell r="S699">
            <v>1.82</v>
          </cell>
          <cell r="T699" t="str">
            <v>Kg</v>
          </cell>
          <cell r="U699">
            <v>0.64</v>
          </cell>
          <cell r="V699" t="str">
            <v>Kg</v>
          </cell>
          <cell r="AI699">
            <v>10.579000000000001</v>
          </cell>
          <cell r="AJ699" t="str">
            <v>Y</v>
          </cell>
        </row>
        <row r="700">
          <cell r="A700" t="str">
            <v>08-05-b-02</v>
          </cell>
          <cell r="B700" t="str">
            <v>Ashlar block masonry in ground floor in cement,sand mortar : Ratio 1:4</v>
          </cell>
          <cell r="C700" t="str">
            <v>100 Cft</v>
          </cell>
          <cell r="D700">
            <v>13950</v>
          </cell>
          <cell r="E700">
            <v>21276.57</v>
          </cell>
          <cell r="F700" t="str">
            <v>m3</v>
          </cell>
          <cell r="G700">
            <v>4926.3999999999996</v>
          </cell>
          <cell r="H700">
            <v>7513.76</v>
          </cell>
          <cell r="K700">
            <v>4.8</v>
          </cell>
          <cell r="L700" t="str">
            <v>Bags</v>
          </cell>
          <cell r="M700">
            <v>1.6950000000000001</v>
          </cell>
          <cell r="N700" t="str">
            <v>Bags</v>
          </cell>
          <cell r="S700">
            <v>1.82</v>
          </cell>
          <cell r="T700" t="str">
            <v>Kg</v>
          </cell>
          <cell r="U700">
            <v>0.64</v>
          </cell>
          <cell r="V700" t="str">
            <v>Kg</v>
          </cell>
          <cell r="AI700">
            <v>8.9550000000000001</v>
          </cell>
          <cell r="AJ700" t="str">
            <v>Y</v>
          </cell>
        </row>
        <row r="701">
          <cell r="A701" t="str">
            <v>08-05-b-03</v>
          </cell>
          <cell r="B701" t="str">
            <v>Ashlar block masonry in ground floor in cement,sand mortar : Ratio 1:6</v>
          </cell>
          <cell r="C701" t="str">
            <v>100 Cft</v>
          </cell>
          <cell r="D701">
            <v>13950</v>
          </cell>
          <cell r="E701">
            <v>20701.13</v>
          </cell>
          <cell r="F701" t="str">
            <v>m3</v>
          </cell>
          <cell r="G701">
            <v>4926.3999999999996</v>
          </cell>
          <cell r="H701">
            <v>7310.54</v>
          </cell>
          <cell r="K701">
            <v>3.44</v>
          </cell>
          <cell r="L701" t="str">
            <v>Bags</v>
          </cell>
          <cell r="M701">
            <v>1.2150000000000001</v>
          </cell>
          <cell r="N701" t="str">
            <v>Bags</v>
          </cell>
          <cell r="S701">
            <v>1.82</v>
          </cell>
          <cell r="T701" t="str">
            <v>Kg</v>
          </cell>
          <cell r="U701">
            <v>0.64</v>
          </cell>
          <cell r="V701" t="str">
            <v>Kg</v>
          </cell>
          <cell r="AI701">
            <v>7.1150000000000002</v>
          </cell>
          <cell r="AJ701" t="str">
            <v>Y</v>
          </cell>
        </row>
        <row r="702">
          <cell r="A702" t="str">
            <v>08-06-a-01</v>
          </cell>
          <cell r="B702" t="str">
            <v>Ashlar fine masonry in ground floor in lime, sand mortar 1:2</v>
          </cell>
          <cell r="C702" t="str">
            <v>100 Cft</v>
          </cell>
          <cell r="D702">
            <v>27373</v>
          </cell>
          <cell r="E702">
            <v>34512.51</v>
          </cell>
          <cell r="F702" t="str">
            <v>m3</v>
          </cell>
          <cell r="G702">
            <v>9666.69</v>
          </cell>
          <cell r="H702">
            <v>12187.99</v>
          </cell>
          <cell r="S702">
            <v>2.27</v>
          </cell>
          <cell r="T702" t="str">
            <v>Kg</v>
          </cell>
          <cell r="U702">
            <v>0.8</v>
          </cell>
          <cell r="V702" t="str">
            <v>Kg</v>
          </cell>
          <cell r="AI702">
            <v>3.0700000000000003</v>
          </cell>
          <cell r="AJ702" t="str">
            <v>Y</v>
          </cell>
        </row>
        <row r="703">
          <cell r="A703" t="str">
            <v>08-06-a-02</v>
          </cell>
          <cell r="B703" t="str">
            <v>Ashlar fine masonry in ground floor in lime, sand mortar, Surkhi Ratio 1:1:1</v>
          </cell>
          <cell r="C703" t="str">
            <v>100 Cft</v>
          </cell>
          <cell r="D703">
            <v>27373</v>
          </cell>
          <cell r="E703">
            <v>34488.31</v>
          </cell>
          <cell r="F703" t="str">
            <v>m3</v>
          </cell>
          <cell r="G703">
            <v>9666.69</v>
          </cell>
          <cell r="H703">
            <v>12179.44</v>
          </cell>
          <cell r="S703">
            <v>2.27</v>
          </cell>
          <cell r="T703" t="str">
            <v>Kg</v>
          </cell>
          <cell r="U703">
            <v>0.8</v>
          </cell>
          <cell r="V703" t="str">
            <v>Kg</v>
          </cell>
          <cell r="AI703">
            <v>3.0700000000000003</v>
          </cell>
          <cell r="AJ703" t="str">
            <v>Y</v>
          </cell>
        </row>
        <row r="704">
          <cell r="A704" t="str">
            <v>08-06-a-03</v>
          </cell>
          <cell r="B704" t="str">
            <v>Ashlar fine masonry in ground floor in lime, Surkhi Ratio 1:2</v>
          </cell>
          <cell r="C704" t="str">
            <v>100 Cft</v>
          </cell>
          <cell r="D704">
            <v>27373</v>
          </cell>
          <cell r="E704">
            <v>34464.11</v>
          </cell>
          <cell r="F704" t="str">
            <v>m3</v>
          </cell>
          <cell r="G704">
            <v>9666.69</v>
          </cell>
          <cell r="H704">
            <v>12170.9</v>
          </cell>
          <cell r="S704">
            <v>2.27</v>
          </cell>
          <cell r="T704" t="str">
            <v>Kg</v>
          </cell>
          <cell r="U704">
            <v>0.8</v>
          </cell>
          <cell r="V704" t="str">
            <v>Kg</v>
          </cell>
          <cell r="AI704">
            <v>3.0700000000000003</v>
          </cell>
          <cell r="AJ704" t="str">
            <v>Y</v>
          </cell>
        </row>
        <row r="705">
          <cell r="A705" t="str">
            <v>08-06-b-01</v>
          </cell>
          <cell r="B705" t="str">
            <v>Ashlar fine masonry in ground floor in cement,sand mortar : Ratio 1:3</v>
          </cell>
          <cell r="C705" t="str">
            <v>100 Cft</v>
          </cell>
          <cell r="D705">
            <v>27373</v>
          </cell>
          <cell r="E705">
            <v>35408.29</v>
          </cell>
          <cell r="F705" t="str">
            <v>m3</v>
          </cell>
          <cell r="G705">
            <v>9666.69</v>
          </cell>
          <cell r="H705">
            <v>12504.33</v>
          </cell>
          <cell r="K705">
            <v>3</v>
          </cell>
          <cell r="L705" t="str">
            <v>Bags</v>
          </cell>
          <cell r="M705">
            <v>1.0589999999999999</v>
          </cell>
          <cell r="N705" t="str">
            <v>Bags</v>
          </cell>
          <cell r="S705">
            <v>2.27</v>
          </cell>
          <cell r="T705" t="str">
            <v>Kg</v>
          </cell>
          <cell r="U705">
            <v>0.8</v>
          </cell>
          <cell r="V705" t="str">
            <v>Kg</v>
          </cell>
          <cell r="AI705">
            <v>7.1290000000000004</v>
          </cell>
          <cell r="AJ705" t="str">
            <v>Y</v>
          </cell>
        </row>
        <row r="706">
          <cell r="A706" t="str">
            <v>08-06-b-02</v>
          </cell>
          <cell r="B706" t="str">
            <v>Ashlar fine masonry in ground floor in cement,sand mortar : Ratio 1:4</v>
          </cell>
          <cell r="C706" t="str">
            <v>100 Cft</v>
          </cell>
          <cell r="D706">
            <v>27373</v>
          </cell>
          <cell r="E706">
            <v>35154.410000000003</v>
          </cell>
          <cell r="F706" t="str">
            <v>m3</v>
          </cell>
          <cell r="G706">
            <v>9666.69</v>
          </cell>
          <cell r="H706">
            <v>12414.67</v>
          </cell>
          <cell r="K706">
            <v>2.4</v>
          </cell>
          <cell r="L706" t="str">
            <v>Bags</v>
          </cell>
          <cell r="M706">
            <v>0.84799999999999998</v>
          </cell>
          <cell r="N706" t="str">
            <v>Bags</v>
          </cell>
          <cell r="S706">
            <v>2.27</v>
          </cell>
          <cell r="T706" t="str">
            <v>Kg</v>
          </cell>
          <cell r="U706">
            <v>0.8</v>
          </cell>
          <cell r="V706" t="str">
            <v>Kg</v>
          </cell>
          <cell r="AI706">
            <v>6.3179999999999996</v>
          </cell>
          <cell r="AJ706" t="str">
            <v>Y</v>
          </cell>
        </row>
        <row r="707">
          <cell r="A707" t="str">
            <v>08-06-b-03</v>
          </cell>
          <cell r="B707" t="str">
            <v>Ashlar fine masonry in ground floor in cement,sand mortar : Ratio 1:6</v>
          </cell>
          <cell r="C707" t="str">
            <v>100 Cft</v>
          </cell>
          <cell r="D707">
            <v>27373</v>
          </cell>
          <cell r="E707">
            <v>34870.949999999997</v>
          </cell>
          <cell r="F707" t="str">
            <v>m3</v>
          </cell>
          <cell r="G707">
            <v>9666.69</v>
          </cell>
          <cell r="H707">
            <v>12314.57</v>
          </cell>
          <cell r="K707">
            <v>1.73</v>
          </cell>
          <cell r="L707" t="str">
            <v>Bags</v>
          </cell>
          <cell r="M707">
            <v>0.61099999999999999</v>
          </cell>
          <cell r="N707" t="str">
            <v>Bags</v>
          </cell>
          <cell r="S707">
            <v>2.27</v>
          </cell>
          <cell r="T707" t="str">
            <v>Kg</v>
          </cell>
          <cell r="U707">
            <v>0.8</v>
          </cell>
          <cell r="V707" t="str">
            <v>Kg</v>
          </cell>
          <cell r="AI707">
            <v>5.4110000000000005</v>
          </cell>
          <cell r="AJ707" t="str">
            <v>Y</v>
          </cell>
        </row>
        <row r="708">
          <cell r="A708" t="str">
            <v>08-07-a</v>
          </cell>
          <cell r="B708" t="str">
            <v>Extra labour on items 08-03-a-01 to 08-06-b-03 for work in First floor</v>
          </cell>
          <cell r="C708" t="str">
            <v>100 Cft</v>
          </cell>
          <cell r="D708">
            <v>612.25</v>
          </cell>
          <cell r="E708">
            <v>612.25</v>
          </cell>
          <cell r="F708" t="str">
            <v>m3</v>
          </cell>
          <cell r="G708">
            <v>216.21</v>
          </cell>
          <cell r="H708">
            <v>216.21</v>
          </cell>
          <cell r="AI708">
            <v>0</v>
          </cell>
          <cell r="AJ708" t="str">
            <v>N</v>
          </cell>
        </row>
        <row r="709">
          <cell r="A709" t="str">
            <v>08-07-b</v>
          </cell>
          <cell r="B709" t="str">
            <v>Extra labour on items 08-03-a-01 to 08-06-b-03 for work in Second floor</v>
          </cell>
          <cell r="C709" t="str">
            <v>100 Cft</v>
          </cell>
          <cell r="D709">
            <v>1432.2</v>
          </cell>
          <cell r="E709">
            <v>1432.2</v>
          </cell>
          <cell r="F709" t="str">
            <v>m3</v>
          </cell>
          <cell r="G709">
            <v>505.78</v>
          </cell>
          <cell r="H709">
            <v>505.78</v>
          </cell>
          <cell r="AI709">
            <v>0</v>
          </cell>
          <cell r="AJ709" t="str">
            <v>N</v>
          </cell>
        </row>
        <row r="710">
          <cell r="A710" t="str">
            <v>08-07-c</v>
          </cell>
          <cell r="B710" t="str">
            <v>Extra labour on items 08-03-a-01 to 08-06-b-03 for work in Third floor</v>
          </cell>
          <cell r="C710" t="str">
            <v>100 Cft</v>
          </cell>
          <cell r="D710">
            <v>2266.1</v>
          </cell>
          <cell r="E710">
            <v>2266.1</v>
          </cell>
          <cell r="F710" t="str">
            <v>m3</v>
          </cell>
          <cell r="G710">
            <v>800.27</v>
          </cell>
          <cell r="H710">
            <v>800.27</v>
          </cell>
          <cell r="AI710">
            <v>0</v>
          </cell>
          <cell r="AJ710" t="str">
            <v>N</v>
          </cell>
        </row>
        <row r="711">
          <cell r="A711" t="str">
            <v>08-07-d</v>
          </cell>
          <cell r="B711" t="str">
            <v>Extra labour on items 08-03-a-01 to 08-06-b-03 for work in Fourth &amp; subsequent floors</v>
          </cell>
          <cell r="C711" t="str">
            <v>100 Cft</v>
          </cell>
          <cell r="D711">
            <v>3623.9</v>
          </cell>
          <cell r="E711">
            <v>3623.9</v>
          </cell>
          <cell r="F711" t="str">
            <v>m3</v>
          </cell>
          <cell r="G711">
            <v>1279.77</v>
          </cell>
          <cell r="H711">
            <v>1279.77</v>
          </cell>
          <cell r="AI711">
            <v>0</v>
          </cell>
          <cell r="AJ711" t="str">
            <v>N</v>
          </cell>
        </row>
        <row r="712">
          <cell r="A712" t="str">
            <v>08-08</v>
          </cell>
          <cell r="B712" t="str">
            <v>Extra labour on items 08-03-a-01 to 08-06-b-03 for every 5' additional height, other than building</v>
          </cell>
          <cell r="C712" t="str">
            <v>100 Cft</v>
          </cell>
          <cell r="D712">
            <v>573.5</v>
          </cell>
          <cell r="E712">
            <v>573.5</v>
          </cell>
          <cell r="F712" t="str">
            <v>m3</v>
          </cell>
          <cell r="G712">
            <v>202.53</v>
          </cell>
          <cell r="H712">
            <v>202.53</v>
          </cell>
          <cell r="AI712">
            <v>0</v>
          </cell>
          <cell r="AJ712" t="str">
            <v>N</v>
          </cell>
        </row>
        <row r="713">
          <cell r="A713" t="str">
            <v>08-09</v>
          </cell>
          <cell r="B713" t="str">
            <v>Extra labour for arch work in stone masonry including centring &amp; decentring etc.</v>
          </cell>
          <cell r="C713" t="str">
            <v>100 Cft</v>
          </cell>
          <cell r="D713">
            <v>2294</v>
          </cell>
          <cell r="E713">
            <v>2294</v>
          </cell>
          <cell r="F713" t="str">
            <v>m3</v>
          </cell>
          <cell r="G713">
            <v>810.12</v>
          </cell>
          <cell r="H713">
            <v>810.12</v>
          </cell>
          <cell r="AI713">
            <v>0</v>
          </cell>
          <cell r="AJ713" t="str">
            <v>N</v>
          </cell>
        </row>
        <row r="714">
          <cell r="A714" t="str">
            <v>08-10-a</v>
          </cell>
          <cell r="B714" t="str">
            <v>Extra labour for coping &amp; caps etc</v>
          </cell>
          <cell r="C714" t="str">
            <v>100 Cft</v>
          </cell>
          <cell r="D714">
            <v>11780</v>
          </cell>
          <cell r="E714">
            <v>11780</v>
          </cell>
          <cell r="F714" t="str">
            <v>m3</v>
          </cell>
          <cell r="G714">
            <v>4160.07</v>
          </cell>
          <cell r="H714">
            <v>4160.07</v>
          </cell>
          <cell r="AI714">
            <v>0</v>
          </cell>
          <cell r="AJ714" t="str">
            <v>N</v>
          </cell>
        </row>
        <row r="715">
          <cell r="A715" t="str">
            <v>08-10-b</v>
          </cell>
          <cell r="B715" t="str">
            <v>Extra labour for cornice &amp; string course</v>
          </cell>
          <cell r="C715" t="str">
            <v>100 Cft</v>
          </cell>
          <cell r="D715">
            <v>11780</v>
          </cell>
          <cell r="E715">
            <v>11780</v>
          </cell>
          <cell r="F715" t="str">
            <v>m3</v>
          </cell>
          <cell r="G715">
            <v>4160.07</v>
          </cell>
          <cell r="H715">
            <v>4160.07</v>
          </cell>
          <cell r="AI715">
            <v>0</v>
          </cell>
          <cell r="AJ715" t="str">
            <v>N</v>
          </cell>
        </row>
        <row r="716">
          <cell r="A716" t="str">
            <v xml:space="preserve">08-11-a
</v>
          </cell>
          <cell r="B716" t="str">
            <v>Dressing stones : Hammer dressed</v>
          </cell>
          <cell r="C716" t="str">
            <v>100 Sft
100 Sft</v>
          </cell>
          <cell r="D716" t="str">
            <v>3,642.50
7,006.00</v>
          </cell>
          <cell r="E716" t="str">
            <v>3,642.50
7,006.00</v>
          </cell>
          <cell r="F716" t="str">
            <v>m2
m2</v>
          </cell>
          <cell r="G716" t="str">
            <v>391.93
753.85</v>
          </cell>
          <cell r="H716" t="str">
            <v>391.93
753.85</v>
          </cell>
          <cell r="J716" t="str">
            <v>a) This rate of
dressing shall be paid
only when supply of
undressed stone is
made
b) In case of masonry,
dressing is already
included and this rate
shall not be added
thereto</v>
          </cell>
          <cell r="AI716">
            <v>0</v>
          </cell>
          <cell r="AJ716" t="str">
            <v>N</v>
          </cell>
        </row>
        <row r="717">
          <cell r="A717" t="str">
            <v>08-11-b</v>
          </cell>
          <cell r="B717" t="str">
            <v>Dressing stones : Rough tooled dressed</v>
          </cell>
          <cell r="C717" t="str">
            <v>100 Sft</v>
          </cell>
          <cell r="D717">
            <v>8463</v>
          </cell>
          <cell r="E717">
            <v>8463</v>
          </cell>
          <cell r="F717" t="str">
            <v>m2</v>
          </cell>
          <cell r="G717">
            <v>910.62</v>
          </cell>
          <cell r="H717">
            <v>910.62</v>
          </cell>
          <cell r="AI717">
            <v>0</v>
          </cell>
          <cell r="AJ717" t="str">
            <v>N</v>
          </cell>
        </row>
        <row r="718">
          <cell r="A718" t="str">
            <v>08-11-c</v>
          </cell>
          <cell r="B718" t="str">
            <v>Dressing stones : Chisel dressed</v>
          </cell>
          <cell r="C718" t="str">
            <v>100 Sft</v>
          </cell>
          <cell r="D718">
            <v>18476</v>
          </cell>
          <cell r="E718">
            <v>18476</v>
          </cell>
          <cell r="F718" t="str">
            <v>m2</v>
          </cell>
          <cell r="G718">
            <v>1988.02</v>
          </cell>
          <cell r="H718">
            <v>1988.02</v>
          </cell>
          <cell r="J718" t="str">
            <v>c) Only dressed
surface of stone shall
be measured</v>
          </cell>
          <cell r="AI718">
            <v>0</v>
          </cell>
          <cell r="AJ718" t="str">
            <v>N</v>
          </cell>
        </row>
        <row r="719">
          <cell r="A719" t="str">
            <v>08-11-d</v>
          </cell>
          <cell r="B719" t="str">
            <v>Dressing stones : Fine dressed</v>
          </cell>
          <cell r="C719" t="str">
            <v>100 Sft</v>
          </cell>
          <cell r="D719">
            <v>5468.4</v>
          </cell>
          <cell r="E719">
            <v>11599.46</v>
          </cell>
          <cell r="F719" t="str">
            <v>m2</v>
          </cell>
          <cell r="G719">
            <v>588.4</v>
          </cell>
          <cell r="H719">
            <v>1248.0999999999999</v>
          </cell>
          <cell r="AI719">
            <v>0</v>
          </cell>
          <cell r="AJ719" t="str">
            <v>N</v>
          </cell>
        </row>
        <row r="720">
          <cell r="A720" t="str">
            <v>08-12</v>
          </cell>
          <cell r="B720" t="str">
            <v>Dhajji walling 5"x5" thick deodar framing with stone laid in 1:6 c/s mortar &amp; 1:4 c/s plaster</v>
          </cell>
          <cell r="C720" t="str">
            <v>100 Cft</v>
          </cell>
          <cell r="D720">
            <v>19251</v>
          </cell>
          <cell r="E720">
            <v>21864.6</v>
          </cell>
          <cell r="F720" t="str">
            <v>m3</v>
          </cell>
          <cell r="G720">
            <v>6798.43</v>
          </cell>
          <cell r="H720">
            <v>7721.42</v>
          </cell>
          <cell r="K720">
            <v>1.7</v>
          </cell>
          <cell r="L720" t="str">
            <v>Bags</v>
          </cell>
          <cell r="M720">
            <v>0.6</v>
          </cell>
          <cell r="N720" t="str">
            <v>Bags</v>
          </cell>
          <cell r="S720">
            <v>0.59</v>
          </cell>
          <cell r="T720" t="str">
            <v>Kg</v>
          </cell>
          <cell r="U720">
            <v>0.21</v>
          </cell>
          <cell r="V720" t="str">
            <v>Kg</v>
          </cell>
          <cell r="AI720">
            <v>3.0999999999999996</v>
          </cell>
          <cell r="AJ720" t="str">
            <v>Y</v>
          </cell>
        </row>
        <row r="721">
          <cell r="A721" t="str">
            <v>08-13</v>
          </cell>
          <cell r="B721" t="str">
            <v>Provide &amp; fix stone blocks from 2 cft. to 6 cft. each, including lift upto 20 ft.</v>
          </cell>
          <cell r="C721" t="str">
            <v>100 Cft</v>
          </cell>
          <cell r="D721">
            <v>9517</v>
          </cell>
          <cell r="E721">
            <v>12130.6</v>
          </cell>
          <cell r="F721" t="str">
            <v>m3</v>
          </cell>
          <cell r="G721">
            <v>3360.9</v>
          </cell>
          <cell r="H721">
            <v>4283.88</v>
          </cell>
          <cell r="AI721">
            <v>0</v>
          </cell>
          <cell r="AJ721" t="str">
            <v>N</v>
          </cell>
        </row>
        <row r="722">
          <cell r="A722" t="str">
            <v>08-14</v>
          </cell>
          <cell r="B722" t="str">
            <v>Providing and fixing stone blocks, under 2 cft. each, including lift upto 20 ft.</v>
          </cell>
          <cell r="C722" t="str">
            <v>100 Cft</v>
          </cell>
          <cell r="D722">
            <v>589</v>
          </cell>
          <cell r="E722">
            <v>3529.3</v>
          </cell>
          <cell r="F722" t="str">
            <v>m3</v>
          </cell>
          <cell r="G722">
            <v>208</v>
          </cell>
          <cell r="H722">
            <v>1246.3599999999999</v>
          </cell>
          <cell r="AI722">
            <v>0</v>
          </cell>
          <cell r="AJ722" t="str">
            <v>N</v>
          </cell>
        </row>
        <row r="723">
          <cell r="A723" t="str">
            <v>08-15</v>
          </cell>
          <cell r="B723" t="str">
            <v>Provide &amp; lay stone/boulder dry hand packed as filling behind retaining walls or in pitching</v>
          </cell>
          <cell r="C723" t="str">
            <v>100 Cft</v>
          </cell>
          <cell r="D723">
            <v>589</v>
          </cell>
          <cell r="E723">
            <v>3529.3</v>
          </cell>
          <cell r="F723" t="str">
            <v>m3</v>
          </cell>
          <cell r="G723">
            <v>208</v>
          </cell>
          <cell r="H723">
            <v>1246.3599999999999</v>
          </cell>
          <cell r="AI723">
            <v>0</v>
          </cell>
          <cell r="AJ723" t="str">
            <v>N</v>
          </cell>
        </row>
        <row r="724">
          <cell r="A724" t="str">
            <v>09-01</v>
          </cell>
          <cell r="B724" t="str">
            <v>First class tile roofing including earth, mud plaster, gobri leeping, cement plaster etc complete.</v>
          </cell>
          <cell r="C724" t="str">
            <v>100 Sft</v>
          </cell>
          <cell r="D724">
            <v>4172.6000000000004</v>
          </cell>
          <cell r="E724">
            <v>8973.98</v>
          </cell>
          <cell r="F724" t="str">
            <v>m2</v>
          </cell>
          <cell r="G724">
            <v>448.97</v>
          </cell>
          <cell r="H724">
            <v>965.6</v>
          </cell>
          <cell r="J724" t="str">
            <v>Add extra 13%, 32%</v>
          </cell>
          <cell r="K724">
            <v>1.79</v>
          </cell>
          <cell r="L724" t="str">
            <v>Bags</v>
          </cell>
          <cell r="M724">
            <v>0.193</v>
          </cell>
          <cell r="N724" t="str">
            <v>Bags</v>
          </cell>
          <cell r="O724">
            <v>400</v>
          </cell>
          <cell r="P724" t="str">
            <v>Nos</v>
          </cell>
          <cell r="Q724">
            <v>43.06</v>
          </cell>
          <cell r="R724" t="str">
            <v>Nos</v>
          </cell>
          <cell r="AE724">
            <v>15.45</v>
          </cell>
          <cell r="AF724" t="str">
            <v>Kg</v>
          </cell>
          <cell r="AG724">
            <v>1.66</v>
          </cell>
          <cell r="AH724" t="str">
            <v>Kg</v>
          </cell>
          <cell r="AI724">
            <v>462.15300000000002</v>
          </cell>
          <cell r="AJ724" t="str">
            <v>Y</v>
          </cell>
        </row>
        <row r="725">
          <cell r="A725" t="str">
            <v>09-02</v>
          </cell>
          <cell r="B725" t="str">
            <v>Second class tile roofing consisting of 4" earth and 1" mud plaster with gobri leeping etc.</v>
          </cell>
          <cell r="C725" t="str">
            <v>100 Sft</v>
          </cell>
          <cell r="D725">
            <v>3146.5</v>
          </cell>
          <cell r="E725">
            <v>6924.95</v>
          </cell>
          <cell r="F725" t="str">
            <v>m2</v>
          </cell>
          <cell r="G725">
            <v>338.56</v>
          </cell>
          <cell r="H725">
            <v>745.12</v>
          </cell>
          <cell r="J725" t="str">
            <v>ditto</v>
          </cell>
          <cell r="K725">
            <v>1.2</v>
          </cell>
          <cell r="L725" t="str">
            <v>Bags</v>
          </cell>
          <cell r="M725">
            <v>0.129</v>
          </cell>
          <cell r="N725" t="str">
            <v>Bags</v>
          </cell>
          <cell r="AE725">
            <v>15.45</v>
          </cell>
          <cell r="AF725" t="str">
            <v>Kg</v>
          </cell>
          <cell r="AG725">
            <v>1.66</v>
          </cell>
          <cell r="AH725" t="str">
            <v>Kg</v>
          </cell>
          <cell r="AI725">
            <v>18.439</v>
          </cell>
          <cell r="AJ725" t="str">
            <v>Y</v>
          </cell>
        </row>
        <row r="726">
          <cell r="A726" t="str">
            <v>09-03</v>
          </cell>
          <cell r="B726" t="str">
            <v>Covering mud roof with coal tar and fine sand.</v>
          </cell>
          <cell r="C726" t="str">
            <v>100 Sft</v>
          </cell>
          <cell r="D726">
            <v>140.43</v>
          </cell>
          <cell r="E726">
            <v>565</v>
          </cell>
          <cell r="F726" t="str">
            <v>m2</v>
          </cell>
          <cell r="G726">
            <v>15.11</v>
          </cell>
          <cell r="H726">
            <v>60.79</v>
          </cell>
          <cell r="J726" t="str">
            <v>ditto</v>
          </cell>
          <cell r="AE726">
            <v>5</v>
          </cell>
          <cell r="AF726" t="str">
            <v>Kg</v>
          </cell>
          <cell r="AG726">
            <v>0.54</v>
          </cell>
          <cell r="AH726" t="str">
            <v>Kg</v>
          </cell>
          <cell r="AI726">
            <v>5.54</v>
          </cell>
          <cell r="AJ726" t="str">
            <v>Y</v>
          </cell>
        </row>
        <row r="727">
          <cell r="A727" t="str">
            <v>09-04-a</v>
          </cell>
          <cell r="B727" t="str">
            <v>Filling spaces in between wooden battens over beams, filled with deodar wood pieces</v>
          </cell>
          <cell r="C727" t="str">
            <v>100 Sft</v>
          </cell>
          <cell r="D727">
            <v>434</v>
          </cell>
          <cell r="E727">
            <v>2017.89</v>
          </cell>
          <cell r="F727" t="str">
            <v>m2</v>
          </cell>
          <cell r="G727">
            <v>46.7</v>
          </cell>
          <cell r="H727">
            <v>217.12</v>
          </cell>
          <cell r="J727" t="str">
            <v>ditto</v>
          </cell>
          <cell r="AI727">
            <v>0</v>
          </cell>
          <cell r="AJ727" t="str">
            <v>N</v>
          </cell>
        </row>
        <row r="728">
          <cell r="A728" t="str">
            <v>09-04-b</v>
          </cell>
          <cell r="B728" t="str">
            <v>Filling spaces in between RCC battens, filled with PCC block 1:3:6</v>
          </cell>
          <cell r="C728" t="str">
            <v>100 Sft</v>
          </cell>
          <cell r="D728">
            <v>609.77</v>
          </cell>
          <cell r="E728">
            <v>886.26</v>
          </cell>
          <cell r="F728" t="str">
            <v>m2</v>
          </cell>
          <cell r="G728">
            <v>65.61</v>
          </cell>
          <cell r="H728">
            <v>95.36</v>
          </cell>
          <cell r="K728">
            <v>0.45</v>
          </cell>
          <cell r="L728" t="str">
            <v>Bags</v>
          </cell>
          <cell r="M728">
            <v>4.8000000000000001E-2</v>
          </cell>
          <cell r="N728" t="str">
            <v>Bags</v>
          </cell>
          <cell r="AI728">
            <v>0.498</v>
          </cell>
          <cell r="AJ728" t="str">
            <v>Y</v>
          </cell>
        </row>
        <row r="729">
          <cell r="A729" t="str">
            <v>09-04-c</v>
          </cell>
          <cell r="B729" t="str">
            <v>Filling spaces in between spacers filled with bricks</v>
          </cell>
          <cell r="C729" t="str">
            <v>100 Sft</v>
          </cell>
          <cell r="D729">
            <v>175.46</v>
          </cell>
          <cell r="E729">
            <v>463.14</v>
          </cell>
          <cell r="F729" t="str">
            <v>m2</v>
          </cell>
          <cell r="G729">
            <v>18.88</v>
          </cell>
          <cell r="H729">
            <v>49.83</v>
          </cell>
          <cell r="K729">
            <v>0.2</v>
          </cell>
          <cell r="L729" t="str">
            <v>Bags</v>
          </cell>
          <cell r="M729">
            <v>2.1999999999999999E-2</v>
          </cell>
          <cell r="N729" t="str">
            <v>Bags</v>
          </cell>
          <cell r="O729">
            <v>45</v>
          </cell>
          <cell r="P729" t="str">
            <v>Nos.</v>
          </cell>
          <cell r="Q729">
            <v>4.84</v>
          </cell>
          <cell r="R729" t="str">
            <v>Nos.</v>
          </cell>
          <cell r="AI729">
            <v>50.061999999999998</v>
          </cell>
          <cell r="AJ729" t="str">
            <v>Y</v>
          </cell>
        </row>
        <row r="730">
          <cell r="A730" t="str">
            <v>09-05</v>
          </cell>
          <cell r="B730" t="str">
            <v>Single layer of tiles 10"x5"x1.25" laid over 4" earth and 1" mud plaster on top of RCC roof slab.</v>
          </cell>
          <cell r="C730" t="str">
            <v>100 Sft</v>
          </cell>
          <cell r="D730">
            <v>1294.25</v>
          </cell>
          <cell r="E730">
            <v>4921.1899999999996</v>
          </cell>
          <cell r="F730" t="str">
            <v>m2</v>
          </cell>
          <cell r="G730">
            <v>139.26</v>
          </cell>
          <cell r="H730">
            <v>529.52</v>
          </cell>
          <cell r="J730" t="str">
            <v>Add extra 13%, 32%</v>
          </cell>
          <cell r="K730">
            <v>0.51</v>
          </cell>
          <cell r="L730" t="str">
            <v>Bags</v>
          </cell>
          <cell r="M730">
            <v>5.5E-2</v>
          </cell>
          <cell r="N730" t="str">
            <v>Bags</v>
          </cell>
          <cell r="O730">
            <v>350</v>
          </cell>
          <cell r="P730" t="str">
            <v>Nos.</v>
          </cell>
          <cell r="Q730">
            <v>37.67</v>
          </cell>
          <cell r="R730" t="str">
            <v>Nos.</v>
          </cell>
          <cell r="AE730">
            <v>15.45</v>
          </cell>
          <cell r="AF730" t="str">
            <v>Kg</v>
          </cell>
          <cell r="AG730">
            <v>1.66</v>
          </cell>
          <cell r="AH730" t="str">
            <v>Kg</v>
          </cell>
          <cell r="AI730">
            <v>405.34500000000003</v>
          </cell>
          <cell r="AJ730" t="str">
            <v>Y</v>
          </cell>
        </row>
        <row r="731">
          <cell r="A731" t="str">
            <v>09-06-a</v>
          </cell>
          <cell r="B731" t="str">
            <v>Jack arch roof 4.5" thick laid in 1:5 c/s mortar a) cement concrete in haunches 1:6:12</v>
          </cell>
          <cell r="C731" t="str">
            <v>100 Sft</v>
          </cell>
          <cell r="D731">
            <v>4588</v>
          </cell>
          <cell r="E731">
            <v>11256.83</v>
          </cell>
          <cell r="F731" t="str">
            <v>m2</v>
          </cell>
          <cell r="G731">
            <v>493.67</v>
          </cell>
          <cell r="H731">
            <v>1211.23</v>
          </cell>
          <cell r="J731" t="str">
            <v>a) For steel part and</v>
          </cell>
          <cell r="K731">
            <v>4.8499999999999996</v>
          </cell>
          <cell r="L731" t="str">
            <v>Bags</v>
          </cell>
          <cell r="M731">
            <v>0.52200000000000002</v>
          </cell>
          <cell r="N731" t="str">
            <v>Bags</v>
          </cell>
          <cell r="O731">
            <v>550</v>
          </cell>
          <cell r="P731" t="str">
            <v>Nos.</v>
          </cell>
          <cell r="Q731">
            <v>59.2</v>
          </cell>
          <cell r="R731" t="str">
            <v>Nos.</v>
          </cell>
          <cell r="AE731">
            <v>15.45</v>
          </cell>
          <cell r="AF731" t="str">
            <v>Kg</v>
          </cell>
          <cell r="AG731">
            <v>1.66</v>
          </cell>
          <cell r="AH731" t="str">
            <v>Kg</v>
          </cell>
          <cell r="AI731">
            <v>631.68200000000002</v>
          </cell>
          <cell r="AJ731" t="str">
            <v>Y</v>
          </cell>
        </row>
        <row r="732">
          <cell r="A732" t="str">
            <v>09-06-b</v>
          </cell>
          <cell r="B732" t="str">
            <v>Jack arch roof 4.5" thick laid in 1:5 c/s mortar b) cement concrete in haunches 1:3:6</v>
          </cell>
          <cell r="C732" t="str">
            <v>100 Sft</v>
          </cell>
          <cell r="D732">
            <v>4588</v>
          </cell>
          <cell r="E732">
            <v>12253.33</v>
          </cell>
          <cell r="F732" t="str">
            <v>m2</v>
          </cell>
          <cell r="G732">
            <v>493.67</v>
          </cell>
          <cell r="H732">
            <v>1318.46</v>
          </cell>
          <cell r="K732">
            <v>6.98</v>
          </cell>
          <cell r="L732" t="str">
            <v>Bags</v>
          </cell>
          <cell r="M732">
            <v>0.751</v>
          </cell>
          <cell r="N732" t="str">
            <v>Bags</v>
          </cell>
          <cell r="O732">
            <v>550</v>
          </cell>
          <cell r="P732" t="str">
            <v>Nos.</v>
          </cell>
          <cell r="Q732">
            <v>59.2</v>
          </cell>
          <cell r="R732" t="str">
            <v>Nos.</v>
          </cell>
          <cell r="AE732">
            <v>15.45</v>
          </cell>
          <cell r="AF732" t="str">
            <v>Kg</v>
          </cell>
          <cell r="AG732">
            <v>1.66</v>
          </cell>
          <cell r="AH732" t="str">
            <v>Kg</v>
          </cell>
          <cell r="AI732">
            <v>634.04100000000005</v>
          </cell>
          <cell r="AJ732" t="str">
            <v>Y</v>
          </cell>
        </row>
        <row r="733">
          <cell r="A733" t="str">
            <v>09-07-a</v>
          </cell>
          <cell r="B733" t="str">
            <v>Jack arch roofing 4.5"thick laid in 1:5 c/s mortar complete Cement concrete in haunches 1:6:12.</v>
          </cell>
          <cell r="C733" t="str">
            <v>100 Sft</v>
          </cell>
          <cell r="D733">
            <v>3727.75</v>
          </cell>
          <cell r="E733">
            <v>10105.32</v>
          </cell>
          <cell r="F733" t="str">
            <v>m2</v>
          </cell>
          <cell r="G733">
            <v>401.11</v>
          </cell>
          <cell r="H733">
            <v>1087.33</v>
          </cell>
          <cell r="J733" t="str">
            <v>a) For steel part and</v>
          </cell>
          <cell r="K733">
            <v>5.36</v>
          </cell>
          <cell r="L733" t="str">
            <v>Bags</v>
          </cell>
          <cell r="M733">
            <v>0.57699999999999996</v>
          </cell>
          <cell r="N733" t="str">
            <v>Bags</v>
          </cell>
          <cell r="O733">
            <v>550</v>
          </cell>
          <cell r="P733" t="str">
            <v>Nos.</v>
          </cell>
          <cell r="Q733">
            <v>59.2</v>
          </cell>
          <cell r="R733" t="str">
            <v>Nos.</v>
          </cell>
          <cell r="AE733">
            <v>15.45</v>
          </cell>
          <cell r="AF733" t="str">
            <v>Kg</v>
          </cell>
          <cell r="AG733">
            <v>1.66</v>
          </cell>
          <cell r="AH733" t="str">
            <v>Kg</v>
          </cell>
          <cell r="AI733">
            <v>632.24700000000007</v>
          </cell>
          <cell r="AJ733" t="str">
            <v>Y</v>
          </cell>
        </row>
        <row r="734">
          <cell r="A734" t="str">
            <v>09-07-b</v>
          </cell>
          <cell r="B734" t="str">
            <v>Jack arch roofing 4.5"thick laid in 1:5 cement mortar,</v>
          </cell>
          <cell r="C734" t="str">
            <v>100 Sft</v>
          </cell>
          <cell r="D734">
            <v>3727.75</v>
          </cell>
          <cell r="E734">
            <v>11012.4</v>
          </cell>
          <cell r="F734" t="str">
            <v>m2</v>
          </cell>
          <cell r="G734">
            <v>401.11</v>
          </cell>
          <cell r="H734">
            <v>1184.93</v>
          </cell>
          <cell r="K734">
            <v>7.5</v>
          </cell>
          <cell r="L734" t="str">
            <v>Bags</v>
          </cell>
          <cell r="M734">
            <v>0.80700000000000005</v>
          </cell>
          <cell r="N734" t="str">
            <v>Bags</v>
          </cell>
          <cell r="O734">
            <v>550</v>
          </cell>
          <cell r="P734" t="str">
            <v>Nos.</v>
          </cell>
          <cell r="Q734">
            <v>59.2</v>
          </cell>
          <cell r="R734" t="str">
            <v>Nos.</v>
          </cell>
          <cell r="AE734">
            <v>15.45</v>
          </cell>
          <cell r="AF734" t="str">
            <v>Kg</v>
          </cell>
          <cell r="AG734">
            <v>1.66</v>
          </cell>
          <cell r="AH734" t="str">
            <v>Kg</v>
          </cell>
          <cell r="AI734">
            <v>634.61700000000008</v>
          </cell>
          <cell r="AJ734" t="str">
            <v>Y</v>
          </cell>
        </row>
        <row r="735">
          <cell r="A735" t="str">
            <v>09-08</v>
          </cell>
          <cell r="B735" t="str">
            <v>including complete. Cement concrete in haunches 1:3:6 Extra for vaulted jack arch roofing</v>
          </cell>
          <cell r="C735" t="str">
            <v>100 Sft</v>
          </cell>
          <cell r="D735">
            <v>1178</v>
          </cell>
          <cell r="E735">
            <v>1178</v>
          </cell>
          <cell r="F735" t="str">
            <v>m2</v>
          </cell>
          <cell r="G735">
            <v>126.75</v>
          </cell>
          <cell r="H735">
            <v>126.75</v>
          </cell>
          <cell r="J735" t="str">
            <v>ditto</v>
          </cell>
          <cell r="AI735">
            <v>0</v>
          </cell>
          <cell r="AJ735" t="str">
            <v>N</v>
          </cell>
        </row>
        <row r="736">
          <cell r="A736" t="str">
            <v>09-09</v>
          </cell>
          <cell r="B736" t="str">
            <v>Jack arch roofing of shingle &amp; cement concrete 1:3:6, 4.5"</v>
          </cell>
          <cell r="C736" t="str">
            <v>100 Sft</v>
          </cell>
          <cell r="D736">
            <v>3673.5</v>
          </cell>
          <cell r="E736">
            <v>7254.86</v>
          </cell>
          <cell r="F736" t="str">
            <v>m2</v>
          </cell>
          <cell r="G736">
            <v>395.27</v>
          </cell>
          <cell r="H736">
            <v>780.62</v>
          </cell>
          <cell r="K736">
            <v>7.58</v>
          </cell>
          <cell r="L736" t="str">
            <v>Bags</v>
          </cell>
          <cell r="M736">
            <v>0.81599999999999995</v>
          </cell>
          <cell r="N736" t="str">
            <v>Bags</v>
          </cell>
          <cell r="AI736">
            <v>8.3960000000000008</v>
          </cell>
          <cell r="AJ736" t="str">
            <v>Y</v>
          </cell>
        </row>
        <row r="737">
          <cell r="A737" t="str">
            <v>09-10-a</v>
          </cell>
          <cell r="B737" t="str">
            <v>at crown &amp; 1/2" cem. plaster complete Earth filling over roof including watering, ramming etc 3" thick earth filling and 1" mud plaster</v>
          </cell>
          <cell r="C737" t="str">
            <v>100 Sft</v>
          </cell>
          <cell r="D737">
            <v>383.16</v>
          </cell>
          <cell r="E737">
            <v>951.63</v>
          </cell>
          <cell r="F737" t="str">
            <v>m2</v>
          </cell>
          <cell r="G737">
            <v>41.23</v>
          </cell>
          <cell r="H737">
            <v>102.4</v>
          </cell>
          <cell r="J737" t="str">
            <v>Add extra 13%, 32%
and 51% on labour</v>
          </cell>
          <cell r="AI737">
            <v>0</v>
          </cell>
          <cell r="AJ737" t="str">
            <v>N</v>
          </cell>
        </row>
        <row r="738">
          <cell r="A738" t="str">
            <v>09-10-b</v>
          </cell>
          <cell r="B738" t="str">
            <v>Earth filling over roof including watering, ramming etc 4"</v>
          </cell>
          <cell r="C738" t="str">
            <v>100 Sft</v>
          </cell>
          <cell r="D738">
            <v>399.9</v>
          </cell>
          <cell r="E738">
            <v>1047.02</v>
          </cell>
          <cell r="F738" t="str">
            <v>m2</v>
          </cell>
          <cell r="G738">
            <v>43.03</v>
          </cell>
          <cell r="H738">
            <v>112.66</v>
          </cell>
          <cell r="AI738">
            <v>0</v>
          </cell>
          <cell r="AJ738" t="str">
            <v>N</v>
          </cell>
        </row>
        <row r="739">
          <cell r="A739" t="str">
            <v>09-11</v>
          </cell>
          <cell r="B739" t="str">
            <v>thick earth filling and 1" mud plaster 1/8" thick gobri leeping on roofs or floors</v>
          </cell>
          <cell r="C739" t="str">
            <v>100 Sft</v>
          </cell>
          <cell r="D739">
            <v>87.42</v>
          </cell>
          <cell r="E739">
            <v>111.7</v>
          </cell>
          <cell r="F739" t="str">
            <v>m2</v>
          </cell>
          <cell r="G739">
            <v>9.41</v>
          </cell>
          <cell r="H739">
            <v>12.02</v>
          </cell>
          <cell r="J739" t="str">
            <v>ditto</v>
          </cell>
          <cell r="AI739">
            <v>0</v>
          </cell>
          <cell r="AJ739" t="str">
            <v>N</v>
          </cell>
        </row>
        <row r="740">
          <cell r="A740" t="str">
            <v>09-12</v>
          </cell>
          <cell r="B740" t="str">
            <v>2 coats of bitumen laid hot using 34 lbs. for %sft over roof</v>
          </cell>
          <cell r="C740" t="str">
            <v>100 Sft</v>
          </cell>
          <cell r="D740">
            <v>279</v>
          </cell>
          <cell r="E740">
            <v>1092.45</v>
          </cell>
          <cell r="F740" t="str">
            <v>m2</v>
          </cell>
          <cell r="G740">
            <v>30.02</v>
          </cell>
          <cell r="H740">
            <v>117.55</v>
          </cell>
          <cell r="AE740">
            <v>15.45</v>
          </cell>
          <cell r="AF740" t="str">
            <v>Kg</v>
          </cell>
          <cell r="AG740">
            <v>1.66</v>
          </cell>
          <cell r="AH740" t="str">
            <v>Kg</v>
          </cell>
          <cell r="AI740">
            <v>17.11</v>
          </cell>
          <cell r="AJ740" t="str">
            <v>Y</v>
          </cell>
        </row>
        <row r="741">
          <cell r="A741" t="str">
            <v>09-13-a</v>
          </cell>
          <cell r="B741" t="str">
            <v>&amp; blinded with sand at 1 cft per % sft Supply &amp; fix corrugated GI sheet with GI bolts, nuts, limpet etc. complete : 20 BWG</v>
          </cell>
          <cell r="C741" t="str">
            <v>100 Sft</v>
          </cell>
          <cell r="D741">
            <v>868</v>
          </cell>
          <cell r="E741">
            <v>10389.73</v>
          </cell>
          <cell r="F741" t="str">
            <v>m2</v>
          </cell>
          <cell r="G741">
            <v>93.4</v>
          </cell>
          <cell r="H741">
            <v>1117.93</v>
          </cell>
          <cell r="J741" t="str">
            <v>Add extra 13%, 32%
and 51% on labour</v>
          </cell>
          <cell r="AI741">
            <v>0</v>
          </cell>
          <cell r="AJ741" t="str">
            <v>N</v>
          </cell>
        </row>
        <row r="742">
          <cell r="A742" t="str">
            <v>09-13-b</v>
          </cell>
          <cell r="B742" t="str">
            <v>Supply &amp; fix corrugated GI sheet with GI bolts, nuts,</v>
          </cell>
          <cell r="C742" t="str">
            <v>100 Sft</v>
          </cell>
          <cell r="D742">
            <v>868</v>
          </cell>
          <cell r="E742">
            <v>9111.9699999999993</v>
          </cell>
          <cell r="F742" t="str">
            <v>m2</v>
          </cell>
          <cell r="G742">
            <v>93.4</v>
          </cell>
          <cell r="H742">
            <v>980.45</v>
          </cell>
          <cell r="AI742">
            <v>0</v>
          </cell>
          <cell r="AJ742" t="str">
            <v>N</v>
          </cell>
        </row>
        <row r="743">
          <cell r="A743" t="str">
            <v>09-13-c</v>
          </cell>
          <cell r="B743" t="str">
            <v>limpet etc. complete : 22 BWG Supply &amp; fix corrugated GI sheet with GI bolts, nuts,</v>
          </cell>
          <cell r="C743" t="str">
            <v>100 Sft</v>
          </cell>
          <cell r="D743">
            <v>868</v>
          </cell>
          <cell r="E743">
            <v>7674.49</v>
          </cell>
          <cell r="F743" t="str">
            <v>m2</v>
          </cell>
          <cell r="G743">
            <v>93.4</v>
          </cell>
          <cell r="H743">
            <v>825.78</v>
          </cell>
          <cell r="AI743">
            <v>0</v>
          </cell>
          <cell r="AJ743" t="str">
            <v>N</v>
          </cell>
        </row>
        <row r="744">
          <cell r="A744" t="str">
            <v>09-14</v>
          </cell>
          <cell r="B744" t="str">
            <v>limpet etc. complete : 24 BWG Khassi parnalas in c/s mortar 1:2, 12" outside width</v>
          </cell>
          <cell r="C744" t="str">
            <v>Rft</v>
          </cell>
          <cell r="D744">
            <v>50.56</v>
          </cell>
          <cell r="E744">
            <v>69.900000000000006</v>
          </cell>
          <cell r="F744" t="str">
            <v>m</v>
          </cell>
          <cell r="G744">
            <v>165.87</v>
          </cell>
          <cell r="H744">
            <v>229.33</v>
          </cell>
          <cell r="J744" t="str">
            <v>ditto</v>
          </cell>
          <cell r="K744">
            <v>4.2999999999999997E-2</v>
          </cell>
          <cell r="L744" t="str">
            <v>Bags</v>
          </cell>
          <cell r="M744">
            <v>0.14099999999999999</v>
          </cell>
          <cell r="N744" t="str">
            <v>Bags</v>
          </cell>
          <cell r="AI744">
            <v>0.184</v>
          </cell>
          <cell r="AJ744" t="str">
            <v>Y</v>
          </cell>
        </row>
        <row r="745">
          <cell r="A745" t="str">
            <v>09-15</v>
          </cell>
          <cell r="B745" t="str">
            <v>finished smooth with a floating coat Khuras on roof 2'x2'x6"</v>
          </cell>
          <cell r="C745" t="str">
            <v>Each</v>
          </cell>
          <cell r="D745">
            <v>187.55</v>
          </cell>
          <cell r="E745">
            <v>358.46</v>
          </cell>
          <cell r="F745" t="str">
            <v>Each</v>
          </cell>
          <cell r="G745">
            <v>187.55</v>
          </cell>
          <cell r="H745">
            <v>358.46</v>
          </cell>
          <cell r="J745" t="str">
            <v>ditto</v>
          </cell>
          <cell r="K745">
            <v>0.3</v>
          </cell>
          <cell r="L745" t="str">
            <v>Bags</v>
          </cell>
          <cell r="M745">
            <v>0.3</v>
          </cell>
          <cell r="N745" t="str">
            <v>Bags</v>
          </cell>
          <cell r="AI745">
            <v>0.6</v>
          </cell>
          <cell r="AJ745" t="str">
            <v>Y</v>
          </cell>
        </row>
        <row r="746">
          <cell r="A746" t="str">
            <v>09-16</v>
          </cell>
          <cell r="B746" t="str">
            <v>Bottom khuras of brick masonry in c/s mortar 1:6,4'x2'x4.5" over 3" cem. concrete 1:4:8</v>
          </cell>
          <cell r="C746" t="str">
            <v>Each</v>
          </cell>
          <cell r="D746">
            <v>187.55</v>
          </cell>
          <cell r="E746">
            <v>571.97</v>
          </cell>
          <cell r="F746" t="str">
            <v>Each</v>
          </cell>
          <cell r="G746">
            <v>187.55</v>
          </cell>
          <cell r="H746">
            <v>571.97</v>
          </cell>
          <cell r="J746" t="str">
            <v>ditto</v>
          </cell>
          <cell r="K746">
            <v>0.37</v>
          </cell>
          <cell r="L746" t="str">
            <v>Bags</v>
          </cell>
          <cell r="M746">
            <v>0.37</v>
          </cell>
          <cell r="N746" t="str">
            <v>Bags</v>
          </cell>
          <cell r="O746">
            <v>42</v>
          </cell>
          <cell r="P746" t="str">
            <v>Nos</v>
          </cell>
          <cell r="Q746">
            <v>42</v>
          </cell>
          <cell r="R746" t="str">
            <v>Nos</v>
          </cell>
          <cell r="AI746">
            <v>84.740000000000009</v>
          </cell>
          <cell r="AJ746" t="str">
            <v>Y</v>
          </cell>
        </row>
        <row r="747">
          <cell r="A747" t="str">
            <v>09-17-a</v>
          </cell>
          <cell r="B747" t="str">
            <v>Plain GI sheets 22 SWG rain water down pipe a) 4" diameter down pipe</v>
          </cell>
          <cell r="C747" t="str">
            <v>Rft</v>
          </cell>
          <cell r="D747">
            <v>41.59</v>
          </cell>
          <cell r="E747">
            <v>113.4</v>
          </cell>
          <cell r="F747" t="str">
            <v>m</v>
          </cell>
          <cell r="G747">
            <v>136.43</v>
          </cell>
          <cell r="H747">
            <v>372.06</v>
          </cell>
          <cell r="J747" t="str">
            <v>ditto</v>
          </cell>
          <cell r="AI747">
            <v>0</v>
          </cell>
          <cell r="AJ747" t="str">
            <v>N</v>
          </cell>
        </row>
        <row r="748">
          <cell r="A748" t="str">
            <v>09-17-b</v>
          </cell>
          <cell r="B748" t="str">
            <v>Plain GI sheets 22 SWG rain water down pipe b) 5" diameter down pipe</v>
          </cell>
          <cell r="C748" t="str">
            <v>Rft</v>
          </cell>
          <cell r="D748">
            <v>41.59</v>
          </cell>
          <cell r="E748">
            <v>127.77</v>
          </cell>
          <cell r="F748" t="str">
            <v>m</v>
          </cell>
          <cell r="G748">
            <v>136.43</v>
          </cell>
          <cell r="H748">
            <v>419.19</v>
          </cell>
          <cell r="AI748">
            <v>0</v>
          </cell>
          <cell r="AJ748" t="str">
            <v>N</v>
          </cell>
        </row>
        <row r="749">
          <cell r="A749" t="str">
            <v>09-18</v>
          </cell>
          <cell r="B749" t="str">
            <v xml:space="preserve">Plain galvanized iron sheet flashing, 22 guage </v>
          </cell>
          <cell r="C749" t="str">
            <v>100 Sft</v>
          </cell>
          <cell r="D749">
            <v>5537.36</v>
          </cell>
          <cell r="E749">
            <v>9426.34</v>
          </cell>
          <cell r="F749" t="str">
            <v>m2</v>
          </cell>
          <cell r="G749">
            <v>595.82000000000005</v>
          </cell>
          <cell r="H749">
            <v>1014.27</v>
          </cell>
          <cell r="J749" t="str">
            <v>ditto</v>
          </cell>
          <cell r="AI749">
            <v>0</v>
          </cell>
          <cell r="AJ749" t="str">
            <v>N</v>
          </cell>
        </row>
        <row r="750">
          <cell r="A750" t="str">
            <v>09-19-a</v>
          </cell>
          <cell r="B750" t="str">
            <v>Cast iron rain water down pipe fixed in position excluding heads &amp; shoes : 4" dia</v>
          </cell>
          <cell r="C750" t="str">
            <v>Rft</v>
          </cell>
          <cell r="D750">
            <v>29.42</v>
          </cell>
          <cell r="E750">
            <v>321.12</v>
          </cell>
          <cell r="F750" t="str">
            <v>m</v>
          </cell>
          <cell r="G750">
            <v>96.53</v>
          </cell>
          <cell r="H750">
            <v>1053.54</v>
          </cell>
          <cell r="J750" t="str">
            <v>ditto</v>
          </cell>
          <cell r="K750">
            <v>2.4E-2</v>
          </cell>
          <cell r="L750" t="str">
            <v>Bags</v>
          </cell>
          <cell r="M750">
            <v>7.9000000000000001E-2</v>
          </cell>
          <cell r="N750" t="str">
            <v>Bags</v>
          </cell>
          <cell r="AI750">
            <v>0.10300000000000001</v>
          </cell>
          <cell r="AJ750" t="str">
            <v>Y</v>
          </cell>
        </row>
        <row r="751">
          <cell r="A751" t="str">
            <v>09-19-b</v>
          </cell>
          <cell r="B751" t="str">
            <v>Cast iron rain water down pipe fixed in position excluding heads &amp; shoes : 3" dia</v>
          </cell>
          <cell r="C751" t="str">
            <v>Rft</v>
          </cell>
          <cell r="D751">
            <v>29.42</v>
          </cell>
          <cell r="E751">
            <v>407.39</v>
          </cell>
          <cell r="F751" t="str">
            <v>m</v>
          </cell>
          <cell r="G751">
            <v>96.53</v>
          </cell>
          <cell r="H751">
            <v>1336.59</v>
          </cell>
          <cell r="K751">
            <v>2.4E-2</v>
          </cell>
          <cell r="L751" t="str">
            <v>Bags</v>
          </cell>
          <cell r="M751">
            <v>7.9000000000000001E-2</v>
          </cell>
          <cell r="N751" t="str">
            <v>Bags</v>
          </cell>
          <cell r="AI751">
            <v>0.10300000000000001</v>
          </cell>
          <cell r="AJ751" t="str">
            <v>Y</v>
          </cell>
        </row>
        <row r="752">
          <cell r="A752" t="str">
            <v>09-20</v>
          </cell>
          <cell r="B752" t="str">
            <v>Heads for cast iron rain water down pipe fixed in place including cost of clamp holdfast and painting</v>
          </cell>
          <cell r="C752" t="str">
            <v>Each</v>
          </cell>
          <cell r="D752">
            <v>122.76</v>
          </cell>
          <cell r="E752">
            <v>500.35</v>
          </cell>
          <cell r="F752" t="str">
            <v>Each</v>
          </cell>
          <cell r="G752">
            <v>122.76</v>
          </cell>
          <cell r="H752">
            <v>500.35</v>
          </cell>
          <cell r="J752" t="str">
            <v>ditto</v>
          </cell>
          <cell r="K752">
            <v>0.14399999999999999</v>
          </cell>
          <cell r="L752" t="str">
            <v>Bags</v>
          </cell>
          <cell r="M752">
            <v>0.14399999999999999</v>
          </cell>
          <cell r="N752" t="str">
            <v>Bags</v>
          </cell>
          <cell r="AI752">
            <v>0.28799999999999998</v>
          </cell>
          <cell r="AJ752" t="str">
            <v>Y</v>
          </cell>
        </row>
        <row r="753">
          <cell r="A753" t="str">
            <v>09-21</v>
          </cell>
          <cell r="B753" t="str">
            <v>Shoes, bends or offsets for cast iron ran water down pipe, including fixing &amp; painting</v>
          </cell>
          <cell r="C753" t="str">
            <v>Each</v>
          </cell>
          <cell r="D753">
            <v>68.2</v>
          </cell>
          <cell r="E753">
            <v>445.79</v>
          </cell>
          <cell r="F753" t="str">
            <v>Each</v>
          </cell>
          <cell r="G753">
            <v>68.2</v>
          </cell>
          <cell r="H753">
            <v>445.79</v>
          </cell>
          <cell r="J753" t="str">
            <v>ditto</v>
          </cell>
          <cell r="K753">
            <v>0.14399999999999999</v>
          </cell>
          <cell r="L753" t="str">
            <v>Bags</v>
          </cell>
          <cell r="M753">
            <v>0.14399999999999999</v>
          </cell>
          <cell r="N753" t="str">
            <v>Bags</v>
          </cell>
          <cell r="AI753">
            <v>0.28799999999999998</v>
          </cell>
          <cell r="AJ753" t="str">
            <v>Y</v>
          </cell>
        </row>
        <row r="754">
          <cell r="A754" t="str">
            <v>09-22</v>
          </cell>
          <cell r="B754" t="str">
            <v>Plain GI sheet spouts fixed in position, including paint</v>
          </cell>
          <cell r="C754" t="str">
            <v>Each</v>
          </cell>
          <cell r="D754">
            <v>145.69999999999999</v>
          </cell>
          <cell r="E754">
            <v>287.54000000000002</v>
          </cell>
          <cell r="F754" t="str">
            <v>Each</v>
          </cell>
          <cell r="G754">
            <v>145.69999999999999</v>
          </cell>
          <cell r="H754">
            <v>287.54000000000002</v>
          </cell>
          <cell r="J754" t="str">
            <v>ditto</v>
          </cell>
          <cell r="K754">
            <v>0.14399999999999999</v>
          </cell>
          <cell r="L754" t="str">
            <v>Bags</v>
          </cell>
          <cell r="M754">
            <v>0.14399999999999999</v>
          </cell>
          <cell r="N754" t="str">
            <v>Bags</v>
          </cell>
          <cell r="AI754">
            <v>0.28799999999999998</v>
          </cell>
          <cell r="AJ754" t="str">
            <v>Y</v>
          </cell>
        </row>
        <row r="755">
          <cell r="A755" t="str">
            <v>09-23</v>
          </cell>
          <cell r="B755" t="str">
            <v>Laying 1/2" thick deodar ceiling complete, including sawing, planing &amp; fixing</v>
          </cell>
          <cell r="C755" t="str">
            <v>100 Sft</v>
          </cell>
          <cell r="D755">
            <v>3193</v>
          </cell>
          <cell r="E755">
            <v>15486.6</v>
          </cell>
          <cell r="F755" t="str">
            <v>m2</v>
          </cell>
          <cell r="G755">
            <v>343.57</v>
          </cell>
          <cell r="H755">
            <v>1666.36</v>
          </cell>
          <cell r="J755" t="str">
            <v>ditto</v>
          </cell>
          <cell r="AI755">
            <v>0</v>
          </cell>
          <cell r="AJ755" t="str">
            <v>N</v>
          </cell>
        </row>
        <row r="756">
          <cell r="A756" t="str">
            <v>09-24-a</v>
          </cell>
          <cell r="B756" t="str">
            <v>Flat sheet roof with GI plain sheets, including batten rolls, screws, clips etc : 22 BWG</v>
          </cell>
          <cell r="C756" t="str">
            <v>100 Sft</v>
          </cell>
          <cell r="D756">
            <v>2235.88</v>
          </cell>
          <cell r="E756">
            <v>10503.2</v>
          </cell>
          <cell r="F756" t="str">
            <v>m2</v>
          </cell>
          <cell r="G756">
            <v>240.58</v>
          </cell>
          <cell r="H756">
            <v>1130.1400000000001</v>
          </cell>
          <cell r="AI756">
            <v>0</v>
          </cell>
          <cell r="AJ756" t="str">
            <v>N</v>
          </cell>
        </row>
        <row r="757">
          <cell r="A757" t="str">
            <v>09-24-b</v>
          </cell>
          <cell r="B757" t="str">
            <v>Flat sheet roof with GI plain sheets, including batten rolls, screws, clips etc : 24 BWG</v>
          </cell>
          <cell r="C757" t="str">
            <v>100 Sft</v>
          </cell>
          <cell r="D757">
            <v>2235.88</v>
          </cell>
          <cell r="E757">
            <v>9598.2199999999993</v>
          </cell>
          <cell r="F757" t="str">
            <v>m2</v>
          </cell>
          <cell r="G757">
            <v>240.58</v>
          </cell>
          <cell r="H757">
            <v>1032.77</v>
          </cell>
          <cell r="AI757">
            <v>0</v>
          </cell>
          <cell r="AJ757" t="str">
            <v>N</v>
          </cell>
        </row>
        <row r="758">
          <cell r="A758" t="str">
            <v>09-25</v>
          </cell>
          <cell r="B758" t="str">
            <v>Asbestos cement corrugated sheet roofing including overlaps, GI hooks, bolts, nuts etc</v>
          </cell>
          <cell r="C758" t="str">
            <v>100 Sft</v>
          </cell>
          <cell r="D758">
            <v>1147</v>
          </cell>
          <cell r="E758">
            <v>13996.59</v>
          </cell>
          <cell r="F758" t="str">
            <v>m2</v>
          </cell>
          <cell r="G758">
            <v>123.42</v>
          </cell>
          <cell r="H758">
            <v>1506.03</v>
          </cell>
          <cell r="AI758">
            <v>0</v>
          </cell>
          <cell r="AJ758" t="str">
            <v>N</v>
          </cell>
        </row>
        <row r="759">
          <cell r="A759" t="str">
            <v>09-26</v>
          </cell>
          <cell r="B759" t="str">
            <v>Extra labour for erection of GI sheets, flat sheet or asbestos sheet roofing above 20' height</v>
          </cell>
          <cell r="C759" t="str">
            <v>100 Sft</v>
          </cell>
          <cell r="D759">
            <v>189.1</v>
          </cell>
          <cell r="E759">
            <v>189.1</v>
          </cell>
          <cell r="F759" t="str">
            <v>m2</v>
          </cell>
          <cell r="G759">
            <v>20.350000000000001</v>
          </cell>
          <cell r="H759">
            <v>20.350000000000001</v>
          </cell>
          <cell r="AI759">
            <v>0</v>
          </cell>
          <cell r="AJ759" t="str">
            <v>N</v>
          </cell>
        </row>
        <row r="760">
          <cell r="A760" t="str">
            <v>09-27</v>
          </cell>
          <cell r="B760" t="str">
            <v>Fixing asbestos cement sheet ridges and valleys 1/4" thick</v>
          </cell>
          <cell r="C760" t="str">
            <v>100 RFT</v>
          </cell>
          <cell r="D760">
            <v>1441.5</v>
          </cell>
          <cell r="E760">
            <v>7595.56</v>
          </cell>
          <cell r="F760" t="str">
            <v>m</v>
          </cell>
          <cell r="G760">
            <v>47.29</v>
          </cell>
          <cell r="H760">
            <v>249.2</v>
          </cell>
          <cell r="AI760">
            <v>0</v>
          </cell>
          <cell r="AJ760" t="str">
            <v>N</v>
          </cell>
        </row>
        <row r="761">
          <cell r="A761" t="str">
            <v>09-28-a</v>
          </cell>
          <cell r="B761" t="str">
            <v>Plain GI sheet ridging including fixture complete 6" lap &amp; 18" overall of 22 gauge GI sheet ridging</v>
          </cell>
          <cell r="C761" t="str">
            <v>Rft</v>
          </cell>
          <cell r="D761">
            <v>52.93</v>
          </cell>
          <cell r="E761">
            <v>358.72</v>
          </cell>
          <cell r="F761" t="str">
            <v>m</v>
          </cell>
          <cell r="G761">
            <v>173.64</v>
          </cell>
          <cell r="H761">
            <v>1176.8900000000001</v>
          </cell>
          <cell r="AI761">
            <v>0</v>
          </cell>
          <cell r="AJ761" t="str">
            <v>N</v>
          </cell>
        </row>
        <row r="762">
          <cell r="A762" t="str">
            <v>09-28-b</v>
          </cell>
          <cell r="B762" t="str">
            <v>Plain GI sheet ridging including fixture complete 9" lap &amp; 24" overall, of 24 gauge GI sheet ridging</v>
          </cell>
          <cell r="C762" t="str">
            <v>Rft</v>
          </cell>
          <cell r="D762">
            <v>52.93</v>
          </cell>
          <cell r="E762">
            <v>351.19</v>
          </cell>
          <cell r="F762" t="str">
            <v>m</v>
          </cell>
          <cell r="G762">
            <v>173.64</v>
          </cell>
          <cell r="H762">
            <v>1152.2</v>
          </cell>
          <cell r="AI762">
            <v>0</v>
          </cell>
          <cell r="AJ762" t="str">
            <v>N</v>
          </cell>
        </row>
        <row r="763">
          <cell r="A763" t="str">
            <v>09-28-c</v>
          </cell>
          <cell r="B763" t="str">
            <v>Plain GI sheet ridging including fixture complete 12" lap &amp; 30 overall, of 22 gauge GI sheet ridging</v>
          </cell>
          <cell r="C763" t="str">
            <v>Rft</v>
          </cell>
          <cell r="D763">
            <v>52.93</v>
          </cell>
          <cell r="E763">
            <v>391.12</v>
          </cell>
          <cell r="F763" t="str">
            <v>m</v>
          </cell>
          <cell r="G763">
            <v>173.64</v>
          </cell>
          <cell r="H763">
            <v>1283.21</v>
          </cell>
          <cell r="AI763">
            <v>0</v>
          </cell>
          <cell r="AJ763" t="str">
            <v>N</v>
          </cell>
        </row>
        <row r="764">
          <cell r="A764" t="str">
            <v>09-29</v>
          </cell>
          <cell r="B764" t="str">
            <v>Plain 22 gauge GI sheet gutter semi circular 8" diameter</v>
          </cell>
          <cell r="C764" t="str">
            <v>Rft</v>
          </cell>
          <cell r="D764">
            <v>26.46</v>
          </cell>
          <cell r="E764">
            <v>151.58000000000001</v>
          </cell>
          <cell r="F764" t="str">
            <v>m</v>
          </cell>
          <cell r="G764">
            <v>86.82</v>
          </cell>
          <cell r="H764">
            <v>497.31</v>
          </cell>
          <cell r="AI764">
            <v>0</v>
          </cell>
          <cell r="AJ764" t="str">
            <v>N</v>
          </cell>
        </row>
        <row r="765">
          <cell r="A765" t="str">
            <v>09-30</v>
          </cell>
          <cell r="B765" t="str">
            <v>Fixing water spouse or parnala.</v>
          </cell>
          <cell r="C765" t="str">
            <v>Each</v>
          </cell>
          <cell r="D765">
            <v>217</v>
          </cell>
          <cell r="E765">
            <v>217</v>
          </cell>
          <cell r="F765" t="str">
            <v>Each</v>
          </cell>
          <cell r="G765">
            <v>217</v>
          </cell>
          <cell r="H765">
            <v>217</v>
          </cell>
          <cell r="AI765">
            <v>0</v>
          </cell>
          <cell r="AJ765" t="str">
            <v>N</v>
          </cell>
        </row>
        <row r="766">
          <cell r="A766" t="str">
            <v>09-31</v>
          </cell>
          <cell r="B766" t="str">
            <v>Making masonry ventilators in c/s mortar 1:4</v>
          </cell>
          <cell r="C766" t="str">
            <v>Each</v>
          </cell>
          <cell r="D766">
            <v>868</v>
          </cell>
          <cell r="E766">
            <v>1170.75</v>
          </cell>
          <cell r="F766" t="str">
            <v>Each</v>
          </cell>
          <cell r="G766">
            <v>868</v>
          </cell>
          <cell r="H766">
            <v>1170.75</v>
          </cell>
          <cell r="K766">
            <v>0.186</v>
          </cell>
          <cell r="L766" t="str">
            <v>Bags</v>
          </cell>
          <cell r="M766">
            <v>0.186</v>
          </cell>
          <cell r="N766" t="str">
            <v>Bags</v>
          </cell>
          <cell r="O766">
            <v>50</v>
          </cell>
          <cell r="P766" t="str">
            <v>Nos.</v>
          </cell>
          <cell r="Q766">
            <v>50</v>
          </cell>
          <cell r="R766" t="str">
            <v>Nos.</v>
          </cell>
          <cell r="AI766">
            <v>100.372</v>
          </cell>
          <cell r="AJ766" t="str">
            <v>Y</v>
          </cell>
        </row>
        <row r="767">
          <cell r="A767" t="str">
            <v>09-32</v>
          </cell>
          <cell r="B767" t="str">
            <v>Making drip course 2"x1/2" under RCC slab edges in outer opening, in c/s mortar 1:2</v>
          </cell>
          <cell r="C767" t="str">
            <v>Rft</v>
          </cell>
          <cell r="D767">
            <v>6.26</v>
          </cell>
          <cell r="E767">
            <v>7.25</v>
          </cell>
          <cell r="F767" t="str">
            <v>m</v>
          </cell>
          <cell r="G767">
            <v>20.53</v>
          </cell>
          <cell r="H767">
            <v>23.78</v>
          </cell>
          <cell r="K767">
            <v>2E-3</v>
          </cell>
          <cell r="L767" t="str">
            <v>Bags</v>
          </cell>
          <cell r="M767">
            <v>7.0000000000000001E-3</v>
          </cell>
          <cell r="N767" t="str">
            <v>Bags</v>
          </cell>
          <cell r="AI767">
            <v>9.0000000000000011E-3</v>
          </cell>
          <cell r="AJ767" t="str">
            <v>Y</v>
          </cell>
        </row>
        <row r="768">
          <cell r="A768" t="str">
            <v>09-33</v>
          </cell>
          <cell r="B768" t="str">
            <v>Supply and laying of twin GI sheet 20 SWG painted with bitumen &amp; polythene fim complete</v>
          </cell>
          <cell r="C768" t="str">
            <v>100 Sft</v>
          </cell>
          <cell r="D768">
            <v>1745.3</v>
          </cell>
          <cell r="E768">
            <v>14026.33</v>
          </cell>
          <cell r="F768" t="str">
            <v>m2</v>
          </cell>
          <cell r="G768">
            <v>187.79</v>
          </cell>
          <cell r="H768">
            <v>1509.23</v>
          </cell>
          <cell r="S768">
            <v>9.9000000000000005E-2</v>
          </cell>
          <cell r="T768" t="str">
            <v>Kg</v>
          </cell>
          <cell r="U768">
            <v>0.01</v>
          </cell>
          <cell r="V768" t="str">
            <v>Kg</v>
          </cell>
          <cell r="AE768">
            <v>5</v>
          </cell>
          <cell r="AF768" t="str">
            <v>Kg</v>
          </cell>
          <cell r="AG768">
            <v>0.54</v>
          </cell>
          <cell r="AH768" t="str">
            <v>Kg</v>
          </cell>
          <cell r="AI768">
            <v>5.649</v>
          </cell>
          <cell r="AJ768" t="str">
            <v>Y</v>
          </cell>
        </row>
        <row r="769">
          <cell r="A769" t="str">
            <v>09-34-a</v>
          </cell>
          <cell r="B769" t="str">
            <v>Provide &amp; lay roof insulation complete with Thermopore sheet 1/2" thick</v>
          </cell>
          <cell r="C769" t="str">
            <v>Sft</v>
          </cell>
          <cell r="D769">
            <v>13.22</v>
          </cell>
          <cell r="E769">
            <v>51.37</v>
          </cell>
          <cell r="F769" t="str">
            <v>m2</v>
          </cell>
          <cell r="G769">
            <v>142.29</v>
          </cell>
          <cell r="H769">
            <v>552.79</v>
          </cell>
          <cell r="K769">
            <v>1.4E-2</v>
          </cell>
          <cell r="L769" t="str">
            <v>Bags</v>
          </cell>
          <cell r="M769">
            <v>0.151</v>
          </cell>
          <cell r="N769" t="str">
            <v>Bags</v>
          </cell>
          <cell r="O769">
            <v>3.601</v>
          </cell>
          <cell r="P769" t="str">
            <v>Nos.</v>
          </cell>
          <cell r="Q769">
            <v>38.76</v>
          </cell>
          <cell r="R769" t="str">
            <v>Nos.</v>
          </cell>
          <cell r="AE769">
            <v>4.4999999999999998E-2</v>
          </cell>
          <cell r="AF769" t="str">
            <v>Kg</v>
          </cell>
          <cell r="AG769">
            <v>0.48</v>
          </cell>
          <cell r="AH769" t="str">
            <v>Kg</v>
          </cell>
          <cell r="AI769">
            <v>43.050999999999995</v>
          </cell>
          <cell r="AJ769" t="str">
            <v>Y</v>
          </cell>
        </row>
        <row r="770">
          <cell r="A770" t="str">
            <v>09-34-b</v>
          </cell>
          <cell r="B770" t="str">
            <v>Provide &amp; lay roof insulation complete with Thermopore sheet 3/4" thick</v>
          </cell>
          <cell r="C770" t="str">
            <v>Sft</v>
          </cell>
          <cell r="D770">
            <v>13.22</v>
          </cell>
          <cell r="E770">
            <v>80.16</v>
          </cell>
          <cell r="F770" t="str">
            <v>m2</v>
          </cell>
          <cell r="G770">
            <v>142.29</v>
          </cell>
          <cell r="H770">
            <v>862.56</v>
          </cell>
          <cell r="K770">
            <v>1.4E-2</v>
          </cell>
          <cell r="L770" t="str">
            <v>Bags</v>
          </cell>
          <cell r="M770">
            <v>0.151</v>
          </cell>
          <cell r="N770" t="str">
            <v>Bags</v>
          </cell>
          <cell r="O770">
            <v>3.601</v>
          </cell>
          <cell r="P770" t="str">
            <v>Nos.</v>
          </cell>
          <cell r="Q770">
            <v>38.76</v>
          </cell>
          <cell r="R770" t="str">
            <v>Nos.</v>
          </cell>
          <cell r="AE770">
            <v>4.4999999999999998E-2</v>
          </cell>
          <cell r="AF770" t="str">
            <v>Kg</v>
          </cell>
          <cell r="AG770">
            <v>0.48</v>
          </cell>
          <cell r="AH770" t="str">
            <v>Kg</v>
          </cell>
          <cell r="AI770">
            <v>43.050999999999995</v>
          </cell>
          <cell r="AJ770" t="str">
            <v>Y</v>
          </cell>
        </row>
        <row r="771">
          <cell r="A771" t="str">
            <v>09-34-c</v>
          </cell>
          <cell r="B771" t="str">
            <v>Provide &amp; lay roof insulation complete with Thermopore sheet 1" thick</v>
          </cell>
          <cell r="C771" t="str">
            <v>Sft</v>
          </cell>
          <cell r="D771">
            <v>13.22</v>
          </cell>
          <cell r="E771">
            <v>92.26</v>
          </cell>
          <cell r="F771" t="str">
            <v>m2</v>
          </cell>
          <cell r="G771">
            <v>142.29</v>
          </cell>
          <cell r="H771">
            <v>992.76</v>
          </cell>
          <cell r="K771">
            <v>1.4E-2</v>
          </cell>
          <cell r="L771" t="str">
            <v>Bags</v>
          </cell>
          <cell r="M771">
            <v>0.151</v>
          </cell>
          <cell r="N771" t="str">
            <v>Bags</v>
          </cell>
          <cell r="O771">
            <v>3.601</v>
          </cell>
          <cell r="P771" t="str">
            <v>Nos.</v>
          </cell>
          <cell r="Q771">
            <v>38.76</v>
          </cell>
          <cell r="R771" t="str">
            <v>Nos.</v>
          </cell>
          <cell r="AE771">
            <v>4.4999999999999998E-2</v>
          </cell>
          <cell r="AF771" t="str">
            <v>Kg</v>
          </cell>
          <cell r="AG771">
            <v>0.48</v>
          </cell>
          <cell r="AH771" t="str">
            <v>Kg</v>
          </cell>
          <cell r="AI771">
            <v>43.050999999999995</v>
          </cell>
          <cell r="AJ771" t="str">
            <v>Y</v>
          </cell>
        </row>
        <row r="772">
          <cell r="A772" t="str">
            <v>09-35</v>
          </cell>
          <cell r="B772" t="str">
            <v>Providing and fixing AC rain water down pipe 4" dia, with shoe, tee, bend &amp; clamp etc</v>
          </cell>
          <cell r="C772" t="str">
            <v>Rft</v>
          </cell>
          <cell r="D772">
            <v>28.67</v>
          </cell>
          <cell r="E772">
            <v>208.29</v>
          </cell>
          <cell r="F772" t="str">
            <v>m</v>
          </cell>
          <cell r="G772">
            <v>94.08</v>
          </cell>
          <cell r="H772">
            <v>683.36</v>
          </cell>
          <cell r="AI772">
            <v>0</v>
          </cell>
          <cell r="AJ772" t="str">
            <v>N</v>
          </cell>
        </row>
        <row r="773">
          <cell r="A773" t="str">
            <v>09-36-a</v>
          </cell>
          <cell r="B773" t="str">
            <v xml:space="preserve">Making jharries in existing brick masonry For slabs upto 6" thick </v>
          </cell>
          <cell r="C773" t="str">
            <v>Rft</v>
          </cell>
          <cell r="D773">
            <v>15.57</v>
          </cell>
          <cell r="E773">
            <v>37.020000000000003</v>
          </cell>
          <cell r="F773" t="str">
            <v>m</v>
          </cell>
          <cell r="G773">
            <v>51.07</v>
          </cell>
          <cell r="H773">
            <v>121.45</v>
          </cell>
          <cell r="J773" t="str">
            <v>Rate shall be increase</v>
          </cell>
          <cell r="K773">
            <v>4.9000000000000002E-2</v>
          </cell>
          <cell r="L773" t="str">
            <v>Bags</v>
          </cell>
          <cell r="M773">
            <v>0.161</v>
          </cell>
          <cell r="N773" t="str">
            <v>Bags</v>
          </cell>
          <cell r="AI773">
            <v>0.21000000000000002</v>
          </cell>
          <cell r="AJ773" t="str">
            <v>Y</v>
          </cell>
        </row>
        <row r="774">
          <cell r="A774" t="str">
            <v>09-36-b</v>
          </cell>
          <cell r="B774" t="str">
            <v>Making jharries in existing brick masonry For slabs  exceeding 6" to 12" thick</v>
          </cell>
          <cell r="C774" t="str">
            <v>Rft</v>
          </cell>
          <cell r="D774">
            <v>42.14</v>
          </cell>
          <cell r="E774">
            <v>45.01</v>
          </cell>
          <cell r="F774" t="str">
            <v>m</v>
          </cell>
          <cell r="G774">
            <v>138.25</v>
          </cell>
          <cell r="H774">
            <v>147.66999999999999</v>
          </cell>
          <cell r="K774">
            <v>6.0000000000000001E-3</v>
          </cell>
          <cell r="L774" t="str">
            <v>Bags</v>
          </cell>
          <cell r="M774">
            <v>0.02</v>
          </cell>
          <cell r="N774" t="str">
            <v>Bags</v>
          </cell>
          <cell r="AI774">
            <v>2.6000000000000002E-2</v>
          </cell>
          <cell r="AJ774" t="str">
            <v>Y</v>
          </cell>
        </row>
        <row r="775">
          <cell r="A775" t="str">
            <v>09-37-a</v>
          </cell>
          <cell r="B775" t="str">
            <v>Making recess in existing brick masonry a) upto 1.0' height of girder or beam</v>
          </cell>
          <cell r="C775" t="str">
            <v>Each</v>
          </cell>
          <cell r="D775">
            <v>161.19999999999999</v>
          </cell>
          <cell r="E775">
            <v>183.18</v>
          </cell>
          <cell r="F775" t="str">
            <v>Each</v>
          </cell>
          <cell r="G775">
            <v>161.19999999999999</v>
          </cell>
          <cell r="H775">
            <v>183.18</v>
          </cell>
          <cell r="J775" t="str">
            <v>ditto</v>
          </cell>
          <cell r="K775">
            <v>0.05</v>
          </cell>
          <cell r="L775" t="str">
            <v>Bags</v>
          </cell>
          <cell r="M775">
            <v>0.05</v>
          </cell>
          <cell r="N775" t="str">
            <v>Bags</v>
          </cell>
          <cell r="AI775">
            <v>0.1</v>
          </cell>
          <cell r="AJ775" t="str">
            <v>Y</v>
          </cell>
        </row>
        <row r="776">
          <cell r="A776" t="str">
            <v>09-37-b</v>
          </cell>
          <cell r="B776" t="str">
            <v>Making recess in existing brick masonry b) for every 6" additional height or part thereof</v>
          </cell>
          <cell r="C776" t="str">
            <v>Each</v>
          </cell>
          <cell r="D776">
            <v>65.88</v>
          </cell>
          <cell r="E776">
            <v>77.760000000000005</v>
          </cell>
          <cell r="F776" t="str">
            <v>Each</v>
          </cell>
          <cell r="G776">
            <v>65.88</v>
          </cell>
          <cell r="H776">
            <v>77.760000000000005</v>
          </cell>
          <cell r="K776">
            <v>2.5000000000000001E-2</v>
          </cell>
          <cell r="L776" t="str">
            <v>Bags</v>
          </cell>
          <cell r="M776">
            <v>2.5000000000000001E-2</v>
          </cell>
          <cell r="N776" t="str">
            <v>Bags</v>
          </cell>
          <cell r="AI776">
            <v>0.05</v>
          </cell>
          <cell r="AJ776" t="str">
            <v>Y</v>
          </cell>
        </row>
        <row r="777">
          <cell r="A777" t="str">
            <v>09-38</v>
          </cell>
          <cell r="B777" t="str">
            <v>Hoisting RS Beams &amp; wooden beams and placing in position</v>
          </cell>
          <cell r="C777" t="str">
            <v>Each</v>
          </cell>
          <cell r="D777">
            <v>168.33</v>
          </cell>
          <cell r="E777">
            <v>168.33</v>
          </cell>
          <cell r="F777" t="str">
            <v>Each</v>
          </cell>
          <cell r="G777">
            <v>168.33</v>
          </cell>
          <cell r="H777">
            <v>168.33</v>
          </cell>
          <cell r="AI777">
            <v>0</v>
          </cell>
          <cell r="AJ777" t="str">
            <v>N</v>
          </cell>
        </row>
        <row r="778">
          <cell r="A778" t="str">
            <v>09-39</v>
          </cell>
          <cell r="B778" t="str">
            <v>Hoisting and placing in position sahl ballies, over roof</v>
          </cell>
          <cell r="C778" t="str">
            <v>Each</v>
          </cell>
          <cell r="D778">
            <v>28.64</v>
          </cell>
          <cell r="E778">
            <v>28.64</v>
          </cell>
          <cell r="F778" t="str">
            <v>Each</v>
          </cell>
          <cell r="G778">
            <v>28.64</v>
          </cell>
          <cell r="H778">
            <v>28.64</v>
          </cell>
          <cell r="AI778">
            <v>0</v>
          </cell>
          <cell r="AJ778" t="str">
            <v>N</v>
          </cell>
        </row>
        <row r="779">
          <cell r="A779" t="str">
            <v>09-40-a</v>
          </cell>
          <cell r="B779" t="str">
            <v>Hoist precast RCC/pre-stressed conc. battens a) From 5' to 6' long</v>
          </cell>
          <cell r="C779" t="str">
            <v>Each</v>
          </cell>
          <cell r="D779">
            <v>23.96</v>
          </cell>
          <cell r="E779">
            <v>23.96</v>
          </cell>
          <cell r="F779" t="str">
            <v>Each</v>
          </cell>
          <cell r="G779">
            <v>23.96</v>
          </cell>
          <cell r="H779">
            <v>23.96</v>
          </cell>
          <cell r="AI779">
            <v>0</v>
          </cell>
          <cell r="AJ779" t="str">
            <v>N</v>
          </cell>
        </row>
        <row r="780">
          <cell r="A780" t="str">
            <v>09-40-b</v>
          </cell>
          <cell r="B780" t="str">
            <v>Hoist precast RCC/pre-stressed conc. battens b) Over 6' to 7' long</v>
          </cell>
          <cell r="C780" t="str">
            <v>Each</v>
          </cell>
          <cell r="D780">
            <v>35.65</v>
          </cell>
          <cell r="E780">
            <v>35.65</v>
          </cell>
          <cell r="F780" t="str">
            <v>Each</v>
          </cell>
          <cell r="G780">
            <v>35.65</v>
          </cell>
          <cell r="H780">
            <v>35.65</v>
          </cell>
          <cell r="AI780">
            <v>0</v>
          </cell>
          <cell r="AJ780" t="str">
            <v>N</v>
          </cell>
        </row>
        <row r="781">
          <cell r="A781" t="str">
            <v>09-40-c</v>
          </cell>
          <cell r="B781" t="str">
            <v>Hoist precast RCC/pre-stressed conc. battens c) Over 7' to 8' long</v>
          </cell>
          <cell r="C781" t="str">
            <v>Each</v>
          </cell>
          <cell r="D781">
            <v>47.34</v>
          </cell>
          <cell r="E781">
            <v>47.34</v>
          </cell>
          <cell r="F781" t="str">
            <v>Each</v>
          </cell>
          <cell r="G781">
            <v>47.34</v>
          </cell>
          <cell r="H781">
            <v>47.34</v>
          </cell>
          <cell r="AI781">
            <v>0</v>
          </cell>
          <cell r="AJ781" t="str">
            <v>N</v>
          </cell>
        </row>
        <row r="782">
          <cell r="A782" t="str">
            <v>09-40-d</v>
          </cell>
          <cell r="B782" t="str">
            <v>Hoist precast RCC/pre-stressed conc. battens d) Over 8' to 9' long</v>
          </cell>
          <cell r="C782" t="str">
            <v>Each</v>
          </cell>
          <cell r="D782">
            <v>57.04</v>
          </cell>
          <cell r="E782">
            <v>57.04</v>
          </cell>
          <cell r="F782" t="str">
            <v>Each</v>
          </cell>
          <cell r="G782">
            <v>57.04</v>
          </cell>
          <cell r="H782">
            <v>57.04</v>
          </cell>
          <cell r="AI782">
            <v>0</v>
          </cell>
          <cell r="AJ782" t="str">
            <v>N</v>
          </cell>
        </row>
        <row r="783">
          <cell r="A783" t="str">
            <v>09-40-e</v>
          </cell>
          <cell r="B783" t="str">
            <v>Hoist precast RCC/pre-stressed conc. battens e) Exceeding 9' length</v>
          </cell>
          <cell r="C783" t="str">
            <v>Each</v>
          </cell>
          <cell r="D783">
            <v>71.3</v>
          </cell>
          <cell r="E783">
            <v>71.3</v>
          </cell>
          <cell r="F783" t="str">
            <v>Each</v>
          </cell>
          <cell r="G783">
            <v>71.3</v>
          </cell>
          <cell r="H783">
            <v>71.3</v>
          </cell>
          <cell r="AI783">
            <v>0</v>
          </cell>
          <cell r="AJ783" t="str">
            <v>N</v>
          </cell>
        </row>
        <row r="784">
          <cell r="A784" t="str">
            <v>09-41-a</v>
          </cell>
          <cell r="B784" t="str">
            <v>Hoisting and placing in position RCC troughs Upto 10' in length</v>
          </cell>
          <cell r="C784" t="str">
            <v>Each</v>
          </cell>
          <cell r="D784">
            <v>71.3</v>
          </cell>
          <cell r="E784">
            <v>71.3</v>
          </cell>
          <cell r="F784" t="str">
            <v>Each</v>
          </cell>
          <cell r="G784">
            <v>71.3</v>
          </cell>
          <cell r="H784">
            <v>71.3</v>
          </cell>
          <cell r="J784" t="str">
            <v>Applicable only ot</v>
          </cell>
          <cell r="AI784">
            <v>0</v>
          </cell>
          <cell r="AJ784" t="str">
            <v>N</v>
          </cell>
        </row>
        <row r="785">
          <cell r="A785" t="str">
            <v>09-41-b</v>
          </cell>
          <cell r="B785" t="str">
            <v>Hoisting and placing in position RCC troughs Upto 11' in length</v>
          </cell>
          <cell r="C785" t="str">
            <v>Each</v>
          </cell>
          <cell r="D785">
            <v>95.26</v>
          </cell>
          <cell r="E785">
            <v>95.26</v>
          </cell>
          <cell r="F785" t="str">
            <v>Each</v>
          </cell>
          <cell r="G785">
            <v>95.26</v>
          </cell>
          <cell r="H785">
            <v>95.26</v>
          </cell>
          <cell r="AI785">
            <v>0</v>
          </cell>
          <cell r="AJ785" t="str">
            <v>N</v>
          </cell>
        </row>
        <row r="786">
          <cell r="A786" t="str">
            <v>09-41-c</v>
          </cell>
          <cell r="B786" t="str">
            <v>Hoisting and placing in position RCC troughs Upto 12' in length</v>
          </cell>
          <cell r="C786" t="str">
            <v>Each</v>
          </cell>
          <cell r="D786">
            <v>118.64</v>
          </cell>
          <cell r="E786">
            <v>118.64</v>
          </cell>
          <cell r="F786" t="str">
            <v>Each</v>
          </cell>
          <cell r="G786">
            <v>118.64</v>
          </cell>
          <cell r="H786">
            <v>118.64</v>
          </cell>
          <cell r="AI786">
            <v>0</v>
          </cell>
          <cell r="AJ786" t="str">
            <v>N</v>
          </cell>
        </row>
        <row r="787">
          <cell r="A787" t="str">
            <v>09-41-d</v>
          </cell>
          <cell r="B787" t="str">
            <v>Hoisting and placing in position RCC troughs Upto 13' in length</v>
          </cell>
          <cell r="C787" t="str">
            <v>Each</v>
          </cell>
          <cell r="D787">
            <v>128.9</v>
          </cell>
          <cell r="E787">
            <v>128.9</v>
          </cell>
          <cell r="F787" t="str">
            <v>Each</v>
          </cell>
          <cell r="G787">
            <v>128.9</v>
          </cell>
          <cell r="H787">
            <v>128.9</v>
          </cell>
          <cell r="AI787">
            <v>0</v>
          </cell>
          <cell r="AJ787" t="str">
            <v>N</v>
          </cell>
        </row>
        <row r="788">
          <cell r="A788" t="str">
            <v>09-41-e</v>
          </cell>
          <cell r="B788" t="str">
            <v>Hoisting and placing in position RCC troughs Upto 14' in length</v>
          </cell>
          <cell r="C788" t="str">
            <v>Each</v>
          </cell>
          <cell r="D788">
            <v>142.6</v>
          </cell>
          <cell r="E788">
            <v>142.6</v>
          </cell>
          <cell r="F788" t="str">
            <v>Each</v>
          </cell>
          <cell r="G788">
            <v>142.6</v>
          </cell>
          <cell r="H788">
            <v>142.6</v>
          </cell>
          <cell r="AI788">
            <v>0</v>
          </cell>
          <cell r="AJ788" t="str">
            <v>N</v>
          </cell>
        </row>
        <row r="789">
          <cell r="A789" t="str">
            <v>09-41-f</v>
          </cell>
          <cell r="B789" t="str">
            <v>Hoisting and placing in position RCC troughs Upto 15' in length</v>
          </cell>
          <cell r="C789" t="str">
            <v>Each</v>
          </cell>
          <cell r="D789">
            <v>156.86000000000001</v>
          </cell>
          <cell r="E789">
            <v>156.86000000000001</v>
          </cell>
          <cell r="F789" t="str">
            <v>Each</v>
          </cell>
          <cell r="G789">
            <v>156.86000000000001</v>
          </cell>
          <cell r="H789">
            <v>156.86000000000001</v>
          </cell>
          <cell r="AI789">
            <v>0</v>
          </cell>
          <cell r="AJ789" t="str">
            <v>N</v>
          </cell>
        </row>
        <row r="790">
          <cell r="A790" t="str">
            <v>09-41-g</v>
          </cell>
          <cell r="B790" t="str">
            <v>Hoisting and placing in position RCC troughs Upto 16' in length</v>
          </cell>
          <cell r="C790" t="str">
            <v>Each</v>
          </cell>
          <cell r="D790">
            <v>178.25</v>
          </cell>
          <cell r="E790">
            <v>178.25</v>
          </cell>
          <cell r="F790" t="str">
            <v>Each</v>
          </cell>
          <cell r="G790">
            <v>178.25</v>
          </cell>
          <cell r="H790">
            <v>178.25</v>
          </cell>
          <cell r="AI790">
            <v>0</v>
          </cell>
          <cell r="AJ790" t="str">
            <v>N</v>
          </cell>
        </row>
        <row r="791">
          <cell r="A791" t="str">
            <v>09-41-h</v>
          </cell>
          <cell r="B791" t="str">
            <v>Hoisting and placing in position RCC troughs Upto 17' in length</v>
          </cell>
          <cell r="C791" t="str">
            <v>Each</v>
          </cell>
          <cell r="D791">
            <v>203.05</v>
          </cell>
          <cell r="E791">
            <v>203.05</v>
          </cell>
          <cell r="F791" t="str">
            <v>Each</v>
          </cell>
          <cell r="G791">
            <v>203.05</v>
          </cell>
          <cell r="H791">
            <v>203.05</v>
          </cell>
          <cell r="AI791">
            <v>0</v>
          </cell>
          <cell r="AJ791" t="str">
            <v>N</v>
          </cell>
        </row>
        <row r="792">
          <cell r="A792" t="str">
            <v>09-41-i</v>
          </cell>
          <cell r="B792" t="str">
            <v>Hoisting and placing in position RCC troughs Upto 18' in length</v>
          </cell>
          <cell r="C792" t="str">
            <v>Each</v>
          </cell>
          <cell r="D792">
            <v>237.86</v>
          </cell>
          <cell r="E792">
            <v>237.86</v>
          </cell>
          <cell r="F792" t="str">
            <v>Each</v>
          </cell>
          <cell r="G792">
            <v>237.86</v>
          </cell>
          <cell r="H792">
            <v>237.86</v>
          </cell>
          <cell r="AI792">
            <v>0</v>
          </cell>
          <cell r="AJ792" t="str">
            <v>N</v>
          </cell>
        </row>
        <row r="793">
          <cell r="A793" t="str">
            <v>09-41-j</v>
          </cell>
          <cell r="B793" t="str">
            <v>Hoisting and placing in position RCC troughs Upto 19' in length</v>
          </cell>
          <cell r="C793" t="str">
            <v>Each</v>
          </cell>
          <cell r="D793">
            <v>285.2</v>
          </cell>
          <cell r="E793">
            <v>285.2</v>
          </cell>
          <cell r="F793" t="str">
            <v>Each</v>
          </cell>
          <cell r="G793">
            <v>285.2</v>
          </cell>
          <cell r="H793">
            <v>285.2</v>
          </cell>
          <cell r="AI793">
            <v>0</v>
          </cell>
          <cell r="AJ793" t="str">
            <v>N</v>
          </cell>
        </row>
        <row r="794">
          <cell r="A794" t="str">
            <v>09-41-k</v>
          </cell>
          <cell r="B794" t="str">
            <v>Hoisting and placing in position RCC troughs Upto 20' in length</v>
          </cell>
          <cell r="C794" t="str">
            <v>Each</v>
          </cell>
          <cell r="D794">
            <v>356.5</v>
          </cell>
          <cell r="E794">
            <v>356.5</v>
          </cell>
          <cell r="F794" t="str">
            <v>Each</v>
          </cell>
          <cell r="G794">
            <v>356.5</v>
          </cell>
          <cell r="H794">
            <v>356.5</v>
          </cell>
          <cell r="AI794">
            <v>0</v>
          </cell>
          <cell r="AJ794" t="str">
            <v>N</v>
          </cell>
        </row>
        <row r="795">
          <cell r="A795" t="str">
            <v>09-42-a</v>
          </cell>
          <cell r="B795" t="str">
            <v>Hoist &amp; place in position RCC inverted battens Upto 10' span</v>
          </cell>
          <cell r="C795" t="str">
            <v>Each</v>
          </cell>
          <cell r="D795">
            <v>56.54</v>
          </cell>
          <cell r="E795">
            <v>56.54</v>
          </cell>
          <cell r="F795" t="str">
            <v>Each</v>
          </cell>
          <cell r="G795">
            <v>56.54</v>
          </cell>
          <cell r="H795">
            <v>56.54</v>
          </cell>
          <cell r="AI795">
            <v>0</v>
          </cell>
          <cell r="AJ795" t="str">
            <v>N</v>
          </cell>
        </row>
        <row r="796">
          <cell r="A796" t="str">
            <v>09-42-b</v>
          </cell>
          <cell r="B796" t="str">
            <v>Hoist &amp; place in position RCC inverted battens Upto 12' span</v>
          </cell>
          <cell r="C796" t="str">
            <v>Each</v>
          </cell>
          <cell r="D796">
            <v>113.09</v>
          </cell>
          <cell r="E796">
            <v>113.09</v>
          </cell>
          <cell r="F796" t="str">
            <v>Each</v>
          </cell>
          <cell r="G796">
            <v>113.09</v>
          </cell>
          <cell r="H796">
            <v>113.09</v>
          </cell>
          <cell r="AI796">
            <v>0</v>
          </cell>
          <cell r="AJ796" t="str">
            <v>N</v>
          </cell>
        </row>
        <row r="797">
          <cell r="A797" t="str">
            <v>09-42-c</v>
          </cell>
          <cell r="B797" t="str">
            <v>Hoist &amp; place in position RCC inverted battens Upto 13' span</v>
          </cell>
          <cell r="C797" t="str">
            <v>Each</v>
          </cell>
          <cell r="D797">
            <v>141.79</v>
          </cell>
          <cell r="E797">
            <v>141.79</v>
          </cell>
          <cell r="F797" t="str">
            <v>Each</v>
          </cell>
          <cell r="G797">
            <v>141.79</v>
          </cell>
          <cell r="H797">
            <v>141.79</v>
          </cell>
          <cell r="AI797">
            <v>0</v>
          </cell>
          <cell r="AJ797" t="str">
            <v>N</v>
          </cell>
        </row>
        <row r="798">
          <cell r="A798" t="str">
            <v>09-42-d</v>
          </cell>
          <cell r="B798" t="str">
            <v>Hoist &amp; place in position RCC inverted battens Upto 14' span</v>
          </cell>
          <cell r="C798" t="str">
            <v>Each</v>
          </cell>
          <cell r="D798">
            <v>170.5</v>
          </cell>
          <cell r="E798">
            <v>170.5</v>
          </cell>
          <cell r="F798" t="str">
            <v>Each</v>
          </cell>
          <cell r="G798">
            <v>170.5</v>
          </cell>
          <cell r="H798">
            <v>170.5</v>
          </cell>
          <cell r="AI798">
            <v>0</v>
          </cell>
          <cell r="AJ798" t="str">
            <v>N</v>
          </cell>
        </row>
        <row r="799">
          <cell r="A799" t="str">
            <v>09-42-e</v>
          </cell>
          <cell r="B799" t="str">
            <v>Hoist &amp; place in position RCC inverted battens Upto 15' span</v>
          </cell>
          <cell r="C799" t="str">
            <v>Each</v>
          </cell>
          <cell r="D799">
            <v>187.55</v>
          </cell>
          <cell r="E799">
            <v>187.55</v>
          </cell>
          <cell r="F799" t="str">
            <v>Each</v>
          </cell>
          <cell r="G799">
            <v>187.55</v>
          </cell>
          <cell r="H799">
            <v>187.55</v>
          </cell>
          <cell r="AI799">
            <v>0</v>
          </cell>
          <cell r="AJ799" t="str">
            <v>N</v>
          </cell>
        </row>
        <row r="800">
          <cell r="A800" t="str">
            <v>09-42-f</v>
          </cell>
          <cell r="B800" t="str">
            <v>Hoist &amp; place in position RCC inverted battens Upto 16' span</v>
          </cell>
          <cell r="C800" t="str">
            <v>Each</v>
          </cell>
          <cell r="D800">
            <v>213.13</v>
          </cell>
          <cell r="E800">
            <v>213.13</v>
          </cell>
          <cell r="F800" t="str">
            <v>Each</v>
          </cell>
          <cell r="G800">
            <v>213.13</v>
          </cell>
          <cell r="H800">
            <v>213.13</v>
          </cell>
          <cell r="AI800">
            <v>0</v>
          </cell>
          <cell r="AJ800" t="str">
            <v>N</v>
          </cell>
        </row>
        <row r="801">
          <cell r="A801" t="str">
            <v>09-42-g</v>
          </cell>
          <cell r="B801" t="str">
            <v>Hoist &amp; place in position RCC inverted battens Upto 18' span</v>
          </cell>
          <cell r="C801" t="str">
            <v>Each</v>
          </cell>
          <cell r="D801">
            <v>284.73</v>
          </cell>
          <cell r="E801">
            <v>284.73</v>
          </cell>
          <cell r="F801" t="str">
            <v>Each</v>
          </cell>
          <cell r="G801">
            <v>284.73</v>
          </cell>
          <cell r="H801">
            <v>284.73</v>
          </cell>
          <cell r="AI801">
            <v>0</v>
          </cell>
          <cell r="AJ801" t="str">
            <v>N</v>
          </cell>
        </row>
        <row r="802">
          <cell r="A802" t="str">
            <v>09-42-h</v>
          </cell>
          <cell r="B802" t="str">
            <v>Hoist &amp; place in position RCC inverted battens Upto 20'  span</v>
          </cell>
          <cell r="C802" t="str">
            <v>Each</v>
          </cell>
          <cell r="D802">
            <v>426.25</v>
          </cell>
          <cell r="E802">
            <v>426.25</v>
          </cell>
          <cell r="F802" t="str">
            <v>Each</v>
          </cell>
          <cell r="G802">
            <v>426.25</v>
          </cell>
          <cell r="H802">
            <v>426.25</v>
          </cell>
          <cell r="AI802">
            <v>0</v>
          </cell>
          <cell r="AJ802" t="str">
            <v>N</v>
          </cell>
        </row>
        <row r="803">
          <cell r="A803" t="str">
            <v>09-43</v>
          </cell>
          <cell r="B803" t="str">
            <v>RCC spout including fixing in position, with top and bottom khuras</v>
          </cell>
          <cell r="C803" t="str">
            <v>Each</v>
          </cell>
          <cell r="D803">
            <v>303.8</v>
          </cell>
          <cell r="E803">
            <v>482.58</v>
          </cell>
          <cell r="F803" t="str">
            <v>Each</v>
          </cell>
          <cell r="G803">
            <v>303.8</v>
          </cell>
          <cell r="H803">
            <v>482.58</v>
          </cell>
          <cell r="K803">
            <v>0.25</v>
          </cell>
          <cell r="L803" t="str">
            <v>Bags</v>
          </cell>
          <cell r="M803">
            <v>0.25</v>
          </cell>
          <cell r="N803" t="str">
            <v>Bags</v>
          </cell>
          <cell r="S803">
            <v>0.75</v>
          </cell>
          <cell r="T803" t="str">
            <v>Kg</v>
          </cell>
          <cell r="U803">
            <v>0.75</v>
          </cell>
          <cell r="V803" t="str">
            <v>Kg</v>
          </cell>
          <cell r="AI803">
            <v>2</v>
          </cell>
          <cell r="AJ803" t="str">
            <v>Y</v>
          </cell>
        </row>
        <row r="804">
          <cell r="A804" t="str">
            <v>09-44</v>
          </cell>
          <cell r="B804" t="str">
            <v>P/F Burnt Brick Tile Roofing over Tee Iron and Steel Girder, in 1:6 c/s mortar (12' max span)</v>
          </cell>
          <cell r="C804" t="str">
            <v>100 Sft</v>
          </cell>
          <cell r="D804">
            <v>2781.37</v>
          </cell>
          <cell r="E804">
            <v>25464.41</v>
          </cell>
          <cell r="F804" t="str">
            <v>m2</v>
          </cell>
          <cell r="G804">
            <v>299.27</v>
          </cell>
          <cell r="H804">
            <v>2739.97</v>
          </cell>
          <cell r="K804">
            <v>0.32500000000000001</v>
          </cell>
          <cell r="L804" t="str">
            <v>Bags</v>
          </cell>
          <cell r="M804">
            <v>3.5000000000000003E-2</v>
          </cell>
          <cell r="N804" t="str">
            <v>Bags</v>
          </cell>
          <cell r="O804">
            <v>355.72</v>
          </cell>
          <cell r="P804" t="str">
            <v>Nos.</v>
          </cell>
          <cell r="Q804">
            <v>38.29</v>
          </cell>
          <cell r="R804" t="str">
            <v>Nos.</v>
          </cell>
          <cell r="AI804">
            <v>394.37000000000006</v>
          </cell>
          <cell r="AJ804" t="str">
            <v>Y</v>
          </cell>
        </row>
        <row r="805">
          <cell r="A805" t="str">
            <v>09-45</v>
          </cell>
          <cell r="B805" t="str">
            <v>Providing and Laying Prestressed Roof of Slab/Girder, 2" thick PCC 1:2:4 with chicken mesh, polythene, mud, tar</v>
          </cell>
          <cell r="C805" t="str">
            <v>Sft</v>
          </cell>
          <cell r="D805">
            <v>24.49</v>
          </cell>
          <cell r="E805">
            <v>156.59</v>
          </cell>
          <cell r="F805" t="str">
            <v>m2</v>
          </cell>
          <cell r="G805">
            <v>263.5</v>
          </cell>
          <cell r="H805">
            <v>1684.93</v>
          </cell>
          <cell r="K805">
            <v>2.8000000000000001E-2</v>
          </cell>
          <cell r="L805" t="str">
            <v>Bags</v>
          </cell>
          <cell r="M805">
            <v>0.30099999999999999</v>
          </cell>
          <cell r="N805" t="str">
            <v>Bags</v>
          </cell>
          <cell r="AI805">
            <v>0.32900000000000001</v>
          </cell>
          <cell r="AJ805" t="str">
            <v>Y</v>
          </cell>
        </row>
        <row r="806">
          <cell r="A806" t="str">
            <v>11-19-c-01</v>
          </cell>
          <cell r="B806" t="str">
            <v>Pointing flush on stone work, upto 20' height On stone work raised : in lime sand mortar 1:2</v>
          </cell>
          <cell r="C806" t="str">
            <v>100 Sft</v>
          </cell>
          <cell r="D806">
            <v>1526.75</v>
          </cell>
          <cell r="E806">
            <v>1642</v>
          </cell>
          <cell r="F806" t="str">
            <v>m2</v>
          </cell>
          <cell r="G806">
            <v>164.28</v>
          </cell>
          <cell r="H806">
            <v>176.68</v>
          </cell>
          <cell r="AI806">
            <v>0</v>
          </cell>
          <cell r="AJ806" t="str">
            <v>N</v>
          </cell>
        </row>
        <row r="807">
          <cell r="A807" t="str">
            <v>11-19-c-02</v>
          </cell>
          <cell r="B807" t="str">
            <v>Pointing flush on stone work, upto 20' height On stone work raised : in c/s mortar 1:3</v>
          </cell>
          <cell r="C807" t="str">
            <v>100 Sft</v>
          </cell>
          <cell r="D807">
            <v>1526.75</v>
          </cell>
          <cell r="E807">
            <v>1786.3</v>
          </cell>
          <cell r="F807" t="str">
            <v>m2</v>
          </cell>
          <cell r="G807">
            <v>164.28</v>
          </cell>
          <cell r="H807">
            <v>192.21</v>
          </cell>
          <cell r="K807">
            <v>0.55000000000000004</v>
          </cell>
          <cell r="L807" t="str">
            <v>Bags</v>
          </cell>
          <cell r="M807">
            <v>5.8999999999999997E-2</v>
          </cell>
          <cell r="N807" t="str">
            <v>Bags</v>
          </cell>
          <cell r="AI807">
            <v>0.60899999999999999</v>
          </cell>
          <cell r="AJ807" t="str">
            <v>Y</v>
          </cell>
        </row>
        <row r="808">
          <cell r="A808" t="str">
            <v>11-24-b-01</v>
          </cell>
          <cell r="B808" t="str">
            <v>Colour washing: Old surface : One coat</v>
          </cell>
          <cell r="C808" t="str">
            <v>100 Sft</v>
          </cell>
          <cell r="D808">
            <v>52.7</v>
          </cell>
          <cell r="E808">
            <v>73.27</v>
          </cell>
          <cell r="F808" t="str">
            <v>m2</v>
          </cell>
          <cell r="G808">
            <v>5.67</v>
          </cell>
          <cell r="H808">
            <v>7.88</v>
          </cell>
          <cell r="AI808">
            <v>0</v>
          </cell>
          <cell r="AJ808" t="str">
            <v>N</v>
          </cell>
        </row>
        <row r="809">
          <cell r="A809" t="str">
            <v>11-24-b-02</v>
          </cell>
          <cell r="B809" t="str">
            <v>Colour washing: Old surface : Two coats</v>
          </cell>
          <cell r="C809" t="str">
            <v>100 Sft</v>
          </cell>
          <cell r="D809">
            <v>91.76</v>
          </cell>
          <cell r="E809">
            <v>125.1</v>
          </cell>
          <cell r="F809" t="str">
            <v>m2</v>
          </cell>
          <cell r="G809">
            <v>9.8699999999999992</v>
          </cell>
          <cell r="H809">
            <v>13.46</v>
          </cell>
          <cell r="AI809">
            <v>0</v>
          </cell>
          <cell r="AJ809" t="str">
            <v>N</v>
          </cell>
        </row>
        <row r="810">
          <cell r="A810" t="str">
            <v>11-25-a-01</v>
          </cell>
          <cell r="B810" t="str">
            <v>White washing: New surface : One coat</v>
          </cell>
          <cell r="C810" t="str">
            <v>100 Sft</v>
          </cell>
          <cell r="D810">
            <v>43.4</v>
          </cell>
          <cell r="E810">
            <v>52.66</v>
          </cell>
          <cell r="F810" t="str">
            <v>m2</v>
          </cell>
          <cell r="G810">
            <v>4.67</v>
          </cell>
          <cell r="H810">
            <v>5.67</v>
          </cell>
          <cell r="AI810">
            <v>0</v>
          </cell>
          <cell r="AJ810" t="str">
            <v>N</v>
          </cell>
        </row>
        <row r="811">
          <cell r="A811" t="str">
            <v>11-25-b-02</v>
          </cell>
          <cell r="B811" t="str">
            <v>White washing: Old surface : Two coats</v>
          </cell>
          <cell r="C811" t="str">
            <v>100 Sft</v>
          </cell>
          <cell r="D811">
            <v>91.76</v>
          </cell>
          <cell r="E811">
            <v>103.53</v>
          </cell>
          <cell r="F811" t="str">
            <v>m2</v>
          </cell>
          <cell r="G811">
            <v>9.8699999999999992</v>
          </cell>
          <cell r="H811">
            <v>11.14</v>
          </cell>
          <cell r="AI811">
            <v>0</v>
          </cell>
          <cell r="AJ811" t="str">
            <v>N</v>
          </cell>
        </row>
        <row r="812">
          <cell r="A812" t="str">
            <v>11-34-d</v>
          </cell>
          <cell r="B812" t="str">
            <v>Petty repairs to Room exceeding 100 sft area</v>
          </cell>
          <cell r="C812" t="str">
            <v>Each</v>
          </cell>
          <cell r="D812">
            <v>224.75</v>
          </cell>
          <cell r="E812">
            <v>648.25</v>
          </cell>
          <cell r="F812" t="str">
            <v>Each</v>
          </cell>
          <cell r="G812">
            <v>224.75</v>
          </cell>
          <cell r="H812">
            <v>648.25</v>
          </cell>
          <cell r="AI812">
            <v>0</v>
          </cell>
          <cell r="AJ812" t="str">
            <v>N</v>
          </cell>
        </row>
        <row r="813">
          <cell r="A813" t="str">
            <v>10-01</v>
          </cell>
          <cell r="B813" t="str">
            <v>Laying murum flooring complete as per specs</v>
          </cell>
          <cell r="C813" t="str">
            <v>100 Sft</v>
          </cell>
          <cell r="D813">
            <v>1271</v>
          </cell>
          <cell r="E813">
            <v>4610.6000000000004</v>
          </cell>
          <cell r="F813" t="str">
            <v>m2</v>
          </cell>
          <cell r="G813">
            <v>136.76</v>
          </cell>
          <cell r="H813">
            <v>496.1</v>
          </cell>
          <cell r="AI813">
            <v>0</v>
          </cell>
          <cell r="AJ813" t="str">
            <v>N</v>
          </cell>
        </row>
        <row r="814">
          <cell r="A814" t="str">
            <v>10-02</v>
          </cell>
          <cell r="B814" t="str">
            <v>Earth flooring 6" thick consolidated layer of moistened earth, including ramming</v>
          </cell>
          <cell r="C814" t="str">
            <v>100 Sft</v>
          </cell>
          <cell r="D814">
            <v>422.38</v>
          </cell>
          <cell r="E814">
            <v>994.1</v>
          </cell>
          <cell r="F814" t="str">
            <v>m2</v>
          </cell>
          <cell r="G814">
            <v>45.45</v>
          </cell>
          <cell r="H814">
            <v>106.97</v>
          </cell>
          <cell r="AI814">
            <v>0</v>
          </cell>
          <cell r="AJ814" t="str">
            <v>N</v>
          </cell>
        </row>
        <row r="815">
          <cell r="A815" t="str">
            <v>10-03-a</v>
          </cell>
          <cell r="B815" t="str">
            <v>Provide, lay, water &amp; ram clean coarse sand under floor / brick paving, complete</v>
          </cell>
          <cell r="C815" t="str">
            <v>100 Cft</v>
          </cell>
          <cell r="D815">
            <v>1665.85</v>
          </cell>
          <cell r="E815">
            <v>2018.73</v>
          </cell>
          <cell r="F815" t="str">
            <v>m3</v>
          </cell>
          <cell r="G815">
            <v>588.29</v>
          </cell>
          <cell r="H815">
            <v>712.91</v>
          </cell>
          <cell r="AI815">
            <v>0</v>
          </cell>
          <cell r="AJ815" t="str">
            <v>N</v>
          </cell>
        </row>
        <row r="816">
          <cell r="A816" t="str">
            <v>10-03-b</v>
          </cell>
          <cell r="B816" t="str">
            <v>Provide, lay, water &amp; ram brick ballast 1.5" to 2" guage mixed with 25% sand for floor foundations</v>
          </cell>
          <cell r="C816" t="str">
            <v>100 Cft</v>
          </cell>
          <cell r="D816">
            <v>3333.09</v>
          </cell>
          <cell r="E816">
            <v>6226.97</v>
          </cell>
          <cell r="F816" t="str">
            <v>m3</v>
          </cell>
          <cell r="G816">
            <v>1177.07</v>
          </cell>
          <cell r="H816">
            <v>2199.04</v>
          </cell>
          <cell r="AI816">
            <v>0</v>
          </cell>
          <cell r="AJ816" t="str">
            <v>N</v>
          </cell>
        </row>
        <row r="817">
          <cell r="A817" t="str">
            <v>10-04</v>
          </cell>
          <cell r="B817" t="str">
            <v>Mud floor of 6" thick consolidated layer of moist earth &amp; finished off with 1" mud plaster</v>
          </cell>
          <cell r="C817" t="str">
            <v>100 Sft</v>
          </cell>
          <cell r="D817">
            <v>806</v>
          </cell>
          <cell r="E817">
            <v>1690.28</v>
          </cell>
          <cell r="F817" t="str">
            <v>m2</v>
          </cell>
          <cell r="G817">
            <v>86.73</v>
          </cell>
          <cell r="H817">
            <v>181.87</v>
          </cell>
          <cell r="AI817">
            <v>0</v>
          </cell>
          <cell r="AJ817" t="str">
            <v>N</v>
          </cell>
        </row>
        <row r="818">
          <cell r="A818" t="str">
            <v>10-05</v>
          </cell>
          <cell r="B818" t="str">
            <v>Dry brick paving laid flat,sand grouted, including prep. Of bed, by 1/2" thick mud plaster</v>
          </cell>
          <cell r="C818" t="str">
            <v>100 Sft</v>
          </cell>
          <cell r="D818">
            <v>587.45000000000005</v>
          </cell>
          <cell r="E818">
            <v>2166.8000000000002</v>
          </cell>
          <cell r="F818" t="str">
            <v>m2</v>
          </cell>
          <cell r="G818">
            <v>63.21</v>
          </cell>
          <cell r="H818">
            <v>233.15</v>
          </cell>
          <cell r="O818">
            <v>350</v>
          </cell>
          <cell r="P818" t="str">
            <v>Nos.</v>
          </cell>
          <cell r="Q818">
            <v>37.67</v>
          </cell>
          <cell r="R818" t="str">
            <v>Nos.</v>
          </cell>
          <cell r="AI818">
            <v>387.67</v>
          </cell>
          <cell r="AJ818" t="str">
            <v>Y</v>
          </cell>
        </row>
        <row r="819">
          <cell r="A819" t="str">
            <v>10-06</v>
          </cell>
          <cell r="B819" t="str">
            <v>Dry brick on edge paving, sand grouted, including prep. Of bed, by 1/2" thick mud plaster</v>
          </cell>
          <cell r="C819" t="str">
            <v>100 Sft</v>
          </cell>
          <cell r="D819">
            <v>829.56</v>
          </cell>
          <cell r="E819">
            <v>3160.02</v>
          </cell>
          <cell r="F819" t="str">
            <v>m2</v>
          </cell>
          <cell r="G819">
            <v>89.26</v>
          </cell>
          <cell r="H819">
            <v>340.02</v>
          </cell>
          <cell r="O819">
            <v>525</v>
          </cell>
          <cell r="P819" t="str">
            <v>Nos.</v>
          </cell>
          <cell r="Q819">
            <v>56.51</v>
          </cell>
          <cell r="R819" t="str">
            <v>Nos.</v>
          </cell>
          <cell r="AI819">
            <v>581.51</v>
          </cell>
          <cell r="AJ819" t="str">
            <v>Y</v>
          </cell>
        </row>
        <row r="820">
          <cell r="A820" t="str">
            <v>10-07</v>
          </cell>
          <cell r="B820" t="str">
            <v xml:space="preserve">Grouting 4.5" dry brick work with cement sand mortar 1:5 </v>
          </cell>
          <cell r="C820" t="str">
            <v>100 Sft</v>
          </cell>
          <cell r="D820">
            <v>573.5</v>
          </cell>
          <cell r="E820">
            <v>927.7</v>
          </cell>
          <cell r="F820" t="str">
            <v>m2</v>
          </cell>
          <cell r="G820">
            <v>61.71</v>
          </cell>
          <cell r="H820">
            <v>99.82</v>
          </cell>
          <cell r="K820">
            <v>0.71</v>
          </cell>
          <cell r="L820" t="str">
            <v>Bags</v>
          </cell>
          <cell r="M820">
            <v>7.5999999999999998E-2</v>
          </cell>
          <cell r="N820" t="str">
            <v>Bags</v>
          </cell>
          <cell r="AI820">
            <v>0.78599999999999992</v>
          </cell>
          <cell r="AJ820" t="str">
            <v>Y</v>
          </cell>
        </row>
        <row r="821">
          <cell r="A821" t="str">
            <v>10-08</v>
          </cell>
          <cell r="B821" t="str">
            <v>Flat brick flooring laid in 1:6 c/s mortar over a bed of 3/4" thick cement mortar 1:6</v>
          </cell>
          <cell r="C821" t="str">
            <v>100 Sft</v>
          </cell>
          <cell r="D821">
            <v>999.75</v>
          </cell>
          <cell r="E821">
            <v>3156.82</v>
          </cell>
          <cell r="F821" t="str">
            <v>m2</v>
          </cell>
          <cell r="G821">
            <v>107.57</v>
          </cell>
          <cell r="H821">
            <v>339.67</v>
          </cell>
          <cell r="K821">
            <v>1.32</v>
          </cell>
          <cell r="L821" t="str">
            <v>Bags</v>
          </cell>
          <cell r="M821">
            <v>0.14199999999999999</v>
          </cell>
          <cell r="N821" t="str">
            <v>Bags</v>
          </cell>
          <cell r="O821">
            <v>350</v>
          </cell>
          <cell r="P821" t="str">
            <v>Nos.</v>
          </cell>
          <cell r="Q821">
            <v>37.67</v>
          </cell>
          <cell r="R821" t="str">
            <v>Nos.</v>
          </cell>
          <cell r="AI821">
            <v>389.13200000000001</v>
          </cell>
          <cell r="AJ821" t="str">
            <v>Y</v>
          </cell>
        </row>
        <row r="822">
          <cell r="A822" t="str">
            <v>10-09</v>
          </cell>
          <cell r="B822" t="str">
            <v>Brick on edge flooring, laid in 1:6 c/s mortar, over a bed of 3/4" thick cement mortar 1:6</v>
          </cell>
          <cell r="C822" t="str">
            <v>100 Sft</v>
          </cell>
          <cell r="D822">
            <v>1286.5</v>
          </cell>
          <cell r="E822">
            <v>4367.1000000000004</v>
          </cell>
          <cell r="F822" t="str">
            <v>m2</v>
          </cell>
          <cell r="G822">
            <v>138.43</v>
          </cell>
          <cell r="H822">
            <v>469.9</v>
          </cell>
          <cell r="K822">
            <v>1.67</v>
          </cell>
          <cell r="L822" t="str">
            <v>Bags</v>
          </cell>
          <cell r="M822">
            <v>0.18</v>
          </cell>
          <cell r="N822" t="str">
            <v>Bags</v>
          </cell>
          <cell r="O822">
            <v>525</v>
          </cell>
          <cell r="P822" t="str">
            <v>Nos.</v>
          </cell>
          <cell r="Q822">
            <v>56.51</v>
          </cell>
          <cell r="R822" t="str">
            <v>Nos.</v>
          </cell>
          <cell r="AI822">
            <v>583.36</v>
          </cell>
          <cell r="AJ822" t="str">
            <v>Y</v>
          </cell>
        </row>
        <row r="823">
          <cell r="A823" t="str">
            <v>10-10</v>
          </cell>
          <cell r="B823" t="str">
            <v>Brick tiles (12"x6"x2") laid in 1:6 c/s mortar, over a bed of 3/4" thick c/s mortar 1:6</v>
          </cell>
          <cell r="C823" t="str">
            <v>100 Sft</v>
          </cell>
          <cell r="D823">
            <v>999.75</v>
          </cell>
          <cell r="E823">
            <v>2837.98</v>
          </cell>
          <cell r="F823" t="str">
            <v>m2</v>
          </cell>
          <cell r="G823">
            <v>107.57</v>
          </cell>
          <cell r="H823">
            <v>305.37</v>
          </cell>
          <cell r="K823">
            <v>1.1200000000000001</v>
          </cell>
          <cell r="L823" t="str">
            <v>Bags</v>
          </cell>
          <cell r="M823">
            <v>0.121</v>
          </cell>
          <cell r="N823" t="str">
            <v>Bags</v>
          </cell>
          <cell r="O823">
            <v>210</v>
          </cell>
          <cell r="P823" t="str">
            <v>Nos.</v>
          </cell>
          <cell r="Q823">
            <v>22.6</v>
          </cell>
          <cell r="R823" t="str">
            <v>Nos.</v>
          </cell>
          <cell r="AI823">
            <v>233.84100000000001</v>
          </cell>
          <cell r="AJ823" t="str">
            <v>Y</v>
          </cell>
        </row>
        <row r="824">
          <cell r="A824" t="str">
            <v>10-11</v>
          </cell>
          <cell r="B824" t="str">
            <v>Brick tiles (9"x4.5"x1.5") laid flat in 1:3 c/s mortar over a bed of 3/4" thick cement mortar 1:6</v>
          </cell>
          <cell r="C824" t="str">
            <v>100 Sft</v>
          </cell>
          <cell r="D824">
            <v>1147</v>
          </cell>
          <cell r="E824">
            <v>3579.34</v>
          </cell>
          <cell r="F824" t="str">
            <v>m2</v>
          </cell>
          <cell r="G824">
            <v>123.42</v>
          </cell>
          <cell r="H824">
            <v>385.14</v>
          </cell>
          <cell r="K824">
            <v>1.42</v>
          </cell>
          <cell r="L824" t="str">
            <v>Bags</v>
          </cell>
          <cell r="M824">
            <v>0.153</v>
          </cell>
          <cell r="N824" t="str">
            <v>Bags</v>
          </cell>
          <cell r="O824">
            <v>350</v>
          </cell>
          <cell r="P824" t="str">
            <v>Nos.</v>
          </cell>
          <cell r="Q824">
            <v>37.67</v>
          </cell>
          <cell r="R824" t="str">
            <v>Nos.</v>
          </cell>
          <cell r="AI824">
            <v>389.24299999999999</v>
          </cell>
          <cell r="AJ824" t="str">
            <v>Y</v>
          </cell>
        </row>
        <row r="825">
          <cell r="A825" t="str">
            <v>10-12</v>
          </cell>
          <cell r="B825" t="str">
            <v>Cement tiles (8"x8"x3/4") laid flat in 1:2 c/s mortar, over 3/4" thick bed of c/s mortar 1:2</v>
          </cell>
          <cell r="C825" t="str">
            <v>100 Sft</v>
          </cell>
          <cell r="D825">
            <v>1533.57</v>
          </cell>
          <cell r="E825">
            <v>14369.43</v>
          </cell>
          <cell r="F825" t="str">
            <v>m2</v>
          </cell>
          <cell r="G825">
            <v>165.01</v>
          </cell>
          <cell r="H825">
            <v>1546.15</v>
          </cell>
          <cell r="K825">
            <v>2.64</v>
          </cell>
          <cell r="L825" t="str">
            <v>Bags</v>
          </cell>
          <cell r="M825">
            <v>0.28399999999999997</v>
          </cell>
          <cell r="N825" t="str">
            <v>Bags</v>
          </cell>
          <cell r="AI825">
            <v>2.9239999999999999</v>
          </cell>
          <cell r="AJ825" t="str">
            <v>Y</v>
          </cell>
        </row>
        <row r="826">
          <cell r="A826" t="str">
            <v>10-13-a</v>
          </cell>
          <cell r="B826" t="str">
            <v>Cement concrete tiles laid in 1:2 c/s mortar over 3/4" thick bed of c/s mortar 1:2 : 12" x 12" x 1"</v>
          </cell>
          <cell r="C826" t="str">
            <v>100 Sft</v>
          </cell>
          <cell r="D826">
            <v>1533.57</v>
          </cell>
          <cell r="E826">
            <v>7835.43</v>
          </cell>
          <cell r="F826" t="str">
            <v>m2</v>
          </cell>
          <cell r="G826">
            <v>165.01</v>
          </cell>
          <cell r="H826">
            <v>843.09</v>
          </cell>
          <cell r="K826">
            <v>2.64</v>
          </cell>
          <cell r="L826" t="str">
            <v>Bags</v>
          </cell>
          <cell r="M826">
            <v>0.28399999999999997</v>
          </cell>
          <cell r="N826" t="str">
            <v>Bags</v>
          </cell>
          <cell r="AI826">
            <v>2.9239999999999999</v>
          </cell>
          <cell r="AJ826" t="str">
            <v>Y</v>
          </cell>
        </row>
        <row r="827">
          <cell r="A827" t="str">
            <v>10-13-b</v>
          </cell>
          <cell r="B827" t="str">
            <v>Cement concrete tiles laid in 1:2 c/s mortar over 3/4" thick bed of c/s mortar 1:2 : 9" x 9" x 3/4"</v>
          </cell>
          <cell r="C827" t="str">
            <v>100 Sft</v>
          </cell>
          <cell r="D827">
            <v>1533.57</v>
          </cell>
          <cell r="E827">
            <v>6804.51</v>
          </cell>
          <cell r="F827" t="str">
            <v>m2</v>
          </cell>
          <cell r="G827">
            <v>165.01</v>
          </cell>
          <cell r="H827">
            <v>732.17</v>
          </cell>
          <cell r="K827">
            <v>2.64</v>
          </cell>
          <cell r="L827" t="str">
            <v>Bags</v>
          </cell>
          <cell r="M827">
            <v>0.28399999999999997</v>
          </cell>
          <cell r="N827" t="str">
            <v>Bags</v>
          </cell>
          <cell r="AI827">
            <v>2.9239999999999999</v>
          </cell>
          <cell r="AJ827" t="str">
            <v>Y</v>
          </cell>
        </row>
        <row r="828">
          <cell r="A828" t="str">
            <v>10-13-c</v>
          </cell>
          <cell r="B828" t="str">
            <v>Cement concrete tiles laid in 1:2 c/s mortar over 3/4" thick bed of c/s mortar 1:2 : 6" x 6" x 3/4"</v>
          </cell>
          <cell r="C828" t="str">
            <v>100 Sft</v>
          </cell>
          <cell r="D828">
            <v>1533.57</v>
          </cell>
          <cell r="E828">
            <v>6819.03</v>
          </cell>
          <cell r="F828" t="str">
            <v>m2</v>
          </cell>
          <cell r="G828">
            <v>165.01</v>
          </cell>
          <cell r="H828">
            <v>733.73</v>
          </cell>
          <cell r="K828">
            <v>2.64</v>
          </cell>
          <cell r="L828" t="str">
            <v>Bags</v>
          </cell>
          <cell r="M828">
            <v>0.28399999999999997</v>
          </cell>
          <cell r="N828" t="str">
            <v>Bags</v>
          </cell>
          <cell r="AI828">
            <v>2.9239999999999999</v>
          </cell>
          <cell r="AJ828" t="str">
            <v>Y</v>
          </cell>
        </row>
        <row r="829">
          <cell r="A829" t="str">
            <v>10-14</v>
          </cell>
          <cell r="B829" t="str">
            <v>Coloured cement tile (8"x8"x3/4") of dark shade laid flat in 1:2 c/s mortar over 3/4" mortar bed</v>
          </cell>
          <cell r="C829" t="str">
            <v>100 Sft</v>
          </cell>
          <cell r="D829">
            <v>1533.57</v>
          </cell>
          <cell r="E829">
            <v>7109.43</v>
          </cell>
          <cell r="F829" t="str">
            <v>m2</v>
          </cell>
          <cell r="G829">
            <v>165.01</v>
          </cell>
          <cell r="H829">
            <v>764.97</v>
          </cell>
          <cell r="K829">
            <v>2.64</v>
          </cell>
          <cell r="L829" t="str">
            <v>Bags</v>
          </cell>
          <cell r="M829">
            <v>0.28399999999999997</v>
          </cell>
          <cell r="N829" t="str">
            <v>Bags</v>
          </cell>
          <cell r="AI829">
            <v>2.9239999999999999</v>
          </cell>
          <cell r="AJ829" t="str">
            <v>Y</v>
          </cell>
        </row>
        <row r="830">
          <cell r="A830" t="str">
            <v>10-15-a</v>
          </cell>
          <cell r="B830" t="str">
            <v>Provide &amp; lay topping of concrete 1:2:4, including surface finishing &amp; dividing in panels : 1" thick.</v>
          </cell>
          <cell r="C830" t="str">
            <v>100 Sft</v>
          </cell>
          <cell r="D830">
            <v>903.65</v>
          </cell>
          <cell r="E830">
            <v>1874.95</v>
          </cell>
          <cell r="F830" t="str">
            <v>m2</v>
          </cell>
          <cell r="G830">
            <v>97.23</v>
          </cell>
          <cell r="H830">
            <v>201.74</v>
          </cell>
          <cell r="J830" t="str">
            <v>If glass strips are used</v>
          </cell>
          <cell r="K830">
            <v>1.52</v>
          </cell>
          <cell r="L830" t="str">
            <v>Bags</v>
          </cell>
          <cell r="M830">
            <v>0.16400000000000001</v>
          </cell>
          <cell r="N830" t="str">
            <v>Bags</v>
          </cell>
          <cell r="AI830">
            <v>1.6839999999999999</v>
          </cell>
          <cell r="AJ830" t="str">
            <v>Y</v>
          </cell>
        </row>
        <row r="831">
          <cell r="A831" t="str">
            <v>10-15-b</v>
          </cell>
          <cell r="B831" t="str">
            <v>Provide &amp; lay topping of concrete 1:2:4, including surface finishing &amp; dividing in panels: 1.5" thick</v>
          </cell>
          <cell r="C831" t="str">
            <v>100 Sft</v>
          </cell>
          <cell r="D831">
            <v>1057.0999999999999</v>
          </cell>
          <cell r="E831">
            <v>2329.87</v>
          </cell>
          <cell r="F831" t="str">
            <v>m2</v>
          </cell>
          <cell r="G831">
            <v>113.74</v>
          </cell>
          <cell r="H831">
            <v>250.69</v>
          </cell>
          <cell r="K831">
            <v>2</v>
          </cell>
          <cell r="L831" t="str">
            <v>Bags</v>
          </cell>
          <cell r="M831">
            <v>0.215</v>
          </cell>
          <cell r="N831" t="str">
            <v>Bags</v>
          </cell>
          <cell r="AI831">
            <v>2.2149999999999999</v>
          </cell>
          <cell r="AJ831" t="str">
            <v>Y</v>
          </cell>
        </row>
        <row r="832">
          <cell r="A832" t="str">
            <v>10-15-c</v>
          </cell>
          <cell r="B832" t="str">
            <v>Provide &amp; lay topping of concrete 1:2:4, including surface finishing &amp; dividing in panels: 1.5" thick</v>
          </cell>
          <cell r="C832" t="str">
            <v>100 Sft</v>
          </cell>
          <cell r="D832">
            <v>1057.0999999999999</v>
          </cell>
          <cell r="E832">
            <v>2494.61</v>
          </cell>
          <cell r="F832" t="str">
            <v>m2</v>
          </cell>
          <cell r="G832">
            <v>113.74</v>
          </cell>
          <cell r="H832">
            <v>268.42</v>
          </cell>
          <cell r="K832">
            <v>2.2400000000000002</v>
          </cell>
          <cell r="L832" t="str">
            <v>Bags</v>
          </cell>
          <cell r="M832">
            <v>0.24099999999999999</v>
          </cell>
          <cell r="N832" t="str">
            <v>Bags</v>
          </cell>
          <cell r="AI832">
            <v>2.4810000000000003</v>
          </cell>
          <cell r="AJ832" t="str">
            <v>Y</v>
          </cell>
        </row>
        <row r="833">
          <cell r="A833" t="str">
            <v>10-15-d</v>
          </cell>
          <cell r="B833" t="str">
            <v>Provide &amp; lay topping of concrete 1:2:4, including surface finishing &amp; dividing in panels : 1.75" thick</v>
          </cell>
          <cell r="C833" t="str">
            <v>100 Sft</v>
          </cell>
          <cell r="D833">
            <v>1057.0999999999999</v>
          </cell>
          <cell r="E833">
            <v>2837.16</v>
          </cell>
          <cell r="F833" t="str">
            <v>m2</v>
          </cell>
          <cell r="G833">
            <v>113.74</v>
          </cell>
          <cell r="H833">
            <v>305.27999999999997</v>
          </cell>
          <cell r="K833">
            <v>2.75</v>
          </cell>
          <cell r="L833" t="str">
            <v>Bags</v>
          </cell>
          <cell r="M833">
            <v>0.29599999999999999</v>
          </cell>
          <cell r="N833" t="str">
            <v>Bags</v>
          </cell>
          <cell r="AI833">
            <v>3.0459999999999998</v>
          </cell>
          <cell r="AJ833" t="str">
            <v>Y</v>
          </cell>
        </row>
        <row r="834">
          <cell r="A834" t="str">
            <v>10-15-e</v>
          </cell>
          <cell r="B834" t="str">
            <v>Provide &amp; lay topping of concrete 1:2:4, including surface finishing &amp; dividing in panels : 2" thick</v>
          </cell>
          <cell r="C834" t="str">
            <v>100 Sft</v>
          </cell>
          <cell r="D834">
            <v>1196.5999999999999</v>
          </cell>
          <cell r="E834">
            <v>3142.04</v>
          </cell>
          <cell r="F834" t="str">
            <v>m2</v>
          </cell>
          <cell r="G834">
            <v>128.75</v>
          </cell>
          <cell r="H834">
            <v>338.08</v>
          </cell>
          <cell r="K834">
            <v>3.05</v>
          </cell>
          <cell r="L834" t="str">
            <v>Bags</v>
          </cell>
          <cell r="M834">
            <v>0.32800000000000001</v>
          </cell>
          <cell r="N834" t="str">
            <v>Bags</v>
          </cell>
          <cell r="AI834">
            <v>3.3779999999999997</v>
          </cell>
          <cell r="AJ834" t="str">
            <v>Y</v>
          </cell>
        </row>
        <row r="835">
          <cell r="A835" t="str">
            <v>10-15-f</v>
          </cell>
          <cell r="B835" t="str">
            <v>Provide &amp; lay topping of concrete 1:2:4, including surface finishing &amp; dividing in panels: 2.25" thick</v>
          </cell>
          <cell r="C835" t="str">
            <v>100 Sft</v>
          </cell>
          <cell r="D835">
            <v>1736</v>
          </cell>
          <cell r="E835">
            <v>3963.31</v>
          </cell>
          <cell r="F835" t="str">
            <v>m2</v>
          </cell>
          <cell r="G835">
            <v>186.79</v>
          </cell>
          <cell r="H835">
            <v>426.45</v>
          </cell>
          <cell r="K835">
            <v>3.5</v>
          </cell>
          <cell r="L835" t="str">
            <v>Bags</v>
          </cell>
          <cell r="M835">
            <v>0.377</v>
          </cell>
          <cell r="N835" t="str">
            <v>Bags</v>
          </cell>
          <cell r="AI835">
            <v>3.8769999999999998</v>
          </cell>
          <cell r="AJ835" t="str">
            <v>Y</v>
          </cell>
        </row>
        <row r="836">
          <cell r="A836" t="str">
            <v>10-15-g</v>
          </cell>
          <cell r="B836" t="str">
            <v>Provide &amp; lay topping of concrete 1:2:4, including surface finishing &amp; dividing in panels: 2.5" thick</v>
          </cell>
          <cell r="C836" t="str">
            <v>100 Sft</v>
          </cell>
          <cell r="D836">
            <v>1805.75</v>
          </cell>
          <cell r="E836">
            <v>4230.1899999999996</v>
          </cell>
          <cell r="F836" t="str">
            <v>m2</v>
          </cell>
          <cell r="G836">
            <v>194.3</v>
          </cell>
          <cell r="H836">
            <v>455.17</v>
          </cell>
          <cell r="K836">
            <v>3.75</v>
          </cell>
          <cell r="L836" t="str">
            <v>Bags</v>
          </cell>
          <cell r="M836">
            <v>0.40400000000000003</v>
          </cell>
          <cell r="N836" t="str">
            <v>Bags</v>
          </cell>
          <cell r="AI836">
            <v>4.1539999999999999</v>
          </cell>
          <cell r="AJ836" t="str">
            <v>Y</v>
          </cell>
        </row>
        <row r="837">
          <cell r="A837" t="str">
            <v>10-15-h</v>
          </cell>
          <cell r="B837" t="str">
            <v>Provide &amp; lay topping of concrete 1:2:4, including surface finishing &amp; dividing in panels: 2.75" thick</v>
          </cell>
          <cell r="C837" t="str">
            <v>100 Sft</v>
          </cell>
          <cell r="D837">
            <v>2170</v>
          </cell>
          <cell r="E837">
            <v>4791.7700000000004</v>
          </cell>
          <cell r="F837" t="str">
            <v>m2</v>
          </cell>
          <cell r="G837">
            <v>233.49</v>
          </cell>
          <cell r="H837">
            <v>515.59</v>
          </cell>
          <cell r="K837">
            <v>4</v>
          </cell>
          <cell r="L837" t="str">
            <v>Bags</v>
          </cell>
          <cell r="M837">
            <v>0.43099999999999999</v>
          </cell>
          <cell r="N837" t="str">
            <v>Bags</v>
          </cell>
          <cell r="AI837">
            <v>4.431</v>
          </cell>
          <cell r="AJ837" t="str">
            <v>Y</v>
          </cell>
        </row>
        <row r="838">
          <cell r="A838" t="str">
            <v>10-15-i</v>
          </cell>
          <cell r="B838" t="str">
            <v>Provide &amp; lay topping of concrete 1:2:4, including surface finishing &amp; dividing in panels : 3" thick</v>
          </cell>
          <cell r="C838" t="str">
            <v>100 Sft</v>
          </cell>
          <cell r="D838">
            <v>2022.75</v>
          </cell>
          <cell r="E838">
            <v>4893.41</v>
          </cell>
          <cell r="F838" t="str">
            <v>m2</v>
          </cell>
          <cell r="G838">
            <v>217.65</v>
          </cell>
          <cell r="H838">
            <v>526.53</v>
          </cell>
          <cell r="K838">
            <v>4.47</v>
          </cell>
          <cell r="L838" t="str">
            <v>Bags</v>
          </cell>
          <cell r="M838">
            <v>0.48099999999999998</v>
          </cell>
          <cell r="N838" t="str">
            <v>Bags</v>
          </cell>
          <cell r="AI838">
            <v>4.9509999999999996</v>
          </cell>
          <cell r="AJ838" t="str">
            <v>Y</v>
          </cell>
        </row>
        <row r="839">
          <cell r="A839" t="str">
            <v>10-16-a</v>
          </cell>
          <cell r="B839" t="str">
            <v>Provide &amp; laying conglomerate floor (two coat work) with top layer of 1/2" thick wearing surface of one part of cement 2 parts of stone chips passing 3/16" sieve over bottom layer of cement concrete (1:3:6) including surface finishing &amp; dividing in panels: 1.5" thick</v>
          </cell>
          <cell r="C839" t="str">
            <v>100 Sft</v>
          </cell>
          <cell r="D839">
            <v>1906.5</v>
          </cell>
          <cell r="E839">
            <v>3215.07</v>
          </cell>
          <cell r="F839" t="str">
            <v>m2</v>
          </cell>
          <cell r="G839">
            <v>205.14</v>
          </cell>
          <cell r="H839">
            <v>345.94</v>
          </cell>
          <cell r="J839" t="str">
            <v>ditto</v>
          </cell>
          <cell r="K839">
            <v>2.2000000000000002</v>
          </cell>
          <cell r="L839" t="str">
            <v>Bags</v>
          </cell>
          <cell r="M839">
            <v>0.23699999999999999</v>
          </cell>
          <cell r="N839" t="str">
            <v>Bags</v>
          </cell>
          <cell r="AI839">
            <v>2.4370000000000003</v>
          </cell>
          <cell r="AJ839" t="str">
            <v>Y</v>
          </cell>
        </row>
        <row r="840">
          <cell r="A840" t="str">
            <v>10-16-b</v>
          </cell>
          <cell r="B840" t="str">
            <v>Provide &amp; laying conglomerate floor (two coat work) with top layer of 1/2" thick wearing surface of one part of cement 2 parts of stone chips passing 3/16" sieve over bottom layer of cement concrete (1:3:6) including surface finishing &amp; dividing in panels: 1.75" thick</v>
          </cell>
          <cell r="C840" t="str">
            <v>100 Sft</v>
          </cell>
          <cell r="D840">
            <v>1317.5</v>
          </cell>
          <cell r="E840">
            <v>2742.15</v>
          </cell>
          <cell r="F840" t="str">
            <v>m2</v>
          </cell>
          <cell r="G840">
            <v>141.76</v>
          </cell>
          <cell r="H840">
            <v>295.06</v>
          </cell>
          <cell r="K840">
            <v>2.4</v>
          </cell>
          <cell r="L840" t="str">
            <v>Bags</v>
          </cell>
          <cell r="M840">
            <v>0.25800000000000001</v>
          </cell>
          <cell r="N840" t="str">
            <v>Bags</v>
          </cell>
          <cell r="AI840">
            <v>2.6579999999999999</v>
          </cell>
          <cell r="AJ840" t="str">
            <v>Y</v>
          </cell>
        </row>
        <row r="841">
          <cell r="A841" t="str">
            <v>10-16-c</v>
          </cell>
          <cell r="B841" t="str">
            <v>Provide &amp; laying conglomerate floor (two coat work) with top layer of 1/2" thick wearing surface of one part of cement 2 parts of stone chips passing 3/16" sieve over bottom layer of cement concrete (1:3:6) including surface finishing &amp; dividing in panels : 2" thick</v>
          </cell>
          <cell r="C841" t="str">
            <v>100 Sft</v>
          </cell>
          <cell r="D841">
            <v>1457</v>
          </cell>
          <cell r="E841">
            <v>3000.56</v>
          </cell>
          <cell r="F841" t="str">
            <v>m2</v>
          </cell>
          <cell r="G841">
            <v>156.77000000000001</v>
          </cell>
          <cell r="H841">
            <v>322.86</v>
          </cell>
          <cell r="K841">
            <v>2.6</v>
          </cell>
          <cell r="L841" t="str">
            <v>Bags</v>
          </cell>
          <cell r="M841">
            <v>0.28000000000000003</v>
          </cell>
          <cell r="N841" t="str">
            <v>Bags</v>
          </cell>
          <cell r="AI841">
            <v>2.88</v>
          </cell>
          <cell r="AJ841" t="str">
            <v>Y</v>
          </cell>
        </row>
        <row r="842">
          <cell r="A842" t="str">
            <v>10-17</v>
          </cell>
          <cell r="B842" t="str">
            <v>Add extra in cement concrete floor topping if finished with pigment and polishing</v>
          </cell>
          <cell r="C842" t="str">
            <v>100 Sft</v>
          </cell>
          <cell r="D842">
            <v>434</v>
          </cell>
          <cell r="E842">
            <v>934.46</v>
          </cell>
          <cell r="F842" t="str">
            <v>m2</v>
          </cell>
          <cell r="G842">
            <v>46.7</v>
          </cell>
          <cell r="H842">
            <v>100.55</v>
          </cell>
          <cell r="K842">
            <v>0.51</v>
          </cell>
          <cell r="L842" t="str">
            <v>Bags</v>
          </cell>
          <cell r="M842">
            <v>5.5E-2</v>
          </cell>
          <cell r="N842" t="str">
            <v>Bags</v>
          </cell>
          <cell r="AI842">
            <v>0.56500000000000006</v>
          </cell>
          <cell r="AJ842" t="str">
            <v>Y</v>
          </cell>
        </row>
        <row r="843">
          <cell r="A843" t="str">
            <v>10-18</v>
          </cell>
          <cell r="B843" t="str">
            <v>Extra labour for each storey above ground for mosaic, conglomerate, tiles, stone &amp; wood floor.</v>
          </cell>
          <cell r="C843" t="str">
            <v>100 Sft</v>
          </cell>
          <cell r="D843">
            <v>209.25</v>
          </cell>
          <cell r="E843">
            <v>209.25</v>
          </cell>
          <cell r="F843" t="str">
            <v>m2</v>
          </cell>
          <cell r="G843">
            <v>22.52</v>
          </cell>
          <cell r="H843">
            <v>22.52</v>
          </cell>
          <cell r="J843" t="str">
            <v>Applicable to item No</v>
          </cell>
          <cell r="AI843">
            <v>0</v>
          </cell>
          <cell r="AJ843" t="str">
            <v>N</v>
          </cell>
        </row>
        <row r="844">
          <cell r="A844" t="str">
            <v>10-19-a</v>
          </cell>
          <cell r="B844" t="str">
            <v>Flag stone flooring in lime mortar 1:2, over 3/4" bedding : 2" thick</v>
          </cell>
          <cell r="C844" t="str">
            <v>100 Sft</v>
          </cell>
          <cell r="D844">
            <v>2605.5500000000002</v>
          </cell>
          <cell r="E844">
            <v>3870.24</v>
          </cell>
          <cell r="F844" t="str">
            <v>m2</v>
          </cell>
          <cell r="G844">
            <v>280.36</v>
          </cell>
          <cell r="H844">
            <v>416.44</v>
          </cell>
          <cell r="K844">
            <v>1.42</v>
          </cell>
          <cell r="L844" t="str">
            <v>Bags</v>
          </cell>
          <cell r="M844">
            <v>0.153</v>
          </cell>
          <cell r="N844" t="str">
            <v>Bags</v>
          </cell>
          <cell r="AI844">
            <v>1.573</v>
          </cell>
          <cell r="AJ844" t="str">
            <v>Y</v>
          </cell>
        </row>
        <row r="845">
          <cell r="A845" t="str">
            <v>10-19-b</v>
          </cell>
          <cell r="B845" t="str">
            <v>Flag stone flooring in lime mortar 1:2, over 3/4" bedding : 3" thick</v>
          </cell>
          <cell r="C845" t="str">
            <v>100 Sft</v>
          </cell>
          <cell r="D845">
            <v>2429.7800000000002</v>
          </cell>
          <cell r="E845">
            <v>3959.87</v>
          </cell>
          <cell r="F845" t="str">
            <v>m2</v>
          </cell>
          <cell r="G845">
            <v>261.44</v>
          </cell>
          <cell r="H845">
            <v>426.08</v>
          </cell>
          <cell r="K845">
            <v>1.78</v>
          </cell>
          <cell r="L845" t="str">
            <v>Bags</v>
          </cell>
          <cell r="M845">
            <v>0.192</v>
          </cell>
          <cell r="N845" t="str">
            <v>Bags</v>
          </cell>
          <cell r="AI845">
            <v>1.972</v>
          </cell>
          <cell r="AJ845" t="str">
            <v>Y</v>
          </cell>
        </row>
        <row r="846">
          <cell r="A846" t="str">
            <v>10-20-a</v>
          </cell>
          <cell r="B846" t="str">
            <v>Asphalt floor, including base preparation, remelting, setting out &amp; finish : 1" thick topping</v>
          </cell>
          <cell r="C846" t="str">
            <v>100 Sft</v>
          </cell>
          <cell r="D846">
            <v>852.5</v>
          </cell>
          <cell r="E846">
            <v>7252.37</v>
          </cell>
          <cell r="F846" t="str">
            <v>m2</v>
          </cell>
          <cell r="G846">
            <v>91.73</v>
          </cell>
          <cell r="H846">
            <v>780.35</v>
          </cell>
          <cell r="AE846">
            <v>119.8</v>
          </cell>
          <cell r="AF846" t="str">
            <v>Kg</v>
          </cell>
          <cell r="AG846">
            <v>12.9</v>
          </cell>
          <cell r="AH846" t="str">
            <v>Kg</v>
          </cell>
          <cell r="AI846">
            <v>132.69999999999999</v>
          </cell>
          <cell r="AJ846" t="str">
            <v>Y</v>
          </cell>
        </row>
        <row r="847">
          <cell r="A847" t="str">
            <v>10-20-b</v>
          </cell>
          <cell r="B847" t="str">
            <v>Asphalt floor, including base preparation, remelting, setting out &amp; finish : 1/2" thick topping</v>
          </cell>
          <cell r="C847" t="str">
            <v>100 Sft</v>
          </cell>
          <cell r="D847">
            <v>742.45</v>
          </cell>
          <cell r="E847">
            <v>3942.38</v>
          </cell>
          <cell r="F847" t="str">
            <v>m2</v>
          </cell>
          <cell r="G847">
            <v>79.89</v>
          </cell>
          <cell r="H847">
            <v>424.2</v>
          </cell>
          <cell r="AE847">
            <v>59.9</v>
          </cell>
          <cell r="AF847" t="str">
            <v>Kg</v>
          </cell>
          <cell r="AG847">
            <v>6.45</v>
          </cell>
          <cell r="AH847" t="str">
            <v>Kg</v>
          </cell>
          <cell r="AI847">
            <v>66.349999999999994</v>
          </cell>
          <cell r="AJ847" t="str">
            <v>Y</v>
          </cell>
        </row>
        <row r="848">
          <cell r="A848" t="str">
            <v>10-20-c</v>
          </cell>
          <cell r="B848" t="str">
            <v>Asphalt floor, including base preparation, remelting, setting out &amp; finish : 1/4" thick topping</v>
          </cell>
          <cell r="C848" t="str">
            <v>100 Sft</v>
          </cell>
          <cell r="D848">
            <v>520.49</v>
          </cell>
          <cell r="E848">
            <v>2122.9499999999998</v>
          </cell>
          <cell r="F848" t="str">
            <v>m2</v>
          </cell>
          <cell r="G848">
            <v>56</v>
          </cell>
          <cell r="H848">
            <v>228.43</v>
          </cell>
          <cell r="AE848">
            <v>30</v>
          </cell>
          <cell r="AF848" t="str">
            <v>Kg</v>
          </cell>
          <cell r="AG848">
            <v>3.23</v>
          </cell>
          <cell r="AH848" t="str">
            <v>Kg</v>
          </cell>
          <cell r="AI848">
            <v>33.229999999999997</v>
          </cell>
          <cell r="AJ848" t="str">
            <v>Y</v>
          </cell>
        </row>
        <row r="849">
          <cell r="A849" t="str">
            <v>10-21-a</v>
          </cell>
          <cell r="B849" t="str">
            <v>1.375" thick mosaic flooring, including rubbing and polishing complete : Using grey cement</v>
          </cell>
          <cell r="C849" t="str">
            <v>100 Sft</v>
          </cell>
          <cell r="D849">
            <v>3410</v>
          </cell>
          <cell r="E849">
            <v>5808.83</v>
          </cell>
          <cell r="F849" t="str">
            <v>m2</v>
          </cell>
          <cell r="G849">
            <v>366.92</v>
          </cell>
          <cell r="H849">
            <v>625.03</v>
          </cell>
          <cell r="J849" t="str">
            <v>If glass strips are used</v>
          </cell>
          <cell r="K849">
            <v>3.05</v>
          </cell>
          <cell r="L849" t="str">
            <v>Bags</v>
          </cell>
          <cell r="M849">
            <v>0.32800000000000001</v>
          </cell>
          <cell r="N849" t="str">
            <v>Bags</v>
          </cell>
          <cell r="AI849">
            <v>3.3779999999999997</v>
          </cell>
          <cell r="AJ849" t="str">
            <v>Y</v>
          </cell>
        </row>
        <row r="850">
          <cell r="A850" t="str">
            <v>10-21-b</v>
          </cell>
          <cell r="B850" t="str">
            <v>1.375" thick mosaic flooring, including rubbing and polishing complete : Using white cement</v>
          </cell>
          <cell r="C850" t="str">
            <v>100 Sft</v>
          </cell>
          <cell r="D850">
            <v>3410</v>
          </cell>
          <cell r="E850">
            <v>5637.58</v>
          </cell>
          <cell r="F850" t="str">
            <v>m2</v>
          </cell>
          <cell r="G850">
            <v>366.92</v>
          </cell>
          <cell r="H850">
            <v>606.6</v>
          </cell>
          <cell r="K850">
            <v>3.04</v>
          </cell>
          <cell r="L850" t="str">
            <v>Bags</v>
          </cell>
          <cell r="M850">
            <v>0.32700000000000001</v>
          </cell>
          <cell r="N850" t="str">
            <v>Bags</v>
          </cell>
          <cell r="AI850">
            <v>3.367</v>
          </cell>
          <cell r="AJ850" t="str">
            <v>Y</v>
          </cell>
        </row>
        <row r="851">
          <cell r="A851" t="str">
            <v>10-22-a</v>
          </cell>
          <cell r="B851" t="str">
            <v>1.5" thick mosaic flooring, including rubbing &amp; polishing complete : Using grey cement</v>
          </cell>
          <cell r="C851" t="str">
            <v>100 Sft</v>
          </cell>
          <cell r="D851">
            <v>3493.7</v>
          </cell>
          <cell r="E851">
            <v>5765.02</v>
          </cell>
          <cell r="F851" t="str">
            <v>m2</v>
          </cell>
          <cell r="G851">
            <v>375.92</v>
          </cell>
          <cell r="H851">
            <v>620.32000000000005</v>
          </cell>
          <cell r="J851" t="str">
            <v>ditto</v>
          </cell>
          <cell r="K851">
            <v>3.3</v>
          </cell>
          <cell r="L851" t="str">
            <v>Bags</v>
          </cell>
          <cell r="M851">
            <v>0.35499999999999998</v>
          </cell>
          <cell r="N851" t="str">
            <v>Bags</v>
          </cell>
          <cell r="AI851">
            <v>3.6549999999999998</v>
          </cell>
          <cell r="AJ851" t="str">
            <v>Y</v>
          </cell>
        </row>
        <row r="852">
          <cell r="A852" t="str">
            <v>10-22-b</v>
          </cell>
          <cell r="B852" t="str">
            <v>1.5" thick mosaic flooring, including rubbing &amp; polishing complete : Using white cement</v>
          </cell>
          <cell r="C852" t="str">
            <v>100 Sft</v>
          </cell>
          <cell r="D852">
            <v>3493.7</v>
          </cell>
          <cell r="E852">
            <v>5950.15</v>
          </cell>
          <cell r="F852" t="str">
            <v>m2</v>
          </cell>
          <cell r="G852">
            <v>375.92</v>
          </cell>
          <cell r="H852">
            <v>640.24</v>
          </cell>
          <cell r="K852">
            <v>3.28</v>
          </cell>
          <cell r="L852" t="str">
            <v>Bags</v>
          </cell>
          <cell r="M852">
            <v>0.35299999999999998</v>
          </cell>
          <cell r="N852" t="str">
            <v>Bags</v>
          </cell>
          <cell r="AI852">
            <v>3.633</v>
          </cell>
          <cell r="AJ852" t="str">
            <v>Y</v>
          </cell>
        </row>
        <row r="853">
          <cell r="A853" t="str">
            <v>10-23</v>
          </cell>
          <cell r="B853" t="str">
            <v>Laying floor of mosaic marble chips tiles of approved shade including finishing complete</v>
          </cell>
          <cell r="C853" t="str">
            <v>100 Sft</v>
          </cell>
          <cell r="D853">
            <v>1917.35</v>
          </cell>
          <cell r="E853">
            <v>5370.63</v>
          </cell>
          <cell r="F853" t="str">
            <v>m2</v>
          </cell>
          <cell r="G853">
            <v>206.31</v>
          </cell>
          <cell r="H853">
            <v>577.88</v>
          </cell>
          <cell r="K853">
            <v>2.77</v>
          </cell>
          <cell r="L853" t="str">
            <v>Bags</v>
          </cell>
          <cell r="M853">
            <v>0.29799999999999999</v>
          </cell>
          <cell r="N853" t="str">
            <v>Bags</v>
          </cell>
          <cell r="AI853">
            <v>3.0680000000000001</v>
          </cell>
          <cell r="AJ853" t="str">
            <v>Y</v>
          </cell>
        </row>
        <row r="854">
          <cell r="A854" t="str">
            <v>10-24</v>
          </cell>
          <cell r="B854" t="str">
            <v>Lay floor of white glazed tile 1/4" thick in white cement 1:2 over 3/4" thick cement mortar 1:2</v>
          </cell>
          <cell r="C854" t="str">
            <v>100 Sft</v>
          </cell>
          <cell r="D854">
            <v>2433.5</v>
          </cell>
          <cell r="E854">
            <v>7055.58</v>
          </cell>
          <cell r="F854" t="str">
            <v>m2</v>
          </cell>
          <cell r="G854">
            <v>261.83999999999997</v>
          </cell>
          <cell r="H854">
            <v>759.18</v>
          </cell>
          <cell r="K854">
            <v>2.2999999999999998</v>
          </cell>
          <cell r="L854" t="str">
            <v>Bags</v>
          </cell>
          <cell r="M854">
            <v>0.248</v>
          </cell>
          <cell r="N854" t="str">
            <v>Bags</v>
          </cell>
          <cell r="AI854">
            <v>2.548</v>
          </cell>
          <cell r="AJ854" t="str">
            <v>Y</v>
          </cell>
        </row>
        <row r="855">
          <cell r="A855" t="str">
            <v>10-25</v>
          </cell>
          <cell r="B855" t="str">
            <v>Lay floor of approved coloured glazed tiles 1/4" thick laid in white cement &amp; pigment complete</v>
          </cell>
          <cell r="C855" t="str">
            <v>100 Sft</v>
          </cell>
          <cell r="D855">
            <v>2433.5</v>
          </cell>
          <cell r="E855">
            <v>7087.58</v>
          </cell>
          <cell r="F855" t="str">
            <v>m2</v>
          </cell>
          <cell r="G855">
            <v>261.83999999999997</v>
          </cell>
          <cell r="H855">
            <v>762.62</v>
          </cell>
          <cell r="K855">
            <v>2.2999999999999998</v>
          </cell>
          <cell r="L855" t="str">
            <v>Bags</v>
          </cell>
          <cell r="M855">
            <v>0.248</v>
          </cell>
          <cell r="N855" t="str">
            <v>Bags</v>
          </cell>
          <cell r="AI855">
            <v>2.548</v>
          </cell>
          <cell r="AJ855" t="str">
            <v>Y</v>
          </cell>
        </row>
        <row r="856">
          <cell r="A856" t="str">
            <v>10-26-a</v>
          </cell>
          <cell r="B856" t="str">
            <v>Provide &amp; lay marble fine dressed stone flooring on surface in white cement complete: 3/4" thick (Badel, Silky black, Sunny white, Sunny Grey or eq)</v>
          </cell>
          <cell r="C856" t="str">
            <v>100 Sft</v>
          </cell>
          <cell r="D856">
            <v>4898</v>
          </cell>
          <cell r="E856">
            <v>10709.81</v>
          </cell>
          <cell r="F856" t="str">
            <v>m2</v>
          </cell>
          <cell r="G856">
            <v>527.02</v>
          </cell>
          <cell r="H856">
            <v>1152.3800000000001</v>
          </cell>
          <cell r="K856">
            <v>2.74</v>
          </cell>
          <cell r="L856" t="str">
            <v>Bags</v>
          </cell>
          <cell r="M856">
            <v>0.29499999999999998</v>
          </cell>
          <cell r="N856" t="str">
            <v>Bags</v>
          </cell>
          <cell r="AI856">
            <v>3.0350000000000001</v>
          </cell>
          <cell r="AJ856" t="str">
            <v>Y</v>
          </cell>
        </row>
        <row r="857">
          <cell r="A857" t="str">
            <v>10-26-b</v>
          </cell>
          <cell r="B857" t="str">
            <v>Provide &amp; lay marble fine dressed stone flooring on surface in white cement complete: 1" thick (Badel, Silky black, Sunny white, Sunny Grey or eq)</v>
          </cell>
          <cell r="C857" t="str">
            <v>100 Sft</v>
          </cell>
          <cell r="D857">
            <v>4898</v>
          </cell>
          <cell r="E857">
            <v>13886.06</v>
          </cell>
          <cell r="F857" t="str">
            <v>m2</v>
          </cell>
          <cell r="G857">
            <v>527.02</v>
          </cell>
          <cell r="H857">
            <v>1494.14</v>
          </cell>
          <cell r="K857">
            <v>2.74</v>
          </cell>
          <cell r="L857" t="str">
            <v>Bags</v>
          </cell>
          <cell r="M857">
            <v>0.29499999999999998</v>
          </cell>
          <cell r="N857" t="str">
            <v>Bags</v>
          </cell>
          <cell r="AI857">
            <v>3.0350000000000001</v>
          </cell>
          <cell r="AJ857" t="str">
            <v>Y</v>
          </cell>
        </row>
        <row r="858">
          <cell r="A858" t="str">
            <v>10-26-c</v>
          </cell>
          <cell r="B858" t="str">
            <v xml:space="preserve">Provide &amp; lay marble fine dressed stone flooring on surface in white cement complete: 1/2" thick (Badel, Silky black, Sunny white, Sunny Grey or eq) </v>
          </cell>
          <cell r="C858" t="str">
            <v>100 Sft</v>
          </cell>
          <cell r="D858">
            <v>4898</v>
          </cell>
          <cell r="E858">
            <v>9566.36</v>
          </cell>
          <cell r="F858" t="str">
            <v>m2</v>
          </cell>
          <cell r="G858">
            <v>527.02</v>
          </cell>
          <cell r="H858">
            <v>1029.3399999999999</v>
          </cell>
          <cell r="K858">
            <v>2.74</v>
          </cell>
          <cell r="L858" t="str">
            <v>Bags</v>
          </cell>
          <cell r="M858">
            <v>0.29499999999999998</v>
          </cell>
          <cell r="N858" t="str">
            <v>Bags</v>
          </cell>
          <cell r="AI858">
            <v>3.0350000000000001</v>
          </cell>
          <cell r="AJ858" t="str">
            <v>Y</v>
          </cell>
        </row>
        <row r="859">
          <cell r="A859" t="str">
            <v>10-26-d</v>
          </cell>
          <cell r="B859" t="str">
            <v>Providing and Laying marble fine dressed stone 4-5 feet and 12" wide 1" thick for stairs steps.</v>
          </cell>
          <cell r="C859" t="str">
            <v>100 Sft</v>
          </cell>
          <cell r="D859">
            <v>4898</v>
          </cell>
          <cell r="E859">
            <v>13206.16</v>
          </cell>
          <cell r="F859" t="str">
            <v>m2</v>
          </cell>
          <cell r="G859">
            <v>527.02</v>
          </cell>
          <cell r="H859">
            <v>1420.98</v>
          </cell>
          <cell r="K859">
            <v>1.75</v>
          </cell>
          <cell r="L859" t="str">
            <v>Bags</v>
          </cell>
          <cell r="M859">
            <v>0.188</v>
          </cell>
          <cell r="N859" t="str">
            <v>Bags</v>
          </cell>
          <cell r="AI859">
            <v>1.9379999999999999</v>
          </cell>
          <cell r="AJ859" t="str">
            <v>Y</v>
          </cell>
        </row>
        <row r="860">
          <cell r="A860" t="str">
            <v>10-26-e</v>
          </cell>
          <cell r="B860" t="str">
            <v>Providing and Laying marble fine dressed stone 7x1.5 feet and 1" thick for stairs steps.</v>
          </cell>
          <cell r="C860" t="str">
            <v>100 Sft</v>
          </cell>
          <cell r="D860">
            <v>4898</v>
          </cell>
          <cell r="E860">
            <v>13206.16</v>
          </cell>
          <cell r="F860" t="str">
            <v>m2</v>
          </cell>
          <cell r="G860">
            <v>527.02</v>
          </cell>
          <cell r="H860">
            <v>1420.98</v>
          </cell>
          <cell r="K860">
            <v>1.75</v>
          </cell>
          <cell r="L860" t="str">
            <v>Bags</v>
          </cell>
          <cell r="M860">
            <v>0.188</v>
          </cell>
          <cell r="N860" t="str">
            <v>Bags</v>
          </cell>
          <cell r="AI860">
            <v>1.9379999999999999</v>
          </cell>
          <cell r="AJ860" t="str">
            <v>Y</v>
          </cell>
        </row>
        <row r="861">
          <cell r="A861" t="str">
            <v>10-26-f</v>
          </cell>
          <cell r="B861" t="str">
            <v>Providing and fixing glazed tile colour printed border 2" wide.</v>
          </cell>
          <cell r="C861" t="str">
            <v>100 Rft</v>
          </cell>
          <cell r="D861">
            <v>454.15</v>
          </cell>
          <cell r="E861">
            <v>3895.39</v>
          </cell>
          <cell r="F861" t="str">
            <v>m</v>
          </cell>
          <cell r="G861">
            <v>14.9</v>
          </cell>
          <cell r="H861">
            <v>127.8</v>
          </cell>
          <cell r="K861">
            <v>0.55000000000000004</v>
          </cell>
          <cell r="L861" t="str">
            <v>Bags</v>
          </cell>
          <cell r="M861">
            <v>1.7999999999999999E-2</v>
          </cell>
          <cell r="N861" t="str">
            <v>Bags</v>
          </cell>
          <cell r="AI861">
            <v>0.56800000000000006</v>
          </cell>
          <cell r="AJ861" t="str">
            <v>Y</v>
          </cell>
        </row>
        <row r="862">
          <cell r="A862" t="str">
            <v>10-26-g</v>
          </cell>
          <cell r="B862" t="str">
            <v>Providing and fixing glazed tile colour printed border 3" wide</v>
          </cell>
          <cell r="C862" t="str">
            <v>100 Rft</v>
          </cell>
          <cell r="D862">
            <v>454.15</v>
          </cell>
          <cell r="E862">
            <v>3895.39</v>
          </cell>
          <cell r="F862" t="str">
            <v>m</v>
          </cell>
          <cell r="G862">
            <v>14.9</v>
          </cell>
          <cell r="H862">
            <v>127.8</v>
          </cell>
          <cell r="K862">
            <v>0.55000000000000004</v>
          </cell>
          <cell r="L862" t="str">
            <v>Bags</v>
          </cell>
          <cell r="M862">
            <v>1.7999999999999999E-2</v>
          </cell>
          <cell r="N862" t="str">
            <v>Bags</v>
          </cell>
          <cell r="AI862">
            <v>0.56800000000000006</v>
          </cell>
          <cell r="AJ862" t="str">
            <v>Y</v>
          </cell>
        </row>
        <row r="863">
          <cell r="A863" t="str">
            <v>10-26-h</v>
          </cell>
          <cell r="B863" t="str">
            <v>Providing and fixing glazed tile colour printed border 4" wide</v>
          </cell>
          <cell r="C863" t="str">
            <v>100 Rft</v>
          </cell>
          <cell r="D863">
            <v>454.15</v>
          </cell>
          <cell r="E863">
            <v>3895.39</v>
          </cell>
          <cell r="F863" t="str">
            <v>m</v>
          </cell>
          <cell r="G863">
            <v>14.9</v>
          </cell>
          <cell r="H863">
            <v>127.8</v>
          </cell>
          <cell r="K863">
            <v>0.55000000000000004</v>
          </cell>
          <cell r="L863" t="str">
            <v>Bags</v>
          </cell>
          <cell r="M863">
            <v>1.7999999999999999E-2</v>
          </cell>
          <cell r="N863" t="str">
            <v>Bags</v>
          </cell>
          <cell r="AI863">
            <v>0.56800000000000006</v>
          </cell>
          <cell r="AJ863" t="str">
            <v>Y</v>
          </cell>
        </row>
        <row r="864">
          <cell r="A864" t="str">
            <v>10-27</v>
          </cell>
          <cell r="B864" t="str">
            <v>Rubbing and polishing old grit/mosaic floor, including repairing voids, uneven surface, complete.</v>
          </cell>
          <cell r="C864" t="str">
            <v>100 Sft</v>
          </cell>
          <cell r="D864">
            <v>2433.5</v>
          </cell>
          <cell r="E864">
            <v>2475.85</v>
          </cell>
          <cell r="F864" t="str">
            <v>m2</v>
          </cell>
          <cell r="G864">
            <v>261.83999999999997</v>
          </cell>
          <cell r="H864">
            <v>266.39999999999998</v>
          </cell>
          <cell r="J864" t="str">
            <v>Reduce the rate by 35</v>
          </cell>
          <cell r="AI864">
            <v>0</v>
          </cell>
          <cell r="AJ864" t="str">
            <v>N</v>
          </cell>
        </row>
        <row r="865">
          <cell r="A865" t="str">
            <v>10-28</v>
          </cell>
          <cell r="B865" t="str">
            <v>Rubbing &amp; polishing grit floor, including repairing voids,uneen surface, complete.</v>
          </cell>
          <cell r="C865" t="str">
            <v>100 Sft</v>
          </cell>
          <cell r="D865">
            <v>850.95</v>
          </cell>
          <cell r="E865">
            <v>997.36</v>
          </cell>
          <cell r="F865" t="str">
            <v>m2</v>
          </cell>
          <cell r="G865">
            <v>91.56</v>
          </cell>
          <cell r="H865">
            <v>107.32</v>
          </cell>
          <cell r="J865" t="str">
            <v>Reduce the rate by 35</v>
          </cell>
          <cell r="AI865">
            <v>0</v>
          </cell>
          <cell r="AJ865" t="str">
            <v>N</v>
          </cell>
        </row>
        <row r="866">
          <cell r="A866" t="str">
            <v>10-29</v>
          </cell>
          <cell r="B866" t="str">
            <v>Cleaning and washing mosaic or marble floor with caustic soda mixture</v>
          </cell>
          <cell r="C866" t="str">
            <v>100 Sft</v>
          </cell>
          <cell r="D866">
            <v>104.78</v>
          </cell>
          <cell r="E866">
            <v>155.12</v>
          </cell>
          <cell r="F866" t="str">
            <v>m2</v>
          </cell>
          <cell r="G866">
            <v>11.27</v>
          </cell>
          <cell r="H866">
            <v>16.690000000000001</v>
          </cell>
          <cell r="AI866">
            <v>0</v>
          </cell>
          <cell r="AJ866" t="str">
            <v>N</v>
          </cell>
        </row>
        <row r="867">
          <cell r="A867" t="str">
            <v>10-3 1</v>
          </cell>
          <cell r="B867" t="str">
            <v>Deodar wood boarding or strip flooring 3/4" thick including 2 coats of bitumen laid hot complete</v>
          </cell>
          <cell r="C867" t="str">
            <v>100 Sft</v>
          </cell>
          <cell r="D867">
            <v>5208</v>
          </cell>
          <cell r="E867">
            <v>38336.089999999997</v>
          </cell>
          <cell r="F867" t="str">
            <v>m2</v>
          </cell>
          <cell r="G867">
            <v>560.38</v>
          </cell>
          <cell r="H867">
            <v>4124.96</v>
          </cell>
          <cell r="AE867">
            <v>15.42</v>
          </cell>
          <cell r="AF867" t="str">
            <v>Kg</v>
          </cell>
          <cell r="AG867">
            <v>1.66</v>
          </cell>
          <cell r="AH867" t="str">
            <v>Kg</v>
          </cell>
          <cell r="AI867">
            <v>17.079999999999998</v>
          </cell>
          <cell r="AJ867" t="str">
            <v>Y</v>
          </cell>
        </row>
        <row r="868">
          <cell r="A868" t="str">
            <v>10-30</v>
          </cell>
          <cell r="B868" t="str">
            <v>Shisham wood boarding or strip flooring 3/4" thick including 2 coats of bitumen laid hot complete</v>
          </cell>
          <cell r="C868" t="str">
            <v>100 Sft</v>
          </cell>
          <cell r="D868">
            <v>7285</v>
          </cell>
          <cell r="E868">
            <v>28503.040000000001</v>
          </cell>
          <cell r="F868" t="str">
            <v>m2</v>
          </cell>
          <cell r="G868">
            <v>783.87</v>
          </cell>
          <cell r="H868">
            <v>3066.93</v>
          </cell>
          <cell r="AE868">
            <v>15.88</v>
          </cell>
          <cell r="AF868" t="str">
            <v>Kg</v>
          </cell>
          <cell r="AG868">
            <v>1.71</v>
          </cell>
          <cell r="AH868" t="str">
            <v>Kg</v>
          </cell>
          <cell r="AI868">
            <v>17.59</v>
          </cell>
          <cell r="AJ868" t="str">
            <v>Y</v>
          </cell>
        </row>
        <row r="869">
          <cell r="A869" t="str">
            <v>10-32</v>
          </cell>
          <cell r="B869" t="str">
            <v>Teak wood boarding or strip flooring 1/2" thick including 2 coats of bitumen laid hot complete</v>
          </cell>
          <cell r="C869" t="str">
            <v>100 Sft</v>
          </cell>
          <cell r="D869">
            <v>7285</v>
          </cell>
          <cell r="E869">
            <v>39106.29</v>
          </cell>
          <cell r="F869" t="str">
            <v>m2</v>
          </cell>
          <cell r="G869">
            <v>783.87</v>
          </cell>
          <cell r="H869">
            <v>4207.84</v>
          </cell>
          <cell r="AE869">
            <v>15.42</v>
          </cell>
          <cell r="AF869" t="str">
            <v>Kg</v>
          </cell>
          <cell r="AG869">
            <v>1.66</v>
          </cell>
          <cell r="AH869" t="str">
            <v>Kg</v>
          </cell>
          <cell r="AI869">
            <v>17.079999999999998</v>
          </cell>
          <cell r="AJ869" t="str">
            <v>Y</v>
          </cell>
        </row>
        <row r="870">
          <cell r="A870" t="str">
            <v>10-33</v>
          </cell>
          <cell r="B870" t="str">
            <v>Shisham wood block flooring 1" thick out to required size, fixed on a layer of bitumen base</v>
          </cell>
          <cell r="C870" t="str">
            <v>100 Sft</v>
          </cell>
          <cell r="D870">
            <v>5208</v>
          </cell>
          <cell r="E870">
            <v>24480.02</v>
          </cell>
          <cell r="F870" t="str">
            <v>m2</v>
          </cell>
          <cell r="G870">
            <v>560.38</v>
          </cell>
          <cell r="H870">
            <v>2634.05</v>
          </cell>
          <cell r="AE870">
            <v>36.29</v>
          </cell>
          <cell r="AF870" t="str">
            <v>Kg</v>
          </cell>
          <cell r="AG870">
            <v>3.91</v>
          </cell>
          <cell r="AH870" t="str">
            <v>Kg</v>
          </cell>
          <cell r="AI870">
            <v>40.200000000000003</v>
          </cell>
          <cell r="AJ870" t="str">
            <v>Y</v>
          </cell>
        </row>
        <row r="871">
          <cell r="A871" t="str">
            <v>10-34</v>
          </cell>
          <cell r="B871" t="str">
            <v>Teak wood block 1" thick cut to required size, fixed on a layer of asphalt bitumen laid on base</v>
          </cell>
          <cell r="C871" t="str">
            <v>100 Sft</v>
          </cell>
          <cell r="D871">
            <v>7285</v>
          </cell>
          <cell r="E871">
            <v>58802.31</v>
          </cell>
          <cell r="F871" t="str">
            <v>m2</v>
          </cell>
          <cell r="G871">
            <v>783.87</v>
          </cell>
          <cell r="H871">
            <v>6327.13</v>
          </cell>
          <cell r="AE871">
            <v>36.29</v>
          </cell>
          <cell r="AF871" t="str">
            <v>Kg</v>
          </cell>
          <cell r="AG871">
            <v>3.91</v>
          </cell>
          <cell r="AH871" t="str">
            <v>Kg</v>
          </cell>
          <cell r="AI871">
            <v>40.200000000000003</v>
          </cell>
          <cell r="AJ871" t="str">
            <v>Y</v>
          </cell>
        </row>
        <row r="872">
          <cell r="A872" t="str">
            <v>10-35-a</v>
          </cell>
          <cell r="B872" t="str">
            <v>Laying wooden paving of hard wood on edge in coal tar &amp; asphalt : Shisham wood</v>
          </cell>
          <cell r="C872" t="str">
            <v>100 Sft</v>
          </cell>
          <cell r="D872">
            <v>2015</v>
          </cell>
          <cell r="E872">
            <v>13958.29</v>
          </cell>
          <cell r="F872" t="str">
            <v>m2</v>
          </cell>
          <cell r="G872">
            <v>216.81</v>
          </cell>
          <cell r="H872">
            <v>1501.91</v>
          </cell>
          <cell r="AE872">
            <v>15.42</v>
          </cell>
          <cell r="AF872" t="str">
            <v>Kg</v>
          </cell>
          <cell r="AG872">
            <v>1.66</v>
          </cell>
          <cell r="AH872" t="str">
            <v>Kg</v>
          </cell>
          <cell r="AI872">
            <v>17.079999999999998</v>
          </cell>
          <cell r="AJ872" t="str">
            <v>Y</v>
          </cell>
        </row>
        <row r="873">
          <cell r="A873" t="str">
            <v>10-35-b</v>
          </cell>
          <cell r="B873" t="str">
            <v>Laying wooden paving of hard wood on edge in coal tar &amp; asphalt : Kikar wood</v>
          </cell>
          <cell r="C873" t="str">
            <v>100 Sft</v>
          </cell>
          <cell r="D873">
            <v>2015</v>
          </cell>
          <cell r="E873">
            <v>9873.93</v>
          </cell>
          <cell r="F873" t="str">
            <v>m2</v>
          </cell>
          <cell r="G873">
            <v>216.81</v>
          </cell>
          <cell r="H873">
            <v>1062.43</v>
          </cell>
          <cell r="AE873">
            <v>15.42</v>
          </cell>
          <cell r="AF873" t="str">
            <v>Kg</v>
          </cell>
          <cell r="AG873">
            <v>1.66</v>
          </cell>
          <cell r="AH873" t="str">
            <v>Kg</v>
          </cell>
          <cell r="AI873">
            <v>17.079999999999998</v>
          </cell>
          <cell r="AJ873" t="str">
            <v>Y</v>
          </cell>
        </row>
        <row r="874">
          <cell r="A874" t="str">
            <v>10-36-a</v>
          </cell>
          <cell r="B874" t="str">
            <v>Tile skirting laid in 1:2 c/s mortar over 3/4" thick cement mortar 1:2 complete : Cement tiles</v>
          </cell>
          <cell r="C874" t="str">
            <v>100 Sft</v>
          </cell>
          <cell r="D874">
            <v>1673.07</v>
          </cell>
          <cell r="E874">
            <v>8165.81</v>
          </cell>
          <cell r="F874" t="str">
            <v>m2</v>
          </cell>
          <cell r="G874">
            <v>180.02</v>
          </cell>
          <cell r="H874">
            <v>878.64</v>
          </cell>
          <cell r="K874">
            <v>2.4900000000000002</v>
          </cell>
          <cell r="L874" t="str">
            <v>Bags</v>
          </cell>
          <cell r="M874">
            <v>0.26800000000000002</v>
          </cell>
          <cell r="N874" t="str">
            <v>Bags</v>
          </cell>
          <cell r="AI874">
            <v>2.758</v>
          </cell>
          <cell r="AJ874" t="str">
            <v>Y</v>
          </cell>
        </row>
        <row r="875">
          <cell r="A875" t="str">
            <v>10-36-b</v>
          </cell>
          <cell r="B875" t="str">
            <v>Tile skirting laid in 1:2 c/s mortar over 3/4" thick cement mortar 1:2 complete : Mosaic tiles</v>
          </cell>
          <cell r="C875" t="str">
            <v>100 Sft</v>
          </cell>
          <cell r="D875">
            <v>1945.25</v>
          </cell>
          <cell r="E875">
            <v>10877.35</v>
          </cell>
          <cell r="F875" t="str">
            <v>m2</v>
          </cell>
          <cell r="G875">
            <v>209.31</v>
          </cell>
          <cell r="H875">
            <v>1170.4000000000001</v>
          </cell>
          <cell r="K875">
            <v>2.4900000000000002</v>
          </cell>
          <cell r="L875" t="str">
            <v>Bags</v>
          </cell>
          <cell r="M875">
            <v>0.26800000000000002</v>
          </cell>
          <cell r="N875" t="str">
            <v>Bags</v>
          </cell>
          <cell r="AI875">
            <v>2.758</v>
          </cell>
          <cell r="AJ875" t="str">
            <v>Y</v>
          </cell>
        </row>
        <row r="876">
          <cell r="A876" t="str">
            <v>10-37-a</v>
          </cell>
          <cell r="B876" t="str">
            <v>Provide grey cement skirting 3/8" thick complete 1:2 cement, sand mortar</v>
          </cell>
          <cell r="C876" t="str">
            <v>100 Sft</v>
          </cell>
          <cell r="D876">
            <v>1983.07</v>
          </cell>
          <cell r="E876">
            <v>2566.23</v>
          </cell>
          <cell r="F876" t="str">
            <v>m2</v>
          </cell>
          <cell r="G876">
            <v>213.38</v>
          </cell>
          <cell r="H876">
            <v>276.13</v>
          </cell>
          <cell r="K876">
            <v>1.27</v>
          </cell>
          <cell r="L876" t="str">
            <v>Bags</v>
          </cell>
          <cell r="M876">
            <v>0.13700000000000001</v>
          </cell>
          <cell r="N876" t="str">
            <v>Bags</v>
          </cell>
          <cell r="AI876">
            <v>1.407</v>
          </cell>
          <cell r="AJ876" t="str">
            <v>Y</v>
          </cell>
        </row>
        <row r="877">
          <cell r="A877" t="str">
            <v>10-37-b</v>
          </cell>
          <cell r="B877" t="str">
            <v>Provide grey cement skirting 3/8" thick complete 1:3 cement, sand mortar</v>
          </cell>
          <cell r="C877" t="str">
            <v>100 Sft</v>
          </cell>
          <cell r="D877">
            <v>1983.07</v>
          </cell>
          <cell r="E877">
            <v>2462.3200000000002</v>
          </cell>
          <cell r="F877" t="str">
            <v>m2</v>
          </cell>
          <cell r="G877">
            <v>213.38</v>
          </cell>
          <cell r="H877">
            <v>264.95</v>
          </cell>
          <cell r="K877">
            <v>1.02</v>
          </cell>
          <cell r="L877" t="str">
            <v>Bags</v>
          </cell>
          <cell r="M877">
            <v>0.11</v>
          </cell>
          <cell r="N877" t="str">
            <v>Bags</v>
          </cell>
          <cell r="AI877">
            <v>1.1300000000000001</v>
          </cell>
          <cell r="AJ877" t="str">
            <v>Y</v>
          </cell>
        </row>
        <row r="878">
          <cell r="A878" t="str">
            <v>10-37-c</v>
          </cell>
          <cell r="B878" t="str">
            <v>Provide grey cement skirting 3/8" thick complete Extra if skirting or dado is finished with pigment</v>
          </cell>
          <cell r="C878" t="str">
            <v>100 Sft</v>
          </cell>
          <cell r="D878">
            <v>155</v>
          </cell>
          <cell r="E878">
            <v>821.23</v>
          </cell>
          <cell r="F878" t="str">
            <v>m2</v>
          </cell>
          <cell r="G878">
            <v>16.68</v>
          </cell>
          <cell r="H878">
            <v>88.36</v>
          </cell>
          <cell r="AI878">
            <v>0</v>
          </cell>
          <cell r="AJ878" t="str">
            <v>N</v>
          </cell>
        </row>
        <row r="879">
          <cell r="A879" t="str">
            <v>10-38-a</v>
          </cell>
          <cell r="B879" t="str">
            <v>Glazed tile 1/4" thick dado jointed in white cement complete : White Plain tiles</v>
          </cell>
          <cell r="C879" t="str">
            <v>100 Sft</v>
          </cell>
          <cell r="D879">
            <v>2712.5</v>
          </cell>
          <cell r="E879">
            <v>7334.58</v>
          </cell>
          <cell r="F879" t="str">
            <v>m2</v>
          </cell>
          <cell r="G879">
            <v>291.86</v>
          </cell>
          <cell r="H879">
            <v>789.2</v>
          </cell>
          <cell r="K879">
            <v>2.2999999999999998</v>
          </cell>
          <cell r="L879" t="str">
            <v>Bags</v>
          </cell>
          <cell r="M879">
            <v>0.248</v>
          </cell>
          <cell r="N879" t="str">
            <v>Bags</v>
          </cell>
          <cell r="AI879">
            <v>2.548</v>
          </cell>
          <cell r="AJ879" t="str">
            <v>Y</v>
          </cell>
        </row>
        <row r="880">
          <cell r="A880" t="str">
            <v>10-38-b</v>
          </cell>
          <cell r="B880" t="str">
            <v>Glazed tile 1/4" thick dado jointed in white cement complete : Coloured Plain tiles</v>
          </cell>
          <cell r="C880" t="str">
            <v>100 Sft</v>
          </cell>
          <cell r="D880">
            <v>2712.5</v>
          </cell>
          <cell r="E880">
            <v>7247.46</v>
          </cell>
          <cell r="F880" t="str">
            <v>m2</v>
          </cell>
          <cell r="G880">
            <v>291.86</v>
          </cell>
          <cell r="H880">
            <v>779.83</v>
          </cell>
          <cell r="K880">
            <v>2.1</v>
          </cell>
          <cell r="L880" t="str">
            <v>Bags</v>
          </cell>
          <cell r="M880">
            <v>0.22600000000000001</v>
          </cell>
          <cell r="N880" t="str">
            <v>Bags</v>
          </cell>
          <cell r="AI880">
            <v>2.3260000000000001</v>
          </cell>
          <cell r="AJ880" t="str">
            <v>Y</v>
          </cell>
        </row>
        <row r="881">
          <cell r="A881" t="str">
            <v>10-38-c</v>
          </cell>
          <cell r="B881" t="str">
            <v>Glazed tile 1/4" thick dado jointed in white cement complete : Printed tiles</v>
          </cell>
          <cell r="C881" t="str">
            <v>100 Sft</v>
          </cell>
          <cell r="D881">
            <v>2712.5</v>
          </cell>
          <cell r="E881">
            <v>7334.58</v>
          </cell>
          <cell r="F881" t="str">
            <v>m2</v>
          </cell>
          <cell r="G881">
            <v>291.86</v>
          </cell>
          <cell r="H881">
            <v>789.2</v>
          </cell>
          <cell r="K881">
            <v>2.2999999999999998</v>
          </cell>
          <cell r="L881" t="str">
            <v>Bags</v>
          </cell>
          <cell r="M881">
            <v>0.248</v>
          </cell>
          <cell r="N881" t="str">
            <v>Bags</v>
          </cell>
          <cell r="AI881">
            <v>2.548</v>
          </cell>
          <cell r="AJ881" t="str">
            <v>Y</v>
          </cell>
        </row>
        <row r="882">
          <cell r="A882" t="str">
            <v>10-39</v>
          </cell>
          <cell r="B882" t="str">
            <v>Glazed tile dado 1/4" thick in pigment over 1:2 c/s mortar 3/4" thick including finishing complete</v>
          </cell>
          <cell r="C882" t="str">
            <v>100 Sft</v>
          </cell>
          <cell r="D882">
            <v>2712.5</v>
          </cell>
          <cell r="E882">
            <v>7455.58</v>
          </cell>
          <cell r="F882" t="str">
            <v>m2</v>
          </cell>
          <cell r="G882">
            <v>291.86</v>
          </cell>
          <cell r="H882">
            <v>802.22</v>
          </cell>
          <cell r="K882">
            <v>2.2999999999999998</v>
          </cell>
          <cell r="L882" t="str">
            <v>Bags</v>
          </cell>
          <cell r="M882">
            <v>0.248</v>
          </cell>
          <cell r="N882" t="str">
            <v>Bags</v>
          </cell>
          <cell r="AI882">
            <v>2.548</v>
          </cell>
          <cell r="AJ882" t="str">
            <v>Y</v>
          </cell>
        </row>
        <row r="883">
          <cell r="A883" t="str">
            <v>10-40-a-01</v>
          </cell>
          <cell r="B883" t="str">
            <v>Mosaic dado or skirting complete as per specs Using grey cement : 3/8" thick</v>
          </cell>
          <cell r="C883" t="str">
            <v>100 Sft</v>
          </cell>
          <cell r="D883">
            <v>3472</v>
          </cell>
          <cell r="E883">
            <v>5103.41</v>
          </cell>
          <cell r="F883" t="str">
            <v>m2</v>
          </cell>
          <cell r="G883">
            <v>373.59</v>
          </cell>
          <cell r="H883">
            <v>549.13</v>
          </cell>
          <cell r="K883">
            <v>2.29</v>
          </cell>
          <cell r="L883" t="str">
            <v>Bags</v>
          </cell>
          <cell r="M883">
            <v>0.246</v>
          </cell>
          <cell r="N883" t="str">
            <v>Bags</v>
          </cell>
          <cell r="AI883">
            <v>2.536</v>
          </cell>
          <cell r="AJ883" t="str">
            <v>Y</v>
          </cell>
        </row>
        <row r="884">
          <cell r="A884" t="str">
            <v>10-40-a-02</v>
          </cell>
          <cell r="B884" t="str">
            <v>Mosaic dado or skirting complete as per specs Using grey cement : 1/2" thick</v>
          </cell>
          <cell r="C884" t="str">
            <v>100 Sft</v>
          </cell>
          <cell r="D884">
            <v>3472</v>
          </cell>
          <cell r="E884">
            <v>5486.92</v>
          </cell>
          <cell r="F884" t="str">
            <v>m2</v>
          </cell>
          <cell r="G884">
            <v>373.59</v>
          </cell>
          <cell r="H884">
            <v>590.39</v>
          </cell>
          <cell r="K884">
            <v>2.95</v>
          </cell>
          <cell r="L884" t="str">
            <v>Bags</v>
          </cell>
          <cell r="M884">
            <v>0.318</v>
          </cell>
          <cell r="N884" t="str">
            <v>Bags</v>
          </cell>
          <cell r="AI884">
            <v>3.2680000000000002</v>
          </cell>
          <cell r="AJ884" t="str">
            <v>Y</v>
          </cell>
        </row>
        <row r="885">
          <cell r="A885" t="str">
            <v>10-40-b-01</v>
          </cell>
          <cell r="B885" t="str">
            <v>Mosaic dado or skirting complete as per specs Using white cement : 3/8" thick including grinding and polishing</v>
          </cell>
          <cell r="C885" t="str">
            <v>100 Sft</v>
          </cell>
          <cell r="D885">
            <v>3472</v>
          </cell>
          <cell r="E885">
            <v>5085.38</v>
          </cell>
          <cell r="F885" t="str">
            <v>m2</v>
          </cell>
          <cell r="G885">
            <v>373.59</v>
          </cell>
          <cell r="H885">
            <v>547.19000000000005</v>
          </cell>
          <cell r="K885">
            <v>2.29</v>
          </cell>
          <cell r="L885" t="str">
            <v>Bags</v>
          </cell>
          <cell r="M885">
            <v>0.246</v>
          </cell>
          <cell r="N885" t="str">
            <v>Bags</v>
          </cell>
          <cell r="AI885">
            <v>2.536</v>
          </cell>
          <cell r="AJ885" t="str">
            <v>Y</v>
          </cell>
        </row>
        <row r="886">
          <cell r="A886" t="str">
            <v>10-40-b-02</v>
          </cell>
          <cell r="B886" t="str">
            <v>Mosaic dado or skirting complete as per specs Using white cement : 1/2" thick including grinding and polishing</v>
          </cell>
          <cell r="C886" t="str">
            <v>100 Sft</v>
          </cell>
          <cell r="D886">
            <v>3472</v>
          </cell>
          <cell r="E886">
            <v>5544.28</v>
          </cell>
          <cell r="F886" t="str">
            <v>m2</v>
          </cell>
          <cell r="G886">
            <v>373.59</v>
          </cell>
          <cell r="H886">
            <v>596.55999999999995</v>
          </cell>
          <cell r="K886">
            <v>2.95</v>
          </cell>
          <cell r="L886" t="str">
            <v>Bags</v>
          </cell>
          <cell r="M886">
            <v>0.318</v>
          </cell>
          <cell r="N886" t="str">
            <v>Bags</v>
          </cell>
          <cell r="AI886">
            <v>3.2680000000000002</v>
          </cell>
          <cell r="AJ886" t="str">
            <v>Y</v>
          </cell>
        </row>
        <row r="887">
          <cell r="A887" t="str">
            <v>10-41-a</v>
          </cell>
          <cell r="B887" t="str">
            <v xml:space="preserve">Provide &amp; lay marble fine dressed and polished stone dado or skirting in white cement complete : 3/8" thick (Badel, Silky black, Sunny white, Sunny Grey or eq) </v>
          </cell>
          <cell r="C887" t="str">
            <v>100 Sft</v>
          </cell>
          <cell r="D887">
            <v>1581</v>
          </cell>
          <cell r="E887">
            <v>4591.78</v>
          </cell>
          <cell r="F887" t="str">
            <v>m2</v>
          </cell>
          <cell r="G887">
            <v>170.12</v>
          </cell>
          <cell r="H887">
            <v>494.08</v>
          </cell>
          <cell r="K887">
            <v>1.25</v>
          </cell>
          <cell r="L887" t="str">
            <v>Bags</v>
          </cell>
          <cell r="M887">
            <v>0.13500000000000001</v>
          </cell>
          <cell r="N887" t="str">
            <v>Bags</v>
          </cell>
          <cell r="AI887">
            <v>1.385</v>
          </cell>
          <cell r="AJ887" t="str">
            <v>Y</v>
          </cell>
        </row>
        <row r="888">
          <cell r="A888" t="str">
            <v>10-41-b</v>
          </cell>
          <cell r="B888" t="str">
            <v xml:space="preserve">Provide &amp; lay marble fine dressed and polished stone dado or skirting in white cement complete : 1/2" thick (Badel, Silky black, Sunny white, Sunny Grey or eq) </v>
          </cell>
          <cell r="C888" t="str">
            <v>100 Sft</v>
          </cell>
          <cell r="D888">
            <v>1581</v>
          </cell>
          <cell r="E888">
            <v>5675.34</v>
          </cell>
          <cell r="F888" t="str">
            <v>m2</v>
          </cell>
          <cell r="G888">
            <v>170.12</v>
          </cell>
          <cell r="H888">
            <v>610.66999999999996</v>
          </cell>
          <cell r="K888">
            <v>2</v>
          </cell>
          <cell r="L888" t="str">
            <v>Bags</v>
          </cell>
          <cell r="M888">
            <v>0.215</v>
          </cell>
          <cell r="N888" t="str">
            <v>Bags</v>
          </cell>
          <cell r="AI888">
            <v>2.2149999999999999</v>
          </cell>
          <cell r="AJ888" t="str">
            <v>Y</v>
          </cell>
        </row>
        <row r="889">
          <cell r="A889" t="str">
            <v>10-42</v>
          </cell>
          <cell r="B889" t="str">
            <v>Rubber flooring, consisting of 12"x12"x1/8" rubber tiles laid on firm foundation.</v>
          </cell>
          <cell r="C889" t="str">
            <v>100 Sft</v>
          </cell>
          <cell r="D889">
            <v>1144.06</v>
          </cell>
          <cell r="E889">
            <v>12744.33</v>
          </cell>
          <cell r="F889" t="str">
            <v>m2</v>
          </cell>
          <cell r="G889">
            <v>123.1</v>
          </cell>
          <cell r="H889">
            <v>1371.29</v>
          </cell>
          <cell r="J889" t="str">
            <v>The cost of base for</v>
          </cell>
          <cell r="AI889">
            <v>0</v>
          </cell>
          <cell r="AJ889" t="str">
            <v>N</v>
          </cell>
        </row>
        <row r="890">
          <cell r="A890" t="str">
            <v>10-43-a</v>
          </cell>
          <cell r="B890" t="str">
            <v>Provide &amp; fix glass strip 1.5" wide for dividing the floors into panels : 5mm thick</v>
          </cell>
          <cell r="C890" t="str">
            <v>100 Rft</v>
          </cell>
          <cell r="D890">
            <v>37.76</v>
          </cell>
          <cell r="E890">
            <v>418.91</v>
          </cell>
          <cell r="F890" t="str">
            <v>m</v>
          </cell>
          <cell r="G890">
            <v>1.24</v>
          </cell>
          <cell r="H890">
            <v>13.74</v>
          </cell>
          <cell r="AI890">
            <v>0</v>
          </cell>
          <cell r="AJ890" t="str">
            <v>N</v>
          </cell>
        </row>
        <row r="891">
          <cell r="A891" t="str">
            <v>10-43-b</v>
          </cell>
          <cell r="B891" t="str">
            <v>Provide &amp; fix glass strip 1.5" wide for dividing the floors into panels : 3mm thick</v>
          </cell>
          <cell r="C891" t="str">
            <v>100 Rft</v>
          </cell>
          <cell r="D891">
            <v>37.76</v>
          </cell>
          <cell r="E891">
            <v>418.91</v>
          </cell>
          <cell r="F891" t="str">
            <v>m</v>
          </cell>
          <cell r="G891">
            <v>1.24</v>
          </cell>
          <cell r="H891">
            <v>13.74</v>
          </cell>
          <cell r="AI891">
            <v>0</v>
          </cell>
          <cell r="AJ891" t="str">
            <v>N</v>
          </cell>
        </row>
        <row r="892">
          <cell r="A892" t="str">
            <v>10-43-c</v>
          </cell>
          <cell r="B892" t="str">
            <v>Providing and Fixing marble strip 1.5 inch wide 3/8 inch thick for dividing the floor into panels</v>
          </cell>
          <cell r="C892" t="str">
            <v>100 Rft</v>
          </cell>
          <cell r="D892">
            <v>37.76</v>
          </cell>
          <cell r="E892">
            <v>291.86</v>
          </cell>
          <cell r="F892" t="str">
            <v>m</v>
          </cell>
          <cell r="G892">
            <v>1.24</v>
          </cell>
          <cell r="H892">
            <v>9.58</v>
          </cell>
          <cell r="AI892">
            <v>0</v>
          </cell>
          <cell r="AJ892" t="str">
            <v>N</v>
          </cell>
        </row>
        <row r="893">
          <cell r="A893" t="str">
            <v>10-43-d</v>
          </cell>
          <cell r="B893" t="str">
            <v>Providing and Fixing marble strip 2" wide and 3/8" thick for dividing the floor into panels</v>
          </cell>
          <cell r="C893" t="str">
            <v>100 Rft</v>
          </cell>
          <cell r="D893">
            <v>37.76</v>
          </cell>
          <cell r="E893">
            <v>482.43</v>
          </cell>
          <cell r="F893" t="str">
            <v>m</v>
          </cell>
          <cell r="G893">
            <v>1.24</v>
          </cell>
          <cell r="H893">
            <v>15.83</v>
          </cell>
          <cell r="AI893">
            <v>0</v>
          </cell>
          <cell r="AJ893" t="str">
            <v>N</v>
          </cell>
        </row>
        <row r="894">
          <cell r="A894" t="str">
            <v>10-44</v>
          </cell>
          <cell r="B894" t="str">
            <v>P/F Vinyl Tiles or Vinyl Sheet flooring over firm foundation</v>
          </cell>
          <cell r="C894" t="str">
            <v>100 Sft</v>
          </cell>
          <cell r="D894">
            <v>1193.5</v>
          </cell>
          <cell r="E894">
            <v>13741.2</v>
          </cell>
          <cell r="F894" t="str">
            <v>m2</v>
          </cell>
          <cell r="G894">
            <v>128.41999999999999</v>
          </cell>
          <cell r="H894">
            <v>1478.55</v>
          </cell>
          <cell r="AI894">
            <v>0</v>
          </cell>
          <cell r="AJ894" t="str">
            <v>N</v>
          </cell>
        </row>
        <row r="895">
          <cell r="A895" t="str">
            <v>10-45</v>
          </cell>
          <cell r="B895" t="str">
            <v>P/F Precast Concrete 7000 psi TUFF Tiles over bed of 2" thick sand &amp; 4" thick brick ballast comp</v>
          </cell>
          <cell r="C895" t="str">
            <v>100 Sft</v>
          </cell>
          <cell r="D895">
            <v>1116</v>
          </cell>
          <cell r="E895">
            <v>4456.1400000000003</v>
          </cell>
          <cell r="F895" t="str">
            <v>m2</v>
          </cell>
          <cell r="G895">
            <v>120.08</v>
          </cell>
          <cell r="H895">
            <v>479.48</v>
          </cell>
          <cell r="AI895">
            <v>0</v>
          </cell>
          <cell r="AJ895" t="str">
            <v>N</v>
          </cell>
        </row>
        <row r="896">
          <cell r="A896" t="str">
            <v>10-46-a</v>
          </cell>
          <cell r="B896" t="str">
            <v>P/F Ceramic Floor Tiles (Emco, National or eq) Size : 12" x 12"</v>
          </cell>
          <cell r="C896" t="str">
            <v>100 Sft</v>
          </cell>
          <cell r="D896">
            <v>2325</v>
          </cell>
          <cell r="E896">
            <v>11382.7</v>
          </cell>
          <cell r="F896" t="str">
            <v>m2</v>
          </cell>
          <cell r="G896">
            <v>250.17</v>
          </cell>
          <cell r="H896">
            <v>1224.78</v>
          </cell>
          <cell r="K896">
            <v>1.19</v>
          </cell>
          <cell r="L896" t="str">
            <v>Bags</v>
          </cell>
          <cell r="M896">
            <v>0.128</v>
          </cell>
          <cell r="N896" t="str">
            <v>Bags</v>
          </cell>
          <cell r="AI896">
            <v>1.3180000000000001</v>
          </cell>
          <cell r="AJ896" t="str">
            <v>Y</v>
          </cell>
        </row>
        <row r="897">
          <cell r="A897" t="str">
            <v>10-46-b</v>
          </cell>
          <cell r="B897" t="str">
            <v>P/F Ceramic Floor Tiles (Emco, National or eq) Size 20" x 20"</v>
          </cell>
          <cell r="C897" t="str">
            <v>100 Sft</v>
          </cell>
          <cell r="D897">
            <v>2325</v>
          </cell>
          <cell r="E897">
            <v>17432.7</v>
          </cell>
          <cell r="F897" t="str">
            <v>m2</v>
          </cell>
          <cell r="G897">
            <v>250.17</v>
          </cell>
          <cell r="H897">
            <v>1875.76</v>
          </cell>
          <cell r="K897">
            <v>1.19</v>
          </cell>
          <cell r="L897" t="str">
            <v>Bags</v>
          </cell>
          <cell r="M897">
            <v>0.128</v>
          </cell>
          <cell r="N897" t="str">
            <v>Bags</v>
          </cell>
          <cell r="AI897">
            <v>1.3180000000000001</v>
          </cell>
          <cell r="AJ897" t="str">
            <v>Y</v>
          </cell>
        </row>
        <row r="898">
          <cell r="A898" t="str">
            <v>10-47</v>
          </cell>
          <cell r="B898" t="str">
            <v>Burnt brick (1st class) pavement on edge grouted with sand including preparation of bed</v>
          </cell>
          <cell r="C898" t="str">
            <v>100 Sft</v>
          </cell>
          <cell r="D898">
            <v>1286.5</v>
          </cell>
          <cell r="E898">
            <v>3686.84</v>
          </cell>
          <cell r="F898" t="str">
            <v>m2</v>
          </cell>
          <cell r="G898">
            <v>138.43</v>
          </cell>
          <cell r="H898">
            <v>396.7</v>
          </cell>
          <cell r="O898">
            <v>525</v>
          </cell>
          <cell r="P898" t="str">
            <v>Nos.</v>
          </cell>
          <cell r="Q898">
            <v>56.51</v>
          </cell>
          <cell r="R898" t="str">
            <v>Nos.</v>
          </cell>
          <cell r="AI898">
            <v>581.51</v>
          </cell>
          <cell r="AJ898" t="str">
            <v>Y</v>
          </cell>
        </row>
        <row r="899">
          <cell r="A899" t="str">
            <v>10-48-a</v>
          </cell>
          <cell r="B899" t="str">
            <v>Porceline tile floor 1/4" thick laid cement 1:2 or 3/4" thick cement mortar 1:2 (Local Master Tiles)</v>
          </cell>
          <cell r="C899" t="str">
            <v>100 Sft</v>
          </cell>
          <cell r="D899">
            <v>2433.5</v>
          </cell>
          <cell r="E899">
            <v>8259.5300000000007</v>
          </cell>
          <cell r="F899" t="str">
            <v>m2</v>
          </cell>
          <cell r="G899">
            <v>261.83999999999997</v>
          </cell>
          <cell r="H899">
            <v>888.73</v>
          </cell>
          <cell r="K899">
            <v>2.2000000000000002</v>
          </cell>
          <cell r="L899" t="str">
            <v>Bags</v>
          </cell>
          <cell r="M899">
            <v>0.23699999999999999</v>
          </cell>
          <cell r="N899" t="str">
            <v>Bags</v>
          </cell>
          <cell r="AI899">
            <v>2.4370000000000003</v>
          </cell>
          <cell r="AJ899" t="str">
            <v>Y</v>
          </cell>
        </row>
        <row r="900">
          <cell r="A900" t="str">
            <v>10-48-b</v>
          </cell>
          <cell r="B900" t="str">
            <v>Porceline tile floor 1/4" thick laid cement 1:2 over 3/4" thick cement mortar 1:2 (Imported Tiles)</v>
          </cell>
          <cell r="C900" t="str">
            <v>100 Sft</v>
          </cell>
          <cell r="D900">
            <v>2433.5</v>
          </cell>
          <cell r="E900">
            <v>10437.530000000001</v>
          </cell>
          <cell r="F900" t="str">
            <v>m2</v>
          </cell>
          <cell r="G900">
            <v>261.83999999999997</v>
          </cell>
          <cell r="H900">
            <v>1123.08</v>
          </cell>
          <cell r="K900">
            <v>2.2000000000000002</v>
          </cell>
          <cell r="L900" t="str">
            <v>Bags</v>
          </cell>
          <cell r="M900">
            <v>0.23699999999999999</v>
          </cell>
          <cell r="N900" t="str">
            <v>Bags</v>
          </cell>
          <cell r="AI900">
            <v>2.4370000000000003</v>
          </cell>
          <cell r="AJ900" t="str">
            <v>Y</v>
          </cell>
        </row>
        <row r="901">
          <cell r="A901" t="str">
            <v>10-48-c</v>
          </cell>
          <cell r="B901" t="str">
            <v>Granitto tile floor 1/4" thick laid cement 1:2 or 3/4" thick cement mortar 1:2 (Imported Tiles UAE) 24"x24"</v>
          </cell>
          <cell r="C901" t="str">
            <v>100 Sft</v>
          </cell>
          <cell r="D901">
            <v>2433.5</v>
          </cell>
          <cell r="E901">
            <v>19996.53</v>
          </cell>
          <cell r="F901" t="str">
            <v>m2</v>
          </cell>
          <cell r="G901">
            <v>261.83999999999997</v>
          </cell>
          <cell r="H901">
            <v>2151.63</v>
          </cell>
          <cell r="K901">
            <v>2.2000000000000002</v>
          </cell>
          <cell r="L901" t="str">
            <v>Bags</v>
          </cell>
          <cell r="M901">
            <v>0.23699999999999999</v>
          </cell>
          <cell r="N901" t="str">
            <v>Bags</v>
          </cell>
          <cell r="AI901">
            <v>2.4370000000000003</v>
          </cell>
          <cell r="AJ901" t="str">
            <v>Y</v>
          </cell>
        </row>
        <row r="902">
          <cell r="A902" t="str">
            <v>10-48-d</v>
          </cell>
          <cell r="B902" t="str">
            <v>Granitto tile floor 1/4" thick laid cement 1:2 or 3/4" thick cement mortar 1:2 (Imported Tiles UAE) 16"x16"</v>
          </cell>
          <cell r="C902" t="str">
            <v>100 Sft</v>
          </cell>
          <cell r="D902">
            <v>2433.5</v>
          </cell>
          <cell r="E902">
            <v>17317.59</v>
          </cell>
          <cell r="F902" t="str">
            <v>m2</v>
          </cell>
          <cell r="G902">
            <v>261.83999999999997</v>
          </cell>
          <cell r="H902">
            <v>1863.37</v>
          </cell>
          <cell r="K902">
            <v>2.2000000000000002</v>
          </cell>
          <cell r="L902" t="str">
            <v>Bags</v>
          </cell>
          <cell r="M902">
            <v>0.23699999999999999</v>
          </cell>
          <cell r="N902" t="str">
            <v>Bags</v>
          </cell>
          <cell r="AI902">
            <v>2.4370000000000003</v>
          </cell>
          <cell r="AJ902" t="str">
            <v>Y</v>
          </cell>
        </row>
        <row r="903">
          <cell r="A903" t="str">
            <v>10-49-a</v>
          </cell>
          <cell r="B903" t="str">
            <v>Providing and Laying marble fine dressed stone flooring on surface in white cement complete using indian green marble 12"x12"x3/4" thick</v>
          </cell>
          <cell r="C903" t="str">
            <v>100 Sft</v>
          </cell>
          <cell r="D903">
            <v>2852</v>
          </cell>
          <cell r="E903">
            <v>28417.06</v>
          </cell>
          <cell r="F903" t="str">
            <v>m2</v>
          </cell>
          <cell r="G903">
            <v>306.88</v>
          </cell>
          <cell r="H903">
            <v>3057.68</v>
          </cell>
          <cell r="K903">
            <v>2.74</v>
          </cell>
          <cell r="L903" t="str">
            <v>Bags</v>
          </cell>
          <cell r="M903">
            <v>0.29499999999999998</v>
          </cell>
          <cell r="N903" t="str">
            <v>Bags</v>
          </cell>
          <cell r="AI903">
            <v>3.0350000000000001</v>
          </cell>
          <cell r="AJ903" t="str">
            <v>Y</v>
          </cell>
        </row>
        <row r="904">
          <cell r="A904" t="str">
            <v>10-49-b</v>
          </cell>
          <cell r="B904" t="str">
            <v>Providing and Laying marble fine dressed stone flooring on surface in white cement complete using Trevera marble 12"x12"x3/4" thick</v>
          </cell>
          <cell r="C904" t="str">
            <v>100 Sft</v>
          </cell>
          <cell r="D904">
            <v>2852</v>
          </cell>
          <cell r="E904">
            <v>10025.06</v>
          </cell>
          <cell r="F904" t="str">
            <v>m2</v>
          </cell>
          <cell r="G904">
            <v>306.88</v>
          </cell>
          <cell r="H904">
            <v>1078.7</v>
          </cell>
          <cell r="K904">
            <v>2.74</v>
          </cell>
          <cell r="L904" t="str">
            <v>Bags</v>
          </cell>
          <cell r="M904">
            <v>0.29499999999999998</v>
          </cell>
          <cell r="N904" t="str">
            <v>Bags</v>
          </cell>
          <cell r="AI904">
            <v>3.0350000000000001</v>
          </cell>
          <cell r="AJ904" t="str">
            <v>Y</v>
          </cell>
        </row>
        <row r="905">
          <cell r="A905" t="str">
            <v>10-49-c</v>
          </cell>
          <cell r="B905" t="str">
            <v>Providing and Laying marble fine dressed stone flooring on surface in white cement complete using Botocina marble 12"x12"x3/4" thick</v>
          </cell>
          <cell r="C905" t="str">
            <v>100 Sft</v>
          </cell>
          <cell r="D905">
            <v>2852</v>
          </cell>
          <cell r="E905">
            <v>12082.06</v>
          </cell>
          <cell r="F905" t="str">
            <v>m2</v>
          </cell>
          <cell r="G905">
            <v>306.88</v>
          </cell>
          <cell r="H905">
            <v>1300.03</v>
          </cell>
          <cell r="K905">
            <v>2.74</v>
          </cell>
          <cell r="L905" t="str">
            <v>Bags</v>
          </cell>
          <cell r="M905">
            <v>0.29499999999999998</v>
          </cell>
          <cell r="N905" t="str">
            <v>Bags</v>
          </cell>
          <cell r="AI905">
            <v>3.0350000000000001</v>
          </cell>
          <cell r="AJ905" t="str">
            <v>Y</v>
          </cell>
        </row>
        <row r="906">
          <cell r="A906" t="str">
            <v>10-49-d</v>
          </cell>
          <cell r="B906" t="str">
            <v xml:space="preserve">Providing and Laying marble fine dressed stone flooring on surface in white cement complete using Veroona/Lasbela marble 12"x12"x3/4" thick </v>
          </cell>
          <cell r="C906" t="str">
            <v>100 Sft</v>
          </cell>
          <cell r="D906">
            <v>2852</v>
          </cell>
          <cell r="E906">
            <v>11477.06</v>
          </cell>
          <cell r="F906" t="str">
            <v>m2</v>
          </cell>
          <cell r="G906">
            <v>306.88</v>
          </cell>
          <cell r="H906">
            <v>1234.93</v>
          </cell>
          <cell r="K906">
            <v>2.74</v>
          </cell>
          <cell r="L906" t="str">
            <v>Bags</v>
          </cell>
          <cell r="M906">
            <v>0.29499999999999998</v>
          </cell>
          <cell r="N906" t="str">
            <v>Bags</v>
          </cell>
          <cell r="AI906">
            <v>3.0350000000000001</v>
          </cell>
          <cell r="AJ906" t="str">
            <v>Y</v>
          </cell>
        </row>
        <row r="907">
          <cell r="A907" t="str">
            <v>10-50</v>
          </cell>
          <cell r="B907" t="str">
            <v>Chemical polishing of marble floor/Dado</v>
          </cell>
          <cell r="C907" t="str">
            <v>100 Sft</v>
          </cell>
          <cell r="D907">
            <v>558</v>
          </cell>
          <cell r="E907">
            <v>1616.75</v>
          </cell>
          <cell r="F907" t="str">
            <v>m2</v>
          </cell>
          <cell r="G907">
            <v>60.04</v>
          </cell>
          <cell r="H907">
            <v>173.96</v>
          </cell>
          <cell r="AI907">
            <v>0</v>
          </cell>
          <cell r="AJ907" t="str">
            <v>N</v>
          </cell>
        </row>
        <row r="908">
          <cell r="A908" t="str">
            <v>10-51</v>
          </cell>
          <cell r="B908" t="str">
            <v>Replaced coloured glass panes of sizes upto 4 mm thickness with iron, nails and putty including removing broken ones if required in all floors.</v>
          </cell>
          <cell r="C908" t="str">
            <v>Sft</v>
          </cell>
          <cell r="D908">
            <v>21.7</v>
          </cell>
          <cell r="E908">
            <v>106.4</v>
          </cell>
          <cell r="F908" t="str">
            <v>m2</v>
          </cell>
          <cell r="G908">
            <v>233.49</v>
          </cell>
          <cell r="H908">
            <v>1144.8599999999999</v>
          </cell>
          <cell r="AI908">
            <v>0</v>
          </cell>
          <cell r="AJ908" t="str">
            <v>N</v>
          </cell>
        </row>
        <row r="909">
          <cell r="A909" t="str">
            <v>11-01-a</v>
          </cell>
          <cell r="B909" t="str">
            <v>Mud plaster on walls (excluding gobri leeping) upto 20' height : 1/2" thick</v>
          </cell>
          <cell r="C909" t="str">
            <v>100 Sft</v>
          </cell>
          <cell r="D909">
            <v>253.58</v>
          </cell>
          <cell r="E909">
            <v>390.31</v>
          </cell>
          <cell r="F909" t="str">
            <v>m2</v>
          </cell>
          <cell r="G909">
            <v>27.29</v>
          </cell>
          <cell r="H909">
            <v>42</v>
          </cell>
          <cell r="AI909">
            <v>0</v>
          </cell>
          <cell r="AJ909" t="str">
            <v>N</v>
          </cell>
        </row>
        <row r="910">
          <cell r="A910" t="str">
            <v>11-01-b</v>
          </cell>
          <cell r="B910" t="str">
            <v>Mud plaster on walls (excluding gobri leeping) upto 20' height : 1" thick</v>
          </cell>
          <cell r="C910" t="str">
            <v>100 Sft</v>
          </cell>
          <cell r="D910">
            <v>346.58</v>
          </cell>
          <cell r="E910">
            <v>620.04</v>
          </cell>
          <cell r="F910" t="str">
            <v>m2</v>
          </cell>
          <cell r="G910">
            <v>37.29</v>
          </cell>
          <cell r="H910">
            <v>66.72</v>
          </cell>
          <cell r="AI910">
            <v>0</v>
          </cell>
          <cell r="AJ910" t="str">
            <v>N</v>
          </cell>
        </row>
        <row r="911">
          <cell r="A911" t="str">
            <v>11-02-a</v>
          </cell>
          <cell r="B911" t="str">
            <v>Mud plaster on floor / roof (excluding gobri leeping) upto 20' height : 1/2" thick.</v>
          </cell>
          <cell r="C911" t="str">
            <v>100 Sft</v>
          </cell>
          <cell r="D911">
            <v>227.85</v>
          </cell>
          <cell r="E911">
            <v>364.58</v>
          </cell>
          <cell r="F911" t="str">
            <v>m2</v>
          </cell>
          <cell r="G911">
            <v>24.52</v>
          </cell>
          <cell r="H911">
            <v>39.229999999999997</v>
          </cell>
          <cell r="J911" t="str">
            <v>Add extra 13%, 32%</v>
          </cell>
          <cell r="AI911">
            <v>0</v>
          </cell>
          <cell r="AJ911" t="str">
            <v>N</v>
          </cell>
        </row>
        <row r="912">
          <cell r="A912" t="str">
            <v>11-02-b</v>
          </cell>
          <cell r="B912" t="str">
            <v>Mud plaster on floor / roof (excluding gobri leeping) upto 20' height : 1" thick</v>
          </cell>
          <cell r="C912" t="str">
            <v>100 Sft</v>
          </cell>
          <cell r="D912">
            <v>429.04</v>
          </cell>
          <cell r="E912">
            <v>702.5</v>
          </cell>
          <cell r="F912" t="str">
            <v>m2</v>
          </cell>
          <cell r="G912">
            <v>46.16</v>
          </cell>
          <cell r="H912">
            <v>75.59</v>
          </cell>
          <cell r="AI912">
            <v>0</v>
          </cell>
          <cell r="AJ912" t="str">
            <v>N</v>
          </cell>
        </row>
        <row r="913">
          <cell r="A913" t="str">
            <v>11-03-a</v>
          </cell>
          <cell r="B913" t="str">
            <v>Cement lime plaster 1:7:12 (c/l/s) upto 20' height 1/4" thick</v>
          </cell>
          <cell r="C913" t="str">
            <v>100 Sft</v>
          </cell>
          <cell r="D913">
            <v>790.5</v>
          </cell>
          <cell r="E913">
            <v>915.16</v>
          </cell>
          <cell r="F913" t="str">
            <v>m2</v>
          </cell>
          <cell r="G913">
            <v>85.06</v>
          </cell>
          <cell r="H913">
            <v>98.47</v>
          </cell>
          <cell r="K913">
            <v>0.41699999999999998</v>
          </cell>
          <cell r="L913" t="str">
            <v>Bags</v>
          </cell>
          <cell r="M913">
            <v>4.4999999999999998E-2</v>
          </cell>
          <cell r="N913" t="str">
            <v>Bags</v>
          </cell>
          <cell r="AI913">
            <v>0.46199999999999997</v>
          </cell>
          <cell r="AJ913" t="str">
            <v>Y</v>
          </cell>
        </row>
        <row r="914">
          <cell r="A914" t="str">
            <v>11-03-b</v>
          </cell>
          <cell r="B914" t="str">
            <v>Cement lime plaster 1:7:12 (c/l/s) upto 20' height 1/2" thick</v>
          </cell>
          <cell r="C914" t="str">
            <v>100 Sft</v>
          </cell>
          <cell r="D914">
            <v>790.5</v>
          </cell>
          <cell r="E914">
            <v>1040.03</v>
          </cell>
          <cell r="F914" t="str">
            <v>m2</v>
          </cell>
          <cell r="G914">
            <v>85.06</v>
          </cell>
          <cell r="H914">
            <v>111.91</v>
          </cell>
          <cell r="K914">
            <v>0.83499999999999996</v>
          </cell>
          <cell r="L914" t="str">
            <v>Bags</v>
          </cell>
          <cell r="M914">
            <v>0.09</v>
          </cell>
          <cell r="N914" t="str">
            <v>Bags</v>
          </cell>
          <cell r="AI914">
            <v>0.92499999999999993</v>
          </cell>
          <cell r="AJ914" t="str">
            <v>Y</v>
          </cell>
        </row>
        <row r="915">
          <cell r="A915" t="str">
            <v>11-04-a</v>
          </cell>
          <cell r="B915" t="str">
            <v>Cement Neru plaster 1:2 (c/s) upto 20' height 1/4" thick</v>
          </cell>
          <cell r="C915" t="str">
            <v>100 Sft</v>
          </cell>
          <cell r="D915">
            <v>790.5</v>
          </cell>
          <cell r="E915">
            <v>1207.1099999999999</v>
          </cell>
          <cell r="F915" t="str">
            <v>m2</v>
          </cell>
          <cell r="G915">
            <v>85.06</v>
          </cell>
          <cell r="H915">
            <v>129.88</v>
          </cell>
          <cell r="K915">
            <v>0.61</v>
          </cell>
          <cell r="L915" t="str">
            <v>Bags</v>
          </cell>
          <cell r="M915">
            <v>6.6000000000000003E-2</v>
          </cell>
          <cell r="N915" t="str">
            <v>Bags</v>
          </cell>
          <cell r="AI915">
            <v>0.67599999999999993</v>
          </cell>
          <cell r="AJ915" t="str">
            <v>Y</v>
          </cell>
        </row>
        <row r="916">
          <cell r="A916" t="str">
            <v>11-04-b</v>
          </cell>
          <cell r="B916" t="str">
            <v>Cement Neru plaster 1:2 (c/s) upto 20' height 1/2" thick</v>
          </cell>
          <cell r="C916" t="str">
            <v>100 Sft</v>
          </cell>
          <cell r="D916">
            <v>790.5</v>
          </cell>
          <cell r="E916">
            <v>1501.75</v>
          </cell>
          <cell r="F916" t="str">
            <v>m2</v>
          </cell>
          <cell r="G916">
            <v>85.06</v>
          </cell>
          <cell r="H916">
            <v>161.59</v>
          </cell>
          <cell r="K916">
            <v>0.94</v>
          </cell>
          <cell r="L916" t="str">
            <v>Bags</v>
          </cell>
          <cell r="M916">
            <v>0.10100000000000001</v>
          </cell>
          <cell r="N916" t="str">
            <v>Bags</v>
          </cell>
          <cell r="AI916">
            <v>1.0409999999999999</v>
          </cell>
          <cell r="AJ916" t="str">
            <v>Y</v>
          </cell>
        </row>
        <row r="917">
          <cell r="A917" t="str">
            <v>11-05</v>
          </cell>
          <cell r="B917" t="str">
            <v>2" stucco cement plaster 1:2:4 (c/s/shingle) upto 20' height</v>
          </cell>
          <cell r="C917" t="str">
            <v>100 Sft</v>
          </cell>
          <cell r="D917">
            <v>1788.7</v>
          </cell>
          <cell r="E917">
            <v>3402.6</v>
          </cell>
          <cell r="F917" t="str">
            <v>m2</v>
          </cell>
          <cell r="G917">
            <v>192.46</v>
          </cell>
          <cell r="H917">
            <v>366.12</v>
          </cell>
          <cell r="K917">
            <v>3.01</v>
          </cell>
          <cell r="L917" t="str">
            <v>Bags</v>
          </cell>
          <cell r="M917">
            <v>0.32400000000000001</v>
          </cell>
          <cell r="N917" t="str">
            <v>Bags</v>
          </cell>
          <cell r="AI917">
            <v>3.3339999999999996</v>
          </cell>
          <cell r="AJ917" t="str">
            <v>Y</v>
          </cell>
        </row>
        <row r="918">
          <cell r="A918" t="str">
            <v>11-06-a</v>
          </cell>
          <cell r="B918" t="str">
            <v>Provide/lay machine sprayed plaster 1/2" thick using cement &amp; zero guage chips : Ratio 1:1</v>
          </cell>
          <cell r="C918" t="str">
            <v>100 Sft</v>
          </cell>
          <cell r="D918">
            <v>581.87</v>
          </cell>
          <cell r="E918">
            <v>1756.14</v>
          </cell>
          <cell r="F918" t="str">
            <v>m2</v>
          </cell>
          <cell r="G918">
            <v>62.61</v>
          </cell>
          <cell r="H918">
            <v>188.96</v>
          </cell>
          <cell r="K918">
            <v>1.1000000000000001</v>
          </cell>
          <cell r="L918" t="str">
            <v>Bags</v>
          </cell>
          <cell r="M918">
            <v>0.11799999999999999</v>
          </cell>
          <cell r="N918" t="str">
            <v>Bags</v>
          </cell>
          <cell r="AI918">
            <v>1.218</v>
          </cell>
          <cell r="AJ918" t="str">
            <v>Y</v>
          </cell>
        </row>
        <row r="919">
          <cell r="A919" t="str">
            <v>11-06-b</v>
          </cell>
          <cell r="B919" t="str">
            <v>Provide/lay machine sprayed plaster 1/2" thick using cement &amp; zero guage chips : Ratio 1:1.5</v>
          </cell>
          <cell r="C919" t="str">
            <v>100 Sft</v>
          </cell>
          <cell r="D919">
            <v>587.45000000000005</v>
          </cell>
          <cell r="E919">
            <v>1675.81</v>
          </cell>
          <cell r="F919" t="str">
            <v>m2</v>
          </cell>
          <cell r="G919">
            <v>63.21</v>
          </cell>
          <cell r="H919">
            <v>180.32</v>
          </cell>
          <cell r="K919">
            <v>0.9</v>
          </cell>
          <cell r="L919" t="str">
            <v>Bags</v>
          </cell>
          <cell r="M919">
            <v>9.7000000000000003E-2</v>
          </cell>
          <cell r="N919" t="str">
            <v>Bags</v>
          </cell>
          <cell r="AI919">
            <v>0.997</v>
          </cell>
          <cell r="AJ919" t="str">
            <v>Y</v>
          </cell>
        </row>
        <row r="920">
          <cell r="A920" t="str">
            <v>11-06-c</v>
          </cell>
          <cell r="B920" t="str">
            <v>Provide/lay machine sprayed plaster 1/2" thick using cement &amp; zero guage chips : Ratio 1:2</v>
          </cell>
          <cell r="C920" t="str">
            <v>100 Sft</v>
          </cell>
          <cell r="D920">
            <v>599.54</v>
          </cell>
          <cell r="E920">
            <v>1644.62</v>
          </cell>
          <cell r="F920" t="str">
            <v>m2</v>
          </cell>
          <cell r="G920">
            <v>64.510000000000005</v>
          </cell>
          <cell r="H920">
            <v>176.96</v>
          </cell>
          <cell r="K920">
            <v>0.8</v>
          </cell>
          <cell r="L920" t="str">
            <v>Bags</v>
          </cell>
          <cell r="M920">
            <v>8.5999999999999993E-2</v>
          </cell>
          <cell r="N920" t="str">
            <v>Bags</v>
          </cell>
          <cell r="AI920">
            <v>0.88600000000000001</v>
          </cell>
          <cell r="AJ920" t="str">
            <v>Y</v>
          </cell>
        </row>
        <row r="921">
          <cell r="A921" t="str">
            <v>11-07-a</v>
          </cell>
          <cell r="B921" t="str">
            <v>Cement plaster 1:2, upto 20' height 3/8" thick</v>
          </cell>
          <cell r="C921" t="str">
            <v>100 Sft</v>
          </cell>
          <cell r="D921">
            <v>790.5</v>
          </cell>
          <cell r="E921">
            <v>1242.3399999999999</v>
          </cell>
          <cell r="F921" t="str">
            <v>m2</v>
          </cell>
          <cell r="G921">
            <v>85.06</v>
          </cell>
          <cell r="H921">
            <v>133.68</v>
          </cell>
          <cell r="J921" t="str">
            <v>The rate be allowed
only on written orders
of Superintending
Engineer</v>
          </cell>
          <cell r="K921">
            <v>0.98</v>
          </cell>
          <cell r="L921" t="str">
            <v>Bags</v>
          </cell>
          <cell r="M921">
            <v>0.105</v>
          </cell>
          <cell r="N921" t="str">
            <v>Bags</v>
          </cell>
          <cell r="AI921">
            <v>1.085</v>
          </cell>
          <cell r="AJ921" t="str">
            <v>Y</v>
          </cell>
        </row>
        <row r="922">
          <cell r="A922" t="str">
            <v>11-07-b</v>
          </cell>
          <cell r="B922" t="str">
            <v>Cement plaster 1:2, upto 20' height 1/2" thick</v>
          </cell>
          <cell r="C922" t="str">
            <v>100 Sft</v>
          </cell>
          <cell r="D922">
            <v>790.5</v>
          </cell>
          <cell r="E922">
            <v>1373.66</v>
          </cell>
          <cell r="F922" t="str">
            <v>m2</v>
          </cell>
          <cell r="G922">
            <v>85.06</v>
          </cell>
          <cell r="H922">
            <v>147.81</v>
          </cell>
          <cell r="K922">
            <v>1.27</v>
          </cell>
          <cell r="L922" t="str">
            <v>Bags</v>
          </cell>
          <cell r="M922">
            <v>0.13700000000000001</v>
          </cell>
          <cell r="N922" t="str">
            <v>Bags</v>
          </cell>
          <cell r="AI922">
            <v>1.407</v>
          </cell>
          <cell r="AJ922" t="str">
            <v>Y</v>
          </cell>
        </row>
        <row r="923">
          <cell r="A923" t="str">
            <v>11-07-c</v>
          </cell>
          <cell r="B923" t="str">
            <v>Cement plaster 1:2, upto 20' height 3/4" thick</v>
          </cell>
          <cell r="C923" t="str">
            <v>100 Sft</v>
          </cell>
          <cell r="D923">
            <v>1007.5</v>
          </cell>
          <cell r="E923">
            <v>1906.83</v>
          </cell>
          <cell r="F923" t="str">
            <v>m2</v>
          </cell>
          <cell r="G923">
            <v>108.41</v>
          </cell>
          <cell r="H923">
            <v>205.18</v>
          </cell>
          <cell r="K923">
            <v>1.95</v>
          </cell>
          <cell r="L923" t="str">
            <v>Bags</v>
          </cell>
          <cell r="M923">
            <v>0.21</v>
          </cell>
          <cell r="N923" t="str">
            <v>Bags</v>
          </cell>
          <cell r="AI923">
            <v>2.16</v>
          </cell>
          <cell r="AJ923" t="str">
            <v>Y</v>
          </cell>
        </row>
        <row r="924">
          <cell r="A924" t="str">
            <v>11-08-a</v>
          </cell>
          <cell r="B924" t="str">
            <v>Cement plaster 1:3 upto 20' height 3/8" thick</v>
          </cell>
          <cell r="C924" t="str">
            <v>100 Sft</v>
          </cell>
          <cell r="D924">
            <v>790.5</v>
          </cell>
          <cell r="E924">
            <v>1107.81</v>
          </cell>
          <cell r="F924" t="str">
            <v>m2</v>
          </cell>
          <cell r="G924">
            <v>85.06</v>
          </cell>
          <cell r="H924">
            <v>119.2</v>
          </cell>
          <cell r="J924" t="str">
            <v>ditto</v>
          </cell>
          <cell r="K924">
            <v>0.67</v>
          </cell>
          <cell r="L924" t="str">
            <v>Bags</v>
          </cell>
          <cell r="M924">
            <v>7.1999999999999995E-2</v>
          </cell>
          <cell r="N924" t="str">
            <v>Bags</v>
          </cell>
          <cell r="AI924">
            <v>0.74199999999999999</v>
          </cell>
          <cell r="AJ924" t="str">
            <v>Y</v>
          </cell>
        </row>
        <row r="925">
          <cell r="A925" t="str">
            <v>11-08-b</v>
          </cell>
          <cell r="B925" t="str">
            <v>Cement plaster 1:3 upto 20' height 1/2" thick</v>
          </cell>
          <cell r="C925" t="str">
            <v>100 Sft</v>
          </cell>
          <cell r="D925">
            <v>790.5</v>
          </cell>
          <cell r="E925">
            <v>1212.1199999999999</v>
          </cell>
          <cell r="F925" t="str">
            <v>m2</v>
          </cell>
          <cell r="G925">
            <v>85.06</v>
          </cell>
          <cell r="H925">
            <v>130.41999999999999</v>
          </cell>
          <cell r="K925">
            <v>0.89</v>
          </cell>
          <cell r="L925" t="str">
            <v>Bags</v>
          </cell>
          <cell r="M925">
            <v>9.6000000000000002E-2</v>
          </cell>
          <cell r="N925" t="str">
            <v>Bags</v>
          </cell>
          <cell r="AI925">
            <v>0.98599999999999999</v>
          </cell>
          <cell r="AJ925" t="str">
            <v>Y</v>
          </cell>
        </row>
        <row r="926">
          <cell r="A926" t="str">
            <v>11-08-c</v>
          </cell>
          <cell r="B926" t="str">
            <v>Cement plaster 1:3 upto 20' height 3/4" thick</v>
          </cell>
          <cell r="C926" t="str">
            <v>100 Sft</v>
          </cell>
          <cell r="D926">
            <v>1007.5</v>
          </cell>
          <cell r="E926">
            <v>1642.11</v>
          </cell>
          <cell r="F926" t="str">
            <v>m2</v>
          </cell>
          <cell r="G926">
            <v>108.41</v>
          </cell>
          <cell r="H926">
            <v>176.69</v>
          </cell>
          <cell r="K926">
            <v>1.34</v>
          </cell>
          <cell r="L926" t="str">
            <v>Bags</v>
          </cell>
          <cell r="M926">
            <v>0.14399999999999999</v>
          </cell>
          <cell r="N926" t="str">
            <v>Bags</v>
          </cell>
          <cell r="AI926">
            <v>1.484</v>
          </cell>
          <cell r="AJ926" t="str">
            <v>Y</v>
          </cell>
        </row>
        <row r="927">
          <cell r="A927" t="str">
            <v>11-09-a</v>
          </cell>
          <cell r="B927" t="str">
            <v>Cement plaster 1:4 upto 20' height 3/8" thick</v>
          </cell>
          <cell r="C927" t="str">
            <v>100 Sft</v>
          </cell>
          <cell r="D927">
            <v>790.5</v>
          </cell>
          <cell r="E927">
            <v>1073.0999999999999</v>
          </cell>
          <cell r="F927" t="str">
            <v>m2</v>
          </cell>
          <cell r="G927">
            <v>85.06</v>
          </cell>
          <cell r="H927">
            <v>115.47</v>
          </cell>
          <cell r="K927">
            <v>0.57999999999999996</v>
          </cell>
          <cell r="L927" t="str">
            <v>Bags</v>
          </cell>
          <cell r="M927">
            <v>6.2E-2</v>
          </cell>
          <cell r="N927" t="str">
            <v>Bags</v>
          </cell>
          <cell r="AI927">
            <v>0.6419999999999999</v>
          </cell>
          <cell r="AJ927" t="str">
            <v>Y</v>
          </cell>
        </row>
        <row r="928">
          <cell r="A928" t="str">
            <v>11-09-b</v>
          </cell>
          <cell r="B928" t="str">
            <v>Cement plaster 1:4 upto 20' height 1/2" thick</v>
          </cell>
          <cell r="C928" t="str">
            <v>100 Sft</v>
          </cell>
          <cell r="D928">
            <v>790.5</v>
          </cell>
          <cell r="E928">
            <v>1148.78</v>
          </cell>
          <cell r="F928" t="str">
            <v>m2</v>
          </cell>
          <cell r="G928">
            <v>85.06</v>
          </cell>
          <cell r="H928">
            <v>123.61</v>
          </cell>
          <cell r="K928">
            <v>0.74</v>
          </cell>
          <cell r="L928" t="str">
            <v>Bags</v>
          </cell>
          <cell r="M928">
            <v>0.08</v>
          </cell>
          <cell r="N928" t="str">
            <v>Bags</v>
          </cell>
          <cell r="AI928">
            <v>0.82</v>
          </cell>
          <cell r="AJ928" t="str">
            <v>Y</v>
          </cell>
        </row>
        <row r="929">
          <cell r="A929" t="str">
            <v>11-09-c</v>
          </cell>
          <cell r="B929" t="str">
            <v>Cement plaster 1:4 upto 20' height 3/4" thick</v>
          </cell>
          <cell r="C929" t="str">
            <v>100 Sft</v>
          </cell>
          <cell r="D929">
            <v>1007.5</v>
          </cell>
          <cell r="E929">
            <v>1567.7</v>
          </cell>
          <cell r="F929" t="str">
            <v>m2</v>
          </cell>
          <cell r="G929">
            <v>108.41</v>
          </cell>
          <cell r="H929">
            <v>168.68</v>
          </cell>
          <cell r="K929">
            <v>1.1599999999999999</v>
          </cell>
          <cell r="L929" t="str">
            <v>Bags</v>
          </cell>
          <cell r="M929">
            <v>0.125</v>
          </cell>
          <cell r="N929" t="str">
            <v>Bags</v>
          </cell>
          <cell r="AI929">
            <v>1.2849999999999999</v>
          </cell>
          <cell r="AJ929" t="str">
            <v>Y</v>
          </cell>
        </row>
        <row r="930">
          <cell r="A930" t="str">
            <v>11-10-a</v>
          </cell>
          <cell r="B930" t="str">
            <v>Cement plaster 3/8" thick under soffit of RCC roof slabs only upto 20' height : (1:2)</v>
          </cell>
          <cell r="C930" t="str">
            <v>100 Sft</v>
          </cell>
          <cell r="D930">
            <v>1007.5</v>
          </cell>
          <cell r="E930">
            <v>1354.17</v>
          </cell>
          <cell r="F930" t="str">
            <v>m2</v>
          </cell>
          <cell r="G930">
            <v>108.41</v>
          </cell>
          <cell r="H930">
            <v>145.71</v>
          </cell>
          <cell r="J930" t="str">
            <v>i) This item shall be</v>
          </cell>
          <cell r="K930">
            <v>0.75</v>
          </cell>
          <cell r="L930" t="str">
            <v>Bags</v>
          </cell>
          <cell r="M930">
            <v>8.1000000000000003E-2</v>
          </cell>
          <cell r="N930" t="str">
            <v>Bags</v>
          </cell>
          <cell r="AI930">
            <v>0.83099999999999996</v>
          </cell>
          <cell r="AJ930" t="str">
            <v>Y</v>
          </cell>
        </row>
        <row r="931">
          <cell r="A931" t="str">
            <v>11-10-b</v>
          </cell>
          <cell r="B931" t="str">
            <v>Cement plaster 3/8" thick under soffit of RCC roof slabs only upto 20' height : (1:3)</v>
          </cell>
          <cell r="C931" t="str">
            <v>100 Sft</v>
          </cell>
          <cell r="D931">
            <v>1007.5</v>
          </cell>
          <cell r="E931">
            <v>1344.63</v>
          </cell>
          <cell r="F931" t="str">
            <v>m2</v>
          </cell>
          <cell r="G931">
            <v>108.41</v>
          </cell>
          <cell r="H931">
            <v>144.68</v>
          </cell>
          <cell r="J931" t="str">
            <v>ii) The thickness of</v>
          </cell>
          <cell r="K931">
            <v>0.71</v>
          </cell>
          <cell r="L931" t="str">
            <v>Bags</v>
          </cell>
          <cell r="M931">
            <v>7.5999999999999998E-2</v>
          </cell>
          <cell r="N931" t="str">
            <v>Bags</v>
          </cell>
          <cell r="AI931">
            <v>0.78599999999999992</v>
          </cell>
          <cell r="AJ931" t="str">
            <v>Y</v>
          </cell>
        </row>
        <row r="932">
          <cell r="A932" t="str">
            <v>11-10-c</v>
          </cell>
          <cell r="B932" t="str">
            <v>Cement plaster 3/8" thick under soffit of RCC roof slabs only upto 20' height : (1:4)</v>
          </cell>
          <cell r="C932" t="str">
            <v>100 Sft</v>
          </cell>
          <cell r="D932">
            <v>1007.5</v>
          </cell>
          <cell r="E932">
            <v>1231.83</v>
          </cell>
          <cell r="F932" t="str">
            <v>m2</v>
          </cell>
          <cell r="G932">
            <v>108.41</v>
          </cell>
          <cell r="H932">
            <v>132.55000000000001</v>
          </cell>
          <cell r="K932">
            <v>0.46</v>
          </cell>
          <cell r="L932" t="str">
            <v>Bags</v>
          </cell>
          <cell r="M932">
            <v>0.05</v>
          </cell>
          <cell r="N932" t="str">
            <v>Bags</v>
          </cell>
          <cell r="AI932">
            <v>0.51</v>
          </cell>
          <cell r="AJ932" t="str">
            <v>Y</v>
          </cell>
        </row>
        <row r="933">
          <cell r="A933" t="str">
            <v>11-11-a</v>
          </cell>
          <cell r="B933" t="str">
            <v>Cement plaster 1:5, upto 20' height 3/8" thick</v>
          </cell>
          <cell r="C933" t="str">
            <v>100 Sft</v>
          </cell>
          <cell r="D933">
            <v>790.5</v>
          </cell>
          <cell r="E933">
            <v>1042.5999999999999</v>
          </cell>
          <cell r="F933" t="str">
            <v>m2</v>
          </cell>
          <cell r="G933">
            <v>85.06</v>
          </cell>
          <cell r="H933">
            <v>112.18</v>
          </cell>
          <cell r="K933">
            <v>0.51</v>
          </cell>
          <cell r="L933" t="str">
            <v>Bags</v>
          </cell>
          <cell r="M933">
            <v>5.5E-2</v>
          </cell>
          <cell r="N933" t="str">
            <v>Bags</v>
          </cell>
          <cell r="AI933">
            <v>0.56500000000000006</v>
          </cell>
          <cell r="AJ933" t="str">
            <v>Y</v>
          </cell>
        </row>
        <row r="934">
          <cell r="A934" t="str">
            <v>11-11-b</v>
          </cell>
          <cell r="B934" t="str">
            <v>Cement plaster 1:5, upto 20' height 1/2" thick</v>
          </cell>
          <cell r="C934" t="str">
            <v>100 Sft</v>
          </cell>
          <cell r="D934">
            <v>790.5</v>
          </cell>
          <cell r="E934">
            <v>1122.28</v>
          </cell>
          <cell r="F934" t="str">
            <v>m2</v>
          </cell>
          <cell r="G934">
            <v>85.06</v>
          </cell>
          <cell r="H934">
            <v>120.76</v>
          </cell>
          <cell r="K934">
            <v>0.67</v>
          </cell>
          <cell r="L934" t="str">
            <v>Bags</v>
          </cell>
          <cell r="M934">
            <v>7.1999999999999995E-2</v>
          </cell>
          <cell r="N934" t="str">
            <v>Bags</v>
          </cell>
          <cell r="AI934">
            <v>0.74199999999999999</v>
          </cell>
          <cell r="AJ934" t="str">
            <v>Y</v>
          </cell>
        </row>
        <row r="935">
          <cell r="A935" t="str">
            <v>11-11-c</v>
          </cell>
          <cell r="B935" t="str">
            <v>Cement Plaster 1:5, upto 20' height 3/4" thick</v>
          </cell>
          <cell r="C935" t="str">
            <v>100 Sft</v>
          </cell>
          <cell r="D935">
            <v>1007.5</v>
          </cell>
          <cell r="E935">
            <v>1511.71</v>
          </cell>
          <cell r="F935" t="str">
            <v>m2</v>
          </cell>
          <cell r="G935">
            <v>108.41</v>
          </cell>
          <cell r="H935">
            <v>162.66</v>
          </cell>
          <cell r="K935">
            <v>1.02</v>
          </cell>
          <cell r="L935" t="str">
            <v>Bags</v>
          </cell>
          <cell r="M935">
            <v>0.11</v>
          </cell>
          <cell r="N935" t="str">
            <v>Bags</v>
          </cell>
          <cell r="AI935">
            <v>1.1300000000000001</v>
          </cell>
          <cell r="AJ935" t="str">
            <v>Y</v>
          </cell>
        </row>
        <row r="936">
          <cell r="A936" t="str">
            <v>11-12-a</v>
          </cell>
          <cell r="B936" t="str">
            <v>Cement plaster 1:6, upto 20' height 3/8" thick</v>
          </cell>
          <cell r="C936" t="str">
            <v>100 Sft</v>
          </cell>
          <cell r="D936">
            <v>790.5</v>
          </cell>
          <cell r="E936">
            <v>999.04</v>
          </cell>
          <cell r="F936" t="str">
            <v>m2</v>
          </cell>
          <cell r="G936">
            <v>85.06</v>
          </cell>
          <cell r="H936">
            <v>107.5</v>
          </cell>
          <cell r="K936">
            <v>0.41</v>
          </cell>
          <cell r="L936" t="str">
            <v>Bags</v>
          </cell>
          <cell r="M936">
            <v>4.3999999999999997E-2</v>
          </cell>
          <cell r="N936" t="str">
            <v>Bags</v>
          </cell>
          <cell r="AI936">
            <v>0.45399999999999996</v>
          </cell>
          <cell r="AJ936" t="str">
            <v>Y</v>
          </cell>
        </row>
        <row r="937">
          <cell r="A937" t="str">
            <v>11-12-b</v>
          </cell>
          <cell r="B937" t="str">
            <v>Cement plaster 1:6, upto 20' height 1/2" thick</v>
          </cell>
          <cell r="C937" t="str">
            <v>100 Sft</v>
          </cell>
          <cell r="D937">
            <v>790.5</v>
          </cell>
          <cell r="E937">
            <v>1065.6500000000001</v>
          </cell>
          <cell r="F937" t="str">
            <v>m2</v>
          </cell>
          <cell r="G937">
            <v>85.06</v>
          </cell>
          <cell r="H937">
            <v>114.66</v>
          </cell>
          <cell r="K937">
            <v>0.54</v>
          </cell>
          <cell r="L937" t="str">
            <v>Bags</v>
          </cell>
          <cell r="M937">
            <v>5.8000000000000003E-2</v>
          </cell>
          <cell r="N937" t="str">
            <v>Bags</v>
          </cell>
          <cell r="AI937">
            <v>0.59800000000000009</v>
          </cell>
          <cell r="AJ937" t="str">
            <v>Y</v>
          </cell>
        </row>
        <row r="938">
          <cell r="A938" t="str">
            <v>11-12-c</v>
          </cell>
          <cell r="B938" t="str">
            <v>Cement plaster 1:6, upto 20' height 3/4" thick</v>
          </cell>
          <cell r="C938" t="str">
            <v>100 Sft</v>
          </cell>
          <cell r="D938">
            <v>1007.5</v>
          </cell>
          <cell r="E938">
            <v>1420.23</v>
          </cell>
          <cell r="F938" t="str">
            <v>m2</v>
          </cell>
          <cell r="G938">
            <v>108.41</v>
          </cell>
          <cell r="H938">
            <v>152.82</v>
          </cell>
          <cell r="K938">
            <v>0.81</v>
          </cell>
          <cell r="L938" t="str">
            <v>Bags</v>
          </cell>
          <cell r="M938">
            <v>8.6999999999999994E-2</v>
          </cell>
          <cell r="N938" t="str">
            <v>Bags</v>
          </cell>
          <cell r="AI938">
            <v>0.89700000000000002</v>
          </cell>
          <cell r="AJ938" t="str">
            <v>Y</v>
          </cell>
        </row>
        <row r="939">
          <cell r="A939" t="str">
            <v>11-13</v>
          </cell>
          <cell r="B939" t="str">
            <v>Applying floating coat of cement 1/32" thick</v>
          </cell>
          <cell r="C939" t="str">
            <v>100 Sft</v>
          </cell>
          <cell r="D939">
            <v>539.4</v>
          </cell>
          <cell r="E939">
            <v>718</v>
          </cell>
          <cell r="F939" t="str">
            <v>m2</v>
          </cell>
          <cell r="G939">
            <v>58.04</v>
          </cell>
          <cell r="H939">
            <v>77.260000000000005</v>
          </cell>
          <cell r="K939">
            <v>0.41</v>
          </cell>
          <cell r="L939" t="str">
            <v>Bags</v>
          </cell>
          <cell r="M939">
            <v>4.3999999999999997E-2</v>
          </cell>
          <cell r="N939" t="str">
            <v>Bags</v>
          </cell>
          <cell r="AI939">
            <v>0.45399999999999996</v>
          </cell>
          <cell r="AJ939" t="str">
            <v>Y</v>
          </cell>
        </row>
        <row r="940">
          <cell r="A940" t="str">
            <v>11-14</v>
          </cell>
          <cell r="B940" t="str">
            <v>Lime pointing flush upto 20' height, including racking joints in lime sand mortar 1:2</v>
          </cell>
          <cell r="C940" t="str">
            <v>100 Sft</v>
          </cell>
          <cell r="D940">
            <v>573.5</v>
          </cell>
          <cell r="E940">
            <v>663.46</v>
          </cell>
          <cell r="F940" t="str">
            <v>m2</v>
          </cell>
          <cell r="G940">
            <v>61.71</v>
          </cell>
          <cell r="H940">
            <v>71.39</v>
          </cell>
          <cell r="AI940">
            <v>0</v>
          </cell>
          <cell r="AJ940" t="str">
            <v>N</v>
          </cell>
        </row>
        <row r="941">
          <cell r="A941" t="str">
            <v>11-15</v>
          </cell>
          <cell r="B941" t="str">
            <v>Lime pointing struck joints on walls, upto 20' height including racking joints, in lime sand mortar 1:2</v>
          </cell>
          <cell r="C941" t="str">
            <v>100 Sft</v>
          </cell>
          <cell r="D941">
            <v>937.75</v>
          </cell>
          <cell r="E941">
            <v>1027.71</v>
          </cell>
          <cell r="F941" t="str">
            <v>m2</v>
          </cell>
          <cell r="G941">
            <v>100.9</v>
          </cell>
          <cell r="H941">
            <v>110.58</v>
          </cell>
          <cell r="AI941">
            <v>0</v>
          </cell>
          <cell r="AJ941" t="str">
            <v>N</v>
          </cell>
        </row>
        <row r="942">
          <cell r="A942" t="str">
            <v>11-16-a</v>
          </cell>
          <cell r="B942" t="str">
            <v>Cement pointing flush, upto 20' height Ratio 1:2</v>
          </cell>
          <cell r="C942" t="str">
            <v>100 Sft</v>
          </cell>
          <cell r="D942">
            <v>790.5</v>
          </cell>
          <cell r="E942">
            <v>1126.46</v>
          </cell>
          <cell r="F942" t="str">
            <v>m2</v>
          </cell>
          <cell r="G942">
            <v>85.06</v>
          </cell>
          <cell r="H942">
            <v>121.21</v>
          </cell>
          <cell r="K942">
            <v>0.73</v>
          </cell>
          <cell r="L942" t="str">
            <v>Bags</v>
          </cell>
          <cell r="M942">
            <v>7.9000000000000001E-2</v>
          </cell>
          <cell r="N942" t="str">
            <v>Bags</v>
          </cell>
          <cell r="AI942">
            <v>0.80899999999999994</v>
          </cell>
          <cell r="AJ942" t="str">
            <v>Y</v>
          </cell>
        </row>
        <row r="943">
          <cell r="A943" t="str">
            <v>11-16-b</v>
          </cell>
          <cell r="B943" t="str">
            <v>Cement pointing flush, upto 20' height Ratio 1:3</v>
          </cell>
          <cell r="C943" t="str">
            <v>100 Sft</v>
          </cell>
          <cell r="D943">
            <v>790.5</v>
          </cell>
          <cell r="E943">
            <v>1050.05</v>
          </cell>
          <cell r="F943" t="str">
            <v>m2</v>
          </cell>
          <cell r="G943">
            <v>85.06</v>
          </cell>
          <cell r="H943">
            <v>112.98</v>
          </cell>
          <cell r="K943">
            <v>0.55000000000000004</v>
          </cell>
          <cell r="L943" t="str">
            <v>Bags</v>
          </cell>
          <cell r="M943">
            <v>5.8999999999999997E-2</v>
          </cell>
          <cell r="N943" t="str">
            <v>Bags</v>
          </cell>
          <cell r="AI943">
            <v>0.60899999999999999</v>
          </cell>
          <cell r="AJ943" t="str">
            <v>Y</v>
          </cell>
        </row>
        <row r="944">
          <cell r="A944" t="str">
            <v>11-17-a</v>
          </cell>
          <cell r="B944" t="str">
            <v>Cement pointing 1:2 flush, on floor</v>
          </cell>
          <cell r="C944" t="str">
            <v>100 Sft</v>
          </cell>
          <cell r="D944">
            <v>573.5</v>
          </cell>
          <cell r="E944">
            <v>909.46</v>
          </cell>
          <cell r="F944" t="str">
            <v>m2</v>
          </cell>
          <cell r="G944">
            <v>61.71</v>
          </cell>
          <cell r="H944">
            <v>97.86</v>
          </cell>
          <cell r="K944">
            <v>0.73</v>
          </cell>
          <cell r="L944" t="str">
            <v>Bags</v>
          </cell>
          <cell r="M944">
            <v>7.9000000000000001E-2</v>
          </cell>
          <cell r="N944" t="str">
            <v>Bags</v>
          </cell>
          <cell r="AI944">
            <v>0.80899999999999994</v>
          </cell>
          <cell r="AJ944" t="str">
            <v>Y</v>
          </cell>
        </row>
        <row r="945">
          <cell r="A945" t="str">
            <v>11-18-a</v>
          </cell>
          <cell r="B945" t="str">
            <v>Cement pointing struck joints, on walls, upto 20' height : Ratio 1:2</v>
          </cell>
          <cell r="C945" t="str">
            <v>100 Sft</v>
          </cell>
          <cell r="D945">
            <v>937.75</v>
          </cell>
          <cell r="E945">
            <v>1273.71</v>
          </cell>
          <cell r="F945" t="str">
            <v>m2</v>
          </cell>
          <cell r="G945">
            <v>100.9</v>
          </cell>
          <cell r="H945">
            <v>137.05000000000001</v>
          </cell>
          <cell r="K945">
            <v>0.73</v>
          </cell>
          <cell r="L945" t="str">
            <v>Bags</v>
          </cell>
          <cell r="M945">
            <v>7.9000000000000001E-2</v>
          </cell>
          <cell r="N945" t="str">
            <v>Bags</v>
          </cell>
          <cell r="AI945">
            <v>0.80899999999999994</v>
          </cell>
          <cell r="AJ945" t="str">
            <v>Y</v>
          </cell>
        </row>
        <row r="946">
          <cell r="A946" t="str">
            <v>11-18-b</v>
          </cell>
          <cell r="B946" t="str">
            <v>Cement pointing struck joints, on walls, upto 20' height : Ratio 1:3</v>
          </cell>
          <cell r="C946" t="str">
            <v>100 Sft</v>
          </cell>
          <cell r="D946">
            <v>937.75</v>
          </cell>
          <cell r="E946">
            <v>1197.3</v>
          </cell>
          <cell r="F946" t="str">
            <v>m2</v>
          </cell>
          <cell r="G946">
            <v>100.9</v>
          </cell>
          <cell r="H946">
            <v>128.83000000000001</v>
          </cell>
          <cell r="K946">
            <v>0.55000000000000004</v>
          </cell>
          <cell r="L946" t="str">
            <v>Bags</v>
          </cell>
          <cell r="M946">
            <v>5.8999999999999997E-2</v>
          </cell>
          <cell r="N946" t="str">
            <v>Bags</v>
          </cell>
          <cell r="AI946">
            <v>0.60899999999999999</v>
          </cell>
          <cell r="AJ946" t="str">
            <v>Y</v>
          </cell>
        </row>
        <row r="947">
          <cell r="A947" t="str">
            <v>11-19-a</v>
          </cell>
          <cell r="B947" t="str">
            <v>Pointing flush on stone work, upto 20' height in lime sand mortar 1:2 (lime, sand)</v>
          </cell>
          <cell r="C947" t="str">
            <v>100 Sft</v>
          </cell>
          <cell r="D947">
            <v>798.25</v>
          </cell>
          <cell r="E947">
            <v>913.5</v>
          </cell>
          <cell r="F947" t="str">
            <v>m2</v>
          </cell>
          <cell r="G947">
            <v>85.89</v>
          </cell>
          <cell r="H947">
            <v>98.29</v>
          </cell>
          <cell r="K947">
            <v>0.55000000000000004</v>
          </cell>
          <cell r="L947" t="str">
            <v>Bags</v>
          </cell>
          <cell r="M947">
            <v>5.8999999999999997E-2</v>
          </cell>
          <cell r="N947" t="str">
            <v>Bags</v>
          </cell>
          <cell r="AI947">
            <v>0.60899999999999999</v>
          </cell>
          <cell r="AJ947" t="str">
            <v>Y</v>
          </cell>
        </row>
        <row r="948">
          <cell r="A948" t="str">
            <v>11-19-b</v>
          </cell>
          <cell r="B948" t="str">
            <v>Pointing flush on stone work, upto 20' height in cement sand mortar 1:3</v>
          </cell>
          <cell r="C948" t="str">
            <v>100 Sft</v>
          </cell>
          <cell r="D948">
            <v>798.25</v>
          </cell>
          <cell r="E948">
            <v>1057.8</v>
          </cell>
          <cell r="F948" t="str">
            <v>m2</v>
          </cell>
          <cell r="G948">
            <v>85.89</v>
          </cell>
          <cell r="H948">
            <v>113.82</v>
          </cell>
          <cell r="AI948">
            <v>0</v>
          </cell>
          <cell r="AJ948" t="str">
            <v>N</v>
          </cell>
        </row>
        <row r="949">
          <cell r="A949" t="str">
            <v>11-20</v>
          </cell>
          <cell r="B949" t="str">
            <v>Racking and washing joints of stone masonry (old work)</v>
          </cell>
          <cell r="C949" t="str">
            <v>100 Sft</v>
          </cell>
          <cell r="D949">
            <v>348.75</v>
          </cell>
          <cell r="E949">
            <v>348.75</v>
          </cell>
          <cell r="F949" t="str">
            <v>m2</v>
          </cell>
          <cell r="G949">
            <v>37.53</v>
          </cell>
          <cell r="H949">
            <v>37.53</v>
          </cell>
          <cell r="AI949">
            <v>0</v>
          </cell>
          <cell r="AJ949" t="str">
            <v>N</v>
          </cell>
        </row>
        <row r="950">
          <cell r="A950" t="str">
            <v>11-21</v>
          </cell>
          <cell r="B950" t="str">
            <v>Racking and washing joints of brick masonry (old work)</v>
          </cell>
          <cell r="C950" t="str">
            <v>100 Sft</v>
          </cell>
          <cell r="D950">
            <v>209.25</v>
          </cell>
          <cell r="E950">
            <v>209.25</v>
          </cell>
          <cell r="F950" t="str">
            <v>m2</v>
          </cell>
          <cell r="G950">
            <v>22.52</v>
          </cell>
          <cell r="H950">
            <v>22.52</v>
          </cell>
          <cell r="AI950">
            <v>0</v>
          </cell>
          <cell r="AJ950" t="str">
            <v>N</v>
          </cell>
        </row>
        <row r="951">
          <cell r="A951" t="str">
            <v>11-22</v>
          </cell>
          <cell r="B951" t="str">
            <v>Priming coat of chalk under distemper</v>
          </cell>
          <cell r="C951" t="str">
            <v>100 Sft</v>
          </cell>
          <cell r="D951">
            <v>86.8</v>
          </cell>
          <cell r="E951">
            <v>117.08</v>
          </cell>
          <cell r="F951" t="str">
            <v>m2</v>
          </cell>
          <cell r="G951">
            <v>9.34</v>
          </cell>
          <cell r="H951">
            <v>12.6</v>
          </cell>
          <cell r="AI951">
            <v>0</v>
          </cell>
          <cell r="AJ951" t="str">
            <v>N</v>
          </cell>
        </row>
        <row r="952">
          <cell r="A952" t="str">
            <v>11-23-a-01</v>
          </cell>
          <cell r="B952" t="str">
            <v>Distempering New surface : One coat</v>
          </cell>
          <cell r="C952" t="str">
            <v>100 Sft</v>
          </cell>
          <cell r="D952">
            <v>217</v>
          </cell>
          <cell r="E952">
            <v>342.53</v>
          </cell>
          <cell r="F952" t="str">
            <v>m2</v>
          </cell>
          <cell r="G952">
            <v>23.35</v>
          </cell>
          <cell r="H952">
            <v>36.86</v>
          </cell>
          <cell r="AI952">
            <v>0</v>
          </cell>
          <cell r="AJ952" t="str">
            <v>N</v>
          </cell>
        </row>
        <row r="953">
          <cell r="A953" t="str">
            <v>11-23-a-02</v>
          </cell>
          <cell r="B953" t="str">
            <v>Distempering New surface : Two coats</v>
          </cell>
          <cell r="C953" t="str">
            <v>100 Sft</v>
          </cell>
          <cell r="D953">
            <v>217</v>
          </cell>
          <cell r="E953">
            <v>371.18</v>
          </cell>
          <cell r="F953" t="str">
            <v>m2</v>
          </cell>
          <cell r="G953">
            <v>23.35</v>
          </cell>
          <cell r="H953">
            <v>39.94</v>
          </cell>
          <cell r="AI953">
            <v>0</v>
          </cell>
          <cell r="AJ953" t="str">
            <v>N</v>
          </cell>
        </row>
        <row r="954">
          <cell r="A954" t="str">
            <v>11-23-a-03</v>
          </cell>
          <cell r="B954" t="str">
            <v>Distempering New surface : Three coats</v>
          </cell>
          <cell r="C954" t="str">
            <v>100 Sft</v>
          </cell>
          <cell r="D954">
            <v>217</v>
          </cell>
          <cell r="E954">
            <v>390.71</v>
          </cell>
          <cell r="F954" t="str">
            <v>m2</v>
          </cell>
          <cell r="G954">
            <v>23.35</v>
          </cell>
          <cell r="H954">
            <v>42.04</v>
          </cell>
          <cell r="AI954">
            <v>0</v>
          </cell>
          <cell r="AJ954" t="str">
            <v>N</v>
          </cell>
        </row>
        <row r="955">
          <cell r="A955" t="str">
            <v>11-23-b-01</v>
          </cell>
          <cell r="B955" t="str">
            <v>Distempering Old surface : One coat</v>
          </cell>
          <cell r="C955" t="str">
            <v>100 Sft</v>
          </cell>
          <cell r="D955">
            <v>60.76</v>
          </cell>
          <cell r="E955">
            <v>141.96</v>
          </cell>
          <cell r="F955" t="str">
            <v>m2</v>
          </cell>
          <cell r="G955">
            <v>6.54</v>
          </cell>
          <cell r="H955">
            <v>15.27</v>
          </cell>
          <cell r="AI955">
            <v>0</v>
          </cell>
          <cell r="AJ955" t="str">
            <v>N</v>
          </cell>
        </row>
        <row r="956">
          <cell r="A956" t="str">
            <v>11-23-b-02</v>
          </cell>
          <cell r="B956" t="str">
            <v>Distempering Old surface : Two coats</v>
          </cell>
          <cell r="C956" t="str">
            <v>100 Sft</v>
          </cell>
          <cell r="D956">
            <v>86.8</v>
          </cell>
          <cell r="E956">
            <v>190.8</v>
          </cell>
          <cell r="F956" t="str">
            <v>m2</v>
          </cell>
          <cell r="G956">
            <v>9.34</v>
          </cell>
          <cell r="H956">
            <v>20.53</v>
          </cell>
          <cell r="AI956">
            <v>0</v>
          </cell>
          <cell r="AJ956" t="str">
            <v>N</v>
          </cell>
        </row>
        <row r="957">
          <cell r="A957" t="str">
            <v>11-24-a-01</v>
          </cell>
          <cell r="B957" t="str">
            <v>Colour washing: New surface : One coat</v>
          </cell>
          <cell r="C957" t="str">
            <v>100 Sft</v>
          </cell>
          <cell r="D957">
            <v>46.5</v>
          </cell>
          <cell r="E957">
            <v>73.27</v>
          </cell>
          <cell r="F957" t="str">
            <v>m2</v>
          </cell>
          <cell r="G957">
            <v>5</v>
          </cell>
          <cell r="H957">
            <v>7.88</v>
          </cell>
          <cell r="AI957">
            <v>0</v>
          </cell>
          <cell r="AJ957" t="str">
            <v>N</v>
          </cell>
        </row>
        <row r="958">
          <cell r="A958" t="str">
            <v>11-24-a-02</v>
          </cell>
          <cell r="B958" t="str">
            <v>Colour washing: New surface : Two coats</v>
          </cell>
          <cell r="C958" t="str">
            <v>100 Sft</v>
          </cell>
          <cell r="D958">
            <v>119.35</v>
          </cell>
          <cell r="E958">
            <v>163.27000000000001</v>
          </cell>
          <cell r="F958" t="str">
            <v>m2</v>
          </cell>
          <cell r="G958">
            <v>12.84</v>
          </cell>
          <cell r="H958">
            <v>17.57</v>
          </cell>
          <cell r="AI958">
            <v>0</v>
          </cell>
          <cell r="AJ958" t="str">
            <v>N</v>
          </cell>
        </row>
        <row r="959">
          <cell r="A959" t="str">
            <v>11-25-a-02</v>
          </cell>
          <cell r="B959" t="str">
            <v>White washing: New surface : Two coats</v>
          </cell>
          <cell r="C959" t="str">
            <v>100 Sft</v>
          </cell>
          <cell r="D959">
            <v>121.83</v>
          </cell>
          <cell r="E959">
            <v>135.71</v>
          </cell>
          <cell r="F959" t="str">
            <v>m2</v>
          </cell>
          <cell r="G959">
            <v>13.11</v>
          </cell>
          <cell r="H959">
            <v>14.6</v>
          </cell>
          <cell r="AI959">
            <v>0</v>
          </cell>
          <cell r="AJ959" t="str">
            <v>N</v>
          </cell>
        </row>
        <row r="960">
          <cell r="A960" t="str">
            <v>11-25-a-03</v>
          </cell>
          <cell r="B960" t="str">
            <v>White washing: New surface : Three coats</v>
          </cell>
          <cell r="C960" t="str">
            <v>100 Sft</v>
          </cell>
          <cell r="D960">
            <v>155.93</v>
          </cell>
          <cell r="E960">
            <v>177.89</v>
          </cell>
          <cell r="F960" t="str">
            <v>m2</v>
          </cell>
          <cell r="G960">
            <v>16.78</v>
          </cell>
          <cell r="H960">
            <v>19.14</v>
          </cell>
          <cell r="AI960">
            <v>0</v>
          </cell>
          <cell r="AJ960" t="str">
            <v>N</v>
          </cell>
        </row>
        <row r="961">
          <cell r="A961" t="str">
            <v>11-25-b-01</v>
          </cell>
          <cell r="B961" t="str">
            <v>White washing: Old surface : One coat</v>
          </cell>
          <cell r="C961" t="str">
            <v>100 Sft</v>
          </cell>
          <cell r="D961">
            <v>52.7</v>
          </cell>
          <cell r="E961">
            <v>69.59</v>
          </cell>
          <cell r="F961" t="str">
            <v>m2</v>
          </cell>
          <cell r="G961">
            <v>5.67</v>
          </cell>
          <cell r="H961">
            <v>7.49</v>
          </cell>
          <cell r="AI961">
            <v>0</v>
          </cell>
          <cell r="AJ961" t="str">
            <v>N</v>
          </cell>
        </row>
        <row r="962">
          <cell r="A962" t="str">
            <v>11-26-a</v>
          </cell>
          <cell r="B962" t="str">
            <v>Gobri leeping: On walls</v>
          </cell>
          <cell r="C962" t="str">
            <v>100 Sft</v>
          </cell>
          <cell r="D962">
            <v>87.42</v>
          </cell>
          <cell r="E962">
            <v>95.44</v>
          </cell>
          <cell r="F962" t="str">
            <v>m2</v>
          </cell>
          <cell r="G962">
            <v>9.41</v>
          </cell>
          <cell r="H962">
            <v>10.27</v>
          </cell>
          <cell r="AI962">
            <v>0</v>
          </cell>
          <cell r="AJ962" t="str">
            <v>N</v>
          </cell>
        </row>
        <row r="963">
          <cell r="A963" t="str">
            <v>11-26-b</v>
          </cell>
          <cell r="B963" t="str">
            <v>Gobri leeping: Over roofs</v>
          </cell>
          <cell r="C963" t="str">
            <v>100 Sft</v>
          </cell>
          <cell r="D963">
            <v>87.42</v>
          </cell>
          <cell r="E963">
            <v>105.06</v>
          </cell>
          <cell r="F963" t="str">
            <v>m2</v>
          </cell>
          <cell r="G963">
            <v>9.41</v>
          </cell>
          <cell r="H963">
            <v>11.3</v>
          </cell>
          <cell r="AI963">
            <v>0</v>
          </cell>
          <cell r="AJ963" t="str">
            <v>N</v>
          </cell>
        </row>
        <row r="964">
          <cell r="A964" t="str">
            <v>11-27</v>
          </cell>
          <cell r="B964" t="str">
            <v>Striking joints of burnt brick in lime or cement mortar</v>
          </cell>
          <cell r="C964" t="str">
            <v>100 Sft</v>
          </cell>
          <cell r="D964">
            <v>206.15</v>
          </cell>
          <cell r="E964">
            <v>206.15</v>
          </cell>
          <cell r="F964" t="str">
            <v>m2</v>
          </cell>
          <cell r="G964">
            <v>22.18</v>
          </cell>
          <cell r="H964">
            <v>22.18</v>
          </cell>
          <cell r="J964" t="str">
            <v>Payable with fresh
masonry when the
face of the work is
not to be
plastered/pointed.</v>
          </cell>
          <cell r="AI964">
            <v>0</v>
          </cell>
          <cell r="AJ964" t="str">
            <v>N</v>
          </cell>
        </row>
        <row r="965">
          <cell r="A965" t="str">
            <v>11-28</v>
          </cell>
          <cell r="B965" t="str">
            <v>Extra for lime, mud or cement plaster &amp; pointing from 20' &amp; above for each additional 10' height</v>
          </cell>
          <cell r="C965" t="str">
            <v>100 Sft</v>
          </cell>
          <cell r="D965">
            <v>140.43</v>
          </cell>
          <cell r="E965">
            <v>140.43</v>
          </cell>
          <cell r="F965" t="str">
            <v>m2</v>
          </cell>
          <cell r="G965">
            <v>15.11</v>
          </cell>
          <cell r="H965">
            <v>15.11</v>
          </cell>
          <cell r="AI965">
            <v>0</v>
          </cell>
          <cell r="AJ965" t="str">
            <v>N</v>
          </cell>
        </row>
        <row r="966">
          <cell r="A966" t="str">
            <v>11-29</v>
          </cell>
          <cell r="B966" t="str">
            <v>Caulking joints of sleeper wall, with sand and coaltar</v>
          </cell>
          <cell r="C966" t="str">
            <v>100 Sft</v>
          </cell>
          <cell r="D966">
            <v>294.5</v>
          </cell>
          <cell r="E966">
            <v>574.95000000000005</v>
          </cell>
          <cell r="F966" t="str">
            <v>m2</v>
          </cell>
          <cell r="G966">
            <v>31.69</v>
          </cell>
          <cell r="H966">
            <v>61.86</v>
          </cell>
          <cell r="AE966">
            <v>4.55</v>
          </cell>
          <cell r="AF966" t="str">
            <v>Kg</v>
          </cell>
          <cell r="AG966">
            <v>0.49</v>
          </cell>
          <cell r="AH966" t="str">
            <v>Kg</v>
          </cell>
          <cell r="AI966">
            <v>5.04</v>
          </cell>
          <cell r="AJ966" t="str">
            <v>Y</v>
          </cell>
        </row>
        <row r="967">
          <cell r="A967" t="str">
            <v>11-30</v>
          </cell>
          <cell r="B967" t="str">
            <v>Caulking joints of sleepers, with mud and chopped straw</v>
          </cell>
          <cell r="C967" t="str">
            <v>100 Sft</v>
          </cell>
          <cell r="D967">
            <v>294.5</v>
          </cell>
          <cell r="E967">
            <v>373.76</v>
          </cell>
          <cell r="F967" t="str">
            <v>m2</v>
          </cell>
          <cell r="G967">
            <v>31.69</v>
          </cell>
          <cell r="H967">
            <v>40.22</v>
          </cell>
          <cell r="AI967">
            <v>0</v>
          </cell>
          <cell r="AJ967" t="str">
            <v>N</v>
          </cell>
        </row>
        <row r="968">
          <cell r="A968" t="str">
            <v>11-31</v>
          </cell>
          <cell r="B968" t="str">
            <v>Extra cost of labour &amp; material for red oxide pigment in cement pointing to match bricks</v>
          </cell>
          <cell r="C968" t="str">
            <v>100 Sft</v>
          </cell>
          <cell r="D968">
            <v>46.5</v>
          </cell>
          <cell r="E968">
            <v>257.04000000000002</v>
          </cell>
          <cell r="F968" t="str">
            <v>m2</v>
          </cell>
          <cell r="G968">
            <v>5</v>
          </cell>
          <cell r="H968">
            <v>27.66</v>
          </cell>
          <cell r="AI968">
            <v>0</v>
          </cell>
          <cell r="AJ968" t="str">
            <v>N</v>
          </cell>
        </row>
        <row r="969">
          <cell r="A969" t="str">
            <v>11-32-a</v>
          </cell>
          <cell r="B969" t="str">
            <v>Provide grooved c/s plaster 1:3 over existing plastered &amp; roughened surface 3/8" thick</v>
          </cell>
          <cell r="C969" t="str">
            <v>100 Sft</v>
          </cell>
          <cell r="D969">
            <v>705.25</v>
          </cell>
          <cell r="E969">
            <v>1040.1199999999999</v>
          </cell>
          <cell r="F969" t="str">
            <v>m2</v>
          </cell>
          <cell r="G969">
            <v>75.88</v>
          </cell>
          <cell r="H969">
            <v>111.92</v>
          </cell>
          <cell r="K969">
            <v>0.7</v>
          </cell>
          <cell r="L969" t="str">
            <v>Bags</v>
          </cell>
          <cell r="M969">
            <v>7.4999999999999997E-2</v>
          </cell>
          <cell r="N969" t="str">
            <v>Bags</v>
          </cell>
          <cell r="AI969">
            <v>0.77499999999999991</v>
          </cell>
          <cell r="AJ969" t="str">
            <v>Y</v>
          </cell>
        </row>
        <row r="970">
          <cell r="A970" t="str">
            <v>11-32-b</v>
          </cell>
          <cell r="B970" t="str">
            <v>Provide grooved c/s plaster 1:3 over existing plastered &amp; roughened surface 1/2" thick</v>
          </cell>
          <cell r="C970" t="str">
            <v>100 Sft</v>
          </cell>
          <cell r="D970">
            <v>705.25</v>
          </cell>
          <cell r="E970">
            <v>1124.1500000000001</v>
          </cell>
          <cell r="F970" t="str">
            <v>m2</v>
          </cell>
          <cell r="G970">
            <v>75.88</v>
          </cell>
          <cell r="H970">
            <v>120.96</v>
          </cell>
          <cell r="K970">
            <v>0.87</v>
          </cell>
          <cell r="L970" t="str">
            <v>Bags</v>
          </cell>
          <cell r="M970">
            <v>9.4E-2</v>
          </cell>
          <cell r="N970" t="str">
            <v>Bags</v>
          </cell>
          <cell r="AI970">
            <v>0.96399999999999997</v>
          </cell>
          <cell r="AJ970" t="str">
            <v>Y</v>
          </cell>
        </row>
        <row r="971">
          <cell r="A971" t="str">
            <v>11-32-c</v>
          </cell>
          <cell r="B971" t="str">
            <v xml:space="preserve">Providing ornamental plaster 3/4" thick with (1:3) cement sand mortar on walls, columns chajja and slabs finished smooth including all charges for Labour and Material. </v>
          </cell>
          <cell r="C971" t="str">
            <v>100 Sft</v>
          </cell>
          <cell r="D971">
            <v>5246.75</v>
          </cell>
          <cell r="E971">
            <v>6353.7</v>
          </cell>
          <cell r="F971" t="str">
            <v>m2</v>
          </cell>
          <cell r="G971">
            <v>564.54999999999995</v>
          </cell>
          <cell r="H971">
            <v>683.66</v>
          </cell>
          <cell r="K971">
            <v>2.34</v>
          </cell>
          <cell r="L971" t="str">
            <v>Bags</v>
          </cell>
          <cell r="M971">
            <v>0.252</v>
          </cell>
          <cell r="N971" t="str">
            <v>Bags</v>
          </cell>
          <cell r="AI971">
            <v>2.5919999999999996</v>
          </cell>
          <cell r="AJ971" t="str">
            <v>Y</v>
          </cell>
        </row>
        <row r="972">
          <cell r="A972" t="str">
            <v>11-32-d</v>
          </cell>
          <cell r="B972" t="str">
            <v>Providing ornamental moulding of approved design in column with base/top and nosing and shade of lintle or pediments in cement mortar(1 :3) 1-1/8" thick(1 feet under coat x 1/8" finish layer) including all charges for curing/finishing complete</v>
          </cell>
          <cell r="C972" t="str">
            <v>100 Sft</v>
          </cell>
          <cell r="D972">
            <v>4732.1499999999996</v>
          </cell>
          <cell r="E972">
            <v>6639.42</v>
          </cell>
          <cell r="F972" t="str">
            <v>m2</v>
          </cell>
          <cell r="G972">
            <v>509.18</v>
          </cell>
          <cell r="H972">
            <v>714.4</v>
          </cell>
          <cell r="K972">
            <v>3.94</v>
          </cell>
          <cell r="L972" t="str">
            <v>Bags</v>
          </cell>
          <cell r="M972">
            <v>0.42399999999999999</v>
          </cell>
          <cell r="N972" t="str">
            <v>Bags</v>
          </cell>
          <cell r="AI972">
            <v>4.3639999999999999</v>
          </cell>
          <cell r="AJ972" t="str">
            <v>Y</v>
          </cell>
        </row>
        <row r="973">
          <cell r="A973" t="str">
            <v>11-33</v>
          </cell>
          <cell r="B973" t="str">
            <v>Provide &amp; fit expanded metal edge bead for corners, with nails on both sides of edges</v>
          </cell>
          <cell r="C973" t="str">
            <v>Rft</v>
          </cell>
          <cell r="D973">
            <v>4.2300000000000004</v>
          </cell>
          <cell r="E973">
            <v>18.22</v>
          </cell>
          <cell r="F973" t="str">
            <v>m</v>
          </cell>
          <cell r="G973">
            <v>13.89</v>
          </cell>
          <cell r="H973">
            <v>59.76</v>
          </cell>
          <cell r="AI973">
            <v>0</v>
          </cell>
          <cell r="AJ973" t="str">
            <v>N</v>
          </cell>
        </row>
        <row r="974">
          <cell r="A974" t="str">
            <v>11-34-a</v>
          </cell>
          <cell r="B974" t="str">
            <v>Petty repairs to Fire Place</v>
          </cell>
          <cell r="C974" t="str">
            <v>Each</v>
          </cell>
          <cell r="D974">
            <v>136.4</v>
          </cell>
          <cell r="E974">
            <v>317.89999999999998</v>
          </cell>
          <cell r="F974" t="str">
            <v>Each</v>
          </cell>
          <cell r="G974">
            <v>136.4</v>
          </cell>
          <cell r="H974">
            <v>317.89999999999998</v>
          </cell>
          <cell r="AI974">
            <v>0</v>
          </cell>
          <cell r="AJ974" t="str">
            <v>N</v>
          </cell>
        </row>
        <row r="975">
          <cell r="A975" t="str">
            <v>11-34-b</v>
          </cell>
          <cell r="B975" t="str">
            <v>Petty repairs to Verandah</v>
          </cell>
          <cell r="C975" t="str">
            <v>Each</v>
          </cell>
          <cell r="D975">
            <v>195.3</v>
          </cell>
          <cell r="E975">
            <v>401</v>
          </cell>
          <cell r="F975" t="str">
            <v>Each</v>
          </cell>
          <cell r="G975">
            <v>195.3</v>
          </cell>
          <cell r="H975">
            <v>401</v>
          </cell>
          <cell r="AI975">
            <v>0</v>
          </cell>
          <cell r="AJ975" t="str">
            <v>N</v>
          </cell>
        </row>
        <row r="976">
          <cell r="A976" t="str">
            <v>11-34-c</v>
          </cell>
          <cell r="B976" t="str">
            <v>Petty repairs to Room upto 100 sft area</v>
          </cell>
          <cell r="C976" t="str">
            <v>Each</v>
          </cell>
          <cell r="D976">
            <v>136.4</v>
          </cell>
          <cell r="E976">
            <v>438.9</v>
          </cell>
          <cell r="F976" t="str">
            <v>Each</v>
          </cell>
          <cell r="G976">
            <v>136.4</v>
          </cell>
          <cell r="H976">
            <v>438.9</v>
          </cell>
          <cell r="AI976">
            <v>0</v>
          </cell>
          <cell r="AJ976" t="str">
            <v>N</v>
          </cell>
        </row>
        <row r="977">
          <cell r="A977" t="str">
            <v>11-35</v>
          </cell>
          <cell r="B977" t="str">
            <v>Extra labour for white washing, priming etc. from 20' height &amp; above for every extra 10' height.</v>
          </cell>
          <cell r="C977" t="str">
            <v>m3 / coat</v>
          </cell>
          <cell r="D977">
            <v>0.93</v>
          </cell>
          <cell r="E977">
            <v>0.93</v>
          </cell>
          <cell r="F977" t="str">
            <v>m3 / coat</v>
          </cell>
          <cell r="G977">
            <v>0.93</v>
          </cell>
          <cell r="H977">
            <v>0.93</v>
          </cell>
          <cell r="J977" t="str">
            <v>The will be taken</v>
          </cell>
          <cell r="AI977">
            <v>0</v>
          </cell>
          <cell r="AJ977" t="str">
            <v>N</v>
          </cell>
        </row>
        <row r="978">
          <cell r="A978" t="str">
            <v>11-36</v>
          </cell>
          <cell r="B978" t="str">
            <v>Providing and fixing of clad stones over 1/2" c/s mortar 1:1 incl curing etc.</v>
          </cell>
          <cell r="C978" t="str">
            <v>100 Sft</v>
          </cell>
          <cell r="D978">
            <v>2015</v>
          </cell>
          <cell r="E978">
            <v>8012.89</v>
          </cell>
          <cell r="F978" t="str">
            <v>m2</v>
          </cell>
          <cell r="G978">
            <v>216.81</v>
          </cell>
          <cell r="H978">
            <v>862.19</v>
          </cell>
          <cell r="K978">
            <v>2.66</v>
          </cell>
          <cell r="L978" t="str">
            <v>Bags</v>
          </cell>
          <cell r="M978">
            <v>0.28599999999999998</v>
          </cell>
          <cell r="N978" t="str">
            <v>Bags</v>
          </cell>
          <cell r="AI978">
            <v>2.9460000000000002</v>
          </cell>
          <cell r="AJ978" t="str">
            <v>Y</v>
          </cell>
        </row>
        <row r="979">
          <cell r="A979" t="str">
            <v>11-37</v>
          </cell>
          <cell r="B979" t="str">
            <v>Supply &amp; apply acrylic wall coating 10 to 12mm thick of approved quality over plastered surface.</v>
          </cell>
          <cell r="C979" t="str">
            <v>100 Sft</v>
          </cell>
          <cell r="D979">
            <v>1216.75</v>
          </cell>
          <cell r="E979">
            <v>11458.11</v>
          </cell>
          <cell r="F979" t="str">
            <v>m2</v>
          </cell>
          <cell r="G979">
            <v>130.91999999999999</v>
          </cell>
          <cell r="H979">
            <v>1232.8900000000001</v>
          </cell>
          <cell r="J979" t="str">
            <v>The rate of plastering</v>
          </cell>
          <cell r="K979">
            <v>2.66</v>
          </cell>
          <cell r="L979" t="str">
            <v>Bags</v>
          </cell>
          <cell r="M979">
            <v>0.28599999999999998</v>
          </cell>
          <cell r="N979" t="str">
            <v>Bags</v>
          </cell>
          <cell r="AI979">
            <v>2.9460000000000002</v>
          </cell>
          <cell r="AJ979" t="str">
            <v>Y</v>
          </cell>
        </row>
        <row r="980">
          <cell r="A980" t="str">
            <v>11-38</v>
          </cell>
          <cell r="B980" t="str">
            <v>P/F Ceramic Exterior Finish Tiles over 1/2" cement sand mortar 1:1 including curing complete.</v>
          </cell>
          <cell r="C980" t="str">
            <v>100 Sft</v>
          </cell>
          <cell r="D980">
            <v>2534.25</v>
          </cell>
          <cell r="E980">
            <v>12065.06</v>
          </cell>
          <cell r="F980" t="str">
            <v>m2</v>
          </cell>
          <cell r="G980">
            <v>272.69</v>
          </cell>
          <cell r="H980">
            <v>1298.2</v>
          </cell>
          <cell r="K980">
            <v>1.17</v>
          </cell>
          <cell r="L980" t="str">
            <v>Bags</v>
          </cell>
          <cell r="M980">
            <v>0.126</v>
          </cell>
          <cell r="N980" t="str">
            <v>Bags</v>
          </cell>
          <cell r="AI980">
            <v>1.2959999999999998</v>
          </cell>
          <cell r="AJ980" t="str">
            <v>Y</v>
          </cell>
        </row>
        <row r="981">
          <cell r="A981" t="str">
            <v>11-39-a</v>
          </cell>
          <cell r="B981" t="str">
            <v>Providing and fixing Chakwal tiles red colour in 1:3 cement mortar complete.</v>
          </cell>
          <cell r="C981" t="str">
            <v>100 Sft</v>
          </cell>
          <cell r="D981">
            <v>2030.5</v>
          </cell>
          <cell r="E981">
            <v>5770.91</v>
          </cell>
          <cell r="F981" t="str">
            <v>m2</v>
          </cell>
          <cell r="G981">
            <v>218.48</v>
          </cell>
          <cell r="H981">
            <v>620.95000000000005</v>
          </cell>
          <cell r="K981">
            <v>1.5</v>
          </cell>
          <cell r="L981" t="str">
            <v>Bags</v>
          </cell>
          <cell r="M981">
            <v>0.161</v>
          </cell>
          <cell r="N981" t="str">
            <v>Bags</v>
          </cell>
          <cell r="AI981">
            <v>1.661</v>
          </cell>
          <cell r="AJ981" t="str">
            <v>Y</v>
          </cell>
        </row>
        <row r="982">
          <cell r="A982" t="str">
            <v>11-39-b</v>
          </cell>
          <cell r="B982" t="str">
            <v>Providing and fixing Chakwal tiles white colour in 1:3 cement mortar complete.</v>
          </cell>
          <cell r="C982" t="str">
            <v>100 Sft</v>
          </cell>
          <cell r="D982">
            <v>2030.5</v>
          </cell>
          <cell r="E982">
            <v>6375.91</v>
          </cell>
          <cell r="F982" t="str">
            <v>m2</v>
          </cell>
          <cell r="G982">
            <v>218.48</v>
          </cell>
          <cell r="H982">
            <v>686.05</v>
          </cell>
          <cell r="K982">
            <v>1.5</v>
          </cell>
          <cell r="L982" t="str">
            <v>Bags</v>
          </cell>
          <cell r="M982">
            <v>0.161</v>
          </cell>
          <cell r="N982" t="str">
            <v>Bags</v>
          </cell>
          <cell r="AI982">
            <v>1.661</v>
          </cell>
          <cell r="AJ982" t="str">
            <v>Y</v>
          </cell>
        </row>
        <row r="983">
          <cell r="A983" t="str">
            <v>12-01-a</v>
          </cell>
          <cell r="B983" t="str">
            <v xml:space="preserve">Plain wood work sawn, wrought, planed &amp; fixed in position, including nails &amp; screws : Deodar wood </v>
          </cell>
          <cell r="C983" t="str">
            <v>Cft</v>
          </cell>
          <cell r="D983">
            <v>364.25</v>
          </cell>
          <cell r="E983">
            <v>3172.05</v>
          </cell>
          <cell r="F983" t="str">
            <v>m3</v>
          </cell>
          <cell r="G983">
            <v>12863.38</v>
          </cell>
          <cell r="H983">
            <v>112020.17</v>
          </cell>
          <cell r="AI983">
            <v>0</v>
          </cell>
          <cell r="AJ983" t="str">
            <v>N</v>
          </cell>
        </row>
        <row r="984">
          <cell r="A984" t="str">
            <v>12-01-b</v>
          </cell>
          <cell r="B984" t="str">
            <v xml:space="preserve">Plain wood work sawn, wrought, planed &amp; fixed in position, including nails &amp; screws : Shisham wood </v>
          </cell>
          <cell r="C984" t="str">
            <v>Cft</v>
          </cell>
          <cell r="D984">
            <v>511.5</v>
          </cell>
          <cell r="E984">
            <v>1770.51</v>
          </cell>
          <cell r="F984" t="str">
            <v>m3</v>
          </cell>
          <cell r="G984">
            <v>18063.47</v>
          </cell>
          <cell r="H984">
            <v>62524.85</v>
          </cell>
          <cell r="AI984">
            <v>0</v>
          </cell>
          <cell r="AJ984" t="str">
            <v>N</v>
          </cell>
        </row>
        <row r="985">
          <cell r="A985" t="str">
            <v>12-02-a</v>
          </cell>
          <cell r="B985" t="str">
            <v>Plain woodwork for regulation karries or needles etc. complete as per specs : Deodar wood</v>
          </cell>
          <cell r="C985" t="str">
            <v>Cft</v>
          </cell>
          <cell r="D985">
            <v>264.12</v>
          </cell>
          <cell r="E985">
            <v>3047.12</v>
          </cell>
          <cell r="F985" t="str">
            <v>m3</v>
          </cell>
          <cell r="G985">
            <v>9327.32</v>
          </cell>
          <cell r="H985">
            <v>107608.13</v>
          </cell>
          <cell r="AI985">
            <v>0</v>
          </cell>
          <cell r="AJ985" t="str">
            <v>N</v>
          </cell>
        </row>
        <row r="986">
          <cell r="A986" t="str">
            <v>12-02-b</v>
          </cell>
          <cell r="B986" t="str">
            <v>Plain woodwork for regulation karries or needles etc. complete as per specs : Shisham wood</v>
          </cell>
          <cell r="C986" t="str">
            <v>Cft</v>
          </cell>
          <cell r="D986">
            <v>423.15</v>
          </cell>
          <cell r="E986">
            <v>1657.35</v>
          </cell>
          <cell r="F986" t="str">
            <v>m3</v>
          </cell>
          <cell r="G986">
            <v>14943.42</v>
          </cell>
          <cell r="H986">
            <v>58528.82</v>
          </cell>
          <cell r="AI986">
            <v>0</v>
          </cell>
          <cell r="AJ986" t="str">
            <v>N</v>
          </cell>
        </row>
        <row r="987">
          <cell r="A987" t="str">
            <v>12-03-a</v>
          </cell>
          <cell r="B987" t="str">
            <v>1st class teak wood wrought joinery in doors &amp; windows, panelled or glazed complete : 2" thick</v>
          </cell>
          <cell r="C987" t="str">
            <v>Sft</v>
          </cell>
          <cell r="D987">
            <v>136.18</v>
          </cell>
          <cell r="E987">
            <v>1152.48</v>
          </cell>
          <cell r="F987" t="str">
            <v>m2</v>
          </cell>
          <cell r="G987">
            <v>1465.28</v>
          </cell>
          <cell r="H987">
            <v>12400.72</v>
          </cell>
          <cell r="AI987">
            <v>0</v>
          </cell>
          <cell r="AJ987" t="str">
            <v>N</v>
          </cell>
        </row>
        <row r="988">
          <cell r="A988" t="str">
            <v>12-03-b</v>
          </cell>
          <cell r="B988" t="str">
            <v>1st class teak wood wrought joinery in doors &amp; windows, panelled or glazed complete : 1.75" thick</v>
          </cell>
          <cell r="C988" t="str">
            <v>Sft</v>
          </cell>
          <cell r="D988">
            <v>136.18</v>
          </cell>
          <cell r="E988">
            <v>1076.8599999999999</v>
          </cell>
          <cell r="F988" t="str">
            <v>m2</v>
          </cell>
          <cell r="G988">
            <v>1465.28</v>
          </cell>
          <cell r="H988">
            <v>11586.99</v>
          </cell>
          <cell r="AI988">
            <v>0</v>
          </cell>
          <cell r="AJ988" t="str">
            <v>N</v>
          </cell>
        </row>
        <row r="989">
          <cell r="A989" t="str">
            <v>12-03-c</v>
          </cell>
          <cell r="B989" t="str">
            <v>1st class teak wood wrought joinery in doors &amp; windows, panelled or glazed complete : 1.5" thick</v>
          </cell>
          <cell r="C989" t="str">
            <v>Sft</v>
          </cell>
          <cell r="D989">
            <v>136.18</v>
          </cell>
          <cell r="E989">
            <v>1001.23</v>
          </cell>
          <cell r="F989" t="str">
            <v>m2</v>
          </cell>
          <cell r="G989">
            <v>1465.28</v>
          </cell>
          <cell r="H989">
            <v>10773.22</v>
          </cell>
          <cell r="AI989">
            <v>0</v>
          </cell>
          <cell r="AJ989" t="str">
            <v>N</v>
          </cell>
        </row>
        <row r="990">
          <cell r="A990" t="str">
            <v>12-04-a-01</v>
          </cell>
          <cell r="B990" t="str">
            <v>1st class teak wood wrought joinery Teak wood frame 1.75" thick w/o spring/hinge.</v>
          </cell>
          <cell r="C990" t="str">
            <v>Sft</v>
          </cell>
          <cell r="D990">
            <v>84.55</v>
          </cell>
          <cell r="E990">
            <v>605.34</v>
          </cell>
          <cell r="F990" t="str">
            <v>m2</v>
          </cell>
          <cell r="G990">
            <v>909.71</v>
          </cell>
          <cell r="H990">
            <v>6513.5</v>
          </cell>
          <cell r="J990" t="str">
            <v>a) This also includes</v>
          </cell>
          <cell r="AI990">
            <v>0</v>
          </cell>
          <cell r="AJ990" t="str">
            <v>N</v>
          </cell>
        </row>
        <row r="991">
          <cell r="A991" t="str">
            <v>12-04-a-02</v>
          </cell>
          <cell r="B991" t="str">
            <v>1st class teak wood wrought joinery Teak wood frame 1.75" thick w/o spring/hinge</v>
          </cell>
          <cell r="C991" t="str">
            <v>Sft</v>
          </cell>
          <cell r="D991">
            <v>84.55</v>
          </cell>
          <cell r="E991">
            <v>617.34</v>
          </cell>
          <cell r="F991" t="str">
            <v>m2</v>
          </cell>
          <cell r="G991">
            <v>909.71</v>
          </cell>
          <cell r="H991">
            <v>6642.62</v>
          </cell>
          <cell r="AI991">
            <v>0</v>
          </cell>
          <cell r="AJ991" t="str">
            <v>N</v>
          </cell>
        </row>
        <row r="992">
          <cell r="A992" t="str">
            <v>12-04-b-01</v>
          </cell>
          <cell r="B992" t="str">
            <v>1st Class Teak Wood Wrought Joinery : Teak Wood framing 1.5" thick w/ wire guaze w/o springs</v>
          </cell>
          <cell r="C992" t="str">
            <v>Sft</v>
          </cell>
          <cell r="D992">
            <v>84.55</v>
          </cell>
          <cell r="E992">
            <v>526.6</v>
          </cell>
          <cell r="F992" t="str">
            <v>m2</v>
          </cell>
          <cell r="G992">
            <v>909.71</v>
          </cell>
          <cell r="H992">
            <v>5666.25</v>
          </cell>
          <cell r="AI992">
            <v>0</v>
          </cell>
          <cell r="AJ992" t="str">
            <v>N</v>
          </cell>
        </row>
        <row r="993">
          <cell r="A993" t="str">
            <v>12-04-b-02</v>
          </cell>
          <cell r="B993" t="str">
            <v>1st Class Teak Wood wrought joinery : Teak Wood framing 1.5" thick w/ wire guaze w/ springs</v>
          </cell>
          <cell r="C993" t="str">
            <v>Sft</v>
          </cell>
          <cell r="D993">
            <v>84.55</v>
          </cell>
          <cell r="E993">
            <v>539.59</v>
          </cell>
          <cell r="F993" t="str">
            <v>m2</v>
          </cell>
          <cell r="G993">
            <v>909.71</v>
          </cell>
          <cell r="H993">
            <v>5806.03</v>
          </cell>
          <cell r="AI993">
            <v>0</v>
          </cell>
          <cell r="AJ993" t="str">
            <v>N</v>
          </cell>
        </row>
        <row r="994">
          <cell r="A994" t="str">
            <v>12-04-c</v>
          </cell>
          <cell r="B994" t="str">
            <v>1st class teak wood wrought joinery GI wire guaze 22 SWG, fixed to chowkat</v>
          </cell>
          <cell r="C994" t="str">
            <v>Sft</v>
          </cell>
          <cell r="D994">
            <v>30.35</v>
          </cell>
          <cell r="E994">
            <v>183.24</v>
          </cell>
          <cell r="F994" t="str">
            <v>m2</v>
          </cell>
          <cell r="G994">
            <v>326.61</v>
          </cell>
          <cell r="H994">
            <v>1971.64</v>
          </cell>
          <cell r="AI994">
            <v>0</v>
          </cell>
          <cell r="AJ994" t="str">
            <v>N</v>
          </cell>
        </row>
        <row r="995">
          <cell r="A995" t="str">
            <v>12-04-d</v>
          </cell>
          <cell r="B995" t="str">
            <v>1st class teak wood wrought joinery GI wire guaze 22 SWG, fixed on teak wood frame</v>
          </cell>
          <cell r="C995" t="str">
            <v>Sft</v>
          </cell>
          <cell r="D995">
            <v>45.53</v>
          </cell>
          <cell r="E995">
            <v>438.24</v>
          </cell>
          <cell r="F995" t="str">
            <v>m2</v>
          </cell>
          <cell r="G995">
            <v>489.92</v>
          </cell>
          <cell r="H995">
            <v>4715.43</v>
          </cell>
          <cell r="AI995">
            <v>0</v>
          </cell>
          <cell r="AJ995" t="str">
            <v>N</v>
          </cell>
        </row>
        <row r="996">
          <cell r="A996" t="str">
            <v>12-05</v>
          </cell>
          <cell r="B996" t="str">
            <v>Provide &amp; fix exp. metal 1/2"-3/4" mesh, 16 guage fixed to chowkat, with 1" teak wood cover strips</v>
          </cell>
          <cell r="C996" t="str">
            <v>Sft</v>
          </cell>
          <cell r="D996">
            <v>30.35</v>
          </cell>
          <cell r="E996">
            <v>189.79</v>
          </cell>
          <cell r="F996" t="str">
            <v>m2</v>
          </cell>
          <cell r="G996">
            <v>326.61</v>
          </cell>
          <cell r="H996">
            <v>2042.16</v>
          </cell>
          <cell r="AI996">
            <v>0</v>
          </cell>
          <cell r="AJ996" t="str">
            <v>N</v>
          </cell>
        </row>
        <row r="997">
          <cell r="A997" t="str">
            <v>12-06</v>
          </cell>
          <cell r="B997" t="str">
            <v>Provide &amp; fix expanded metal 1/2" to 3/4", 16 guage fixed  to chowkat with 1" cover moulding</v>
          </cell>
          <cell r="C997" t="str">
            <v>Sft</v>
          </cell>
          <cell r="D997">
            <v>30.35</v>
          </cell>
          <cell r="E997">
            <v>189.79</v>
          </cell>
          <cell r="F997" t="str">
            <v>m2</v>
          </cell>
          <cell r="G997">
            <v>326.61</v>
          </cell>
          <cell r="H997">
            <v>2042.16</v>
          </cell>
          <cell r="AI997">
            <v>0</v>
          </cell>
          <cell r="AJ997" t="str">
            <v>N</v>
          </cell>
        </row>
        <row r="998">
          <cell r="A998" t="str">
            <v>12-07-a</v>
          </cell>
          <cell r="B998" t="str">
            <v>First class deodar wood wrought joinery in doors and windows etc. complete : 2" thick</v>
          </cell>
          <cell r="C998" t="str">
            <v>Sft</v>
          </cell>
          <cell r="D998">
            <v>83.59</v>
          </cell>
          <cell r="E998">
            <v>734.31</v>
          </cell>
          <cell r="F998" t="str">
            <v>m2</v>
          </cell>
          <cell r="G998">
            <v>899.42</v>
          </cell>
          <cell r="H998">
            <v>7901.13</v>
          </cell>
          <cell r="AI998">
            <v>0</v>
          </cell>
          <cell r="AJ998" t="str">
            <v>N</v>
          </cell>
        </row>
        <row r="999">
          <cell r="A999" t="str">
            <v>12-07-b</v>
          </cell>
          <cell r="B999" t="str">
            <v>First class deodar wood wrought joinery in doors and windows etc. complete : 1-3/4" thick</v>
          </cell>
          <cell r="C999" t="str">
            <v>Sft</v>
          </cell>
          <cell r="D999">
            <v>83.59</v>
          </cell>
          <cell r="E999">
            <v>647.88</v>
          </cell>
          <cell r="F999" t="str">
            <v>m2</v>
          </cell>
          <cell r="G999">
            <v>899.42</v>
          </cell>
          <cell r="H999">
            <v>6971.16</v>
          </cell>
          <cell r="AI999">
            <v>0</v>
          </cell>
          <cell r="AJ999" t="str">
            <v>N</v>
          </cell>
        </row>
        <row r="1000">
          <cell r="A1000" t="str">
            <v>12-07-c</v>
          </cell>
          <cell r="B1000" t="str">
            <v>First class deodar wood wrought joinery in doors and windows etc. complete : 1.5" thick</v>
          </cell>
          <cell r="C1000" t="str">
            <v>Sft</v>
          </cell>
          <cell r="D1000">
            <v>67.81</v>
          </cell>
          <cell r="E1000">
            <v>614.38</v>
          </cell>
          <cell r="F1000" t="str">
            <v>m2</v>
          </cell>
          <cell r="G1000">
            <v>729.66</v>
          </cell>
          <cell r="H1000">
            <v>6610.75</v>
          </cell>
          <cell r="AI1000">
            <v>0</v>
          </cell>
          <cell r="AJ1000" t="str">
            <v>N</v>
          </cell>
        </row>
        <row r="1001">
          <cell r="A1001" t="str">
            <v>12-08-a</v>
          </cell>
          <cell r="B1001" t="str">
            <v>Deodar wood framed, braced &amp; battened doors &amp; windows : 2.25" thick, 1.25" battens &amp; 1" planks</v>
          </cell>
          <cell r="C1001" t="str">
            <v>Sft</v>
          </cell>
          <cell r="D1001">
            <v>97.31</v>
          </cell>
          <cell r="E1001">
            <v>736.51</v>
          </cell>
          <cell r="F1001" t="str">
            <v>m2</v>
          </cell>
          <cell r="G1001">
            <v>1047.01</v>
          </cell>
          <cell r="H1001">
            <v>7924.81</v>
          </cell>
          <cell r="AI1001">
            <v>0</v>
          </cell>
          <cell r="AJ1001" t="str">
            <v>N</v>
          </cell>
        </row>
        <row r="1002">
          <cell r="A1002" t="str">
            <v>12-08-b</v>
          </cell>
          <cell r="B1002" t="str">
            <v>Deodar wood framed, braced &amp; battened doors &amp; windows : 1.75" thick, 1" battens &amp; 3/4" planks</v>
          </cell>
          <cell r="C1002" t="str">
            <v>Sft</v>
          </cell>
          <cell r="D1002">
            <v>74.72</v>
          </cell>
          <cell r="E1002">
            <v>602.70000000000005</v>
          </cell>
          <cell r="F1002" t="str">
            <v>m2</v>
          </cell>
          <cell r="G1002">
            <v>803.97</v>
          </cell>
          <cell r="H1002">
            <v>6485.03</v>
          </cell>
          <cell r="AI1002">
            <v>0</v>
          </cell>
          <cell r="AJ1002" t="str">
            <v>N</v>
          </cell>
        </row>
        <row r="1003">
          <cell r="A1003" t="str">
            <v>12-09</v>
          </cell>
          <cell r="B1003" t="str">
            <v>1" thick battened doors &amp; windows fitted in position, complete with iron fittings</v>
          </cell>
          <cell r="C1003" t="str">
            <v>Sft</v>
          </cell>
          <cell r="D1003">
            <v>56.04</v>
          </cell>
          <cell r="E1003">
            <v>448.15</v>
          </cell>
          <cell r="F1003" t="str">
            <v>m2</v>
          </cell>
          <cell r="G1003">
            <v>602.97</v>
          </cell>
          <cell r="H1003">
            <v>4822.08</v>
          </cell>
          <cell r="AI1003">
            <v>0</v>
          </cell>
          <cell r="AJ1003" t="str">
            <v>N</v>
          </cell>
        </row>
        <row r="1004">
          <cell r="A1004" t="str">
            <v>12-18-a-02</v>
          </cell>
          <cell r="B1004" t="str">
            <v>Providing and fixing sliding bolt to doors Iron sliding bolts : 12" long</v>
          </cell>
          <cell r="C1004" t="str">
            <v>Each</v>
          </cell>
          <cell r="D1004">
            <v>43.71</v>
          </cell>
          <cell r="E1004">
            <v>170.52</v>
          </cell>
          <cell r="F1004" t="str">
            <v>Each</v>
          </cell>
          <cell r="G1004">
            <v>43.71</v>
          </cell>
          <cell r="H1004">
            <v>170.52</v>
          </cell>
          <cell r="AI1004">
            <v>0</v>
          </cell>
          <cell r="AJ1004" t="str">
            <v>N</v>
          </cell>
        </row>
        <row r="1005">
          <cell r="A1005" t="str">
            <v>12-18-b-01</v>
          </cell>
          <cell r="B1005" t="str">
            <v>Providing and fixing sliding bolt to doors CP sliding bolts : 10" long</v>
          </cell>
          <cell r="C1005" t="str">
            <v>Each</v>
          </cell>
          <cell r="D1005">
            <v>43.71</v>
          </cell>
          <cell r="E1005">
            <v>473.02</v>
          </cell>
          <cell r="F1005" t="str">
            <v>Each</v>
          </cell>
          <cell r="G1005">
            <v>43.71</v>
          </cell>
          <cell r="H1005">
            <v>473.02</v>
          </cell>
          <cell r="AI1005">
            <v>0</v>
          </cell>
          <cell r="AJ1005" t="str">
            <v>N</v>
          </cell>
        </row>
        <row r="1006">
          <cell r="A1006" t="str">
            <v>12-18-c-02</v>
          </cell>
          <cell r="B1006" t="str">
            <v>Providing and fixing sliding bolt to doors Brass sliding bolts : 12" long</v>
          </cell>
          <cell r="C1006" t="str">
            <v>Each</v>
          </cell>
          <cell r="D1006">
            <v>43.71</v>
          </cell>
          <cell r="E1006">
            <v>654.52</v>
          </cell>
          <cell r="F1006" t="str">
            <v>Each</v>
          </cell>
          <cell r="G1006">
            <v>43.71</v>
          </cell>
          <cell r="H1006">
            <v>654.52</v>
          </cell>
          <cell r="AI1006">
            <v>0</v>
          </cell>
          <cell r="AJ1006" t="str">
            <v>N</v>
          </cell>
        </row>
        <row r="1007">
          <cell r="A1007" t="str">
            <v>12-10</v>
          </cell>
          <cell r="B1007" t="str">
            <v>Deodar wood battened ledged &amp; braced doors &amp; windows 2.25" thick complete</v>
          </cell>
          <cell r="C1007" t="str">
            <v>Sft</v>
          </cell>
          <cell r="D1007">
            <v>83.4</v>
          </cell>
          <cell r="E1007">
            <v>735.6</v>
          </cell>
          <cell r="F1007" t="str">
            <v>m2</v>
          </cell>
          <cell r="G1007">
            <v>897.44</v>
          </cell>
          <cell r="H1007">
            <v>7915.08</v>
          </cell>
          <cell r="AI1007">
            <v>0</v>
          </cell>
          <cell r="AJ1007" t="str">
            <v>N</v>
          </cell>
        </row>
        <row r="1008">
          <cell r="A1008" t="str">
            <v>12-11-a</v>
          </cell>
          <cell r="B1008" t="str">
            <v>Deodar wood doors framed with braces &amp; 22 SWG GI sheet facing on one side complete</v>
          </cell>
          <cell r="C1008" t="str">
            <v>Sft</v>
          </cell>
          <cell r="D1008">
            <v>38.75</v>
          </cell>
          <cell r="E1008">
            <v>316.7</v>
          </cell>
          <cell r="F1008" t="str">
            <v>m2</v>
          </cell>
          <cell r="G1008">
            <v>416.95</v>
          </cell>
          <cell r="H1008">
            <v>3407.73</v>
          </cell>
          <cell r="AI1008">
            <v>0</v>
          </cell>
          <cell r="AJ1008" t="str">
            <v>N</v>
          </cell>
        </row>
        <row r="1009">
          <cell r="A1009" t="str">
            <v>12-11-b</v>
          </cell>
          <cell r="B1009" t="str">
            <v>Deodar wood doors framed with braces &amp; 22 SWG GI sheet facing on both sides complete</v>
          </cell>
          <cell r="C1009" t="str">
            <v>Sft</v>
          </cell>
          <cell r="D1009">
            <v>38.75</v>
          </cell>
          <cell r="E1009">
            <v>322.14999999999998</v>
          </cell>
          <cell r="F1009" t="str">
            <v>m2</v>
          </cell>
          <cell r="G1009">
            <v>416.95</v>
          </cell>
          <cell r="H1009">
            <v>3466.28</v>
          </cell>
          <cell r="AI1009">
            <v>0</v>
          </cell>
          <cell r="AJ1009" t="str">
            <v>N</v>
          </cell>
        </row>
        <row r="1010">
          <cell r="A1010" t="str">
            <v>12-12-a</v>
          </cell>
          <cell r="B1010" t="str">
            <v>Partal wood doors framed with braces &amp; 22 SWG GI sheet facing on one side complete</v>
          </cell>
          <cell r="C1010" t="str">
            <v>Sft</v>
          </cell>
          <cell r="D1010">
            <v>27.37</v>
          </cell>
          <cell r="E1010">
            <v>212.19</v>
          </cell>
          <cell r="F1010" t="str">
            <v>m2</v>
          </cell>
          <cell r="G1010">
            <v>294.47000000000003</v>
          </cell>
          <cell r="H1010">
            <v>2283.14</v>
          </cell>
          <cell r="AI1010">
            <v>0</v>
          </cell>
          <cell r="AJ1010" t="str">
            <v>N</v>
          </cell>
        </row>
        <row r="1011">
          <cell r="A1011" t="str">
            <v>12-12-b</v>
          </cell>
          <cell r="B1011" t="str">
            <v>Partal wood doors framed with braces &amp; 22 SWG GI sheet facing on both sides complete</v>
          </cell>
          <cell r="C1011" t="str">
            <v>Sft</v>
          </cell>
          <cell r="D1011">
            <v>38.75</v>
          </cell>
          <cell r="E1011">
            <v>156.97999999999999</v>
          </cell>
          <cell r="F1011" t="str">
            <v>m2</v>
          </cell>
          <cell r="G1011">
            <v>416.95</v>
          </cell>
          <cell r="H1011">
            <v>1689.13</v>
          </cell>
          <cell r="AI1011">
            <v>0</v>
          </cell>
          <cell r="AJ1011" t="str">
            <v>N</v>
          </cell>
        </row>
        <row r="1012">
          <cell r="A1012" t="str">
            <v>12-13-a-01</v>
          </cell>
          <cell r="B1012" t="str">
            <v>First class deodar wood wrought joinery work Deodar wood frame 1-3/4" thick w/o springs</v>
          </cell>
          <cell r="C1012" t="str">
            <v>Sft</v>
          </cell>
          <cell r="D1012">
            <v>71.62</v>
          </cell>
          <cell r="E1012">
            <v>390.67</v>
          </cell>
          <cell r="F1012" t="str">
            <v>m2</v>
          </cell>
          <cell r="G1012">
            <v>770.66</v>
          </cell>
          <cell r="H1012">
            <v>4203.62</v>
          </cell>
          <cell r="AI1012">
            <v>0</v>
          </cell>
          <cell r="AJ1012" t="str">
            <v>N</v>
          </cell>
        </row>
        <row r="1013">
          <cell r="A1013" t="str">
            <v>12-13-a-02</v>
          </cell>
          <cell r="B1013" t="str">
            <v>First class deodar wood wrought joinery work Deodar wood frame 13/4" thick with springs</v>
          </cell>
          <cell r="C1013" t="str">
            <v>Sft</v>
          </cell>
          <cell r="D1013">
            <v>71.62</v>
          </cell>
          <cell r="E1013">
            <v>404.53</v>
          </cell>
          <cell r="F1013" t="str">
            <v>m2</v>
          </cell>
          <cell r="G1013">
            <v>770.66</v>
          </cell>
          <cell r="H1013">
            <v>4352.7</v>
          </cell>
          <cell r="AI1013">
            <v>0</v>
          </cell>
          <cell r="AJ1013" t="str">
            <v>N</v>
          </cell>
        </row>
        <row r="1014">
          <cell r="A1014" t="str">
            <v>12-13-b-01</v>
          </cell>
          <cell r="B1014" t="str">
            <v>First class deodar wood wrought joinery work Deodar wood frame 1.5" thick w/o springs</v>
          </cell>
          <cell r="C1014" t="str">
            <v>Sft</v>
          </cell>
          <cell r="D1014">
            <v>71.62</v>
          </cell>
          <cell r="E1014">
            <v>354.69</v>
          </cell>
          <cell r="F1014" t="str">
            <v>m2</v>
          </cell>
          <cell r="G1014">
            <v>770.66</v>
          </cell>
          <cell r="H1014">
            <v>3816.42</v>
          </cell>
          <cell r="AI1014">
            <v>0</v>
          </cell>
          <cell r="AJ1014" t="str">
            <v>N</v>
          </cell>
        </row>
        <row r="1015">
          <cell r="A1015" t="str">
            <v>12-13-b-02</v>
          </cell>
          <cell r="B1015" t="str">
            <v>First class deodar wood wrought joinery work Deodar wood frame 1" thick with springs</v>
          </cell>
          <cell r="C1015" t="str">
            <v>Sft</v>
          </cell>
          <cell r="D1015">
            <v>71.62</v>
          </cell>
          <cell r="E1015">
            <v>368.54</v>
          </cell>
          <cell r="F1015" t="str">
            <v>m2</v>
          </cell>
          <cell r="G1015">
            <v>770.66</v>
          </cell>
          <cell r="H1015">
            <v>3965.5</v>
          </cell>
          <cell r="AI1015">
            <v>0</v>
          </cell>
          <cell r="AJ1015" t="str">
            <v>N</v>
          </cell>
        </row>
        <row r="1016">
          <cell r="A1016" t="str">
            <v>12-13-c</v>
          </cell>
          <cell r="B1016" t="str">
            <v>First class deodar wood wrought joinery work GI wire guaze fixed to chowkat with 3/4" strip</v>
          </cell>
          <cell r="C1016" t="str">
            <v>Sft</v>
          </cell>
          <cell r="D1016">
            <v>30.35</v>
          </cell>
          <cell r="E1016">
            <v>124.96</v>
          </cell>
          <cell r="F1016" t="str">
            <v>m2</v>
          </cell>
          <cell r="G1016">
            <v>326.61</v>
          </cell>
          <cell r="H1016">
            <v>1344.58</v>
          </cell>
          <cell r="AI1016">
            <v>0</v>
          </cell>
          <cell r="AJ1016" t="str">
            <v>N</v>
          </cell>
        </row>
        <row r="1017">
          <cell r="A1017" t="str">
            <v>12-13-d</v>
          </cell>
          <cell r="B1017" t="str">
            <v>First class deodar wood wrought joinery work GI wire guaze fixed to chowkat with 1/2" strip</v>
          </cell>
          <cell r="C1017" t="str">
            <v>Sft</v>
          </cell>
          <cell r="D1017">
            <v>30.35</v>
          </cell>
          <cell r="E1017">
            <v>108.83</v>
          </cell>
          <cell r="F1017" t="str">
            <v>m2</v>
          </cell>
          <cell r="G1017">
            <v>326.61</v>
          </cell>
          <cell r="H1017">
            <v>1170.99</v>
          </cell>
          <cell r="AI1017">
            <v>0</v>
          </cell>
          <cell r="AJ1017" t="str">
            <v>N</v>
          </cell>
        </row>
        <row r="1018">
          <cell r="A1018" t="str">
            <v>12-14</v>
          </cell>
          <cell r="B1018" t="str">
            <v>Making and fixing trellis doors &amp; windows of deodar wood complete.</v>
          </cell>
          <cell r="C1018" t="str">
            <v>Sft</v>
          </cell>
          <cell r="D1018">
            <v>64.58</v>
          </cell>
          <cell r="E1018">
            <v>393.82</v>
          </cell>
          <cell r="F1018" t="str">
            <v>m2</v>
          </cell>
          <cell r="G1018">
            <v>694.92</v>
          </cell>
          <cell r="H1018">
            <v>4237.51</v>
          </cell>
          <cell r="AI1018">
            <v>0</v>
          </cell>
          <cell r="AJ1018" t="str">
            <v>N</v>
          </cell>
        </row>
        <row r="1019">
          <cell r="A1019" t="str">
            <v>12-15-a</v>
          </cell>
          <cell r="B1019" t="str">
            <v>Provide &amp; fix MS chowkat of doors, windows etc MS angle iron 1.5"x1.5"x1/4" welded with MS flat</v>
          </cell>
          <cell r="C1019" t="str">
            <v>Sft</v>
          </cell>
          <cell r="D1019">
            <v>20.65</v>
          </cell>
          <cell r="E1019">
            <v>91.9</v>
          </cell>
          <cell r="F1019" t="str">
            <v>m2</v>
          </cell>
          <cell r="G1019">
            <v>222.21</v>
          </cell>
          <cell r="H1019">
            <v>988.86</v>
          </cell>
          <cell r="AI1019">
            <v>0</v>
          </cell>
          <cell r="AJ1019" t="str">
            <v>N</v>
          </cell>
        </row>
        <row r="1020">
          <cell r="A1020" t="str">
            <v>12-15-b</v>
          </cell>
          <cell r="B1020" t="str">
            <v>Provide &amp; fix MS chowkat of doors, windows etc MS tee iron 1.5"x 1.5"x 1/4" welded with MS flat</v>
          </cell>
          <cell r="C1020" t="str">
            <v>Sft</v>
          </cell>
          <cell r="D1020">
            <v>20.76</v>
          </cell>
          <cell r="E1020">
            <v>97.95</v>
          </cell>
          <cell r="F1020" t="str">
            <v>m2</v>
          </cell>
          <cell r="G1020">
            <v>223.39</v>
          </cell>
          <cell r="H1020">
            <v>1053.93</v>
          </cell>
          <cell r="AI1020">
            <v>0</v>
          </cell>
          <cell r="AJ1020" t="str">
            <v>N</v>
          </cell>
        </row>
        <row r="1021">
          <cell r="A1021" t="str">
            <v>12-16</v>
          </cell>
          <cell r="B1021" t="str">
            <v>Extra for providing &amp; fixing iron double spring hinges with brass fittings including finger plate etc</v>
          </cell>
          <cell r="C1021" t="str">
            <v>Sft</v>
          </cell>
          <cell r="D1021">
            <v>20.67</v>
          </cell>
          <cell r="E1021">
            <v>61.65</v>
          </cell>
          <cell r="F1021" t="str">
            <v>m2</v>
          </cell>
          <cell r="G1021">
            <v>222.37</v>
          </cell>
          <cell r="H1021">
            <v>663.3</v>
          </cell>
          <cell r="AI1021">
            <v>0</v>
          </cell>
          <cell r="AJ1021" t="str">
            <v>N</v>
          </cell>
        </row>
        <row r="1022">
          <cell r="A1022" t="str">
            <v>12-17-a</v>
          </cell>
          <cell r="B1022" t="str">
            <v>P/F brass spring hinges to wire gauzed door.</v>
          </cell>
          <cell r="C1022" t="str">
            <v>Each</v>
          </cell>
          <cell r="D1022">
            <v>43.4</v>
          </cell>
          <cell r="E1022">
            <v>219.82</v>
          </cell>
          <cell r="F1022" t="str">
            <v>Each</v>
          </cell>
          <cell r="G1022">
            <v>43.4</v>
          </cell>
          <cell r="H1022">
            <v>219.82</v>
          </cell>
          <cell r="AI1022">
            <v>0</v>
          </cell>
          <cell r="AJ1022" t="str">
            <v>N</v>
          </cell>
        </row>
        <row r="1023">
          <cell r="A1023" t="str">
            <v>12-17-b</v>
          </cell>
          <cell r="B1023" t="str">
            <v>P/F hydraulic Door Closer (Best Quality)</v>
          </cell>
          <cell r="C1023" t="str">
            <v>Each</v>
          </cell>
          <cell r="D1023">
            <v>89.9</v>
          </cell>
          <cell r="E1023">
            <v>755.4</v>
          </cell>
          <cell r="F1023" t="str">
            <v>Each</v>
          </cell>
          <cell r="G1023">
            <v>89.9</v>
          </cell>
          <cell r="H1023">
            <v>755.4</v>
          </cell>
          <cell r="AI1023">
            <v>0</v>
          </cell>
          <cell r="AJ1023" t="str">
            <v>N</v>
          </cell>
        </row>
        <row r="1024">
          <cell r="A1024" t="str">
            <v>12-18-a-01</v>
          </cell>
          <cell r="B1024" t="str">
            <v>Providing and fixing sliding bolt to doors Iron sliding bolts : 10" long</v>
          </cell>
          <cell r="C1024" t="str">
            <v>Each</v>
          </cell>
          <cell r="D1024">
            <v>43.71</v>
          </cell>
          <cell r="E1024">
            <v>146.32</v>
          </cell>
          <cell r="F1024" t="str">
            <v>Each</v>
          </cell>
          <cell r="G1024">
            <v>43.71</v>
          </cell>
          <cell r="H1024">
            <v>146.32</v>
          </cell>
          <cell r="AI1024">
            <v>0</v>
          </cell>
          <cell r="AJ1024" t="str">
            <v>N</v>
          </cell>
        </row>
        <row r="1025">
          <cell r="A1025" t="str">
            <v>12-18-b-02</v>
          </cell>
          <cell r="B1025" t="str">
            <v>Providing and fixing sliding bolt to doors CP sliding bolts : 12" long</v>
          </cell>
          <cell r="C1025" t="str">
            <v>Each</v>
          </cell>
          <cell r="D1025">
            <v>43.71</v>
          </cell>
          <cell r="E1025">
            <v>533.52</v>
          </cell>
          <cell r="F1025" t="str">
            <v>Each</v>
          </cell>
          <cell r="G1025">
            <v>43.71</v>
          </cell>
          <cell r="H1025">
            <v>533.52</v>
          </cell>
          <cell r="AI1025">
            <v>0</v>
          </cell>
          <cell r="AJ1025" t="str">
            <v>N</v>
          </cell>
        </row>
        <row r="1026">
          <cell r="A1026" t="str">
            <v>12-18-c-01</v>
          </cell>
          <cell r="B1026" t="str">
            <v>Providing and fixing sliding bolt to doors Brass sliding bolts : 10" long</v>
          </cell>
          <cell r="C1026" t="str">
            <v>Each</v>
          </cell>
          <cell r="D1026">
            <v>43.71</v>
          </cell>
          <cell r="E1026">
            <v>594.02</v>
          </cell>
          <cell r="F1026" t="str">
            <v>Each</v>
          </cell>
          <cell r="G1026">
            <v>43.71</v>
          </cell>
          <cell r="H1026">
            <v>594.02</v>
          </cell>
          <cell r="AI1026">
            <v>0</v>
          </cell>
          <cell r="AJ1026" t="str">
            <v>N</v>
          </cell>
        </row>
        <row r="1027">
          <cell r="A1027" t="str">
            <v>12-19-a</v>
          </cell>
          <cell r="B1027" t="str">
            <v>Extra for brass fittings to doors &amp; windows Deodar panelled, panelled+glazed or fully glazed</v>
          </cell>
          <cell r="C1027" t="str">
            <v>Sft</v>
          </cell>
          <cell r="D1027">
            <v>0.97</v>
          </cell>
          <cell r="E1027">
            <v>10.26</v>
          </cell>
          <cell r="F1027" t="str">
            <v>m2</v>
          </cell>
          <cell r="G1027">
            <v>10.42</v>
          </cell>
          <cell r="H1027">
            <v>110.42</v>
          </cell>
          <cell r="AI1027">
            <v>0</v>
          </cell>
          <cell r="AJ1027" t="str">
            <v>N</v>
          </cell>
        </row>
        <row r="1028">
          <cell r="A1028" t="str">
            <v>12-19-b</v>
          </cell>
          <cell r="B1028" t="str">
            <v>Extra for brass fittings to doors &amp; windows Deodar wood wire guazed shutters</v>
          </cell>
          <cell r="C1028" t="str">
            <v>Sft</v>
          </cell>
          <cell r="D1028">
            <v>1.05</v>
          </cell>
          <cell r="E1028">
            <v>9.92</v>
          </cell>
          <cell r="F1028" t="str">
            <v>m2</v>
          </cell>
          <cell r="G1028">
            <v>11.28</v>
          </cell>
          <cell r="H1028">
            <v>106.69</v>
          </cell>
          <cell r="AI1028">
            <v>0</v>
          </cell>
          <cell r="AJ1028" t="str">
            <v>N</v>
          </cell>
        </row>
        <row r="1029">
          <cell r="A1029" t="str">
            <v>12-20-a-01</v>
          </cell>
          <cell r="B1029" t="str">
            <v>Extra for providing/fixing approved quality Rim locks : Imported</v>
          </cell>
          <cell r="C1029" t="str">
            <v>Each</v>
          </cell>
          <cell r="D1029">
            <v>187.55</v>
          </cell>
          <cell r="E1029">
            <v>913.55</v>
          </cell>
          <cell r="F1029" t="str">
            <v>Each</v>
          </cell>
          <cell r="G1029">
            <v>187.55</v>
          </cell>
          <cell r="H1029">
            <v>913.55</v>
          </cell>
          <cell r="AI1029">
            <v>0</v>
          </cell>
          <cell r="AJ1029" t="str">
            <v>N</v>
          </cell>
        </row>
        <row r="1030">
          <cell r="A1030" t="str">
            <v>12-20-a-02</v>
          </cell>
          <cell r="B1030" t="str">
            <v>Extra for providing/fixing approved quality Rim locks : Local</v>
          </cell>
          <cell r="C1030" t="str">
            <v>Each</v>
          </cell>
          <cell r="D1030">
            <v>187.55</v>
          </cell>
          <cell r="E1030">
            <v>611.04999999999995</v>
          </cell>
          <cell r="F1030" t="str">
            <v>Each</v>
          </cell>
          <cell r="G1030">
            <v>187.55</v>
          </cell>
          <cell r="H1030">
            <v>611.04999999999995</v>
          </cell>
          <cell r="AI1030">
            <v>0</v>
          </cell>
          <cell r="AJ1030" t="str">
            <v>N</v>
          </cell>
        </row>
        <row r="1031">
          <cell r="A1031" t="str">
            <v>12-20-b-01</v>
          </cell>
          <cell r="B1031" t="str">
            <v>Extra for providing/fixing approved quality Rim locks : Imported</v>
          </cell>
          <cell r="C1031" t="str">
            <v>Each</v>
          </cell>
          <cell r="D1031">
            <v>132.65</v>
          </cell>
          <cell r="E1031">
            <v>737.65</v>
          </cell>
          <cell r="F1031" t="str">
            <v>Each</v>
          </cell>
          <cell r="G1031">
            <v>132.65</v>
          </cell>
          <cell r="H1031">
            <v>737.65</v>
          </cell>
          <cell r="AI1031">
            <v>0</v>
          </cell>
          <cell r="AJ1031" t="str">
            <v>N</v>
          </cell>
        </row>
        <row r="1032">
          <cell r="A1032" t="str">
            <v>12-20-b-02</v>
          </cell>
          <cell r="B1032" t="str">
            <v>Extra for providing/fixing approved quality Rim locks : Local</v>
          </cell>
          <cell r="C1032" t="str">
            <v>Each</v>
          </cell>
          <cell r="D1032">
            <v>132.65</v>
          </cell>
          <cell r="E1032">
            <v>495.65</v>
          </cell>
          <cell r="F1032" t="str">
            <v>Each</v>
          </cell>
          <cell r="G1032">
            <v>132.65</v>
          </cell>
          <cell r="H1032">
            <v>495.65</v>
          </cell>
          <cell r="AI1032">
            <v>0</v>
          </cell>
          <cell r="AJ1032" t="str">
            <v>N</v>
          </cell>
        </row>
        <row r="1033">
          <cell r="A1033" t="str">
            <v>12-21-a</v>
          </cell>
          <cell r="B1033" t="str">
            <v>Provide &amp; fix exp. metal 1/2"-3/4"mesh 16 gauge Fixed to chowkat with 1" deodar wood strip etc</v>
          </cell>
          <cell r="C1033" t="str">
            <v>Sft</v>
          </cell>
          <cell r="D1033">
            <v>15.18</v>
          </cell>
          <cell r="E1033">
            <v>183.92</v>
          </cell>
          <cell r="F1033" t="str">
            <v>m2</v>
          </cell>
          <cell r="G1033">
            <v>163.31</v>
          </cell>
          <cell r="H1033">
            <v>1978.99</v>
          </cell>
          <cell r="AI1033">
            <v>0</v>
          </cell>
          <cell r="AJ1033" t="str">
            <v>N</v>
          </cell>
        </row>
        <row r="1034">
          <cell r="A1034" t="str">
            <v>12-21-b</v>
          </cell>
          <cell r="B1034" t="str">
            <v>Provide &amp; fix exp. metal 1/2"-3/4"mesh 16 gauge Fixed with 1" cover mould &amp; screws including frame</v>
          </cell>
          <cell r="C1034" t="str">
            <v>Sft</v>
          </cell>
          <cell r="D1034">
            <v>12.4</v>
          </cell>
          <cell r="E1034">
            <v>282.26</v>
          </cell>
          <cell r="F1034" t="str">
            <v>m2</v>
          </cell>
          <cell r="G1034">
            <v>133.41999999999999</v>
          </cell>
          <cell r="H1034">
            <v>3037.12</v>
          </cell>
          <cell r="AI1034">
            <v>0</v>
          </cell>
          <cell r="AJ1034" t="str">
            <v>N</v>
          </cell>
        </row>
        <row r="1035">
          <cell r="A1035" t="str">
            <v>12-22-a</v>
          </cell>
          <cell r="B1035" t="str">
            <v>Provide &amp; fix deodar wood almirah 9"-12" depth including boxing with back, shelves, shutters etc</v>
          </cell>
          <cell r="C1035" t="str">
            <v>Sft</v>
          </cell>
          <cell r="D1035">
            <v>136.44999999999999</v>
          </cell>
          <cell r="E1035">
            <v>953.79</v>
          </cell>
          <cell r="F1035" t="str">
            <v>m2</v>
          </cell>
          <cell r="G1035">
            <v>1468.2</v>
          </cell>
          <cell r="H1035">
            <v>10262.790000000001</v>
          </cell>
          <cell r="AE1035">
            <v>0.3</v>
          </cell>
          <cell r="AF1035" t="str">
            <v>Kg</v>
          </cell>
          <cell r="AG1035">
            <v>3.23</v>
          </cell>
          <cell r="AH1035" t="str">
            <v>Kg</v>
          </cell>
          <cell r="AI1035">
            <v>3.53</v>
          </cell>
          <cell r="AJ1035" t="str">
            <v>Y</v>
          </cell>
        </row>
        <row r="1036">
          <cell r="A1036" t="str">
            <v>12-22-b</v>
          </cell>
          <cell r="B1036" t="str">
            <v>Provide &amp; fix deodar wood almirah 9"-12" depth With shelves, shutters etc w/o boxing &amp; back</v>
          </cell>
          <cell r="C1036" t="str">
            <v>Sft</v>
          </cell>
          <cell r="D1036">
            <v>97.17</v>
          </cell>
          <cell r="E1036">
            <v>538.61</v>
          </cell>
          <cell r="F1036" t="str">
            <v>m2</v>
          </cell>
          <cell r="G1036">
            <v>1045.53</v>
          </cell>
          <cell r="H1036">
            <v>5795.49</v>
          </cell>
          <cell r="AI1036">
            <v>0</v>
          </cell>
          <cell r="AJ1036" t="str">
            <v>N</v>
          </cell>
        </row>
        <row r="1037">
          <cell r="A1037" t="str">
            <v>12-23-a</v>
          </cell>
          <cell r="B1037" t="str">
            <v>Provide &amp; fix wooden box type wardrobe 22" deep Partal wood boxing &amp; deodar wood shelves etc</v>
          </cell>
          <cell r="C1037" t="str">
            <v>Sft</v>
          </cell>
          <cell r="D1037">
            <v>145.99</v>
          </cell>
          <cell r="E1037">
            <v>608.05999999999995</v>
          </cell>
          <cell r="F1037" t="str">
            <v>m2</v>
          </cell>
          <cell r="G1037">
            <v>1570.8</v>
          </cell>
          <cell r="H1037">
            <v>6542.75</v>
          </cell>
          <cell r="AI1037">
            <v>0</v>
          </cell>
          <cell r="AJ1037" t="str">
            <v>N</v>
          </cell>
        </row>
        <row r="1038">
          <cell r="A1038" t="str">
            <v>12-23-b</v>
          </cell>
          <cell r="B1038" t="str">
            <v>Provide &amp; fix wooden box type wardrobe 22" deep Deodar wood boxing &amp; deodar shelves etc</v>
          </cell>
          <cell r="C1038" t="str">
            <v>Sft</v>
          </cell>
          <cell r="D1038">
            <v>145.99</v>
          </cell>
          <cell r="E1038">
            <v>687.93</v>
          </cell>
          <cell r="F1038" t="str">
            <v>m2</v>
          </cell>
          <cell r="G1038">
            <v>1570.8</v>
          </cell>
          <cell r="H1038">
            <v>7402.09</v>
          </cell>
          <cell r="AI1038">
            <v>0</v>
          </cell>
          <cell r="AJ1038" t="str">
            <v>N</v>
          </cell>
        </row>
        <row r="1039">
          <cell r="A1039" t="str">
            <v>12-24-a</v>
          </cell>
          <cell r="B1039" t="str">
            <v>Provide &amp; fix chowkat for doors, windows &amp; CS windows, including holdfast etc : Teak wood</v>
          </cell>
          <cell r="C1039" t="str">
            <v>Sft</v>
          </cell>
          <cell r="D1039">
            <v>26.02</v>
          </cell>
          <cell r="E1039">
            <v>300.86</v>
          </cell>
          <cell r="F1039" t="str">
            <v>m2</v>
          </cell>
          <cell r="G1039">
            <v>279.95</v>
          </cell>
          <cell r="H1039">
            <v>3237.24</v>
          </cell>
          <cell r="AI1039">
            <v>0</v>
          </cell>
          <cell r="AJ1039" t="str">
            <v>N</v>
          </cell>
        </row>
        <row r="1040">
          <cell r="A1040" t="str">
            <v>12-24-b</v>
          </cell>
          <cell r="B1040" t="str">
            <v>Provide &amp; fix chowkat for doors, windows &amp; CS windows, including holdfast etc : Shisham wood</v>
          </cell>
          <cell r="C1040" t="str">
            <v>Sft</v>
          </cell>
          <cell r="D1040">
            <v>20.76</v>
          </cell>
          <cell r="E1040">
            <v>106.21</v>
          </cell>
          <cell r="F1040" t="str">
            <v>m2</v>
          </cell>
          <cell r="G1040">
            <v>223.37</v>
          </cell>
          <cell r="H1040">
            <v>1142.8499999999999</v>
          </cell>
          <cell r="AI1040">
            <v>0</v>
          </cell>
          <cell r="AJ1040" t="str">
            <v>N</v>
          </cell>
        </row>
        <row r="1041">
          <cell r="A1041" t="str">
            <v>12-24-c</v>
          </cell>
          <cell r="B1041" t="str">
            <v>Provide &amp; fix chowkat for doors, windows &amp; CS windows, including holdfast etc : Deodar wood</v>
          </cell>
          <cell r="C1041" t="str">
            <v>Sft</v>
          </cell>
          <cell r="D1041">
            <v>13.01</v>
          </cell>
          <cell r="E1041">
            <v>187.38</v>
          </cell>
          <cell r="F1041" t="str">
            <v>m2</v>
          </cell>
          <cell r="G1041">
            <v>139.97999999999999</v>
          </cell>
          <cell r="H1041">
            <v>2016.17</v>
          </cell>
          <cell r="AI1041">
            <v>0</v>
          </cell>
          <cell r="AJ1041" t="str">
            <v>N</v>
          </cell>
        </row>
        <row r="1042">
          <cell r="A1042" t="str">
            <v>12-25-a</v>
          </cell>
          <cell r="B1042" t="str">
            <v>Make &amp; fix deodar planking in eave boards etc planed on both sides complete : 1" thick</v>
          </cell>
          <cell r="C1042" t="str">
            <v>100 Sft</v>
          </cell>
          <cell r="D1042">
            <v>2635</v>
          </cell>
          <cell r="E1042">
            <v>26475.85</v>
          </cell>
          <cell r="F1042" t="str">
            <v>m2</v>
          </cell>
          <cell r="G1042">
            <v>283.52999999999997</v>
          </cell>
          <cell r="H1042">
            <v>2848.8</v>
          </cell>
          <cell r="AI1042">
            <v>0</v>
          </cell>
          <cell r="AJ1042" t="str">
            <v>N</v>
          </cell>
        </row>
        <row r="1043">
          <cell r="A1043" t="str">
            <v>12-25-b</v>
          </cell>
          <cell r="B1043" t="str">
            <v>Make &amp; fix deodar planking in eave boards etc planed on both sides complete : 3/4" thick</v>
          </cell>
          <cell r="C1043" t="str">
            <v>100 Sft</v>
          </cell>
          <cell r="D1043">
            <v>2635</v>
          </cell>
          <cell r="E1043">
            <v>20716.21</v>
          </cell>
          <cell r="F1043" t="str">
            <v>m2</v>
          </cell>
          <cell r="G1043">
            <v>283.52999999999997</v>
          </cell>
          <cell r="H1043">
            <v>2229.06</v>
          </cell>
          <cell r="AI1043">
            <v>0</v>
          </cell>
          <cell r="AJ1043" t="str">
            <v>N</v>
          </cell>
        </row>
        <row r="1044">
          <cell r="A1044" t="str">
            <v>12-25-c</v>
          </cell>
          <cell r="B1044" t="str">
            <v>Make &amp; fix deodar planking in eave boards etc planed on both sides complete : 1/2" thick</v>
          </cell>
          <cell r="C1044" t="str">
            <v>100 Sft</v>
          </cell>
          <cell r="D1044">
            <v>2635</v>
          </cell>
          <cell r="E1044">
            <v>14980.81</v>
          </cell>
          <cell r="F1044" t="str">
            <v>m2</v>
          </cell>
          <cell r="G1044">
            <v>283.52999999999997</v>
          </cell>
          <cell r="H1044">
            <v>1611.94</v>
          </cell>
          <cell r="AI1044">
            <v>0</v>
          </cell>
          <cell r="AJ1044" t="str">
            <v>N</v>
          </cell>
        </row>
        <row r="1045">
          <cell r="A1045" t="str">
            <v>12-26-a</v>
          </cell>
          <cell r="B1045" t="str">
            <v>Make &amp; fix deodar wood shelves, incl brackets 1" thick</v>
          </cell>
          <cell r="C1045" t="str">
            <v>100 Sft</v>
          </cell>
          <cell r="D1045">
            <v>2635</v>
          </cell>
          <cell r="E1045">
            <v>26366.91</v>
          </cell>
          <cell r="F1045" t="str">
            <v>m2</v>
          </cell>
          <cell r="G1045">
            <v>283.52999999999997</v>
          </cell>
          <cell r="H1045">
            <v>2837.08</v>
          </cell>
          <cell r="AI1045">
            <v>0</v>
          </cell>
          <cell r="AJ1045" t="str">
            <v>N</v>
          </cell>
        </row>
        <row r="1046">
          <cell r="A1046" t="str">
            <v>12-26-b</v>
          </cell>
          <cell r="B1046" t="str">
            <v>Make &amp; fix deodar wood shelves, incl brackets 1.5" thick</v>
          </cell>
          <cell r="C1046" t="str">
            <v>100 Sft</v>
          </cell>
          <cell r="D1046">
            <v>2635</v>
          </cell>
          <cell r="E1046">
            <v>37872.980000000003</v>
          </cell>
          <cell r="F1046" t="str">
            <v>m2</v>
          </cell>
          <cell r="G1046">
            <v>283.52999999999997</v>
          </cell>
          <cell r="H1046">
            <v>4075.13</v>
          </cell>
          <cell r="AI1046">
            <v>0</v>
          </cell>
          <cell r="AJ1046" t="str">
            <v>N</v>
          </cell>
        </row>
        <row r="1047">
          <cell r="A1047" t="str">
            <v>12-26-c</v>
          </cell>
          <cell r="B1047" t="str">
            <v>Make &amp; fix deodar wood shelves, incl brackets 2" thick</v>
          </cell>
          <cell r="C1047" t="str">
            <v>100 Sft</v>
          </cell>
          <cell r="D1047">
            <v>2635</v>
          </cell>
          <cell r="E1047">
            <v>49379.05</v>
          </cell>
          <cell r="F1047" t="str">
            <v>m2</v>
          </cell>
          <cell r="G1047">
            <v>283.52999999999997</v>
          </cell>
          <cell r="H1047">
            <v>5313.19</v>
          </cell>
          <cell r="AI1047">
            <v>0</v>
          </cell>
          <cell r="AJ1047" t="str">
            <v>N</v>
          </cell>
        </row>
        <row r="1048">
          <cell r="A1048" t="str">
            <v>12-27-a</v>
          </cell>
          <cell r="B1048" t="str">
            <v>Make &amp; fix cleats for doors &amp; windows including hinges and screws.</v>
          </cell>
          <cell r="C1048" t="str">
            <v>Each</v>
          </cell>
          <cell r="D1048">
            <v>36.42</v>
          </cell>
          <cell r="E1048">
            <v>84.91</v>
          </cell>
          <cell r="F1048" t="str">
            <v>Each</v>
          </cell>
          <cell r="G1048">
            <v>36.42</v>
          </cell>
          <cell r="H1048">
            <v>84.91</v>
          </cell>
          <cell r="AI1048">
            <v>0</v>
          </cell>
          <cell r="AJ1048" t="str">
            <v>N</v>
          </cell>
        </row>
        <row r="1049">
          <cell r="A1049" t="str">
            <v>12-27-b</v>
          </cell>
          <cell r="B1049" t="str">
            <v>Make &amp; fix cleats with brass hooks for roof ventilators</v>
          </cell>
          <cell r="C1049" t="str">
            <v>1 No</v>
          </cell>
          <cell r="D1049">
            <v>36.42</v>
          </cell>
          <cell r="E1049">
            <v>83.19</v>
          </cell>
          <cell r="F1049" t="str">
            <v>no</v>
          </cell>
          <cell r="G1049">
            <v>36.42</v>
          </cell>
          <cell r="H1049">
            <v>83.19</v>
          </cell>
          <cell r="AI1049">
            <v>0</v>
          </cell>
          <cell r="AJ1049" t="str">
            <v>N</v>
          </cell>
        </row>
        <row r="1050">
          <cell r="A1050" t="str">
            <v>12-27-c</v>
          </cell>
          <cell r="B1050" t="str">
            <v>Make &amp; fix Door stops of 1.5" dia rubber block</v>
          </cell>
          <cell r="C1050" t="str">
            <v>Each</v>
          </cell>
          <cell r="D1050">
            <v>21.7</v>
          </cell>
          <cell r="E1050">
            <v>100.35</v>
          </cell>
          <cell r="F1050" t="str">
            <v>Each</v>
          </cell>
          <cell r="G1050">
            <v>21.7</v>
          </cell>
          <cell r="H1050">
            <v>100.35</v>
          </cell>
          <cell r="AI1050">
            <v>0</v>
          </cell>
          <cell r="AJ1050" t="str">
            <v>N</v>
          </cell>
        </row>
        <row r="1051">
          <cell r="A1051" t="str">
            <v>12-27-d</v>
          </cell>
          <cell r="B1051" t="str">
            <v>Make &amp; fix GI hook with clamps for doors</v>
          </cell>
          <cell r="C1051" t="str">
            <v>Each</v>
          </cell>
          <cell r="D1051">
            <v>26.04</v>
          </cell>
          <cell r="E1051">
            <v>56.29</v>
          </cell>
          <cell r="F1051" t="str">
            <v>Each</v>
          </cell>
          <cell r="G1051">
            <v>26.04</v>
          </cell>
          <cell r="H1051">
            <v>56.29</v>
          </cell>
          <cell r="AI1051">
            <v>0</v>
          </cell>
          <cell r="AJ1051" t="str">
            <v>N</v>
          </cell>
        </row>
        <row r="1052">
          <cell r="A1052" t="str">
            <v>12-28-a</v>
          </cell>
          <cell r="B1052" t="str">
            <v>Teak wood railing of any shape &amp; design including bends, corners, polishing etc complete</v>
          </cell>
          <cell r="C1052" t="str">
            <v>Rft</v>
          </cell>
          <cell r="D1052">
            <v>124.81</v>
          </cell>
          <cell r="E1052">
            <v>898.71</v>
          </cell>
          <cell r="F1052" t="str">
            <v>m</v>
          </cell>
          <cell r="G1052">
            <v>409.47</v>
          </cell>
          <cell r="H1052">
            <v>2948.54</v>
          </cell>
          <cell r="AI1052">
            <v>0</v>
          </cell>
          <cell r="AJ1052" t="str">
            <v>N</v>
          </cell>
        </row>
        <row r="1053">
          <cell r="A1053" t="str">
            <v>12-28-b</v>
          </cell>
          <cell r="B1053" t="str">
            <v>Shisham wood railing of any shape &amp; design including bends, corners, polishing etc complete</v>
          </cell>
          <cell r="C1053" t="str">
            <v>Rft</v>
          </cell>
          <cell r="D1053">
            <v>124.81</v>
          </cell>
          <cell r="E1053">
            <v>412.04</v>
          </cell>
          <cell r="F1053" t="str">
            <v>m</v>
          </cell>
          <cell r="G1053">
            <v>409.47</v>
          </cell>
          <cell r="H1053">
            <v>1351.84</v>
          </cell>
          <cell r="AI1053">
            <v>0</v>
          </cell>
          <cell r="AJ1053" t="str">
            <v>N</v>
          </cell>
        </row>
        <row r="1054">
          <cell r="A1054" t="str">
            <v>12-29</v>
          </cell>
          <cell r="B1054" t="str">
            <v>Deodar wood dado or picture rail 3"x1.5" as per approved design, including moulding etc. complete</v>
          </cell>
          <cell r="C1054" t="str">
            <v>Rft</v>
          </cell>
          <cell r="D1054">
            <v>51.06</v>
          </cell>
          <cell r="E1054">
            <v>241.09</v>
          </cell>
          <cell r="F1054" t="str">
            <v>m</v>
          </cell>
          <cell r="G1054">
            <v>167.51</v>
          </cell>
          <cell r="H1054">
            <v>790.97</v>
          </cell>
          <cell r="AI1054">
            <v>0</v>
          </cell>
          <cell r="AJ1054" t="str">
            <v>N</v>
          </cell>
        </row>
        <row r="1055">
          <cell r="A1055" t="str">
            <v>12-30-a</v>
          </cell>
          <cell r="B1055" t="str">
            <v>Sawing wood by hand : Soft wood (deodar, kail or chir)</v>
          </cell>
          <cell r="C1055" t="str">
            <v>100 Sft</v>
          </cell>
          <cell r="D1055">
            <v>837</v>
          </cell>
          <cell r="E1055">
            <v>837</v>
          </cell>
          <cell r="F1055" t="str">
            <v>m2</v>
          </cell>
          <cell r="G1055">
            <v>90.06</v>
          </cell>
          <cell r="H1055">
            <v>90.06</v>
          </cell>
          <cell r="AI1055">
            <v>0</v>
          </cell>
          <cell r="AJ1055" t="str">
            <v>N</v>
          </cell>
        </row>
        <row r="1056">
          <cell r="A1056" t="str">
            <v>12-30-b</v>
          </cell>
          <cell r="B1056" t="str">
            <v>Sawing wood by hand : Hard wood (shisham, kikar, teak or sahl)</v>
          </cell>
          <cell r="C1056" t="str">
            <v>100 Sft</v>
          </cell>
          <cell r="D1056">
            <v>1674</v>
          </cell>
          <cell r="E1056">
            <v>1674</v>
          </cell>
          <cell r="F1056" t="str">
            <v>m2</v>
          </cell>
          <cell r="G1056">
            <v>180.12</v>
          </cell>
          <cell r="H1056">
            <v>180.12</v>
          </cell>
          <cell r="AI1056">
            <v>0</v>
          </cell>
          <cell r="AJ1056" t="str">
            <v>N</v>
          </cell>
        </row>
        <row r="1057">
          <cell r="A1057" t="str">
            <v>12-31-a</v>
          </cell>
          <cell r="B1057" t="str">
            <v>Sawing wood by machine : Soft Wood</v>
          </cell>
          <cell r="C1057" t="str">
            <v>100 Sft</v>
          </cell>
          <cell r="D1057">
            <v>452.14</v>
          </cell>
          <cell r="E1057">
            <v>452.14</v>
          </cell>
          <cell r="F1057" t="str">
            <v>m2</v>
          </cell>
          <cell r="G1057">
            <v>48.65</v>
          </cell>
          <cell r="H1057">
            <v>48.65</v>
          </cell>
          <cell r="AI1057">
            <v>0</v>
          </cell>
          <cell r="AJ1057" t="str">
            <v>N</v>
          </cell>
        </row>
        <row r="1058">
          <cell r="A1058" t="str">
            <v>12-31-b</v>
          </cell>
          <cell r="B1058" t="str">
            <v>Sawing wood by machine : Hard Wood</v>
          </cell>
          <cell r="C1058" t="str">
            <v>100 Sft</v>
          </cell>
          <cell r="D1058">
            <v>488.28</v>
          </cell>
          <cell r="E1058">
            <v>488.28</v>
          </cell>
          <cell r="F1058" t="str">
            <v>m2</v>
          </cell>
          <cell r="G1058">
            <v>52.54</v>
          </cell>
          <cell r="H1058">
            <v>52.54</v>
          </cell>
          <cell r="AI1058">
            <v>0</v>
          </cell>
          <cell r="AJ1058" t="str">
            <v>N</v>
          </cell>
        </row>
        <row r="1059">
          <cell r="A1059" t="str">
            <v>12-32</v>
          </cell>
          <cell r="B1059" t="str">
            <v>Making and fixing sun-shade of deodar wood including fixing brackets</v>
          </cell>
          <cell r="C1059" t="str">
            <v>100 Sft</v>
          </cell>
          <cell r="D1059">
            <v>3363.5</v>
          </cell>
          <cell r="E1059">
            <v>32138.51</v>
          </cell>
          <cell r="F1059" t="str">
            <v>m2</v>
          </cell>
          <cell r="G1059">
            <v>361.91</v>
          </cell>
          <cell r="H1059">
            <v>3458.1</v>
          </cell>
          <cell r="AI1059">
            <v>0</v>
          </cell>
          <cell r="AJ1059" t="str">
            <v>N</v>
          </cell>
        </row>
        <row r="1060">
          <cell r="A1060" t="str">
            <v>12-33</v>
          </cell>
          <cell r="B1060" t="str">
            <v>Making and fixing 1" thick kail or chir wooden notice board with frame</v>
          </cell>
          <cell r="C1060" t="str">
            <v>Sft</v>
          </cell>
          <cell r="D1060">
            <v>40.47</v>
          </cell>
          <cell r="E1060">
            <v>112.73</v>
          </cell>
          <cell r="F1060" t="str">
            <v>m2</v>
          </cell>
          <cell r="G1060">
            <v>435.48</v>
          </cell>
          <cell r="H1060">
            <v>1212.99</v>
          </cell>
          <cell r="AI1060">
            <v>0</v>
          </cell>
          <cell r="AJ1060" t="str">
            <v>N</v>
          </cell>
        </row>
        <row r="1061">
          <cell r="A1061" t="str">
            <v>12-34</v>
          </cell>
          <cell r="B1061" t="str">
            <v>Making deodar punkha pole 10'x6"x6"</v>
          </cell>
          <cell r="C1061" t="str">
            <v>Each</v>
          </cell>
          <cell r="D1061">
            <v>307.61</v>
          </cell>
          <cell r="E1061">
            <v>6339.46</v>
          </cell>
          <cell r="F1061" t="str">
            <v>Each</v>
          </cell>
          <cell r="G1061">
            <v>307.61</v>
          </cell>
          <cell r="H1061">
            <v>6339.46</v>
          </cell>
          <cell r="AI1061">
            <v>0</v>
          </cell>
          <cell r="AJ1061" t="str">
            <v>N</v>
          </cell>
        </row>
        <row r="1062">
          <cell r="A1062" t="str">
            <v>12-35</v>
          </cell>
          <cell r="B1062" t="str">
            <v>Dismantling and refixing eave boards</v>
          </cell>
          <cell r="C1062" t="str">
            <v>Rft</v>
          </cell>
          <cell r="D1062">
            <v>14.47</v>
          </cell>
          <cell r="E1062">
            <v>14.47</v>
          </cell>
          <cell r="F1062" t="str">
            <v>m</v>
          </cell>
          <cell r="G1062">
            <v>47.46</v>
          </cell>
          <cell r="H1062">
            <v>47.46</v>
          </cell>
          <cell r="AI1062">
            <v>0</v>
          </cell>
          <cell r="AJ1062" t="str">
            <v>N</v>
          </cell>
        </row>
        <row r="1063">
          <cell r="A1063" t="str">
            <v>12-36</v>
          </cell>
          <cell r="B1063" t="str">
            <v>Wooden stair-cases complete 2'-3' wide frame 1.5" thick planks of deodar wood including hand rails</v>
          </cell>
          <cell r="C1063" t="str">
            <v>Rft</v>
          </cell>
          <cell r="D1063">
            <v>145.69999999999999</v>
          </cell>
          <cell r="E1063">
            <v>1862.59</v>
          </cell>
          <cell r="F1063" t="str">
            <v>m</v>
          </cell>
          <cell r="G1063">
            <v>478.02</v>
          </cell>
          <cell r="H1063">
            <v>6110.85</v>
          </cell>
          <cell r="AI1063">
            <v>0</v>
          </cell>
          <cell r="AJ1063" t="str">
            <v>N</v>
          </cell>
        </row>
        <row r="1064">
          <cell r="A1064" t="str">
            <v>12-37-a-01</v>
          </cell>
          <cell r="B1064" t="str">
            <v>Providing and fixing partition including framework : Sheet on one side of frame : Hard board</v>
          </cell>
          <cell r="C1064" t="str">
            <v>100 Sft</v>
          </cell>
          <cell r="D1064">
            <v>868</v>
          </cell>
          <cell r="E1064">
            <v>5897.36</v>
          </cell>
          <cell r="F1064" t="str">
            <v>m2</v>
          </cell>
          <cell r="G1064">
            <v>93.4</v>
          </cell>
          <cell r="H1064">
            <v>634.55999999999995</v>
          </cell>
          <cell r="AI1064">
            <v>0</v>
          </cell>
          <cell r="AJ1064" t="str">
            <v>N</v>
          </cell>
        </row>
        <row r="1065">
          <cell r="A1065" t="str">
            <v>12-37-a-02</v>
          </cell>
          <cell r="B1065" t="str">
            <v>Providing and fixing partition including framework : Sheet on one side of frame : Ply wood 1/4" thick</v>
          </cell>
          <cell r="C1065" t="str">
            <v>100 Sft</v>
          </cell>
          <cell r="D1065">
            <v>868</v>
          </cell>
          <cell r="E1065">
            <v>6230.11</v>
          </cell>
          <cell r="F1065" t="str">
            <v>m2</v>
          </cell>
          <cell r="G1065">
            <v>93.4</v>
          </cell>
          <cell r="H1065">
            <v>670.36</v>
          </cell>
          <cell r="AI1065">
            <v>0</v>
          </cell>
          <cell r="AJ1065" t="str">
            <v>N</v>
          </cell>
        </row>
        <row r="1066">
          <cell r="A1066" t="str">
            <v>12-37-a-03</v>
          </cell>
          <cell r="B1066" t="str">
            <v>Providing and fixing partition including framework : Sheet on one side of frame : Masonite</v>
          </cell>
          <cell r="C1066" t="str">
            <v>100 Sft</v>
          </cell>
          <cell r="D1066">
            <v>868</v>
          </cell>
          <cell r="E1066">
            <v>8745.1</v>
          </cell>
          <cell r="F1066" t="str">
            <v>m2</v>
          </cell>
          <cell r="G1066">
            <v>93.4</v>
          </cell>
          <cell r="H1066">
            <v>940.97</v>
          </cell>
          <cell r="AI1066">
            <v>0</v>
          </cell>
          <cell r="AJ1066" t="str">
            <v>N</v>
          </cell>
        </row>
        <row r="1067">
          <cell r="A1067" t="str">
            <v>12-37-b-01</v>
          </cell>
          <cell r="B1067" t="str">
            <v>Providing and fixing partition including framework : Sheets on both sides of frame : Hard board</v>
          </cell>
          <cell r="C1067" t="str">
            <v>100 Sft</v>
          </cell>
          <cell r="D1067">
            <v>1596.5</v>
          </cell>
          <cell r="E1067">
            <v>7431.72</v>
          </cell>
          <cell r="F1067" t="str">
            <v>m2</v>
          </cell>
          <cell r="G1067">
            <v>171.78</v>
          </cell>
          <cell r="H1067">
            <v>799.65</v>
          </cell>
          <cell r="AI1067">
            <v>0</v>
          </cell>
          <cell r="AJ1067" t="str">
            <v>N</v>
          </cell>
        </row>
        <row r="1068">
          <cell r="A1068" t="str">
            <v>12-37-b-02</v>
          </cell>
          <cell r="B1068" t="str">
            <v>Providing and fixing partition including framework : Sheets on both sides of frame : Ply wood 1/4"</v>
          </cell>
          <cell r="C1068" t="str">
            <v>100 Sft</v>
          </cell>
          <cell r="D1068">
            <v>1596.5</v>
          </cell>
          <cell r="E1068">
            <v>8056.08</v>
          </cell>
          <cell r="F1068" t="str">
            <v>m2</v>
          </cell>
          <cell r="G1068">
            <v>171.78</v>
          </cell>
          <cell r="H1068">
            <v>866.83</v>
          </cell>
          <cell r="AI1068">
            <v>0</v>
          </cell>
          <cell r="AJ1068" t="str">
            <v>N</v>
          </cell>
        </row>
        <row r="1069">
          <cell r="A1069" t="str">
            <v>12-37-b-03</v>
          </cell>
          <cell r="B1069" t="str">
            <v>Providing and fixing partition including framework : Sheets on both sides of frame : Masonite</v>
          </cell>
          <cell r="C1069" t="str">
            <v>100 Sft</v>
          </cell>
          <cell r="D1069">
            <v>1596.5</v>
          </cell>
          <cell r="E1069">
            <v>12668</v>
          </cell>
          <cell r="F1069" t="str">
            <v>m2</v>
          </cell>
          <cell r="G1069">
            <v>171.78</v>
          </cell>
          <cell r="H1069">
            <v>1363.08</v>
          </cell>
          <cell r="AI1069">
            <v>0</v>
          </cell>
          <cell r="AJ1069" t="str">
            <v>N</v>
          </cell>
        </row>
        <row r="1070">
          <cell r="A1070" t="str">
            <v>12-38-a</v>
          </cell>
          <cell r="B1070" t="str">
            <v>Providing and fixing ceiling, including frame work : Hard board</v>
          </cell>
          <cell r="C1070" t="str">
            <v>100 Sft</v>
          </cell>
          <cell r="D1070">
            <v>2294</v>
          </cell>
          <cell r="E1070">
            <v>7323.36</v>
          </cell>
          <cell r="F1070" t="str">
            <v>m2</v>
          </cell>
          <cell r="G1070">
            <v>246.83</v>
          </cell>
          <cell r="H1070">
            <v>787.99</v>
          </cell>
          <cell r="AI1070">
            <v>0</v>
          </cell>
          <cell r="AJ1070" t="str">
            <v>N</v>
          </cell>
        </row>
        <row r="1071">
          <cell r="A1071" t="str">
            <v>12-38-b</v>
          </cell>
          <cell r="B1071" t="str">
            <v>Providing and fixing ceiling, including frame work : Chip Board</v>
          </cell>
          <cell r="C1071" t="str">
            <v>100 Sft</v>
          </cell>
          <cell r="D1071">
            <v>2294</v>
          </cell>
          <cell r="E1071">
            <v>9747.6</v>
          </cell>
          <cell r="F1071" t="str">
            <v>m2</v>
          </cell>
          <cell r="G1071">
            <v>246.83</v>
          </cell>
          <cell r="H1071">
            <v>1048.8399999999999</v>
          </cell>
          <cell r="AI1071">
            <v>0</v>
          </cell>
          <cell r="AJ1071" t="str">
            <v>N</v>
          </cell>
        </row>
        <row r="1072">
          <cell r="A1072" t="str">
            <v>12-38-c</v>
          </cell>
          <cell r="B1072" t="str">
            <v>Providing and fixing ceiling, including frame work : Ply wood 1/4" thick</v>
          </cell>
          <cell r="C1072" t="str">
            <v>100 Sft</v>
          </cell>
          <cell r="D1072">
            <v>2294</v>
          </cell>
          <cell r="E1072">
            <v>7621.63</v>
          </cell>
          <cell r="F1072" t="str">
            <v>m2</v>
          </cell>
          <cell r="G1072">
            <v>246.83</v>
          </cell>
          <cell r="H1072">
            <v>820.09</v>
          </cell>
          <cell r="AI1072">
            <v>0</v>
          </cell>
          <cell r="AJ1072" t="str">
            <v>N</v>
          </cell>
        </row>
        <row r="1073">
          <cell r="A1073" t="str">
            <v>12-38-d</v>
          </cell>
          <cell r="B1073" t="str">
            <v>Providing and fixing ceiling, including frame work : Masonite</v>
          </cell>
          <cell r="C1073" t="str">
            <v>100 Sft</v>
          </cell>
          <cell r="D1073">
            <v>2294</v>
          </cell>
          <cell r="E1073">
            <v>10715.6</v>
          </cell>
          <cell r="F1073" t="str">
            <v>m2</v>
          </cell>
          <cell r="G1073">
            <v>246.83</v>
          </cell>
          <cell r="H1073">
            <v>1153</v>
          </cell>
          <cell r="AI1073">
            <v>0</v>
          </cell>
          <cell r="AJ1073" t="str">
            <v>N</v>
          </cell>
        </row>
        <row r="1074">
          <cell r="A1074" t="str">
            <v>12-39-a-01</v>
          </cell>
          <cell r="B1074" t="str">
            <v>Provide &amp; fix, thermorpore false ceiling complete Deodar wood frame panelling : 3/4" thick</v>
          </cell>
          <cell r="C1074" t="str">
            <v>100 Sft</v>
          </cell>
          <cell r="D1074">
            <v>1736</v>
          </cell>
          <cell r="E1074">
            <v>12390.05</v>
          </cell>
          <cell r="F1074" t="str">
            <v>m2</v>
          </cell>
          <cell r="G1074">
            <v>186.79</v>
          </cell>
          <cell r="H1074">
            <v>1333.17</v>
          </cell>
          <cell r="AI1074">
            <v>0</v>
          </cell>
          <cell r="AJ1074" t="str">
            <v>N</v>
          </cell>
        </row>
        <row r="1075">
          <cell r="A1075" t="str">
            <v>12-39-a-02</v>
          </cell>
          <cell r="B1075" t="str">
            <v>Provide &amp; fix, thermorpore false ceiling complete Deodar wood frame panelling : 1" thick</v>
          </cell>
          <cell r="C1075" t="str">
            <v>100 Sft</v>
          </cell>
          <cell r="D1075">
            <v>1736</v>
          </cell>
          <cell r="E1075">
            <v>14350.25</v>
          </cell>
          <cell r="F1075" t="str">
            <v>m2</v>
          </cell>
          <cell r="G1075">
            <v>186.79</v>
          </cell>
          <cell r="H1075">
            <v>1544.09</v>
          </cell>
          <cell r="AI1075">
            <v>0</v>
          </cell>
          <cell r="AJ1075" t="str">
            <v>N</v>
          </cell>
        </row>
        <row r="1076">
          <cell r="A1076" t="str">
            <v>12-39-b-01</v>
          </cell>
          <cell r="B1076" t="str">
            <v>Provide &amp; fix, thermorpore false ceiling complete Partal wood frame panelling : 3/4" thick</v>
          </cell>
          <cell r="C1076" t="str">
            <v>100 Sft</v>
          </cell>
          <cell r="D1076">
            <v>1736</v>
          </cell>
          <cell r="E1076">
            <v>8572.5</v>
          </cell>
          <cell r="F1076" t="str">
            <v>m2</v>
          </cell>
          <cell r="G1076">
            <v>186.79</v>
          </cell>
          <cell r="H1076">
            <v>922.4</v>
          </cell>
          <cell r="AI1076">
            <v>0</v>
          </cell>
          <cell r="AJ1076" t="str">
            <v>N</v>
          </cell>
        </row>
        <row r="1077">
          <cell r="A1077" t="str">
            <v>12-39-b-02</v>
          </cell>
          <cell r="B1077" t="str">
            <v>Provide &amp; fix, thermorpore false ceiling complete Partal wood frame panelling : 1" thick</v>
          </cell>
          <cell r="C1077" t="str">
            <v>100 Sft</v>
          </cell>
          <cell r="D1077">
            <v>1736</v>
          </cell>
          <cell r="E1077">
            <v>9398.33</v>
          </cell>
          <cell r="F1077" t="str">
            <v>m2</v>
          </cell>
          <cell r="G1077">
            <v>186.79</v>
          </cell>
          <cell r="H1077">
            <v>1011.26</v>
          </cell>
          <cell r="AI1077">
            <v>0</v>
          </cell>
          <cell r="AJ1077" t="str">
            <v>N</v>
          </cell>
        </row>
        <row r="1078">
          <cell r="A1078" t="str">
            <v>12-40</v>
          </cell>
          <cell r="B1078" t="str">
            <v>Supply and Fixing accoustic miller fibre tile ceiling fixed with aluminium tee hung by GI wire fixed in roof</v>
          </cell>
          <cell r="C1078" t="str">
            <v>100 Sft</v>
          </cell>
          <cell r="D1078">
            <v>1444.6</v>
          </cell>
          <cell r="E1078">
            <v>29660.59</v>
          </cell>
          <cell r="F1078" t="str">
            <v>m2</v>
          </cell>
          <cell r="G1078">
            <v>155.44</v>
          </cell>
          <cell r="H1078">
            <v>3191.48</v>
          </cell>
          <cell r="AI1078">
            <v>0</v>
          </cell>
          <cell r="AJ1078" t="str">
            <v>N</v>
          </cell>
        </row>
        <row r="1079">
          <cell r="A1079" t="str">
            <v>12-41-a</v>
          </cell>
          <cell r="B1079" t="str">
            <v>Fixing Door including chowkats</v>
          </cell>
          <cell r="C1079" t="str">
            <v>Each</v>
          </cell>
          <cell r="D1079">
            <v>364.25</v>
          </cell>
          <cell r="E1079">
            <v>364.25</v>
          </cell>
          <cell r="F1079" t="str">
            <v>Each</v>
          </cell>
          <cell r="G1079">
            <v>364.25</v>
          </cell>
          <cell r="H1079">
            <v>364.25</v>
          </cell>
          <cell r="AI1079">
            <v>0</v>
          </cell>
          <cell r="AJ1079" t="str">
            <v>N</v>
          </cell>
        </row>
        <row r="1080">
          <cell r="A1080" t="str">
            <v>12-41-b</v>
          </cell>
          <cell r="B1080" t="str">
            <v>Fixing Windows including chowkats</v>
          </cell>
          <cell r="C1080" t="str">
            <v>Each</v>
          </cell>
          <cell r="D1080">
            <v>182.13</v>
          </cell>
          <cell r="E1080">
            <v>182.13</v>
          </cell>
          <cell r="F1080" t="str">
            <v>Each</v>
          </cell>
          <cell r="G1080">
            <v>182.13</v>
          </cell>
          <cell r="H1080">
            <v>182.13</v>
          </cell>
          <cell r="AI1080">
            <v>0</v>
          </cell>
          <cell r="AJ1080" t="str">
            <v>N</v>
          </cell>
        </row>
        <row r="1081">
          <cell r="A1081" t="str">
            <v>12-42-a</v>
          </cell>
          <cell r="B1081" t="str">
            <v>Glazing with panes (16-18 oz) including cost of putty</v>
          </cell>
          <cell r="C1081" t="str">
            <v>Sft</v>
          </cell>
          <cell r="D1081">
            <v>13.84</v>
          </cell>
          <cell r="E1081">
            <v>40.97</v>
          </cell>
          <cell r="F1081" t="str">
            <v>m2</v>
          </cell>
          <cell r="G1081">
            <v>148.91</v>
          </cell>
          <cell r="H1081">
            <v>440.85</v>
          </cell>
          <cell r="AI1081">
            <v>0</v>
          </cell>
          <cell r="AJ1081" t="str">
            <v>N</v>
          </cell>
        </row>
        <row r="1082">
          <cell r="A1082" t="str">
            <v>12-42-b</v>
          </cell>
          <cell r="B1082" t="str">
            <v>Glazing with panes (16-18 oz) using deodar wooden fillets &amp; putty</v>
          </cell>
          <cell r="C1082" t="str">
            <v>Sft</v>
          </cell>
          <cell r="D1082">
            <v>19.38</v>
          </cell>
          <cell r="E1082">
            <v>62.07</v>
          </cell>
          <cell r="F1082" t="str">
            <v>m2</v>
          </cell>
          <cell r="G1082">
            <v>208.48</v>
          </cell>
          <cell r="H1082">
            <v>667.82</v>
          </cell>
          <cell r="AI1082">
            <v>0</v>
          </cell>
          <cell r="AJ1082" t="str">
            <v>N</v>
          </cell>
        </row>
        <row r="1083">
          <cell r="A1083" t="str">
            <v>12-42-c</v>
          </cell>
          <cell r="B1083" t="str">
            <v>Glazing with panes (24-26 oz) using putty &amp; deodar wooden fillets</v>
          </cell>
          <cell r="C1083" t="str">
            <v>Sft</v>
          </cell>
          <cell r="D1083">
            <v>19.38</v>
          </cell>
          <cell r="E1083">
            <v>62.07</v>
          </cell>
          <cell r="F1083" t="str">
            <v>m2</v>
          </cell>
          <cell r="G1083">
            <v>208.48</v>
          </cell>
          <cell r="H1083">
            <v>667.82</v>
          </cell>
          <cell r="AI1083">
            <v>0</v>
          </cell>
          <cell r="AJ1083" t="str">
            <v>N</v>
          </cell>
        </row>
        <row r="1084">
          <cell r="A1084" t="str">
            <v>12-43-a</v>
          </cell>
          <cell r="B1084" t="str">
            <v>Cutting to required size &amp; fixing glass panes with putty.</v>
          </cell>
          <cell r="C1084" t="str">
            <v>100 Sft</v>
          </cell>
          <cell r="D1084">
            <v>193.75</v>
          </cell>
          <cell r="E1084">
            <v>387.35</v>
          </cell>
          <cell r="F1084" t="str">
            <v>m2</v>
          </cell>
          <cell r="G1084">
            <v>20.85</v>
          </cell>
          <cell r="H1084">
            <v>41.68</v>
          </cell>
          <cell r="AI1084">
            <v>0</v>
          </cell>
          <cell r="AJ1084" t="str">
            <v>N</v>
          </cell>
        </row>
        <row r="1085">
          <cell r="A1085" t="str">
            <v>12-43-b</v>
          </cell>
          <cell r="B1085" t="str">
            <v>Cutting to required size &amp; fixing glass panes Using deodar wood fillets &amp; putty</v>
          </cell>
          <cell r="C1085" t="str">
            <v>Sft</v>
          </cell>
          <cell r="D1085">
            <v>3.75</v>
          </cell>
          <cell r="E1085">
            <v>15.58</v>
          </cell>
          <cell r="F1085" t="str">
            <v>m2</v>
          </cell>
          <cell r="G1085">
            <v>40.299999999999997</v>
          </cell>
          <cell r="H1085">
            <v>167.65</v>
          </cell>
          <cell r="AI1085">
            <v>0</v>
          </cell>
          <cell r="AJ1085" t="str">
            <v>N</v>
          </cell>
        </row>
        <row r="1086">
          <cell r="A1086" t="str">
            <v>12-44-a</v>
          </cell>
          <cell r="B1086" t="str">
            <v>Glazing with plate glass 6 mm thick including cost of deodar wood fillet &amp; putty : Upto 0.75 m2</v>
          </cell>
          <cell r="C1086" t="str">
            <v>Sft</v>
          </cell>
          <cell r="D1086">
            <v>23.41</v>
          </cell>
          <cell r="E1086">
            <v>102.72</v>
          </cell>
          <cell r="F1086" t="str">
            <v>m2</v>
          </cell>
          <cell r="G1086">
            <v>251.93</v>
          </cell>
          <cell r="H1086">
            <v>1105.24</v>
          </cell>
          <cell r="AI1086">
            <v>0</v>
          </cell>
          <cell r="AJ1086" t="str">
            <v>N</v>
          </cell>
        </row>
        <row r="1087">
          <cell r="A1087" t="str">
            <v>12-44-b</v>
          </cell>
          <cell r="B1087" t="str">
            <v>Glazing with plate glass 6 mm thick including cost of deodar wood fillet &amp; putty : 0.75m2 to 2.25 m2</v>
          </cell>
          <cell r="C1087" t="str">
            <v>Sft</v>
          </cell>
          <cell r="D1087">
            <v>23.41</v>
          </cell>
          <cell r="E1087">
            <v>101.81</v>
          </cell>
          <cell r="F1087" t="str">
            <v>m2</v>
          </cell>
          <cell r="G1087">
            <v>251.92</v>
          </cell>
          <cell r="H1087">
            <v>1095.47</v>
          </cell>
          <cell r="AI1087">
            <v>0</v>
          </cell>
          <cell r="AJ1087" t="str">
            <v>N</v>
          </cell>
        </row>
        <row r="1088">
          <cell r="A1088" t="str">
            <v>12-45-a</v>
          </cell>
          <cell r="B1088" t="str">
            <v>1.5" thick deodar doors &amp; windows, chowkat of MS angle iron 1.5"x1.5"x1/4" welded with MS flat</v>
          </cell>
          <cell r="C1088" t="str">
            <v>Sft</v>
          </cell>
          <cell r="D1088">
            <v>104.08</v>
          </cell>
          <cell r="E1088">
            <v>642.61</v>
          </cell>
          <cell r="F1088" t="str">
            <v>m2</v>
          </cell>
          <cell r="G1088">
            <v>1119.8800000000001</v>
          </cell>
          <cell r="H1088">
            <v>6914.46</v>
          </cell>
          <cell r="AI1088">
            <v>0</v>
          </cell>
          <cell r="AJ1088" t="str">
            <v>N</v>
          </cell>
        </row>
        <row r="1089">
          <cell r="A1089" t="str">
            <v>12-45-b</v>
          </cell>
          <cell r="B1089" t="str">
            <v>1.5" thick deodar doors &amp; windows, chowkat of MS tee iron 1.5"x 1.5"x 1/4" welded with MS flat</v>
          </cell>
          <cell r="C1089" t="str">
            <v>Sft</v>
          </cell>
          <cell r="D1089">
            <v>114.59</v>
          </cell>
          <cell r="E1089">
            <v>619.9</v>
          </cell>
          <cell r="F1089" t="str">
            <v>m2</v>
          </cell>
          <cell r="G1089">
            <v>1232.95</v>
          </cell>
          <cell r="H1089">
            <v>6670.12</v>
          </cell>
          <cell r="AI1089">
            <v>0</v>
          </cell>
          <cell r="AJ1089" t="str">
            <v>N</v>
          </cell>
        </row>
        <row r="1090">
          <cell r="A1090" t="str">
            <v>12-46-a</v>
          </cell>
          <cell r="B1090" t="str">
            <v>1.5" thick hollow flush door/window, chowkat of MS angle iron 1.5"x1.5"x1/4" welded with MS flat</v>
          </cell>
          <cell r="C1090" t="str">
            <v>Sft</v>
          </cell>
          <cell r="D1090">
            <v>88.53</v>
          </cell>
          <cell r="E1090">
            <v>459.47</v>
          </cell>
          <cell r="F1090" t="str">
            <v>m2</v>
          </cell>
          <cell r="G1090">
            <v>952.63</v>
          </cell>
          <cell r="H1090">
            <v>4943.8999999999996</v>
          </cell>
          <cell r="AI1090">
            <v>0</v>
          </cell>
          <cell r="AJ1090" t="str">
            <v>N</v>
          </cell>
        </row>
        <row r="1091">
          <cell r="A1091" t="str">
            <v>12-46-b</v>
          </cell>
          <cell r="B1091" t="str">
            <v>1.5" thick hollow flush door/window, chowkat of MS tee iron 1.5"x 1.5"x 1/4" welded with MS flat</v>
          </cell>
          <cell r="C1091" t="str">
            <v>Sft</v>
          </cell>
          <cell r="D1091">
            <v>87.53</v>
          </cell>
          <cell r="E1091">
            <v>424.21</v>
          </cell>
          <cell r="F1091" t="str">
            <v>m2</v>
          </cell>
          <cell r="G1091">
            <v>941.78</v>
          </cell>
          <cell r="H1091">
            <v>4564.5</v>
          </cell>
          <cell r="AI1091">
            <v>0</v>
          </cell>
          <cell r="AJ1091" t="str">
            <v>N</v>
          </cell>
        </row>
        <row r="1092">
          <cell r="A1092" t="str">
            <v>12-47</v>
          </cell>
          <cell r="B1092" t="str">
            <v>Panelled door of MS sheet with forged door leaves of MS sheet 22 SWG etc complete</v>
          </cell>
          <cell r="C1092" t="str">
            <v>Sft</v>
          </cell>
          <cell r="D1092">
            <v>146.19999999999999</v>
          </cell>
          <cell r="E1092">
            <v>401.07</v>
          </cell>
          <cell r="F1092" t="str">
            <v>m2</v>
          </cell>
          <cell r="G1092">
            <v>1573.06</v>
          </cell>
          <cell r="H1092">
            <v>4315.53</v>
          </cell>
          <cell r="K1092">
            <v>3.5000000000000003E-2</v>
          </cell>
          <cell r="L1092" t="str">
            <v>Bags</v>
          </cell>
          <cell r="M1092">
            <v>0.377</v>
          </cell>
          <cell r="N1092" t="str">
            <v>Bags</v>
          </cell>
          <cell r="S1092">
            <v>2.4159999999999999</v>
          </cell>
          <cell r="T1092" t="str">
            <v>Kg</v>
          </cell>
          <cell r="U1092">
            <v>26.01</v>
          </cell>
          <cell r="V1092" t="str">
            <v>Kg</v>
          </cell>
          <cell r="AI1092">
            <v>28.838000000000001</v>
          </cell>
          <cell r="AJ1092" t="str">
            <v>Y</v>
          </cell>
        </row>
        <row r="1093">
          <cell r="A1093" t="str">
            <v>12-48</v>
          </cell>
          <cell r="B1093" t="str">
            <v>24 SWG aluminium kick plate 4" high, on bottom rail of flush doors of commercial ply</v>
          </cell>
          <cell r="C1093" t="str">
            <v>Rft</v>
          </cell>
          <cell r="D1093">
            <v>23.01</v>
          </cell>
          <cell r="E1093">
            <v>34.97</v>
          </cell>
          <cell r="F1093" t="str">
            <v>m</v>
          </cell>
          <cell r="G1093">
            <v>75.5</v>
          </cell>
          <cell r="H1093">
            <v>114.72</v>
          </cell>
          <cell r="AI1093">
            <v>0</v>
          </cell>
          <cell r="AJ1093" t="str">
            <v>N</v>
          </cell>
        </row>
        <row r="1094">
          <cell r="A1094" t="str">
            <v>12-49</v>
          </cell>
          <cell r="B1094" t="str">
            <v>Curtain railing to doors &amp; windows comprising TOSO-elite Japanese railing or equiv. including paint</v>
          </cell>
          <cell r="C1094" t="str">
            <v>Rft</v>
          </cell>
          <cell r="D1094">
            <v>22.87</v>
          </cell>
          <cell r="E1094">
            <v>100.52</v>
          </cell>
          <cell r="F1094" t="str">
            <v>m</v>
          </cell>
          <cell r="G1094">
            <v>75.02</v>
          </cell>
          <cell r="H1094">
            <v>329.8</v>
          </cell>
          <cell r="AI1094">
            <v>0</v>
          </cell>
          <cell r="AJ1094" t="str">
            <v>N</v>
          </cell>
        </row>
        <row r="1095">
          <cell r="A1095" t="str">
            <v>12-50</v>
          </cell>
          <cell r="B1095" t="str">
            <v>MS flat 1/2"x1/8" grill in windows of approved design including painting 3 coats, complete</v>
          </cell>
          <cell r="C1095" t="str">
            <v>Sft</v>
          </cell>
          <cell r="D1095">
            <v>23.12</v>
          </cell>
          <cell r="E1095">
            <v>140.31</v>
          </cell>
          <cell r="F1095" t="str">
            <v>m2</v>
          </cell>
          <cell r="G1095">
            <v>248.79</v>
          </cell>
          <cell r="H1095">
            <v>1509.75</v>
          </cell>
          <cell r="S1095">
            <v>2.2229999999999999</v>
          </cell>
          <cell r="T1095" t="str">
            <v>Kg</v>
          </cell>
          <cell r="U1095">
            <v>23.923999999999999</v>
          </cell>
          <cell r="V1095" t="str">
            <v>Kg</v>
          </cell>
          <cell r="AI1095">
            <v>26.146999999999998</v>
          </cell>
          <cell r="AJ1095" t="str">
            <v>Y</v>
          </cell>
        </row>
        <row r="1096">
          <cell r="A1096" t="str">
            <v>12-51</v>
          </cell>
          <cell r="B1096" t="str">
            <v>Provide &amp; fix GI wire gauze 22 SWG, 12x12 mesh per sq. in, fixed to steel window complete</v>
          </cell>
          <cell r="C1096" t="str">
            <v>Sft</v>
          </cell>
          <cell r="D1096">
            <v>32.119999999999997</v>
          </cell>
          <cell r="E1096">
            <v>128.81</v>
          </cell>
          <cell r="F1096" t="str">
            <v>m2</v>
          </cell>
          <cell r="G1096">
            <v>345.65</v>
          </cell>
          <cell r="H1096">
            <v>1386.04</v>
          </cell>
          <cell r="AI1096">
            <v>0</v>
          </cell>
          <cell r="AJ1096" t="str">
            <v>N</v>
          </cell>
        </row>
        <row r="1097">
          <cell r="A1097" t="str">
            <v>12-52-a</v>
          </cell>
          <cell r="B1097" t="str">
            <v>Hollow flush door 1.5"-2" thick including iron mongery excluding chowkat &amp; lock : Teak veneered</v>
          </cell>
          <cell r="C1097" t="str">
            <v>Sft</v>
          </cell>
          <cell r="D1097">
            <v>17.52</v>
          </cell>
          <cell r="E1097">
            <v>420.02</v>
          </cell>
          <cell r="F1097" t="str">
            <v>m2</v>
          </cell>
          <cell r="G1097">
            <v>188.52</v>
          </cell>
          <cell r="H1097">
            <v>4519.43</v>
          </cell>
          <cell r="AI1097">
            <v>0</v>
          </cell>
          <cell r="AJ1097" t="str">
            <v>N</v>
          </cell>
        </row>
        <row r="1098">
          <cell r="A1098" t="str">
            <v>12-52-b</v>
          </cell>
          <cell r="B1098" t="str">
            <v>Hollow flush door 1.5"-2" thick including iron mongery excluding chowkat &amp; lock : Shisham veneered</v>
          </cell>
          <cell r="C1098" t="str">
            <v>Sft</v>
          </cell>
          <cell r="D1098">
            <v>17.52</v>
          </cell>
          <cell r="E1098">
            <v>388.56</v>
          </cell>
          <cell r="F1098" t="str">
            <v>m2</v>
          </cell>
          <cell r="G1098">
            <v>188.52</v>
          </cell>
          <cell r="H1098">
            <v>4180.92</v>
          </cell>
          <cell r="AI1098">
            <v>0</v>
          </cell>
          <cell r="AJ1098" t="str">
            <v>N</v>
          </cell>
        </row>
        <row r="1099">
          <cell r="A1099" t="str">
            <v>12-52-c</v>
          </cell>
          <cell r="B1099" t="str">
            <v>Hollow flush door 1.5"-2" thick including iron mongery excluding chowkat &amp; lock : Deodar veneered</v>
          </cell>
          <cell r="C1099" t="str">
            <v>Sft</v>
          </cell>
          <cell r="D1099">
            <v>17.5</v>
          </cell>
          <cell r="E1099">
            <v>407.89</v>
          </cell>
          <cell r="F1099" t="str">
            <v>m2</v>
          </cell>
          <cell r="G1099">
            <v>188.32</v>
          </cell>
          <cell r="H1099">
            <v>4388.8500000000004</v>
          </cell>
          <cell r="AI1099">
            <v>0</v>
          </cell>
          <cell r="AJ1099" t="str">
            <v>N</v>
          </cell>
        </row>
        <row r="1100">
          <cell r="A1100" t="str">
            <v>12-52-d</v>
          </cell>
          <cell r="B1100" t="str">
            <v>Hollow flush door 1.5"-2" thick including iron mongery excluding chowkat &amp; lock : Commercial eneered</v>
          </cell>
          <cell r="C1100" t="str">
            <v>Sft</v>
          </cell>
          <cell r="D1100">
            <v>17.52</v>
          </cell>
          <cell r="E1100">
            <v>371.61</v>
          </cell>
          <cell r="F1100" t="str">
            <v>m2</v>
          </cell>
          <cell r="G1100">
            <v>188.53</v>
          </cell>
          <cell r="H1100">
            <v>3998.48</v>
          </cell>
          <cell r="AI1100">
            <v>0</v>
          </cell>
          <cell r="AJ1100" t="str">
            <v>N</v>
          </cell>
        </row>
        <row r="1101">
          <cell r="A1101" t="str">
            <v>12-53-a-01</v>
          </cell>
          <cell r="B1101" t="str">
            <v>Supply and Fixing aluminium door/window, Economy model Sliding window</v>
          </cell>
          <cell r="C1101" t="str">
            <v>Sft</v>
          </cell>
          <cell r="D1101">
            <v>29.33</v>
          </cell>
          <cell r="E1101">
            <v>273.75</v>
          </cell>
          <cell r="F1101" t="str">
            <v>m2</v>
          </cell>
          <cell r="G1101">
            <v>315.58</v>
          </cell>
          <cell r="H1101">
            <v>2945.54</v>
          </cell>
          <cell r="AI1101">
            <v>0</v>
          </cell>
          <cell r="AJ1101" t="str">
            <v>N</v>
          </cell>
        </row>
        <row r="1102">
          <cell r="A1102" t="str">
            <v>12-53-a-02</v>
          </cell>
          <cell r="B1102" t="str">
            <v>Supply and Fixing aluminium door/window, Economy model Hinges window</v>
          </cell>
          <cell r="C1102" t="str">
            <v>Sft</v>
          </cell>
          <cell r="D1102">
            <v>29.33</v>
          </cell>
          <cell r="E1102">
            <v>356.03</v>
          </cell>
          <cell r="F1102" t="str">
            <v>m2</v>
          </cell>
          <cell r="G1102">
            <v>315.58</v>
          </cell>
          <cell r="H1102">
            <v>3830.87</v>
          </cell>
          <cell r="AI1102">
            <v>0</v>
          </cell>
          <cell r="AJ1102" t="str">
            <v>N</v>
          </cell>
        </row>
        <row r="1103">
          <cell r="A1103" t="str">
            <v>12-53-a-03</v>
          </cell>
          <cell r="B1103" t="str">
            <v>Supply and Fixing aluminium door/window, Economy model Fixed louver in door frame</v>
          </cell>
          <cell r="C1103" t="str">
            <v>Sft</v>
          </cell>
          <cell r="D1103">
            <v>29.33</v>
          </cell>
          <cell r="E1103">
            <v>410.37</v>
          </cell>
          <cell r="F1103" t="str">
            <v>m2</v>
          </cell>
          <cell r="G1103">
            <v>315.58</v>
          </cell>
          <cell r="H1103">
            <v>4415.58</v>
          </cell>
          <cell r="AI1103">
            <v>0</v>
          </cell>
          <cell r="AJ1103" t="str">
            <v>N</v>
          </cell>
        </row>
        <row r="1104">
          <cell r="A1104" t="str">
            <v>12-53-a-04</v>
          </cell>
          <cell r="B1104" t="str">
            <v>Supply and Fixing aluminium door/window, Economy model Fixed louver in 2" frame</v>
          </cell>
          <cell r="C1104" t="str">
            <v>Sft</v>
          </cell>
          <cell r="D1104">
            <v>29.33</v>
          </cell>
          <cell r="E1104">
            <v>340.3</v>
          </cell>
          <cell r="F1104" t="str">
            <v>m2</v>
          </cell>
          <cell r="G1104">
            <v>315.58</v>
          </cell>
          <cell r="H1104">
            <v>3661.62</v>
          </cell>
          <cell r="AI1104">
            <v>0</v>
          </cell>
          <cell r="AJ1104" t="str">
            <v>N</v>
          </cell>
        </row>
        <row r="1105">
          <cell r="A1105" t="str">
            <v>12-53-b-01</v>
          </cell>
          <cell r="B1105" t="str">
            <v>Supply and Fixing aluminium door/window, Deluxe 3" sect. Sliding window</v>
          </cell>
          <cell r="C1105" t="str">
            <v>Sft</v>
          </cell>
          <cell r="D1105">
            <v>29.33</v>
          </cell>
          <cell r="E1105">
            <v>356.03</v>
          </cell>
          <cell r="F1105" t="str">
            <v>m2</v>
          </cell>
          <cell r="G1105">
            <v>315.58</v>
          </cell>
          <cell r="H1105">
            <v>3830.87</v>
          </cell>
          <cell r="AI1105">
            <v>0</v>
          </cell>
          <cell r="AJ1105" t="str">
            <v>N</v>
          </cell>
        </row>
        <row r="1106">
          <cell r="A1106" t="str">
            <v>12-53-b-02</v>
          </cell>
          <cell r="B1106" t="str">
            <v>Supply and Fixing aluminium door/window, Deluxe 3" sect. Hinges window</v>
          </cell>
          <cell r="C1106" t="str">
            <v>Sft</v>
          </cell>
          <cell r="D1106">
            <v>29.33</v>
          </cell>
          <cell r="E1106">
            <v>356.03</v>
          </cell>
          <cell r="F1106" t="str">
            <v>m2</v>
          </cell>
          <cell r="G1106">
            <v>315.58</v>
          </cell>
          <cell r="H1106">
            <v>3830.87</v>
          </cell>
          <cell r="AI1106">
            <v>0</v>
          </cell>
          <cell r="AJ1106" t="str">
            <v>N</v>
          </cell>
        </row>
        <row r="1107">
          <cell r="A1107" t="str">
            <v>12-53-b-03</v>
          </cell>
          <cell r="B1107" t="str">
            <v>Supply and Fixing aluminium door/window, Deluxe 3" sect. Fixed glazing</v>
          </cell>
          <cell r="C1107" t="str">
            <v>Sft</v>
          </cell>
          <cell r="D1107">
            <v>29.33</v>
          </cell>
          <cell r="E1107">
            <v>340.3</v>
          </cell>
          <cell r="F1107" t="str">
            <v>m2</v>
          </cell>
          <cell r="G1107">
            <v>315.58</v>
          </cell>
          <cell r="H1107">
            <v>3661.62</v>
          </cell>
          <cell r="AI1107">
            <v>0</v>
          </cell>
          <cell r="AJ1107" t="str">
            <v>N</v>
          </cell>
        </row>
        <row r="1108">
          <cell r="A1108" t="str">
            <v>12-53-b-04</v>
          </cell>
          <cell r="B1108" t="str">
            <v>Supply and Fixing aluminium door/window, Deluxe 3" sect. Fixed arch</v>
          </cell>
          <cell r="C1108" t="str">
            <v>Sft</v>
          </cell>
          <cell r="D1108">
            <v>29.33</v>
          </cell>
          <cell r="E1108">
            <v>340.3</v>
          </cell>
          <cell r="F1108" t="str">
            <v>m2</v>
          </cell>
          <cell r="G1108">
            <v>315.58</v>
          </cell>
          <cell r="H1108">
            <v>3661.62</v>
          </cell>
          <cell r="AI1108">
            <v>0</v>
          </cell>
          <cell r="AJ1108" t="str">
            <v>N</v>
          </cell>
        </row>
        <row r="1109">
          <cell r="A1109" t="str">
            <v>12-53-b-05</v>
          </cell>
          <cell r="B1109" t="str">
            <v>Supply and Fixing aluminium door/window, Deluxe 3" sect. Fixed louvers</v>
          </cell>
          <cell r="C1109" t="str">
            <v>Sft</v>
          </cell>
          <cell r="D1109">
            <v>29.33</v>
          </cell>
          <cell r="E1109">
            <v>394.64</v>
          </cell>
          <cell r="F1109" t="str">
            <v>m2</v>
          </cell>
          <cell r="G1109">
            <v>315.58</v>
          </cell>
          <cell r="H1109">
            <v>4246.38</v>
          </cell>
          <cell r="AI1109">
            <v>0</v>
          </cell>
          <cell r="AJ1109" t="str">
            <v>N</v>
          </cell>
        </row>
        <row r="1110">
          <cell r="A1110" t="str">
            <v>12-53-b-06</v>
          </cell>
          <cell r="B1110" t="str">
            <v>Supply and Fixing aluminium door/window, Deluxe 3" sect. Sliding door</v>
          </cell>
          <cell r="C1110" t="str">
            <v>Sft</v>
          </cell>
          <cell r="D1110">
            <v>29.33</v>
          </cell>
          <cell r="E1110">
            <v>383.2</v>
          </cell>
          <cell r="F1110" t="str">
            <v>m2</v>
          </cell>
          <cell r="G1110">
            <v>315.58</v>
          </cell>
          <cell r="H1110">
            <v>4123.25</v>
          </cell>
          <cell r="AI1110">
            <v>0</v>
          </cell>
          <cell r="AJ1110" t="str">
            <v>N</v>
          </cell>
        </row>
        <row r="1111">
          <cell r="A1111" t="str">
            <v>12-53-b-07</v>
          </cell>
          <cell r="B1111" t="str">
            <v>Supply and Fixing aluminium door/window, Deluxe 3" sect. Swing door single action (short handle)</v>
          </cell>
          <cell r="C1111" t="str">
            <v>Sft</v>
          </cell>
          <cell r="D1111">
            <v>29.33</v>
          </cell>
          <cell r="E1111">
            <v>407.94</v>
          </cell>
          <cell r="F1111" t="str">
            <v>m2</v>
          </cell>
          <cell r="G1111">
            <v>315.58</v>
          </cell>
          <cell r="H1111">
            <v>4389.3999999999996</v>
          </cell>
          <cell r="AI1111">
            <v>0</v>
          </cell>
          <cell r="AJ1111" t="str">
            <v>N</v>
          </cell>
        </row>
        <row r="1112">
          <cell r="A1112" t="str">
            <v>12-53-b-08</v>
          </cell>
          <cell r="B1112" t="str">
            <v>Supply and Fixing aluminium door/window, Deluxe 3" sect. Swing door single action (long handle)</v>
          </cell>
          <cell r="C1112" t="str">
            <v>Sft</v>
          </cell>
          <cell r="D1112">
            <v>29.33</v>
          </cell>
          <cell r="E1112">
            <v>418.74</v>
          </cell>
          <cell r="F1112" t="str">
            <v>m2</v>
          </cell>
          <cell r="G1112">
            <v>315.58</v>
          </cell>
          <cell r="H1112">
            <v>4505.59</v>
          </cell>
          <cell r="AI1112">
            <v>0</v>
          </cell>
          <cell r="AJ1112" t="str">
            <v>N</v>
          </cell>
        </row>
        <row r="1113">
          <cell r="A1113" t="str">
            <v>12-53-b-09</v>
          </cell>
          <cell r="B1113" t="str">
            <v>Supply and Fixing aluminium door/window, Deluxe 3" sect. Swing door double action (short handle)</v>
          </cell>
          <cell r="C1113" t="str">
            <v>Sft</v>
          </cell>
          <cell r="D1113">
            <v>29.33</v>
          </cell>
          <cell r="E1113">
            <v>407.94</v>
          </cell>
          <cell r="F1113" t="str">
            <v>m2</v>
          </cell>
          <cell r="G1113">
            <v>315.58</v>
          </cell>
          <cell r="H1113">
            <v>4389.3999999999996</v>
          </cell>
          <cell r="AI1113">
            <v>0</v>
          </cell>
          <cell r="AJ1113" t="str">
            <v>N</v>
          </cell>
        </row>
        <row r="1114">
          <cell r="A1114" t="str">
            <v>12-53-b-10</v>
          </cell>
          <cell r="B1114" t="str">
            <v>Supply and Fixing aluminium door/window, Deluxe 3" sect. Swing door double action (short handle)</v>
          </cell>
          <cell r="C1114" t="str">
            <v>Sft</v>
          </cell>
          <cell r="D1114">
            <v>29.33</v>
          </cell>
          <cell r="E1114">
            <v>380.76</v>
          </cell>
          <cell r="F1114" t="str">
            <v>m2</v>
          </cell>
          <cell r="G1114">
            <v>315.58</v>
          </cell>
          <cell r="H1114">
            <v>4097.0200000000004</v>
          </cell>
          <cell r="AI1114">
            <v>0</v>
          </cell>
          <cell r="AJ1114" t="str">
            <v>N</v>
          </cell>
        </row>
        <row r="1115">
          <cell r="A1115" t="str">
            <v>12-53-c-01</v>
          </cell>
          <cell r="B1115" t="str">
            <v>Supply and Fixing aluminium door/window, Deluxe 3.5" sect. Sliding window</v>
          </cell>
          <cell r="C1115" t="str">
            <v>Sft</v>
          </cell>
          <cell r="D1115">
            <v>29.33</v>
          </cell>
          <cell r="E1115">
            <v>356.03</v>
          </cell>
          <cell r="F1115" t="str">
            <v>m2</v>
          </cell>
          <cell r="G1115">
            <v>315.58</v>
          </cell>
          <cell r="H1115">
            <v>3830.87</v>
          </cell>
          <cell r="AI1115">
            <v>0</v>
          </cell>
          <cell r="AJ1115" t="str">
            <v>N</v>
          </cell>
        </row>
        <row r="1116">
          <cell r="A1116" t="str">
            <v>12-53-c-02</v>
          </cell>
          <cell r="B1116" t="str">
            <v>Supply and Fixing aluminium door/window, Deluxe 3.5" sect. Hinges window</v>
          </cell>
          <cell r="C1116" t="str">
            <v>Sft</v>
          </cell>
          <cell r="D1116">
            <v>29.33</v>
          </cell>
          <cell r="E1116">
            <v>356.03</v>
          </cell>
          <cell r="F1116" t="str">
            <v>m2</v>
          </cell>
          <cell r="G1116">
            <v>315.58</v>
          </cell>
          <cell r="H1116">
            <v>3830.87</v>
          </cell>
          <cell r="AI1116">
            <v>0</v>
          </cell>
          <cell r="AJ1116" t="str">
            <v>N</v>
          </cell>
        </row>
        <row r="1117">
          <cell r="A1117" t="str">
            <v>12-53-c-03</v>
          </cell>
          <cell r="B1117" t="str">
            <v>Supply and Fixing aluminium door/window, Deluxe 3.5" sect. Fixed glazing</v>
          </cell>
          <cell r="C1117" t="str">
            <v>Sft</v>
          </cell>
          <cell r="D1117">
            <v>29.33</v>
          </cell>
          <cell r="E1117">
            <v>356.03</v>
          </cell>
          <cell r="F1117" t="str">
            <v>m2</v>
          </cell>
          <cell r="G1117">
            <v>315.58</v>
          </cell>
          <cell r="H1117">
            <v>3830.87</v>
          </cell>
          <cell r="AI1117">
            <v>0</v>
          </cell>
          <cell r="AJ1117" t="str">
            <v>N</v>
          </cell>
        </row>
        <row r="1118">
          <cell r="A1118" t="str">
            <v>12-53-c-04</v>
          </cell>
          <cell r="B1118" t="str">
            <v>Supply and Fixing aluminium door/window, Deluxe 3.5" sect. Fixed arch</v>
          </cell>
          <cell r="C1118" t="str">
            <v>Sft</v>
          </cell>
          <cell r="D1118">
            <v>29.33</v>
          </cell>
          <cell r="E1118">
            <v>340.3</v>
          </cell>
          <cell r="F1118" t="str">
            <v>m2</v>
          </cell>
          <cell r="G1118">
            <v>315.58</v>
          </cell>
          <cell r="H1118">
            <v>3661.62</v>
          </cell>
          <cell r="AI1118">
            <v>0</v>
          </cell>
          <cell r="AJ1118" t="str">
            <v>N</v>
          </cell>
        </row>
        <row r="1119">
          <cell r="A1119" t="str">
            <v>12-53-c-05</v>
          </cell>
          <cell r="B1119" t="str">
            <v>Supply and Fixing aluminium door/window, Deluxe 3.5" sect. Sliding door</v>
          </cell>
          <cell r="C1119" t="str">
            <v>Sft</v>
          </cell>
          <cell r="D1119">
            <v>29.33</v>
          </cell>
          <cell r="E1119">
            <v>383.18</v>
          </cell>
          <cell r="F1119" t="str">
            <v>m2</v>
          </cell>
          <cell r="G1119">
            <v>315.58</v>
          </cell>
          <cell r="H1119">
            <v>4123.03</v>
          </cell>
          <cell r="AI1119">
            <v>0</v>
          </cell>
          <cell r="AJ1119" t="str">
            <v>N</v>
          </cell>
        </row>
        <row r="1120">
          <cell r="A1120" t="str">
            <v>12-53-c-06</v>
          </cell>
          <cell r="B1120" t="str">
            <v>Supply and Fixing aluminium door/window, Deluxe 3.5" sect. Swing door single action (short handle)</v>
          </cell>
          <cell r="C1120" t="str">
            <v>Sft</v>
          </cell>
          <cell r="D1120">
            <v>29.33</v>
          </cell>
          <cell r="E1120">
            <v>394.64</v>
          </cell>
          <cell r="F1120" t="str">
            <v>m2</v>
          </cell>
          <cell r="G1120">
            <v>315.58</v>
          </cell>
          <cell r="H1120">
            <v>4246.38</v>
          </cell>
          <cell r="AI1120">
            <v>0</v>
          </cell>
          <cell r="AJ1120" t="str">
            <v>N</v>
          </cell>
        </row>
        <row r="1121">
          <cell r="A1121" t="str">
            <v>12-53-c-07</v>
          </cell>
          <cell r="B1121" t="str">
            <v>Supply and Fixing aluminium door/window, Deluxe 3.5" sect. Swing door single action (long handle)</v>
          </cell>
          <cell r="C1121" t="str">
            <v>Sft</v>
          </cell>
          <cell r="D1121">
            <v>29.33</v>
          </cell>
          <cell r="E1121">
            <v>407.85</v>
          </cell>
          <cell r="F1121" t="str">
            <v>m2</v>
          </cell>
          <cell r="G1121">
            <v>315.58</v>
          </cell>
          <cell r="H1121">
            <v>4388.43</v>
          </cell>
          <cell r="AI1121">
            <v>0</v>
          </cell>
          <cell r="AJ1121" t="str">
            <v>N</v>
          </cell>
        </row>
        <row r="1122">
          <cell r="A1122" t="str">
            <v>12-53-d-01</v>
          </cell>
          <cell r="B1122" t="str">
            <v>Supply and Fixing aluminium door/window, Premium 4" sect. Sliding window</v>
          </cell>
          <cell r="C1122" t="str">
            <v>Sft</v>
          </cell>
          <cell r="D1122">
            <v>29.33</v>
          </cell>
          <cell r="E1122">
            <v>404.38</v>
          </cell>
          <cell r="F1122" t="str">
            <v>m2</v>
          </cell>
          <cell r="G1122">
            <v>315.58</v>
          </cell>
          <cell r="H1122">
            <v>4351.17</v>
          </cell>
          <cell r="AI1122">
            <v>0</v>
          </cell>
          <cell r="AJ1122" t="str">
            <v>N</v>
          </cell>
        </row>
        <row r="1123">
          <cell r="A1123" t="str">
            <v>12-53-d-02</v>
          </cell>
          <cell r="B1123" t="str">
            <v>Supply and Fixing aluminium door/window, Premium 4" sect. Hinges window</v>
          </cell>
          <cell r="C1123" t="str">
            <v>Sft</v>
          </cell>
          <cell r="D1123">
            <v>29.33</v>
          </cell>
          <cell r="E1123">
            <v>398.48</v>
          </cell>
          <cell r="F1123" t="str">
            <v>m2</v>
          </cell>
          <cell r="G1123">
            <v>315.58</v>
          </cell>
          <cell r="H1123">
            <v>4287.6499999999996</v>
          </cell>
          <cell r="AI1123">
            <v>0</v>
          </cell>
          <cell r="AJ1123" t="str">
            <v>N</v>
          </cell>
        </row>
        <row r="1124">
          <cell r="A1124" t="str">
            <v>12-53-d-03</v>
          </cell>
          <cell r="B1124" t="str">
            <v>Supply and Fixing aluminium door/window, Premium 4" sect. Fixed glazing</v>
          </cell>
          <cell r="C1124" t="str">
            <v>Sft</v>
          </cell>
          <cell r="D1124">
            <v>29.33</v>
          </cell>
          <cell r="E1124">
            <v>356.03</v>
          </cell>
          <cell r="F1124" t="str">
            <v>m2</v>
          </cell>
          <cell r="G1124">
            <v>315.58</v>
          </cell>
          <cell r="H1124">
            <v>3830.87</v>
          </cell>
          <cell r="AI1124">
            <v>0</v>
          </cell>
          <cell r="AJ1124" t="str">
            <v>N</v>
          </cell>
        </row>
        <row r="1125">
          <cell r="A1125" t="str">
            <v>12-53-d-04</v>
          </cell>
          <cell r="B1125" t="str">
            <v>Supply and Fixing aluminium door/window, Premium 4" sect. Fixed arch</v>
          </cell>
          <cell r="C1125" t="str">
            <v>Sft</v>
          </cell>
          <cell r="D1125">
            <v>29.33</v>
          </cell>
          <cell r="E1125">
            <v>373.57</v>
          </cell>
          <cell r="F1125" t="str">
            <v>m2</v>
          </cell>
          <cell r="G1125">
            <v>315.58</v>
          </cell>
          <cell r="H1125">
            <v>4019.56</v>
          </cell>
          <cell r="AI1125">
            <v>0</v>
          </cell>
          <cell r="AJ1125" t="str">
            <v>N</v>
          </cell>
        </row>
        <row r="1126">
          <cell r="A1126" t="str">
            <v>12-53-d-05</v>
          </cell>
          <cell r="B1126" t="str">
            <v>Supply and Fixing aluminium door/window, Premium 4" sect. Sliding door</v>
          </cell>
          <cell r="C1126" t="str">
            <v>Sft</v>
          </cell>
          <cell r="D1126">
            <v>29.33</v>
          </cell>
          <cell r="E1126">
            <v>417.78</v>
          </cell>
          <cell r="F1126" t="str">
            <v>m2</v>
          </cell>
          <cell r="G1126">
            <v>315.58</v>
          </cell>
          <cell r="H1126">
            <v>4495.33</v>
          </cell>
          <cell r="AI1126">
            <v>0</v>
          </cell>
          <cell r="AJ1126" t="str">
            <v>N</v>
          </cell>
        </row>
        <row r="1127">
          <cell r="A1127" t="str">
            <v>12-53-d-06</v>
          </cell>
          <cell r="B1127" t="str">
            <v>Supply and Fixing aluminium door/window, Premium 4" sect. Swing door single action (short handle)</v>
          </cell>
          <cell r="C1127" t="str">
            <v>Sft</v>
          </cell>
          <cell r="D1127">
            <v>29.33</v>
          </cell>
          <cell r="E1127">
            <v>394.64</v>
          </cell>
          <cell r="F1127" t="str">
            <v>m2</v>
          </cell>
          <cell r="G1127">
            <v>315.58</v>
          </cell>
          <cell r="H1127">
            <v>4246.38</v>
          </cell>
          <cell r="AI1127">
            <v>0</v>
          </cell>
          <cell r="AJ1127" t="str">
            <v>N</v>
          </cell>
        </row>
        <row r="1128">
          <cell r="A1128" t="str">
            <v>12-53-d-07</v>
          </cell>
          <cell r="B1128" t="str">
            <v>Supply and Fixing aluminium door/window, Premium 4" sect. Swing door single action (long handle)</v>
          </cell>
          <cell r="C1128" t="str">
            <v>Sft</v>
          </cell>
          <cell r="D1128">
            <v>29.33</v>
          </cell>
          <cell r="E1128">
            <v>407.94</v>
          </cell>
          <cell r="F1128" t="str">
            <v>m2</v>
          </cell>
          <cell r="G1128">
            <v>315.58</v>
          </cell>
          <cell r="H1128">
            <v>4389.3999999999996</v>
          </cell>
          <cell r="AI1128">
            <v>0</v>
          </cell>
          <cell r="AJ1128" t="str">
            <v>N</v>
          </cell>
        </row>
        <row r="1129">
          <cell r="A1129" t="str">
            <v>12-53-d-08</v>
          </cell>
          <cell r="B1129" t="str">
            <v>Supply and Fixing aluminium door/window, Premium 4" sect. Swing door double action (short handle)</v>
          </cell>
          <cell r="C1129" t="str">
            <v>Sft</v>
          </cell>
          <cell r="D1129">
            <v>29.33</v>
          </cell>
          <cell r="E1129">
            <v>565.09</v>
          </cell>
          <cell r="F1129" t="str">
            <v>m2</v>
          </cell>
          <cell r="G1129">
            <v>315.58</v>
          </cell>
          <cell r="H1129">
            <v>6080.4</v>
          </cell>
          <cell r="AI1129">
            <v>0</v>
          </cell>
          <cell r="AJ1129" t="str">
            <v>N</v>
          </cell>
        </row>
        <row r="1130">
          <cell r="A1130" t="str">
            <v>12-53-d-09</v>
          </cell>
          <cell r="B1130" t="str">
            <v>Supply and Fixing aluminium door/window, Premium 4" sect. Swing door double action (long handle)</v>
          </cell>
          <cell r="C1130" t="str">
            <v>Sft</v>
          </cell>
          <cell r="D1130">
            <v>29.33</v>
          </cell>
          <cell r="E1130">
            <v>578.67999999999995</v>
          </cell>
          <cell r="F1130" t="str">
            <v>m2</v>
          </cell>
          <cell r="G1130">
            <v>315.58</v>
          </cell>
          <cell r="H1130">
            <v>6226.62</v>
          </cell>
          <cell r="AI1130">
            <v>0</v>
          </cell>
          <cell r="AJ1130" t="str">
            <v>N</v>
          </cell>
        </row>
        <row r="1131">
          <cell r="A1131" t="str">
            <v>12-53-e-01</v>
          </cell>
          <cell r="B1131" t="str">
            <v>Supply and Fixing aluminium door/window. Other items : Fly screen shutter for Deluxe model</v>
          </cell>
          <cell r="C1131" t="str">
            <v>Sft</v>
          </cell>
          <cell r="D1131">
            <v>6.2</v>
          </cell>
          <cell r="E1131">
            <v>308.7</v>
          </cell>
          <cell r="F1131" t="str">
            <v>m2</v>
          </cell>
          <cell r="G1131">
            <v>66.709999999999994</v>
          </cell>
          <cell r="H1131">
            <v>3321.61</v>
          </cell>
          <cell r="AI1131">
            <v>0</v>
          </cell>
          <cell r="AJ1131" t="str">
            <v>N</v>
          </cell>
        </row>
        <row r="1132">
          <cell r="A1132" t="str">
            <v>12-53-e-02</v>
          </cell>
          <cell r="B1132" t="str">
            <v>Supply and Fixing aluminium door/window. Other items : Fly screen shutter for Premium model</v>
          </cell>
          <cell r="C1132" t="str">
            <v>Sft</v>
          </cell>
          <cell r="D1132">
            <v>6.2</v>
          </cell>
          <cell r="E1132">
            <v>257.88</v>
          </cell>
          <cell r="F1132" t="str">
            <v>m2</v>
          </cell>
          <cell r="G1132">
            <v>66.709999999999994</v>
          </cell>
          <cell r="H1132">
            <v>2774.79</v>
          </cell>
          <cell r="AI1132">
            <v>0</v>
          </cell>
          <cell r="AJ1132" t="str">
            <v>N</v>
          </cell>
        </row>
        <row r="1133">
          <cell r="A1133" t="str">
            <v>12-53-e-03</v>
          </cell>
          <cell r="B1133" t="str">
            <v>Supply and Fixing aluminium door/window. Other items : Fly screen shutter with separate outer frame</v>
          </cell>
          <cell r="C1133" t="str">
            <v>Sft</v>
          </cell>
          <cell r="D1133">
            <v>6.2</v>
          </cell>
          <cell r="E1133">
            <v>308.7</v>
          </cell>
          <cell r="F1133" t="str">
            <v>m2</v>
          </cell>
          <cell r="G1133">
            <v>66.709999999999994</v>
          </cell>
          <cell r="H1133">
            <v>3321.61</v>
          </cell>
          <cell r="AI1133">
            <v>0</v>
          </cell>
          <cell r="AJ1133" t="str">
            <v>N</v>
          </cell>
        </row>
        <row r="1134">
          <cell r="A1134" t="str">
            <v>12-54-a-01</v>
          </cell>
          <cell r="B1134" t="str">
            <v>Supply and Fixing aluminium bronze/black. Economy model Sliding window</v>
          </cell>
          <cell r="C1134" t="str">
            <v>Sft</v>
          </cell>
          <cell r="D1134">
            <v>29.33</v>
          </cell>
          <cell r="E1134">
            <v>356.03</v>
          </cell>
          <cell r="F1134" t="str">
            <v>m2</v>
          </cell>
          <cell r="G1134">
            <v>315.58</v>
          </cell>
          <cell r="H1134">
            <v>3830.87</v>
          </cell>
          <cell r="AI1134">
            <v>0</v>
          </cell>
          <cell r="AJ1134" t="str">
            <v>N</v>
          </cell>
        </row>
        <row r="1135">
          <cell r="A1135" t="str">
            <v>12-54-a-02</v>
          </cell>
          <cell r="B1135" t="str">
            <v>Supply and Fixing aluminium bronze/black. Economy model Hinges window</v>
          </cell>
          <cell r="C1135" t="str">
            <v>Sft</v>
          </cell>
          <cell r="D1135">
            <v>29.33</v>
          </cell>
          <cell r="E1135">
            <v>356.03</v>
          </cell>
          <cell r="F1135" t="str">
            <v>m2</v>
          </cell>
          <cell r="G1135">
            <v>315.58</v>
          </cell>
          <cell r="H1135">
            <v>3830.87</v>
          </cell>
          <cell r="AI1135">
            <v>0</v>
          </cell>
          <cell r="AJ1135" t="str">
            <v>N</v>
          </cell>
        </row>
        <row r="1136">
          <cell r="A1136" t="str">
            <v>12-54-a-03</v>
          </cell>
          <cell r="B1136" t="str">
            <v>Supply and Fixing aluminium bronze/black. Economy model Fixed louver in door frame</v>
          </cell>
          <cell r="C1136" t="str">
            <v>Sft</v>
          </cell>
          <cell r="D1136">
            <v>29.33</v>
          </cell>
          <cell r="E1136">
            <v>505.46</v>
          </cell>
          <cell r="F1136" t="str">
            <v>m2</v>
          </cell>
          <cell r="G1136">
            <v>315.58</v>
          </cell>
          <cell r="H1136">
            <v>5438.73</v>
          </cell>
          <cell r="AI1136">
            <v>0</v>
          </cell>
          <cell r="AJ1136" t="str">
            <v>N</v>
          </cell>
        </row>
        <row r="1137">
          <cell r="A1137" t="str">
            <v>12-54-a-04</v>
          </cell>
          <cell r="B1137" t="str">
            <v>Supply and Fixing aluminium bronze/black. Economy model Fixed louver in 2" frame</v>
          </cell>
          <cell r="C1137" t="str">
            <v>Sft</v>
          </cell>
          <cell r="D1137">
            <v>29.33</v>
          </cell>
          <cell r="E1137">
            <v>505.46</v>
          </cell>
          <cell r="F1137" t="str">
            <v>m2</v>
          </cell>
          <cell r="G1137">
            <v>315.58</v>
          </cell>
          <cell r="H1137">
            <v>5438.73</v>
          </cell>
          <cell r="AI1137">
            <v>0</v>
          </cell>
          <cell r="AJ1137" t="str">
            <v>N</v>
          </cell>
        </row>
        <row r="1138">
          <cell r="A1138" t="str">
            <v>12-54-b-01</v>
          </cell>
          <cell r="B1138" t="str">
            <v>Supply and Fixing aluminium bronze/black. Deluxe 3" sect. Sliding window</v>
          </cell>
          <cell r="C1138" t="str">
            <v>Sft</v>
          </cell>
          <cell r="D1138">
            <v>29.33</v>
          </cell>
          <cell r="E1138">
            <v>356.03</v>
          </cell>
          <cell r="F1138" t="str">
            <v>m2</v>
          </cell>
          <cell r="G1138">
            <v>315.58</v>
          </cell>
          <cell r="H1138">
            <v>3830.87</v>
          </cell>
          <cell r="AI1138">
            <v>0</v>
          </cell>
          <cell r="AJ1138" t="str">
            <v>N</v>
          </cell>
        </row>
        <row r="1139">
          <cell r="A1139" t="str">
            <v>12-54-b-02</v>
          </cell>
          <cell r="B1139" t="str">
            <v>Supply and Fixing aluminium bronze/black. Deluxe 3" sect. Hinges window</v>
          </cell>
          <cell r="C1139" t="str">
            <v>Sft</v>
          </cell>
          <cell r="D1139">
            <v>29.33</v>
          </cell>
          <cell r="E1139">
            <v>356.03</v>
          </cell>
          <cell r="F1139" t="str">
            <v>m2</v>
          </cell>
          <cell r="G1139">
            <v>315.58</v>
          </cell>
          <cell r="H1139">
            <v>3830.87</v>
          </cell>
          <cell r="AI1139">
            <v>0</v>
          </cell>
          <cell r="AJ1139" t="str">
            <v>N</v>
          </cell>
        </row>
        <row r="1140">
          <cell r="A1140" t="str">
            <v>12-54-b-03</v>
          </cell>
          <cell r="B1140" t="str">
            <v>Supply and Fixing aluminium bronze/black. Deluxe 3" sect. Fixed glazing</v>
          </cell>
          <cell r="C1140" t="str">
            <v>Sft</v>
          </cell>
          <cell r="D1140">
            <v>29.33</v>
          </cell>
          <cell r="E1140">
            <v>340.3</v>
          </cell>
          <cell r="F1140" t="str">
            <v>m2</v>
          </cell>
          <cell r="G1140">
            <v>315.58</v>
          </cell>
          <cell r="H1140">
            <v>3661.62</v>
          </cell>
          <cell r="AI1140">
            <v>0</v>
          </cell>
          <cell r="AJ1140" t="str">
            <v>N</v>
          </cell>
        </row>
        <row r="1141">
          <cell r="A1141" t="str">
            <v>12-54-b-04</v>
          </cell>
          <cell r="B1141" t="str">
            <v>Supply and Fixing aluminium bronze/black. Deluxe 3" sect. Fixed arch</v>
          </cell>
          <cell r="C1141" t="str">
            <v>Sft</v>
          </cell>
          <cell r="D1141">
            <v>29.33</v>
          </cell>
          <cell r="E1141">
            <v>340.3</v>
          </cell>
          <cell r="F1141" t="str">
            <v>m2</v>
          </cell>
          <cell r="G1141">
            <v>315.58</v>
          </cell>
          <cell r="H1141">
            <v>3661.62</v>
          </cell>
          <cell r="AI1141">
            <v>0</v>
          </cell>
          <cell r="AJ1141" t="str">
            <v>N</v>
          </cell>
        </row>
        <row r="1142">
          <cell r="A1142" t="str">
            <v>12-54-b-05</v>
          </cell>
          <cell r="B1142" t="str">
            <v>Supply and Fixing aluminium bronze/black. Deluxe 3" sect. Fixed louvers</v>
          </cell>
          <cell r="C1142" t="str">
            <v>Sft</v>
          </cell>
          <cell r="D1142">
            <v>29.33</v>
          </cell>
          <cell r="E1142">
            <v>505.46</v>
          </cell>
          <cell r="F1142" t="str">
            <v>m2</v>
          </cell>
          <cell r="G1142">
            <v>315.58</v>
          </cell>
          <cell r="H1142">
            <v>5438.73</v>
          </cell>
          <cell r="AI1142">
            <v>0</v>
          </cell>
          <cell r="AJ1142" t="str">
            <v>N</v>
          </cell>
        </row>
        <row r="1143">
          <cell r="A1143" t="str">
            <v>12-54-b-06</v>
          </cell>
          <cell r="B1143" t="str">
            <v>Supply and Fixing aluminium bronze/black. Deluxe 3" sect. Sliding door</v>
          </cell>
          <cell r="C1143" t="str">
            <v>Sft</v>
          </cell>
          <cell r="D1143">
            <v>29.33</v>
          </cell>
          <cell r="E1143">
            <v>417.79</v>
          </cell>
          <cell r="F1143" t="str">
            <v>m2</v>
          </cell>
          <cell r="G1143">
            <v>315.58</v>
          </cell>
          <cell r="H1143">
            <v>4495.37</v>
          </cell>
          <cell r="AI1143">
            <v>0</v>
          </cell>
          <cell r="AJ1143" t="str">
            <v>N</v>
          </cell>
        </row>
        <row r="1144">
          <cell r="A1144" t="str">
            <v>12-54-b-07</v>
          </cell>
          <cell r="B1144" t="str">
            <v>Supply and Fixing aluminium bronze/black. Deluxe 3" sect. Swing door single action (short handle)</v>
          </cell>
          <cell r="C1144" t="str">
            <v>Sft</v>
          </cell>
          <cell r="D1144">
            <v>29.33</v>
          </cell>
          <cell r="E1144">
            <v>429.23</v>
          </cell>
          <cell r="F1144" t="str">
            <v>m2</v>
          </cell>
          <cell r="G1144">
            <v>315.58</v>
          </cell>
          <cell r="H1144">
            <v>4618.5</v>
          </cell>
          <cell r="AI1144">
            <v>0</v>
          </cell>
          <cell r="AJ1144" t="str">
            <v>N</v>
          </cell>
        </row>
        <row r="1145">
          <cell r="A1145" t="str">
            <v>12-54-b-08</v>
          </cell>
          <cell r="B1145" t="str">
            <v>Supply and Fixing aluminium bronze/black. Deluxe 3" sect. Swing door single action (long handle)</v>
          </cell>
          <cell r="C1145" t="str">
            <v>Sft</v>
          </cell>
          <cell r="D1145">
            <v>29.33</v>
          </cell>
          <cell r="E1145">
            <v>380.76</v>
          </cell>
          <cell r="F1145" t="str">
            <v>m2</v>
          </cell>
          <cell r="G1145">
            <v>315.58</v>
          </cell>
          <cell r="H1145">
            <v>4097.0200000000004</v>
          </cell>
          <cell r="AI1145">
            <v>0</v>
          </cell>
          <cell r="AJ1145" t="str">
            <v>N</v>
          </cell>
        </row>
        <row r="1146">
          <cell r="A1146" t="str">
            <v>12-54-b-09</v>
          </cell>
          <cell r="B1146" t="str">
            <v>Supply and Fixing aluminium bronze/black. Deluxe 3" sect. Swing door double action (short handle)</v>
          </cell>
          <cell r="C1146" t="str">
            <v>Sft</v>
          </cell>
          <cell r="D1146">
            <v>29.33</v>
          </cell>
          <cell r="E1146">
            <v>604.77</v>
          </cell>
          <cell r="F1146" t="str">
            <v>m2</v>
          </cell>
          <cell r="G1146">
            <v>315.58</v>
          </cell>
          <cell r="H1146">
            <v>6507.34</v>
          </cell>
          <cell r="AI1146">
            <v>0</v>
          </cell>
          <cell r="AJ1146" t="str">
            <v>N</v>
          </cell>
        </row>
        <row r="1147">
          <cell r="A1147" t="str">
            <v>12-54-b-10</v>
          </cell>
          <cell r="B1147" t="str">
            <v>Supply and Fixing aluminium bronze/black. Deluxe 3" sect. Swing door double action (long handle)</v>
          </cell>
          <cell r="C1147" t="str">
            <v>Sft</v>
          </cell>
          <cell r="D1147">
            <v>29.33</v>
          </cell>
          <cell r="E1147">
            <v>566.03</v>
          </cell>
          <cell r="F1147" t="str">
            <v>m2</v>
          </cell>
          <cell r="G1147">
            <v>315.58</v>
          </cell>
          <cell r="H1147">
            <v>6090.52</v>
          </cell>
          <cell r="AI1147">
            <v>0</v>
          </cell>
          <cell r="AJ1147" t="str">
            <v>N</v>
          </cell>
        </row>
        <row r="1148">
          <cell r="A1148" t="str">
            <v>12-54-c-01</v>
          </cell>
          <cell r="B1148" t="str">
            <v>Supply and Fixing aluminium bronze/black. Deluxe 3.5" sect. Sliding window</v>
          </cell>
          <cell r="C1148" t="str">
            <v>Sft</v>
          </cell>
          <cell r="D1148">
            <v>29.33</v>
          </cell>
          <cell r="E1148">
            <v>356.03</v>
          </cell>
          <cell r="F1148" t="str">
            <v>m2</v>
          </cell>
          <cell r="G1148">
            <v>315.58</v>
          </cell>
          <cell r="H1148">
            <v>3830.87</v>
          </cell>
          <cell r="AI1148">
            <v>0</v>
          </cell>
          <cell r="AJ1148" t="str">
            <v>N</v>
          </cell>
        </row>
        <row r="1149">
          <cell r="A1149" t="str">
            <v>12-54-c-02</v>
          </cell>
          <cell r="B1149" t="str">
            <v>Supply and Fixing aluminium bronze/black. Deluxe 3.5" sect. Hinges window</v>
          </cell>
          <cell r="C1149" t="str">
            <v>Sft</v>
          </cell>
          <cell r="D1149">
            <v>29.33</v>
          </cell>
          <cell r="E1149">
            <v>356.03</v>
          </cell>
          <cell r="F1149" t="str">
            <v>m2</v>
          </cell>
          <cell r="G1149">
            <v>315.58</v>
          </cell>
          <cell r="H1149">
            <v>3830.87</v>
          </cell>
          <cell r="AI1149">
            <v>0</v>
          </cell>
          <cell r="AJ1149" t="str">
            <v>N</v>
          </cell>
        </row>
        <row r="1150">
          <cell r="A1150" t="str">
            <v>12-54-c-03</v>
          </cell>
          <cell r="B1150" t="str">
            <v>Supply and Fixing aluminium bronze/black. Deluxe 3.5" sect. Fixed glazing</v>
          </cell>
          <cell r="C1150" t="str">
            <v>Sft</v>
          </cell>
          <cell r="D1150">
            <v>29.33</v>
          </cell>
          <cell r="E1150">
            <v>340.3</v>
          </cell>
          <cell r="F1150" t="str">
            <v>m2</v>
          </cell>
          <cell r="G1150">
            <v>315.58</v>
          </cell>
          <cell r="H1150">
            <v>3661.62</v>
          </cell>
          <cell r="AI1150">
            <v>0</v>
          </cell>
          <cell r="AJ1150" t="str">
            <v>N</v>
          </cell>
        </row>
        <row r="1151">
          <cell r="A1151" t="str">
            <v>12-54-c-04</v>
          </cell>
          <cell r="B1151" t="str">
            <v>Supply and Fixing aluminium bronze/black. Deluxe 3.5" sect. Fixed arch</v>
          </cell>
          <cell r="C1151" t="str">
            <v>Sft</v>
          </cell>
          <cell r="D1151">
            <v>29.33</v>
          </cell>
          <cell r="E1151">
            <v>340.3</v>
          </cell>
          <cell r="F1151" t="str">
            <v>m2</v>
          </cell>
          <cell r="G1151">
            <v>315.58</v>
          </cell>
          <cell r="H1151">
            <v>3661.62</v>
          </cell>
          <cell r="AI1151">
            <v>0</v>
          </cell>
          <cell r="AJ1151" t="str">
            <v>N</v>
          </cell>
        </row>
        <row r="1152">
          <cell r="A1152" t="str">
            <v>12-54-c-05</v>
          </cell>
          <cell r="B1152" t="str">
            <v>Supply and Fixing aluminium bronze/black. Deluxe 3.5" sect. Sliding door</v>
          </cell>
          <cell r="C1152" t="str">
            <v>Sft</v>
          </cell>
          <cell r="D1152">
            <v>29.33</v>
          </cell>
          <cell r="E1152">
            <v>417.79</v>
          </cell>
          <cell r="F1152" t="str">
            <v>m2</v>
          </cell>
          <cell r="G1152">
            <v>315.58</v>
          </cell>
          <cell r="H1152">
            <v>4495.37</v>
          </cell>
          <cell r="AI1152">
            <v>0</v>
          </cell>
          <cell r="AJ1152" t="str">
            <v>N</v>
          </cell>
        </row>
        <row r="1153">
          <cell r="A1153" t="str">
            <v>12-54-c-06</v>
          </cell>
          <cell r="B1153" t="str">
            <v>Supply and Fixing aluminium bronze/black. Deluxe 3.5" sect. Swing door single action (short handle)</v>
          </cell>
          <cell r="C1153" t="str">
            <v>Sft</v>
          </cell>
          <cell r="D1153">
            <v>29.33</v>
          </cell>
          <cell r="E1153">
            <v>429.23</v>
          </cell>
          <cell r="F1153" t="str">
            <v>m2</v>
          </cell>
          <cell r="G1153">
            <v>315.58</v>
          </cell>
          <cell r="H1153">
            <v>4618.5</v>
          </cell>
          <cell r="AI1153">
            <v>0</v>
          </cell>
          <cell r="AJ1153" t="str">
            <v>N</v>
          </cell>
        </row>
        <row r="1154">
          <cell r="A1154" t="str">
            <v>12-54-c-07</v>
          </cell>
          <cell r="B1154" t="str">
            <v>Supply and Fixing aluminium bronze/black. Deluxe 3.5" sect. Swing door single action (long handle)</v>
          </cell>
          <cell r="C1154" t="str">
            <v>Sft</v>
          </cell>
          <cell r="D1154">
            <v>29.33</v>
          </cell>
          <cell r="E1154">
            <v>407.94</v>
          </cell>
          <cell r="F1154" t="str">
            <v>m2</v>
          </cell>
          <cell r="G1154">
            <v>315.58</v>
          </cell>
          <cell r="H1154">
            <v>4389.3999999999996</v>
          </cell>
          <cell r="AI1154">
            <v>0</v>
          </cell>
          <cell r="AJ1154" t="str">
            <v>N</v>
          </cell>
        </row>
        <row r="1155">
          <cell r="A1155" t="str">
            <v>12-54-d-01</v>
          </cell>
          <cell r="B1155" t="str">
            <v>Supply and Fixing aluminium bronze/black. Premium 4" sect. Sliding window</v>
          </cell>
          <cell r="C1155" t="str">
            <v>Sft</v>
          </cell>
          <cell r="D1155">
            <v>29.33</v>
          </cell>
          <cell r="E1155">
            <v>356.03</v>
          </cell>
          <cell r="F1155" t="str">
            <v>m2</v>
          </cell>
          <cell r="G1155">
            <v>315.58</v>
          </cell>
          <cell r="H1155">
            <v>3830.87</v>
          </cell>
          <cell r="AI1155">
            <v>0</v>
          </cell>
          <cell r="AJ1155" t="str">
            <v>N</v>
          </cell>
        </row>
        <row r="1156">
          <cell r="A1156" t="str">
            <v>12-54-d-02</v>
          </cell>
          <cell r="B1156" t="str">
            <v>Supply and Fixing aluminium bronze/black. Premium 4" sect. Hinges window</v>
          </cell>
          <cell r="C1156" t="str">
            <v>Sft</v>
          </cell>
          <cell r="D1156">
            <v>29.33</v>
          </cell>
          <cell r="E1156">
            <v>356.03</v>
          </cell>
          <cell r="F1156" t="str">
            <v>m2</v>
          </cell>
          <cell r="G1156">
            <v>315.58</v>
          </cell>
          <cell r="H1156">
            <v>3830.87</v>
          </cell>
          <cell r="AI1156">
            <v>0</v>
          </cell>
          <cell r="AJ1156" t="str">
            <v>N</v>
          </cell>
        </row>
        <row r="1157">
          <cell r="A1157" t="str">
            <v>12-54-d-03</v>
          </cell>
          <cell r="B1157" t="str">
            <v>Supply and Fixing aluminium bronze/black. Premium 4" sect. Fixed glazing</v>
          </cell>
          <cell r="C1157" t="str">
            <v>Sft</v>
          </cell>
          <cell r="D1157">
            <v>29.33</v>
          </cell>
          <cell r="E1157">
            <v>340.3</v>
          </cell>
          <cell r="F1157" t="str">
            <v>m2</v>
          </cell>
          <cell r="G1157">
            <v>315.58</v>
          </cell>
          <cell r="H1157">
            <v>3661.62</v>
          </cell>
          <cell r="AI1157">
            <v>0</v>
          </cell>
          <cell r="AJ1157" t="str">
            <v>N</v>
          </cell>
        </row>
        <row r="1158">
          <cell r="A1158" t="str">
            <v>12-54-d-04</v>
          </cell>
          <cell r="B1158" t="str">
            <v>Supply and Fixing aluminium bronze/black. Premium 4" sect. Fixed arch</v>
          </cell>
          <cell r="C1158" t="str">
            <v>Sft</v>
          </cell>
          <cell r="D1158">
            <v>29.33</v>
          </cell>
          <cell r="E1158">
            <v>340.3</v>
          </cell>
          <cell r="F1158" t="str">
            <v>m2</v>
          </cell>
          <cell r="G1158">
            <v>315.58</v>
          </cell>
          <cell r="H1158">
            <v>3661.62</v>
          </cell>
          <cell r="AI1158">
            <v>0</v>
          </cell>
          <cell r="AJ1158" t="str">
            <v>N</v>
          </cell>
        </row>
        <row r="1159">
          <cell r="A1159" t="str">
            <v>12-54-d-05</v>
          </cell>
          <cell r="B1159" t="str">
            <v>Supply and Fixing aluminium bronze/black. Premium 4" sect. Sliding door</v>
          </cell>
          <cell r="C1159" t="str">
            <v>Sft</v>
          </cell>
          <cell r="D1159">
            <v>29.33</v>
          </cell>
          <cell r="E1159">
            <v>417.79</v>
          </cell>
          <cell r="F1159" t="str">
            <v>m2</v>
          </cell>
          <cell r="G1159">
            <v>315.58</v>
          </cell>
          <cell r="H1159">
            <v>4495.37</v>
          </cell>
          <cell r="AI1159">
            <v>0</v>
          </cell>
          <cell r="AJ1159" t="str">
            <v>N</v>
          </cell>
        </row>
        <row r="1160">
          <cell r="A1160" t="str">
            <v>12-54-d-06</v>
          </cell>
          <cell r="B1160" t="str">
            <v>Supply and Fixing aluminium bronze/black. Premium 4" sect. Swing door single action (short handle)</v>
          </cell>
          <cell r="C1160" t="str">
            <v>Sft</v>
          </cell>
          <cell r="D1160">
            <v>29.33</v>
          </cell>
          <cell r="E1160">
            <v>429.23</v>
          </cell>
          <cell r="F1160" t="str">
            <v>m2</v>
          </cell>
          <cell r="G1160">
            <v>315.58</v>
          </cell>
          <cell r="H1160">
            <v>4618.5</v>
          </cell>
          <cell r="AI1160">
            <v>0</v>
          </cell>
          <cell r="AJ1160" t="str">
            <v>N</v>
          </cell>
        </row>
        <row r="1161">
          <cell r="A1161" t="str">
            <v>12-54-d-07</v>
          </cell>
          <cell r="B1161" t="str">
            <v>Supply and Fixing aluminium bronze/black. Premium 4" sect. Swing door single action (long handle)</v>
          </cell>
          <cell r="C1161" t="str">
            <v>Sft</v>
          </cell>
          <cell r="D1161">
            <v>29.33</v>
          </cell>
          <cell r="E1161">
            <v>407.94</v>
          </cell>
          <cell r="F1161" t="str">
            <v>m2</v>
          </cell>
          <cell r="G1161">
            <v>315.58</v>
          </cell>
          <cell r="H1161">
            <v>4389.3999999999996</v>
          </cell>
          <cell r="AI1161">
            <v>0</v>
          </cell>
          <cell r="AJ1161" t="str">
            <v>N</v>
          </cell>
        </row>
        <row r="1162">
          <cell r="A1162" t="str">
            <v>12-54-d-08</v>
          </cell>
          <cell r="B1162" t="str">
            <v>Supply and Fixing aluminium bronze/black. Premium 4" sect. Swing door double action (short handle)</v>
          </cell>
          <cell r="C1162" t="str">
            <v>Sft</v>
          </cell>
          <cell r="D1162">
            <v>29.33</v>
          </cell>
          <cell r="E1162">
            <v>599.67999999999995</v>
          </cell>
          <cell r="F1162" t="str">
            <v>m2</v>
          </cell>
          <cell r="G1162">
            <v>315.58</v>
          </cell>
          <cell r="H1162">
            <v>6452.52</v>
          </cell>
          <cell r="AI1162">
            <v>0</v>
          </cell>
          <cell r="AJ1162" t="str">
            <v>N</v>
          </cell>
        </row>
        <row r="1163">
          <cell r="A1163" t="str">
            <v>12-54-d-09</v>
          </cell>
          <cell r="B1163" t="str">
            <v>Supply and Fixing aluminium bronze/black. Premium 4" sect. Swing door double action (long handle)</v>
          </cell>
          <cell r="C1163" t="str">
            <v>Sft</v>
          </cell>
          <cell r="D1163">
            <v>29.33</v>
          </cell>
          <cell r="E1163">
            <v>578.39</v>
          </cell>
          <cell r="F1163" t="str">
            <v>m2</v>
          </cell>
          <cell r="G1163">
            <v>315.58</v>
          </cell>
          <cell r="H1163">
            <v>6223.42</v>
          </cell>
          <cell r="AI1163">
            <v>0</v>
          </cell>
          <cell r="AJ1163" t="str">
            <v>N</v>
          </cell>
        </row>
        <row r="1164">
          <cell r="A1164" t="str">
            <v>12-54-e-01</v>
          </cell>
          <cell r="B1164" t="str">
            <v>Supply and Fixing aluminium bronze/black. Other items : Fly screen shutter for Deluxe model</v>
          </cell>
          <cell r="C1164" t="str">
            <v>Sft</v>
          </cell>
          <cell r="D1164">
            <v>6.2</v>
          </cell>
          <cell r="E1164">
            <v>308.7</v>
          </cell>
          <cell r="F1164" t="str">
            <v>m2</v>
          </cell>
          <cell r="G1164">
            <v>66.709999999999994</v>
          </cell>
          <cell r="H1164">
            <v>3321.61</v>
          </cell>
          <cell r="AI1164">
            <v>0</v>
          </cell>
          <cell r="AJ1164" t="str">
            <v>N</v>
          </cell>
        </row>
        <row r="1165">
          <cell r="A1165" t="str">
            <v>12-54-e-02</v>
          </cell>
          <cell r="B1165" t="str">
            <v>Supply and Fixing aluminium bronze/black. Other items : Fly screen shutter for Premium model</v>
          </cell>
          <cell r="C1165" t="str">
            <v>Sft</v>
          </cell>
          <cell r="D1165">
            <v>6.2</v>
          </cell>
          <cell r="E1165">
            <v>257.88</v>
          </cell>
          <cell r="F1165" t="str">
            <v>m2</v>
          </cell>
          <cell r="G1165">
            <v>66.709999999999994</v>
          </cell>
          <cell r="H1165">
            <v>2774.79</v>
          </cell>
          <cell r="AI1165">
            <v>0</v>
          </cell>
          <cell r="AJ1165" t="str">
            <v>N</v>
          </cell>
        </row>
        <row r="1166">
          <cell r="A1166" t="str">
            <v>12-54-e-03</v>
          </cell>
          <cell r="B1166" t="str">
            <v>Supply and Fixing aluminium bronze/black. Other items : Fly screen shutter with separate outer frame</v>
          </cell>
          <cell r="C1166" t="str">
            <v>Sft</v>
          </cell>
          <cell r="D1166">
            <v>6.2</v>
          </cell>
          <cell r="E1166">
            <v>236.1</v>
          </cell>
          <cell r="F1166" t="str">
            <v>m2</v>
          </cell>
          <cell r="G1166">
            <v>66.709999999999994</v>
          </cell>
          <cell r="H1166">
            <v>2540.44</v>
          </cell>
          <cell r="AI1166">
            <v>0</v>
          </cell>
          <cell r="AJ1166" t="str">
            <v>N</v>
          </cell>
        </row>
        <row r="1167">
          <cell r="A1167" t="str">
            <v>12-55-a</v>
          </cell>
          <cell r="B1167" t="str">
            <v>Wall Panelling over 0.5" thick chipboard &amp; wood frame (2"x0.75") 2'x2' grid : Sheesham Ply</v>
          </cell>
          <cell r="C1167" t="str">
            <v>Sft</v>
          </cell>
          <cell r="D1167">
            <v>46.52</v>
          </cell>
          <cell r="E1167">
            <v>105.69</v>
          </cell>
          <cell r="F1167" t="str">
            <v>m2</v>
          </cell>
          <cell r="G1167">
            <v>500.54</v>
          </cell>
          <cell r="H1167">
            <v>1137.27</v>
          </cell>
          <cell r="AI1167">
            <v>0</v>
          </cell>
          <cell r="AJ1167" t="str">
            <v>N</v>
          </cell>
        </row>
        <row r="1168">
          <cell r="A1168" t="str">
            <v>12-55-b</v>
          </cell>
          <cell r="B1168" t="str">
            <v>Wall Panelling over 0.5" thick chipboard &amp; wood frame (2"x0.75") 2'x2'grid : Lamination Sheet</v>
          </cell>
          <cell r="C1168" t="str">
            <v>Sft</v>
          </cell>
          <cell r="D1168">
            <v>34.86</v>
          </cell>
          <cell r="E1168">
            <v>135.84</v>
          </cell>
          <cell r="F1168" t="str">
            <v>m2</v>
          </cell>
          <cell r="G1168">
            <v>375.06</v>
          </cell>
          <cell r="H1168">
            <v>1461.62</v>
          </cell>
          <cell r="AI1168">
            <v>0</v>
          </cell>
          <cell r="AJ1168" t="str">
            <v>N</v>
          </cell>
        </row>
        <row r="1169">
          <cell r="A1169" t="str">
            <v>12-55-c</v>
          </cell>
          <cell r="B1169" t="str">
            <v>Wall Panelling over 0.5" thick chipboard &amp; wood frame (2"x0.75") 2'x2' grid : Commercial Ply</v>
          </cell>
          <cell r="C1169" t="str">
            <v>Sft</v>
          </cell>
          <cell r="D1169">
            <v>46.51</v>
          </cell>
          <cell r="E1169">
            <v>96.65</v>
          </cell>
          <cell r="F1169" t="str">
            <v>m2</v>
          </cell>
          <cell r="G1169">
            <v>500.42</v>
          </cell>
          <cell r="H1169">
            <v>1040</v>
          </cell>
          <cell r="AI1169">
            <v>0</v>
          </cell>
          <cell r="AJ1169" t="str">
            <v>N</v>
          </cell>
        </row>
        <row r="1170">
          <cell r="A1170" t="str">
            <v>12-56-a</v>
          </cell>
          <cell r="B1170" t="str">
            <v>Supply and Fixing MS Sheet 16 guage(10x20 feet) box type chowkats including fixing in position with all charges for Hold fast, Hinges and Painting etc</v>
          </cell>
          <cell r="C1170" t="str">
            <v>Rft</v>
          </cell>
          <cell r="D1170">
            <v>30.95</v>
          </cell>
          <cell r="E1170">
            <v>161.99</v>
          </cell>
          <cell r="F1170" t="str">
            <v>m</v>
          </cell>
          <cell r="G1170">
            <v>101.53</v>
          </cell>
          <cell r="H1170">
            <v>531.47</v>
          </cell>
          <cell r="K1170">
            <v>2.1000000000000001E-2</v>
          </cell>
          <cell r="L1170" t="str">
            <v>Bags</v>
          </cell>
          <cell r="M1170">
            <v>6.9000000000000006E-2</v>
          </cell>
          <cell r="N1170" t="str">
            <v>Bags</v>
          </cell>
          <cell r="S1170">
            <v>1.276</v>
          </cell>
          <cell r="T1170" t="str">
            <v>Kg</v>
          </cell>
          <cell r="U1170">
            <v>4.1900000000000004</v>
          </cell>
          <cell r="V1170" t="str">
            <v>Kg</v>
          </cell>
          <cell r="AI1170">
            <v>5.5560000000000009</v>
          </cell>
          <cell r="AJ1170" t="str">
            <v>Y</v>
          </cell>
        </row>
        <row r="1171">
          <cell r="A1171" t="str">
            <v>12-56-b</v>
          </cell>
          <cell r="B1171" t="str">
            <v>Wood plastic composite door patio door leap delux (laker coated)</v>
          </cell>
          <cell r="C1171" t="str">
            <v>Rft</v>
          </cell>
          <cell r="D1171">
            <v>41.33</v>
          </cell>
          <cell r="E1171">
            <v>319.81</v>
          </cell>
          <cell r="F1171" t="str">
            <v>m2</v>
          </cell>
          <cell r="G1171">
            <v>444.75</v>
          </cell>
          <cell r="H1171">
            <v>3441.11</v>
          </cell>
          <cell r="AI1171">
            <v>0</v>
          </cell>
          <cell r="AJ1171" t="str">
            <v>N</v>
          </cell>
        </row>
        <row r="1172">
          <cell r="A1172" t="str">
            <v>12-56-c</v>
          </cell>
          <cell r="B1172" t="str">
            <v>Wood plastic composite door patio door leap premium grade ( UV coated )</v>
          </cell>
          <cell r="C1172" t="str">
            <v>Rft</v>
          </cell>
          <cell r="D1172">
            <v>41.33</v>
          </cell>
          <cell r="E1172">
            <v>341.13</v>
          </cell>
          <cell r="F1172" t="str">
            <v>m2</v>
          </cell>
          <cell r="G1172">
            <v>444.75</v>
          </cell>
          <cell r="H1172">
            <v>3670.51</v>
          </cell>
          <cell r="AI1172">
            <v>0</v>
          </cell>
          <cell r="AJ1172" t="str">
            <v>N</v>
          </cell>
        </row>
        <row r="1173">
          <cell r="A1173" t="str">
            <v>12-56-d</v>
          </cell>
          <cell r="B1173" t="str">
            <v>Wood plastic composite door patio door with frame and beading deluxe grade (laker coated)</v>
          </cell>
          <cell r="C1173" t="str">
            <v>Sft</v>
          </cell>
          <cell r="D1173">
            <v>35.74</v>
          </cell>
          <cell r="E1173">
            <v>710.63</v>
          </cell>
          <cell r="F1173" t="str">
            <v>m2</v>
          </cell>
          <cell r="G1173">
            <v>384.59</v>
          </cell>
          <cell r="H1173">
            <v>7646.33</v>
          </cell>
          <cell r="AI1173">
            <v>0</v>
          </cell>
          <cell r="AJ1173" t="str">
            <v>N</v>
          </cell>
        </row>
        <row r="1174">
          <cell r="A1174" t="str">
            <v>12-56-e</v>
          </cell>
          <cell r="B1174" t="str">
            <v>Wood plastic composite patio door with frame and beading premium grade(UV coated)</v>
          </cell>
          <cell r="C1174" t="str">
            <v>Sft</v>
          </cell>
          <cell r="D1174">
            <v>35.74</v>
          </cell>
          <cell r="E1174">
            <v>710.63</v>
          </cell>
          <cell r="F1174" t="str">
            <v>m2</v>
          </cell>
          <cell r="G1174">
            <v>384.59</v>
          </cell>
          <cell r="H1174">
            <v>7646.33</v>
          </cell>
          <cell r="AI1174">
            <v>0</v>
          </cell>
          <cell r="AJ1174" t="str">
            <v>N</v>
          </cell>
        </row>
        <row r="1175">
          <cell r="A1175" t="str">
            <v>12-57-a</v>
          </cell>
          <cell r="B1175" t="str">
            <v>Wood plastic composite door bukhara flush door steppe type</v>
          </cell>
          <cell r="C1175" t="str">
            <v>Sft</v>
          </cell>
          <cell r="D1175">
            <v>35.74</v>
          </cell>
          <cell r="E1175">
            <v>934.63</v>
          </cell>
          <cell r="F1175" t="str">
            <v>m2</v>
          </cell>
          <cell r="G1175">
            <v>384.59</v>
          </cell>
          <cell r="H1175">
            <v>10056.620000000001</v>
          </cell>
          <cell r="AI1175">
            <v>0</v>
          </cell>
          <cell r="AJ1175" t="str">
            <v>N</v>
          </cell>
        </row>
        <row r="1176">
          <cell r="A1176" t="str">
            <v>12-57-b</v>
          </cell>
          <cell r="B1176" t="str">
            <v>Wood plastic composite door rock type single side door</v>
          </cell>
          <cell r="C1176" t="str">
            <v>Sft</v>
          </cell>
          <cell r="D1176">
            <v>35.74</v>
          </cell>
          <cell r="E1176">
            <v>934.63</v>
          </cell>
          <cell r="F1176" t="str">
            <v>m2</v>
          </cell>
          <cell r="G1176">
            <v>384.59</v>
          </cell>
          <cell r="H1176">
            <v>10056.620000000001</v>
          </cell>
          <cell r="AI1176">
            <v>0</v>
          </cell>
          <cell r="AJ1176" t="str">
            <v>N</v>
          </cell>
        </row>
        <row r="1177">
          <cell r="A1177" t="str">
            <v>12-57-c</v>
          </cell>
          <cell r="B1177" t="str">
            <v>Wood plastic composite door rock type double side door</v>
          </cell>
          <cell r="C1177" t="str">
            <v>Sft</v>
          </cell>
          <cell r="D1177">
            <v>35.74</v>
          </cell>
          <cell r="E1177">
            <v>934.63</v>
          </cell>
          <cell r="F1177" t="str">
            <v>m2</v>
          </cell>
          <cell r="G1177">
            <v>384.59</v>
          </cell>
          <cell r="H1177">
            <v>10056.620000000001</v>
          </cell>
          <cell r="AI1177">
            <v>0</v>
          </cell>
          <cell r="AJ1177" t="str">
            <v>N</v>
          </cell>
        </row>
        <row r="1178">
          <cell r="A1178" t="str">
            <v>12-58-a</v>
          </cell>
          <cell r="B1178" t="str">
            <v>Wood plastic composite door image type single side door</v>
          </cell>
          <cell r="C1178" t="str">
            <v>Sft</v>
          </cell>
          <cell r="D1178">
            <v>35.74</v>
          </cell>
          <cell r="E1178">
            <v>934.63</v>
          </cell>
          <cell r="F1178" t="str">
            <v>m2</v>
          </cell>
          <cell r="G1178">
            <v>384.59</v>
          </cell>
          <cell r="H1178">
            <v>10056.620000000001</v>
          </cell>
          <cell r="AI1178">
            <v>0</v>
          </cell>
          <cell r="AJ1178" t="str">
            <v>N</v>
          </cell>
        </row>
        <row r="1179">
          <cell r="A1179" t="str">
            <v>12-59-a</v>
          </cell>
          <cell r="B1179" t="str">
            <v>Wood plastic composite door carving type single side door</v>
          </cell>
          <cell r="C1179" t="str">
            <v>Sft</v>
          </cell>
          <cell r="D1179">
            <v>35.74</v>
          </cell>
          <cell r="E1179">
            <v>934.63</v>
          </cell>
          <cell r="F1179" t="str">
            <v>m2</v>
          </cell>
          <cell r="G1179">
            <v>384.59</v>
          </cell>
          <cell r="H1179">
            <v>10056.620000000001</v>
          </cell>
          <cell r="AI1179">
            <v>0</v>
          </cell>
          <cell r="AJ1179" t="str">
            <v>N</v>
          </cell>
        </row>
        <row r="1180">
          <cell r="A1180" t="str">
            <v>12-60-a</v>
          </cell>
          <cell r="B1180" t="str">
            <v>Composite windows deluxe grade (laker coated)</v>
          </cell>
          <cell r="C1180" t="str">
            <v>Sft</v>
          </cell>
          <cell r="D1180">
            <v>15.68</v>
          </cell>
          <cell r="E1180">
            <v>681.02</v>
          </cell>
          <cell r="F1180" t="str">
            <v>m2</v>
          </cell>
          <cell r="G1180">
            <v>168.71</v>
          </cell>
          <cell r="H1180">
            <v>7327.74</v>
          </cell>
          <cell r="AI1180">
            <v>0</v>
          </cell>
          <cell r="AJ1180" t="str">
            <v>N</v>
          </cell>
        </row>
        <row r="1181">
          <cell r="A1181" t="str">
            <v>12-60-b</v>
          </cell>
          <cell r="B1181" t="str">
            <v>Composite windows premium grade (UV coated)</v>
          </cell>
          <cell r="C1181" t="str">
            <v>Sft</v>
          </cell>
          <cell r="D1181">
            <v>15.62</v>
          </cell>
          <cell r="E1181">
            <v>703.31</v>
          </cell>
          <cell r="F1181" t="str">
            <v>m2</v>
          </cell>
          <cell r="G1181">
            <v>168.11</v>
          </cell>
          <cell r="H1181">
            <v>7567.65</v>
          </cell>
          <cell r="AI1181">
            <v>0</v>
          </cell>
          <cell r="AJ1181" t="str">
            <v>N</v>
          </cell>
        </row>
        <row r="1182">
          <cell r="A1182" t="str">
            <v>12-61-a</v>
          </cell>
          <cell r="B1182" t="str">
            <v>Wood Plastic Fly Screen Delux Grade</v>
          </cell>
          <cell r="C1182" t="str">
            <v>Sft</v>
          </cell>
          <cell r="D1182">
            <v>23.56</v>
          </cell>
          <cell r="E1182">
            <v>281.29000000000002</v>
          </cell>
          <cell r="F1182" t="str">
            <v>m2</v>
          </cell>
          <cell r="G1182">
            <v>253.51</v>
          </cell>
          <cell r="H1182">
            <v>3026.68</v>
          </cell>
          <cell r="AI1182">
            <v>0</v>
          </cell>
          <cell r="AJ1182" t="str">
            <v>N</v>
          </cell>
        </row>
        <row r="1183">
          <cell r="A1183" t="str">
            <v>12-61-b</v>
          </cell>
          <cell r="B1183" t="str">
            <v>Wood Plastic Screen Premium Grade</v>
          </cell>
          <cell r="C1183" t="str">
            <v>Sft</v>
          </cell>
          <cell r="D1183">
            <v>23.56</v>
          </cell>
          <cell r="E1183">
            <v>281.29000000000002</v>
          </cell>
          <cell r="F1183" t="str">
            <v>m2</v>
          </cell>
          <cell r="G1183">
            <v>253.51</v>
          </cell>
          <cell r="H1183">
            <v>3026.68</v>
          </cell>
          <cell r="AI1183">
            <v>0</v>
          </cell>
          <cell r="AJ1183" t="str">
            <v>N</v>
          </cell>
        </row>
        <row r="1184">
          <cell r="A1184" t="str">
            <v>12-62-a</v>
          </cell>
          <cell r="B1184" t="str">
            <v>Kitchen Floor Cabinet as per MES Design/Specification..</v>
          </cell>
          <cell r="C1184" t="str">
            <v>Sft</v>
          </cell>
          <cell r="D1184">
            <v>108.5</v>
          </cell>
          <cell r="E1184">
            <v>642.61</v>
          </cell>
          <cell r="F1184" t="str">
            <v>m2</v>
          </cell>
          <cell r="G1184">
            <v>1167.46</v>
          </cell>
          <cell r="H1184">
            <v>6914.53</v>
          </cell>
          <cell r="AI1184">
            <v>0</v>
          </cell>
          <cell r="AJ1184" t="str">
            <v>N</v>
          </cell>
        </row>
        <row r="1185">
          <cell r="A1185" t="str">
            <v>12-62-b</v>
          </cell>
          <cell r="B1185" t="str">
            <v>Kitchen Wall Cabinet as per MES Design/Specification.</v>
          </cell>
          <cell r="C1185" t="str">
            <v>Sft</v>
          </cell>
          <cell r="D1185">
            <v>86.8</v>
          </cell>
          <cell r="E1185">
            <v>518.16</v>
          </cell>
          <cell r="F1185" t="str">
            <v>m2</v>
          </cell>
          <cell r="G1185">
            <v>933.97</v>
          </cell>
          <cell r="H1185">
            <v>5575.46</v>
          </cell>
          <cell r="AI1185">
            <v>0</v>
          </cell>
          <cell r="AJ1185" t="str">
            <v>N</v>
          </cell>
        </row>
        <row r="1186">
          <cell r="A1186" t="str">
            <v>12-62-c</v>
          </cell>
          <cell r="B1186" t="str">
            <v>Providing and Fixing Sink Cabinet as per MES Design/Specification.</v>
          </cell>
          <cell r="C1186" t="str">
            <v>Each</v>
          </cell>
          <cell r="D1186">
            <v>1302</v>
          </cell>
          <cell r="E1186">
            <v>5735.14</v>
          </cell>
          <cell r="F1186" t="str">
            <v>Each</v>
          </cell>
          <cell r="G1186">
            <v>1302</v>
          </cell>
          <cell r="H1186">
            <v>5735.14</v>
          </cell>
          <cell r="AI1186">
            <v>0</v>
          </cell>
          <cell r="AJ1186" t="str">
            <v>N</v>
          </cell>
        </row>
        <row r="1187">
          <cell r="A1187" t="str">
            <v>13-01</v>
          </cell>
          <cell r="B1187" t="str">
            <v>Cleaning painted woodwork with oil &amp; water</v>
          </cell>
          <cell r="C1187" t="str">
            <v>100 Sft</v>
          </cell>
          <cell r="D1187">
            <v>62</v>
          </cell>
          <cell r="E1187">
            <v>116.45</v>
          </cell>
          <cell r="F1187" t="str">
            <v>m2</v>
          </cell>
          <cell r="G1187">
            <v>6.67</v>
          </cell>
          <cell r="H1187">
            <v>12.53</v>
          </cell>
          <cell r="AI1187">
            <v>0</v>
          </cell>
          <cell r="AJ1187" t="str">
            <v>N</v>
          </cell>
        </row>
        <row r="1188">
          <cell r="A1188" t="str">
            <v>13-02</v>
          </cell>
          <cell r="B1188" t="str">
            <v>Oiling woodwork with boiled linseed oil</v>
          </cell>
          <cell r="C1188" t="str">
            <v>100 Sft</v>
          </cell>
          <cell r="D1188">
            <v>62</v>
          </cell>
          <cell r="E1188">
            <v>119.47</v>
          </cell>
          <cell r="F1188" t="str">
            <v>m2</v>
          </cell>
          <cell r="G1188">
            <v>6.67</v>
          </cell>
          <cell r="H1188">
            <v>12.86</v>
          </cell>
          <cell r="AI1188">
            <v>0</v>
          </cell>
          <cell r="AJ1188" t="str">
            <v>N</v>
          </cell>
        </row>
        <row r="1189">
          <cell r="A1189" t="str">
            <v>13-03</v>
          </cell>
          <cell r="B1189" t="str">
            <v>Brushing &amp; scraping blisters of old paints from woodwork</v>
          </cell>
          <cell r="C1189" t="str">
            <v>100 Sft</v>
          </cell>
          <cell r="D1189">
            <v>139.5</v>
          </cell>
          <cell r="E1189">
            <v>139.5</v>
          </cell>
          <cell r="F1189" t="str">
            <v>m2</v>
          </cell>
          <cell r="G1189">
            <v>15.01</v>
          </cell>
          <cell r="H1189">
            <v>15.01</v>
          </cell>
          <cell r="AI1189">
            <v>0</v>
          </cell>
          <cell r="AJ1189" t="str">
            <v>N</v>
          </cell>
        </row>
        <row r="1190">
          <cell r="A1190" t="str">
            <v>13-04</v>
          </cell>
          <cell r="B1190" t="str">
            <v>Scraping, brushing and removing old paint, from metal surface</v>
          </cell>
          <cell r="C1190" t="str">
            <v>100 Sft</v>
          </cell>
          <cell r="D1190">
            <v>558</v>
          </cell>
          <cell r="E1190">
            <v>558</v>
          </cell>
          <cell r="F1190" t="str">
            <v>m2</v>
          </cell>
          <cell r="G1190">
            <v>60.04</v>
          </cell>
          <cell r="H1190">
            <v>60.04</v>
          </cell>
          <cell r="AI1190">
            <v>0</v>
          </cell>
          <cell r="AJ1190" t="str">
            <v>N</v>
          </cell>
        </row>
        <row r="1191">
          <cell r="A1191" t="str">
            <v>13-05-a-01</v>
          </cell>
          <cell r="B1191" t="str">
            <v>Painting old corrugated surfaces, pent roofing etc. with oil paint : First coat</v>
          </cell>
          <cell r="C1191" t="str">
            <v>100 Sft</v>
          </cell>
          <cell r="D1191">
            <v>286.44</v>
          </cell>
          <cell r="E1191">
            <v>561.11</v>
          </cell>
          <cell r="F1191" t="str">
            <v>m2</v>
          </cell>
          <cell r="G1191">
            <v>30.82</v>
          </cell>
          <cell r="H1191">
            <v>60.38</v>
          </cell>
          <cell r="AI1191">
            <v>0</v>
          </cell>
          <cell r="AJ1191" t="str">
            <v>N</v>
          </cell>
        </row>
        <row r="1192">
          <cell r="A1192" t="str">
            <v>13-05-a-02</v>
          </cell>
          <cell r="B1192" t="str">
            <v>Painting old corrugated surfaces, pent roofing etc. with oil paint : Each subsequent coat</v>
          </cell>
          <cell r="C1192" t="str">
            <v>100 Sft</v>
          </cell>
          <cell r="D1192">
            <v>217</v>
          </cell>
          <cell r="E1192">
            <v>437.1</v>
          </cell>
          <cell r="F1192" t="str">
            <v>m2</v>
          </cell>
          <cell r="G1192">
            <v>23.35</v>
          </cell>
          <cell r="H1192">
            <v>47.03</v>
          </cell>
          <cell r="AI1192">
            <v>0</v>
          </cell>
          <cell r="AJ1192" t="str">
            <v>N</v>
          </cell>
        </row>
        <row r="1193">
          <cell r="A1193" t="str">
            <v>13-05-b-01</v>
          </cell>
          <cell r="B1193" t="str">
            <v>Painting old surfaces : Sashes, fanlights, doors or windows : First coat</v>
          </cell>
          <cell r="C1193" t="str">
            <v>100 Sft</v>
          </cell>
          <cell r="D1193">
            <v>173.6</v>
          </cell>
          <cell r="E1193">
            <v>336.65</v>
          </cell>
          <cell r="F1193" t="str">
            <v>m2</v>
          </cell>
          <cell r="G1193">
            <v>18.68</v>
          </cell>
          <cell r="H1193">
            <v>36.22</v>
          </cell>
          <cell r="AI1193">
            <v>0</v>
          </cell>
          <cell r="AJ1193" t="str">
            <v>N</v>
          </cell>
        </row>
        <row r="1194">
          <cell r="A1194" t="str">
            <v>13-05-b-02</v>
          </cell>
          <cell r="B1194" t="str">
            <v>Painting old surfaces : Sashes, fanlights, doors or windows : Each subsequent coat</v>
          </cell>
          <cell r="C1194" t="str">
            <v>100 Sft</v>
          </cell>
          <cell r="D1194">
            <v>147.56</v>
          </cell>
          <cell r="E1194">
            <v>283.32</v>
          </cell>
          <cell r="F1194" t="str">
            <v>m2</v>
          </cell>
          <cell r="G1194">
            <v>15.88</v>
          </cell>
          <cell r="H1194">
            <v>30.49</v>
          </cell>
          <cell r="AI1194">
            <v>0</v>
          </cell>
          <cell r="AJ1194" t="str">
            <v>N</v>
          </cell>
        </row>
        <row r="1195">
          <cell r="A1195" t="str">
            <v>13-05-c-01</v>
          </cell>
          <cell r="B1195" t="str">
            <v>Painting old surfaces : Doors / windows any type First coat</v>
          </cell>
          <cell r="C1195" t="str">
            <v>100 Sft</v>
          </cell>
          <cell r="D1195">
            <v>286.44</v>
          </cell>
          <cell r="E1195">
            <v>561.11</v>
          </cell>
          <cell r="F1195" t="str">
            <v>m2</v>
          </cell>
          <cell r="G1195">
            <v>30.82</v>
          </cell>
          <cell r="H1195">
            <v>60.38</v>
          </cell>
          <cell r="AI1195">
            <v>0</v>
          </cell>
          <cell r="AJ1195" t="str">
            <v>N</v>
          </cell>
        </row>
        <row r="1196">
          <cell r="A1196" t="str">
            <v>13-05-c-02</v>
          </cell>
          <cell r="B1196" t="str">
            <v>Painting old surfaces : Doors / windows any type Each subsequent coat</v>
          </cell>
          <cell r="C1196" t="str">
            <v>100 Sft</v>
          </cell>
          <cell r="D1196">
            <v>217</v>
          </cell>
          <cell r="E1196">
            <v>437.1</v>
          </cell>
          <cell r="F1196" t="str">
            <v>m2</v>
          </cell>
          <cell r="G1196">
            <v>23.35</v>
          </cell>
          <cell r="H1196">
            <v>47.03</v>
          </cell>
          <cell r="AI1196">
            <v>0</v>
          </cell>
          <cell r="AJ1196" t="str">
            <v>N</v>
          </cell>
        </row>
        <row r="1197">
          <cell r="A1197" t="str">
            <v>13-05-d-01</v>
          </cell>
          <cell r="B1197" t="str">
            <v>Painting old surfaces : Guard bars, gratings, railing &amp; similar open work : First coat</v>
          </cell>
          <cell r="C1197" t="str">
            <v>100 Sft</v>
          </cell>
          <cell r="D1197">
            <v>173.6</v>
          </cell>
          <cell r="E1197">
            <v>336.65</v>
          </cell>
          <cell r="F1197" t="str">
            <v>m2</v>
          </cell>
          <cell r="G1197">
            <v>18.68</v>
          </cell>
          <cell r="H1197">
            <v>36.22</v>
          </cell>
          <cell r="AI1197">
            <v>0</v>
          </cell>
          <cell r="AJ1197" t="str">
            <v>N</v>
          </cell>
        </row>
        <row r="1198">
          <cell r="A1198" t="str">
            <v>13-05-d-02</v>
          </cell>
          <cell r="B1198" t="str">
            <v>Painting old surfaces : Guard bars, gratings, railing &amp; similar work : Each subsequent coat</v>
          </cell>
          <cell r="C1198" t="str">
            <v>100 Sft</v>
          </cell>
          <cell r="D1198">
            <v>147.56</v>
          </cell>
          <cell r="E1198">
            <v>283.32</v>
          </cell>
          <cell r="F1198" t="str">
            <v>m2</v>
          </cell>
          <cell r="G1198">
            <v>15.88</v>
          </cell>
          <cell r="H1198">
            <v>30.49</v>
          </cell>
          <cell r="AI1198">
            <v>0</v>
          </cell>
          <cell r="AJ1198" t="str">
            <v>N</v>
          </cell>
        </row>
        <row r="1199">
          <cell r="A1199" t="str">
            <v>13-05-e-01</v>
          </cell>
          <cell r="B1199" t="str">
            <v>Painting old surfaces : Fillets, framing, skirting pipes, etc. less than 6" girth : First coat</v>
          </cell>
          <cell r="C1199" t="str">
            <v>100 Rft</v>
          </cell>
          <cell r="D1199">
            <v>147.56</v>
          </cell>
          <cell r="E1199">
            <v>285.92</v>
          </cell>
          <cell r="F1199" t="str">
            <v>m</v>
          </cell>
          <cell r="G1199">
            <v>4.84</v>
          </cell>
          <cell r="H1199">
            <v>9.3800000000000008</v>
          </cell>
          <cell r="AI1199">
            <v>0</v>
          </cell>
          <cell r="AJ1199" t="str">
            <v>N</v>
          </cell>
        </row>
        <row r="1200">
          <cell r="A1200" t="str">
            <v>13-05-e-02</v>
          </cell>
          <cell r="B1200" t="str">
            <v>Painting old surfaces : Fillets, framing, skirting pipes, etc. less than 6" girth : Each subseq. coat</v>
          </cell>
          <cell r="C1200" t="str">
            <v>100 Rft</v>
          </cell>
          <cell r="D1200">
            <v>104.16</v>
          </cell>
          <cell r="E1200">
            <v>215.24</v>
          </cell>
          <cell r="F1200" t="str">
            <v>m</v>
          </cell>
          <cell r="G1200">
            <v>3.42</v>
          </cell>
          <cell r="H1200">
            <v>7.06</v>
          </cell>
          <cell r="AI1200">
            <v>0</v>
          </cell>
          <cell r="AJ1200" t="str">
            <v>N</v>
          </cell>
        </row>
        <row r="1201">
          <cell r="A1201" t="str">
            <v>13-05-f-01</v>
          </cell>
          <cell r="B1201" t="str">
            <v>Painting old surfaces : Small detached articles Not exceeding 1 sft : First coat</v>
          </cell>
          <cell r="C1201" t="str">
            <v>100 No.</v>
          </cell>
          <cell r="D1201">
            <v>658.75</v>
          </cell>
          <cell r="E1201">
            <v>1156.67</v>
          </cell>
          <cell r="F1201" t="str">
            <v>100 No.</v>
          </cell>
          <cell r="G1201">
            <v>658.75</v>
          </cell>
          <cell r="H1201">
            <v>1156.67</v>
          </cell>
          <cell r="AI1201">
            <v>0</v>
          </cell>
          <cell r="AJ1201" t="str">
            <v>N</v>
          </cell>
        </row>
        <row r="1202">
          <cell r="A1202" t="str">
            <v>13-05-f-02</v>
          </cell>
          <cell r="B1202" t="str">
            <v>Painting old surfaces : Small detached articles Not exceeding 1 sft : Each subsequent coat</v>
          </cell>
          <cell r="C1202" t="str">
            <v>100 No.</v>
          </cell>
          <cell r="D1202">
            <v>511.5</v>
          </cell>
          <cell r="E1202">
            <v>840.74</v>
          </cell>
          <cell r="F1202" t="str">
            <v>100 No.</v>
          </cell>
          <cell r="G1202">
            <v>511.5</v>
          </cell>
          <cell r="H1202">
            <v>840.74</v>
          </cell>
          <cell r="AI1202">
            <v>0</v>
          </cell>
          <cell r="AJ1202" t="str">
            <v>N</v>
          </cell>
        </row>
        <row r="1203">
          <cell r="A1203" t="str">
            <v>13-05-g-01</v>
          </cell>
          <cell r="B1203" t="str">
            <v>Painting old surfaces : Small detached articles 1sft-3sft area : First coat</v>
          </cell>
          <cell r="C1203" t="str">
            <v>100 No.</v>
          </cell>
          <cell r="D1203">
            <v>1317.5</v>
          </cell>
          <cell r="E1203">
            <v>2267.96</v>
          </cell>
          <cell r="F1203" t="str">
            <v>100 No.</v>
          </cell>
          <cell r="G1203">
            <v>1317.5</v>
          </cell>
          <cell r="H1203">
            <v>2267.96</v>
          </cell>
          <cell r="AI1203">
            <v>0</v>
          </cell>
          <cell r="AJ1203" t="str">
            <v>N</v>
          </cell>
        </row>
        <row r="1204">
          <cell r="A1204" t="str">
            <v>13-05-g-02</v>
          </cell>
          <cell r="B1204" t="str">
            <v>Painting old surfaces : Small detached articles 1sft-3sft area : Each subsequent coat</v>
          </cell>
          <cell r="C1204" t="str">
            <v>100 No.</v>
          </cell>
          <cell r="D1204">
            <v>728.5</v>
          </cell>
          <cell r="E1204">
            <v>1306.8800000000001</v>
          </cell>
          <cell r="F1204" t="str">
            <v>100 No.</v>
          </cell>
          <cell r="G1204">
            <v>728.5</v>
          </cell>
          <cell r="H1204">
            <v>1306.8800000000001</v>
          </cell>
          <cell r="AI1204">
            <v>0</v>
          </cell>
          <cell r="AJ1204" t="str">
            <v>N</v>
          </cell>
        </row>
        <row r="1205">
          <cell r="A1205" t="str">
            <v>13-06-a-01</v>
          </cell>
          <cell r="B1205" t="str">
            <v>Prepare &amp; Paint new corrugated surface, pent roofing etc : Priming coat</v>
          </cell>
          <cell r="C1205" t="str">
            <v>100 Sft</v>
          </cell>
          <cell r="D1205">
            <v>327.98</v>
          </cell>
          <cell r="E1205">
            <v>714.27</v>
          </cell>
          <cell r="F1205" t="str">
            <v>m2</v>
          </cell>
          <cell r="G1205">
            <v>35.29</v>
          </cell>
          <cell r="H1205">
            <v>76.86</v>
          </cell>
          <cell r="AI1205">
            <v>0</v>
          </cell>
          <cell r="AJ1205" t="str">
            <v>N</v>
          </cell>
        </row>
        <row r="1206">
          <cell r="A1206" t="str">
            <v>13-06-a-02</v>
          </cell>
          <cell r="B1206" t="str">
            <v>Prepare &amp; Paint new corrugated surface, pent roofing etc : Each subsequent coat of paint</v>
          </cell>
          <cell r="C1206" t="str">
            <v>100 Sft</v>
          </cell>
          <cell r="D1206">
            <v>169.57</v>
          </cell>
          <cell r="E1206">
            <v>501.29</v>
          </cell>
          <cell r="F1206" t="str">
            <v>m2</v>
          </cell>
          <cell r="G1206">
            <v>18.25</v>
          </cell>
          <cell r="H1206">
            <v>53.94</v>
          </cell>
          <cell r="AI1206">
            <v>0</v>
          </cell>
          <cell r="AJ1206" t="str">
            <v>N</v>
          </cell>
        </row>
        <row r="1207">
          <cell r="A1207" t="str">
            <v>13-06-b-01</v>
          </cell>
          <cell r="B1207" t="str">
            <v>Prepare &amp; Paint new surface, sashes, doors &amp; windows etc : Priming coat</v>
          </cell>
          <cell r="C1207" t="str">
            <v>100 Sft</v>
          </cell>
          <cell r="D1207">
            <v>194.68</v>
          </cell>
          <cell r="E1207">
            <v>442.06</v>
          </cell>
          <cell r="F1207" t="str">
            <v>m2</v>
          </cell>
          <cell r="G1207">
            <v>20.95</v>
          </cell>
          <cell r="H1207">
            <v>47.57</v>
          </cell>
          <cell r="AI1207">
            <v>0</v>
          </cell>
          <cell r="AJ1207" t="str">
            <v>N</v>
          </cell>
        </row>
        <row r="1208">
          <cell r="A1208" t="str">
            <v>13-06-b-02</v>
          </cell>
          <cell r="B1208" t="str">
            <v>Prepare &amp; Paint new surface, sashes, doors &amp; windows etc : Each subsequent coat of paint</v>
          </cell>
          <cell r="C1208" t="str">
            <v>100 Sft</v>
          </cell>
          <cell r="D1208">
            <v>104.16</v>
          </cell>
          <cell r="E1208">
            <v>311.86</v>
          </cell>
          <cell r="F1208" t="str">
            <v>m2</v>
          </cell>
          <cell r="G1208">
            <v>11.21</v>
          </cell>
          <cell r="H1208">
            <v>33.56</v>
          </cell>
          <cell r="AI1208">
            <v>0</v>
          </cell>
          <cell r="AJ1208" t="str">
            <v>N</v>
          </cell>
        </row>
        <row r="1209">
          <cell r="A1209" t="str">
            <v>13-06-c-01</v>
          </cell>
          <cell r="B1209" t="str">
            <v>Prepare &amp; Paint new surface, doors &amp; windows Priming coat.</v>
          </cell>
          <cell r="C1209" t="str">
            <v>100 Sft</v>
          </cell>
          <cell r="D1209">
            <v>327.98</v>
          </cell>
          <cell r="E1209">
            <v>714.27</v>
          </cell>
          <cell r="F1209" t="str">
            <v>m2</v>
          </cell>
          <cell r="G1209">
            <v>35.29</v>
          </cell>
          <cell r="H1209">
            <v>76.86</v>
          </cell>
          <cell r="AI1209">
            <v>0</v>
          </cell>
          <cell r="AJ1209" t="str">
            <v>N</v>
          </cell>
        </row>
        <row r="1210">
          <cell r="A1210" t="str">
            <v>13-06-c-02</v>
          </cell>
          <cell r="B1210" t="str">
            <v>Prepare &amp; Paint new surface, doors &amp; windows Each subsequent coat of paint</v>
          </cell>
          <cell r="C1210" t="str">
            <v>100 Sft</v>
          </cell>
          <cell r="D1210">
            <v>169.57</v>
          </cell>
          <cell r="E1210">
            <v>501.29</v>
          </cell>
          <cell r="F1210" t="str">
            <v>m2</v>
          </cell>
          <cell r="G1210">
            <v>18.25</v>
          </cell>
          <cell r="H1210">
            <v>53.94</v>
          </cell>
          <cell r="AI1210">
            <v>0</v>
          </cell>
          <cell r="AJ1210" t="str">
            <v>N</v>
          </cell>
        </row>
        <row r="1211">
          <cell r="A1211" t="str">
            <v>13-06-d-01</v>
          </cell>
          <cell r="B1211" t="str">
            <v>Prepare &amp; Paint new surfaces of guard bars, railing &amp; similar open work : Priming coat</v>
          </cell>
          <cell r="C1211" t="str">
            <v>100 Sft</v>
          </cell>
          <cell r="D1211">
            <v>194.68</v>
          </cell>
          <cell r="E1211">
            <v>411.21</v>
          </cell>
          <cell r="F1211" t="str">
            <v>m2</v>
          </cell>
          <cell r="G1211">
            <v>20.95</v>
          </cell>
          <cell r="H1211">
            <v>44.25</v>
          </cell>
          <cell r="AI1211">
            <v>0</v>
          </cell>
          <cell r="AJ1211" t="str">
            <v>N</v>
          </cell>
        </row>
        <row r="1212">
          <cell r="A1212" t="str">
            <v>13-06-d-02</v>
          </cell>
          <cell r="B1212" t="str">
            <v>Prepare &amp; Paint new surfaces of guard bars, railing &amp; similar work : Each subsequent coat</v>
          </cell>
          <cell r="C1212" t="str">
            <v>100 Sft</v>
          </cell>
          <cell r="D1212">
            <v>104.16</v>
          </cell>
          <cell r="E1212">
            <v>281</v>
          </cell>
          <cell r="F1212" t="str">
            <v>m2</v>
          </cell>
          <cell r="G1212">
            <v>11.21</v>
          </cell>
          <cell r="H1212">
            <v>30.24</v>
          </cell>
          <cell r="AI1212">
            <v>0</v>
          </cell>
          <cell r="AJ1212" t="str">
            <v>N</v>
          </cell>
        </row>
        <row r="1213">
          <cell r="A1213" t="str">
            <v>13-06-e-01</v>
          </cell>
          <cell r="B1213" t="str">
            <v>Prepare &amp; Paint new surface of fillets, framing, skirtings etc : Priming coat</v>
          </cell>
          <cell r="C1213" t="str">
            <v>100 Rft</v>
          </cell>
          <cell r="D1213">
            <v>147.56</v>
          </cell>
          <cell r="E1213">
            <v>328.52</v>
          </cell>
          <cell r="F1213" t="str">
            <v>m</v>
          </cell>
          <cell r="G1213">
            <v>4.84</v>
          </cell>
          <cell r="H1213">
            <v>10.78</v>
          </cell>
          <cell r="AI1213">
            <v>0</v>
          </cell>
          <cell r="AJ1213" t="str">
            <v>N</v>
          </cell>
        </row>
        <row r="1214">
          <cell r="A1214" t="str">
            <v>13-06-e-02</v>
          </cell>
          <cell r="B1214" t="str">
            <v>Prepare &amp; Paint new surface of fillets, framing, skirtings etc : Each subsequent coat of paint</v>
          </cell>
          <cell r="C1214" t="str">
            <v>100 Rft</v>
          </cell>
          <cell r="D1214">
            <v>69.44</v>
          </cell>
          <cell r="E1214">
            <v>218.15</v>
          </cell>
          <cell r="F1214" t="str">
            <v>m</v>
          </cell>
          <cell r="G1214">
            <v>2.2799999999999998</v>
          </cell>
          <cell r="H1214">
            <v>7.16</v>
          </cell>
          <cell r="AI1214">
            <v>0</v>
          </cell>
          <cell r="AJ1214" t="str">
            <v>N</v>
          </cell>
        </row>
        <row r="1215">
          <cell r="A1215" t="str">
            <v>13-06-f-01</v>
          </cell>
          <cell r="B1215" t="str">
            <v>Prepare &amp; Paint new surface of small detached articles upto 1 sft : Priming coat</v>
          </cell>
          <cell r="C1215" t="str">
            <v>100 No.</v>
          </cell>
          <cell r="D1215">
            <v>651</v>
          </cell>
          <cell r="E1215">
            <v>1366.11</v>
          </cell>
          <cell r="F1215" t="str">
            <v>100 No.</v>
          </cell>
          <cell r="G1215">
            <v>651</v>
          </cell>
          <cell r="H1215">
            <v>1366.11</v>
          </cell>
          <cell r="AI1215">
            <v>0</v>
          </cell>
          <cell r="AJ1215" t="str">
            <v>N</v>
          </cell>
        </row>
        <row r="1216">
          <cell r="A1216" t="str">
            <v>13-06-f-02</v>
          </cell>
          <cell r="B1216" t="str">
            <v>Prepare &amp; Paint new surface of small detached articles upto 1 sft : Each subsequent coat</v>
          </cell>
          <cell r="C1216" t="str">
            <v>100 No.</v>
          </cell>
          <cell r="D1216">
            <v>327.67</v>
          </cell>
          <cell r="E1216">
            <v>906.35</v>
          </cell>
          <cell r="F1216" t="str">
            <v>100 No.</v>
          </cell>
          <cell r="G1216">
            <v>327.67</v>
          </cell>
          <cell r="H1216">
            <v>906.35</v>
          </cell>
          <cell r="AI1216">
            <v>0</v>
          </cell>
          <cell r="AJ1216" t="str">
            <v>N</v>
          </cell>
        </row>
        <row r="1217">
          <cell r="A1217" t="str">
            <v>13-06-g-01</v>
          </cell>
          <cell r="B1217" t="str">
            <v>Prepare &amp; paint surf. of small detached articles 1sft - 3sft area : Priming coat</v>
          </cell>
          <cell r="C1217" t="str">
            <v>100 No.</v>
          </cell>
          <cell r="D1217">
            <v>1309.75</v>
          </cell>
          <cell r="E1217">
            <v>2700.65</v>
          </cell>
          <cell r="F1217" t="str">
            <v>100 No.</v>
          </cell>
          <cell r="G1217">
            <v>1309.75</v>
          </cell>
          <cell r="H1217">
            <v>2700.65</v>
          </cell>
          <cell r="AI1217">
            <v>0</v>
          </cell>
          <cell r="AJ1217" t="str">
            <v>N</v>
          </cell>
        </row>
        <row r="1218">
          <cell r="A1218" t="str">
            <v>13-06-g-02</v>
          </cell>
          <cell r="B1218" t="str">
            <v>Prepare &amp; paint surf. of small detached articles 1sft - 3sft area : Subsequent coat of paint</v>
          </cell>
          <cell r="C1218" t="str">
            <v>100 No.</v>
          </cell>
          <cell r="D1218">
            <v>581.25</v>
          </cell>
          <cell r="E1218">
            <v>1624.88</v>
          </cell>
          <cell r="F1218" t="str">
            <v>100 No.</v>
          </cell>
          <cell r="G1218">
            <v>581.25</v>
          </cell>
          <cell r="H1218">
            <v>1624.88</v>
          </cell>
          <cell r="AI1218">
            <v>0</v>
          </cell>
          <cell r="AJ1218" t="str">
            <v>N</v>
          </cell>
        </row>
        <row r="1219">
          <cell r="A1219" t="str">
            <v>13-06-h</v>
          </cell>
          <cell r="B1219" t="str">
            <v>Extra for knotting &amp; stopping to prime coat on new surface of wood</v>
          </cell>
          <cell r="C1219" t="str">
            <v>100 Sft</v>
          </cell>
          <cell r="D1219">
            <v>35.340000000000003</v>
          </cell>
          <cell r="E1219">
            <v>114.6</v>
          </cell>
          <cell r="F1219" t="str">
            <v>m2</v>
          </cell>
          <cell r="G1219">
            <v>3.8</v>
          </cell>
          <cell r="H1219">
            <v>12.33</v>
          </cell>
          <cell r="AI1219">
            <v>0</v>
          </cell>
          <cell r="AJ1219" t="str">
            <v>N</v>
          </cell>
        </row>
        <row r="1220">
          <cell r="A1220" t="str">
            <v>13-06-i</v>
          </cell>
          <cell r="B1220" t="str">
            <v>Providing and applying 3 coats of approved type of Plastic emulsion paint to Plastic surface as per manufucture specification.</v>
          </cell>
          <cell r="C1220" t="str">
            <v>100 Sft</v>
          </cell>
          <cell r="D1220">
            <v>868</v>
          </cell>
          <cell r="E1220">
            <v>2570.9699999999998</v>
          </cell>
          <cell r="F1220" t="str">
            <v>m2</v>
          </cell>
          <cell r="G1220">
            <v>93.4</v>
          </cell>
          <cell r="H1220">
            <v>276.64</v>
          </cell>
          <cell r="AI1220">
            <v>0</v>
          </cell>
          <cell r="AJ1220" t="str">
            <v>N</v>
          </cell>
        </row>
        <row r="1221">
          <cell r="A1221" t="str">
            <v>13-07-a</v>
          </cell>
          <cell r="B1221" t="str">
            <v>Khanki mixture, applied hot to barrage gates First coat</v>
          </cell>
          <cell r="C1221" t="str">
            <v>2000 Sft</v>
          </cell>
          <cell r="D1221">
            <v>4340</v>
          </cell>
          <cell r="E1221">
            <v>8641</v>
          </cell>
          <cell r="F1221" t="str">
            <v>m2</v>
          </cell>
          <cell r="G1221">
            <v>23.35</v>
          </cell>
          <cell r="H1221">
            <v>46.49</v>
          </cell>
          <cell r="AE1221">
            <v>38</v>
          </cell>
          <cell r="AF1221" t="str">
            <v>Kg</v>
          </cell>
          <cell r="AG1221">
            <v>0.2</v>
          </cell>
          <cell r="AH1221" t="str">
            <v>Kg</v>
          </cell>
          <cell r="AI1221">
            <v>38.200000000000003</v>
          </cell>
          <cell r="AJ1221" t="str">
            <v>Y</v>
          </cell>
        </row>
        <row r="1222">
          <cell r="A1222" t="str">
            <v>13-07-b</v>
          </cell>
          <cell r="B1222" t="str">
            <v>Khanki mixture, applied hot to barrage gates Second coat</v>
          </cell>
          <cell r="C1222" t="str">
            <v>2000 Sft</v>
          </cell>
          <cell r="D1222">
            <v>3279.8</v>
          </cell>
          <cell r="E1222">
            <v>6471.59</v>
          </cell>
          <cell r="F1222" t="str">
            <v>m2</v>
          </cell>
          <cell r="G1222">
            <v>17.649999999999999</v>
          </cell>
          <cell r="H1222">
            <v>34.82</v>
          </cell>
          <cell r="AE1222">
            <v>23.6</v>
          </cell>
          <cell r="AF1222" t="str">
            <v>Kg</v>
          </cell>
          <cell r="AG1222">
            <v>0.13</v>
          </cell>
          <cell r="AH1222" t="str">
            <v>Kg</v>
          </cell>
          <cell r="AI1222">
            <v>23.73</v>
          </cell>
          <cell r="AJ1222" t="str">
            <v>Y</v>
          </cell>
        </row>
        <row r="1223">
          <cell r="A1223" t="str">
            <v>13-08-a</v>
          </cell>
          <cell r="B1223" t="str">
            <v>French polishing complete: On new work</v>
          </cell>
          <cell r="C1223" t="str">
            <v>100 Sft</v>
          </cell>
          <cell r="D1223">
            <v>2790</v>
          </cell>
          <cell r="E1223">
            <v>3872.1</v>
          </cell>
          <cell r="F1223" t="str">
            <v>m2</v>
          </cell>
          <cell r="G1223">
            <v>300.2</v>
          </cell>
          <cell r="H1223">
            <v>416.64</v>
          </cell>
          <cell r="AI1223">
            <v>0</v>
          </cell>
          <cell r="AJ1223" t="str">
            <v>N</v>
          </cell>
        </row>
        <row r="1224">
          <cell r="A1224" t="str">
            <v>13-08-b</v>
          </cell>
          <cell r="B1224" t="str">
            <v>French polishing complete: On old work</v>
          </cell>
          <cell r="C1224" t="str">
            <v>100 Sft</v>
          </cell>
          <cell r="D1224">
            <v>1395</v>
          </cell>
          <cell r="E1224">
            <v>1950.74</v>
          </cell>
          <cell r="F1224" t="str">
            <v>m2</v>
          </cell>
          <cell r="G1224">
            <v>150.1</v>
          </cell>
          <cell r="H1224">
            <v>209.9</v>
          </cell>
          <cell r="AI1224">
            <v>0</v>
          </cell>
          <cell r="AJ1224" t="str">
            <v>N</v>
          </cell>
        </row>
        <row r="1225">
          <cell r="A1225" t="str">
            <v>13-09-a</v>
          </cell>
          <cell r="B1225" t="str">
            <v>Varnishing wood work, including cleaning &amp; preparing surface : First coat.</v>
          </cell>
          <cell r="C1225" t="str">
            <v>100 Sft</v>
          </cell>
          <cell r="D1225">
            <v>173.6</v>
          </cell>
          <cell r="E1225">
            <v>482.62</v>
          </cell>
          <cell r="F1225" t="str">
            <v>m2</v>
          </cell>
          <cell r="G1225">
            <v>18.68</v>
          </cell>
          <cell r="H1225">
            <v>51.93</v>
          </cell>
          <cell r="AI1225">
            <v>0</v>
          </cell>
          <cell r="AJ1225" t="str">
            <v>N</v>
          </cell>
        </row>
        <row r="1226">
          <cell r="A1226" t="str">
            <v>13-09-b</v>
          </cell>
          <cell r="B1226" t="str">
            <v>Varnishing wood work, including cleaning &amp; preparing surface : Second coat</v>
          </cell>
          <cell r="C1226" t="str">
            <v>100 Sft</v>
          </cell>
          <cell r="D1226">
            <v>86.8</v>
          </cell>
          <cell r="E1226">
            <v>323.79000000000002</v>
          </cell>
          <cell r="F1226" t="str">
            <v>m2</v>
          </cell>
          <cell r="G1226">
            <v>9.34</v>
          </cell>
          <cell r="H1226">
            <v>34.840000000000003</v>
          </cell>
          <cell r="AI1226">
            <v>0</v>
          </cell>
          <cell r="AJ1226" t="str">
            <v>N</v>
          </cell>
        </row>
        <row r="1227">
          <cell r="A1227" t="str">
            <v>13-09-c</v>
          </cell>
          <cell r="B1227" t="str">
            <v>Varnishing wood work, including cleaning &amp; preparing surface : Third coat.</v>
          </cell>
          <cell r="C1227" t="str">
            <v>100 Sft</v>
          </cell>
          <cell r="D1227">
            <v>86.8</v>
          </cell>
          <cell r="E1227">
            <v>282.08999999999997</v>
          </cell>
          <cell r="F1227" t="str">
            <v>m2</v>
          </cell>
          <cell r="G1227">
            <v>9.34</v>
          </cell>
          <cell r="H1227">
            <v>30.35</v>
          </cell>
          <cell r="AI1227">
            <v>0</v>
          </cell>
          <cell r="AJ1227" t="str">
            <v>N</v>
          </cell>
        </row>
        <row r="1228">
          <cell r="A1228" t="str">
            <v>13-10-a</v>
          </cell>
          <cell r="B1228" t="str">
            <v>Bitumen coating to plastered / cement concrete surface : 20 Ibs. per 100 sft.</v>
          </cell>
          <cell r="C1228" t="str">
            <v>100 Sft</v>
          </cell>
          <cell r="D1228">
            <v>86.8</v>
          </cell>
          <cell r="E1228">
            <v>661.4</v>
          </cell>
          <cell r="F1228" t="str">
            <v>m2</v>
          </cell>
          <cell r="G1228">
            <v>9.34</v>
          </cell>
          <cell r="H1228">
            <v>71.17</v>
          </cell>
          <cell r="AE1228">
            <v>9.07</v>
          </cell>
          <cell r="AF1228" t="str">
            <v>Kg</v>
          </cell>
          <cell r="AG1228">
            <v>0.98</v>
          </cell>
          <cell r="AH1228" t="str">
            <v>Kg</v>
          </cell>
          <cell r="AI1228">
            <v>10.050000000000001</v>
          </cell>
          <cell r="AJ1228" t="str">
            <v>Y</v>
          </cell>
        </row>
        <row r="1229">
          <cell r="A1229" t="str">
            <v>13-10-b</v>
          </cell>
          <cell r="B1229" t="str">
            <v>Bitumen coating to plastered / cement concrete surface : 14 Ibs. per 100 sft.</v>
          </cell>
          <cell r="C1229" t="str">
            <v>100 Sft</v>
          </cell>
          <cell r="D1229">
            <v>520.79999999999995</v>
          </cell>
          <cell r="E1229">
            <v>947.6</v>
          </cell>
          <cell r="F1229" t="str">
            <v>m2</v>
          </cell>
          <cell r="G1229">
            <v>56.04</v>
          </cell>
          <cell r="H1229">
            <v>101.96</v>
          </cell>
          <cell r="AE1229">
            <v>6.35</v>
          </cell>
          <cell r="AF1229" t="str">
            <v>Kg</v>
          </cell>
          <cell r="AG1229">
            <v>0.68</v>
          </cell>
          <cell r="AH1229" t="str">
            <v>Kg</v>
          </cell>
          <cell r="AI1229">
            <v>7.0299999999999994</v>
          </cell>
          <cell r="AJ1229" t="str">
            <v>Y</v>
          </cell>
        </row>
        <row r="1230">
          <cell r="A1230" t="str">
            <v>13-10-c</v>
          </cell>
          <cell r="B1230" t="str">
            <v>Bitumen coating to plastered / cement concrete surface : 10 Ibs. per 100 sft.</v>
          </cell>
          <cell r="C1230" t="str">
            <v>100 Sft</v>
          </cell>
          <cell r="D1230">
            <v>347.2</v>
          </cell>
          <cell r="E1230">
            <v>675.39</v>
          </cell>
          <cell r="F1230" t="str">
            <v>m2</v>
          </cell>
          <cell r="G1230">
            <v>37.36</v>
          </cell>
          <cell r="H1230">
            <v>72.67</v>
          </cell>
          <cell r="AE1230">
            <v>4.53</v>
          </cell>
          <cell r="AF1230" t="str">
            <v>Kg</v>
          </cell>
          <cell r="AG1230">
            <v>0.49</v>
          </cell>
          <cell r="AH1230" t="str">
            <v>Kg</v>
          </cell>
          <cell r="AI1230">
            <v>5.0200000000000005</v>
          </cell>
          <cell r="AJ1230" t="str">
            <v>Y</v>
          </cell>
        </row>
        <row r="1231">
          <cell r="A1231" t="str">
            <v>13-11</v>
          </cell>
          <cell r="B1231" t="str">
            <v>Writing letters or figures</v>
          </cell>
          <cell r="C1231" t="str">
            <v>Each</v>
          </cell>
          <cell r="D1231">
            <v>5.15</v>
          </cell>
          <cell r="E1231">
            <v>6.16</v>
          </cell>
          <cell r="F1231" t="str">
            <v>Each</v>
          </cell>
          <cell r="G1231">
            <v>5.15</v>
          </cell>
          <cell r="H1231">
            <v>6.16</v>
          </cell>
          <cell r="AI1231">
            <v>0</v>
          </cell>
          <cell r="AJ1231" t="str">
            <v>N</v>
          </cell>
        </row>
        <row r="1232">
          <cell r="A1232" t="str">
            <v>13-12-a</v>
          </cell>
          <cell r="B1232" t="str">
            <v>Coaltar paint applied hot: First coat</v>
          </cell>
          <cell r="C1232" t="str">
            <v>100 Sft</v>
          </cell>
          <cell r="D1232">
            <v>102.3</v>
          </cell>
          <cell r="E1232">
            <v>703.48</v>
          </cell>
          <cell r="F1232" t="str">
            <v>m2</v>
          </cell>
          <cell r="G1232">
            <v>11.01</v>
          </cell>
          <cell r="H1232">
            <v>75.69</v>
          </cell>
          <cell r="AI1232">
            <v>0</v>
          </cell>
          <cell r="AJ1232" t="str">
            <v>N</v>
          </cell>
        </row>
        <row r="1233">
          <cell r="A1233" t="str">
            <v>13-12-b</v>
          </cell>
          <cell r="B1233" t="str">
            <v>Coaltar paint applied hot: Second coat</v>
          </cell>
          <cell r="C1233" t="str">
            <v>100 Sft</v>
          </cell>
          <cell r="D1233">
            <v>62</v>
          </cell>
          <cell r="E1233">
            <v>400.94</v>
          </cell>
          <cell r="F1233" t="str">
            <v>m2</v>
          </cell>
          <cell r="G1233">
            <v>6.67</v>
          </cell>
          <cell r="H1233">
            <v>43.14</v>
          </cell>
          <cell r="AE1233">
            <v>4.5</v>
          </cell>
          <cell r="AF1233" t="str">
            <v>Kg</v>
          </cell>
          <cell r="AG1233">
            <v>0.48</v>
          </cell>
          <cell r="AH1233" t="str">
            <v>Kg</v>
          </cell>
          <cell r="AI1233">
            <v>4.9800000000000004</v>
          </cell>
          <cell r="AJ1233" t="str">
            <v>Y</v>
          </cell>
        </row>
        <row r="1234">
          <cell r="A1234" t="str">
            <v>13-13-a</v>
          </cell>
          <cell r="B1234" t="str">
            <v>Solignum paint applied hot: First coat</v>
          </cell>
          <cell r="C1234" t="str">
            <v>100 Sft</v>
          </cell>
          <cell r="D1234">
            <v>194.37</v>
          </cell>
          <cell r="E1234">
            <v>626.95000000000005</v>
          </cell>
          <cell r="F1234" t="str">
            <v>m2</v>
          </cell>
          <cell r="G1234">
            <v>20.91</v>
          </cell>
          <cell r="H1234">
            <v>67.459999999999994</v>
          </cell>
          <cell r="AI1234">
            <v>0</v>
          </cell>
          <cell r="AJ1234" t="str">
            <v>N</v>
          </cell>
        </row>
        <row r="1235">
          <cell r="A1235" t="str">
            <v>13-13-b</v>
          </cell>
          <cell r="B1235" t="str">
            <v>Solignum paint applied hot: Second coat</v>
          </cell>
          <cell r="C1235" t="str">
            <v>100 Sft</v>
          </cell>
          <cell r="D1235">
            <v>100.13</v>
          </cell>
          <cell r="E1235">
            <v>799.51</v>
          </cell>
          <cell r="F1235" t="str">
            <v>m2</v>
          </cell>
          <cell r="G1235">
            <v>10.77</v>
          </cell>
          <cell r="H1235">
            <v>86.03</v>
          </cell>
          <cell r="AI1235">
            <v>0</v>
          </cell>
          <cell r="AJ1235" t="str">
            <v>N</v>
          </cell>
        </row>
        <row r="1236">
          <cell r="A1236" t="str">
            <v>13-14-a</v>
          </cell>
          <cell r="B1236" t="str">
            <v>Creosote paint applied hot: First coat</v>
          </cell>
          <cell r="C1236" t="str">
            <v>100 Sft</v>
          </cell>
          <cell r="D1236">
            <v>194.37</v>
          </cell>
          <cell r="E1236">
            <v>471.58</v>
          </cell>
          <cell r="F1236" t="str">
            <v>m2</v>
          </cell>
          <cell r="G1236">
            <v>20.91</v>
          </cell>
          <cell r="H1236">
            <v>50.74</v>
          </cell>
          <cell r="AI1236">
            <v>0</v>
          </cell>
          <cell r="AJ1236" t="str">
            <v>N</v>
          </cell>
        </row>
        <row r="1237">
          <cell r="A1237" t="str">
            <v>13-14-b</v>
          </cell>
          <cell r="B1237" t="str">
            <v>Creosote paint applied hot: Second coat</v>
          </cell>
          <cell r="C1237" t="str">
            <v>100 Sft</v>
          </cell>
          <cell r="D1237">
            <v>100.13</v>
          </cell>
          <cell r="E1237">
            <v>285.93</v>
          </cell>
          <cell r="F1237" t="str">
            <v>m2</v>
          </cell>
          <cell r="G1237">
            <v>10.77</v>
          </cell>
          <cell r="H1237">
            <v>30.77</v>
          </cell>
          <cell r="AI1237">
            <v>0</v>
          </cell>
          <cell r="AJ1237" t="str">
            <v>N</v>
          </cell>
        </row>
        <row r="1238">
          <cell r="A1238" t="str">
            <v>13-15</v>
          </cell>
          <cell r="B1238" t="str">
            <v>Burning off or rubbing down with pumice stone, old paint from wood work</v>
          </cell>
          <cell r="C1238" t="str">
            <v>100 Sft</v>
          </cell>
          <cell r="D1238">
            <v>356.5</v>
          </cell>
          <cell r="E1238">
            <v>561.09</v>
          </cell>
          <cell r="F1238" t="str">
            <v>m2</v>
          </cell>
          <cell r="G1238">
            <v>38.36</v>
          </cell>
          <cell r="H1238">
            <v>60.37</v>
          </cell>
          <cell r="AI1238">
            <v>0</v>
          </cell>
          <cell r="AJ1238" t="str">
            <v>N</v>
          </cell>
        </row>
        <row r="1239">
          <cell r="A1239" t="str">
            <v>13-16</v>
          </cell>
          <cell r="B1239" t="str">
            <v>Removing with caustic soda,old paint from wood work</v>
          </cell>
          <cell r="C1239" t="str">
            <v>100 Sft</v>
          </cell>
          <cell r="D1239">
            <v>139.5</v>
          </cell>
          <cell r="E1239">
            <v>163.69999999999999</v>
          </cell>
          <cell r="F1239" t="str">
            <v>m2</v>
          </cell>
          <cell r="G1239">
            <v>15.01</v>
          </cell>
          <cell r="H1239">
            <v>17.61</v>
          </cell>
          <cell r="AI1239">
            <v>0</v>
          </cell>
          <cell r="AJ1239" t="str">
            <v>N</v>
          </cell>
        </row>
        <row r="1240">
          <cell r="A1240" t="str">
            <v>13-17</v>
          </cell>
          <cell r="B1240" t="str">
            <v>Painting distance marks with white ground and black letterin on both faces</v>
          </cell>
          <cell r="C1240" t="str">
            <v>Each</v>
          </cell>
          <cell r="D1240">
            <v>26.5</v>
          </cell>
          <cell r="E1240">
            <v>65.13</v>
          </cell>
          <cell r="F1240" t="str">
            <v>Each</v>
          </cell>
          <cell r="G1240">
            <v>26.5</v>
          </cell>
          <cell r="H1240">
            <v>65.13</v>
          </cell>
          <cell r="AI1240">
            <v>0</v>
          </cell>
          <cell r="AJ1240" t="str">
            <v>N</v>
          </cell>
        </row>
        <row r="1241">
          <cell r="A1241" t="str">
            <v>13-18</v>
          </cell>
          <cell r="B1241" t="str">
            <v>Painting two feet wide gauges, reading to 1/10th of a foot.</v>
          </cell>
          <cell r="C1241" t="str">
            <v>100 RFT</v>
          </cell>
          <cell r="D1241">
            <v>5821.95</v>
          </cell>
          <cell r="E1241">
            <v>6873.51</v>
          </cell>
          <cell r="F1241" t="str">
            <v>m</v>
          </cell>
          <cell r="G1241">
            <v>191.01</v>
          </cell>
          <cell r="H1241">
            <v>225.51</v>
          </cell>
          <cell r="AI1241">
            <v>0</v>
          </cell>
          <cell r="AJ1241" t="str">
            <v>N</v>
          </cell>
        </row>
        <row r="1242">
          <cell r="A1242" t="str">
            <v>13-19</v>
          </cell>
          <cell r="B1242" t="str">
            <v>Painting sounding rods and other guages, reading to 1/10th of a foot</v>
          </cell>
          <cell r="C1242" t="str">
            <v>100 RFT</v>
          </cell>
          <cell r="D1242">
            <v>2910.98</v>
          </cell>
          <cell r="E1242">
            <v>3310.64</v>
          </cell>
          <cell r="F1242" t="str">
            <v>m</v>
          </cell>
          <cell r="G1242">
            <v>95.5</v>
          </cell>
          <cell r="H1242">
            <v>108.62</v>
          </cell>
          <cell r="AI1242">
            <v>0</v>
          </cell>
          <cell r="AJ1242" t="str">
            <v>N</v>
          </cell>
        </row>
        <row r="1243">
          <cell r="A1243" t="str">
            <v>13-20</v>
          </cell>
          <cell r="B1243" t="str">
            <v>Painting levelling staves</v>
          </cell>
          <cell r="C1243" t="str">
            <v>100 RFT</v>
          </cell>
          <cell r="D1243">
            <v>8704.57</v>
          </cell>
          <cell r="E1243">
            <v>9230.92</v>
          </cell>
          <cell r="F1243" t="str">
            <v>m</v>
          </cell>
          <cell r="G1243">
            <v>285.58</v>
          </cell>
          <cell r="H1243">
            <v>302.85000000000002</v>
          </cell>
          <cell r="AI1243">
            <v>0</v>
          </cell>
          <cell r="AJ1243" t="str">
            <v>N</v>
          </cell>
        </row>
        <row r="1244">
          <cell r="A1244" t="str">
            <v>13-21-a</v>
          </cell>
          <cell r="B1244" t="str">
            <v>Painting &amp; lettering (2 coats) on both sides with syn. enamel paint : Mile/km posts</v>
          </cell>
          <cell r="C1244" t="str">
            <v>Each</v>
          </cell>
          <cell r="D1244">
            <v>217</v>
          </cell>
          <cell r="E1244">
            <v>317.13</v>
          </cell>
          <cell r="F1244" t="str">
            <v>Each</v>
          </cell>
          <cell r="G1244">
            <v>217</v>
          </cell>
          <cell r="H1244">
            <v>317.13</v>
          </cell>
          <cell r="J1244" t="str">
            <v>The ratio in the rate</v>
          </cell>
          <cell r="AI1244">
            <v>0</v>
          </cell>
          <cell r="AJ1244" t="str">
            <v>N</v>
          </cell>
        </row>
        <row r="1245">
          <cell r="A1245" t="str">
            <v>13-21-b</v>
          </cell>
          <cell r="B1245" t="str">
            <v>Painting &amp; lettering (2 coats) on both sides with syn. enamel paint : Furlong or 1/10 km posts</v>
          </cell>
          <cell r="C1245" t="str">
            <v>Each</v>
          </cell>
          <cell r="D1245">
            <v>27.17</v>
          </cell>
          <cell r="E1245">
            <v>39.72</v>
          </cell>
          <cell r="F1245" t="str">
            <v>Each</v>
          </cell>
          <cell r="G1245">
            <v>27.17</v>
          </cell>
          <cell r="H1245">
            <v>39.72</v>
          </cell>
          <cell r="AI1245">
            <v>0</v>
          </cell>
          <cell r="AJ1245" t="str">
            <v>N</v>
          </cell>
        </row>
        <row r="1246">
          <cell r="A1246" t="str">
            <v>13-21-c</v>
          </cell>
          <cell r="B1246" t="str">
            <v>Painting &amp; lettering (2 coats) on both sides with syn. enamel paint : Sign posts</v>
          </cell>
          <cell r="C1246" t="str">
            <v>Each</v>
          </cell>
          <cell r="D1246">
            <v>286.44</v>
          </cell>
          <cell r="E1246">
            <v>386.57</v>
          </cell>
          <cell r="F1246" t="str">
            <v>Each</v>
          </cell>
          <cell r="G1246">
            <v>286.44</v>
          </cell>
          <cell r="H1246">
            <v>386.57</v>
          </cell>
          <cell r="AI1246">
            <v>0</v>
          </cell>
          <cell r="AJ1246" t="str">
            <v>N</v>
          </cell>
        </row>
        <row r="1247">
          <cell r="A1247" t="str">
            <v>13-22</v>
          </cell>
          <cell r="B1247" t="str">
            <v>Removing paint or varnish from wall</v>
          </cell>
          <cell r="C1247" t="str">
            <v>100 Sft</v>
          </cell>
          <cell r="D1247">
            <v>279</v>
          </cell>
          <cell r="E1247">
            <v>279</v>
          </cell>
          <cell r="F1247" t="str">
            <v>m2</v>
          </cell>
          <cell r="G1247">
            <v>30.02</v>
          </cell>
          <cell r="H1247">
            <v>30.02</v>
          </cell>
          <cell r="AI1247">
            <v>0</v>
          </cell>
          <cell r="AJ1247" t="str">
            <v>N</v>
          </cell>
        </row>
        <row r="1248">
          <cell r="A1248" t="str">
            <v>13-23-a</v>
          </cell>
          <cell r="B1248" t="str">
            <v>Scraing of Khanki paint from barrage gates</v>
          </cell>
          <cell r="C1248" t="str">
            <v>100 Sft</v>
          </cell>
          <cell r="D1248">
            <v>3.49</v>
          </cell>
          <cell r="E1248">
            <v>76.09</v>
          </cell>
          <cell r="F1248" t="str">
            <v>m2</v>
          </cell>
          <cell r="G1248">
            <v>0.38</v>
          </cell>
          <cell r="H1248">
            <v>8.19</v>
          </cell>
          <cell r="AI1248">
            <v>0</v>
          </cell>
          <cell r="AJ1248" t="str">
            <v>N</v>
          </cell>
        </row>
        <row r="1249">
          <cell r="A1249" t="str">
            <v>13-23-b</v>
          </cell>
          <cell r="B1249" t="str">
            <v>Scraping of Aluminium paint from barrage headworks</v>
          </cell>
          <cell r="C1249" t="str">
            <v>100 Sft</v>
          </cell>
          <cell r="D1249">
            <v>69.75</v>
          </cell>
          <cell r="E1249">
            <v>142.35</v>
          </cell>
          <cell r="F1249" t="str">
            <v>m2</v>
          </cell>
          <cell r="G1249">
            <v>7.51</v>
          </cell>
          <cell r="H1249">
            <v>15.32</v>
          </cell>
          <cell r="AI1249">
            <v>0</v>
          </cell>
          <cell r="AJ1249" t="str">
            <v>N</v>
          </cell>
        </row>
        <row r="1250">
          <cell r="A1250" t="str">
            <v>13-24</v>
          </cell>
          <cell r="B1250" t="str">
            <v>Painting letters with shade</v>
          </cell>
          <cell r="C1250" t="str">
            <v>letter</v>
          </cell>
          <cell r="D1250">
            <v>13.89</v>
          </cell>
          <cell r="E1250">
            <v>18.95</v>
          </cell>
          <cell r="F1250" t="str">
            <v>letter</v>
          </cell>
          <cell r="G1250">
            <v>13.89</v>
          </cell>
          <cell r="H1250">
            <v>18.95</v>
          </cell>
          <cell r="AI1250">
            <v>0</v>
          </cell>
          <cell r="AJ1250" t="str">
            <v>N</v>
          </cell>
        </row>
        <row r="1251">
          <cell r="A1251" t="str">
            <v>13-25</v>
          </cell>
          <cell r="B1251" t="str">
            <v>Scraping rust from old rails or girders</v>
          </cell>
          <cell r="C1251" t="str">
            <v>100 Sft</v>
          </cell>
          <cell r="D1251">
            <v>418.5</v>
          </cell>
          <cell r="E1251">
            <v>491.1</v>
          </cell>
          <cell r="F1251" t="str">
            <v>m2</v>
          </cell>
          <cell r="G1251">
            <v>45.03</v>
          </cell>
          <cell r="H1251">
            <v>52.84</v>
          </cell>
          <cell r="AI1251">
            <v>0</v>
          </cell>
          <cell r="AJ1251" t="str">
            <v>N</v>
          </cell>
        </row>
        <row r="1252">
          <cell r="A1252" t="str">
            <v>13-26</v>
          </cell>
          <cell r="B1252" t="str">
            <v>Chiselling old paint from brick work</v>
          </cell>
          <cell r="C1252" t="str">
            <v>100 Sft</v>
          </cell>
          <cell r="D1252">
            <v>558</v>
          </cell>
          <cell r="E1252">
            <v>630.6</v>
          </cell>
          <cell r="F1252" t="str">
            <v>m2</v>
          </cell>
          <cell r="G1252">
            <v>60.04</v>
          </cell>
          <cell r="H1252">
            <v>67.849999999999994</v>
          </cell>
          <cell r="AI1252">
            <v>0</v>
          </cell>
          <cell r="AJ1252" t="str">
            <v>N</v>
          </cell>
        </row>
        <row r="1253">
          <cell r="A1253" t="str">
            <v>13-27</v>
          </cell>
          <cell r="B1253" t="str">
            <v>Cleaning glasses with chalk and spirit etc</v>
          </cell>
          <cell r="C1253" t="str">
            <v>100 Sft</v>
          </cell>
          <cell r="D1253">
            <v>279</v>
          </cell>
          <cell r="E1253">
            <v>351.6</v>
          </cell>
          <cell r="F1253" t="str">
            <v>m2</v>
          </cell>
          <cell r="G1253">
            <v>30.02</v>
          </cell>
          <cell r="H1253">
            <v>37.83</v>
          </cell>
          <cell r="AI1253">
            <v>0</v>
          </cell>
          <cell r="AJ1253" t="str">
            <v>N</v>
          </cell>
        </row>
        <row r="1254">
          <cell r="A1254" t="str">
            <v>13-28</v>
          </cell>
          <cell r="B1254" t="str">
            <v>Cleaning and oiling rafter or rolled steel beams</v>
          </cell>
          <cell r="C1254" t="str">
            <v>100 Sft</v>
          </cell>
          <cell r="D1254">
            <v>139.5</v>
          </cell>
          <cell r="E1254">
            <v>146.84</v>
          </cell>
          <cell r="F1254" t="str">
            <v>m2</v>
          </cell>
          <cell r="G1254">
            <v>15.01</v>
          </cell>
          <cell r="H1254">
            <v>15.8</v>
          </cell>
          <cell r="AI1254">
            <v>0</v>
          </cell>
          <cell r="AJ1254" t="str">
            <v>N</v>
          </cell>
        </row>
        <row r="1255">
          <cell r="A1255" t="str">
            <v>13-29</v>
          </cell>
          <cell r="B1255" t="str">
            <v>Cleaning and painting punkha poles, including fixing hooks</v>
          </cell>
          <cell r="C1255" t="str">
            <v>Each</v>
          </cell>
          <cell r="D1255">
            <v>279</v>
          </cell>
          <cell r="E1255">
            <v>300.27</v>
          </cell>
          <cell r="F1255" t="str">
            <v>Each</v>
          </cell>
          <cell r="G1255">
            <v>279</v>
          </cell>
          <cell r="H1255">
            <v>300.27</v>
          </cell>
          <cell r="AI1255">
            <v>0</v>
          </cell>
          <cell r="AJ1255" t="str">
            <v>N</v>
          </cell>
        </row>
        <row r="1256">
          <cell r="A1256" t="str">
            <v>13-30-a</v>
          </cell>
          <cell r="B1256" t="str">
            <v>Preparing surface and painting with emulsion paint : First coat</v>
          </cell>
          <cell r="C1256" t="str">
            <v>100 Sft</v>
          </cell>
          <cell r="D1256">
            <v>347.2</v>
          </cell>
          <cell r="E1256">
            <v>793.33</v>
          </cell>
          <cell r="F1256" t="str">
            <v>m2</v>
          </cell>
          <cell r="G1256">
            <v>37.36</v>
          </cell>
          <cell r="H1256">
            <v>85.36</v>
          </cell>
          <cell r="AI1256">
            <v>0</v>
          </cell>
          <cell r="AJ1256" t="str">
            <v>N</v>
          </cell>
        </row>
        <row r="1257">
          <cell r="A1257" t="str">
            <v>13-30-b</v>
          </cell>
          <cell r="B1257" t="str">
            <v>Preparing surface and painting with emulsion paint : 2nd &amp; each subsequent coat.</v>
          </cell>
          <cell r="C1257" t="str">
            <v>100 Sft</v>
          </cell>
          <cell r="D1257">
            <v>173.6</v>
          </cell>
          <cell r="E1257">
            <v>336.83</v>
          </cell>
          <cell r="F1257" t="str">
            <v>m2</v>
          </cell>
          <cell r="G1257">
            <v>18.68</v>
          </cell>
          <cell r="H1257">
            <v>36.24</v>
          </cell>
          <cell r="AI1257">
            <v>0</v>
          </cell>
          <cell r="AJ1257" t="str">
            <v>N</v>
          </cell>
        </row>
        <row r="1258">
          <cell r="A1258" t="str">
            <v>13-31</v>
          </cell>
          <cell r="B1258" t="str">
            <v>Pavement Marking using Reflective Chlorinated Rubber Paint with Glass Beads as per specification</v>
          </cell>
          <cell r="C1258" t="str">
            <v>100 Sft</v>
          </cell>
          <cell r="D1258">
            <v>573.5</v>
          </cell>
          <cell r="E1258">
            <v>3431.76</v>
          </cell>
          <cell r="F1258" t="str">
            <v>m2</v>
          </cell>
          <cell r="G1258">
            <v>61.71</v>
          </cell>
          <cell r="H1258">
            <v>369.26</v>
          </cell>
          <cell r="AI1258">
            <v>0</v>
          </cell>
          <cell r="AJ1258" t="str">
            <v>N</v>
          </cell>
        </row>
        <row r="1259">
          <cell r="A1259" t="str">
            <v>13-33</v>
          </cell>
          <cell r="B1259" t="str">
            <v>Repainting of ceiling fan (all sizes &amp; types) incl painting of blades, canopy etc with syn. enamel</v>
          </cell>
          <cell r="C1259" t="str">
            <v>Job</v>
          </cell>
          <cell r="D1259">
            <v>41.23</v>
          </cell>
          <cell r="E1259">
            <v>129.87</v>
          </cell>
          <cell r="F1259" t="str">
            <v>Job</v>
          </cell>
          <cell r="G1259">
            <v>41.23</v>
          </cell>
          <cell r="H1259">
            <v>129.87</v>
          </cell>
          <cell r="AI1259">
            <v>0</v>
          </cell>
          <cell r="AJ1259" t="str">
            <v>N</v>
          </cell>
        </row>
        <row r="1260">
          <cell r="A1260" t="str">
            <v>13-34</v>
          </cell>
          <cell r="B1260" t="str">
            <v>Repainting of iron poles with cross arms, with bitumen or other approved paint</v>
          </cell>
          <cell r="C1260" t="str">
            <v>Job</v>
          </cell>
          <cell r="D1260">
            <v>286.75</v>
          </cell>
          <cell r="E1260">
            <v>348.25</v>
          </cell>
          <cell r="F1260" t="str">
            <v>Job</v>
          </cell>
          <cell r="G1260">
            <v>286.75</v>
          </cell>
          <cell r="H1260">
            <v>348.25</v>
          </cell>
          <cell r="AI1260">
            <v>0</v>
          </cell>
          <cell r="AJ1260" t="str">
            <v>N</v>
          </cell>
        </row>
        <row r="1261">
          <cell r="A1261" t="str">
            <v>13-35-a</v>
          </cell>
          <cell r="B1261" t="str">
            <v>Repainting of pipes and specials of GI, MS or PVC conduit etc : Upto 1.5" i/d</v>
          </cell>
          <cell r="C1261" t="str">
            <v>100 RFT</v>
          </cell>
          <cell r="D1261">
            <v>179.57</v>
          </cell>
          <cell r="E1261">
            <v>370.47</v>
          </cell>
          <cell r="F1261" t="str">
            <v>m</v>
          </cell>
          <cell r="G1261">
            <v>5.89</v>
          </cell>
          <cell r="H1261">
            <v>12.15</v>
          </cell>
          <cell r="AI1261">
            <v>0</v>
          </cell>
          <cell r="AJ1261" t="str">
            <v>N</v>
          </cell>
        </row>
        <row r="1262">
          <cell r="A1262" t="str">
            <v>13-35-b</v>
          </cell>
          <cell r="B1262" t="str">
            <v>Repainting of pipes and specials of GI, MS or PVC conduit etc : From 1.5" to 2" i/d</v>
          </cell>
          <cell r="C1262" t="str">
            <v>100 RFT</v>
          </cell>
          <cell r="D1262">
            <v>269.36</v>
          </cell>
          <cell r="E1262">
            <v>631.35</v>
          </cell>
          <cell r="F1262" t="str">
            <v>m</v>
          </cell>
          <cell r="G1262">
            <v>8.84</v>
          </cell>
          <cell r="H1262">
            <v>20.71</v>
          </cell>
          <cell r="AI1262">
            <v>0</v>
          </cell>
          <cell r="AJ1262" t="str">
            <v>N</v>
          </cell>
        </row>
        <row r="1263">
          <cell r="A1263" t="str">
            <v>13-35-c</v>
          </cell>
          <cell r="B1263" t="str">
            <v>Repainting of pipes and specials of GI, MS or PVC conduit etc : From 2" to 4" i/d</v>
          </cell>
          <cell r="C1263" t="str">
            <v>100 RFT</v>
          </cell>
          <cell r="D1263">
            <v>359.15</v>
          </cell>
          <cell r="E1263">
            <v>777.41</v>
          </cell>
          <cell r="F1263" t="str">
            <v>m</v>
          </cell>
          <cell r="G1263">
            <v>11.78</v>
          </cell>
          <cell r="H1263">
            <v>25.51</v>
          </cell>
          <cell r="AI1263">
            <v>0</v>
          </cell>
          <cell r="AJ1263" t="str">
            <v>N</v>
          </cell>
        </row>
        <row r="1264">
          <cell r="A1264" t="str">
            <v>13-36</v>
          </cell>
          <cell r="B1264" t="str">
            <v>Repainting main switches &amp; branch distribution boards of all sizes &amp; types with approved paint</v>
          </cell>
          <cell r="C1264" t="str">
            <v>Job</v>
          </cell>
          <cell r="D1264">
            <v>44.17</v>
          </cell>
          <cell r="E1264">
            <v>88.04</v>
          </cell>
          <cell r="F1264" t="str">
            <v>Job</v>
          </cell>
          <cell r="G1264">
            <v>44.17</v>
          </cell>
          <cell r="H1264">
            <v>88.04</v>
          </cell>
          <cell r="AI1264">
            <v>0</v>
          </cell>
          <cell r="AJ1264" t="str">
            <v>N</v>
          </cell>
        </row>
        <row r="1265">
          <cell r="A1265" t="str">
            <v>13-37</v>
          </cell>
          <cell r="B1265" t="str">
            <v>Extra labour for painting, varnishing etc from 20' height &amp; above, for every additional 10'.</v>
          </cell>
          <cell r="C1265" t="str">
            <v>100/coat</v>
          </cell>
          <cell r="D1265">
            <v>50.22</v>
          </cell>
          <cell r="E1265">
            <v>50.22</v>
          </cell>
          <cell r="F1265" t="str">
            <v>m2</v>
          </cell>
          <cell r="G1265">
            <v>5.4</v>
          </cell>
          <cell r="H1265">
            <v>5.4</v>
          </cell>
          <cell r="J1265" t="str">
            <v>The height will be</v>
          </cell>
          <cell r="AI1265">
            <v>0</v>
          </cell>
          <cell r="AJ1265" t="str">
            <v>N</v>
          </cell>
        </row>
        <row r="1266">
          <cell r="A1266" t="str">
            <v>13-38-a</v>
          </cell>
          <cell r="B1266" t="str">
            <v>Preparing surface &amp; painting with snowcem / weathershield paint : First coat</v>
          </cell>
          <cell r="C1266" t="str">
            <v>100/coat</v>
          </cell>
          <cell r="D1266">
            <v>434</v>
          </cell>
          <cell r="E1266">
            <v>811.04</v>
          </cell>
          <cell r="F1266" t="str">
            <v>m2</v>
          </cell>
          <cell r="G1266">
            <v>46.7</v>
          </cell>
          <cell r="H1266">
            <v>87.27</v>
          </cell>
          <cell r="AI1266">
            <v>0</v>
          </cell>
          <cell r="AJ1266" t="str">
            <v>N</v>
          </cell>
        </row>
        <row r="1267">
          <cell r="A1267" t="str">
            <v>13-38-b</v>
          </cell>
          <cell r="B1267" t="str">
            <v>Preparing surface &amp; painting with snowcem / weathershield paint : 2nd &amp; subsequent coats</v>
          </cell>
          <cell r="C1267" t="str">
            <v>100/coat</v>
          </cell>
          <cell r="D1267">
            <v>217</v>
          </cell>
          <cell r="E1267">
            <v>422.1</v>
          </cell>
          <cell r="F1267" t="str">
            <v>m2</v>
          </cell>
          <cell r="G1267">
            <v>23.35</v>
          </cell>
          <cell r="H1267">
            <v>45.42</v>
          </cell>
          <cell r="AI1267">
            <v>0</v>
          </cell>
          <cell r="AJ1267" t="str">
            <v>N</v>
          </cell>
        </row>
        <row r="1268">
          <cell r="A1268" t="str">
            <v>14-01-a</v>
          </cell>
          <cell r="B1268" t="str">
            <v>Providing and Fixing glazed earthen ware WC European type excluding cost of seat &amp; cover : White</v>
          </cell>
          <cell r="C1268" t="str">
            <v>Each</v>
          </cell>
          <cell r="D1268">
            <v>265.98</v>
          </cell>
          <cell r="E1268">
            <v>3290.98</v>
          </cell>
          <cell r="F1268" t="str">
            <v>Each</v>
          </cell>
          <cell r="G1268">
            <v>265.98</v>
          </cell>
          <cell r="H1268">
            <v>3290.98</v>
          </cell>
          <cell r="AI1268">
            <v>0</v>
          </cell>
          <cell r="AJ1268" t="str">
            <v>N</v>
          </cell>
        </row>
        <row r="1269">
          <cell r="A1269" t="str">
            <v>14-01-b</v>
          </cell>
          <cell r="B1269" t="str">
            <v>Providing and Fixing glazed earthen ware WC European type excluding cost of seat &amp; cover : Coloured</v>
          </cell>
          <cell r="C1269" t="str">
            <v>Each</v>
          </cell>
          <cell r="D1269">
            <v>265.98</v>
          </cell>
          <cell r="E1269">
            <v>3508.78</v>
          </cell>
          <cell r="F1269" t="str">
            <v>Each</v>
          </cell>
          <cell r="G1269">
            <v>265.98</v>
          </cell>
          <cell r="H1269">
            <v>3508.78</v>
          </cell>
          <cell r="AI1269">
            <v>0</v>
          </cell>
          <cell r="AJ1269" t="str">
            <v>N</v>
          </cell>
        </row>
        <row r="1270">
          <cell r="A1270" t="str">
            <v>14-02-a</v>
          </cell>
          <cell r="B1270" t="str">
            <v>Providing and Fixing double seat &amp; cover only : Bakelite</v>
          </cell>
          <cell r="C1270" t="str">
            <v>Each</v>
          </cell>
          <cell r="D1270">
            <v>4.96</v>
          </cell>
          <cell r="E1270">
            <v>458.71</v>
          </cell>
          <cell r="F1270" t="str">
            <v>Each</v>
          </cell>
          <cell r="G1270">
            <v>4.96</v>
          </cell>
          <cell r="H1270">
            <v>458.71</v>
          </cell>
          <cell r="AI1270">
            <v>0</v>
          </cell>
          <cell r="AJ1270" t="str">
            <v>N</v>
          </cell>
        </row>
        <row r="1271">
          <cell r="A1271" t="str">
            <v>14-02-b</v>
          </cell>
          <cell r="B1271" t="str">
            <v>Providing and Fixing double seat &amp; cover only : Plastic</v>
          </cell>
          <cell r="C1271" t="str">
            <v>Each</v>
          </cell>
          <cell r="D1271">
            <v>4.96</v>
          </cell>
          <cell r="E1271">
            <v>307.45999999999998</v>
          </cell>
          <cell r="F1271" t="str">
            <v>Each</v>
          </cell>
          <cell r="G1271">
            <v>4.96</v>
          </cell>
          <cell r="H1271">
            <v>307.45999999999998</v>
          </cell>
          <cell r="AI1271">
            <v>0</v>
          </cell>
          <cell r="AJ1271" t="str">
            <v>N</v>
          </cell>
        </row>
        <row r="1272">
          <cell r="A1272" t="str">
            <v>14-03-a</v>
          </cell>
          <cell r="B1272" t="str">
            <v>Providing and Fixing glazed earthen ware WC squatting type with built-in foot rests : White</v>
          </cell>
          <cell r="C1272" t="str">
            <v>Each</v>
          </cell>
          <cell r="D1272">
            <v>241.8</v>
          </cell>
          <cell r="E1272">
            <v>1288.45</v>
          </cell>
          <cell r="F1272" t="str">
            <v>Each</v>
          </cell>
          <cell r="G1272">
            <v>241.8</v>
          </cell>
          <cell r="H1272">
            <v>1288.45</v>
          </cell>
          <cell r="AI1272">
            <v>0</v>
          </cell>
          <cell r="AJ1272" t="str">
            <v>N</v>
          </cell>
        </row>
        <row r="1273">
          <cell r="A1273" t="str">
            <v>14-03-b</v>
          </cell>
          <cell r="B1273" t="str">
            <v>Providing and Fixing glazed earthen ware WC squatting type with built-in foot rests : Coloured</v>
          </cell>
          <cell r="C1273" t="str">
            <v>Each</v>
          </cell>
          <cell r="D1273">
            <v>241.8</v>
          </cell>
          <cell r="E1273">
            <v>1669.6</v>
          </cell>
          <cell r="F1273" t="str">
            <v>Each</v>
          </cell>
          <cell r="G1273">
            <v>241.8</v>
          </cell>
          <cell r="H1273">
            <v>1669.6</v>
          </cell>
          <cell r="AI1273">
            <v>0</v>
          </cell>
          <cell r="AJ1273" t="str">
            <v>N</v>
          </cell>
        </row>
        <row r="1274">
          <cell r="A1274" t="str">
            <v>14-04</v>
          </cell>
          <cell r="B1274" t="str">
            <v>Providing and Fixing white glazed earthernware WC squatting type with separate foot rests</v>
          </cell>
          <cell r="C1274" t="str">
            <v>Each</v>
          </cell>
          <cell r="D1274">
            <v>241.8</v>
          </cell>
          <cell r="E1274">
            <v>943.6</v>
          </cell>
          <cell r="F1274" t="str">
            <v>Each</v>
          </cell>
          <cell r="G1274">
            <v>241.8</v>
          </cell>
          <cell r="H1274">
            <v>943.6</v>
          </cell>
          <cell r="AI1274">
            <v>0</v>
          </cell>
          <cell r="AJ1274" t="str">
            <v>N</v>
          </cell>
        </row>
        <row r="1275">
          <cell r="A1275" t="str">
            <v>14-05-a-01</v>
          </cell>
          <cell r="B1275" t="str">
            <v>Providing and Fixing glazed earthen ware WHB complete Size 22"x16" : White with pedestal</v>
          </cell>
          <cell r="C1275" t="str">
            <v>Each</v>
          </cell>
          <cell r="D1275">
            <v>322.39999999999998</v>
          </cell>
          <cell r="E1275">
            <v>1611.05</v>
          </cell>
          <cell r="F1275" t="str">
            <v>Each</v>
          </cell>
          <cell r="G1275">
            <v>322.39999999999998</v>
          </cell>
          <cell r="H1275">
            <v>1611.05</v>
          </cell>
          <cell r="AI1275">
            <v>0</v>
          </cell>
          <cell r="AJ1275" t="str">
            <v>N</v>
          </cell>
        </row>
        <row r="1276">
          <cell r="A1276" t="str">
            <v>14-05-a-02</v>
          </cell>
          <cell r="B1276" t="str">
            <v>Providing and Fixing glazed earthen ware WHB complete Size 22"x16" : Coloured with pedestal</v>
          </cell>
          <cell r="C1276" t="str">
            <v>Each</v>
          </cell>
          <cell r="D1276">
            <v>322.39999999999998</v>
          </cell>
          <cell r="E1276">
            <v>2324.9499999999998</v>
          </cell>
          <cell r="F1276" t="str">
            <v>Each</v>
          </cell>
          <cell r="G1276">
            <v>322.39999999999998</v>
          </cell>
          <cell r="H1276">
            <v>2324.9499999999998</v>
          </cell>
          <cell r="AI1276">
            <v>0</v>
          </cell>
          <cell r="AJ1276" t="str">
            <v>N</v>
          </cell>
        </row>
        <row r="1277">
          <cell r="A1277" t="str">
            <v>14-05-a-03</v>
          </cell>
          <cell r="B1277" t="str">
            <v>Providing and Fixing glazed earthen ware WHB complete Size 22"x16" : White without pedestal</v>
          </cell>
          <cell r="C1277" t="str">
            <v>Each</v>
          </cell>
          <cell r="D1277">
            <v>241.8</v>
          </cell>
          <cell r="E1277">
            <v>1355</v>
          </cell>
          <cell r="F1277" t="str">
            <v>Each</v>
          </cell>
          <cell r="G1277">
            <v>241.8</v>
          </cell>
          <cell r="H1277">
            <v>1355</v>
          </cell>
          <cell r="AI1277">
            <v>0</v>
          </cell>
          <cell r="AJ1277" t="str">
            <v>N</v>
          </cell>
        </row>
        <row r="1278">
          <cell r="A1278" t="str">
            <v>14-05-a-04</v>
          </cell>
          <cell r="B1278" t="str">
            <v>Providing and Fixing glazed earthen ware WHB complete Size 22"x16' : Coloured without pedestal</v>
          </cell>
          <cell r="C1278" t="str">
            <v>Each</v>
          </cell>
          <cell r="D1278">
            <v>241.8</v>
          </cell>
          <cell r="E1278">
            <v>1415.5</v>
          </cell>
          <cell r="F1278" t="str">
            <v>Each</v>
          </cell>
          <cell r="G1278">
            <v>241.8</v>
          </cell>
          <cell r="H1278">
            <v>1415.5</v>
          </cell>
          <cell r="AI1278">
            <v>0</v>
          </cell>
          <cell r="AJ1278" t="str">
            <v>N</v>
          </cell>
        </row>
        <row r="1279">
          <cell r="A1279" t="str">
            <v>14-05-b-01</v>
          </cell>
          <cell r="B1279" t="str">
            <v>Providing and Fixing glazed earthen ware WHB complete Size 25"x18" : White with pedestal</v>
          </cell>
          <cell r="C1279" t="str">
            <v>Each</v>
          </cell>
          <cell r="D1279">
            <v>322.39999999999998</v>
          </cell>
          <cell r="E1279">
            <v>2072.06</v>
          </cell>
          <cell r="F1279" t="str">
            <v>Each</v>
          </cell>
          <cell r="G1279">
            <v>322.39999999999998</v>
          </cell>
          <cell r="H1279">
            <v>2072.06</v>
          </cell>
          <cell r="AI1279">
            <v>0</v>
          </cell>
          <cell r="AJ1279" t="str">
            <v>N</v>
          </cell>
        </row>
        <row r="1280">
          <cell r="A1280" t="str">
            <v>14-05-b-02</v>
          </cell>
          <cell r="B1280" t="str">
            <v>Providing and Fixing glazed earthen ware WHB complete Size 25"x18" : Coloured with pedestal</v>
          </cell>
          <cell r="C1280" t="str">
            <v>Each</v>
          </cell>
          <cell r="D1280">
            <v>322.39999999999998</v>
          </cell>
          <cell r="E1280">
            <v>2766.6</v>
          </cell>
          <cell r="F1280" t="str">
            <v>Each</v>
          </cell>
          <cell r="G1280">
            <v>322.39999999999998</v>
          </cell>
          <cell r="H1280">
            <v>2766.6</v>
          </cell>
          <cell r="AI1280">
            <v>0</v>
          </cell>
          <cell r="AJ1280" t="str">
            <v>N</v>
          </cell>
        </row>
        <row r="1281">
          <cell r="A1281" t="str">
            <v>14-05-b-03</v>
          </cell>
          <cell r="B1281" t="str">
            <v>Providing and Fixing glazed earthen ware WHB complete Size 25"x18" : White without pedestal</v>
          </cell>
          <cell r="C1281" t="str">
            <v>Each</v>
          </cell>
          <cell r="D1281">
            <v>241.8</v>
          </cell>
          <cell r="E1281">
            <v>1113</v>
          </cell>
          <cell r="F1281" t="str">
            <v>Each</v>
          </cell>
          <cell r="G1281">
            <v>241.8</v>
          </cell>
          <cell r="H1281">
            <v>1113</v>
          </cell>
          <cell r="AI1281">
            <v>0</v>
          </cell>
          <cell r="AJ1281" t="str">
            <v>N</v>
          </cell>
        </row>
        <row r="1282">
          <cell r="A1282" t="str">
            <v>14-05-b-04</v>
          </cell>
          <cell r="B1282" t="str">
            <v>Providing and Fixing glazed earthen ware WHB complete Size 25"x18" : Coloured without pedestal</v>
          </cell>
          <cell r="C1282" t="str">
            <v>Each</v>
          </cell>
          <cell r="D1282">
            <v>241.8</v>
          </cell>
          <cell r="E1282">
            <v>1173.5</v>
          </cell>
          <cell r="F1282" t="str">
            <v>Each</v>
          </cell>
          <cell r="G1282">
            <v>241.8</v>
          </cell>
          <cell r="H1282">
            <v>1173.5</v>
          </cell>
          <cell r="AI1282">
            <v>0</v>
          </cell>
          <cell r="AJ1282" t="str">
            <v>N</v>
          </cell>
        </row>
        <row r="1283">
          <cell r="A1283" t="str">
            <v>14-06-a</v>
          </cell>
          <cell r="B1283" t="str">
            <v>Providing and Fixing stainless steel sink with drain board size 48"x24", including set of brackets, waste pipe etc</v>
          </cell>
          <cell r="C1283" t="str">
            <v>Each</v>
          </cell>
          <cell r="D1283">
            <v>322.39999999999998</v>
          </cell>
          <cell r="E1283">
            <v>2524.6</v>
          </cell>
          <cell r="F1283" t="str">
            <v>Each</v>
          </cell>
          <cell r="G1283">
            <v>322.39999999999998</v>
          </cell>
          <cell r="H1283">
            <v>2524.6</v>
          </cell>
          <cell r="AI1283">
            <v>0</v>
          </cell>
          <cell r="AJ1283" t="str">
            <v>N</v>
          </cell>
        </row>
        <row r="1284">
          <cell r="A1284" t="str">
            <v>14-06-b</v>
          </cell>
          <cell r="B1284" t="str">
            <v>Providing and fixing stainless steel sink with drain board size 18"x36" including set of brackets, waste pipe etc</v>
          </cell>
          <cell r="C1284" t="str">
            <v>Each</v>
          </cell>
          <cell r="D1284">
            <v>322.39999999999998</v>
          </cell>
          <cell r="E1284">
            <v>1822.8</v>
          </cell>
          <cell r="F1284" t="str">
            <v>Each</v>
          </cell>
          <cell r="G1284">
            <v>322.39999999999998</v>
          </cell>
          <cell r="H1284">
            <v>1822.8</v>
          </cell>
          <cell r="AI1284">
            <v>0</v>
          </cell>
          <cell r="AJ1284" t="str">
            <v>N</v>
          </cell>
        </row>
        <row r="1285">
          <cell r="A1285" t="str">
            <v>14-06-c</v>
          </cell>
          <cell r="B1285" t="str">
            <v>Providing and fixing stainless steel sink with drain board size 18"x48" including set of brackets, waste pipe etc</v>
          </cell>
          <cell r="C1285" t="str">
            <v>Each</v>
          </cell>
          <cell r="D1285">
            <v>322.39999999999998</v>
          </cell>
          <cell r="E1285">
            <v>2600.23</v>
          </cell>
          <cell r="F1285" t="str">
            <v>Each</v>
          </cell>
          <cell r="G1285">
            <v>322.39999999999998</v>
          </cell>
          <cell r="H1285">
            <v>2600.23</v>
          </cell>
          <cell r="AI1285">
            <v>0</v>
          </cell>
          <cell r="AJ1285" t="str">
            <v>N</v>
          </cell>
        </row>
        <row r="1286">
          <cell r="A1286" t="str">
            <v>14-06-d</v>
          </cell>
          <cell r="B1286" t="str">
            <v>Providing and fixing stainless steel sink with drain board size 20"x60" including set of brackets, waste pipe etc</v>
          </cell>
          <cell r="C1286" t="str">
            <v>Each</v>
          </cell>
          <cell r="D1286">
            <v>322.39999999999998</v>
          </cell>
          <cell r="E1286">
            <v>6578.1</v>
          </cell>
          <cell r="F1286" t="str">
            <v>Each</v>
          </cell>
          <cell r="G1286">
            <v>322.39999999999998</v>
          </cell>
          <cell r="H1286">
            <v>6578.1</v>
          </cell>
          <cell r="AI1286">
            <v>0</v>
          </cell>
          <cell r="AJ1286" t="str">
            <v>N</v>
          </cell>
        </row>
        <row r="1287">
          <cell r="A1287" t="str">
            <v>14-06-e</v>
          </cell>
          <cell r="B1287" t="str">
            <v>Providing and fixing stainless steel sink with drain board size 20"x72" including set of brackets, waste pipe etc</v>
          </cell>
          <cell r="C1287" t="str">
            <v>Each</v>
          </cell>
          <cell r="D1287">
            <v>322.39999999999998</v>
          </cell>
          <cell r="E1287">
            <v>7425.1</v>
          </cell>
          <cell r="F1287" t="str">
            <v>Each</v>
          </cell>
          <cell r="G1287">
            <v>322.39999999999998</v>
          </cell>
          <cell r="H1287">
            <v>7425.1</v>
          </cell>
          <cell r="AI1287">
            <v>0</v>
          </cell>
          <cell r="AJ1287" t="str">
            <v>N</v>
          </cell>
        </row>
        <row r="1288">
          <cell r="A1288" t="str">
            <v>14-07</v>
          </cell>
          <cell r="B1288" t="str">
            <v>Providing and Fixing terrazzo concrete sink 25"x18", with drain board of mosaic, including set of brackets etc</v>
          </cell>
          <cell r="C1288" t="str">
            <v>Each</v>
          </cell>
          <cell r="D1288">
            <v>372</v>
          </cell>
          <cell r="E1288">
            <v>1545.7</v>
          </cell>
          <cell r="F1288" t="str">
            <v>Each</v>
          </cell>
          <cell r="G1288">
            <v>372</v>
          </cell>
          <cell r="H1288">
            <v>1545.7</v>
          </cell>
          <cell r="AI1288">
            <v>0</v>
          </cell>
          <cell r="AJ1288" t="str">
            <v>N</v>
          </cell>
        </row>
        <row r="1289">
          <cell r="A1289" t="str">
            <v>14-08-a</v>
          </cell>
          <cell r="B1289" t="str">
            <v>Providing and Fixing glazed earthen ware sink including set of brackets, waste pipe etc : 25"x18"</v>
          </cell>
          <cell r="C1289" t="str">
            <v>Each</v>
          </cell>
          <cell r="D1289">
            <v>322.39999999999998</v>
          </cell>
          <cell r="E1289">
            <v>1133.0999999999999</v>
          </cell>
          <cell r="F1289" t="str">
            <v>Each</v>
          </cell>
          <cell r="G1289">
            <v>322.39999999999998</v>
          </cell>
          <cell r="H1289">
            <v>1133.0999999999999</v>
          </cell>
          <cell r="AI1289">
            <v>0</v>
          </cell>
          <cell r="AJ1289" t="str">
            <v>N</v>
          </cell>
        </row>
        <row r="1290">
          <cell r="A1290" t="str">
            <v>14-08-b</v>
          </cell>
          <cell r="B1290" t="str">
            <v>Providing and Fixing glazed earthen ware sink including set of brackets, waste pipe etc : 25"x18"</v>
          </cell>
          <cell r="C1290" t="str">
            <v>Each</v>
          </cell>
          <cell r="D1290">
            <v>322.39999999999998</v>
          </cell>
          <cell r="E1290">
            <v>951.6</v>
          </cell>
          <cell r="F1290" t="str">
            <v>Each</v>
          </cell>
          <cell r="G1290">
            <v>322.39999999999998</v>
          </cell>
          <cell r="H1290">
            <v>951.6</v>
          </cell>
          <cell r="AI1290">
            <v>0</v>
          </cell>
          <cell r="AJ1290" t="str">
            <v>N</v>
          </cell>
        </row>
        <row r="1291">
          <cell r="A1291" t="str">
            <v>14-09</v>
          </cell>
          <cell r="B1291" t="str">
            <v xml:space="preserve">Providing and Fixing white glazed earthernware flat back urinal </v>
          </cell>
          <cell r="C1291" t="str">
            <v>Each</v>
          </cell>
          <cell r="D1291">
            <v>322.39999999999998</v>
          </cell>
          <cell r="E1291">
            <v>866.9</v>
          </cell>
          <cell r="F1291" t="str">
            <v>Each</v>
          </cell>
          <cell r="G1291">
            <v>322.39999999999998</v>
          </cell>
          <cell r="H1291">
            <v>866.9</v>
          </cell>
          <cell r="AI1291">
            <v>0</v>
          </cell>
          <cell r="AJ1291" t="str">
            <v>N</v>
          </cell>
        </row>
        <row r="1292">
          <cell r="A1292" t="str">
            <v>14-18-b</v>
          </cell>
          <cell r="B1292" t="str">
            <v>Providing and Fixing best quality 5mm glass shelf 24"x5" Glass shelf only, w/o chromium plated brackets</v>
          </cell>
          <cell r="C1292" t="str">
            <v>Each</v>
          </cell>
          <cell r="D1292">
            <v>14.88</v>
          </cell>
          <cell r="E1292">
            <v>317.38</v>
          </cell>
          <cell r="F1292" t="str">
            <v>Each</v>
          </cell>
          <cell r="G1292">
            <v>14.88</v>
          </cell>
          <cell r="H1292">
            <v>317.38</v>
          </cell>
          <cell r="AI1292">
            <v>0</v>
          </cell>
          <cell r="AJ1292" t="str">
            <v>N</v>
          </cell>
        </row>
        <row r="1293">
          <cell r="A1293" t="str">
            <v>14-10-a</v>
          </cell>
          <cell r="B1293" t="str">
            <v>Providing and Fixing glazed earthen ware low down flushing cistern 3 gallons capacity : White</v>
          </cell>
          <cell r="C1293" t="str">
            <v>Each</v>
          </cell>
          <cell r="D1293">
            <v>322.39999999999998</v>
          </cell>
          <cell r="E1293">
            <v>1484</v>
          </cell>
          <cell r="F1293" t="str">
            <v>Each</v>
          </cell>
          <cell r="G1293">
            <v>322.39999999999998</v>
          </cell>
          <cell r="H1293">
            <v>1484</v>
          </cell>
          <cell r="AI1293">
            <v>0</v>
          </cell>
          <cell r="AJ1293" t="str">
            <v>N</v>
          </cell>
        </row>
        <row r="1294">
          <cell r="A1294" t="str">
            <v>14-10-b</v>
          </cell>
          <cell r="B1294" t="str">
            <v>Providing and Fixing glazed earthen ware low down flushing cistern 3 gallons capacity : Coloured</v>
          </cell>
          <cell r="C1294" t="str">
            <v>Each</v>
          </cell>
          <cell r="D1294">
            <v>322.39999999999998</v>
          </cell>
          <cell r="E1294">
            <v>1544.5</v>
          </cell>
          <cell r="F1294" t="str">
            <v>Each</v>
          </cell>
          <cell r="G1294">
            <v>322.39999999999998</v>
          </cell>
          <cell r="H1294">
            <v>1544.5</v>
          </cell>
          <cell r="AI1294">
            <v>0</v>
          </cell>
          <cell r="AJ1294" t="str">
            <v>N</v>
          </cell>
        </row>
        <row r="1295">
          <cell r="A1295" t="str">
            <v>14-11</v>
          </cell>
          <cell r="B1295" t="str">
            <v>Providing and Fixing white enamelled CI low down flushing cistern (3 gallons capacity) including CP water connection</v>
          </cell>
          <cell r="C1295" t="str">
            <v>Each</v>
          </cell>
          <cell r="D1295">
            <v>322.39999999999998</v>
          </cell>
          <cell r="E1295">
            <v>2306.8000000000002</v>
          </cell>
          <cell r="F1295" t="str">
            <v>Each</v>
          </cell>
          <cell r="G1295">
            <v>322.39999999999998</v>
          </cell>
          <cell r="H1295">
            <v>2306.8000000000002</v>
          </cell>
          <cell r="AI1295">
            <v>0</v>
          </cell>
          <cell r="AJ1295" t="str">
            <v>N</v>
          </cell>
        </row>
        <row r="1296">
          <cell r="A1296" t="str">
            <v>14-12-a</v>
          </cell>
          <cell r="B1296" t="str">
            <v>Providing and Fixing cast iron high level flushing cistern, including high level flushing cistern including CP : 3 gallons</v>
          </cell>
          <cell r="C1296" t="str">
            <v>Each</v>
          </cell>
          <cell r="D1296">
            <v>322.39999999999998</v>
          </cell>
          <cell r="E1296">
            <v>2082.9499999999998</v>
          </cell>
          <cell r="F1296" t="str">
            <v>Each</v>
          </cell>
          <cell r="G1296">
            <v>322.39999999999998</v>
          </cell>
          <cell r="H1296">
            <v>2082.9499999999998</v>
          </cell>
          <cell r="AI1296">
            <v>0</v>
          </cell>
          <cell r="AJ1296" t="str">
            <v>N</v>
          </cell>
        </row>
        <row r="1297">
          <cell r="A1297" t="str">
            <v>14-12-b</v>
          </cell>
          <cell r="B1297" t="str">
            <v>Providing and Fixing cast iron high level flushing cistern, including high level flushing cistern including CP : 1 gallon</v>
          </cell>
          <cell r="C1297" t="str">
            <v>Each</v>
          </cell>
          <cell r="D1297">
            <v>322.39999999999998</v>
          </cell>
          <cell r="E1297">
            <v>975.8</v>
          </cell>
          <cell r="F1297" t="str">
            <v>Each</v>
          </cell>
          <cell r="G1297">
            <v>322.39999999999998</v>
          </cell>
          <cell r="H1297">
            <v>975.8</v>
          </cell>
          <cell r="AI1297">
            <v>0</v>
          </cell>
          <cell r="AJ1297" t="str">
            <v>N</v>
          </cell>
        </row>
        <row r="1298">
          <cell r="A1298" t="str">
            <v>14-13</v>
          </cell>
          <cell r="B1298" t="str">
            <v>Providing and Fixing CP soap dish.</v>
          </cell>
          <cell r="C1298" t="str">
            <v>Each</v>
          </cell>
          <cell r="D1298">
            <v>34.72</v>
          </cell>
          <cell r="E1298">
            <v>395.3</v>
          </cell>
          <cell r="F1298" t="str">
            <v>Each</v>
          </cell>
          <cell r="G1298">
            <v>34.72</v>
          </cell>
          <cell r="H1298">
            <v>395.3</v>
          </cell>
          <cell r="AI1298">
            <v>0</v>
          </cell>
          <cell r="AJ1298" t="str">
            <v>N</v>
          </cell>
        </row>
        <row r="1299">
          <cell r="A1299" t="str">
            <v>14-14-a</v>
          </cell>
          <cell r="B1299" t="str">
            <v>Providing and Fixing glazed earthen ware soap dish White</v>
          </cell>
          <cell r="C1299" t="str">
            <v>Each</v>
          </cell>
          <cell r="D1299">
            <v>34.72</v>
          </cell>
          <cell r="E1299">
            <v>185.97</v>
          </cell>
          <cell r="F1299" t="str">
            <v>Each</v>
          </cell>
          <cell r="G1299">
            <v>34.72</v>
          </cell>
          <cell r="H1299">
            <v>185.97</v>
          </cell>
          <cell r="AI1299">
            <v>0</v>
          </cell>
          <cell r="AJ1299" t="str">
            <v>N</v>
          </cell>
        </row>
        <row r="1300">
          <cell r="A1300" t="str">
            <v>14-14-b</v>
          </cell>
          <cell r="B1300" t="str">
            <v>Providing and Fixing glazed earthen ware soap dish Coloured</v>
          </cell>
          <cell r="C1300" t="str">
            <v>Each</v>
          </cell>
          <cell r="D1300">
            <v>34.72</v>
          </cell>
          <cell r="E1300">
            <v>216.22</v>
          </cell>
          <cell r="F1300" t="str">
            <v>Each</v>
          </cell>
          <cell r="G1300">
            <v>34.72</v>
          </cell>
          <cell r="H1300">
            <v>216.22</v>
          </cell>
          <cell r="AI1300">
            <v>0</v>
          </cell>
          <cell r="AJ1300" t="str">
            <v>N</v>
          </cell>
        </row>
        <row r="1301">
          <cell r="A1301" t="str">
            <v>14-15</v>
          </cell>
          <cell r="B1301" t="str">
            <v>Providing and Fixing CP toilet paper holder</v>
          </cell>
          <cell r="C1301" t="str">
            <v>Each</v>
          </cell>
          <cell r="D1301">
            <v>34.72</v>
          </cell>
          <cell r="E1301">
            <v>295.48</v>
          </cell>
          <cell r="F1301" t="str">
            <v>Each</v>
          </cell>
          <cell r="G1301">
            <v>34.72</v>
          </cell>
          <cell r="H1301">
            <v>295.48</v>
          </cell>
          <cell r="AI1301">
            <v>0</v>
          </cell>
          <cell r="AJ1301" t="str">
            <v>N</v>
          </cell>
        </row>
        <row r="1302">
          <cell r="A1302" t="str">
            <v>14-16-a</v>
          </cell>
          <cell r="B1302" t="str">
            <v>Providing and Fixing CP towel rail : 24" long, 3/4" dia</v>
          </cell>
          <cell r="C1302" t="str">
            <v>Each</v>
          </cell>
          <cell r="D1302">
            <v>34.72</v>
          </cell>
          <cell r="E1302">
            <v>403.77</v>
          </cell>
          <cell r="F1302" t="str">
            <v>Each</v>
          </cell>
          <cell r="G1302">
            <v>34.72</v>
          </cell>
          <cell r="H1302">
            <v>403.77</v>
          </cell>
          <cell r="AI1302">
            <v>0</v>
          </cell>
          <cell r="AJ1302" t="str">
            <v>N</v>
          </cell>
        </row>
        <row r="1303">
          <cell r="A1303" t="str">
            <v>14-16-b</v>
          </cell>
          <cell r="B1303" t="str">
            <v>Providing and Fixing CP towel rail : 20" long, 1/2" dia</v>
          </cell>
          <cell r="C1303" t="str">
            <v>Each</v>
          </cell>
          <cell r="D1303">
            <v>34.72</v>
          </cell>
          <cell r="E1303">
            <v>216.22</v>
          </cell>
          <cell r="F1303" t="str">
            <v>Each</v>
          </cell>
          <cell r="G1303">
            <v>34.72</v>
          </cell>
          <cell r="H1303">
            <v>216.22</v>
          </cell>
          <cell r="AI1303">
            <v>0</v>
          </cell>
          <cell r="AJ1303" t="str">
            <v>N</v>
          </cell>
        </row>
        <row r="1304">
          <cell r="A1304" t="str">
            <v>14-17</v>
          </cell>
          <cell r="B1304" t="str">
            <v>Providing and Fixing best quality 5mm mirror 22"x16" size</v>
          </cell>
          <cell r="C1304" t="str">
            <v>Each</v>
          </cell>
          <cell r="D1304">
            <v>100.75</v>
          </cell>
          <cell r="E1304">
            <v>645.25</v>
          </cell>
          <cell r="F1304" t="str">
            <v>Each</v>
          </cell>
          <cell r="G1304">
            <v>100.75</v>
          </cell>
          <cell r="H1304">
            <v>645.25</v>
          </cell>
          <cell r="AI1304">
            <v>0</v>
          </cell>
          <cell r="AJ1304" t="str">
            <v>N</v>
          </cell>
        </row>
        <row r="1305">
          <cell r="A1305" t="str">
            <v>14-18-a</v>
          </cell>
          <cell r="B1305" t="str">
            <v>Providing and Fixing best quality 5mm glass shelf 24"x5" With chromium plated brackets &amp; railing</v>
          </cell>
          <cell r="C1305" t="str">
            <v>Each</v>
          </cell>
          <cell r="D1305">
            <v>39.68</v>
          </cell>
          <cell r="E1305">
            <v>463.18</v>
          </cell>
          <cell r="F1305" t="str">
            <v>Each</v>
          </cell>
          <cell r="G1305">
            <v>39.68</v>
          </cell>
          <cell r="H1305">
            <v>463.18</v>
          </cell>
          <cell r="AI1305">
            <v>0</v>
          </cell>
          <cell r="AJ1305" t="str">
            <v>N</v>
          </cell>
        </row>
        <row r="1306">
          <cell r="A1306" t="str">
            <v>14-19-a</v>
          </cell>
          <cell r="B1306" t="str">
            <v>Providing and Fixing glazed earthen ware shelf 24"x5" with CP brackets &amp; railing of : 24" length, 3/4" dia</v>
          </cell>
          <cell r="C1306" t="str">
            <v>Each</v>
          </cell>
          <cell r="D1306">
            <v>39.68</v>
          </cell>
          <cell r="E1306">
            <v>342.18</v>
          </cell>
          <cell r="F1306" t="str">
            <v>Each</v>
          </cell>
          <cell r="G1306">
            <v>39.68</v>
          </cell>
          <cell r="H1306">
            <v>342.18</v>
          </cell>
          <cell r="AI1306">
            <v>0</v>
          </cell>
          <cell r="AJ1306" t="str">
            <v>N</v>
          </cell>
        </row>
        <row r="1307">
          <cell r="A1307" t="str">
            <v>14-19-b</v>
          </cell>
          <cell r="B1307" t="str">
            <v>Providing and Fixing glazed earthen ware shelf 24"x5" with CP brackets &amp; railing of : 20" length, 1/2" dia</v>
          </cell>
          <cell r="C1307" t="str">
            <v>Each</v>
          </cell>
          <cell r="D1307">
            <v>39.68</v>
          </cell>
          <cell r="E1307">
            <v>402.68</v>
          </cell>
          <cell r="F1307" t="str">
            <v>Each</v>
          </cell>
          <cell r="G1307">
            <v>39.68</v>
          </cell>
          <cell r="H1307">
            <v>402.68</v>
          </cell>
          <cell r="AI1307">
            <v>0</v>
          </cell>
          <cell r="AJ1307" t="str">
            <v>N</v>
          </cell>
        </row>
        <row r="1308">
          <cell r="A1308" t="str">
            <v>14-20-a</v>
          </cell>
          <cell r="B1308" t="str">
            <v>Providing and Fixing Plastic soap dish.</v>
          </cell>
          <cell r="C1308" t="str">
            <v>Each</v>
          </cell>
          <cell r="D1308">
            <v>34.72</v>
          </cell>
          <cell r="E1308">
            <v>107.32</v>
          </cell>
          <cell r="F1308" t="str">
            <v>Each</v>
          </cell>
          <cell r="G1308">
            <v>34.72</v>
          </cell>
          <cell r="H1308">
            <v>107.32</v>
          </cell>
          <cell r="AI1308">
            <v>0</v>
          </cell>
          <cell r="AJ1308" t="str">
            <v>N</v>
          </cell>
        </row>
        <row r="1309">
          <cell r="A1309" t="str">
            <v>14-20-b</v>
          </cell>
          <cell r="B1309" t="str">
            <v>Providing and Fixing Plastic toilet paper holder.</v>
          </cell>
          <cell r="C1309" t="str">
            <v>Each</v>
          </cell>
          <cell r="D1309">
            <v>34.72</v>
          </cell>
          <cell r="E1309">
            <v>125.47</v>
          </cell>
          <cell r="F1309" t="str">
            <v>Each</v>
          </cell>
          <cell r="G1309">
            <v>34.72</v>
          </cell>
          <cell r="H1309">
            <v>125.47</v>
          </cell>
          <cell r="AI1309">
            <v>0</v>
          </cell>
          <cell r="AJ1309" t="str">
            <v>N</v>
          </cell>
        </row>
        <row r="1310">
          <cell r="A1310" t="str">
            <v>14-20-c</v>
          </cell>
          <cell r="B1310" t="str">
            <v>Providing and Fixing Plastic towel rail.</v>
          </cell>
          <cell r="C1310" t="str">
            <v>Each</v>
          </cell>
          <cell r="D1310">
            <v>34.72</v>
          </cell>
          <cell r="E1310">
            <v>137.57</v>
          </cell>
          <cell r="F1310" t="str">
            <v>Each</v>
          </cell>
          <cell r="G1310">
            <v>34.72</v>
          </cell>
          <cell r="H1310">
            <v>137.57</v>
          </cell>
          <cell r="AI1310">
            <v>0</v>
          </cell>
          <cell r="AJ1310" t="str">
            <v>N</v>
          </cell>
        </row>
        <row r="1311">
          <cell r="A1311" t="str">
            <v>14-20-d</v>
          </cell>
          <cell r="B1311" t="str">
            <v>Providing and Fixing Plastic shelf 24"x5" with</v>
          </cell>
          <cell r="C1311" t="str">
            <v>Each</v>
          </cell>
          <cell r="D1311">
            <v>34.72</v>
          </cell>
          <cell r="E1311">
            <v>77.069999999999993</v>
          </cell>
          <cell r="F1311" t="str">
            <v>Each</v>
          </cell>
          <cell r="G1311">
            <v>34.72</v>
          </cell>
          <cell r="H1311">
            <v>77.069999999999993</v>
          </cell>
          <cell r="AI1311">
            <v>0</v>
          </cell>
          <cell r="AJ1311" t="str">
            <v>N</v>
          </cell>
        </row>
        <row r="1312">
          <cell r="A1312" t="str">
            <v>14-21-a</v>
          </cell>
          <cell r="B1312" t="str">
            <v>Providing and Fixing CP pillar-cock, heavy type : 3/4"</v>
          </cell>
          <cell r="C1312" t="str">
            <v>Each</v>
          </cell>
          <cell r="D1312">
            <v>34.72</v>
          </cell>
          <cell r="E1312">
            <v>473.95</v>
          </cell>
          <cell r="F1312" t="str">
            <v>Each</v>
          </cell>
          <cell r="G1312">
            <v>34.72</v>
          </cell>
          <cell r="H1312">
            <v>473.95</v>
          </cell>
          <cell r="AI1312">
            <v>0</v>
          </cell>
          <cell r="AJ1312" t="str">
            <v>N</v>
          </cell>
        </row>
        <row r="1313">
          <cell r="A1313" t="str">
            <v>14-21-b</v>
          </cell>
          <cell r="B1313" t="str">
            <v>Providing and Fixing CP pillar-cock, heavy type : 1/2"</v>
          </cell>
          <cell r="C1313" t="str">
            <v>Each</v>
          </cell>
          <cell r="D1313">
            <v>34.72</v>
          </cell>
          <cell r="E1313">
            <v>417.08</v>
          </cell>
          <cell r="F1313" t="str">
            <v>Each</v>
          </cell>
          <cell r="G1313">
            <v>34.72</v>
          </cell>
          <cell r="H1313">
            <v>417.08</v>
          </cell>
          <cell r="AI1313">
            <v>0</v>
          </cell>
          <cell r="AJ1313" t="str">
            <v>N</v>
          </cell>
        </row>
        <row r="1314">
          <cell r="A1314" t="str">
            <v>14-22-a</v>
          </cell>
          <cell r="B1314" t="str">
            <v>Providing and Fixing CP stop-cock, heavy type : 3/4"</v>
          </cell>
          <cell r="C1314" t="str">
            <v>Each</v>
          </cell>
          <cell r="D1314">
            <v>34.72</v>
          </cell>
          <cell r="E1314">
            <v>579.22</v>
          </cell>
          <cell r="F1314" t="str">
            <v>Each</v>
          </cell>
          <cell r="G1314">
            <v>34.72</v>
          </cell>
          <cell r="H1314">
            <v>579.22</v>
          </cell>
          <cell r="AI1314">
            <v>0</v>
          </cell>
          <cell r="AJ1314" t="str">
            <v>N</v>
          </cell>
        </row>
        <row r="1315">
          <cell r="A1315" t="str">
            <v>14-22-b</v>
          </cell>
          <cell r="B1315" t="str">
            <v>Providing and Fixing CP stop-cock, heavy type : 1/2"</v>
          </cell>
          <cell r="C1315" t="str">
            <v>Each</v>
          </cell>
          <cell r="D1315">
            <v>34.72</v>
          </cell>
          <cell r="E1315">
            <v>343.27</v>
          </cell>
          <cell r="F1315" t="str">
            <v>Each</v>
          </cell>
          <cell r="G1315">
            <v>34.72</v>
          </cell>
          <cell r="H1315">
            <v>343.27</v>
          </cell>
          <cell r="AI1315">
            <v>0</v>
          </cell>
          <cell r="AJ1315" t="str">
            <v>N</v>
          </cell>
        </row>
        <row r="1316">
          <cell r="A1316" t="str">
            <v>14-23</v>
          </cell>
          <cell r="B1316" t="str">
            <v>Providing and Fixing underground stop-cock 1/2" with CP cover</v>
          </cell>
          <cell r="C1316" t="str">
            <v>Each</v>
          </cell>
          <cell r="D1316">
            <v>39.68</v>
          </cell>
          <cell r="E1316">
            <v>379.08</v>
          </cell>
          <cell r="F1316" t="str">
            <v>Each</v>
          </cell>
          <cell r="G1316">
            <v>39.68</v>
          </cell>
          <cell r="H1316">
            <v>379.08</v>
          </cell>
          <cell r="AI1316">
            <v>0</v>
          </cell>
          <cell r="AJ1316" t="str">
            <v>N</v>
          </cell>
        </row>
        <row r="1317">
          <cell r="A1317" t="str">
            <v>14-24-a</v>
          </cell>
          <cell r="B1317" t="str">
            <v>Providing and Fixing CP bib-cock, heavy type : 3/4"</v>
          </cell>
          <cell r="C1317" t="str">
            <v>Each</v>
          </cell>
          <cell r="D1317">
            <v>34.72</v>
          </cell>
          <cell r="E1317">
            <v>343.27</v>
          </cell>
          <cell r="F1317" t="str">
            <v>Each</v>
          </cell>
          <cell r="G1317">
            <v>34.72</v>
          </cell>
          <cell r="H1317">
            <v>343.27</v>
          </cell>
          <cell r="AI1317">
            <v>0</v>
          </cell>
          <cell r="AJ1317" t="str">
            <v>N</v>
          </cell>
        </row>
        <row r="1318">
          <cell r="A1318" t="str">
            <v>14-24-b</v>
          </cell>
          <cell r="B1318" t="str">
            <v>Providing and Fixing CP bib-cock, heavy type : 1/2"</v>
          </cell>
          <cell r="C1318" t="str">
            <v>Each</v>
          </cell>
          <cell r="D1318">
            <v>34.72</v>
          </cell>
          <cell r="E1318">
            <v>343.27</v>
          </cell>
          <cell r="F1318" t="str">
            <v>Each</v>
          </cell>
          <cell r="G1318">
            <v>34.72</v>
          </cell>
          <cell r="H1318">
            <v>343.27</v>
          </cell>
          <cell r="AI1318">
            <v>0</v>
          </cell>
          <cell r="AJ1318" t="str">
            <v>N</v>
          </cell>
        </row>
        <row r="1319">
          <cell r="A1319" t="str">
            <v>14-25</v>
          </cell>
          <cell r="B1319" t="str">
            <v>Providing and Fixing 1/2" CP tee stop cock</v>
          </cell>
          <cell r="C1319" t="str">
            <v>Each</v>
          </cell>
          <cell r="D1319">
            <v>34.72</v>
          </cell>
          <cell r="E1319">
            <v>343.27</v>
          </cell>
          <cell r="F1319" t="str">
            <v>Each</v>
          </cell>
          <cell r="G1319">
            <v>34.72</v>
          </cell>
          <cell r="H1319">
            <v>343.27</v>
          </cell>
          <cell r="AI1319">
            <v>0</v>
          </cell>
          <cell r="AJ1319" t="str">
            <v>N</v>
          </cell>
        </row>
        <row r="1320">
          <cell r="A1320" t="str">
            <v>14-26-a</v>
          </cell>
          <cell r="B1320" t="str">
            <v>Providing and Fixing CP shower rose : 1/2"x4"</v>
          </cell>
          <cell r="C1320" t="str">
            <v>Each</v>
          </cell>
          <cell r="D1320">
            <v>34.72</v>
          </cell>
          <cell r="E1320">
            <v>285.8</v>
          </cell>
          <cell r="F1320" t="str">
            <v>Each</v>
          </cell>
          <cell r="G1320">
            <v>34.72</v>
          </cell>
          <cell r="H1320">
            <v>285.8</v>
          </cell>
          <cell r="AI1320">
            <v>0</v>
          </cell>
          <cell r="AJ1320" t="str">
            <v>N</v>
          </cell>
        </row>
        <row r="1321">
          <cell r="A1321" t="str">
            <v>14-26-b</v>
          </cell>
          <cell r="B1321" t="str">
            <v>Providing and Fixing CP shower rose : 3/4"x6"</v>
          </cell>
          <cell r="C1321" t="str">
            <v>Each</v>
          </cell>
          <cell r="D1321">
            <v>34.72</v>
          </cell>
          <cell r="E1321">
            <v>322.10000000000002</v>
          </cell>
          <cell r="F1321" t="str">
            <v>Each</v>
          </cell>
          <cell r="G1321">
            <v>34.72</v>
          </cell>
          <cell r="H1321">
            <v>322.10000000000002</v>
          </cell>
          <cell r="AI1321">
            <v>0</v>
          </cell>
          <cell r="AJ1321" t="str">
            <v>N</v>
          </cell>
        </row>
        <row r="1322">
          <cell r="A1322" t="str">
            <v>14-27</v>
          </cell>
          <cell r="B1322" t="str">
            <v>Providing and Fixing CP mixing valve for WHB, sink or shower</v>
          </cell>
          <cell r="C1322" t="str">
            <v>Each</v>
          </cell>
          <cell r="D1322">
            <v>34.72</v>
          </cell>
          <cell r="E1322">
            <v>1933.21</v>
          </cell>
          <cell r="F1322" t="str">
            <v>Each</v>
          </cell>
          <cell r="G1322">
            <v>34.72</v>
          </cell>
          <cell r="H1322">
            <v>1933.21</v>
          </cell>
          <cell r="AI1322">
            <v>0</v>
          </cell>
          <cell r="AJ1322" t="str">
            <v>N</v>
          </cell>
        </row>
        <row r="1323">
          <cell r="A1323" t="str">
            <v>14-28-a</v>
          </cell>
          <cell r="B1323" t="str">
            <v>Providing and Fixing gun metal peet / gate valve (screwed) 1¬" dia</v>
          </cell>
          <cell r="C1323" t="str">
            <v>Each</v>
          </cell>
          <cell r="D1323">
            <v>39.68</v>
          </cell>
          <cell r="E1323">
            <v>668.88</v>
          </cell>
          <cell r="F1323" t="str">
            <v>Each</v>
          </cell>
          <cell r="G1323">
            <v>39.68</v>
          </cell>
          <cell r="H1323">
            <v>668.88</v>
          </cell>
          <cell r="J1323" t="str">
            <v>Reduce the composite</v>
          </cell>
          <cell r="AI1323">
            <v>0</v>
          </cell>
          <cell r="AJ1323" t="str">
            <v>N</v>
          </cell>
        </row>
        <row r="1324">
          <cell r="A1324" t="str">
            <v>14-28-b</v>
          </cell>
          <cell r="B1324" t="str">
            <v>Providing and Fixing gun metal peet / gate valve (screwed) 1«" dia</v>
          </cell>
          <cell r="C1324" t="str">
            <v>Each</v>
          </cell>
          <cell r="D1324">
            <v>39.68</v>
          </cell>
          <cell r="E1324">
            <v>965.33</v>
          </cell>
          <cell r="F1324" t="str">
            <v>Each</v>
          </cell>
          <cell r="G1324">
            <v>39.68</v>
          </cell>
          <cell r="H1324">
            <v>965.33</v>
          </cell>
          <cell r="AI1324">
            <v>0</v>
          </cell>
          <cell r="AJ1324" t="str">
            <v>N</v>
          </cell>
        </row>
        <row r="1325">
          <cell r="A1325" t="str">
            <v>14-28-c</v>
          </cell>
          <cell r="B1325" t="str">
            <v>Providing and Fixing gun metal peet / gate valve (screwed) 2" dia</v>
          </cell>
          <cell r="C1325" t="str">
            <v>Each</v>
          </cell>
          <cell r="D1325">
            <v>39.68</v>
          </cell>
          <cell r="E1325">
            <v>1171.03</v>
          </cell>
          <cell r="F1325" t="str">
            <v>Each</v>
          </cell>
          <cell r="G1325">
            <v>39.68</v>
          </cell>
          <cell r="H1325">
            <v>1171.03</v>
          </cell>
          <cell r="AI1325">
            <v>0</v>
          </cell>
          <cell r="AJ1325" t="str">
            <v>N</v>
          </cell>
        </row>
        <row r="1326">
          <cell r="A1326" t="str">
            <v>14-28-d</v>
          </cell>
          <cell r="B1326" t="str">
            <v>Providing and Fixing gun metal peet / gate valve (screwed) 2«" dia</v>
          </cell>
          <cell r="C1326" t="str">
            <v>Each</v>
          </cell>
          <cell r="D1326">
            <v>39.68</v>
          </cell>
          <cell r="E1326">
            <v>2828.73</v>
          </cell>
          <cell r="F1326" t="str">
            <v>Each</v>
          </cell>
          <cell r="G1326">
            <v>39.68</v>
          </cell>
          <cell r="H1326">
            <v>2828.73</v>
          </cell>
          <cell r="AI1326">
            <v>0</v>
          </cell>
          <cell r="AJ1326" t="str">
            <v>N</v>
          </cell>
        </row>
        <row r="1327">
          <cell r="A1327" t="str">
            <v>14-28-e</v>
          </cell>
          <cell r="B1327" t="str">
            <v>Providing and Fixing gun metal peet / gate valve (screwed) 3" dia</v>
          </cell>
          <cell r="C1327" t="str">
            <v>Each</v>
          </cell>
          <cell r="D1327">
            <v>39.68</v>
          </cell>
          <cell r="E1327">
            <v>3114.29</v>
          </cell>
          <cell r="F1327" t="str">
            <v>Each</v>
          </cell>
          <cell r="G1327">
            <v>39.68</v>
          </cell>
          <cell r="H1327">
            <v>3114.29</v>
          </cell>
          <cell r="AI1327">
            <v>0</v>
          </cell>
          <cell r="AJ1327" t="str">
            <v>N</v>
          </cell>
        </row>
        <row r="1328">
          <cell r="A1328" t="str">
            <v>14-29-a</v>
          </cell>
          <cell r="B1328" t="str">
            <v>Providing and Fixing CP or brass oxidized swan-neck cock 1/2" dia : Single way</v>
          </cell>
          <cell r="C1328" t="str">
            <v>Each</v>
          </cell>
          <cell r="D1328">
            <v>34.72</v>
          </cell>
          <cell r="E1328">
            <v>579.22</v>
          </cell>
          <cell r="F1328" t="str">
            <v>Each</v>
          </cell>
          <cell r="G1328">
            <v>34.72</v>
          </cell>
          <cell r="H1328">
            <v>579.22</v>
          </cell>
          <cell r="AI1328">
            <v>0</v>
          </cell>
          <cell r="AJ1328" t="str">
            <v>N</v>
          </cell>
        </row>
        <row r="1329">
          <cell r="A1329" t="str">
            <v>14-29-b</v>
          </cell>
          <cell r="B1329" t="str">
            <v>Providing and Fixing CP or brass oxidized swan-neck cock 1/2" dia : Double way</v>
          </cell>
          <cell r="C1329" t="str">
            <v>Each</v>
          </cell>
          <cell r="D1329">
            <v>39.68</v>
          </cell>
          <cell r="E1329">
            <v>947.18</v>
          </cell>
          <cell r="F1329" t="str">
            <v>Each</v>
          </cell>
          <cell r="G1329">
            <v>39.68</v>
          </cell>
          <cell r="H1329">
            <v>947.18</v>
          </cell>
          <cell r="AI1329">
            <v>0</v>
          </cell>
          <cell r="AJ1329" t="str">
            <v>N</v>
          </cell>
        </row>
        <row r="1330">
          <cell r="A1330" t="str">
            <v>14-29-c</v>
          </cell>
          <cell r="B1330" t="str">
            <v>Providing and Fixing CP or brass oxidized swan-neck cock 1/2" dia : Three way</v>
          </cell>
          <cell r="C1330" t="str">
            <v>Each</v>
          </cell>
          <cell r="D1330">
            <v>49.6</v>
          </cell>
          <cell r="E1330">
            <v>1259.5999999999999</v>
          </cell>
          <cell r="F1330" t="str">
            <v>Each</v>
          </cell>
          <cell r="G1330">
            <v>49.6</v>
          </cell>
          <cell r="H1330">
            <v>1259.5999999999999</v>
          </cell>
          <cell r="AI1330">
            <v>0</v>
          </cell>
          <cell r="AJ1330" t="str">
            <v>N</v>
          </cell>
        </row>
        <row r="1331">
          <cell r="A1331" t="str">
            <v>14-30-a</v>
          </cell>
          <cell r="B1331" t="str">
            <v>Providing and Fixing brass union 1/2" dia</v>
          </cell>
          <cell r="C1331" t="str">
            <v>Each</v>
          </cell>
          <cell r="D1331">
            <v>34.72</v>
          </cell>
          <cell r="E1331">
            <v>234.37</v>
          </cell>
          <cell r="F1331" t="str">
            <v>Each</v>
          </cell>
          <cell r="G1331">
            <v>34.72</v>
          </cell>
          <cell r="H1331">
            <v>234.37</v>
          </cell>
          <cell r="AI1331">
            <v>0</v>
          </cell>
          <cell r="AJ1331" t="str">
            <v>N</v>
          </cell>
        </row>
        <row r="1332">
          <cell r="A1332" t="str">
            <v>14-30-b</v>
          </cell>
          <cell r="B1332" t="str">
            <v>Providing and Fixing brass union 3/4" dia</v>
          </cell>
          <cell r="C1332" t="str">
            <v>Each</v>
          </cell>
          <cell r="D1332">
            <v>34.72</v>
          </cell>
          <cell r="E1332">
            <v>288.82</v>
          </cell>
          <cell r="F1332" t="str">
            <v>Each</v>
          </cell>
          <cell r="G1332">
            <v>34.72</v>
          </cell>
          <cell r="H1332">
            <v>288.82</v>
          </cell>
          <cell r="AI1332">
            <v>0</v>
          </cell>
          <cell r="AJ1332" t="str">
            <v>N</v>
          </cell>
        </row>
        <row r="1333">
          <cell r="A1333" t="str">
            <v>14-31-a</v>
          </cell>
          <cell r="B1333" t="str">
            <v>Providing and Fixing CI floor trap including CI grating &amp; concrete chamber all round : 4"x2"</v>
          </cell>
          <cell r="C1333" t="str">
            <v>Each</v>
          </cell>
          <cell r="D1333">
            <v>77.5</v>
          </cell>
          <cell r="E1333">
            <v>240.85</v>
          </cell>
          <cell r="F1333" t="str">
            <v>Each</v>
          </cell>
          <cell r="G1333">
            <v>77.5</v>
          </cell>
          <cell r="H1333">
            <v>240.85</v>
          </cell>
          <cell r="AI1333">
            <v>0</v>
          </cell>
          <cell r="AJ1333" t="str">
            <v>N</v>
          </cell>
        </row>
        <row r="1334">
          <cell r="A1334" t="str">
            <v>14-31-b</v>
          </cell>
          <cell r="B1334" t="str">
            <v>Providing and Fixing CI floor trap including CI grating &amp; concrete chamber all round : 4"x3"</v>
          </cell>
          <cell r="C1334" t="str">
            <v>Each</v>
          </cell>
          <cell r="D1334">
            <v>77.5</v>
          </cell>
          <cell r="E1334">
            <v>579.65</v>
          </cell>
          <cell r="F1334" t="str">
            <v>Each</v>
          </cell>
          <cell r="G1334">
            <v>77.5</v>
          </cell>
          <cell r="H1334">
            <v>579.65</v>
          </cell>
          <cell r="AI1334">
            <v>0</v>
          </cell>
          <cell r="AJ1334" t="str">
            <v>N</v>
          </cell>
        </row>
        <row r="1335">
          <cell r="A1335" t="str">
            <v>14-32-a</v>
          </cell>
          <cell r="B1335" t="str">
            <v>Providing and Fixing 'P' trap including GI grating &amp; PCC chamber 4" of cast iron</v>
          </cell>
          <cell r="C1335" t="str">
            <v>Each</v>
          </cell>
          <cell r="D1335">
            <v>69.75</v>
          </cell>
          <cell r="E1335">
            <v>1128.5</v>
          </cell>
          <cell r="F1335" t="str">
            <v>Each</v>
          </cell>
          <cell r="G1335">
            <v>69.75</v>
          </cell>
          <cell r="H1335">
            <v>1128.5</v>
          </cell>
          <cell r="AI1335">
            <v>0</v>
          </cell>
          <cell r="AJ1335" t="str">
            <v>N</v>
          </cell>
        </row>
        <row r="1336">
          <cell r="A1336" t="str">
            <v>14-32-b</v>
          </cell>
          <cell r="B1336" t="str">
            <v>Providing and Fixing 'P' trap including GI grating &amp; PCC chamber 4" glazed</v>
          </cell>
          <cell r="C1336" t="str">
            <v>Each</v>
          </cell>
          <cell r="D1336">
            <v>69.75</v>
          </cell>
          <cell r="E1336">
            <v>163.52000000000001</v>
          </cell>
          <cell r="F1336" t="str">
            <v>Each</v>
          </cell>
          <cell r="G1336">
            <v>69.75</v>
          </cell>
          <cell r="H1336">
            <v>163.52000000000001</v>
          </cell>
          <cell r="AI1336">
            <v>0</v>
          </cell>
          <cell r="AJ1336" t="str">
            <v>N</v>
          </cell>
        </row>
        <row r="1337">
          <cell r="A1337" t="str">
            <v>14-33</v>
          </cell>
          <cell r="B1337" t="str">
            <v>Providing and Fixing 4" gully trap with PCC, including masonry chamber 1'x1' and PVC grating 6"x6"</v>
          </cell>
          <cell r="C1337" t="str">
            <v>Each</v>
          </cell>
          <cell r="D1337">
            <v>116.25</v>
          </cell>
          <cell r="E1337">
            <v>418.75</v>
          </cell>
          <cell r="F1337" t="str">
            <v>Each</v>
          </cell>
          <cell r="G1337">
            <v>116.25</v>
          </cell>
          <cell r="H1337">
            <v>418.75</v>
          </cell>
          <cell r="AI1337">
            <v>0</v>
          </cell>
          <cell r="AJ1337" t="str">
            <v>N</v>
          </cell>
        </row>
        <row r="1338">
          <cell r="A1338" t="str">
            <v>14-34-a-01</v>
          </cell>
          <cell r="B1338" t="str">
            <v>Providing and fitting CI soil pipe with : Lead &amp; yarn caulked joint : 4" dia.</v>
          </cell>
          <cell r="C1338" t="str">
            <v>Rft</v>
          </cell>
          <cell r="D1338">
            <v>23.63</v>
          </cell>
          <cell r="E1338">
            <v>381.17</v>
          </cell>
          <cell r="F1338" t="str">
            <v>m</v>
          </cell>
          <cell r="G1338">
            <v>77.52</v>
          </cell>
          <cell r="H1338">
            <v>1250.55</v>
          </cell>
          <cell r="AI1338">
            <v>0</v>
          </cell>
          <cell r="AJ1338" t="str">
            <v>N</v>
          </cell>
        </row>
        <row r="1339">
          <cell r="A1339" t="str">
            <v>14-34-a-02</v>
          </cell>
          <cell r="B1339" t="str">
            <v>Providing and fitting CI soil pipe with : Lead &amp; yarn caulked joint : 2" dia.</v>
          </cell>
          <cell r="C1339" t="str">
            <v>Rft</v>
          </cell>
          <cell r="D1339">
            <v>11.81</v>
          </cell>
          <cell r="E1339">
            <v>264.69</v>
          </cell>
          <cell r="F1339" t="str">
            <v>m</v>
          </cell>
          <cell r="G1339">
            <v>38.76</v>
          </cell>
          <cell r="H1339">
            <v>868.4</v>
          </cell>
          <cell r="AI1339">
            <v>0</v>
          </cell>
          <cell r="AJ1339" t="str">
            <v>N</v>
          </cell>
        </row>
        <row r="1340">
          <cell r="A1340" t="str">
            <v>14-34-b-01</v>
          </cell>
          <cell r="B1340" t="str">
            <v>Providing and fitting CI soil pipe with : Cement caulked joint : 4" dia</v>
          </cell>
          <cell r="C1340" t="str">
            <v>Rft</v>
          </cell>
          <cell r="D1340">
            <v>23.63</v>
          </cell>
          <cell r="E1340">
            <v>366.41</v>
          </cell>
          <cell r="F1340" t="str">
            <v>m</v>
          </cell>
          <cell r="G1340">
            <v>77.52</v>
          </cell>
          <cell r="H1340">
            <v>1202.1400000000001</v>
          </cell>
          <cell r="AI1340">
            <v>0</v>
          </cell>
          <cell r="AJ1340" t="str">
            <v>N</v>
          </cell>
        </row>
        <row r="1341">
          <cell r="A1341" t="str">
            <v>14-34-b-02</v>
          </cell>
          <cell r="B1341" t="str">
            <v>Providing and fitting CI soil pipe with : Cement caulked joint : 2" dia</v>
          </cell>
          <cell r="C1341" t="str">
            <v>Rft</v>
          </cell>
          <cell r="D1341">
            <v>11.81</v>
          </cell>
          <cell r="E1341">
            <v>249.93</v>
          </cell>
          <cell r="F1341" t="str">
            <v>m</v>
          </cell>
          <cell r="G1341">
            <v>38.76</v>
          </cell>
          <cell r="H1341">
            <v>819.99</v>
          </cell>
          <cell r="AI1341">
            <v>0</v>
          </cell>
          <cell r="AJ1341" t="str">
            <v>N</v>
          </cell>
        </row>
        <row r="1342">
          <cell r="A1342" t="str">
            <v>14-35-a</v>
          </cell>
          <cell r="B1342" t="str">
            <v>Providing and Fixing AC soil pipe with cement caulked joint including all specials : 1¬" i/d</v>
          </cell>
          <cell r="C1342" t="str">
            <v>Rft</v>
          </cell>
          <cell r="D1342">
            <v>5.91</v>
          </cell>
          <cell r="E1342">
            <v>75.63</v>
          </cell>
          <cell r="F1342" t="str">
            <v>m</v>
          </cell>
          <cell r="G1342">
            <v>19.38</v>
          </cell>
          <cell r="H1342">
            <v>248.13</v>
          </cell>
          <cell r="AI1342">
            <v>0</v>
          </cell>
          <cell r="AJ1342" t="str">
            <v>N</v>
          </cell>
        </row>
        <row r="1343">
          <cell r="A1343" t="str">
            <v>14-35-b</v>
          </cell>
          <cell r="B1343" t="str">
            <v>Providing and Fixing AC soil pipe with cement caulked joint including all specials : 3¬" i/d</v>
          </cell>
          <cell r="C1343" t="str">
            <v>Rft</v>
          </cell>
          <cell r="D1343">
            <v>7.09</v>
          </cell>
          <cell r="E1343">
            <v>92.38</v>
          </cell>
          <cell r="F1343" t="str">
            <v>m</v>
          </cell>
          <cell r="G1343">
            <v>23.26</v>
          </cell>
          <cell r="H1343">
            <v>303.10000000000002</v>
          </cell>
          <cell r="AI1343">
            <v>0</v>
          </cell>
          <cell r="AJ1343" t="str">
            <v>N</v>
          </cell>
        </row>
        <row r="1344">
          <cell r="A1344" t="str">
            <v>14-35-c</v>
          </cell>
          <cell r="B1344" t="str">
            <v>Providing and Fixing AC soil pipe with cement caulked joint including all specials : 4" i/d</v>
          </cell>
          <cell r="C1344" t="str">
            <v>Rft</v>
          </cell>
          <cell r="D1344">
            <v>11.81</v>
          </cell>
          <cell r="E1344">
            <v>126.44</v>
          </cell>
          <cell r="F1344" t="str">
            <v>m</v>
          </cell>
          <cell r="G1344">
            <v>38.76</v>
          </cell>
          <cell r="H1344">
            <v>414.83</v>
          </cell>
          <cell r="AI1344">
            <v>0</v>
          </cell>
          <cell r="AJ1344" t="str">
            <v>N</v>
          </cell>
        </row>
        <row r="1345">
          <cell r="A1345" t="str">
            <v>14-35-d</v>
          </cell>
          <cell r="B1345" t="str">
            <v>Providing and Fixing AC soil pipe with cement caulked joint including all specials : 6" i/d</v>
          </cell>
          <cell r="C1345" t="str">
            <v>Rft</v>
          </cell>
          <cell r="D1345">
            <v>18.899999999999999</v>
          </cell>
          <cell r="E1345">
            <v>180.66</v>
          </cell>
          <cell r="F1345" t="str">
            <v>m</v>
          </cell>
          <cell r="G1345">
            <v>62.02</v>
          </cell>
          <cell r="H1345">
            <v>592.71</v>
          </cell>
          <cell r="AI1345">
            <v>0</v>
          </cell>
          <cell r="AJ1345" t="str">
            <v>N</v>
          </cell>
        </row>
        <row r="1346">
          <cell r="A1346" t="str">
            <v>14-36-a</v>
          </cell>
          <cell r="B1346" t="str">
            <v>Providing and Fixing CI specials, such as tees, bends etc,Lead caulked joint.</v>
          </cell>
          <cell r="C1346" t="str">
            <v>Each</v>
          </cell>
          <cell r="D1346">
            <v>96.88</v>
          </cell>
          <cell r="E1346">
            <v>475</v>
          </cell>
          <cell r="F1346" t="str">
            <v>Each</v>
          </cell>
          <cell r="G1346">
            <v>96.88</v>
          </cell>
          <cell r="H1346">
            <v>475</v>
          </cell>
          <cell r="J1346" t="str">
            <v>Increase the</v>
          </cell>
          <cell r="AI1346">
            <v>0</v>
          </cell>
          <cell r="AJ1346" t="str">
            <v>N</v>
          </cell>
        </row>
        <row r="1347">
          <cell r="A1347" t="str">
            <v>14-36-b</v>
          </cell>
          <cell r="B1347" t="str">
            <v>Providing and Fixing CI specials, such as tees, bends etc Cement caulked joint</v>
          </cell>
          <cell r="C1347" t="str">
            <v>Each</v>
          </cell>
          <cell r="D1347">
            <v>96.88</v>
          </cell>
          <cell r="E1347">
            <v>426.6</v>
          </cell>
          <cell r="F1347" t="str">
            <v>Each</v>
          </cell>
          <cell r="G1347">
            <v>96.88</v>
          </cell>
          <cell r="H1347">
            <v>426.6</v>
          </cell>
          <cell r="AI1347">
            <v>0</v>
          </cell>
          <cell r="AJ1347" t="str">
            <v>N</v>
          </cell>
        </row>
        <row r="1348">
          <cell r="A1348" t="str">
            <v>14-37-a</v>
          </cell>
          <cell r="B1348" t="str">
            <v>Supply and Fixing CI manhole cover with frame etc complete 12" dia.</v>
          </cell>
          <cell r="C1348" t="str">
            <v>Each</v>
          </cell>
          <cell r="D1348">
            <v>50.06</v>
          </cell>
          <cell r="E1348">
            <v>830.52</v>
          </cell>
          <cell r="F1348" t="str">
            <v>Each</v>
          </cell>
          <cell r="G1348">
            <v>50.06</v>
          </cell>
          <cell r="H1348">
            <v>830.52</v>
          </cell>
          <cell r="AI1348">
            <v>0</v>
          </cell>
          <cell r="AJ1348" t="str">
            <v>N</v>
          </cell>
        </row>
        <row r="1349">
          <cell r="A1349" t="str">
            <v>14-37-b</v>
          </cell>
          <cell r="B1349" t="str">
            <v>Supply and Fixing CI manhole cover with frame etc complete 18" dia</v>
          </cell>
          <cell r="C1349" t="str">
            <v>Each</v>
          </cell>
          <cell r="D1349">
            <v>50.06</v>
          </cell>
          <cell r="E1349">
            <v>1538.36</v>
          </cell>
          <cell r="F1349" t="str">
            <v>Each</v>
          </cell>
          <cell r="G1349">
            <v>50.06</v>
          </cell>
          <cell r="H1349">
            <v>1538.36</v>
          </cell>
          <cell r="AI1349">
            <v>0</v>
          </cell>
          <cell r="AJ1349" t="str">
            <v>N</v>
          </cell>
        </row>
        <row r="1350">
          <cell r="A1350" t="str">
            <v>14-37-c</v>
          </cell>
          <cell r="B1350" t="str">
            <v>Supply and Fixing CI manhole cover with frame etc complete 24" dia</v>
          </cell>
          <cell r="C1350" t="str">
            <v>Each</v>
          </cell>
          <cell r="D1350">
            <v>50.06</v>
          </cell>
          <cell r="E1350">
            <v>2742.31</v>
          </cell>
          <cell r="F1350" t="str">
            <v>Each</v>
          </cell>
          <cell r="G1350">
            <v>50.06</v>
          </cell>
          <cell r="H1350">
            <v>2742.31</v>
          </cell>
          <cell r="AI1350">
            <v>0</v>
          </cell>
          <cell r="AJ1350" t="str">
            <v>N</v>
          </cell>
        </row>
        <row r="1351">
          <cell r="A1351" t="str">
            <v>14-37-d</v>
          </cell>
          <cell r="B1351" t="str">
            <v>Providing &amp; Fixing Steel manhole cover with frame 18"x18" full heavy duty</v>
          </cell>
          <cell r="C1351" t="str">
            <v>Each</v>
          </cell>
          <cell r="D1351">
            <v>217</v>
          </cell>
          <cell r="E1351">
            <v>2122.75</v>
          </cell>
          <cell r="F1351" t="str">
            <v>Each</v>
          </cell>
          <cell r="G1351">
            <v>217</v>
          </cell>
          <cell r="H1351">
            <v>2122.75</v>
          </cell>
          <cell r="AI1351">
            <v>0</v>
          </cell>
          <cell r="AJ1351" t="str">
            <v>N</v>
          </cell>
        </row>
        <row r="1352">
          <cell r="A1352" t="str">
            <v>14-38</v>
          </cell>
          <cell r="B1352" t="str">
            <v>Providing and Fixing RCC pipe 4" dia, including laying &amp; jointing in trenches</v>
          </cell>
          <cell r="C1352" t="str">
            <v>Rft</v>
          </cell>
          <cell r="D1352">
            <v>69.180000000000007</v>
          </cell>
          <cell r="E1352">
            <v>142.08000000000001</v>
          </cell>
          <cell r="F1352" t="str">
            <v>m</v>
          </cell>
          <cell r="G1352">
            <v>226.98</v>
          </cell>
          <cell r="H1352">
            <v>466.14</v>
          </cell>
          <cell r="K1352">
            <v>4.5999999999999999E-2</v>
          </cell>
          <cell r="L1352" t="str">
            <v>Bags</v>
          </cell>
          <cell r="M1352">
            <v>0.151</v>
          </cell>
          <cell r="N1352" t="str">
            <v>Bags</v>
          </cell>
          <cell r="AI1352">
            <v>0.19700000000000001</v>
          </cell>
          <cell r="AJ1352" t="str">
            <v>Y</v>
          </cell>
        </row>
        <row r="1353">
          <cell r="A1353" t="str">
            <v>14-39-a</v>
          </cell>
          <cell r="B1353" t="str">
            <v>Providing and Fixing brass stop/bib cock : 1/2" dia</v>
          </cell>
          <cell r="C1353" t="str">
            <v>Each</v>
          </cell>
          <cell r="D1353">
            <v>34.72</v>
          </cell>
          <cell r="E1353">
            <v>179.92</v>
          </cell>
          <cell r="F1353" t="str">
            <v>Each</v>
          </cell>
          <cell r="G1353">
            <v>34.72</v>
          </cell>
          <cell r="H1353">
            <v>179.92</v>
          </cell>
          <cell r="AI1353">
            <v>0</v>
          </cell>
          <cell r="AJ1353" t="str">
            <v>N</v>
          </cell>
        </row>
        <row r="1354">
          <cell r="A1354" t="str">
            <v>14-39-b</v>
          </cell>
          <cell r="B1354" t="str">
            <v>Providing and Fixing brass stop/bib cock : 3/4" dia</v>
          </cell>
          <cell r="C1354" t="str">
            <v>Each</v>
          </cell>
          <cell r="D1354">
            <v>34.72</v>
          </cell>
          <cell r="E1354">
            <v>225.29</v>
          </cell>
          <cell r="F1354" t="str">
            <v>Each</v>
          </cell>
          <cell r="G1354">
            <v>34.72</v>
          </cell>
          <cell r="H1354">
            <v>225.29</v>
          </cell>
          <cell r="AI1354">
            <v>0</v>
          </cell>
          <cell r="AJ1354" t="str">
            <v>N</v>
          </cell>
        </row>
        <row r="1355">
          <cell r="A1355" t="str">
            <v>14-40</v>
          </cell>
          <cell r="B1355" t="str">
            <v>Hoisting &amp; Placing in position precast RC latrine seat</v>
          </cell>
          <cell r="C1355" t="str">
            <v>Each</v>
          </cell>
          <cell r="D1355">
            <v>209.25</v>
          </cell>
          <cell r="E1355">
            <v>209.25</v>
          </cell>
          <cell r="F1355" t="str">
            <v>Each</v>
          </cell>
          <cell r="G1355">
            <v>209.25</v>
          </cell>
          <cell r="H1355">
            <v>209.25</v>
          </cell>
          <cell r="AI1355">
            <v>0</v>
          </cell>
          <cell r="AJ1355" t="str">
            <v>N</v>
          </cell>
        </row>
        <row r="1356">
          <cell r="A1356" t="str">
            <v>14-41-a</v>
          </cell>
          <cell r="B1356" t="str">
            <v>Providing and Fixing CP waste coupling : 1.25"</v>
          </cell>
          <cell r="C1356" t="str">
            <v>Each</v>
          </cell>
          <cell r="D1356">
            <v>39.68</v>
          </cell>
          <cell r="E1356">
            <v>262.32</v>
          </cell>
          <cell r="F1356" t="str">
            <v>Each</v>
          </cell>
          <cell r="G1356">
            <v>39.68</v>
          </cell>
          <cell r="H1356">
            <v>262.32</v>
          </cell>
          <cell r="AI1356">
            <v>0</v>
          </cell>
          <cell r="AJ1356" t="str">
            <v>N</v>
          </cell>
        </row>
        <row r="1357">
          <cell r="A1357" t="str">
            <v>14-41-b</v>
          </cell>
          <cell r="B1357" t="str">
            <v>Providing and Fixing CP waste coupling : 1.5"</v>
          </cell>
          <cell r="C1357" t="str">
            <v>Each</v>
          </cell>
          <cell r="D1357">
            <v>39.68</v>
          </cell>
          <cell r="E1357">
            <v>299.83</v>
          </cell>
          <cell r="F1357" t="str">
            <v>Each</v>
          </cell>
          <cell r="G1357">
            <v>39.68</v>
          </cell>
          <cell r="H1357">
            <v>299.83</v>
          </cell>
          <cell r="AI1357">
            <v>0</v>
          </cell>
          <cell r="AJ1357" t="str">
            <v>N</v>
          </cell>
        </row>
        <row r="1358">
          <cell r="A1358" t="str">
            <v>14-42-a</v>
          </cell>
          <cell r="B1358" t="str">
            <v>Providing and Fixing rubber plug with chain : 1.25"</v>
          </cell>
          <cell r="C1358" t="str">
            <v>Each</v>
          </cell>
          <cell r="D1358">
            <v>1.49</v>
          </cell>
          <cell r="E1358">
            <v>74.09</v>
          </cell>
          <cell r="F1358" t="str">
            <v>Each</v>
          </cell>
          <cell r="G1358">
            <v>1.49</v>
          </cell>
          <cell r="H1358">
            <v>74.09</v>
          </cell>
          <cell r="AI1358">
            <v>0</v>
          </cell>
          <cell r="AJ1358" t="str">
            <v>N</v>
          </cell>
        </row>
        <row r="1359">
          <cell r="A1359" t="str">
            <v>14-42-b</v>
          </cell>
          <cell r="B1359" t="str">
            <v>Providing and Fixing rubber plug with chain : 1.5"</v>
          </cell>
          <cell r="C1359" t="str">
            <v>Each</v>
          </cell>
          <cell r="D1359">
            <v>1.49</v>
          </cell>
          <cell r="E1359">
            <v>86.19</v>
          </cell>
          <cell r="F1359" t="str">
            <v>Each</v>
          </cell>
          <cell r="G1359">
            <v>1.49</v>
          </cell>
          <cell r="H1359">
            <v>86.19</v>
          </cell>
          <cell r="AI1359">
            <v>0</v>
          </cell>
          <cell r="AJ1359" t="str">
            <v>N</v>
          </cell>
        </row>
        <row r="1360">
          <cell r="A1360" t="str">
            <v>14-43-a</v>
          </cell>
          <cell r="B1360" t="str">
            <v>Providing and Fixing waste pipe of PVC : 1.25"</v>
          </cell>
          <cell r="C1360" t="str">
            <v>Each</v>
          </cell>
          <cell r="D1360">
            <v>34.72</v>
          </cell>
          <cell r="E1360">
            <v>83.12</v>
          </cell>
          <cell r="F1360" t="str">
            <v>Each</v>
          </cell>
          <cell r="G1360">
            <v>34.72</v>
          </cell>
          <cell r="H1360">
            <v>83.12</v>
          </cell>
          <cell r="AI1360">
            <v>0</v>
          </cell>
          <cell r="AJ1360" t="str">
            <v>N</v>
          </cell>
        </row>
        <row r="1361">
          <cell r="A1361" t="str">
            <v>14-43-b</v>
          </cell>
          <cell r="B1361" t="str">
            <v>Providing and Fixing waste pipe of PVC : 1.5"</v>
          </cell>
          <cell r="C1361" t="str">
            <v>Each</v>
          </cell>
          <cell r="D1361">
            <v>34.72</v>
          </cell>
          <cell r="E1361">
            <v>116.39</v>
          </cell>
          <cell r="F1361" t="str">
            <v>Each</v>
          </cell>
          <cell r="G1361">
            <v>34.72</v>
          </cell>
          <cell r="H1361">
            <v>116.39</v>
          </cell>
          <cell r="AI1361">
            <v>0</v>
          </cell>
          <cell r="AJ1361" t="str">
            <v>N</v>
          </cell>
        </row>
        <row r="1362">
          <cell r="A1362" t="str">
            <v>14-44-a</v>
          </cell>
          <cell r="B1362" t="str">
            <v>Providing and Fixing flushing bend of PVC : 1.25"</v>
          </cell>
          <cell r="C1362" t="str">
            <v>Each</v>
          </cell>
          <cell r="D1362">
            <v>24.8</v>
          </cell>
          <cell r="E1362">
            <v>67.150000000000006</v>
          </cell>
          <cell r="F1362" t="str">
            <v>Each</v>
          </cell>
          <cell r="G1362">
            <v>24.8</v>
          </cell>
          <cell r="H1362">
            <v>67.150000000000006</v>
          </cell>
          <cell r="AI1362">
            <v>0</v>
          </cell>
          <cell r="AJ1362" t="str">
            <v>N</v>
          </cell>
        </row>
        <row r="1363">
          <cell r="A1363" t="str">
            <v>14-44-b</v>
          </cell>
          <cell r="B1363" t="str">
            <v>Providing and Fixing flushing bend of PVC : 1.5"</v>
          </cell>
          <cell r="C1363" t="str">
            <v>Each</v>
          </cell>
          <cell r="D1363">
            <v>24.8</v>
          </cell>
          <cell r="E1363">
            <v>97.4</v>
          </cell>
          <cell r="F1363" t="str">
            <v>Each</v>
          </cell>
          <cell r="G1363">
            <v>24.8</v>
          </cell>
          <cell r="H1363">
            <v>97.4</v>
          </cell>
          <cell r="AI1363">
            <v>0</v>
          </cell>
          <cell r="AJ1363" t="str">
            <v>N</v>
          </cell>
        </row>
        <row r="1364">
          <cell r="A1364" t="str">
            <v>14-45-a</v>
          </cell>
          <cell r="B1364" t="str">
            <v>Providing and Fixing CP bottle trough with waste pipe : 1.25" i/d.</v>
          </cell>
          <cell r="C1364" t="str">
            <v>Each</v>
          </cell>
          <cell r="D1364">
            <v>39.68</v>
          </cell>
          <cell r="E1364">
            <v>1131.7</v>
          </cell>
          <cell r="F1364" t="str">
            <v>Each</v>
          </cell>
          <cell r="G1364">
            <v>39.68</v>
          </cell>
          <cell r="H1364">
            <v>1131.7</v>
          </cell>
          <cell r="AI1364">
            <v>0</v>
          </cell>
          <cell r="AJ1364" t="str">
            <v>N</v>
          </cell>
        </row>
        <row r="1365">
          <cell r="A1365" t="str">
            <v>14-45-b</v>
          </cell>
          <cell r="B1365" t="str">
            <v>Providing and Fixing CP bottle trough with waste pipe : 1.5" i/d.</v>
          </cell>
          <cell r="C1365" t="str">
            <v>Each</v>
          </cell>
          <cell r="D1365">
            <v>39.68</v>
          </cell>
          <cell r="E1365">
            <v>1322.28</v>
          </cell>
          <cell r="F1365" t="str">
            <v>Each</v>
          </cell>
          <cell r="G1365">
            <v>39.68</v>
          </cell>
          <cell r="H1365">
            <v>1322.28</v>
          </cell>
          <cell r="AI1365">
            <v>0</v>
          </cell>
          <cell r="AJ1365" t="str">
            <v>N</v>
          </cell>
        </row>
        <row r="1366">
          <cell r="A1366" t="str">
            <v>14-46-a</v>
          </cell>
          <cell r="B1366" t="str">
            <v>Providing and Fixing angle iron brackets for : WHB and cistern.</v>
          </cell>
          <cell r="C1366" t="str">
            <v>Each</v>
          </cell>
          <cell r="D1366">
            <v>39.68</v>
          </cell>
          <cell r="E1366">
            <v>112.28</v>
          </cell>
          <cell r="F1366" t="str">
            <v>Each</v>
          </cell>
          <cell r="G1366">
            <v>39.68</v>
          </cell>
          <cell r="H1366">
            <v>112.28</v>
          </cell>
          <cell r="AI1366">
            <v>0</v>
          </cell>
          <cell r="AJ1366" t="str">
            <v>N</v>
          </cell>
        </row>
        <row r="1367">
          <cell r="A1367" t="str">
            <v>14-46-b</v>
          </cell>
          <cell r="B1367" t="str">
            <v>Providing and Fixing angle iron brackets for : Sink</v>
          </cell>
          <cell r="C1367" t="str">
            <v>Each</v>
          </cell>
          <cell r="D1367">
            <v>39.68</v>
          </cell>
          <cell r="E1367">
            <v>124.38</v>
          </cell>
          <cell r="F1367" t="str">
            <v>Each</v>
          </cell>
          <cell r="G1367">
            <v>39.68</v>
          </cell>
          <cell r="H1367">
            <v>124.38</v>
          </cell>
          <cell r="AI1367">
            <v>0</v>
          </cell>
          <cell r="AJ1367" t="str">
            <v>N</v>
          </cell>
        </row>
        <row r="1368">
          <cell r="A1368" t="str">
            <v>14-47-a</v>
          </cell>
          <cell r="B1368" t="str">
            <v>Providing and Fixing 1/2" dia connection including check nuts etc Plastic rubber connection</v>
          </cell>
          <cell r="C1368" t="str">
            <v>Each</v>
          </cell>
          <cell r="D1368">
            <v>14.88</v>
          </cell>
          <cell r="E1368">
            <v>69.33</v>
          </cell>
          <cell r="F1368" t="str">
            <v>Each</v>
          </cell>
          <cell r="G1368">
            <v>14.88</v>
          </cell>
          <cell r="H1368">
            <v>69.33</v>
          </cell>
          <cell r="AI1368">
            <v>0</v>
          </cell>
          <cell r="AJ1368" t="str">
            <v>N</v>
          </cell>
        </row>
        <row r="1369">
          <cell r="A1369" t="str">
            <v>14-47-b</v>
          </cell>
          <cell r="B1369" t="str">
            <v>Providing and Fixing 1/2" dia connection including check nuts etc Copper connection</v>
          </cell>
          <cell r="C1369" t="str">
            <v>Each</v>
          </cell>
          <cell r="D1369">
            <v>14.88</v>
          </cell>
          <cell r="E1369">
            <v>81.430000000000007</v>
          </cell>
          <cell r="F1369" t="str">
            <v>Each</v>
          </cell>
          <cell r="G1369">
            <v>14.88</v>
          </cell>
          <cell r="H1369">
            <v>81.430000000000007</v>
          </cell>
          <cell r="AI1369">
            <v>0</v>
          </cell>
          <cell r="AJ1369" t="str">
            <v>N</v>
          </cell>
        </row>
        <row r="1370">
          <cell r="A1370" t="str">
            <v>14-47-c</v>
          </cell>
          <cell r="B1370" t="str">
            <v>Providing and Fixing 1/2" dia connection including check nuts etc CP connection</v>
          </cell>
          <cell r="C1370" t="str">
            <v>Each</v>
          </cell>
          <cell r="D1370">
            <v>14.88</v>
          </cell>
          <cell r="E1370">
            <v>147.97999999999999</v>
          </cell>
          <cell r="F1370" t="str">
            <v>Each</v>
          </cell>
          <cell r="G1370">
            <v>14.88</v>
          </cell>
          <cell r="H1370">
            <v>147.97999999999999</v>
          </cell>
          <cell r="AI1370">
            <v>0</v>
          </cell>
          <cell r="AJ1370" t="str">
            <v>N</v>
          </cell>
        </row>
        <row r="1371">
          <cell r="A1371" t="str">
            <v>14-48-a</v>
          </cell>
          <cell r="B1371" t="str">
            <v xml:space="preserve">Providing and Fixing brass ball float valve 1/2" dia </v>
          </cell>
          <cell r="C1371" t="str">
            <v>Each</v>
          </cell>
          <cell r="D1371">
            <v>34.72</v>
          </cell>
          <cell r="E1371">
            <v>179.92</v>
          </cell>
          <cell r="F1371" t="str">
            <v>Each</v>
          </cell>
          <cell r="G1371">
            <v>34.72</v>
          </cell>
          <cell r="H1371">
            <v>179.92</v>
          </cell>
          <cell r="AI1371">
            <v>0</v>
          </cell>
          <cell r="AJ1371" t="str">
            <v>N</v>
          </cell>
        </row>
        <row r="1372">
          <cell r="A1372" t="str">
            <v>14-48-b</v>
          </cell>
          <cell r="B1372" t="str">
            <v>Providing and Fixing brass ball float valve 3/4" dia</v>
          </cell>
          <cell r="C1372" t="str">
            <v>Each</v>
          </cell>
          <cell r="D1372">
            <v>34.72</v>
          </cell>
          <cell r="E1372">
            <v>204.12</v>
          </cell>
          <cell r="F1372" t="str">
            <v>Each</v>
          </cell>
          <cell r="G1372">
            <v>34.72</v>
          </cell>
          <cell r="H1372">
            <v>204.12</v>
          </cell>
          <cell r="AI1372">
            <v>0</v>
          </cell>
          <cell r="AJ1372" t="str">
            <v>N</v>
          </cell>
        </row>
        <row r="1373">
          <cell r="A1373" t="str">
            <v>14-48-c</v>
          </cell>
          <cell r="B1373" t="str">
            <v>Providing and Fixing brass ball float valve 1" dia</v>
          </cell>
          <cell r="C1373" t="str">
            <v>Each</v>
          </cell>
          <cell r="D1373">
            <v>34.72</v>
          </cell>
          <cell r="E1373">
            <v>337.22</v>
          </cell>
          <cell r="F1373" t="str">
            <v>Each</v>
          </cell>
          <cell r="G1373">
            <v>34.72</v>
          </cell>
          <cell r="H1373">
            <v>337.22</v>
          </cell>
          <cell r="AI1373">
            <v>0</v>
          </cell>
          <cell r="AJ1373" t="str">
            <v>N</v>
          </cell>
        </row>
        <row r="1374">
          <cell r="A1374" t="str">
            <v>14-48-d</v>
          </cell>
          <cell r="B1374" t="str">
            <v>Providing and Fixing brass ball float valve 1.25" dia</v>
          </cell>
          <cell r="C1374" t="str">
            <v>Each</v>
          </cell>
          <cell r="D1374">
            <v>34.72</v>
          </cell>
          <cell r="E1374">
            <v>486.05</v>
          </cell>
          <cell r="F1374" t="str">
            <v>Each</v>
          </cell>
          <cell r="G1374">
            <v>34.72</v>
          </cell>
          <cell r="H1374">
            <v>486.05</v>
          </cell>
          <cell r="AI1374">
            <v>0</v>
          </cell>
          <cell r="AJ1374" t="str">
            <v>N</v>
          </cell>
        </row>
        <row r="1375">
          <cell r="A1375" t="str">
            <v>14-48-e</v>
          </cell>
          <cell r="B1375" t="str">
            <v>Providing and Fixing brass ball float valve 1.5" dia</v>
          </cell>
          <cell r="C1375" t="str">
            <v>Each</v>
          </cell>
          <cell r="D1375">
            <v>34.72</v>
          </cell>
          <cell r="E1375">
            <v>657.87</v>
          </cell>
          <cell r="F1375" t="str">
            <v>Each</v>
          </cell>
          <cell r="G1375">
            <v>34.72</v>
          </cell>
          <cell r="H1375">
            <v>657.87</v>
          </cell>
          <cell r="AI1375">
            <v>0</v>
          </cell>
          <cell r="AJ1375" t="str">
            <v>N</v>
          </cell>
        </row>
        <row r="1376">
          <cell r="A1376" t="str">
            <v>14-48-f</v>
          </cell>
          <cell r="B1376" t="str">
            <v>Providing and Fixing brass ball float valve 2" dia</v>
          </cell>
          <cell r="C1376" t="str">
            <v>Each</v>
          </cell>
          <cell r="D1376">
            <v>34.72</v>
          </cell>
          <cell r="E1376">
            <v>887.77</v>
          </cell>
          <cell r="F1376" t="str">
            <v>Each</v>
          </cell>
          <cell r="G1376">
            <v>34.72</v>
          </cell>
          <cell r="H1376">
            <v>887.77</v>
          </cell>
          <cell r="AI1376">
            <v>0</v>
          </cell>
          <cell r="AJ1376" t="str">
            <v>N</v>
          </cell>
        </row>
        <row r="1377">
          <cell r="A1377" t="str">
            <v>14-49-a</v>
          </cell>
          <cell r="B1377" t="str">
            <v>Providing and Fixing 4" dia MS high pressure seamwelded pipe &amp; specials complete : 2" dia</v>
          </cell>
          <cell r="C1377" t="str">
            <v>Rft</v>
          </cell>
          <cell r="D1377">
            <v>96.9</v>
          </cell>
          <cell r="E1377">
            <v>318.20999999999998</v>
          </cell>
          <cell r="F1377" t="str">
            <v>m</v>
          </cell>
          <cell r="G1377">
            <v>317.92</v>
          </cell>
          <cell r="H1377">
            <v>1044</v>
          </cell>
          <cell r="AI1377">
            <v>0</v>
          </cell>
          <cell r="AJ1377" t="str">
            <v>N</v>
          </cell>
        </row>
        <row r="1378">
          <cell r="A1378" t="str">
            <v>14-49-b</v>
          </cell>
          <cell r="B1378" t="str">
            <v>Providing and Fixing 4" dia MS high pressure seamwelded pipe &amp; specials complete : 1" dia</v>
          </cell>
          <cell r="C1378" t="str">
            <v>Rft</v>
          </cell>
          <cell r="D1378">
            <v>77.52</v>
          </cell>
          <cell r="E1378">
            <v>261.93</v>
          </cell>
          <cell r="F1378" t="str">
            <v>m</v>
          </cell>
          <cell r="G1378">
            <v>254.34</v>
          </cell>
          <cell r="H1378">
            <v>859.34</v>
          </cell>
          <cell r="AI1378">
            <v>0</v>
          </cell>
          <cell r="AJ1378" t="str">
            <v>N</v>
          </cell>
        </row>
        <row r="1379">
          <cell r="A1379" t="str">
            <v>14-50-a</v>
          </cell>
          <cell r="B1379" t="str">
            <v>Providing and Fixing Audco type valve : 4" dia</v>
          </cell>
          <cell r="C1379" t="str">
            <v>Each</v>
          </cell>
          <cell r="D1379">
            <v>387.5</v>
          </cell>
          <cell r="E1379">
            <v>10067.5</v>
          </cell>
          <cell r="F1379" t="str">
            <v>Each</v>
          </cell>
          <cell r="G1379">
            <v>387.5</v>
          </cell>
          <cell r="H1379">
            <v>10067.5</v>
          </cell>
          <cell r="AI1379">
            <v>0</v>
          </cell>
          <cell r="AJ1379" t="str">
            <v>N</v>
          </cell>
        </row>
        <row r="1380">
          <cell r="A1380" t="str">
            <v>14-50-b</v>
          </cell>
          <cell r="B1380" t="str">
            <v>Providing and Fixing Audco type valve : 2" dia</v>
          </cell>
          <cell r="C1380" t="str">
            <v>Each</v>
          </cell>
          <cell r="D1380">
            <v>155</v>
          </cell>
          <cell r="E1380">
            <v>5600</v>
          </cell>
          <cell r="F1380" t="str">
            <v>Each</v>
          </cell>
          <cell r="G1380">
            <v>155</v>
          </cell>
          <cell r="H1380">
            <v>5600</v>
          </cell>
          <cell r="AI1380">
            <v>0</v>
          </cell>
          <cell r="AJ1380" t="str">
            <v>N</v>
          </cell>
        </row>
        <row r="1381">
          <cell r="A1381" t="str">
            <v>14-50-c</v>
          </cell>
          <cell r="B1381" t="str">
            <v>Providing and Fixing Audco type valve : 1" dia</v>
          </cell>
          <cell r="C1381" t="str">
            <v>Each</v>
          </cell>
          <cell r="D1381">
            <v>116.25</v>
          </cell>
          <cell r="E1381">
            <v>1931.25</v>
          </cell>
          <cell r="F1381" t="str">
            <v>Each</v>
          </cell>
          <cell r="G1381">
            <v>116.25</v>
          </cell>
          <cell r="H1381">
            <v>1931.25</v>
          </cell>
          <cell r="AI1381">
            <v>0</v>
          </cell>
          <cell r="AJ1381" t="str">
            <v>N</v>
          </cell>
        </row>
        <row r="1382">
          <cell r="A1382" t="str">
            <v>14-51-a</v>
          </cell>
          <cell r="B1382" t="str">
            <v>Providing and Fixing pressure regulator : No. 103</v>
          </cell>
          <cell r="C1382" t="str">
            <v>Each</v>
          </cell>
          <cell r="D1382">
            <v>124</v>
          </cell>
          <cell r="E1382">
            <v>1309.8</v>
          </cell>
          <cell r="F1382" t="str">
            <v>Each</v>
          </cell>
          <cell r="G1382">
            <v>124</v>
          </cell>
          <cell r="H1382">
            <v>1309.8</v>
          </cell>
          <cell r="AI1382">
            <v>0</v>
          </cell>
          <cell r="AJ1382" t="str">
            <v>N</v>
          </cell>
        </row>
        <row r="1383">
          <cell r="A1383" t="str">
            <v>14-51-b</v>
          </cell>
          <cell r="B1383" t="str">
            <v>Providing and Fixing pressure regulator : No. 043</v>
          </cell>
          <cell r="C1383" t="str">
            <v>Each</v>
          </cell>
          <cell r="D1383">
            <v>124</v>
          </cell>
          <cell r="E1383">
            <v>1092</v>
          </cell>
          <cell r="F1383" t="str">
            <v>Each</v>
          </cell>
          <cell r="G1383">
            <v>124</v>
          </cell>
          <cell r="H1383">
            <v>1092</v>
          </cell>
          <cell r="AI1383">
            <v>0</v>
          </cell>
          <cell r="AJ1383" t="str">
            <v>N</v>
          </cell>
        </row>
        <row r="1384">
          <cell r="A1384" t="str">
            <v>14-51-c</v>
          </cell>
          <cell r="B1384" t="str">
            <v>Providing and Fixing pressure regulator : People type</v>
          </cell>
          <cell r="C1384" t="str">
            <v>Each</v>
          </cell>
          <cell r="D1384">
            <v>124</v>
          </cell>
          <cell r="E1384">
            <v>704.8</v>
          </cell>
          <cell r="F1384" t="str">
            <v>Each</v>
          </cell>
          <cell r="G1384">
            <v>124</v>
          </cell>
          <cell r="H1384">
            <v>704.8</v>
          </cell>
          <cell r="AI1384">
            <v>0</v>
          </cell>
          <cell r="AJ1384" t="str">
            <v>N</v>
          </cell>
        </row>
        <row r="1385">
          <cell r="A1385" t="str">
            <v>14-52-a</v>
          </cell>
          <cell r="B1385" t="str">
            <v>Providing and Fixing high pressure flange type valve : 4" dia</v>
          </cell>
          <cell r="C1385" t="str">
            <v>Each</v>
          </cell>
          <cell r="D1385">
            <v>387.5</v>
          </cell>
          <cell r="E1385">
            <v>10672.5</v>
          </cell>
          <cell r="F1385" t="str">
            <v>Each</v>
          </cell>
          <cell r="G1385">
            <v>387.5</v>
          </cell>
          <cell r="H1385">
            <v>10672.5</v>
          </cell>
          <cell r="AI1385">
            <v>0</v>
          </cell>
          <cell r="AJ1385" t="str">
            <v>N</v>
          </cell>
        </row>
        <row r="1386">
          <cell r="A1386" t="str">
            <v>14-52-b</v>
          </cell>
          <cell r="B1386" t="str">
            <v>Providing and Fixing high pressure flange type valve : 2" dia</v>
          </cell>
          <cell r="C1386" t="str">
            <v>Each</v>
          </cell>
          <cell r="D1386">
            <v>155</v>
          </cell>
          <cell r="E1386">
            <v>4874</v>
          </cell>
          <cell r="F1386" t="str">
            <v>Each</v>
          </cell>
          <cell r="G1386">
            <v>155</v>
          </cell>
          <cell r="H1386">
            <v>4874</v>
          </cell>
          <cell r="AI1386">
            <v>0</v>
          </cell>
          <cell r="AJ1386" t="str">
            <v>N</v>
          </cell>
        </row>
        <row r="1387">
          <cell r="A1387" t="str">
            <v>14-52-c</v>
          </cell>
          <cell r="B1387" t="str">
            <v>Providing and Fixing high pressure flange type valve : 1"dia</v>
          </cell>
          <cell r="C1387" t="str">
            <v>Each</v>
          </cell>
          <cell r="D1387">
            <v>77.5</v>
          </cell>
          <cell r="E1387">
            <v>1892.5</v>
          </cell>
          <cell r="F1387" t="str">
            <v>Each</v>
          </cell>
          <cell r="G1387">
            <v>77.5</v>
          </cell>
          <cell r="H1387">
            <v>1892.5</v>
          </cell>
          <cell r="AI1387">
            <v>0</v>
          </cell>
          <cell r="AJ1387" t="str">
            <v>N</v>
          </cell>
        </row>
        <row r="1388">
          <cell r="A1388" t="str">
            <v>14-53</v>
          </cell>
          <cell r="B1388" t="str">
            <v>Providing and Fixing nipple or bush 1/4" to 3/8" i/d</v>
          </cell>
          <cell r="C1388" t="str">
            <v>Each</v>
          </cell>
          <cell r="D1388">
            <v>14.88</v>
          </cell>
          <cell r="E1388">
            <v>24.56</v>
          </cell>
          <cell r="F1388" t="str">
            <v>Each</v>
          </cell>
          <cell r="G1388">
            <v>14.88</v>
          </cell>
          <cell r="H1388">
            <v>24.56</v>
          </cell>
          <cell r="AI1388">
            <v>0</v>
          </cell>
          <cell r="AJ1388" t="str">
            <v>N</v>
          </cell>
        </row>
        <row r="1389">
          <cell r="A1389" t="str">
            <v>14-54-a</v>
          </cell>
          <cell r="B1389" t="str">
            <v>Providing and Fixing eclipse cock : 1" dia</v>
          </cell>
          <cell r="C1389" t="str">
            <v>Each</v>
          </cell>
          <cell r="D1389">
            <v>77.5</v>
          </cell>
          <cell r="E1389">
            <v>803.5</v>
          </cell>
          <cell r="F1389" t="str">
            <v>Each</v>
          </cell>
          <cell r="G1389">
            <v>77.5</v>
          </cell>
          <cell r="H1389">
            <v>803.5</v>
          </cell>
          <cell r="AI1389">
            <v>0</v>
          </cell>
          <cell r="AJ1389" t="str">
            <v>N</v>
          </cell>
        </row>
        <row r="1390">
          <cell r="A1390" t="str">
            <v>14-54-b</v>
          </cell>
          <cell r="B1390" t="str">
            <v>Providing and Fixing eclipse cock : 3/4" dia</v>
          </cell>
          <cell r="C1390" t="str">
            <v>Each</v>
          </cell>
          <cell r="D1390">
            <v>77.5</v>
          </cell>
          <cell r="E1390">
            <v>779.3</v>
          </cell>
          <cell r="F1390" t="str">
            <v>Each</v>
          </cell>
          <cell r="G1390">
            <v>77.5</v>
          </cell>
          <cell r="H1390">
            <v>779.3</v>
          </cell>
          <cell r="AI1390">
            <v>0</v>
          </cell>
          <cell r="AJ1390" t="str">
            <v>N</v>
          </cell>
        </row>
        <row r="1391">
          <cell r="A1391" t="str">
            <v>14-55-a</v>
          </cell>
          <cell r="B1391" t="str">
            <v>Providing and Fixing GI pipe(light) &amp; including specials complete 2" dia</v>
          </cell>
          <cell r="C1391" t="str">
            <v>Rft</v>
          </cell>
          <cell r="D1391">
            <v>30.94</v>
          </cell>
          <cell r="E1391">
            <v>156.78</v>
          </cell>
          <cell r="F1391" t="str">
            <v>m</v>
          </cell>
          <cell r="G1391">
            <v>101.52</v>
          </cell>
          <cell r="H1391">
            <v>514.38</v>
          </cell>
          <cell r="AI1391">
            <v>0</v>
          </cell>
          <cell r="AJ1391" t="str">
            <v>N</v>
          </cell>
        </row>
        <row r="1392">
          <cell r="A1392" t="str">
            <v>14-55-b</v>
          </cell>
          <cell r="B1392" t="str">
            <v>Providing and Fixing GI pipe(light) &amp; including specials complete 1.5" dia</v>
          </cell>
          <cell r="C1392" t="str">
            <v>Rft</v>
          </cell>
          <cell r="D1392">
            <v>30.94</v>
          </cell>
          <cell r="E1392">
            <v>131.07</v>
          </cell>
          <cell r="F1392" t="str">
            <v>m</v>
          </cell>
          <cell r="G1392">
            <v>101.52</v>
          </cell>
          <cell r="H1392">
            <v>430.02</v>
          </cell>
          <cell r="AI1392">
            <v>0</v>
          </cell>
          <cell r="AJ1392" t="str">
            <v>N</v>
          </cell>
        </row>
        <row r="1393">
          <cell r="A1393" t="str">
            <v>14-55-c</v>
          </cell>
          <cell r="B1393" t="str">
            <v>Providing and Fixing GI pipe(light) &amp; including specials complete 1.25" dia</v>
          </cell>
          <cell r="C1393" t="str">
            <v>Rft</v>
          </cell>
          <cell r="D1393">
            <v>30.94</v>
          </cell>
          <cell r="E1393">
            <v>110.8</v>
          </cell>
          <cell r="F1393" t="str">
            <v>m</v>
          </cell>
          <cell r="G1393">
            <v>101.52</v>
          </cell>
          <cell r="H1393">
            <v>363.53</v>
          </cell>
          <cell r="AI1393">
            <v>0</v>
          </cell>
          <cell r="AJ1393" t="str">
            <v>N</v>
          </cell>
        </row>
        <row r="1394">
          <cell r="A1394" t="str">
            <v>14-55-d</v>
          </cell>
          <cell r="B1394" t="str">
            <v>Providing and Fixing GI pipe(light) &amp; including specials complete 1" dia</v>
          </cell>
          <cell r="C1394" t="str">
            <v>Rft</v>
          </cell>
          <cell r="D1394">
            <v>17.98</v>
          </cell>
          <cell r="E1394">
            <v>79.69</v>
          </cell>
          <cell r="F1394" t="str">
            <v>m</v>
          </cell>
          <cell r="G1394">
            <v>58.98</v>
          </cell>
          <cell r="H1394">
            <v>261.44</v>
          </cell>
          <cell r="AI1394">
            <v>0</v>
          </cell>
          <cell r="AJ1394" t="str">
            <v>N</v>
          </cell>
        </row>
        <row r="1395">
          <cell r="A1395" t="str">
            <v>14-55-e</v>
          </cell>
          <cell r="B1395" t="str">
            <v>Providing and Fixing GI pipe(light) &amp; including specials complete 3/4" dia</v>
          </cell>
          <cell r="C1395" t="str">
            <v>Rft</v>
          </cell>
          <cell r="D1395">
            <v>17.89</v>
          </cell>
          <cell r="E1395">
            <v>61.94</v>
          </cell>
          <cell r="F1395" t="str">
            <v>m</v>
          </cell>
          <cell r="G1395">
            <v>58.7</v>
          </cell>
          <cell r="H1395">
            <v>203.2</v>
          </cell>
          <cell r="AI1395">
            <v>0</v>
          </cell>
          <cell r="AJ1395" t="str">
            <v>N</v>
          </cell>
        </row>
        <row r="1396">
          <cell r="A1396" t="str">
            <v>14-55-f</v>
          </cell>
          <cell r="B1396" t="str">
            <v>Providing and Fixing GI pipe(light) &amp; including specials complete 1/2" dia</v>
          </cell>
          <cell r="C1396" t="str">
            <v>Rft</v>
          </cell>
          <cell r="D1396">
            <v>15.47</v>
          </cell>
          <cell r="E1396">
            <v>46.93</v>
          </cell>
          <cell r="F1396" t="str">
            <v>m</v>
          </cell>
          <cell r="G1396">
            <v>50.76</v>
          </cell>
          <cell r="H1396">
            <v>153.97999999999999</v>
          </cell>
          <cell r="AI1396">
            <v>0</v>
          </cell>
          <cell r="AJ1396" t="str">
            <v>N</v>
          </cell>
        </row>
        <row r="1397">
          <cell r="A1397" t="str">
            <v>14-56-a</v>
          </cell>
          <cell r="B1397" t="str">
            <v>Providing and Fixing oxidized gas cock : 1" dia.</v>
          </cell>
          <cell r="C1397" t="str">
            <v>Each</v>
          </cell>
          <cell r="D1397">
            <v>12.4</v>
          </cell>
          <cell r="E1397">
            <v>302.8</v>
          </cell>
          <cell r="F1397" t="str">
            <v>Each</v>
          </cell>
          <cell r="G1397">
            <v>12.4</v>
          </cell>
          <cell r="H1397">
            <v>302.8</v>
          </cell>
          <cell r="AI1397">
            <v>0</v>
          </cell>
          <cell r="AJ1397" t="str">
            <v>N</v>
          </cell>
        </row>
        <row r="1398">
          <cell r="A1398" t="str">
            <v>14-56-b</v>
          </cell>
          <cell r="B1398" t="str">
            <v>Providing and Fixing oxidized gas cock : 3/4" dia.</v>
          </cell>
          <cell r="C1398" t="str">
            <v>Each</v>
          </cell>
          <cell r="D1398">
            <v>12.4</v>
          </cell>
          <cell r="E1398">
            <v>212.05</v>
          </cell>
          <cell r="F1398" t="str">
            <v>Each</v>
          </cell>
          <cell r="G1398">
            <v>12.4</v>
          </cell>
          <cell r="H1398">
            <v>212.05</v>
          </cell>
          <cell r="AI1398">
            <v>0</v>
          </cell>
          <cell r="AJ1398" t="str">
            <v>N</v>
          </cell>
        </row>
        <row r="1399">
          <cell r="A1399" t="str">
            <v>14-56-c</v>
          </cell>
          <cell r="B1399" t="str">
            <v>Providing and Fixing oxidized gas cock : 1/2" dia.</v>
          </cell>
          <cell r="C1399" t="str">
            <v>Each</v>
          </cell>
          <cell r="D1399">
            <v>12.4</v>
          </cell>
          <cell r="E1399">
            <v>145.5</v>
          </cell>
          <cell r="F1399" t="str">
            <v>Each</v>
          </cell>
          <cell r="G1399">
            <v>12.4</v>
          </cell>
          <cell r="H1399">
            <v>145.5</v>
          </cell>
          <cell r="AI1399">
            <v>0</v>
          </cell>
          <cell r="AJ1399" t="str">
            <v>N</v>
          </cell>
        </row>
        <row r="1400">
          <cell r="A1400" t="str">
            <v>14-57-a</v>
          </cell>
          <cell r="B1400" t="str">
            <v>Providing and Fixing brass gas cock : 1/2" dia</v>
          </cell>
          <cell r="C1400" t="str">
            <v>Each</v>
          </cell>
          <cell r="D1400">
            <v>2.48</v>
          </cell>
          <cell r="E1400">
            <v>117.43</v>
          </cell>
          <cell r="F1400" t="str">
            <v>Each</v>
          </cell>
          <cell r="G1400">
            <v>2.48</v>
          </cell>
          <cell r="H1400">
            <v>117.43</v>
          </cell>
          <cell r="AI1400">
            <v>0</v>
          </cell>
          <cell r="AJ1400" t="str">
            <v>N</v>
          </cell>
        </row>
        <row r="1401">
          <cell r="A1401" t="str">
            <v>14-57-b</v>
          </cell>
          <cell r="B1401" t="str">
            <v>Providing and Fixing brass gas cock : 3/4" dia</v>
          </cell>
          <cell r="C1401" t="str">
            <v>Each</v>
          </cell>
          <cell r="D1401">
            <v>2.48</v>
          </cell>
          <cell r="E1401">
            <v>196.08</v>
          </cell>
          <cell r="F1401" t="str">
            <v>Each</v>
          </cell>
          <cell r="G1401">
            <v>2.48</v>
          </cell>
          <cell r="H1401">
            <v>196.08</v>
          </cell>
          <cell r="AI1401">
            <v>0</v>
          </cell>
          <cell r="AJ1401" t="str">
            <v>N</v>
          </cell>
        </row>
        <row r="1402">
          <cell r="A1402" t="str">
            <v>14-58-a</v>
          </cell>
          <cell r="B1402" t="str">
            <v>Providing and Fixing 1/4" CP or oxidized gas cock Single way</v>
          </cell>
          <cell r="C1402" t="str">
            <v>Each</v>
          </cell>
          <cell r="D1402">
            <v>14.88</v>
          </cell>
          <cell r="E1402">
            <v>55.42</v>
          </cell>
          <cell r="F1402" t="str">
            <v>Each</v>
          </cell>
          <cell r="G1402">
            <v>14.88</v>
          </cell>
          <cell r="H1402">
            <v>55.42</v>
          </cell>
          <cell r="AI1402">
            <v>0</v>
          </cell>
          <cell r="AJ1402" t="str">
            <v>N</v>
          </cell>
        </row>
        <row r="1403">
          <cell r="A1403" t="str">
            <v>14-58-b</v>
          </cell>
          <cell r="B1403" t="str">
            <v>Providing and Fixing 1/4" CP or oxidized gas cock Two way</v>
          </cell>
          <cell r="C1403" t="str">
            <v>Each</v>
          </cell>
          <cell r="D1403">
            <v>24.8</v>
          </cell>
          <cell r="E1403">
            <v>103.45</v>
          </cell>
          <cell r="F1403" t="str">
            <v>Each</v>
          </cell>
          <cell r="G1403">
            <v>24.8</v>
          </cell>
          <cell r="H1403">
            <v>103.45</v>
          </cell>
          <cell r="AI1403">
            <v>0</v>
          </cell>
          <cell r="AJ1403" t="str">
            <v>N</v>
          </cell>
        </row>
        <row r="1404">
          <cell r="A1404" t="str">
            <v>14-58-c</v>
          </cell>
          <cell r="B1404" t="str">
            <v>Providing and Fixing 1/4" CP or oxidized gas cock Three way</v>
          </cell>
          <cell r="C1404" t="str">
            <v>Each</v>
          </cell>
          <cell r="D1404">
            <v>39.68</v>
          </cell>
          <cell r="E1404">
            <v>148.58000000000001</v>
          </cell>
          <cell r="F1404" t="str">
            <v>Each</v>
          </cell>
          <cell r="G1404">
            <v>39.68</v>
          </cell>
          <cell r="H1404">
            <v>148.58000000000001</v>
          </cell>
          <cell r="AI1404">
            <v>0</v>
          </cell>
          <cell r="AJ1404" t="str">
            <v>N</v>
          </cell>
        </row>
        <row r="1405">
          <cell r="A1405" t="str">
            <v>14-59-a</v>
          </cell>
          <cell r="B1405" t="str">
            <v>Providing and Fixing approved best quality light burners Single</v>
          </cell>
          <cell r="C1405" t="str">
            <v>Each</v>
          </cell>
          <cell r="D1405">
            <v>496</v>
          </cell>
          <cell r="E1405">
            <v>1088.9000000000001</v>
          </cell>
          <cell r="F1405" t="str">
            <v>Each</v>
          </cell>
          <cell r="G1405">
            <v>496</v>
          </cell>
          <cell r="H1405">
            <v>1088.9000000000001</v>
          </cell>
          <cell r="AI1405">
            <v>0</v>
          </cell>
          <cell r="AJ1405" t="str">
            <v>N</v>
          </cell>
        </row>
        <row r="1406">
          <cell r="A1406" t="str">
            <v>14-59-b</v>
          </cell>
          <cell r="B1406" t="str">
            <v>Providing and Fixing approved best quality light burners Double</v>
          </cell>
          <cell r="C1406" t="str">
            <v>Each</v>
          </cell>
          <cell r="D1406">
            <v>496</v>
          </cell>
          <cell r="E1406">
            <v>1569.88</v>
          </cell>
          <cell r="F1406" t="str">
            <v>Each</v>
          </cell>
          <cell r="G1406">
            <v>496</v>
          </cell>
          <cell r="H1406">
            <v>1569.88</v>
          </cell>
          <cell r="AI1406">
            <v>0</v>
          </cell>
          <cell r="AJ1406" t="str">
            <v>N</v>
          </cell>
        </row>
        <row r="1407">
          <cell r="A1407" t="str">
            <v>14-6 1-b</v>
          </cell>
          <cell r="B1407" t="str">
            <v>Providing and Fixing approved best quality cooking range with 2 burners, oven &amp; rostary</v>
          </cell>
          <cell r="C1407" t="str">
            <v>Each</v>
          </cell>
          <cell r="D1407">
            <v>496</v>
          </cell>
          <cell r="E1407">
            <v>10720.5</v>
          </cell>
          <cell r="F1407" t="str">
            <v>Each</v>
          </cell>
          <cell r="G1407">
            <v>496</v>
          </cell>
          <cell r="H1407">
            <v>10720.5</v>
          </cell>
          <cell r="AI1407">
            <v>0</v>
          </cell>
          <cell r="AJ1407" t="str">
            <v>N</v>
          </cell>
        </row>
        <row r="1408">
          <cell r="A1408" t="str">
            <v>14-60-a</v>
          </cell>
          <cell r="B1408" t="str">
            <v>Providing and Fixing approved best quality gas room heaters Single pannel</v>
          </cell>
          <cell r="C1408" t="str">
            <v>Each</v>
          </cell>
          <cell r="D1408">
            <v>496</v>
          </cell>
          <cell r="E1408">
            <v>3194.3</v>
          </cell>
          <cell r="F1408" t="str">
            <v>Each</v>
          </cell>
          <cell r="G1408">
            <v>496</v>
          </cell>
          <cell r="H1408">
            <v>3194.3</v>
          </cell>
          <cell r="AI1408">
            <v>0</v>
          </cell>
          <cell r="AJ1408" t="str">
            <v>N</v>
          </cell>
        </row>
        <row r="1409">
          <cell r="A1409" t="str">
            <v>14-60-b</v>
          </cell>
          <cell r="B1409" t="str">
            <v>Providing and Fixing approved best quality gas room heaters Double pannel.</v>
          </cell>
          <cell r="C1409" t="str">
            <v>Each</v>
          </cell>
          <cell r="D1409">
            <v>496</v>
          </cell>
          <cell r="E1409">
            <v>2347.3000000000002</v>
          </cell>
          <cell r="F1409" t="str">
            <v>Each</v>
          </cell>
          <cell r="G1409">
            <v>496</v>
          </cell>
          <cell r="H1409">
            <v>2347.3000000000002</v>
          </cell>
          <cell r="AI1409">
            <v>0</v>
          </cell>
          <cell r="AJ1409" t="str">
            <v>N</v>
          </cell>
        </row>
        <row r="1410">
          <cell r="A1410" t="str">
            <v>14-61-a</v>
          </cell>
          <cell r="B1410" t="str">
            <v>Providing and Fixing approved best quality cooking range with 2 burners &amp; oven</v>
          </cell>
          <cell r="C1410" t="str">
            <v>Each</v>
          </cell>
          <cell r="D1410">
            <v>496</v>
          </cell>
          <cell r="E1410">
            <v>10720.5</v>
          </cell>
          <cell r="F1410" t="str">
            <v>Each</v>
          </cell>
          <cell r="G1410">
            <v>496</v>
          </cell>
          <cell r="H1410">
            <v>10720.5</v>
          </cell>
          <cell r="AI1410">
            <v>0</v>
          </cell>
          <cell r="AJ1410" t="str">
            <v>N</v>
          </cell>
        </row>
        <row r="1411">
          <cell r="A1411" t="str">
            <v>14-61-c</v>
          </cell>
          <cell r="B1411" t="str">
            <v>Providing and Fixing approved best quality cooking range with 3 burners, oven &amp; hot case</v>
          </cell>
          <cell r="C1411" t="str">
            <v>Each</v>
          </cell>
          <cell r="D1411">
            <v>496</v>
          </cell>
          <cell r="E1411">
            <v>14048</v>
          </cell>
          <cell r="F1411" t="str">
            <v>Each</v>
          </cell>
          <cell r="G1411">
            <v>496</v>
          </cell>
          <cell r="H1411">
            <v>14048</v>
          </cell>
          <cell r="AI1411">
            <v>0</v>
          </cell>
          <cell r="AJ1411" t="str">
            <v>N</v>
          </cell>
        </row>
        <row r="1412">
          <cell r="A1412" t="str">
            <v>14-61-d</v>
          </cell>
          <cell r="B1412" t="str">
            <v>Providing and Fixing approved best quality cooking range with 3 burners, oven, hot case &amp; roastary</v>
          </cell>
          <cell r="C1412" t="str">
            <v>Each</v>
          </cell>
          <cell r="D1412">
            <v>496</v>
          </cell>
          <cell r="E1412">
            <v>14048</v>
          </cell>
          <cell r="F1412" t="str">
            <v>Each</v>
          </cell>
          <cell r="G1412">
            <v>496</v>
          </cell>
          <cell r="H1412">
            <v>14048</v>
          </cell>
          <cell r="AI1412">
            <v>0</v>
          </cell>
          <cell r="AJ1412" t="str">
            <v>N</v>
          </cell>
        </row>
        <row r="1413">
          <cell r="A1413" t="str">
            <v>14-61-e</v>
          </cell>
          <cell r="B1413" t="str">
            <v>Providing and Fixing approved best quality cooking range with 5 burners, oven, hot case &amp; roastary</v>
          </cell>
          <cell r="C1413" t="str">
            <v>Each</v>
          </cell>
          <cell r="D1413">
            <v>496</v>
          </cell>
          <cell r="E1413">
            <v>14350.5</v>
          </cell>
          <cell r="F1413" t="str">
            <v>Each</v>
          </cell>
          <cell r="G1413">
            <v>496</v>
          </cell>
          <cell r="H1413">
            <v>14350.5</v>
          </cell>
          <cell r="AI1413">
            <v>0</v>
          </cell>
          <cell r="AJ1413" t="str">
            <v>N</v>
          </cell>
        </row>
        <row r="1414">
          <cell r="A1414" t="str">
            <v>14-62-a</v>
          </cell>
          <cell r="B1414" t="str">
            <v>Providing and Fixing approved best quality gas water heaters 20 gallons capacity</v>
          </cell>
          <cell r="C1414" t="str">
            <v>Each</v>
          </cell>
          <cell r="D1414">
            <v>496</v>
          </cell>
          <cell r="E1414">
            <v>10236.5</v>
          </cell>
          <cell r="F1414" t="str">
            <v>Each</v>
          </cell>
          <cell r="G1414">
            <v>496</v>
          </cell>
          <cell r="H1414">
            <v>10236.5</v>
          </cell>
          <cell r="AI1414">
            <v>0</v>
          </cell>
          <cell r="AJ1414" t="str">
            <v>N</v>
          </cell>
        </row>
        <row r="1415">
          <cell r="A1415" t="str">
            <v>14-62-b</v>
          </cell>
          <cell r="B1415" t="str">
            <v>Providing and Fixing approved best quality gas water heaters 30 gallons capacity</v>
          </cell>
          <cell r="C1415" t="str">
            <v>Each</v>
          </cell>
          <cell r="D1415">
            <v>496</v>
          </cell>
          <cell r="E1415">
            <v>12777.5</v>
          </cell>
          <cell r="F1415" t="str">
            <v>Each</v>
          </cell>
          <cell r="G1415">
            <v>496</v>
          </cell>
          <cell r="H1415">
            <v>12777.5</v>
          </cell>
          <cell r="AI1415">
            <v>0</v>
          </cell>
          <cell r="AJ1415" t="str">
            <v>N</v>
          </cell>
        </row>
        <row r="1416">
          <cell r="A1416" t="str">
            <v>14-62-c</v>
          </cell>
          <cell r="B1416" t="str">
            <v>Providing and Fixing approved best quality gas water heaters 50 gallons capacity</v>
          </cell>
          <cell r="C1416" t="str">
            <v>Each</v>
          </cell>
          <cell r="D1416">
            <v>496</v>
          </cell>
          <cell r="E1416">
            <v>15863</v>
          </cell>
          <cell r="F1416" t="str">
            <v>Each</v>
          </cell>
          <cell r="G1416">
            <v>496</v>
          </cell>
          <cell r="H1416">
            <v>15863</v>
          </cell>
          <cell r="AI1416">
            <v>0</v>
          </cell>
          <cell r="AJ1416" t="str">
            <v>N</v>
          </cell>
        </row>
        <row r="1417">
          <cell r="A1417" t="str">
            <v>14-63-a</v>
          </cell>
          <cell r="B1417" t="str">
            <v>Providing and Fixing gas cross burners : 6" Size</v>
          </cell>
          <cell r="C1417" t="str">
            <v>Each</v>
          </cell>
          <cell r="D1417">
            <v>62</v>
          </cell>
          <cell r="E1417">
            <v>279.8</v>
          </cell>
          <cell r="F1417" t="str">
            <v>Each</v>
          </cell>
          <cell r="G1417">
            <v>62</v>
          </cell>
          <cell r="H1417">
            <v>279.8</v>
          </cell>
          <cell r="AI1417">
            <v>0</v>
          </cell>
          <cell r="AJ1417" t="str">
            <v>N</v>
          </cell>
        </row>
        <row r="1418">
          <cell r="A1418" t="str">
            <v>14-63-b</v>
          </cell>
          <cell r="B1418" t="str">
            <v>Providing and Fixing gas cross burners : 9" Size</v>
          </cell>
          <cell r="C1418" t="str">
            <v>Each</v>
          </cell>
          <cell r="D1418">
            <v>62</v>
          </cell>
          <cell r="E1418">
            <v>400.8</v>
          </cell>
          <cell r="F1418" t="str">
            <v>Each</v>
          </cell>
          <cell r="G1418">
            <v>62</v>
          </cell>
          <cell r="H1418">
            <v>400.8</v>
          </cell>
          <cell r="AI1418">
            <v>0</v>
          </cell>
          <cell r="AJ1418" t="str">
            <v>N</v>
          </cell>
        </row>
        <row r="1419">
          <cell r="A1419" t="str">
            <v>14-63-c</v>
          </cell>
          <cell r="B1419" t="str">
            <v>Providing and Fixing gas cross burners : 12" Size</v>
          </cell>
          <cell r="C1419" t="str">
            <v>Each</v>
          </cell>
          <cell r="D1419">
            <v>62</v>
          </cell>
          <cell r="E1419">
            <v>400.8</v>
          </cell>
          <cell r="F1419" t="str">
            <v>Each</v>
          </cell>
          <cell r="G1419">
            <v>62</v>
          </cell>
          <cell r="H1419">
            <v>400.8</v>
          </cell>
          <cell r="AI1419">
            <v>0</v>
          </cell>
          <cell r="AJ1419" t="str">
            <v>N</v>
          </cell>
        </row>
        <row r="1420">
          <cell r="A1420" t="str">
            <v>14-64-a</v>
          </cell>
          <cell r="B1420" t="str">
            <v>Providing and Fixing gas nozzle star burner with injector 12" nozzle</v>
          </cell>
          <cell r="C1420" t="str">
            <v>Each</v>
          </cell>
          <cell r="D1420">
            <v>148.80000000000001</v>
          </cell>
          <cell r="E1420">
            <v>487.6</v>
          </cell>
          <cell r="F1420" t="str">
            <v>Each</v>
          </cell>
          <cell r="G1420">
            <v>148.80000000000001</v>
          </cell>
          <cell r="H1420">
            <v>487.6</v>
          </cell>
          <cell r="AI1420">
            <v>0</v>
          </cell>
          <cell r="AJ1420" t="str">
            <v>N</v>
          </cell>
        </row>
        <row r="1421">
          <cell r="A1421" t="str">
            <v>14-64-b</v>
          </cell>
          <cell r="B1421" t="str">
            <v>Providing and Fixing gas nozzle star burner with injector 18" nozzle</v>
          </cell>
          <cell r="C1421" t="str">
            <v>Each</v>
          </cell>
          <cell r="D1421">
            <v>148.80000000000001</v>
          </cell>
          <cell r="E1421">
            <v>784.05</v>
          </cell>
          <cell r="F1421" t="str">
            <v>Each</v>
          </cell>
          <cell r="G1421">
            <v>148.80000000000001</v>
          </cell>
          <cell r="H1421">
            <v>784.05</v>
          </cell>
          <cell r="AI1421">
            <v>0</v>
          </cell>
          <cell r="AJ1421" t="str">
            <v>N</v>
          </cell>
        </row>
        <row r="1422">
          <cell r="A1422" t="str">
            <v>14-64-c</v>
          </cell>
          <cell r="B1422" t="str">
            <v>Providing and Fixing gas nozzle star burner with injector 24" nozzle</v>
          </cell>
          <cell r="C1422" t="str">
            <v>Each</v>
          </cell>
          <cell r="D1422">
            <v>148.80000000000001</v>
          </cell>
          <cell r="E1422">
            <v>1026.05</v>
          </cell>
          <cell r="F1422" t="str">
            <v>Each</v>
          </cell>
          <cell r="G1422">
            <v>148.80000000000001</v>
          </cell>
          <cell r="H1422">
            <v>1026.05</v>
          </cell>
          <cell r="AI1422">
            <v>0</v>
          </cell>
          <cell r="AJ1422" t="str">
            <v>N</v>
          </cell>
        </row>
        <row r="1423">
          <cell r="A1423" t="str">
            <v>14-64-d</v>
          </cell>
          <cell r="B1423" t="str">
            <v>Providing and Fixing gas nozzle star burner with injector 32" nozzle</v>
          </cell>
          <cell r="C1423" t="str">
            <v>Each</v>
          </cell>
          <cell r="D1423">
            <v>148.80000000000001</v>
          </cell>
          <cell r="E1423">
            <v>1177.3</v>
          </cell>
          <cell r="F1423" t="str">
            <v>Each</v>
          </cell>
          <cell r="G1423">
            <v>148.80000000000001</v>
          </cell>
          <cell r="H1423">
            <v>1177.3</v>
          </cell>
          <cell r="AI1423">
            <v>0</v>
          </cell>
          <cell r="AJ1423" t="str">
            <v>N</v>
          </cell>
        </row>
        <row r="1424">
          <cell r="A1424" t="str">
            <v>14-65</v>
          </cell>
          <cell r="B1424" t="str">
            <v>Providing and Fixing flue pipe for gas room heater any type/make</v>
          </cell>
          <cell r="C1424" t="str">
            <v>Each</v>
          </cell>
          <cell r="D1424">
            <v>49.6</v>
          </cell>
          <cell r="E1424">
            <v>158.5</v>
          </cell>
          <cell r="F1424" t="str">
            <v>Each</v>
          </cell>
          <cell r="G1424">
            <v>49.6</v>
          </cell>
          <cell r="H1424">
            <v>158.5</v>
          </cell>
          <cell r="AI1424">
            <v>0</v>
          </cell>
          <cell r="AJ1424" t="str">
            <v>N</v>
          </cell>
        </row>
        <row r="1425">
          <cell r="A1425" t="str">
            <v>14-66</v>
          </cell>
          <cell r="B1425" t="str">
            <v>Providing and Fixing gas twin burners with stand complete Imperial make</v>
          </cell>
          <cell r="C1425" t="str">
            <v>Each</v>
          </cell>
          <cell r="D1425">
            <v>148.80000000000001</v>
          </cell>
          <cell r="E1425">
            <v>4383.8</v>
          </cell>
          <cell r="F1425" t="str">
            <v>Each</v>
          </cell>
          <cell r="G1425">
            <v>148.80000000000001</v>
          </cell>
          <cell r="H1425">
            <v>4383.8</v>
          </cell>
          <cell r="AI1425">
            <v>0</v>
          </cell>
          <cell r="AJ1425" t="str">
            <v>N</v>
          </cell>
        </row>
        <row r="1426">
          <cell r="A1426" t="str">
            <v>14-67</v>
          </cell>
          <cell r="B1426" t="str">
            <v>Providing and Fixing angle iron frame wall type brackets for gas room heater</v>
          </cell>
          <cell r="C1426" t="str">
            <v>Pair</v>
          </cell>
          <cell r="D1426">
            <v>62</v>
          </cell>
          <cell r="E1426">
            <v>304</v>
          </cell>
          <cell r="F1426" t="str">
            <v>Pair</v>
          </cell>
          <cell r="G1426">
            <v>62</v>
          </cell>
          <cell r="H1426">
            <v>304</v>
          </cell>
          <cell r="AI1426">
            <v>0</v>
          </cell>
          <cell r="AJ1426" t="str">
            <v>N</v>
          </cell>
        </row>
        <row r="1427">
          <cell r="A1427" t="str">
            <v>14-68-a</v>
          </cell>
          <cell r="B1427" t="str">
            <v>Providing and Fixing gas tandoor complete : 24" nozzle</v>
          </cell>
          <cell r="C1427" t="str">
            <v>Each</v>
          </cell>
          <cell r="D1427">
            <v>387.5</v>
          </cell>
          <cell r="E1427">
            <v>1022.75</v>
          </cell>
          <cell r="F1427" t="str">
            <v>Each</v>
          </cell>
          <cell r="G1427">
            <v>387.5</v>
          </cell>
          <cell r="H1427">
            <v>1022.75</v>
          </cell>
          <cell r="AI1427">
            <v>0</v>
          </cell>
          <cell r="AJ1427" t="str">
            <v>N</v>
          </cell>
        </row>
        <row r="1428">
          <cell r="A1428" t="str">
            <v>14-68-b</v>
          </cell>
          <cell r="B1428" t="str">
            <v>Providing and Fixing gas tandoor complete : 32" nozzle</v>
          </cell>
          <cell r="C1428" t="str">
            <v>Each</v>
          </cell>
          <cell r="D1428">
            <v>581.25</v>
          </cell>
          <cell r="E1428">
            <v>1458.5</v>
          </cell>
          <cell r="F1428" t="str">
            <v>Each</v>
          </cell>
          <cell r="G1428">
            <v>581.25</v>
          </cell>
          <cell r="H1428">
            <v>1458.5</v>
          </cell>
          <cell r="AI1428">
            <v>0</v>
          </cell>
          <cell r="AJ1428" t="str">
            <v>N</v>
          </cell>
        </row>
        <row r="1429">
          <cell r="A1429" t="str">
            <v>14-68-c</v>
          </cell>
          <cell r="B1429" t="str">
            <v>Providing and Fixing gas tandoor complete : 48" nozzle</v>
          </cell>
          <cell r="C1429" t="str">
            <v>Each</v>
          </cell>
          <cell r="D1429">
            <v>581.25</v>
          </cell>
          <cell r="E1429">
            <v>2384.15</v>
          </cell>
          <cell r="F1429" t="str">
            <v>Each</v>
          </cell>
          <cell r="G1429">
            <v>581.25</v>
          </cell>
          <cell r="H1429">
            <v>2384.15</v>
          </cell>
          <cell r="AI1429">
            <v>0</v>
          </cell>
          <cell r="AJ1429" t="str">
            <v>N</v>
          </cell>
        </row>
        <row r="1430">
          <cell r="A1430" t="str">
            <v>14-69-a-01</v>
          </cell>
          <cell r="B1430" t="str">
            <v>P/F Fibre Glass Water Tank (Shalimar/Spectrum) 300 gallons</v>
          </cell>
          <cell r="C1430" t="str">
            <v>Each</v>
          </cell>
          <cell r="D1430">
            <v>775</v>
          </cell>
          <cell r="E1430">
            <v>11009.39</v>
          </cell>
          <cell r="F1430" t="str">
            <v>Each</v>
          </cell>
          <cell r="G1430">
            <v>775</v>
          </cell>
          <cell r="H1430">
            <v>11009.39</v>
          </cell>
          <cell r="AI1430">
            <v>0</v>
          </cell>
          <cell r="AJ1430" t="str">
            <v>N</v>
          </cell>
        </row>
        <row r="1431">
          <cell r="A1431" t="str">
            <v>14-69-a-02</v>
          </cell>
          <cell r="B1431" t="str">
            <v>P/F Fibre Glass Water Tank (Sepctrum/Shalimar) 400 gallons</v>
          </cell>
          <cell r="C1431" t="str">
            <v>Each</v>
          </cell>
          <cell r="D1431">
            <v>775</v>
          </cell>
          <cell r="E1431">
            <v>13796.83</v>
          </cell>
          <cell r="F1431" t="str">
            <v>Each</v>
          </cell>
          <cell r="G1431">
            <v>775</v>
          </cell>
          <cell r="H1431">
            <v>13796.83</v>
          </cell>
          <cell r="AI1431">
            <v>0</v>
          </cell>
          <cell r="AJ1431" t="str">
            <v>N</v>
          </cell>
        </row>
        <row r="1432">
          <cell r="A1432" t="str">
            <v>14-69-b-01</v>
          </cell>
          <cell r="B1432" t="str">
            <v>P/F Polyethylene Water Tank (Super Tuff) 200 gallons (Horizontal)</v>
          </cell>
          <cell r="C1432" t="str">
            <v>Each</v>
          </cell>
          <cell r="D1432">
            <v>775</v>
          </cell>
          <cell r="E1432">
            <v>10525.39</v>
          </cell>
          <cell r="F1432" t="str">
            <v>Each</v>
          </cell>
          <cell r="G1432">
            <v>775</v>
          </cell>
          <cell r="H1432">
            <v>10525.39</v>
          </cell>
          <cell r="AI1432">
            <v>0</v>
          </cell>
          <cell r="AJ1432" t="str">
            <v>N</v>
          </cell>
        </row>
        <row r="1433">
          <cell r="A1433" t="str">
            <v>14-69-b-02</v>
          </cell>
          <cell r="B1433" t="str">
            <v>Supplying and Fixing Polyethylene Water Tank (Super Tuff) 400 gallons (Vertical)</v>
          </cell>
          <cell r="C1433" t="str">
            <v>Each</v>
          </cell>
          <cell r="D1433">
            <v>1581</v>
          </cell>
          <cell r="E1433">
            <v>18880.32</v>
          </cell>
          <cell r="F1433" t="str">
            <v>Each</v>
          </cell>
          <cell r="G1433">
            <v>1581</v>
          </cell>
          <cell r="H1433">
            <v>18880.32</v>
          </cell>
          <cell r="AI1433">
            <v>0</v>
          </cell>
          <cell r="AJ1433" t="str">
            <v>N</v>
          </cell>
        </row>
        <row r="1434">
          <cell r="A1434" t="str">
            <v>14-69-b-03</v>
          </cell>
          <cell r="B1434" t="str">
            <v>P/F Polyethylene Water Tank (Super Tuff) 500 gallons (Vertical)</v>
          </cell>
          <cell r="C1434" t="str">
            <v>Each</v>
          </cell>
          <cell r="D1434">
            <v>1581</v>
          </cell>
          <cell r="E1434">
            <v>21928.84</v>
          </cell>
          <cell r="F1434" t="str">
            <v>Each</v>
          </cell>
          <cell r="G1434">
            <v>1581</v>
          </cell>
          <cell r="H1434">
            <v>21928.84</v>
          </cell>
          <cell r="AI1434">
            <v>0</v>
          </cell>
          <cell r="AJ1434" t="str">
            <v>N</v>
          </cell>
        </row>
        <row r="1435">
          <cell r="A1435" t="str">
            <v>14-69-b-04</v>
          </cell>
          <cell r="B1435" t="str">
            <v>P/F Polyethylene Water Tank (Super Tuff) 1000 gallons (Vertical)</v>
          </cell>
          <cell r="C1435" t="str">
            <v>Each</v>
          </cell>
          <cell r="D1435">
            <v>2108</v>
          </cell>
          <cell r="E1435">
            <v>42607.86</v>
          </cell>
          <cell r="F1435" t="str">
            <v>Each</v>
          </cell>
          <cell r="G1435">
            <v>2108</v>
          </cell>
          <cell r="H1435">
            <v>42607.86</v>
          </cell>
          <cell r="AI1435">
            <v>0</v>
          </cell>
          <cell r="AJ1435" t="str">
            <v>N</v>
          </cell>
        </row>
        <row r="1436">
          <cell r="A1436" t="str">
            <v>14-69-b-05</v>
          </cell>
          <cell r="B1436" t="str">
            <v>P/F Polyethylene Water Tank (Super Tuff) 1500 gallons (Vertical)</v>
          </cell>
          <cell r="C1436" t="str">
            <v>Each</v>
          </cell>
          <cell r="D1436">
            <v>3162</v>
          </cell>
          <cell r="E1436">
            <v>61490.68</v>
          </cell>
          <cell r="F1436" t="str">
            <v>Each</v>
          </cell>
          <cell r="G1436">
            <v>3162</v>
          </cell>
          <cell r="H1436">
            <v>61490.68</v>
          </cell>
          <cell r="AI1436">
            <v>0</v>
          </cell>
          <cell r="AJ1436" t="str">
            <v>N</v>
          </cell>
        </row>
        <row r="1437">
          <cell r="A1437" t="str">
            <v>14-70-a</v>
          </cell>
          <cell r="B1437" t="str">
            <v>Providing and Fixing of pipe type B nikasi system including testing in all respect 110 mm (using dadex, or eq)</v>
          </cell>
          <cell r="C1437" t="str">
            <v>Rft</v>
          </cell>
          <cell r="D1437">
            <v>23.63</v>
          </cell>
          <cell r="E1437">
            <v>339.3</v>
          </cell>
          <cell r="F1437" t="str">
            <v>m</v>
          </cell>
          <cell r="G1437">
            <v>77.52</v>
          </cell>
          <cell r="H1437">
            <v>1113.19</v>
          </cell>
          <cell r="AI1437">
            <v>0</v>
          </cell>
          <cell r="AJ1437" t="str">
            <v>N</v>
          </cell>
        </row>
        <row r="1438">
          <cell r="A1438" t="str">
            <v>14-70-b</v>
          </cell>
          <cell r="B1438" t="str">
            <v>Providing and Fixing of pipe type B nikasi system including testing in all respect 75 mm (using dadex, or eq)</v>
          </cell>
          <cell r="C1438" t="str">
            <v>Rft</v>
          </cell>
          <cell r="D1438">
            <v>23.63</v>
          </cell>
          <cell r="E1438">
            <v>188.36</v>
          </cell>
          <cell r="F1438" t="str">
            <v>m</v>
          </cell>
          <cell r="G1438">
            <v>77.52</v>
          </cell>
          <cell r="H1438">
            <v>617.99</v>
          </cell>
          <cell r="AI1438">
            <v>0</v>
          </cell>
          <cell r="AJ1438" t="str">
            <v>N</v>
          </cell>
        </row>
        <row r="1439">
          <cell r="A1439" t="str">
            <v>14-71-a</v>
          </cell>
          <cell r="B1439" t="str">
            <v>Providing and Fixing of poly dex high pressure PPR(green including testing ect complete 25 mm (including all special ect)</v>
          </cell>
          <cell r="C1439" t="str">
            <v>Rft</v>
          </cell>
          <cell r="D1439">
            <v>15.47</v>
          </cell>
          <cell r="E1439">
            <v>81.02</v>
          </cell>
          <cell r="F1439" t="str">
            <v>m</v>
          </cell>
          <cell r="G1439">
            <v>50.76</v>
          </cell>
          <cell r="H1439">
            <v>265.83</v>
          </cell>
          <cell r="AI1439">
            <v>0</v>
          </cell>
          <cell r="AJ1439" t="str">
            <v>N</v>
          </cell>
        </row>
        <row r="1440">
          <cell r="A1440" t="str">
            <v>14-71-b</v>
          </cell>
          <cell r="B1440" t="str">
            <v>Providing and Fixing of poly dex high pressure PPR(green including testing ect complete 20 mm (including all special ect)</v>
          </cell>
          <cell r="C1440" t="str">
            <v>Rft</v>
          </cell>
          <cell r="D1440">
            <v>15.47</v>
          </cell>
          <cell r="E1440">
            <v>73.959999999999994</v>
          </cell>
          <cell r="F1440" t="str">
            <v>m</v>
          </cell>
          <cell r="G1440">
            <v>50.76</v>
          </cell>
          <cell r="H1440">
            <v>242.64</v>
          </cell>
          <cell r="AI1440">
            <v>0</v>
          </cell>
          <cell r="AJ1440" t="str">
            <v>N</v>
          </cell>
        </row>
        <row r="1441">
          <cell r="A1441" t="str">
            <v>14-72-a</v>
          </cell>
          <cell r="B1441" t="str">
            <v>Providing of plumbing tape insulation on G.I pipe complete 1/2" dia</v>
          </cell>
          <cell r="C1441" t="str">
            <v>20 Rft</v>
          </cell>
          <cell r="D1441">
            <v>11.81</v>
          </cell>
          <cell r="E1441">
            <v>25.83</v>
          </cell>
          <cell r="F1441" t="str">
            <v>m</v>
          </cell>
          <cell r="G1441">
            <v>1.94</v>
          </cell>
          <cell r="H1441">
            <v>4.24</v>
          </cell>
          <cell r="AI1441">
            <v>0</v>
          </cell>
          <cell r="AJ1441" t="str">
            <v>N</v>
          </cell>
        </row>
        <row r="1442">
          <cell r="A1442" t="str">
            <v>14-72-b</v>
          </cell>
          <cell r="B1442" t="str">
            <v>Providing of plumbing tape insulation on G.I pipe complete 3/4" dia</v>
          </cell>
          <cell r="C1442" t="str">
            <v>20 Rft</v>
          </cell>
          <cell r="D1442">
            <v>11.81</v>
          </cell>
          <cell r="E1442">
            <v>32.840000000000003</v>
          </cell>
          <cell r="F1442" t="str">
            <v>m</v>
          </cell>
          <cell r="G1442">
            <v>1.94</v>
          </cell>
          <cell r="H1442">
            <v>5.39</v>
          </cell>
          <cell r="AI1442">
            <v>0</v>
          </cell>
          <cell r="AJ1442" t="str">
            <v>N</v>
          </cell>
        </row>
        <row r="1443">
          <cell r="A1443" t="str">
            <v>14-72-c</v>
          </cell>
          <cell r="B1443" t="str">
            <v>Providing of plumbing tape insulation on G.I pipe complete 1" dia</v>
          </cell>
          <cell r="C1443" t="str">
            <v>20 Rft</v>
          </cell>
          <cell r="D1443">
            <v>11.81</v>
          </cell>
          <cell r="E1443">
            <v>39.85</v>
          </cell>
          <cell r="F1443" t="str">
            <v>m</v>
          </cell>
          <cell r="G1443">
            <v>1.94</v>
          </cell>
          <cell r="H1443">
            <v>6.54</v>
          </cell>
          <cell r="AI1443">
            <v>0</v>
          </cell>
          <cell r="AJ1443" t="str">
            <v>N</v>
          </cell>
        </row>
        <row r="1444">
          <cell r="A1444" t="str">
            <v>14-72-d</v>
          </cell>
          <cell r="B1444" t="str">
            <v>Providing of plumbing tape insulation on G.I pipe complete 1.5" dia</v>
          </cell>
          <cell r="C1444" t="str">
            <v>20 Rft</v>
          </cell>
          <cell r="D1444">
            <v>11.81</v>
          </cell>
          <cell r="E1444">
            <v>46.86</v>
          </cell>
          <cell r="F1444" t="str">
            <v>m</v>
          </cell>
          <cell r="G1444">
            <v>1.94</v>
          </cell>
          <cell r="H1444">
            <v>7.69</v>
          </cell>
          <cell r="AI1444">
            <v>0</v>
          </cell>
          <cell r="AJ1444" t="str">
            <v>N</v>
          </cell>
        </row>
        <row r="1445">
          <cell r="A1445" t="str">
            <v>14-72-e</v>
          </cell>
          <cell r="B1445" t="str">
            <v>Providing of plumbing tape insulation on G.I pipe complete 2" dia</v>
          </cell>
          <cell r="C1445" t="str">
            <v>20 Rft</v>
          </cell>
          <cell r="D1445">
            <v>11.81</v>
          </cell>
          <cell r="E1445">
            <v>53.87</v>
          </cell>
          <cell r="F1445" t="str">
            <v>m</v>
          </cell>
          <cell r="G1445">
            <v>1.94</v>
          </cell>
          <cell r="H1445">
            <v>8.84</v>
          </cell>
          <cell r="AI1445">
            <v>0</v>
          </cell>
          <cell r="AJ1445" t="str">
            <v>N</v>
          </cell>
        </row>
        <row r="1446">
          <cell r="A1446" t="str">
            <v>14-72-f</v>
          </cell>
          <cell r="B1446" t="str">
            <v>Providing of plumbing tape insulation on G.I pipe complete 2.5" dia</v>
          </cell>
          <cell r="C1446" t="str">
            <v>20 Rft</v>
          </cell>
          <cell r="D1446">
            <v>11.81</v>
          </cell>
          <cell r="E1446">
            <v>60.88</v>
          </cell>
          <cell r="F1446" t="str">
            <v>m</v>
          </cell>
          <cell r="G1446">
            <v>1.94</v>
          </cell>
          <cell r="H1446">
            <v>9.99</v>
          </cell>
          <cell r="AI1446">
            <v>0</v>
          </cell>
          <cell r="AJ1446" t="str">
            <v>N</v>
          </cell>
        </row>
        <row r="1447">
          <cell r="A1447" t="str">
            <v>14-73-a</v>
          </cell>
          <cell r="B1447" t="str">
            <v>Providing of thermal insulation of high density (64kg/m3) fiber glass pipe insulation faced with aluminium foil for chilled/hot water piping complete 1/2" dia</v>
          </cell>
          <cell r="C1447" t="str">
            <v>20 Rft</v>
          </cell>
          <cell r="D1447">
            <v>31</v>
          </cell>
          <cell r="E1447">
            <v>636</v>
          </cell>
          <cell r="F1447" t="str">
            <v>m</v>
          </cell>
          <cell r="G1447">
            <v>5.09</v>
          </cell>
          <cell r="H1447">
            <v>104.33</v>
          </cell>
          <cell r="AI1447">
            <v>0</v>
          </cell>
          <cell r="AJ1447" t="str">
            <v>N</v>
          </cell>
        </row>
        <row r="1448">
          <cell r="A1448" t="str">
            <v>14-73-b</v>
          </cell>
          <cell r="B1448" t="str">
            <v xml:space="preserve">Providing of thermal insulation of high density (64kg/m3) fiber glass pipe insulation faced with aluminium foil for chilled/hot water piping complete 3/4" dia </v>
          </cell>
          <cell r="C1448" t="str">
            <v>20 Rft</v>
          </cell>
          <cell r="D1448">
            <v>31</v>
          </cell>
          <cell r="E1448">
            <v>678.35</v>
          </cell>
          <cell r="F1448" t="str">
            <v>m</v>
          </cell>
          <cell r="G1448">
            <v>5.09</v>
          </cell>
          <cell r="H1448">
            <v>111.28</v>
          </cell>
          <cell r="AI1448">
            <v>0</v>
          </cell>
          <cell r="AJ1448" t="str">
            <v>N</v>
          </cell>
        </row>
        <row r="1449">
          <cell r="A1449" t="str">
            <v>14-73-c</v>
          </cell>
          <cell r="B1449" t="str">
            <v xml:space="preserve">Providing of thermal insulation of high density (64kg/m3) fiber glass pipe insulation faced with aluminium foil for chilled/hot water piping complete 1" dia </v>
          </cell>
          <cell r="C1449" t="str">
            <v>20 Rft</v>
          </cell>
          <cell r="D1449">
            <v>31</v>
          </cell>
          <cell r="E1449">
            <v>817.5</v>
          </cell>
          <cell r="F1449" t="str">
            <v>m</v>
          </cell>
          <cell r="G1449">
            <v>5.09</v>
          </cell>
          <cell r="H1449">
            <v>134.1</v>
          </cell>
          <cell r="AI1449">
            <v>0</v>
          </cell>
          <cell r="AJ1449" t="str">
            <v>N</v>
          </cell>
        </row>
        <row r="1450">
          <cell r="A1450" t="str">
            <v>14-73-d</v>
          </cell>
          <cell r="B1450" t="str">
            <v>Providing of thermal insulation of high density (64kg/m3) fiber glass pipe insulation faced with aluminium foil for chilled/hot water piping complete 1.5" dia</v>
          </cell>
          <cell r="C1450" t="str">
            <v>20 Rft</v>
          </cell>
          <cell r="D1450">
            <v>31</v>
          </cell>
          <cell r="E1450">
            <v>896.15</v>
          </cell>
          <cell r="F1450" t="str">
            <v>m</v>
          </cell>
          <cell r="G1450">
            <v>5.09</v>
          </cell>
          <cell r="H1450">
            <v>147.01</v>
          </cell>
          <cell r="AI1450">
            <v>0</v>
          </cell>
          <cell r="AJ1450" t="str">
            <v>N</v>
          </cell>
        </row>
        <row r="1451">
          <cell r="A1451" t="str">
            <v>14-73-e</v>
          </cell>
          <cell r="B1451" t="str">
            <v>Providing of thermal insulation of high density (64kg/m3)fiber glass pipe insulation faced with aluminium foil for chilled/hot water piping complete 2" dia</v>
          </cell>
          <cell r="C1451" t="str">
            <v>20 Rft</v>
          </cell>
          <cell r="D1451">
            <v>31</v>
          </cell>
          <cell r="E1451">
            <v>926.4</v>
          </cell>
          <cell r="F1451" t="str">
            <v>m</v>
          </cell>
          <cell r="G1451">
            <v>5.09</v>
          </cell>
          <cell r="H1451">
            <v>151.97</v>
          </cell>
          <cell r="AI1451">
            <v>0</v>
          </cell>
          <cell r="AJ1451" t="str">
            <v>N</v>
          </cell>
        </row>
        <row r="1452">
          <cell r="A1452" t="str">
            <v>14-73-f</v>
          </cell>
          <cell r="B1452" t="str">
            <v>Providing of thermal insulation of high density (64kg/m3) fiber glass pipe insulation faced with aluminium foil for chilled/hot water piping complete 2.5" dia</v>
          </cell>
          <cell r="C1452" t="str">
            <v>20 Rft</v>
          </cell>
          <cell r="D1452">
            <v>31</v>
          </cell>
          <cell r="E1452">
            <v>1071.5999999999999</v>
          </cell>
          <cell r="F1452" t="str">
            <v>m</v>
          </cell>
          <cell r="G1452">
            <v>5.09</v>
          </cell>
          <cell r="H1452">
            <v>175.79</v>
          </cell>
          <cell r="AI1452">
            <v>0</v>
          </cell>
          <cell r="AJ1452" t="str">
            <v>N</v>
          </cell>
        </row>
        <row r="1453">
          <cell r="A1453" t="str">
            <v>14-73-g</v>
          </cell>
          <cell r="B1453" t="str">
            <v>Providing of thermal insulation of high density (64kg/m3) fiber glass pipe insulation faced with aluminium foil for chilled/hot water piping complete 3" dia</v>
          </cell>
          <cell r="C1453" t="str">
            <v>20 Rft</v>
          </cell>
          <cell r="D1453">
            <v>31</v>
          </cell>
          <cell r="E1453">
            <v>1228.9000000000001</v>
          </cell>
          <cell r="F1453" t="str">
            <v>m</v>
          </cell>
          <cell r="G1453">
            <v>5.09</v>
          </cell>
          <cell r="H1453">
            <v>201.59</v>
          </cell>
          <cell r="AI1453">
            <v>0</v>
          </cell>
          <cell r="AJ1453" t="str">
            <v>N</v>
          </cell>
        </row>
        <row r="1454">
          <cell r="A1454" t="str">
            <v>14-74-a</v>
          </cell>
          <cell r="B1454" t="str">
            <v>Providing and Fixing Gas water Geyser "Singer" 30 gallons SG 35 DLX with imported (American) Thermostat</v>
          </cell>
          <cell r="C1454" t="str">
            <v>Each</v>
          </cell>
          <cell r="D1454">
            <v>496</v>
          </cell>
          <cell r="E1454">
            <v>19704.75</v>
          </cell>
          <cell r="F1454" t="str">
            <v>Each</v>
          </cell>
          <cell r="G1454">
            <v>496</v>
          </cell>
          <cell r="H1454">
            <v>19704.75</v>
          </cell>
          <cell r="AI1454">
            <v>0</v>
          </cell>
          <cell r="AJ1454" t="str">
            <v>N</v>
          </cell>
        </row>
        <row r="1455">
          <cell r="A1455" t="str">
            <v>14-74-b</v>
          </cell>
          <cell r="B1455" t="str">
            <v>Providing and Fixing Gas water Geyser "Singer" 35 gallons SG 35 DLX with imported (American) Thermostat</v>
          </cell>
          <cell r="C1455" t="str">
            <v>Each</v>
          </cell>
          <cell r="D1455">
            <v>496</v>
          </cell>
          <cell r="E1455">
            <v>19704.75</v>
          </cell>
          <cell r="F1455" t="str">
            <v>Each</v>
          </cell>
          <cell r="G1455">
            <v>496</v>
          </cell>
          <cell r="H1455">
            <v>19704.75</v>
          </cell>
          <cell r="AI1455">
            <v>0</v>
          </cell>
          <cell r="AJ1455" t="str">
            <v>N</v>
          </cell>
        </row>
        <row r="1456">
          <cell r="A1456" t="str">
            <v>14-75-a</v>
          </cell>
          <cell r="B1456" t="str">
            <v>Providing &amp; Fixing "Singer" Cooking Range Model 307 (3Burners Black), Bigger size</v>
          </cell>
          <cell r="C1456" t="str">
            <v>Each</v>
          </cell>
          <cell r="D1456">
            <v>124</v>
          </cell>
          <cell r="E1456">
            <v>17487.5</v>
          </cell>
          <cell r="F1456" t="str">
            <v>Each</v>
          </cell>
          <cell r="G1456">
            <v>124</v>
          </cell>
          <cell r="H1456">
            <v>17487.5</v>
          </cell>
          <cell r="AI1456">
            <v>0</v>
          </cell>
          <cell r="AJ1456" t="str">
            <v>N</v>
          </cell>
        </row>
        <row r="1457">
          <cell r="A1457" t="str">
            <v>14-75-b</v>
          </cell>
          <cell r="B1457" t="str">
            <v>Providing &amp; Fixing "Singer" Cooking Range Model 308 (3 Burners Black), Smaller size</v>
          </cell>
          <cell r="C1457" t="str">
            <v>Each</v>
          </cell>
          <cell r="D1457">
            <v>124</v>
          </cell>
          <cell r="E1457">
            <v>15854</v>
          </cell>
          <cell r="F1457" t="str">
            <v>Each</v>
          </cell>
          <cell r="G1457">
            <v>124</v>
          </cell>
          <cell r="H1457">
            <v>15854</v>
          </cell>
          <cell r="AI1457">
            <v>0</v>
          </cell>
          <cell r="AJ1457" t="str">
            <v>N</v>
          </cell>
        </row>
        <row r="1458">
          <cell r="A1458" t="str">
            <v>14-76</v>
          </cell>
          <cell r="B1458" t="str">
            <v>Providing &amp; Fixing "Singer" Cooking Range Model 310 (3 Burners White)</v>
          </cell>
          <cell r="C1458" t="str">
            <v>Each</v>
          </cell>
          <cell r="D1458">
            <v>124</v>
          </cell>
          <cell r="E1458">
            <v>19786.5</v>
          </cell>
          <cell r="F1458" t="str">
            <v>Each</v>
          </cell>
          <cell r="G1458">
            <v>124</v>
          </cell>
          <cell r="H1458">
            <v>19786.5</v>
          </cell>
          <cell r="AI1458">
            <v>0</v>
          </cell>
          <cell r="AJ1458" t="str">
            <v>N</v>
          </cell>
        </row>
        <row r="1459">
          <cell r="A1459" t="str">
            <v>14-77</v>
          </cell>
          <cell r="B1459" t="str">
            <v>Providing &amp; Fixing "Singer" Cooking Range Model 312 (5 Burners), (Automatic)</v>
          </cell>
          <cell r="C1459" t="str">
            <v>Each</v>
          </cell>
          <cell r="D1459">
            <v>124</v>
          </cell>
          <cell r="E1459">
            <v>21904</v>
          </cell>
          <cell r="F1459" t="str">
            <v>Each</v>
          </cell>
          <cell r="G1459">
            <v>124</v>
          </cell>
          <cell r="H1459">
            <v>21904</v>
          </cell>
          <cell r="AI1459">
            <v>0</v>
          </cell>
          <cell r="AJ1459" t="str">
            <v>N</v>
          </cell>
        </row>
        <row r="1460">
          <cell r="A1460" t="str">
            <v>14-78</v>
          </cell>
          <cell r="B1460" t="str">
            <v>Supply and Fixing low level plastic flushing cistern.</v>
          </cell>
          <cell r="C1460" t="str">
            <v>Each</v>
          </cell>
          <cell r="D1460">
            <v>77.5</v>
          </cell>
          <cell r="E1460">
            <v>1015.25</v>
          </cell>
          <cell r="F1460" t="str">
            <v>Each</v>
          </cell>
          <cell r="G1460">
            <v>77.5</v>
          </cell>
          <cell r="H1460">
            <v>1015.25</v>
          </cell>
          <cell r="AI1460">
            <v>0</v>
          </cell>
          <cell r="AJ1460" t="str">
            <v>N</v>
          </cell>
        </row>
        <row r="1461">
          <cell r="A1461" t="str">
            <v>14-79-a</v>
          </cell>
          <cell r="B1461" t="str">
            <v>Supply and fixing of 0.5 HP Monoblock water pump 1 .25"x1" single phase upto 72 ft head (Deen Pump Type  SE) i/c all accessories.</v>
          </cell>
          <cell r="C1461" t="str">
            <v>Each</v>
          </cell>
          <cell r="D1461">
            <v>306.89999999999998</v>
          </cell>
          <cell r="E1461">
            <v>6701.75</v>
          </cell>
          <cell r="F1461" t="str">
            <v>Each</v>
          </cell>
          <cell r="G1461">
            <v>306.89999999999998</v>
          </cell>
          <cell r="H1461">
            <v>6701.75</v>
          </cell>
          <cell r="AI1461">
            <v>0</v>
          </cell>
          <cell r="AJ1461" t="str">
            <v>N</v>
          </cell>
        </row>
        <row r="1462">
          <cell r="A1462" t="str">
            <v>14-79-b</v>
          </cell>
          <cell r="B1462" t="str">
            <v>Supply and fixing of 1.0 HP Monoblock water pump 1 .25"x1" single phase upto 90 ft head (Deen Pump Type SE) i/c all accessories.</v>
          </cell>
          <cell r="C1462" t="str">
            <v>Each</v>
          </cell>
          <cell r="D1462">
            <v>306.89999999999998</v>
          </cell>
          <cell r="E1462">
            <v>8250.5499999999993</v>
          </cell>
          <cell r="F1462" t="str">
            <v>Each</v>
          </cell>
          <cell r="G1462">
            <v>306.89999999999998</v>
          </cell>
          <cell r="H1462">
            <v>8250.5499999999993</v>
          </cell>
          <cell r="AI1462">
            <v>0</v>
          </cell>
          <cell r="AJ1462" t="str">
            <v>N</v>
          </cell>
        </row>
        <row r="1463">
          <cell r="A1463" t="str">
            <v>14-79-c</v>
          </cell>
          <cell r="B1463" t="str">
            <v>Supply and fixing of 1.0 HP Monoblock water pump 1 .25"x1" single phase upto 88 ft head (Deen Pump Type DE-S2) i/c all accessories.</v>
          </cell>
          <cell r="C1463" t="str">
            <v>Each</v>
          </cell>
          <cell r="D1463">
            <v>306.89999999999998</v>
          </cell>
          <cell r="E1463">
            <v>9187.09</v>
          </cell>
          <cell r="F1463" t="str">
            <v>Each</v>
          </cell>
          <cell r="G1463">
            <v>306.89999999999998</v>
          </cell>
          <cell r="H1463">
            <v>9187.09</v>
          </cell>
          <cell r="AI1463">
            <v>0</v>
          </cell>
          <cell r="AJ1463" t="str">
            <v>N</v>
          </cell>
        </row>
        <row r="1464">
          <cell r="A1464" t="str">
            <v>14-79-d</v>
          </cell>
          <cell r="B1464" t="str">
            <v>Supply and fixing of 1.5 HP Monoblock water pump 1.25"x1" single phase upto 130 ft head (Deen Pump Type DE-S2) i/c all accessories.</v>
          </cell>
          <cell r="C1464" t="str">
            <v>Each</v>
          </cell>
          <cell r="D1464">
            <v>306.89999999999998</v>
          </cell>
          <cell r="E1464">
            <v>9541.6200000000008</v>
          </cell>
          <cell r="F1464" t="str">
            <v>Each</v>
          </cell>
          <cell r="G1464">
            <v>306.89999999999998</v>
          </cell>
          <cell r="H1464">
            <v>9541.6200000000008</v>
          </cell>
          <cell r="AI1464">
            <v>0</v>
          </cell>
          <cell r="AJ1464" t="str">
            <v>N</v>
          </cell>
        </row>
        <row r="1465">
          <cell r="A1465" t="str">
            <v>14-80-a</v>
          </cell>
          <cell r="B1465" t="str">
            <v>Supply and fixing of 2.0 HP Monoblock water pump 1.5"x1.25" 3 stage model DE-S3 (DEENS' PUMPS) single phase for 150 ft head with all accessories.</v>
          </cell>
          <cell r="C1465" t="str">
            <v>Each</v>
          </cell>
          <cell r="D1465">
            <v>306.89999999999998</v>
          </cell>
          <cell r="E1465">
            <v>13202.17</v>
          </cell>
          <cell r="F1465" t="str">
            <v>Each</v>
          </cell>
          <cell r="G1465">
            <v>306.89999999999998</v>
          </cell>
          <cell r="H1465">
            <v>13202.17</v>
          </cell>
          <cell r="AI1465">
            <v>0</v>
          </cell>
          <cell r="AJ1465" t="str">
            <v>N</v>
          </cell>
        </row>
        <row r="1466">
          <cell r="A1466" t="str">
            <v>14-80-b</v>
          </cell>
          <cell r="B1466" t="str">
            <v>Supply and fixing of 2.0 HP Monoblock water pump 1.5"x1.5" 4 stage model DE-S4 (DEENS' PUMPS) single phase for 190 ft head with all accessories.</v>
          </cell>
          <cell r="C1466" t="str">
            <v>Each</v>
          </cell>
          <cell r="D1466">
            <v>306.89999999999998</v>
          </cell>
          <cell r="E1466">
            <v>14155.65</v>
          </cell>
          <cell r="F1466" t="str">
            <v>Each</v>
          </cell>
          <cell r="G1466">
            <v>306.89999999999998</v>
          </cell>
          <cell r="H1466">
            <v>14155.65</v>
          </cell>
          <cell r="AI1466">
            <v>0</v>
          </cell>
          <cell r="AJ1466" t="str">
            <v>N</v>
          </cell>
        </row>
        <row r="1467">
          <cell r="A1467" t="str">
            <v>14-80-c</v>
          </cell>
          <cell r="B1467" t="str">
            <v>Supply and fixing of 2.0 HP Monoblock water pump 2"x2" size 1 stage SE model (DEENS' PUMPS) single phase for 65 ft head with all accessories and fittings.</v>
          </cell>
          <cell r="C1467" t="str">
            <v>Each</v>
          </cell>
          <cell r="D1467">
            <v>306.89999999999998</v>
          </cell>
          <cell r="E1467">
            <v>14520.77</v>
          </cell>
          <cell r="F1467" t="str">
            <v>Each</v>
          </cell>
          <cell r="G1467">
            <v>306.89999999999998</v>
          </cell>
          <cell r="H1467">
            <v>14520.77</v>
          </cell>
          <cell r="AI1467">
            <v>0</v>
          </cell>
          <cell r="AJ1467" t="str">
            <v>N</v>
          </cell>
        </row>
        <row r="1468">
          <cell r="A1468" t="str">
            <v>14-81-a</v>
          </cell>
          <cell r="B1468" t="str">
            <v>Supply and fixing of 3.0 HP Monoblock water pump 1.5"x1.5" size 5 stage DE-S5 model (DEENS' PUMPS) single phase for 220 ft head with all accessories</v>
          </cell>
          <cell r="C1468" t="str">
            <v>Each</v>
          </cell>
          <cell r="D1468">
            <v>306.89999999999998</v>
          </cell>
          <cell r="E1468">
            <v>16174.54</v>
          </cell>
          <cell r="F1468" t="str">
            <v>Each</v>
          </cell>
          <cell r="G1468">
            <v>306.89999999999998</v>
          </cell>
          <cell r="H1468">
            <v>16174.54</v>
          </cell>
          <cell r="AI1468">
            <v>0</v>
          </cell>
          <cell r="AJ1468" t="str">
            <v>N</v>
          </cell>
        </row>
        <row r="1469">
          <cell r="A1469" t="str">
            <v>14-81-b</v>
          </cell>
          <cell r="B1469" t="str">
            <v>Supply and fixing of 3.0 HP Monoblock water pump 1.5"x1.25" size 6 stage DE-S6 model (DEENS' PUMPS) single phase for 260 ft head with all accessories</v>
          </cell>
          <cell r="C1469" t="str">
            <v>Each</v>
          </cell>
          <cell r="D1469">
            <v>306.89999999999998</v>
          </cell>
          <cell r="E1469">
            <v>19877.740000000002</v>
          </cell>
          <cell r="F1469" t="str">
            <v>Each</v>
          </cell>
          <cell r="G1469">
            <v>306.89999999999998</v>
          </cell>
          <cell r="H1469">
            <v>19877.740000000002</v>
          </cell>
          <cell r="AI1469">
            <v>0</v>
          </cell>
          <cell r="AJ1469" t="str">
            <v>N</v>
          </cell>
        </row>
        <row r="1470">
          <cell r="A1470" t="str">
            <v>14-81-c</v>
          </cell>
          <cell r="B1470" t="str">
            <v>Supply and fixing of 4.0 HP Monoblock water pump 1.5"x1.25" size 7 stage DN-S7 model (DEENS' PUMPS) single phase for 300 ft head with all accessories</v>
          </cell>
          <cell r="C1470" t="str">
            <v>Each</v>
          </cell>
          <cell r="D1470">
            <v>306.89999999999998</v>
          </cell>
          <cell r="E1470">
            <v>21006.67</v>
          </cell>
          <cell r="F1470" t="str">
            <v>Each</v>
          </cell>
          <cell r="G1470">
            <v>306.89999999999998</v>
          </cell>
          <cell r="H1470">
            <v>21006.67</v>
          </cell>
          <cell r="AI1470">
            <v>0</v>
          </cell>
          <cell r="AJ1470" t="str">
            <v>N</v>
          </cell>
        </row>
        <row r="1471">
          <cell r="A1471" t="str">
            <v>14-81-d</v>
          </cell>
          <cell r="B1471" t="str">
            <v>Supply and fixing of 3.0 HP Monoblock water pump 2.5"x2" size 2 stage DE-S2 model (DEENS' PUMPS) single phase for 100 ft head with all accessories</v>
          </cell>
          <cell r="C1471" t="str">
            <v>Each</v>
          </cell>
          <cell r="D1471">
            <v>542.5</v>
          </cell>
          <cell r="E1471">
            <v>21003.599999999999</v>
          </cell>
          <cell r="F1471" t="str">
            <v>Each</v>
          </cell>
          <cell r="G1471">
            <v>542.5</v>
          </cell>
          <cell r="H1471">
            <v>21003.599999999999</v>
          </cell>
          <cell r="AI1471">
            <v>0</v>
          </cell>
          <cell r="AJ1471" t="str">
            <v>N</v>
          </cell>
        </row>
        <row r="1472">
          <cell r="A1472" t="str">
            <v>14-81-e</v>
          </cell>
          <cell r="B1472" t="str">
            <v>Supply and fixing of 4.0 HP Monoblock water pump 1.5"x2" size 3 stage DN-S3 model (DEENS' PUMPS) single phase for 130 ft head with all accessories</v>
          </cell>
          <cell r="C1472" t="str">
            <v>Each</v>
          </cell>
          <cell r="D1472">
            <v>306.89999999999998</v>
          </cell>
          <cell r="E1472">
            <v>19927.349999999999</v>
          </cell>
          <cell r="F1472" t="str">
            <v>Each</v>
          </cell>
          <cell r="G1472">
            <v>306.89999999999998</v>
          </cell>
          <cell r="H1472">
            <v>19927.349999999999</v>
          </cell>
          <cell r="AI1472">
            <v>0</v>
          </cell>
          <cell r="AJ1472" t="str">
            <v>N</v>
          </cell>
        </row>
        <row r="1473">
          <cell r="A1473" t="str">
            <v>14-81-f</v>
          </cell>
          <cell r="B1473" t="str">
            <v>Supply and fixing of 4.0 HP Monoblock water pump 1.5"x2" size 4 stage DN-S4 model (DEENS' PUMPS) single phase for 160 ft head with all accessories</v>
          </cell>
          <cell r="C1473" t="str">
            <v>Each</v>
          </cell>
          <cell r="D1473">
            <v>542.5</v>
          </cell>
          <cell r="E1473">
            <v>21129.74</v>
          </cell>
          <cell r="F1473" t="str">
            <v>Each</v>
          </cell>
          <cell r="G1473">
            <v>542.5</v>
          </cell>
          <cell r="H1473">
            <v>21129.74</v>
          </cell>
          <cell r="AI1473">
            <v>0</v>
          </cell>
          <cell r="AJ1473" t="str">
            <v>N</v>
          </cell>
        </row>
        <row r="1474">
          <cell r="A1474" t="str">
            <v>14-81-g</v>
          </cell>
          <cell r="B1474" t="str">
            <v>Supply and fixing of 3.0 HP Monoblock water pump 3"x3" size 1 stage P.P model (DEENS' PUMPS) single phase for 60 ft head with all accessories</v>
          </cell>
          <cell r="C1474" t="str">
            <v>Each</v>
          </cell>
          <cell r="D1474">
            <v>306.89999999999998</v>
          </cell>
          <cell r="E1474">
            <v>21173.35</v>
          </cell>
          <cell r="F1474" t="str">
            <v>Each</v>
          </cell>
          <cell r="G1474">
            <v>306.89999999999998</v>
          </cell>
          <cell r="H1474">
            <v>21173.35</v>
          </cell>
          <cell r="AI1474">
            <v>0</v>
          </cell>
          <cell r="AJ1474" t="str">
            <v>N</v>
          </cell>
        </row>
        <row r="1475">
          <cell r="A1475" t="str">
            <v>14-81-h</v>
          </cell>
          <cell r="B1475" t="str">
            <v>Supply and fixing of 4.0 HP Monoblock water pump 3"x2.5" size 1stage P.P model (DEENS' PUMPS) single phase for 60 ft head with all accessories</v>
          </cell>
          <cell r="C1475" t="str">
            <v>Each</v>
          </cell>
          <cell r="D1475">
            <v>306.89999999999998</v>
          </cell>
          <cell r="E1475">
            <v>23065.79</v>
          </cell>
          <cell r="F1475" t="str">
            <v>Each</v>
          </cell>
          <cell r="G1475">
            <v>306.89999999999998</v>
          </cell>
          <cell r="H1475">
            <v>23065.79</v>
          </cell>
          <cell r="AI1475">
            <v>0</v>
          </cell>
          <cell r="AJ1475" t="str">
            <v>N</v>
          </cell>
        </row>
        <row r="1476">
          <cell r="A1476" t="str">
            <v>14-82-a</v>
          </cell>
          <cell r="B1476" t="str">
            <v>Supply and fixing of 1.0 HP Deep well water pump 1"x1" size 1stage Jet S-1 model (DEENS' PUMPS) single phase for 60 ft suction and upto 60 ft head with all accessories</v>
          </cell>
          <cell r="C1476" t="str">
            <v>Each</v>
          </cell>
          <cell r="D1476">
            <v>1100.5</v>
          </cell>
          <cell r="E1476">
            <v>9165.15</v>
          </cell>
          <cell r="F1476" t="str">
            <v>Each</v>
          </cell>
          <cell r="G1476">
            <v>1100.5</v>
          </cell>
          <cell r="H1476">
            <v>9165.15</v>
          </cell>
          <cell r="AI1476">
            <v>0</v>
          </cell>
          <cell r="AJ1476" t="str">
            <v>N</v>
          </cell>
        </row>
        <row r="1477">
          <cell r="A1477" t="str">
            <v>14-82-b</v>
          </cell>
          <cell r="B1477" t="str">
            <v>Supply and fixing of 2.0 HP Deep well water pump 1"x1" size 2 stage Jet S-2 model (DEENS' PUMPS) single phase for 80 ft suction and upto 80 ft head with all accessories</v>
          </cell>
          <cell r="C1477" t="str">
            <v>Each</v>
          </cell>
          <cell r="D1477">
            <v>1100.5</v>
          </cell>
          <cell r="E1477">
            <v>12423.68</v>
          </cell>
          <cell r="F1477" t="str">
            <v>Each</v>
          </cell>
          <cell r="G1477">
            <v>1100.5</v>
          </cell>
          <cell r="H1477">
            <v>12423.68</v>
          </cell>
          <cell r="AI1477">
            <v>0</v>
          </cell>
          <cell r="AJ1477" t="str">
            <v>N</v>
          </cell>
        </row>
        <row r="1478">
          <cell r="A1478" t="str">
            <v>14-82-c</v>
          </cell>
          <cell r="B1478" t="str">
            <v>Supply and fixing of 3.0 HP Deep well water pump 1"x1" size 3 stage Jet S-3 model (DEENS' PUMPS) single phase for 120 ft suction and upto 120 ft head with all accessories</v>
          </cell>
          <cell r="C1478" t="str">
            <v>Each</v>
          </cell>
          <cell r="D1478">
            <v>1100.5</v>
          </cell>
          <cell r="E1478">
            <v>15085.68</v>
          </cell>
          <cell r="F1478" t="str">
            <v>Each</v>
          </cell>
          <cell r="G1478">
            <v>1100.5</v>
          </cell>
          <cell r="H1478">
            <v>15085.68</v>
          </cell>
          <cell r="AI1478">
            <v>0</v>
          </cell>
          <cell r="AJ1478" t="str">
            <v>N</v>
          </cell>
        </row>
        <row r="1479">
          <cell r="A1479" t="str">
            <v>14-82-d</v>
          </cell>
          <cell r="B1479" t="str">
            <v>Supply and fixing of 4.0 HP Deep well water pump 1"x1" size 4 stage Jet S-4 model (DEENS' PUMPS) single phase for 160 ft suction and upto 160 ft head with all accessories</v>
          </cell>
          <cell r="C1479" t="str">
            <v>Each</v>
          </cell>
          <cell r="D1479">
            <v>1100.5</v>
          </cell>
          <cell r="E1479">
            <v>17829.96</v>
          </cell>
          <cell r="F1479" t="str">
            <v>Each</v>
          </cell>
          <cell r="G1479">
            <v>1100.5</v>
          </cell>
          <cell r="H1479">
            <v>17829.96</v>
          </cell>
          <cell r="AI1479">
            <v>0</v>
          </cell>
          <cell r="AJ1479" t="str">
            <v>N</v>
          </cell>
        </row>
        <row r="1480">
          <cell r="A1480" t="str">
            <v>14-83</v>
          </cell>
          <cell r="B1480" t="str">
            <v>Providing &amp; Fixing Solar Geysers 35 gallons capacity (aproduct of Enercon, National Energy Conservation Centre Islamabad)</v>
          </cell>
          <cell r="C1480" t="str">
            <v>Each</v>
          </cell>
          <cell r="D1480">
            <v>806</v>
          </cell>
          <cell r="E1480">
            <v>27426</v>
          </cell>
          <cell r="F1480" t="str">
            <v>Each</v>
          </cell>
          <cell r="G1480">
            <v>806</v>
          </cell>
          <cell r="H1480">
            <v>27426</v>
          </cell>
          <cell r="AI1480">
            <v>0</v>
          </cell>
          <cell r="AJ1480" t="str">
            <v>N</v>
          </cell>
        </row>
        <row r="1481">
          <cell r="A1481" t="str">
            <v>15-01-a-01</v>
          </cell>
          <cell r="B1481" t="str">
            <v>Supply and Erection MS conduit pipe for wiring purpose comp. On surface including clamps etc: 1/2" i/d</v>
          </cell>
          <cell r="C1481" t="str">
            <v>Rft</v>
          </cell>
          <cell r="D1481">
            <v>7.18</v>
          </cell>
          <cell r="E1481">
            <v>26.37</v>
          </cell>
          <cell r="F1481" t="str">
            <v>m</v>
          </cell>
          <cell r="G1481">
            <v>23.57</v>
          </cell>
          <cell r="H1481">
            <v>86.5</v>
          </cell>
          <cell r="AI1481">
            <v>0</v>
          </cell>
          <cell r="AJ1481" t="str">
            <v>N</v>
          </cell>
        </row>
        <row r="1482">
          <cell r="A1482" t="str">
            <v>15-01-a-02</v>
          </cell>
          <cell r="B1482" t="str">
            <v>Supply and Erection MS conduit pipe for wiring purpose comp. On surface including clamps etc: 3/4" i/d</v>
          </cell>
          <cell r="C1482" t="str">
            <v>Rft</v>
          </cell>
          <cell r="D1482">
            <v>7.18</v>
          </cell>
          <cell r="E1482">
            <v>32.64</v>
          </cell>
          <cell r="F1482" t="str">
            <v>m</v>
          </cell>
          <cell r="G1482">
            <v>23.57</v>
          </cell>
          <cell r="H1482">
            <v>107.08</v>
          </cell>
          <cell r="AI1482">
            <v>0</v>
          </cell>
          <cell r="AJ1482" t="str">
            <v>N</v>
          </cell>
        </row>
        <row r="1483">
          <cell r="A1483" t="str">
            <v>15-01-a-03</v>
          </cell>
          <cell r="B1483" t="str">
            <v>Supply and Erection MS conduit pipe for wiring purpose comp. On surface including clamps etc: 1" i/d</v>
          </cell>
          <cell r="C1483" t="str">
            <v>Rft</v>
          </cell>
          <cell r="D1483">
            <v>7.18</v>
          </cell>
          <cell r="E1483">
            <v>40.049999999999997</v>
          </cell>
          <cell r="F1483" t="str">
            <v>m</v>
          </cell>
          <cell r="G1483">
            <v>23.57</v>
          </cell>
          <cell r="H1483">
            <v>131.4</v>
          </cell>
          <cell r="AI1483">
            <v>0</v>
          </cell>
          <cell r="AJ1483" t="str">
            <v>N</v>
          </cell>
        </row>
        <row r="1484">
          <cell r="A1484" t="str">
            <v>15-01-a-04</v>
          </cell>
          <cell r="B1484" t="str">
            <v>Supply and Erection MS conduit pipe for wiring purpose comp. On surface including clamps etc: 1.25" i/d</v>
          </cell>
          <cell r="C1484" t="str">
            <v>Rft</v>
          </cell>
          <cell r="D1484">
            <v>7.18</v>
          </cell>
          <cell r="E1484">
            <v>45.73</v>
          </cell>
          <cell r="F1484" t="str">
            <v>m</v>
          </cell>
          <cell r="G1484">
            <v>23.57</v>
          </cell>
          <cell r="H1484">
            <v>150.04</v>
          </cell>
          <cell r="AI1484">
            <v>0</v>
          </cell>
          <cell r="AJ1484" t="str">
            <v>N</v>
          </cell>
        </row>
        <row r="1485">
          <cell r="A1485" t="str">
            <v>15-01-a-05</v>
          </cell>
          <cell r="B1485" t="str">
            <v>Supply and Erection MS conduit pipe for wiring purpose comp. On surface including clamps etc: 1.5" i/d</v>
          </cell>
          <cell r="C1485" t="str">
            <v>Rft</v>
          </cell>
          <cell r="D1485">
            <v>7.18</v>
          </cell>
          <cell r="E1485">
            <v>51.27</v>
          </cell>
          <cell r="F1485" t="str">
            <v>m</v>
          </cell>
          <cell r="G1485">
            <v>23.57</v>
          </cell>
          <cell r="H1485">
            <v>168.2</v>
          </cell>
          <cell r="AI1485">
            <v>0</v>
          </cell>
          <cell r="AJ1485" t="str">
            <v>N</v>
          </cell>
        </row>
        <row r="1486">
          <cell r="A1486" t="str">
            <v>15-01-a-06</v>
          </cell>
          <cell r="B1486" t="str">
            <v>Supply and Erection MS conduit pipe for wiring purpose comp. On surface including clamps etc: 2" i/d</v>
          </cell>
          <cell r="C1486" t="str">
            <v>Rft</v>
          </cell>
          <cell r="D1486">
            <v>7.18</v>
          </cell>
          <cell r="E1486">
            <v>68.81</v>
          </cell>
          <cell r="F1486" t="str">
            <v>m</v>
          </cell>
          <cell r="G1486">
            <v>23.57</v>
          </cell>
          <cell r="H1486">
            <v>225.75</v>
          </cell>
          <cell r="AI1486">
            <v>0</v>
          </cell>
          <cell r="AJ1486" t="str">
            <v>N</v>
          </cell>
        </row>
        <row r="1487">
          <cell r="A1487" t="str">
            <v>15-01-b-01</v>
          </cell>
          <cell r="B1487" t="str">
            <v>Supply and Erection MS conduit pipe for wiring purpose comp. Recessed in walls including chase etc : 1/2" i/d</v>
          </cell>
          <cell r="C1487" t="str">
            <v>Rft</v>
          </cell>
          <cell r="D1487">
            <v>17.96</v>
          </cell>
          <cell r="E1487">
            <v>46.36</v>
          </cell>
          <cell r="F1487" t="str">
            <v>m</v>
          </cell>
          <cell r="G1487">
            <v>58.92</v>
          </cell>
          <cell r="H1487">
            <v>152.11000000000001</v>
          </cell>
          <cell r="AI1487">
            <v>0</v>
          </cell>
          <cell r="AJ1487" t="str">
            <v>N</v>
          </cell>
        </row>
        <row r="1488">
          <cell r="A1488" t="str">
            <v>15-01-b-02</v>
          </cell>
          <cell r="B1488" t="str">
            <v>Supply and Erection MS conduit pipe for wiring purpose comp. Recessed in walls including chase etc : 3/4" i/d</v>
          </cell>
          <cell r="C1488" t="str">
            <v>Rft</v>
          </cell>
          <cell r="D1488">
            <v>17.96</v>
          </cell>
          <cell r="E1488">
            <v>52.63</v>
          </cell>
          <cell r="F1488" t="str">
            <v>m</v>
          </cell>
          <cell r="G1488">
            <v>58.92</v>
          </cell>
          <cell r="H1488">
            <v>172.68</v>
          </cell>
          <cell r="AI1488">
            <v>0</v>
          </cell>
          <cell r="AJ1488" t="str">
            <v>N</v>
          </cell>
        </row>
        <row r="1489">
          <cell r="A1489" t="str">
            <v>15-01-b-03</v>
          </cell>
          <cell r="B1489" t="str">
            <v>Supply and Erection MS conduit pipe for wiring purpose comp. Recessed in walls including chase etc : 1" i/d</v>
          </cell>
          <cell r="C1489" t="str">
            <v>Rft</v>
          </cell>
          <cell r="D1489">
            <v>17.96</v>
          </cell>
          <cell r="E1489">
            <v>60.05</v>
          </cell>
          <cell r="F1489" t="str">
            <v>m</v>
          </cell>
          <cell r="G1489">
            <v>58.92</v>
          </cell>
          <cell r="H1489">
            <v>197.01</v>
          </cell>
          <cell r="AI1489">
            <v>0</v>
          </cell>
          <cell r="AJ1489" t="str">
            <v>N</v>
          </cell>
        </row>
        <row r="1490">
          <cell r="A1490" t="str">
            <v>15-01-b-04</v>
          </cell>
          <cell r="B1490" t="str">
            <v>Supply and Erection MS conduit pipe for wiring purpose comp. Recessed in walls including chase etc : 1.25" i/d</v>
          </cell>
          <cell r="C1490" t="str">
            <v>Rft</v>
          </cell>
          <cell r="D1490">
            <v>17.96</v>
          </cell>
          <cell r="E1490">
            <v>65.73</v>
          </cell>
          <cell r="F1490" t="str">
            <v>m</v>
          </cell>
          <cell r="G1490">
            <v>58.92</v>
          </cell>
          <cell r="H1490">
            <v>215.65</v>
          </cell>
          <cell r="AI1490">
            <v>0</v>
          </cell>
          <cell r="AJ1490" t="str">
            <v>N</v>
          </cell>
        </row>
        <row r="1491">
          <cell r="A1491" t="str">
            <v>15-01-b-05</v>
          </cell>
          <cell r="B1491" t="str">
            <v>Supply and Erection MS conduit pipe for wiring purpose comp. Recessed in walls including chase etc : 1.5" i/d</v>
          </cell>
          <cell r="C1491" t="str">
            <v>Rft</v>
          </cell>
          <cell r="D1491">
            <v>17.96</v>
          </cell>
          <cell r="E1491">
            <v>71.260000000000005</v>
          </cell>
          <cell r="F1491" t="str">
            <v>m</v>
          </cell>
          <cell r="G1491">
            <v>58.92</v>
          </cell>
          <cell r="H1491">
            <v>233.8</v>
          </cell>
          <cell r="AI1491">
            <v>0</v>
          </cell>
          <cell r="AJ1491" t="str">
            <v>N</v>
          </cell>
        </row>
        <row r="1492">
          <cell r="A1492" t="str">
            <v>15-01-b-06</v>
          </cell>
          <cell r="B1492" t="str">
            <v>Supply and Erection MS conduit pipe for wiring purpose comp. Recessed in walls including chase etc : 2" i/d</v>
          </cell>
          <cell r="C1492" t="str">
            <v>Rft</v>
          </cell>
          <cell r="D1492">
            <v>17.96</v>
          </cell>
          <cell r="E1492">
            <v>85.47</v>
          </cell>
          <cell r="F1492" t="str">
            <v>m</v>
          </cell>
          <cell r="G1492">
            <v>58.92</v>
          </cell>
          <cell r="H1492">
            <v>280.39999999999998</v>
          </cell>
          <cell r="AI1492">
            <v>0</v>
          </cell>
          <cell r="AJ1492" t="str">
            <v>N</v>
          </cell>
        </row>
        <row r="1493">
          <cell r="A1493" t="str">
            <v>15-02-a-01</v>
          </cell>
          <cell r="B1493" t="str">
            <v>Supply and Erection PVC pipe for wiring purpose complete On surface including clamps etc: 1/2" i/d</v>
          </cell>
          <cell r="C1493" t="str">
            <v>Rft</v>
          </cell>
          <cell r="D1493">
            <v>3.59</v>
          </cell>
          <cell r="E1493">
            <v>18.23</v>
          </cell>
          <cell r="F1493" t="str">
            <v>m</v>
          </cell>
          <cell r="G1493">
            <v>11.78</v>
          </cell>
          <cell r="H1493">
            <v>59.81</v>
          </cell>
          <cell r="AI1493">
            <v>0</v>
          </cell>
          <cell r="AJ1493" t="str">
            <v>N</v>
          </cell>
        </row>
        <row r="1494">
          <cell r="A1494" t="str">
            <v>15-02-a-02</v>
          </cell>
          <cell r="B1494" t="str">
            <v>Supply and Erection PVC pipe for wiring purpose complete On surface including clamps etc: 3/4" i/d</v>
          </cell>
          <cell r="C1494" t="str">
            <v>Rft</v>
          </cell>
          <cell r="D1494">
            <v>3.59</v>
          </cell>
          <cell r="E1494">
            <v>9.6999999999999993</v>
          </cell>
          <cell r="F1494" t="str">
            <v>m</v>
          </cell>
          <cell r="G1494">
            <v>11.78</v>
          </cell>
          <cell r="H1494">
            <v>31.81</v>
          </cell>
          <cell r="AI1494">
            <v>0</v>
          </cell>
          <cell r="AJ1494" t="str">
            <v>N</v>
          </cell>
        </row>
        <row r="1495">
          <cell r="A1495" t="str">
            <v>15-02-a-03</v>
          </cell>
          <cell r="B1495" t="str">
            <v>Supply and Erection PVC pipe for wiring purpose complete On surface including clamps etc: 1" i/d</v>
          </cell>
          <cell r="C1495" t="str">
            <v>Rft</v>
          </cell>
          <cell r="D1495">
            <v>3.59</v>
          </cell>
          <cell r="E1495">
            <v>22.92</v>
          </cell>
          <cell r="F1495" t="str">
            <v>m</v>
          </cell>
          <cell r="G1495">
            <v>11.78</v>
          </cell>
          <cell r="H1495">
            <v>75.2</v>
          </cell>
          <cell r="AI1495">
            <v>0</v>
          </cell>
          <cell r="AJ1495" t="str">
            <v>N</v>
          </cell>
        </row>
        <row r="1496">
          <cell r="A1496" t="str">
            <v>15-02-a-04</v>
          </cell>
          <cell r="B1496" t="str">
            <v>Supply and Erection PVC pipe for wiring purpose complete On surface including clamps etc: 1.25" i/d</v>
          </cell>
          <cell r="C1496" t="str">
            <v>Rft</v>
          </cell>
          <cell r="D1496">
            <v>5.3</v>
          </cell>
          <cell r="E1496">
            <v>36.29</v>
          </cell>
          <cell r="F1496" t="str">
            <v>m</v>
          </cell>
          <cell r="G1496">
            <v>17.39</v>
          </cell>
          <cell r="H1496">
            <v>119.06</v>
          </cell>
          <cell r="AI1496">
            <v>0</v>
          </cell>
          <cell r="AJ1496" t="str">
            <v>N</v>
          </cell>
        </row>
        <row r="1497">
          <cell r="A1497" t="str">
            <v>15-02-a-05</v>
          </cell>
          <cell r="B1497" t="str">
            <v>Supply and Erection PVC pipe for wiring purpose complete On surface including clamps etc: 1.5" i/d</v>
          </cell>
          <cell r="C1497" t="str">
            <v>Rft</v>
          </cell>
          <cell r="D1497">
            <v>7.18</v>
          </cell>
          <cell r="E1497">
            <v>34.74</v>
          </cell>
          <cell r="F1497" t="str">
            <v>m</v>
          </cell>
          <cell r="G1497">
            <v>23.57</v>
          </cell>
          <cell r="H1497">
            <v>113.98</v>
          </cell>
          <cell r="AI1497">
            <v>0</v>
          </cell>
          <cell r="AJ1497" t="str">
            <v>N</v>
          </cell>
        </row>
        <row r="1498">
          <cell r="A1498" t="str">
            <v>15-02-a-06</v>
          </cell>
          <cell r="B1498" t="str">
            <v>Supply and Erection PVC pipe for wiring purpose complete On surface including clamps etc: 2" i/d</v>
          </cell>
          <cell r="C1498" t="str">
            <v>Rft</v>
          </cell>
          <cell r="D1498">
            <v>4.58</v>
          </cell>
          <cell r="E1498">
            <v>30.62</v>
          </cell>
          <cell r="F1498" t="str">
            <v>m</v>
          </cell>
          <cell r="G1498">
            <v>15.02</v>
          </cell>
          <cell r="H1498">
            <v>100.47</v>
          </cell>
          <cell r="AI1498">
            <v>0</v>
          </cell>
          <cell r="AJ1498" t="str">
            <v>N</v>
          </cell>
        </row>
        <row r="1499">
          <cell r="A1499" t="str">
            <v>15-02-a-07</v>
          </cell>
          <cell r="B1499" t="str">
            <v>Supply and Erection PVC pipe for wiring purpose complete On surface including clamps etc: 3" i/d</v>
          </cell>
          <cell r="C1499" t="str">
            <v>Rft</v>
          </cell>
          <cell r="D1499">
            <v>5.48</v>
          </cell>
          <cell r="E1499">
            <v>53.25</v>
          </cell>
          <cell r="F1499" t="str">
            <v>m</v>
          </cell>
          <cell r="G1499">
            <v>17.97</v>
          </cell>
          <cell r="H1499">
            <v>174.7</v>
          </cell>
          <cell r="AI1499">
            <v>0</v>
          </cell>
          <cell r="AJ1499" t="str">
            <v>N</v>
          </cell>
        </row>
        <row r="1500">
          <cell r="A1500" t="str">
            <v>15-02-a-08</v>
          </cell>
          <cell r="B1500" t="str">
            <v>Supply and Erection PVC pipe for wiring purpose complete On surface including clamps etc: 4" i/d</v>
          </cell>
          <cell r="C1500" t="str">
            <v>Rft</v>
          </cell>
          <cell r="D1500">
            <v>7.07</v>
          </cell>
          <cell r="E1500">
            <v>63.33</v>
          </cell>
          <cell r="F1500" t="str">
            <v>m</v>
          </cell>
          <cell r="G1500">
            <v>23.19</v>
          </cell>
          <cell r="H1500">
            <v>207.76</v>
          </cell>
          <cell r="AI1500">
            <v>0</v>
          </cell>
          <cell r="AJ1500" t="str">
            <v>N</v>
          </cell>
        </row>
        <row r="1501">
          <cell r="A1501" t="str">
            <v>15-02-b-01</v>
          </cell>
          <cell r="B1501" t="str">
            <v>Supply and Erection PVC pipe for wiring purpose complete Recessed in walls including chase etc : 1/2" i/d</v>
          </cell>
          <cell r="C1501" t="str">
            <v>Rft</v>
          </cell>
          <cell r="D1501">
            <v>10.77</v>
          </cell>
          <cell r="E1501">
            <v>25.41</v>
          </cell>
          <cell r="F1501" t="str">
            <v>m</v>
          </cell>
          <cell r="G1501">
            <v>35.35</v>
          </cell>
          <cell r="H1501">
            <v>83.38</v>
          </cell>
          <cell r="AI1501">
            <v>0</v>
          </cell>
          <cell r="AJ1501" t="str">
            <v>N</v>
          </cell>
        </row>
        <row r="1502">
          <cell r="A1502" t="str">
            <v>15-02-b-02</v>
          </cell>
          <cell r="B1502" t="str">
            <v>Supply and Erection PVC pipe for wiring purpose complete Recessed in walls including chase etc : 3/4" i/d</v>
          </cell>
          <cell r="C1502" t="str">
            <v>Rft</v>
          </cell>
          <cell r="D1502">
            <v>10.77</v>
          </cell>
          <cell r="E1502">
            <v>35.4</v>
          </cell>
          <cell r="F1502" t="str">
            <v>m</v>
          </cell>
          <cell r="G1502">
            <v>35.35</v>
          </cell>
          <cell r="H1502">
            <v>116.13</v>
          </cell>
          <cell r="AI1502">
            <v>0</v>
          </cell>
          <cell r="AJ1502" t="str">
            <v>N</v>
          </cell>
        </row>
        <row r="1503">
          <cell r="A1503" t="str">
            <v>15-02-b-03</v>
          </cell>
          <cell r="B1503" t="str">
            <v>Supply and Erection PVC pipe for wiring purpose complete Recessed in walls including chase etc : 1" i/d</v>
          </cell>
          <cell r="C1503" t="str">
            <v>Rft</v>
          </cell>
          <cell r="D1503">
            <v>10.77</v>
          </cell>
          <cell r="E1503">
            <v>39.840000000000003</v>
          </cell>
          <cell r="F1503" t="str">
            <v>m</v>
          </cell>
          <cell r="G1503">
            <v>35.35</v>
          </cell>
          <cell r="H1503">
            <v>130.72</v>
          </cell>
          <cell r="AI1503">
            <v>0</v>
          </cell>
          <cell r="AJ1503" t="str">
            <v>N</v>
          </cell>
        </row>
        <row r="1504">
          <cell r="A1504" t="str">
            <v>15-02-b-04</v>
          </cell>
          <cell r="B1504" t="str">
            <v>Supply and Erection PVC pipe for wiring purpose complete Recessed in walls including chase etc : 1.25" i/d</v>
          </cell>
          <cell r="C1504" t="str">
            <v>Rft</v>
          </cell>
          <cell r="D1504">
            <v>10.77</v>
          </cell>
          <cell r="E1504">
            <v>53.76</v>
          </cell>
          <cell r="F1504" t="str">
            <v>m</v>
          </cell>
          <cell r="G1504">
            <v>35.35</v>
          </cell>
          <cell r="H1504">
            <v>176.36</v>
          </cell>
          <cell r="AI1504">
            <v>0</v>
          </cell>
          <cell r="AJ1504" t="str">
            <v>N</v>
          </cell>
        </row>
        <row r="1505">
          <cell r="A1505" t="str">
            <v>15-02-b-05</v>
          </cell>
          <cell r="B1505" t="str">
            <v>Supply and Erection PVC pipe for wiring purpose complete Recessed in walls including chase etc : 1.5" i/d</v>
          </cell>
          <cell r="C1505" t="str">
            <v>Rft</v>
          </cell>
          <cell r="D1505">
            <v>14.37</v>
          </cell>
          <cell r="E1505">
            <v>51.85</v>
          </cell>
          <cell r="F1505" t="str">
            <v>m</v>
          </cell>
          <cell r="G1505">
            <v>47.13</v>
          </cell>
          <cell r="H1505">
            <v>170.1</v>
          </cell>
          <cell r="AI1505">
            <v>0</v>
          </cell>
          <cell r="AJ1505" t="str">
            <v>N</v>
          </cell>
        </row>
        <row r="1506">
          <cell r="A1506" t="str">
            <v>15-02-b-06</v>
          </cell>
          <cell r="B1506" t="str">
            <v>Supply and Erection PVC pipe for wiring purpose complete Recessed in walls including chase etc : 2" i/d</v>
          </cell>
          <cell r="C1506" t="str">
            <v>Rft</v>
          </cell>
          <cell r="D1506">
            <v>17.96</v>
          </cell>
          <cell r="E1506">
            <v>54.48</v>
          </cell>
          <cell r="F1506" t="str">
            <v>m</v>
          </cell>
          <cell r="G1506">
            <v>58.92</v>
          </cell>
          <cell r="H1506">
            <v>178.74</v>
          </cell>
          <cell r="AI1506">
            <v>0</v>
          </cell>
          <cell r="AJ1506" t="str">
            <v>N</v>
          </cell>
        </row>
        <row r="1507">
          <cell r="A1507" t="str">
            <v>15-02-b-07</v>
          </cell>
          <cell r="B1507" t="str">
            <v>Supply and Erection PVC pipe for wiring purpose complete Recessed in walls including chase etc : 3" i/d</v>
          </cell>
          <cell r="C1507" t="str">
            <v>Rft</v>
          </cell>
          <cell r="D1507">
            <v>21.55</v>
          </cell>
          <cell r="E1507">
            <v>78.540000000000006</v>
          </cell>
          <cell r="F1507" t="str">
            <v>m</v>
          </cell>
          <cell r="G1507">
            <v>70.7</v>
          </cell>
          <cell r="H1507">
            <v>257.69</v>
          </cell>
          <cell r="AI1507">
            <v>0</v>
          </cell>
          <cell r="AJ1507" t="str">
            <v>N</v>
          </cell>
        </row>
        <row r="1508">
          <cell r="A1508" t="str">
            <v>15-02-b-08</v>
          </cell>
          <cell r="B1508" t="str">
            <v>Supply and Erection PVC pipe for wiring purpose complete Recessed in walls including chase etc : 4" i/d</v>
          </cell>
          <cell r="C1508" t="str">
            <v>Rft</v>
          </cell>
          <cell r="D1508">
            <v>26.94</v>
          </cell>
          <cell r="E1508">
            <v>93.52</v>
          </cell>
          <cell r="F1508" t="str">
            <v>m</v>
          </cell>
          <cell r="G1508">
            <v>88.37</v>
          </cell>
          <cell r="H1508">
            <v>306.83</v>
          </cell>
          <cell r="AI1508">
            <v>0</v>
          </cell>
          <cell r="AJ1508" t="str">
            <v>N</v>
          </cell>
        </row>
        <row r="1509">
          <cell r="A1509" t="str">
            <v>15-03-a</v>
          </cell>
          <cell r="B1509" t="str">
            <v>Supply and Erection GI flexible pipe for wiring purpose complete 1/2" i/d</v>
          </cell>
          <cell r="C1509" t="str">
            <v>Rft</v>
          </cell>
          <cell r="D1509">
            <v>4.1500000000000004</v>
          </cell>
          <cell r="E1509">
            <v>32.92</v>
          </cell>
          <cell r="F1509" t="str">
            <v>m</v>
          </cell>
          <cell r="G1509">
            <v>13.61</v>
          </cell>
          <cell r="H1509">
            <v>108.02</v>
          </cell>
          <cell r="AI1509">
            <v>0</v>
          </cell>
          <cell r="AJ1509" t="str">
            <v>N</v>
          </cell>
        </row>
        <row r="1510">
          <cell r="A1510" t="str">
            <v>15-03-b</v>
          </cell>
          <cell r="B1510" t="str">
            <v>Supply and Erection GI flexible pipe for wiring purpose complete 3/4" i/d</v>
          </cell>
          <cell r="C1510" t="str">
            <v>Rft</v>
          </cell>
          <cell r="D1510">
            <v>6</v>
          </cell>
          <cell r="E1510">
            <v>48.06</v>
          </cell>
          <cell r="F1510" t="str">
            <v>m</v>
          </cell>
          <cell r="G1510">
            <v>19.7</v>
          </cell>
          <cell r="H1510">
            <v>157.66999999999999</v>
          </cell>
          <cell r="AI1510">
            <v>0</v>
          </cell>
          <cell r="AJ1510" t="str">
            <v>N</v>
          </cell>
        </row>
        <row r="1511">
          <cell r="A1511" t="str">
            <v>15-03-c</v>
          </cell>
          <cell r="B1511" t="str">
            <v>Supply and Erection GI flexible pipe for wiring purpose complete 1" i/d</v>
          </cell>
          <cell r="C1511" t="str">
            <v>Rft</v>
          </cell>
          <cell r="D1511">
            <v>7.01</v>
          </cell>
          <cell r="E1511">
            <v>67.510000000000005</v>
          </cell>
          <cell r="F1511" t="str">
            <v>m</v>
          </cell>
          <cell r="G1511">
            <v>22.99</v>
          </cell>
          <cell r="H1511">
            <v>221.48</v>
          </cell>
          <cell r="AI1511">
            <v>0</v>
          </cell>
          <cell r="AJ1511" t="str">
            <v>N</v>
          </cell>
        </row>
        <row r="1512">
          <cell r="A1512" t="str">
            <v>15-03-d</v>
          </cell>
          <cell r="B1512" t="str">
            <v>Supply and Erection GI flexible pipe for wiring purpose complete 1.25" i/d</v>
          </cell>
          <cell r="C1512" t="str">
            <v>Rft</v>
          </cell>
          <cell r="D1512">
            <v>7.59</v>
          </cell>
          <cell r="E1512">
            <v>87.28</v>
          </cell>
          <cell r="F1512" t="str">
            <v>m</v>
          </cell>
          <cell r="G1512">
            <v>24.92</v>
          </cell>
          <cell r="H1512">
            <v>286.33999999999997</v>
          </cell>
          <cell r="AI1512">
            <v>0</v>
          </cell>
          <cell r="AJ1512" t="str">
            <v>N</v>
          </cell>
        </row>
        <row r="1513">
          <cell r="A1513" t="str">
            <v>15-03-e</v>
          </cell>
          <cell r="B1513" t="str">
            <v>Supply and Erection GI flexible pipe for wiring purpose complete 1.5" i/d</v>
          </cell>
          <cell r="C1513" t="str">
            <v>Rft</v>
          </cell>
          <cell r="D1513">
            <v>7.59</v>
          </cell>
          <cell r="E1513">
            <v>102.03</v>
          </cell>
          <cell r="F1513" t="str">
            <v>m</v>
          </cell>
          <cell r="G1513">
            <v>24.92</v>
          </cell>
          <cell r="H1513">
            <v>334.76</v>
          </cell>
          <cell r="AI1513">
            <v>0</v>
          </cell>
          <cell r="AJ1513" t="str">
            <v>N</v>
          </cell>
        </row>
        <row r="1514">
          <cell r="A1514" t="str">
            <v>15-03-f</v>
          </cell>
          <cell r="B1514" t="str">
            <v xml:space="preserve">Supply and Erection GI flexible pipe for wiring purpose complete 2" i/d </v>
          </cell>
          <cell r="C1514" t="str">
            <v>Rft</v>
          </cell>
          <cell r="D1514">
            <v>12.44</v>
          </cell>
          <cell r="E1514">
            <v>128.27000000000001</v>
          </cell>
          <cell r="F1514" t="str">
            <v>m</v>
          </cell>
          <cell r="G1514">
            <v>40.81</v>
          </cell>
          <cell r="H1514">
            <v>420.84</v>
          </cell>
          <cell r="AI1514">
            <v>0</v>
          </cell>
          <cell r="AJ1514" t="str">
            <v>N</v>
          </cell>
        </row>
        <row r="1515">
          <cell r="A1515" t="str">
            <v>15-03-g</v>
          </cell>
          <cell r="B1515" t="str">
            <v>Supply and Erection GI flexible pipe for wiring purpose complete 3" i/d</v>
          </cell>
          <cell r="C1515" t="str">
            <v>Rft</v>
          </cell>
          <cell r="D1515">
            <v>12.83</v>
          </cell>
          <cell r="E1515">
            <v>202.8</v>
          </cell>
          <cell r="F1515" t="str">
            <v>m</v>
          </cell>
          <cell r="G1515">
            <v>42.11</v>
          </cell>
          <cell r="H1515">
            <v>665.37</v>
          </cell>
          <cell r="AI1515">
            <v>0</v>
          </cell>
          <cell r="AJ1515" t="str">
            <v>N</v>
          </cell>
        </row>
        <row r="1516">
          <cell r="A1516" t="str">
            <v>15-04-a</v>
          </cell>
          <cell r="B1516" t="str">
            <v>Supply and Erection Sahl wood strip batten for wiring complete 1/2" i/d</v>
          </cell>
          <cell r="C1516" t="str">
            <v>Rft</v>
          </cell>
          <cell r="D1516">
            <v>1.85</v>
          </cell>
          <cell r="E1516">
            <v>5.39</v>
          </cell>
          <cell r="F1516" t="str">
            <v>m</v>
          </cell>
          <cell r="G1516">
            <v>6.09</v>
          </cell>
          <cell r="H1516">
            <v>17.670000000000002</v>
          </cell>
          <cell r="J1516" t="str">
            <v>Additional width</v>
          </cell>
          <cell r="AI1516">
            <v>0</v>
          </cell>
          <cell r="AJ1516" t="str">
            <v>N</v>
          </cell>
        </row>
        <row r="1517">
          <cell r="A1517" t="str">
            <v>15-04-b</v>
          </cell>
          <cell r="B1517" t="str">
            <v>Supply and Erection Sahl wood strip batten for wiring complete 3/4" i/d</v>
          </cell>
          <cell r="C1517" t="str">
            <v>Rft</v>
          </cell>
          <cell r="D1517">
            <v>1.85</v>
          </cell>
          <cell r="E1517">
            <v>8.41</v>
          </cell>
          <cell r="F1517" t="str">
            <v>m</v>
          </cell>
          <cell r="G1517">
            <v>6.09</v>
          </cell>
          <cell r="H1517">
            <v>27.59</v>
          </cell>
          <cell r="AI1517">
            <v>0</v>
          </cell>
          <cell r="AJ1517" t="str">
            <v>N</v>
          </cell>
        </row>
        <row r="1518">
          <cell r="A1518" t="str">
            <v>15-04-c</v>
          </cell>
          <cell r="B1518" t="str">
            <v>Supply and Erection Sahl wood strip batten for wiring complete 1" i/d</v>
          </cell>
          <cell r="C1518" t="str">
            <v>Rft</v>
          </cell>
          <cell r="D1518">
            <v>1.85</v>
          </cell>
          <cell r="E1518">
            <v>4.09</v>
          </cell>
          <cell r="F1518" t="str">
            <v>m</v>
          </cell>
          <cell r="G1518">
            <v>6.09</v>
          </cell>
          <cell r="H1518">
            <v>13.43</v>
          </cell>
          <cell r="AI1518">
            <v>0</v>
          </cell>
          <cell r="AJ1518" t="str">
            <v>N</v>
          </cell>
        </row>
        <row r="1519">
          <cell r="A1519" t="str">
            <v>15-05-a</v>
          </cell>
          <cell r="B1519" t="str">
            <v>Supply and Erection single core PVC insulated copper conductor 250/440 V grade cable : 3/0.029"</v>
          </cell>
          <cell r="C1519" t="str">
            <v>Rft</v>
          </cell>
          <cell r="D1519">
            <v>2.5</v>
          </cell>
          <cell r="E1519">
            <v>8.73</v>
          </cell>
          <cell r="F1519" t="str">
            <v>m</v>
          </cell>
          <cell r="G1519">
            <v>8.2100000000000009</v>
          </cell>
          <cell r="H1519">
            <v>28.65</v>
          </cell>
          <cell r="AI1519">
            <v>0</v>
          </cell>
          <cell r="AJ1519" t="str">
            <v>N</v>
          </cell>
        </row>
        <row r="1520">
          <cell r="A1520" t="str">
            <v>15-05-b</v>
          </cell>
          <cell r="B1520" t="str">
            <v>Supply and Erection single core PVC insulated copper conductor 250/440 V grade cable : 3/0.036"</v>
          </cell>
          <cell r="C1520" t="str">
            <v>Rft</v>
          </cell>
          <cell r="D1520">
            <v>2.5099999999999998</v>
          </cell>
          <cell r="E1520">
            <v>12.96</v>
          </cell>
          <cell r="F1520" t="str">
            <v>m</v>
          </cell>
          <cell r="G1520">
            <v>8.25</v>
          </cell>
          <cell r="H1520">
            <v>42.53</v>
          </cell>
          <cell r="AI1520">
            <v>0</v>
          </cell>
          <cell r="AJ1520" t="str">
            <v>N</v>
          </cell>
        </row>
        <row r="1521">
          <cell r="A1521" t="str">
            <v>15-05-c</v>
          </cell>
          <cell r="B1521" t="str">
            <v>Supply and Erection single core PVC insulated copper conductor 250/440 V grade cable : 7/0.029"</v>
          </cell>
          <cell r="C1521" t="str">
            <v>Rft</v>
          </cell>
          <cell r="D1521">
            <v>2.36</v>
          </cell>
          <cell r="E1521">
            <v>12.94</v>
          </cell>
          <cell r="F1521" t="str">
            <v>m</v>
          </cell>
          <cell r="G1521">
            <v>7.73</v>
          </cell>
          <cell r="H1521">
            <v>42.47</v>
          </cell>
          <cell r="AI1521">
            <v>0</v>
          </cell>
          <cell r="AJ1521" t="str">
            <v>N</v>
          </cell>
        </row>
        <row r="1522">
          <cell r="A1522" t="str">
            <v>15-05-d</v>
          </cell>
          <cell r="B1522" t="str">
            <v>Supply and Erection single core PVC insulated copper conductor 250/440 V grade cable : 7/0.036"</v>
          </cell>
          <cell r="C1522" t="str">
            <v>Rft</v>
          </cell>
          <cell r="D1522">
            <v>2.36</v>
          </cell>
          <cell r="E1522">
            <v>16.32</v>
          </cell>
          <cell r="F1522" t="str">
            <v>m</v>
          </cell>
          <cell r="G1522">
            <v>7.73</v>
          </cell>
          <cell r="H1522">
            <v>53.54</v>
          </cell>
          <cell r="AI1522">
            <v>0</v>
          </cell>
          <cell r="AJ1522" t="str">
            <v>N</v>
          </cell>
        </row>
        <row r="1523">
          <cell r="A1523" t="str">
            <v>15-05-e</v>
          </cell>
          <cell r="B1523" t="str">
            <v>Supply and Erection single core PVC insulated copper conductor 250/440 V grade cable : 7/0.044"</v>
          </cell>
          <cell r="C1523" t="str">
            <v>Rft</v>
          </cell>
          <cell r="D1523">
            <v>5.89</v>
          </cell>
          <cell r="E1523">
            <v>25.25</v>
          </cell>
          <cell r="F1523" t="str">
            <v>m</v>
          </cell>
          <cell r="G1523">
            <v>19.329999999999998</v>
          </cell>
          <cell r="H1523">
            <v>82.85</v>
          </cell>
          <cell r="AI1523">
            <v>0</v>
          </cell>
          <cell r="AJ1523" t="str">
            <v>N</v>
          </cell>
        </row>
        <row r="1524">
          <cell r="A1524" t="str">
            <v>15-05-f</v>
          </cell>
          <cell r="B1524" t="str">
            <v>Supply and Erection single core PVC insulated copper conductor 250/440 V grade cable : 7/0.064"</v>
          </cell>
          <cell r="C1524" t="str">
            <v>Rft</v>
          </cell>
          <cell r="D1524">
            <v>8.84</v>
          </cell>
          <cell r="E1524">
            <v>50.14</v>
          </cell>
          <cell r="F1524" t="str">
            <v>m</v>
          </cell>
          <cell r="G1524">
            <v>28.99</v>
          </cell>
          <cell r="H1524">
            <v>164.52</v>
          </cell>
          <cell r="AI1524">
            <v>0</v>
          </cell>
          <cell r="AJ1524" t="str">
            <v>N</v>
          </cell>
        </row>
        <row r="1525">
          <cell r="A1525" t="str">
            <v>15-05-g</v>
          </cell>
          <cell r="B1525" t="str">
            <v>Supply and Erection single core PVC insulated copper conductor 250/440 V grade cable : 19/0.064"</v>
          </cell>
          <cell r="C1525" t="str">
            <v>Rft</v>
          </cell>
          <cell r="D1525">
            <v>14.73</v>
          </cell>
          <cell r="E1525">
            <v>118.01</v>
          </cell>
          <cell r="F1525" t="str">
            <v>m</v>
          </cell>
          <cell r="G1525">
            <v>48.32</v>
          </cell>
          <cell r="H1525">
            <v>387.19</v>
          </cell>
          <cell r="AI1525">
            <v>0</v>
          </cell>
          <cell r="AJ1525" t="str">
            <v>N</v>
          </cell>
        </row>
        <row r="1526">
          <cell r="A1526" t="str">
            <v>15-06-a</v>
          </cell>
          <cell r="B1526" t="str">
            <v>Supply and Erection single core PVC insulated+sheathed copper conductor 250/440 V grade cable : 3/0.029"</v>
          </cell>
          <cell r="C1526" t="str">
            <v>Rft</v>
          </cell>
          <cell r="D1526">
            <v>4.12</v>
          </cell>
          <cell r="E1526">
            <v>8.91</v>
          </cell>
          <cell r="F1526" t="str">
            <v>m</v>
          </cell>
          <cell r="G1526">
            <v>13.53</v>
          </cell>
          <cell r="H1526">
            <v>29.25</v>
          </cell>
          <cell r="AI1526">
            <v>0</v>
          </cell>
          <cell r="AJ1526" t="str">
            <v>N</v>
          </cell>
        </row>
        <row r="1527">
          <cell r="A1527" t="str">
            <v>15-06-b</v>
          </cell>
          <cell r="B1527" t="str">
            <v>Supply and Erection single core PVC insulated+sheathed copper conductor 250/440 V grade cable : 3/0.036"</v>
          </cell>
          <cell r="C1527" t="str">
            <v>Rft</v>
          </cell>
          <cell r="D1527">
            <v>4.12</v>
          </cell>
          <cell r="E1527">
            <v>11.13</v>
          </cell>
          <cell r="F1527" t="str">
            <v>m</v>
          </cell>
          <cell r="G1527">
            <v>13.53</v>
          </cell>
          <cell r="H1527">
            <v>36.51</v>
          </cell>
          <cell r="AI1527">
            <v>0</v>
          </cell>
          <cell r="AJ1527" t="str">
            <v>N</v>
          </cell>
        </row>
        <row r="1528">
          <cell r="A1528" t="str">
            <v>15-06-c</v>
          </cell>
          <cell r="B1528" t="str">
            <v>Supply and Erection single core PVC insulated+sheathed copper conductor 250/440 V grade cable : 7/0.029"</v>
          </cell>
          <cell r="C1528" t="str">
            <v>Rft</v>
          </cell>
          <cell r="D1528">
            <v>4.71</v>
          </cell>
          <cell r="E1528">
            <v>14.67</v>
          </cell>
          <cell r="F1528" t="str">
            <v>m</v>
          </cell>
          <cell r="G1528">
            <v>15.46</v>
          </cell>
          <cell r="H1528">
            <v>48.13</v>
          </cell>
          <cell r="AI1528">
            <v>0</v>
          </cell>
          <cell r="AJ1528" t="str">
            <v>N</v>
          </cell>
        </row>
        <row r="1529">
          <cell r="A1529" t="str">
            <v>15-06-d</v>
          </cell>
          <cell r="B1529" t="str">
            <v>Supply and Erection single core PVC insulated+sheathed copper conductor 250/440 V grade cable : 7/0.036"</v>
          </cell>
          <cell r="C1529" t="str">
            <v>Rft</v>
          </cell>
          <cell r="D1529">
            <v>4.71</v>
          </cell>
          <cell r="E1529">
            <v>31.27</v>
          </cell>
          <cell r="F1529" t="str">
            <v>m</v>
          </cell>
          <cell r="G1529">
            <v>15.46</v>
          </cell>
          <cell r="H1529">
            <v>102.6</v>
          </cell>
          <cell r="AI1529">
            <v>0</v>
          </cell>
          <cell r="AJ1529" t="str">
            <v>N</v>
          </cell>
        </row>
        <row r="1530">
          <cell r="A1530" t="str">
            <v>15-06-e</v>
          </cell>
          <cell r="B1530" t="str">
            <v>Supply and Erection single core PVC insulated+sheathed copper conductor 250/440 V grade cable : 7/0.044"</v>
          </cell>
          <cell r="C1530" t="str">
            <v>Rft</v>
          </cell>
          <cell r="D1530">
            <v>7.66</v>
          </cell>
          <cell r="E1530">
            <v>29.41</v>
          </cell>
          <cell r="F1530" t="str">
            <v>m</v>
          </cell>
          <cell r="G1530">
            <v>25.12</v>
          </cell>
          <cell r="H1530">
            <v>96.5</v>
          </cell>
          <cell r="AI1530">
            <v>0</v>
          </cell>
          <cell r="AJ1530" t="str">
            <v>N</v>
          </cell>
        </row>
        <row r="1531">
          <cell r="A1531" t="str">
            <v>15-06-f</v>
          </cell>
          <cell r="B1531" t="str">
            <v>Supply and Erection single core PVC insulated+sheathed copper conductor 250/440 V grade cable : 7/0.064"</v>
          </cell>
          <cell r="C1531" t="str">
            <v>Rft</v>
          </cell>
          <cell r="D1531">
            <v>11.78</v>
          </cell>
          <cell r="E1531">
            <v>57.9</v>
          </cell>
          <cell r="F1531" t="str">
            <v>m</v>
          </cell>
          <cell r="G1531">
            <v>38.659999999999997</v>
          </cell>
          <cell r="H1531">
            <v>189.95</v>
          </cell>
          <cell r="AI1531">
            <v>0</v>
          </cell>
          <cell r="AJ1531" t="str">
            <v>N</v>
          </cell>
        </row>
        <row r="1532">
          <cell r="A1532" t="str">
            <v>15-07-a</v>
          </cell>
          <cell r="B1532" t="str">
            <v>Supply and Erection single core PVC insulated &amp; sheathed copper conductor, 660/1 100V cable : 7/0.064"</v>
          </cell>
          <cell r="C1532" t="str">
            <v>Rft</v>
          </cell>
          <cell r="D1532">
            <v>11.78</v>
          </cell>
          <cell r="E1532">
            <v>70.81</v>
          </cell>
          <cell r="F1532" t="str">
            <v>m</v>
          </cell>
          <cell r="G1532">
            <v>38.659999999999997</v>
          </cell>
          <cell r="H1532">
            <v>232.31</v>
          </cell>
          <cell r="AI1532">
            <v>0</v>
          </cell>
          <cell r="AJ1532" t="str">
            <v>N</v>
          </cell>
        </row>
        <row r="1533">
          <cell r="A1533" t="str">
            <v>15-07-b</v>
          </cell>
          <cell r="B1533" t="str">
            <v>Supply and Erection single core PVC insulated &amp; sheathed copper conductor, 660/1 100V cable : 19/0.052"</v>
          </cell>
          <cell r="C1533" t="str">
            <v>Rft</v>
          </cell>
          <cell r="D1533">
            <v>20.03</v>
          </cell>
          <cell r="E1533">
            <v>62.45</v>
          </cell>
          <cell r="F1533" t="str">
            <v>m</v>
          </cell>
          <cell r="G1533">
            <v>65.7</v>
          </cell>
          <cell r="H1533">
            <v>204.89</v>
          </cell>
          <cell r="AI1533">
            <v>0</v>
          </cell>
          <cell r="AJ1533" t="str">
            <v>N</v>
          </cell>
        </row>
        <row r="1534">
          <cell r="A1534" t="str">
            <v>15-07-c</v>
          </cell>
          <cell r="B1534" t="str">
            <v>Supply and Erection single core PVC insulated &amp; sheathed copper conductor, 660/1 100V cable : 19/0.064"</v>
          </cell>
          <cell r="C1534" t="str">
            <v>Rft</v>
          </cell>
          <cell r="D1534">
            <v>20.03</v>
          </cell>
          <cell r="E1534">
            <v>108.56</v>
          </cell>
          <cell r="F1534" t="str">
            <v>m</v>
          </cell>
          <cell r="G1534">
            <v>65.7</v>
          </cell>
          <cell r="H1534">
            <v>356.17</v>
          </cell>
          <cell r="AI1534">
            <v>0</v>
          </cell>
          <cell r="AJ1534" t="str">
            <v>N</v>
          </cell>
        </row>
        <row r="1535">
          <cell r="A1535" t="str">
            <v>15-07-d</v>
          </cell>
          <cell r="B1535" t="str">
            <v>Supply and Erection single core PVC insulated &amp; sheathed copper conductor, 660/1 100V cable : 19/0.083"</v>
          </cell>
          <cell r="C1535" t="str">
            <v>Rft</v>
          </cell>
          <cell r="D1535">
            <v>29.46</v>
          </cell>
          <cell r="E1535">
            <v>203.44</v>
          </cell>
          <cell r="F1535" t="str">
            <v>m</v>
          </cell>
          <cell r="G1535">
            <v>96.65</v>
          </cell>
          <cell r="H1535">
            <v>667.47</v>
          </cell>
          <cell r="AI1535">
            <v>0</v>
          </cell>
          <cell r="AJ1535" t="str">
            <v>N</v>
          </cell>
        </row>
        <row r="1536">
          <cell r="A1536" t="str">
            <v>15-07-e</v>
          </cell>
          <cell r="B1536" t="str">
            <v>Supply and Erection single core PVC insulated &amp; sheathed copper conductor, 660/1 100V cable : 37/0.072"</v>
          </cell>
          <cell r="C1536" t="str">
            <v>Rft</v>
          </cell>
          <cell r="D1536">
            <v>73.650000000000006</v>
          </cell>
          <cell r="E1536">
            <v>311.95999999999998</v>
          </cell>
          <cell r="F1536" t="str">
            <v>m</v>
          </cell>
          <cell r="G1536">
            <v>241.63</v>
          </cell>
          <cell r="H1536">
            <v>1023.48</v>
          </cell>
          <cell r="AI1536">
            <v>0</v>
          </cell>
          <cell r="AJ1536" t="str">
            <v>N</v>
          </cell>
        </row>
        <row r="1537">
          <cell r="A1537" t="str">
            <v>15-07-f</v>
          </cell>
          <cell r="B1537" t="str">
            <v>Supply and Erection single core PVC insulated &amp; sheathed copper conductor, 660/1 100V cable : 37/0.083"</v>
          </cell>
          <cell r="C1537" t="str">
            <v>Rft</v>
          </cell>
          <cell r="D1537">
            <v>73.650000000000006</v>
          </cell>
          <cell r="E1537">
            <v>372.82</v>
          </cell>
          <cell r="F1537" t="str">
            <v>m</v>
          </cell>
          <cell r="G1537">
            <v>241.63</v>
          </cell>
          <cell r="H1537">
            <v>1223.17</v>
          </cell>
          <cell r="AI1537">
            <v>0</v>
          </cell>
          <cell r="AJ1537" t="str">
            <v>N</v>
          </cell>
        </row>
        <row r="1538">
          <cell r="A1538" t="str">
            <v>15-07-g</v>
          </cell>
          <cell r="B1538" t="str">
            <v>Supply and Erection single core PVC insulated &amp; sheathed copper conductor, 660/1 100V cable : 37/0.103"</v>
          </cell>
          <cell r="C1538" t="str">
            <v>Rft</v>
          </cell>
          <cell r="D1538">
            <v>73.650000000000006</v>
          </cell>
          <cell r="E1538">
            <v>534.03</v>
          </cell>
          <cell r="F1538" t="str">
            <v>m</v>
          </cell>
          <cell r="G1538">
            <v>241.63</v>
          </cell>
          <cell r="H1538">
            <v>1752.06</v>
          </cell>
          <cell r="AI1538">
            <v>0</v>
          </cell>
          <cell r="AJ1538" t="str">
            <v>N</v>
          </cell>
        </row>
        <row r="1539">
          <cell r="A1539" t="str">
            <v>15-08-a</v>
          </cell>
          <cell r="B1539" t="str">
            <v>Supply and Erection twin core PVC insulated &amp; sheathed copper conductor 250/440 V grade cable : 3/0.029"</v>
          </cell>
          <cell r="C1539" t="str">
            <v>Rft</v>
          </cell>
          <cell r="D1539">
            <v>2.94</v>
          </cell>
          <cell r="E1539">
            <v>12.17</v>
          </cell>
          <cell r="F1539" t="str">
            <v>m</v>
          </cell>
          <cell r="G1539">
            <v>9.66</v>
          </cell>
          <cell r="H1539">
            <v>39.909999999999997</v>
          </cell>
          <cell r="AI1539">
            <v>0</v>
          </cell>
          <cell r="AJ1539" t="str">
            <v>N</v>
          </cell>
        </row>
        <row r="1540">
          <cell r="A1540" t="str">
            <v>15-08-b</v>
          </cell>
          <cell r="B1540" t="str">
            <v>Supply and Erection twin core PVC insulated &amp; sheathed copper conductor 250/440 V grade cable : 3/0.036"</v>
          </cell>
          <cell r="C1540" t="str">
            <v>Rft</v>
          </cell>
          <cell r="D1540">
            <v>2.94</v>
          </cell>
          <cell r="E1540">
            <v>17.329999999999998</v>
          </cell>
          <cell r="F1540" t="str">
            <v>m</v>
          </cell>
          <cell r="G1540">
            <v>9.66</v>
          </cell>
          <cell r="H1540">
            <v>56.86</v>
          </cell>
          <cell r="AI1540">
            <v>0</v>
          </cell>
          <cell r="AJ1540" t="str">
            <v>N</v>
          </cell>
        </row>
        <row r="1541">
          <cell r="A1541" t="str">
            <v>15-08-c</v>
          </cell>
          <cell r="B1541" t="str">
            <v>Supply and Erection twin core PVC insulated &amp; sheathed copper conductor 250/440 V grade cable : 7/0.029"</v>
          </cell>
          <cell r="C1541" t="str">
            <v>Rft</v>
          </cell>
          <cell r="D1541">
            <v>4.12</v>
          </cell>
          <cell r="E1541">
            <v>24.78</v>
          </cell>
          <cell r="F1541" t="str">
            <v>m</v>
          </cell>
          <cell r="G1541">
            <v>13.53</v>
          </cell>
          <cell r="H1541">
            <v>81.290000000000006</v>
          </cell>
          <cell r="AI1541">
            <v>0</v>
          </cell>
          <cell r="AJ1541" t="str">
            <v>N</v>
          </cell>
        </row>
        <row r="1542">
          <cell r="A1542" t="str">
            <v>15-08-d</v>
          </cell>
          <cell r="B1542" t="str">
            <v>Supply and Erection twin core PVC insulated &amp; sheathed copper conductor 250/440 V grade cable : 7/0.036"</v>
          </cell>
          <cell r="C1542" t="str">
            <v>Rft</v>
          </cell>
          <cell r="D1542">
            <v>4.12</v>
          </cell>
          <cell r="E1542">
            <v>40.31</v>
          </cell>
          <cell r="F1542" t="str">
            <v>m</v>
          </cell>
          <cell r="G1542">
            <v>13.53</v>
          </cell>
          <cell r="H1542">
            <v>132.26</v>
          </cell>
          <cell r="AI1542">
            <v>0</v>
          </cell>
          <cell r="AJ1542" t="str">
            <v>N</v>
          </cell>
        </row>
        <row r="1543">
          <cell r="A1543" t="str">
            <v>15-08-e</v>
          </cell>
          <cell r="B1543" t="str">
            <v>Supply and Erection twin core PVC insulated &amp; sheathed copper conductor 250/440 V grade cable : 7/0.044"</v>
          </cell>
          <cell r="C1543" t="str">
            <v>Rft</v>
          </cell>
          <cell r="D1543">
            <v>4.12</v>
          </cell>
          <cell r="E1543">
            <v>50.24</v>
          </cell>
          <cell r="F1543" t="str">
            <v>m</v>
          </cell>
          <cell r="G1543">
            <v>13.53</v>
          </cell>
          <cell r="H1543">
            <v>164.82</v>
          </cell>
          <cell r="AI1543">
            <v>0</v>
          </cell>
          <cell r="AJ1543" t="str">
            <v>N</v>
          </cell>
        </row>
        <row r="1544">
          <cell r="A1544" t="str">
            <v>15-08-f</v>
          </cell>
          <cell r="B1544" t="str">
            <v>Supply and Erection twin core PVC insulated &amp; sheathed copper conductor 250/440 V grade cable : 7/0.064"</v>
          </cell>
          <cell r="C1544" t="str">
            <v>Rft</v>
          </cell>
          <cell r="D1544">
            <v>4.12</v>
          </cell>
          <cell r="E1544">
            <v>89.33</v>
          </cell>
          <cell r="F1544" t="str">
            <v>m</v>
          </cell>
          <cell r="G1544">
            <v>13.53</v>
          </cell>
          <cell r="H1544">
            <v>293.08</v>
          </cell>
          <cell r="AI1544">
            <v>0</v>
          </cell>
          <cell r="AJ1544" t="str">
            <v>N</v>
          </cell>
        </row>
        <row r="1545">
          <cell r="A1545" t="str">
            <v>15-09-a</v>
          </cell>
          <cell r="B1545" t="str">
            <v>Supply and Erection MS sheet box of 16 SWG, 4"deep with 3/16" thick bakelite sheet top etc. complete : 4"x4"</v>
          </cell>
          <cell r="C1545" t="str">
            <v>Each</v>
          </cell>
          <cell r="D1545">
            <v>44.17</v>
          </cell>
          <cell r="E1545">
            <v>89.55</v>
          </cell>
          <cell r="F1545" t="str">
            <v>Each</v>
          </cell>
          <cell r="G1545">
            <v>44.17</v>
          </cell>
          <cell r="H1545">
            <v>89.55</v>
          </cell>
          <cell r="AI1545">
            <v>0</v>
          </cell>
          <cell r="AJ1545" t="str">
            <v>N</v>
          </cell>
        </row>
        <row r="1546">
          <cell r="A1546" t="str">
            <v>15-09-b</v>
          </cell>
          <cell r="B1546" t="str">
            <v>Supply and Erection MS sheet box of 16 SWG, 4"deep with 3/16" thick bakelite sheet top etc. complete : 7"x4"</v>
          </cell>
          <cell r="C1546" t="str">
            <v>Each</v>
          </cell>
          <cell r="D1546">
            <v>58.9</v>
          </cell>
          <cell r="E1546">
            <v>119.4</v>
          </cell>
          <cell r="F1546" t="str">
            <v>Each</v>
          </cell>
          <cell r="G1546">
            <v>58.9</v>
          </cell>
          <cell r="H1546">
            <v>119.4</v>
          </cell>
          <cell r="AI1546">
            <v>0</v>
          </cell>
          <cell r="AJ1546" t="str">
            <v>N</v>
          </cell>
        </row>
        <row r="1547">
          <cell r="A1547" t="str">
            <v>15-09-c</v>
          </cell>
          <cell r="B1547" t="str">
            <v>Supply and Erection MS sheet box of 16 SWG, 4"deep with 3/16" thick bakelite sheet top etc. complete : 9"x4"</v>
          </cell>
          <cell r="C1547" t="str">
            <v>Each</v>
          </cell>
          <cell r="D1547">
            <v>73.63</v>
          </cell>
          <cell r="E1547">
            <v>152.27000000000001</v>
          </cell>
          <cell r="F1547" t="str">
            <v>Each</v>
          </cell>
          <cell r="G1547">
            <v>73.63</v>
          </cell>
          <cell r="H1547">
            <v>152.27000000000001</v>
          </cell>
          <cell r="AI1547">
            <v>0</v>
          </cell>
          <cell r="AJ1547" t="str">
            <v>N</v>
          </cell>
        </row>
        <row r="1548">
          <cell r="A1548" t="str">
            <v>15-09-d</v>
          </cell>
          <cell r="B1548" t="str">
            <v>Supply and Erection MS sheet box of 16 SWG, 4"deep with 3/16" thick bakelite sheet top etc. complete : 8"x10"</v>
          </cell>
          <cell r="C1548" t="str">
            <v>Each</v>
          </cell>
          <cell r="D1548">
            <v>88.35</v>
          </cell>
          <cell r="E1548">
            <v>254.73</v>
          </cell>
          <cell r="F1548" t="str">
            <v>Each</v>
          </cell>
          <cell r="G1548">
            <v>88.35</v>
          </cell>
          <cell r="H1548">
            <v>254.73</v>
          </cell>
          <cell r="AI1548">
            <v>0</v>
          </cell>
          <cell r="AJ1548" t="str">
            <v>N</v>
          </cell>
        </row>
        <row r="1549">
          <cell r="A1549" t="str">
            <v>15-09-e</v>
          </cell>
          <cell r="B1549" t="str">
            <v>Supply and Erection MS sheet box of 16 SWG, 4"deep with 3/16" thick bakelite sheet top etc. complete : 10"x12"</v>
          </cell>
          <cell r="C1549" t="str">
            <v>Each</v>
          </cell>
          <cell r="D1549">
            <v>106.02</v>
          </cell>
          <cell r="E1549">
            <v>323.82</v>
          </cell>
          <cell r="F1549" t="str">
            <v>Each</v>
          </cell>
          <cell r="G1549">
            <v>106.02</v>
          </cell>
          <cell r="H1549">
            <v>323.82</v>
          </cell>
          <cell r="AI1549">
            <v>0</v>
          </cell>
          <cell r="AJ1549" t="str">
            <v>N</v>
          </cell>
        </row>
        <row r="1550">
          <cell r="A1550" t="str">
            <v>15-09-f</v>
          </cell>
          <cell r="B1550" t="str">
            <v>Supply and Erection MS sheet box of 16 SWG, 4"deep with 3/16" thick bakelite sheet top etc. complete : 12"x14"</v>
          </cell>
          <cell r="C1550" t="str">
            <v>Each</v>
          </cell>
          <cell r="D1550">
            <v>123.69</v>
          </cell>
          <cell r="E1550">
            <v>456.44</v>
          </cell>
          <cell r="F1550" t="str">
            <v>Each</v>
          </cell>
          <cell r="G1550">
            <v>123.69</v>
          </cell>
          <cell r="H1550">
            <v>456.44</v>
          </cell>
          <cell r="AI1550">
            <v>0</v>
          </cell>
          <cell r="AJ1550" t="str">
            <v>N</v>
          </cell>
        </row>
        <row r="1551">
          <cell r="A1551" t="str">
            <v>15-11-a-01</v>
          </cell>
          <cell r="B1551" t="str">
            <v>Supply and Erection of iron/aluminium clad, 500V main switch Double pole : 15/20 Amp.</v>
          </cell>
          <cell r="C1551" t="str">
            <v>Each</v>
          </cell>
          <cell r="D1551">
            <v>265.05</v>
          </cell>
          <cell r="E1551">
            <v>567.54999999999995</v>
          </cell>
          <cell r="F1551" t="str">
            <v>Each</v>
          </cell>
          <cell r="G1551">
            <v>265.05</v>
          </cell>
          <cell r="H1551">
            <v>567.54999999999995</v>
          </cell>
          <cell r="J1551" t="str">
            <v>Reduce the labour</v>
          </cell>
          <cell r="AI1551">
            <v>0</v>
          </cell>
          <cell r="AJ1551" t="str">
            <v>N</v>
          </cell>
        </row>
        <row r="1552">
          <cell r="A1552" t="str">
            <v>15-11-a-02</v>
          </cell>
          <cell r="B1552" t="str">
            <v>Supply and Erection of iron/aluminium clad, 500V main switch Double pole : 30/35 Amp.</v>
          </cell>
          <cell r="C1552" t="str">
            <v>Each</v>
          </cell>
          <cell r="D1552">
            <v>265.05</v>
          </cell>
          <cell r="E1552">
            <v>567.54999999999995</v>
          </cell>
          <cell r="F1552" t="str">
            <v>Each</v>
          </cell>
          <cell r="G1552">
            <v>265.05</v>
          </cell>
          <cell r="H1552">
            <v>567.54999999999995</v>
          </cell>
          <cell r="AI1552">
            <v>0</v>
          </cell>
          <cell r="AJ1552" t="str">
            <v>N</v>
          </cell>
        </row>
        <row r="1553">
          <cell r="A1553" t="str">
            <v>15-11-a-03</v>
          </cell>
          <cell r="B1553" t="str">
            <v>Supply and Erection iron/aluminium clad 500 volts main switch Double Pole : 60/65 Amp</v>
          </cell>
          <cell r="C1553" t="str">
            <v>Each</v>
          </cell>
          <cell r="D1553">
            <v>265.05</v>
          </cell>
          <cell r="E1553">
            <v>1233.05</v>
          </cell>
          <cell r="F1553" t="str">
            <v>Each</v>
          </cell>
          <cell r="G1553">
            <v>265.05</v>
          </cell>
          <cell r="H1553">
            <v>1233.05</v>
          </cell>
          <cell r="AI1553">
            <v>0</v>
          </cell>
          <cell r="AJ1553" t="str">
            <v>N</v>
          </cell>
        </row>
        <row r="1554">
          <cell r="A1554" t="str">
            <v>15-11-a-04</v>
          </cell>
          <cell r="B1554" t="str">
            <v>Supply and Erection iron/aluminium clad 500 volts main switch Double Pole : 100 Amp</v>
          </cell>
          <cell r="C1554" t="str">
            <v>Each</v>
          </cell>
          <cell r="D1554">
            <v>265.05</v>
          </cell>
          <cell r="E1554">
            <v>2382.5500000000002</v>
          </cell>
          <cell r="F1554" t="str">
            <v>Each</v>
          </cell>
          <cell r="G1554">
            <v>265.05</v>
          </cell>
          <cell r="H1554">
            <v>2382.5500000000002</v>
          </cell>
          <cell r="AI1554">
            <v>0</v>
          </cell>
          <cell r="AJ1554" t="str">
            <v>N</v>
          </cell>
        </row>
        <row r="1555">
          <cell r="A1555" t="str">
            <v>15-11-b-01</v>
          </cell>
          <cell r="B1555" t="str">
            <v>Supply and Erection of iron/aluminium clad, 500V main switch Triple pole with neutral link : 15/20 Amp.</v>
          </cell>
          <cell r="C1555" t="str">
            <v>Each</v>
          </cell>
          <cell r="D1555">
            <v>265.05</v>
          </cell>
          <cell r="E1555">
            <v>567.54999999999995</v>
          </cell>
          <cell r="F1555" t="str">
            <v>Each</v>
          </cell>
          <cell r="G1555">
            <v>265.05</v>
          </cell>
          <cell r="H1555">
            <v>567.54999999999995</v>
          </cell>
          <cell r="AI1555">
            <v>0</v>
          </cell>
          <cell r="AJ1555" t="str">
            <v>N</v>
          </cell>
        </row>
        <row r="1556">
          <cell r="A1556" t="str">
            <v>15-11-b-02</v>
          </cell>
          <cell r="B1556" t="str">
            <v>Supply and Erection of iron/aluminium clad, 500V main switch Triple pole with neutral link : 30/35 Amp.</v>
          </cell>
          <cell r="C1556" t="str">
            <v>Each</v>
          </cell>
          <cell r="D1556">
            <v>265.05</v>
          </cell>
          <cell r="E1556">
            <v>1293.55</v>
          </cell>
          <cell r="F1556" t="str">
            <v>Each</v>
          </cell>
          <cell r="G1556">
            <v>265.05</v>
          </cell>
          <cell r="H1556">
            <v>1293.55</v>
          </cell>
          <cell r="AI1556">
            <v>0</v>
          </cell>
          <cell r="AJ1556" t="str">
            <v>N</v>
          </cell>
        </row>
        <row r="1557">
          <cell r="A1557" t="str">
            <v>15-11-b-03</v>
          </cell>
          <cell r="B1557" t="str">
            <v>Supply and Erection of iron/aluminium clad, 500V main switch Triple pole with neutral link : 60/65 Amp.</v>
          </cell>
          <cell r="C1557" t="str">
            <v>Each</v>
          </cell>
          <cell r="D1557">
            <v>353.4</v>
          </cell>
          <cell r="E1557">
            <v>1744.9</v>
          </cell>
          <cell r="F1557" t="str">
            <v>Each</v>
          </cell>
          <cell r="G1557">
            <v>353.4</v>
          </cell>
          <cell r="H1557">
            <v>1744.9</v>
          </cell>
          <cell r="AI1557">
            <v>0</v>
          </cell>
          <cell r="AJ1557" t="str">
            <v>N</v>
          </cell>
        </row>
        <row r="1558">
          <cell r="A1558" t="str">
            <v>15-11-b-04</v>
          </cell>
          <cell r="B1558" t="str">
            <v>Supply and Erection of iron/aluminium clad, 500V main switch Triple pole with neutral link : 100 Amp.</v>
          </cell>
          <cell r="C1558" t="str">
            <v>Each</v>
          </cell>
          <cell r="D1558">
            <v>441.75</v>
          </cell>
          <cell r="E1558">
            <v>2619.75</v>
          </cell>
          <cell r="F1558" t="str">
            <v>Each</v>
          </cell>
          <cell r="G1558">
            <v>441.75</v>
          </cell>
          <cell r="H1558">
            <v>2619.75</v>
          </cell>
          <cell r="AI1558">
            <v>0</v>
          </cell>
          <cell r="AJ1558" t="str">
            <v>N</v>
          </cell>
        </row>
        <row r="1559">
          <cell r="A1559" t="str">
            <v>15-10-a</v>
          </cell>
          <cell r="B1559" t="str">
            <v xml:space="preserve">Supply and Erection Sahl wood board, 1.75" deep : 3" dia </v>
          </cell>
          <cell r="C1559" t="str">
            <v>Each</v>
          </cell>
          <cell r="D1559">
            <v>8.84</v>
          </cell>
          <cell r="E1559">
            <v>14.89</v>
          </cell>
          <cell r="F1559" t="str">
            <v>Each</v>
          </cell>
          <cell r="G1559">
            <v>8.84</v>
          </cell>
          <cell r="H1559">
            <v>14.89</v>
          </cell>
          <cell r="AI1559">
            <v>0</v>
          </cell>
          <cell r="AJ1559" t="str">
            <v>N</v>
          </cell>
        </row>
        <row r="1560">
          <cell r="A1560" t="str">
            <v>15-10-b</v>
          </cell>
          <cell r="B1560" t="str">
            <v>Supply and Erection Sahl wood board, 1.75" deep : 4"x4"</v>
          </cell>
          <cell r="C1560" t="str">
            <v>Each</v>
          </cell>
          <cell r="D1560">
            <v>26.5</v>
          </cell>
          <cell r="E1560">
            <v>33.76</v>
          </cell>
          <cell r="F1560" t="str">
            <v>Each</v>
          </cell>
          <cell r="G1560">
            <v>26.5</v>
          </cell>
          <cell r="H1560">
            <v>33.76</v>
          </cell>
          <cell r="AI1560">
            <v>0</v>
          </cell>
          <cell r="AJ1560" t="str">
            <v>N</v>
          </cell>
        </row>
        <row r="1561">
          <cell r="A1561" t="str">
            <v>15-10-c</v>
          </cell>
          <cell r="B1561" t="str">
            <v>Supply and Erection Sahl wood board, 1.75" deep : 7"x4"</v>
          </cell>
          <cell r="C1561" t="str">
            <v>Each</v>
          </cell>
          <cell r="D1561">
            <v>26.5</v>
          </cell>
          <cell r="E1561">
            <v>62.81</v>
          </cell>
          <cell r="F1561" t="str">
            <v>Each</v>
          </cell>
          <cell r="G1561">
            <v>26.5</v>
          </cell>
          <cell r="H1561">
            <v>62.81</v>
          </cell>
          <cell r="AI1561">
            <v>0</v>
          </cell>
          <cell r="AJ1561" t="str">
            <v>N</v>
          </cell>
        </row>
        <row r="1562">
          <cell r="A1562" t="str">
            <v>15-10-d</v>
          </cell>
          <cell r="B1562" t="str">
            <v>Supply and Erection Sahl wood board, 1.75" deep : 8"x10"</v>
          </cell>
          <cell r="C1562" t="str">
            <v>Each</v>
          </cell>
          <cell r="D1562">
            <v>26.5</v>
          </cell>
          <cell r="E1562">
            <v>74.900000000000006</v>
          </cell>
          <cell r="F1562" t="str">
            <v>Each</v>
          </cell>
          <cell r="G1562">
            <v>26.5</v>
          </cell>
          <cell r="H1562">
            <v>74.900000000000006</v>
          </cell>
          <cell r="AI1562">
            <v>0</v>
          </cell>
          <cell r="AJ1562" t="str">
            <v>N</v>
          </cell>
        </row>
        <row r="1563">
          <cell r="A1563" t="str">
            <v>15-10-e</v>
          </cell>
          <cell r="B1563" t="str">
            <v>Supply and Erection Sahl wood board, 1.75" deep : 10"x12"</v>
          </cell>
          <cell r="C1563" t="str">
            <v>Each</v>
          </cell>
          <cell r="D1563">
            <v>29.45</v>
          </cell>
          <cell r="E1563">
            <v>89.95</v>
          </cell>
          <cell r="F1563" t="str">
            <v>Each</v>
          </cell>
          <cell r="G1563">
            <v>29.45</v>
          </cell>
          <cell r="H1563">
            <v>89.95</v>
          </cell>
          <cell r="AI1563">
            <v>0</v>
          </cell>
          <cell r="AJ1563" t="str">
            <v>N</v>
          </cell>
        </row>
        <row r="1564">
          <cell r="A1564" t="str">
            <v>15-10-f</v>
          </cell>
          <cell r="B1564" t="str">
            <v>Supply and Erection Sahl wood board, 1.75" deep : 12"x14"</v>
          </cell>
          <cell r="C1564" t="str">
            <v>Each</v>
          </cell>
          <cell r="D1564">
            <v>29.45</v>
          </cell>
          <cell r="E1564">
            <v>114.15</v>
          </cell>
          <cell r="F1564" t="str">
            <v>Each</v>
          </cell>
          <cell r="G1564">
            <v>29.45</v>
          </cell>
          <cell r="H1564">
            <v>114.15</v>
          </cell>
          <cell r="AI1564">
            <v>0</v>
          </cell>
          <cell r="AJ1564" t="str">
            <v>N</v>
          </cell>
        </row>
        <row r="1565">
          <cell r="A1565" t="str">
            <v>15-12-a</v>
          </cell>
          <cell r="B1565" t="str">
            <v>Supply and Erection or iron/aluminium clad, 500V main switch with triple pole, complete : 60 Amp.</v>
          </cell>
          <cell r="C1565" t="str">
            <v>Each</v>
          </cell>
          <cell r="D1565">
            <v>147.25</v>
          </cell>
          <cell r="E1565">
            <v>3777.25</v>
          </cell>
          <cell r="F1565" t="str">
            <v>Each</v>
          </cell>
          <cell r="G1565">
            <v>147.25</v>
          </cell>
          <cell r="H1565">
            <v>3777.25</v>
          </cell>
          <cell r="J1565" t="str">
            <v>Reduce the labour</v>
          </cell>
          <cell r="AI1565">
            <v>0</v>
          </cell>
          <cell r="AJ1565" t="str">
            <v>N</v>
          </cell>
        </row>
        <row r="1566">
          <cell r="A1566" t="str">
            <v>15-12-b</v>
          </cell>
          <cell r="B1566" t="str">
            <v>Supply and Erection or iron/aluminium clad, 500V main switch with triple pole, complete : 100 Amp.</v>
          </cell>
          <cell r="C1566" t="str">
            <v>Each</v>
          </cell>
          <cell r="D1566">
            <v>147.25</v>
          </cell>
          <cell r="E1566">
            <v>4382.25</v>
          </cell>
          <cell r="F1566" t="str">
            <v>Each</v>
          </cell>
          <cell r="G1566">
            <v>147.25</v>
          </cell>
          <cell r="H1566">
            <v>4382.25</v>
          </cell>
          <cell r="AI1566">
            <v>0</v>
          </cell>
          <cell r="AJ1566" t="str">
            <v>N</v>
          </cell>
        </row>
        <row r="1567">
          <cell r="A1567" t="str">
            <v>15-12-c</v>
          </cell>
          <cell r="B1567" t="str">
            <v>Supply and Erection or iron/aluminium clad, 500V main switch with triple pole, complete : 200 Amp.</v>
          </cell>
          <cell r="C1567" t="str">
            <v>Each</v>
          </cell>
          <cell r="D1567">
            <v>235.6</v>
          </cell>
          <cell r="E1567">
            <v>5075.6000000000004</v>
          </cell>
          <cell r="F1567" t="str">
            <v>Each</v>
          </cell>
          <cell r="G1567">
            <v>235.6</v>
          </cell>
          <cell r="H1567">
            <v>5075.6000000000004</v>
          </cell>
          <cell r="AI1567">
            <v>0</v>
          </cell>
          <cell r="AJ1567" t="str">
            <v>N</v>
          </cell>
        </row>
        <row r="1568">
          <cell r="A1568" t="str">
            <v>15-12-d</v>
          </cell>
          <cell r="B1568" t="str">
            <v>Supply and Erection or iron/aluminium clad, 500V main switch with triple pole, complete : 300 Amp.</v>
          </cell>
          <cell r="C1568" t="str">
            <v>Each</v>
          </cell>
          <cell r="D1568">
            <v>235.6</v>
          </cell>
          <cell r="E1568">
            <v>6043.6</v>
          </cell>
          <cell r="F1568" t="str">
            <v>Each</v>
          </cell>
          <cell r="G1568">
            <v>235.6</v>
          </cell>
          <cell r="H1568">
            <v>6043.6</v>
          </cell>
          <cell r="AI1568">
            <v>0</v>
          </cell>
          <cell r="AJ1568" t="str">
            <v>N</v>
          </cell>
        </row>
        <row r="1569">
          <cell r="A1569" t="str">
            <v>15-12-e</v>
          </cell>
          <cell r="B1569" t="str">
            <v>Supply and Erection or iron/aluminium clad, 500V main switch with triple pole, complete : 500 Amp.</v>
          </cell>
          <cell r="C1569" t="str">
            <v>Each</v>
          </cell>
          <cell r="D1569">
            <v>235.6</v>
          </cell>
          <cell r="E1569">
            <v>8463.6</v>
          </cell>
          <cell r="F1569" t="str">
            <v>Each</v>
          </cell>
          <cell r="G1569">
            <v>235.6</v>
          </cell>
          <cell r="H1569">
            <v>8463.6</v>
          </cell>
          <cell r="AI1569">
            <v>0</v>
          </cell>
          <cell r="AJ1569" t="str">
            <v>N</v>
          </cell>
        </row>
        <row r="1570">
          <cell r="A1570" t="str">
            <v>15-13</v>
          </cell>
          <cell r="B1570" t="str">
            <v>Supply and Erection plain pendent lamp holder, complete with bakelite lamp holder &amp; flexible twin wire of 2m.</v>
          </cell>
          <cell r="C1570" t="str">
            <v>Each</v>
          </cell>
          <cell r="D1570">
            <v>5.89</v>
          </cell>
          <cell r="E1570">
            <v>165.42</v>
          </cell>
          <cell r="F1570" t="str">
            <v>Each</v>
          </cell>
          <cell r="G1570">
            <v>5.89</v>
          </cell>
          <cell r="H1570">
            <v>165.42</v>
          </cell>
          <cell r="J1570" t="str">
            <v>Reduce the labour</v>
          </cell>
          <cell r="AI1570">
            <v>0</v>
          </cell>
          <cell r="AJ1570" t="str">
            <v>N</v>
          </cell>
        </row>
        <row r="1571">
          <cell r="A1571" t="str">
            <v>15-14</v>
          </cell>
          <cell r="B1571" t="str">
            <v>Supply and Erection 9" long swan neck plain brass/steel/brass oxidised bracket lamp holder, complete</v>
          </cell>
          <cell r="C1571" t="str">
            <v>Each</v>
          </cell>
          <cell r="D1571">
            <v>11.04</v>
          </cell>
          <cell r="E1571">
            <v>53.39</v>
          </cell>
          <cell r="F1571" t="str">
            <v>Each</v>
          </cell>
          <cell r="G1571">
            <v>11.04</v>
          </cell>
          <cell r="H1571">
            <v>53.39</v>
          </cell>
          <cell r="AI1571">
            <v>0</v>
          </cell>
          <cell r="AJ1571" t="str">
            <v>N</v>
          </cell>
        </row>
        <row r="1572">
          <cell r="A1572" t="str">
            <v>15-15</v>
          </cell>
          <cell r="B1572" t="str">
            <v>Supply and Erection wall/pole type bracket with double cover water tight reflector, flexible wire &amp; brass holder</v>
          </cell>
          <cell r="C1572" t="str">
            <v>Each</v>
          </cell>
          <cell r="D1572">
            <v>23.56</v>
          </cell>
          <cell r="E1572">
            <v>53.81</v>
          </cell>
          <cell r="F1572" t="str">
            <v>Each</v>
          </cell>
          <cell r="G1572">
            <v>23.56</v>
          </cell>
          <cell r="H1572">
            <v>53.81</v>
          </cell>
          <cell r="AI1572">
            <v>0</v>
          </cell>
          <cell r="AJ1572" t="str">
            <v>N</v>
          </cell>
        </row>
        <row r="1573">
          <cell r="A1573" t="str">
            <v>15-16</v>
          </cell>
          <cell r="B1573" t="str">
            <v>Supply and Erection call bell 220/250V, fixed on Sahl wood board 7"x4"</v>
          </cell>
          <cell r="C1573" t="str">
            <v>Each</v>
          </cell>
          <cell r="D1573">
            <v>14.73</v>
          </cell>
          <cell r="E1573">
            <v>75.22</v>
          </cell>
          <cell r="F1573" t="str">
            <v>Each</v>
          </cell>
          <cell r="G1573">
            <v>14.73</v>
          </cell>
          <cell r="H1573">
            <v>75.22</v>
          </cell>
          <cell r="AI1573">
            <v>0</v>
          </cell>
          <cell r="AJ1573" t="str">
            <v>N</v>
          </cell>
        </row>
        <row r="1574">
          <cell r="A1574" t="str">
            <v>15-17</v>
          </cell>
          <cell r="B1574" t="str">
            <v>Supply and Erection bell push or bed switch, with 5m. Twin flexible wire 23/0.0076"</v>
          </cell>
          <cell r="C1574" t="str">
            <v>Each</v>
          </cell>
          <cell r="D1574">
            <v>4.42</v>
          </cell>
          <cell r="E1574">
            <v>58.38</v>
          </cell>
          <cell r="F1574" t="str">
            <v>Each</v>
          </cell>
          <cell r="G1574">
            <v>4.42</v>
          </cell>
          <cell r="H1574">
            <v>58.38</v>
          </cell>
          <cell r="AI1574">
            <v>0</v>
          </cell>
          <cell r="AJ1574" t="str">
            <v>N</v>
          </cell>
        </row>
        <row r="1575">
          <cell r="A1575" t="str">
            <v>15-18-a</v>
          </cell>
          <cell r="B1575" t="str">
            <v>Supply and Erection switches 10/15 Amp : Open type</v>
          </cell>
          <cell r="C1575" t="str">
            <v>Each</v>
          </cell>
          <cell r="D1575">
            <v>8.84</v>
          </cell>
          <cell r="E1575">
            <v>45.13</v>
          </cell>
          <cell r="F1575" t="str">
            <v>Each</v>
          </cell>
          <cell r="G1575">
            <v>8.84</v>
          </cell>
          <cell r="H1575">
            <v>45.13</v>
          </cell>
          <cell r="AI1575">
            <v>0</v>
          </cell>
          <cell r="AJ1575" t="str">
            <v>N</v>
          </cell>
        </row>
        <row r="1576">
          <cell r="A1576" t="str">
            <v>15-18-b</v>
          </cell>
          <cell r="B1576" t="str">
            <v>Supply and Erection switches 10/15 Amp : Recessed type</v>
          </cell>
          <cell r="C1576" t="str">
            <v>Each</v>
          </cell>
          <cell r="D1576">
            <v>8.84</v>
          </cell>
          <cell r="E1576">
            <v>48.16</v>
          </cell>
          <cell r="F1576" t="str">
            <v>Each</v>
          </cell>
          <cell r="G1576">
            <v>8.84</v>
          </cell>
          <cell r="H1576">
            <v>48.16</v>
          </cell>
          <cell r="AI1576">
            <v>0</v>
          </cell>
          <cell r="AJ1576" t="str">
            <v>N</v>
          </cell>
        </row>
        <row r="1577">
          <cell r="A1577" t="str">
            <v>15-19-a</v>
          </cell>
          <cell r="B1577" t="str">
            <v>Supply and Erection 3 pin 10/15 Amp. wall socket : Open type</v>
          </cell>
          <cell r="C1577" t="str">
            <v>Each</v>
          </cell>
          <cell r="D1577">
            <v>14.73</v>
          </cell>
          <cell r="E1577">
            <v>38.92</v>
          </cell>
          <cell r="F1577" t="str">
            <v>Each</v>
          </cell>
          <cell r="G1577">
            <v>14.73</v>
          </cell>
          <cell r="H1577">
            <v>38.92</v>
          </cell>
          <cell r="AI1577">
            <v>0</v>
          </cell>
          <cell r="AJ1577" t="str">
            <v>N</v>
          </cell>
        </row>
        <row r="1578">
          <cell r="A1578" t="str">
            <v>15-19-b</v>
          </cell>
          <cell r="B1578" t="str">
            <v>Supply and Erection 3 pin 10/15 Amp. wall socket : Recessed</v>
          </cell>
          <cell r="C1578" t="str">
            <v>Each</v>
          </cell>
          <cell r="D1578">
            <v>14.73</v>
          </cell>
          <cell r="E1578">
            <v>38.92</v>
          </cell>
          <cell r="F1578" t="str">
            <v>Each</v>
          </cell>
          <cell r="G1578">
            <v>14.73</v>
          </cell>
          <cell r="H1578">
            <v>38.92</v>
          </cell>
          <cell r="AI1578">
            <v>0</v>
          </cell>
          <cell r="AJ1578" t="str">
            <v>N</v>
          </cell>
        </row>
        <row r="1579">
          <cell r="A1579" t="str">
            <v>15-20-a</v>
          </cell>
          <cell r="B1579" t="str">
            <v>Supply and Erection 3 pin switch &amp; plug combined recessed type : 5 Amp</v>
          </cell>
          <cell r="C1579" t="str">
            <v>Each</v>
          </cell>
          <cell r="D1579">
            <v>14.73</v>
          </cell>
          <cell r="E1579">
            <v>159.93</v>
          </cell>
          <cell r="F1579" t="str">
            <v>Each</v>
          </cell>
          <cell r="G1579">
            <v>14.73</v>
          </cell>
          <cell r="H1579">
            <v>159.93</v>
          </cell>
          <cell r="AI1579">
            <v>0</v>
          </cell>
          <cell r="AJ1579" t="str">
            <v>N</v>
          </cell>
        </row>
        <row r="1580">
          <cell r="A1580" t="str">
            <v>15-20-b</v>
          </cell>
          <cell r="B1580" t="str">
            <v>Supply and Erection 3 pin switch &amp; plug combined recessed type : 10/15 Amp</v>
          </cell>
          <cell r="C1580" t="str">
            <v>Each</v>
          </cell>
          <cell r="D1580">
            <v>14.73</v>
          </cell>
          <cell r="E1580">
            <v>147.82</v>
          </cell>
          <cell r="F1580" t="str">
            <v>Each</v>
          </cell>
          <cell r="G1580">
            <v>14.73</v>
          </cell>
          <cell r="H1580">
            <v>147.82</v>
          </cell>
          <cell r="AI1580">
            <v>0</v>
          </cell>
          <cell r="AJ1580" t="str">
            <v>N</v>
          </cell>
        </row>
        <row r="1581">
          <cell r="A1581" t="str">
            <v>15-21</v>
          </cell>
          <cell r="B1581" t="str">
            <v>Supply and Erection 3 pin 10/15 Amp. wall socket with shoe open type</v>
          </cell>
          <cell r="C1581" t="str">
            <v>Each</v>
          </cell>
          <cell r="D1581">
            <v>14.73</v>
          </cell>
          <cell r="E1581">
            <v>57.08</v>
          </cell>
          <cell r="F1581" t="str">
            <v>Each</v>
          </cell>
          <cell r="G1581">
            <v>14.73</v>
          </cell>
          <cell r="H1581">
            <v>57.08</v>
          </cell>
          <cell r="AI1581">
            <v>0</v>
          </cell>
          <cell r="AJ1581" t="str">
            <v>N</v>
          </cell>
        </row>
        <row r="1582">
          <cell r="A1582" t="str">
            <v>15-22-a</v>
          </cell>
          <cell r="B1582" t="str">
            <v>Supply and Erection button holder/angle holder Bakelite large size</v>
          </cell>
          <cell r="C1582" t="str">
            <v>Each</v>
          </cell>
          <cell r="D1582">
            <v>7.36</v>
          </cell>
          <cell r="E1582">
            <v>34.590000000000003</v>
          </cell>
          <cell r="F1582" t="str">
            <v>Each</v>
          </cell>
          <cell r="G1582">
            <v>7.36</v>
          </cell>
          <cell r="H1582">
            <v>34.590000000000003</v>
          </cell>
          <cell r="AI1582">
            <v>0</v>
          </cell>
          <cell r="AJ1582" t="str">
            <v>N</v>
          </cell>
        </row>
        <row r="1583">
          <cell r="A1583" t="str">
            <v>15-22-b</v>
          </cell>
          <cell r="B1583" t="str">
            <v>Supply and Erection button holder/angle holder Brass</v>
          </cell>
          <cell r="C1583" t="str">
            <v>Each</v>
          </cell>
          <cell r="D1583">
            <v>7.36</v>
          </cell>
          <cell r="E1583">
            <v>55.76</v>
          </cell>
          <cell r="F1583" t="str">
            <v>Each</v>
          </cell>
          <cell r="G1583">
            <v>7.36</v>
          </cell>
          <cell r="H1583">
            <v>55.76</v>
          </cell>
          <cell r="AI1583">
            <v>0</v>
          </cell>
          <cell r="AJ1583" t="str">
            <v>N</v>
          </cell>
        </row>
        <row r="1584">
          <cell r="A1584" t="str">
            <v>15-23-a</v>
          </cell>
          <cell r="B1584" t="str">
            <v>Supply and Erection porcelain fuses (china made) with plastic sheet base on angle iron board : 10/15 Amp.</v>
          </cell>
          <cell r="C1584" t="str">
            <v>Each</v>
          </cell>
          <cell r="D1584">
            <v>14.73</v>
          </cell>
          <cell r="E1584">
            <v>75.22</v>
          </cell>
          <cell r="F1584" t="str">
            <v>Each</v>
          </cell>
          <cell r="G1584">
            <v>14.73</v>
          </cell>
          <cell r="H1584">
            <v>75.22</v>
          </cell>
          <cell r="AI1584">
            <v>0</v>
          </cell>
          <cell r="AJ1584" t="str">
            <v>N</v>
          </cell>
        </row>
        <row r="1585">
          <cell r="A1585" t="str">
            <v>15-23-b</v>
          </cell>
          <cell r="B1585" t="str">
            <v>Supply and Erection porcelain fuses (china made) with plastic sheet base on angle iron board : 30 Amp.</v>
          </cell>
          <cell r="C1585" t="str">
            <v>Each</v>
          </cell>
          <cell r="D1585">
            <v>14.73</v>
          </cell>
          <cell r="E1585">
            <v>75.22</v>
          </cell>
          <cell r="F1585" t="str">
            <v>Each</v>
          </cell>
          <cell r="G1585">
            <v>14.73</v>
          </cell>
          <cell r="H1585">
            <v>75.22</v>
          </cell>
          <cell r="AI1585">
            <v>0</v>
          </cell>
          <cell r="AJ1585" t="str">
            <v>N</v>
          </cell>
        </row>
        <row r="1586">
          <cell r="A1586" t="str">
            <v>15-23-c</v>
          </cell>
          <cell r="B1586" t="str">
            <v>Supply and Erection porcelain fuses (china made) with plastic sheet base on angle iron board : 60 Amp.</v>
          </cell>
          <cell r="C1586" t="str">
            <v>Each</v>
          </cell>
          <cell r="D1586">
            <v>14.73</v>
          </cell>
          <cell r="E1586">
            <v>184.13</v>
          </cell>
          <cell r="F1586" t="str">
            <v>Each</v>
          </cell>
          <cell r="G1586">
            <v>14.73</v>
          </cell>
          <cell r="H1586">
            <v>184.13</v>
          </cell>
          <cell r="AI1586">
            <v>0</v>
          </cell>
          <cell r="AJ1586" t="str">
            <v>N</v>
          </cell>
        </row>
        <row r="1587">
          <cell r="A1587" t="str">
            <v>15-23-d</v>
          </cell>
          <cell r="B1587" t="str">
            <v>Supply and Erection porcelain fuses (china made) with plastic sheet base on angle iron baord : 100 Amp.</v>
          </cell>
          <cell r="C1587" t="str">
            <v>Each</v>
          </cell>
          <cell r="D1587">
            <v>14.73</v>
          </cell>
          <cell r="E1587">
            <v>232.52</v>
          </cell>
          <cell r="F1587" t="str">
            <v>Each</v>
          </cell>
          <cell r="G1587">
            <v>14.73</v>
          </cell>
          <cell r="H1587">
            <v>232.52</v>
          </cell>
          <cell r="AI1587">
            <v>0</v>
          </cell>
          <cell r="AJ1587" t="str">
            <v>N</v>
          </cell>
        </row>
        <row r="1588">
          <cell r="A1588" t="str">
            <v>15-23-e</v>
          </cell>
          <cell r="B1588" t="str">
            <v>Supply and Erection porcelain fuses (china made) with plastic sheet base on angle iron board : 200 Amp.</v>
          </cell>
          <cell r="C1588" t="str">
            <v>Each</v>
          </cell>
          <cell r="D1588">
            <v>14.73</v>
          </cell>
          <cell r="E1588">
            <v>317.23</v>
          </cell>
          <cell r="F1588" t="str">
            <v>Each</v>
          </cell>
          <cell r="G1588">
            <v>14.73</v>
          </cell>
          <cell r="H1588">
            <v>317.23</v>
          </cell>
          <cell r="AI1588">
            <v>0</v>
          </cell>
          <cell r="AJ1588" t="str">
            <v>N</v>
          </cell>
        </row>
        <row r="1589">
          <cell r="A1589" t="str">
            <v>15-24-a</v>
          </cell>
          <cell r="B1589" t="str">
            <v>Supply and Erection tube light, including rod, choke etc complete Double rod (80 watts) with 2 chokes &amp; 2 starters</v>
          </cell>
          <cell r="C1589" t="str">
            <v>Set</v>
          </cell>
          <cell r="D1589">
            <v>58.9</v>
          </cell>
          <cell r="E1589">
            <v>966.4</v>
          </cell>
          <cell r="F1589" t="str">
            <v>Set</v>
          </cell>
          <cell r="G1589">
            <v>58.9</v>
          </cell>
          <cell r="H1589">
            <v>966.4</v>
          </cell>
          <cell r="AI1589">
            <v>0</v>
          </cell>
          <cell r="AJ1589" t="str">
            <v>N</v>
          </cell>
        </row>
        <row r="1590">
          <cell r="A1590" t="str">
            <v>15-24-b</v>
          </cell>
          <cell r="B1590" t="str">
            <v>Supply and Erection tube light, including rod, choke etc complete Single rod (40 watts) with 1 choke &amp; 1 starter</v>
          </cell>
          <cell r="C1590" t="str">
            <v>Set</v>
          </cell>
          <cell r="D1590">
            <v>44.17</v>
          </cell>
          <cell r="E1590">
            <v>528.16999999999996</v>
          </cell>
          <cell r="F1590" t="str">
            <v>Set</v>
          </cell>
          <cell r="G1590">
            <v>44.17</v>
          </cell>
          <cell r="H1590">
            <v>528.16999999999996</v>
          </cell>
          <cell r="AI1590">
            <v>0</v>
          </cell>
          <cell r="AJ1590" t="str">
            <v>N</v>
          </cell>
        </row>
        <row r="1591">
          <cell r="A1591" t="str">
            <v>15-24-c</v>
          </cell>
          <cell r="B1591" t="str">
            <v>Supply and Erection tube light, including rod, choke etc complete Round tube (10 watt) 1 choke +1 starter w/o cover</v>
          </cell>
          <cell r="C1591" t="str">
            <v>Each</v>
          </cell>
          <cell r="D1591">
            <v>32.4</v>
          </cell>
          <cell r="E1591">
            <v>165.49</v>
          </cell>
          <cell r="F1591" t="str">
            <v>Each</v>
          </cell>
          <cell r="G1591">
            <v>32.4</v>
          </cell>
          <cell r="H1591">
            <v>165.49</v>
          </cell>
          <cell r="AI1591">
            <v>0</v>
          </cell>
          <cell r="AJ1591" t="str">
            <v>N</v>
          </cell>
        </row>
        <row r="1592">
          <cell r="A1592" t="str">
            <v>15-25</v>
          </cell>
          <cell r="B1592" t="str">
            <v>Supply and Erection girder clamp hook, 5/8" dia.for hanging ceiling fans</v>
          </cell>
          <cell r="C1592" t="str">
            <v>Each</v>
          </cell>
          <cell r="D1592">
            <v>14.73</v>
          </cell>
          <cell r="E1592">
            <v>63.13</v>
          </cell>
          <cell r="F1592" t="str">
            <v>Each</v>
          </cell>
          <cell r="G1592">
            <v>14.73</v>
          </cell>
          <cell r="H1592">
            <v>63.13</v>
          </cell>
          <cell r="AI1592">
            <v>0</v>
          </cell>
          <cell r="AJ1592" t="str">
            <v>N</v>
          </cell>
        </row>
        <row r="1593">
          <cell r="A1593" t="str">
            <v>15-26-a</v>
          </cell>
          <cell r="B1593" t="str">
            <v>Supply and Erection circuit breaker (imported) on sahl wood board complete : 2/5/15 Amp.</v>
          </cell>
          <cell r="C1593" t="str">
            <v>Each</v>
          </cell>
          <cell r="D1593">
            <v>44.17</v>
          </cell>
          <cell r="E1593">
            <v>304.32</v>
          </cell>
          <cell r="F1593" t="str">
            <v>Each</v>
          </cell>
          <cell r="G1593">
            <v>44.17</v>
          </cell>
          <cell r="H1593">
            <v>304.33</v>
          </cell>
          <cell r="AI1593">
            <v>0</v>
          </cell>
          <cell r="AJ1593" t="str">
            <v>N</v>
          </cell>
        </row>
        <row r="1594">
          <cell r="A1594" t="str">
            <v>15-26-b</v>
          </cell>
          <cell r="B1594" t="str">
            <v>Supply and Erection circuit breaker (imported) on sahl wood board complete : 20/25/3 0 Amp.</v>
          </cell>
          <cell r="C1594" t="str">
            <v>Each</v>
          </cell>
          <cell r="D1594">
            <v>44.17</v>
          </cell>
          <cell r="E1594">
            <v>316.42</v>
          </cell>
          <cell r="F1594" t="str">
            <v>Each</v>
          </cell>
          <cell r="G1594">
            <v>44.17</v>
          </cell>
          <cell r="H1594">
            <v>316.42</v>
          </cell>
          <cell r="AI1594">
            <v>0</v>
          </cell>
          <cell r="AJ1594" t="str">
            <v>N</v>
          </cell>
        </row>
        <row r="1595">
          <cell r="A1595" t="str">
            <v>15-27</v>
          </cell>
          <cell r="B1595" t="str">
            <v>Supply and Erection stay for house service pipe, erected with straining screws and 7/14 SWG stay wire</v>
          </cell>
          <cell r="C1595" t="str">
            <v>Rft</v>
          </cell>
          <cell r="D1595">
            <v>5.3</v>
          </cell>
          <cell r="E1595">
            <v>61.26</v>
          </cell>
          <cell r="F1595" t="str">
            <v>m</v>
          </cell>
          <cell r="G1595">
            <v>17.39</v>
          </cell>
          <cell r="H1595">
            <v>200.98</v>
          </cell>
          <cell r="AI1595">
            <v>0</v>
          </cell>
          <cell r="AJ1595" t="str">
            <v>N</v>
          </cell>
        </row>
        <row r="1596">
          <cell r="A1596" t="str">
            <v>15-28</v>
          </cell>
          <cell r="B1596" t="str">
            <v>Supply and Erection of house service pipe Henley or pole, type 2" dia. erected to install insulated wire etc</v>
          </cell>
          <cell r="C1596" t="str">
            <v>Rft</v>
          </cell>
          <cell r="D1596">
            <v>7.07</v>
          </cell>
          <cell r="E1596">
            <v>191.54</v>
          </cell>
          <cell r="F1596" t="str">
            <v>m</v>
          </cell>
          <cell r="G1596">
            <v>23.19</v>
          </cell>
          <cell r="H1596">
            <v>628.4</v>
          </cell>
          <cell r="AI1596">
            <v>0</v>
          </cell>
          <cell r="AJ1596" t="str">
            <v>N</v>
          </cell>
        </row>
        <row r="1597">
          <cell r="A1597" t="str">
            <v>15-29</v>
          </cell>
          <cell r="B1597" t="str">
            <v>Supply and Erection shackle/pin insulator, medium size</v>
          </cell>
          <cell r="C1597" t="str">
            <v>Each</v>
          </cell>
          <cell r="D1597">
            <v>14.73</v>
          </cell>
          <cell r="E1597">
            <v>535.03</v>
          </cell>
          <cell r="F1597" t="str">
            <v>Each</v>
          </cell>
          <cell r="G1597">
            <v>14.73</v>
          </cell>
          <cell r="H1597">
            <v>535.03</v>
          </cell>
          <cell r="AI1597">
            <v>0</v>
          </cell>
          <cell r="AJ1597" t="str">
            <v>N</v>
          </cell>
        </row>
        <row r="1598">
          <cell r="A1598" t="str">
            <v>15-30</v>
          </cell>
          <cell r="B1598" t="str">
            <v>Supply and Erection bare copper conductor wire, No. 2 to 16 SWG, including binding wire No. 16 SWG</v>
          </cell>
          <cell r="C1598" t="str">
            <v>kg</v>
          </cell>
          <cell r="D1598">
            <v>7.36</v>
          </cell>
          <cell r="E1598">
            <v>769.66</v>
          </cell>
          <cell r="F1598" t="str">
            <v>kg</v>
          </cell>
          <cell r="G1598">
            <v>7.36</v>
          </cell>
          <cell r="H1598">
            <v>769.66</v>
          </cell>
          <cell r="AI1598">
            <v>0</v>
          </cell>
          <cell r="AJ1598" t="str">
            <v>N</v>
          </cell>
        </row>
        <row r="1599">
          <cell r="A1599" t="str">
            <v>15-31</v>
          </cell>
          <cell r="B1599" t="str">
            <v>Supply and Erection GI wire of sizes, including binding wire No. 16 SWG for support of rubber wire, pole to pole</v>
          </cell>
          <cell r="C1599" t="str">
            <v>kg</v>
          </cell>
          <cell r="D1599">
            <v>7.36</v>
          </cell>
          <cell r="E1599">
            <v>104.16</v>
          </cell>
          <cell r="F1599" t="str">
            <v>kg</v>
          </cell>
          <cell r="G1599">
            <v>7.36</v>
          </cell>
          <cell r="H1599">
            <v>104.16</v>
          </cell>
          <cell r="AI1599">
            <v>0</v>
          </cell>
          <cell r="AJ1599" t="str">
            <v>N</v>
          </cell>
        </row>
        <row r="1600">
          <cell r="A1600" t="str">
            <v>15-32-a</v>
          </cell>
          <cell r="B1600" t="str">
            <v>Wiring overhead line in 2 single core, PVC insulated cable with GI wire #8 SWG : 3/0.029"</v>
          </cell>
          <cell r="C1600" t="str">
            <v>Rft</v>
          </cell>
          <cell r="D1600">
            <v>4.12</v>
          </cell>
          <cell r="E1600">
            <v>43.14</v>
          </cell>
          <cell r="F1600" t="str">
            <v>m</v>
          </cell>
          <cell r="G1600">
            <v>13.53</v>
          </cell>
          <cell r="H1600">
            <v>141.54</v>
          </cell>
          <cell r="AI1600">
            <v>0</v>
          </cell>
          <cell r="AJ1600" t="str">
            <v>N</v>
          </cell>
        </row>
        <row r="1601">
          <cell r="A1601" t="str">
            <v>15-32-b</v>
          </cell>
          <cell r="B1601" t="str">
            <v>Wiring overhead line in 2 single core, PVC insulated cable with GI wire #8 SWG : 7/0.029"</v>
          </cell>
          <cell r="C1601" t="str">
            <v>Rft</v>
          </cell>
          <cell r="D1601">
            <v>4.12</v>
          </cell>
          <cell r="E1601">
            <v>51.86</v>
          </cell>
          <cell r="F1601" t="str">
            <v>m</v>
          </cell>
          <cell r="G1601">
            <v>13.53</v>
          </cell>
          <cell r="H1601">
            <v>170.14</v>
          </cell>
          <cell r="AI1601">
            <v>0</v>
          </cell>
          <cell r="AJ1601" t="str">
            <v>N</v>
          </cell>
        </row>
        <row r="1602">
          <cell r="A1602" t="str">
            <v>15-32-c</v>
          </cell>
          <cell r="B1602" t="str">
            <v>Wiring overhead line in 2 single core, PVC insulated cable with GI wire #8 SWG : 7/0.036"</v>
          </cell>
          <cell r="C1602" t="str">
            <v>Rft</v>
          </cell>
          <cell r="D1602">
            <v>4.12</v>
          </cell>
          <cell r="E1602">
            <v>58.61</v>
          </cell>
          <cell r="F1602" t="str">
            <v>m</v>
          </cell>
          <cell r="G1602">
            <v>13.53</v>
          </cell>
          <cell r="H1602">
            <v>192.29</v>
          </cell>
          <cell r="AI1602">
            <v>0</v>
          </cell>
          <cell r="AJ1602" t="str">
            <v>N</v>
          </cell>
        </row>
        <row r="1603">
          <cell r="A1603" t="str">
            <v>15-32-d</v>
          </cell>
          <cell r="B1603" t="str">
            <v>Wiring overhead line in 2 single core, PVC insulated cable with GI wire #8 SWG : 7/0.044"</v>
          </cell>
          <cell r="C1603" t="str">
            <v>Rft</v>
          </cell>
          <cell r="D1603">
            <v>7.07</v>
          </cell>
          <cell r="E1603">
            <v>72.349999999999994</v>
          </cell>
          <cell r="F1603" t="str">
            <v>m</v>
          </cell>
          <cell r="G1603">
            <v>23.19</v>
          </cell>
          <cell r="H1603">
            <v>237.37</v>
          </cell>
          <cell r="AI1603">
            <v>0</v>
          </cell>
          <cell r="AJ1603" t="str">
            <v>N</v>
          </cell>
        </row>
        <row r="1604">
          <cell r="A1604" t="str">
            <v>15-33</v>
          </cell>
          <cell r="B1604" t="str">
            <v>Supply and Erection street light pole bracket 1.25" GI pipe 2m. long, complete with 2 pole clamps</v>
          </cell>
          <cell r="C1604" t="str">
            <v>Each</v>
          </cell>
          <cell r="D1604">
            <v>132.52000000000001</v>
          </cell>
          <cell r="E1604">
            <v>605.64</v>
          </cell>
          <cell r="F1604" t="str">
            <v>Each</v>
          </cell>
          <cell r="G1604">
            <v>132.52000000000001</v>
          </cell>
          <cell r="H1604">
            <v>605.64</v>
          </cell>
          <cell r="AI1604">
            <v>0</v>
          </cell>
          <cell r="AJ1604" t="str">
            <v>N</v>
          </cell>
        </row>
        <row r="1605">
          <cell r="A1605" t="str">
            <v>15-34</v>
          </cell>
          <cell r="B1605" t="str">
            <v>Supply and Fixing dust &amp; weather proof street light fitting with reflector, 400W mercury vapour lamp etc comp.</v>
          </cell>
          <cell r="C1605" t="str">
            <v>Each</v>
          </cell>
          <cell r="D1605">
            <v>235.6</v>
          </cell>
          <cell r="E1605">
            <v>6285.6</v>
          </cell>
          <cell r="F1605" t="str">
            <v>Each</v>
          </cell>
          <cell r="G1605">
            <v>235.6</v>
          </cell>
          <cell r="H1605">
            <v>6285.6</v>
          </cell>
          <cell r="AI1605">
            <v>0</v>
          </cell>
          <cell r="AJ1605" t="str">
            <v>N</v>
          </cell>
        </row>
        <row r="1606">
          <cell r="A1606" t="str">
            <v>15-35-a</v>
          </cell>
          <cell r="B1606" t="str">
            <v>Supply and Erection pole mounted street light complete for fitting 125/250 W mercury lamp : GEC make</v>
          </cell>
          <cell r="C1606" t="str">
            <v>Each</v>
          </cell>
          <cell r="D1606">
            <v>235.6</v>
          </cell>
          <cell r="E1606">
            <v>1403.25</v>
          </cell>
          <cell r="F1606" t="str">
            <v>Each</v>
          </cell>
          <cell r="G1606">
            <v>235.6</v>
          </cell>
          <cell r="H1606">
            <v>1403.25</v>
          </cell>
          <cell r="AI1606">
            <v>0</v>
          </cell>
          <cell r="AJ1606" t="str">
            <v>N</v>
          </cell>
        </row>
        <row r="1607">
          <cell r="A1607" t="str">
            <v>15-35-b</v>
          </cell>
          <cell r="B1607" t="str">
            <v>Supply and Erection pole mounted street light complete for fitting 125/250 W mercury lamp : Philips make</v>
          </cell>
          <cell r="C1607" t="str">
            <v>Each</v>
          </cell>
          <cell r="D1607">
            <v>235.6</v>
          </cell>
          <cell r="E1607">
            <v>3018.6</v>
          </cell>
          <cell r="F1607" t="str">
            <v>Each</v>
          </cell>
          <cell r="G1607">
            <v>235.6</v>
          </cell>
          <cell r="H1607">
            <v>3018.6</v>
          </cell>
          <cell r="AI1607">
            <v>0</v>
          </cell>
          <cell r="AJ1607" t="str">
            <v>N</v>
          </cell>
        </row>
        <row r="1608">
          <cell r="A1608" t="str">
            <v>15-36-a</v>
          </cell>
          <cell r="B1608" t="str">
            <v>Supply and Fixing 125 W mercury vapour lamp with choke</v>
          </cell>
          <cell r="C1608" t="str">
            <v>Each</v>
          </cell>
          <cell r="D1608">
            <v>58.9</v>
          </cell>
          <cell r="E1608">
            <v>506.6</v>
          </cell>
          <cell r="F1608" t="str">
            <v>Each</v>
          </cell>
          <cell r="G1608">
            <v>58.9</v>
          </cell>
          <cell r="H1608">
            <v>506.6</v>
          </cell>
          <cell r="AI1608">
            <v>0</v>
          </cell>
          <cell r="AJ1608" t="str">
            <v>N</v>
          </cell>
        </row>
        <row r="1609">
          <cell r="A1609" t="str">
            <v>15-36-b</v>
          </cell>
          <cell r="B1609" t="str">
            <v>Supply and Fixing 250 W mercury vapour lamp with choke</v>
          </cell>
          <cell r="C1609" t="str">
            <v>Each</v>
          </cell>
          <cell r="D1609">
            <v>58.9</v>
          </cell>
          <cell r="E1609">
            <v>1244.7</v>
          </cell>
          <cell r="F1609" t="str">
            <v>Each</v>
          </cell>
          <cell r="G1609">
            <v>58.9</v>
          </cell>
          <cell r="H1609">
            <v>1244.7</v>
          </cell>
          <cell r="AI1609">
            <v>0</v>
          </cell>
          <cell r="AJ1609" t="str">
            <v>N</v>
          </cell>
        </row>
        <row r="1610">
          <cell r="A1610" t="str">
            <v>15-36-c</v>
          </cell>
          <cell r="B1610" t="str">
            <v>Supply and Fixing 400 W mercury vapour lamp with choke</v>
          </cell>
          <cell r="C1610" t="str">
            <v>Each</v>
          </cell>
          <cell r="D1610">
            <v>58.9</v>
          </cell>
          <cell r="E1610">
            <v>2569.65</v>
          </cell>
          <cell r="F1610" t="str">
            <v>Each</v>
          </cell>
          <cell r="G1610">
            <v>58.9</v>
          </cell>
          <cell r="H1610">
            <v>2569.65</v>
          </cell>
          <cell r="AI1610">
            <v>0</v>
          </cell>
          <cell r="AJ1610" t="str">
            <v>N</v>
          </cell>
        </row>
        <row r="1611">
          <cell r="A1611" t="str">
            <v>15-37</v>
          </cell>
          <cell r="B1611" t="str">
            <v>Supply and Fixing mercury sodium lamp 360 Sunlux 400 W complete with choke</v>
          </cell>
          <cell r="C1611" t="str">
            <v>Each</v>
          </cell>
          <cell r="D1611">
            <v>58.9</v>
          </cell>
          <cell r="E1611">
            <v>1571.4</v>
          </cell>
          <cell r="F1611" t="str">
            <v>Each</v>
          </cell>
          <cell r="G1611">
            <v>58.9</v>
          </cell>
          <cell r="H1611">
            <v>1571.4</v>
          </cell>
          <cell r="AI1611">
            <v>0</v>
          </cell>
          <cell r="AJ1611" t="str">
            <v>N</v>
          </cell>
        </row>
        <row r="1612">
          <cell r="A1612" t="str">
            <v>15-38</v>
          </cell>
          <cell r="B1612" t="str">
            <v>Supply and Fixing mercury blended lamp 160 W</v>
          </cell>
          <cell r="C1612" t="str">
            <v>Each</v>
          </cell>
          <cell r="D1612">
            <v>58.9</v>
          </cell>
          <cell r="E1612">
            <v>343.25</v>
          </cell>
          <cell r="F1612" t="str">
            <v>Each</v>
          </cell>
          <cell r="G1612">
            <v>58.9</v>
          </cell>
          <cell r="H1612">
            <v>343.25</v>
          </cell>
          <cell r="AI1612">
            <v>0</v>
          </cell>
          <cell r="AJ1612" t="str">
            <v>N</v>
          </cell>
        </row>
        <row r="1613">
          <cell r="A1613" t="str">
            <v>15-39</v>
          </cell>
          <cell r="B1613" t="str">
            <v>Supply and Erection MS angle lattice structure pole 36' long 14"sq at base &amp; 8"sq. at top for elec. Distribution.</v>
          </cell>
          <cell r="C1613" t="str">
            <v>Each</v>
          </cell>
          <cell r="D1613">
            <v>3534</v>
          </cell>
          <cell r="E1613">
            <v>15634</v>
          </cell>
          <cell r="F1613" t="str">
            <v>Each</v>
          </cell>
          <cell r="G1613">
            <v>3534</v>
          </cell>
          <cell r="H1613">
            <v>15634</v>
          </cell>
          <cell r="J1613" t="str">
            <v>a) Increase/Reduce</v>
          </cell>
          <cell r="AI1613">
            <v>0</v>
          </cell>
          <cell r="AJ1613" t="str">
            <v>N</v>
          </cell>
        </row>
        <row r="1614">
          <cell r="A1614" t="str">
            <v>15-40-a-01</v>
          </cell>
          <cell r="B1614" t="str">
            <v>Supply and Fixing GI tubular street light pole, 8' of 5" dia, 7' 4" dia, 5' of 3" dia, Single arm of 5' of 1.5" dia</v>
          </cell>
          <cell r="C1614" t="str">
            <v>Each</v>
          </cell>
          <cell r="D1614">
            <v>883.5</v>
          </cell>
          <cell r="E1614">
            <v>17158</v>
          </cell>
          <cell r="F1614" t="str">
            <v>Each</v>
          </cell>
          <cell r="G1614">
            <v>883.5</v>
          </cell>
          <cell r="H1614">
            <v>17158</v>
          </cell>
          <cell r="J1614" t="str">
            <v>The item does not</v>
          </cell>
          <cell r="AI1614">
            <v>0</v>
          </cell>
          <cell r="AJ1614" t="str">
            <v>N</v>
          </cell>
        </row>
        <row r="1615">
          <cell r="A1615" t="str">
            <v>15-40-a-02</v>
          </cell>
          <cell r="B1615" t="str">
            <v>Supply and Fixing GI tubular street light pole, 8' of 5" dia, 7' 4" dia, 5' of 3" dia, Double arm of 5' of 1.5" dia</v>
          </cell>
          <cell r="C1615" t="str">
            <v>Each</v>
          </cell>
          <cell r="D1615">
            <v>883.5</v>
          </cell>
          <cell r="E1615">
            <v>17763</v>
          </cell>
          <cell r="F1615" t="str">
            <v>Each</v>
          </cell>
          <cell r="G1615">
            <v>883.5</v>
          </cell>
          <cell r="H1615">
            <v>17763</v>
          </cell>
          <cell r="AI1615">
            <v>0</v>
          </cell>
          <cell r="AJ1615" t="str">
            <v>N</v>
          </cell>
        </row>
        <row r="1616">
          <cell r="A1616" t="str">
            <v>15-40-b-01</v>
          </cell>
          <cell r="B1616" t="str">
            <v>Supply and Fixing GI tubular street light pole, 8' of 4" dia, 7' 3" dia, 5' of 2" dia, Single arm of 5' of 1.5" dia</v>
          </cell>
          <cell r="C1616" t="str">
            <v>Each</v>
          </cell>
          <cell r="D1616">
            <v>883.5</v>
          </cell>
          <cell r="E1616">
            <v>14133</v>
          </cell>
          <cell r="F1616" t="str">
            <v>Each</v>
          </cell>
          <cell r="G1616">
            <v>883.5</v>
          </cell>
          <cell r="H1616">
            <v>14133</v>
          </cell>
          <cell r="AI1616">
            <v>0</v>
          </cell>
          <cell r="AJ1616" t="str">
            <v>N</v>
          </cell>
        </row>
        <row r="1617">
          <cell r="A1617" t="str">
            <v>15-40-b-02</v>
          </cell>
          <cell r="B1617" t="str">
            <v>Supply and Fixing GI tubular street light pole, 8' of 4" dia, 7' 3" dia, 5' of 2" dia, Double arm of 5' of 1.5" dia</v>
          </cell>
          <cell r="C1617" t="str">
            <v>Each</v>
          </cell>
          <cell r="D1617">
            <v>883.5</v>
          </cell>
          <cell r="E1617">
            <v>14738</v>
          </cell>
          <cell r="F1617" t="str">
            <v>Each</v>
          </cell>
          <cell r="G1617">
            <v>883.5</v>
          </cell>
          <cell r="H1617">
            <v>14738</v>
          </cell>
          <cell r="AI1617">
            <v>0</v>
          </cell>
          <cell r="AJ1617" t="str">
            <v>N</v>
          </cell>
        </row>
        <row r="1618">
          <cell r="A1618" t="str">
            <v>15-40-b-03</v>
          </cell>
          <cell r="B1618" t="str">
            <v>Providing street light poles of 40 ft height without arms including fixing complete.</v>
          </cell>
          <cell r="C1618" t="str">
            <v>Each</v>
          </cell>
          <cell r="D1618">
            <v>136.4</v>
          </cell>
          <cell r="E1618">
            <v>22361.65</v>
          </cell>
          <cell r="F1618" t="str">
            <v>each</v>
          </cell>
          <cell r="G1618">
            <v>136.4</v>
          </cell>
          <cell r="H1618">
            <v>22361.65</v>
          </cell>
          <cell r="AI1618">
            <v>0</v>
          </cell>
          <cell r="AJ1618" t="str">
            <v>N</v>
          </cell>
        </row>
        <row r="1619">
          <cell r="A1619" t="str">
            <v>15-41</v>
          </cell>
          <cell r="B1619" t="str">
            <v>Earthing of iron clad/aluminium switches etc with GI wire #8 SWG in GI pipe 0.5" dia.</v>
          </cell>
          <cell r="C1619" t="str">
            <v>Job</v>
          </cell>
          <cell r="D1619">
            <v>1178</v>
          </cell>
          <cell r="E1619">
            <v>3515.66</v>
          </cell>
          <cell r="F1619" t="str">
            <v>Job</v>
          </cell>
          <cell r="G1619">
            <v>1178</v>
          </cell>
          <cell r="H1619">
            <v>3515.66</v>
          </cell>
          <cell r="J1619" t="str">
            <v>The item does not</v>
          </cell>
          <cell r="AI1619">
            <v>0</v>
          </cell>
          <cell r="AJ1619" t="str">
            <v>N</v>
          </cell>
        </row>
        <row r="1620">
          <cell r="A1620" t="str">
            <v>15-42</v>
          </cell>
          <cell r="B1620" t="str">
            <v>Supply and Erection 2'x2'x1/8" copper plate including rivetting to copper tape &amp; placing in mixture of salt etc</v>
          </cell>
          <cell r="C1620" t="str">
            <v>Each</v>
          </cell>
          <cell r="D1620">
            <v>294.5</v>
          </cell>
          <cell r="E1620">
            <v>2956.5</v>
          </cell>
          <cell r="F1620" t="str">
            <v>Each</v>
          </cell>
          <cell r="G1620">
            <v>294.5</v>
          </cell>
          <cell r="H1620">
            <v>2956.5</v>
          </cell>
          <cell r="AI1620">
            <v>0</v>
          </cell>
          <cell r="AJ1620" t="str">
            <v>N</v>
          </cell>
        </row>
        <row r="1621">
          <cell r="A1621" t="str">
            <v>15-43-a</v>
          </cell>
          <cell r="B1621" t="str">
            <v>Supply and Erection copper tape, including copper stapple &amp; copper nails etc : Size 1.5"x1/8"</v>
          </cell>
          <cell r="C1621" t="str">
            <v>Rft</v>
          </cell>
          <cell r="D1621">
            <v>4.12</v>
          </cell>
          <cell r="E1621">
            <v>119.98</v>
          </cell>
          <cell r="F1621" t="str">
            <v>m</v>
          </cell>
          <cell r="G1621">
            <v>13.53</v>
          </cell>
          <cell r="H1621">
            <v>393.62</v>
          </cell>
          <cell r="AI1621">
            <v>0</v>
          </cell>
          <cell r="AJ1621" t="str">
            <v>N</v>
          </cell>
        </row>
        <row r="1622">
          <cell r="A1622" t="str">
            <v>15-43-b</v>
          </cell>
          <cell r="B1622" t="str">
            <v>Supply and Erection copper tape, including copper stapple &amp; copper nails etc : Size 2"x1/8"</v>
          </cell>
          <cell r="C1622" t="str">
            <v>Rft</v>
          </cell>
          <cell r="D1622">
            <v>4.12</v>
          </cell>
          <cell r="E1622">
            <v>156.59</v>
          </cell>
          <cell r="F1622" t="str">
            <v>m</v>
          </cell>
          <cell r="G1622">
            <v>13.53</v>
          </cell>
          <cell r="H1622">
            <v>513.75</v>
          </cell>
          <cell r="AI1622">
            <v>0</v>
          </cell>
          <cell r="AJ1622" t="str">
            <v>N</v>
          </cell>
        </row>
        <row r="1623">
          <cell r="A1623" t="str">
            <v>15-44</v>
          </cell>
          <cell r="B1623" t="str">
            <v>Supply and Erection 1" dia &amp; 1m long lightening conductor copper rod with 5 spikes ball &amp; base etc.</v>
          </cell>
          <cell r="C1623" t="str">
            <v>Job</v>
          </cell>
          <cell r="D1623">
            <v>736.25</v>
          </cell>
          <cell r="E1623">
            <v>2309.25</v>
          </cell>
          <cell r="F1623" t="str">
            <v>Job</v>
          </cell>
          <cell r="G1623">
            <v>736.25</v>
          </cell>
          <cell r="H1623">
            <v>2309.25</v>
          </cell>
          <cell r="AI1623">
            <v>0</v>
          </cell>
          <cell r="AJ1623" t="str">
            <v>N</v>
          </cell>
        </row>
        <row r="1624">
          <cell r="A1624" t="str">
            <v>15-45</v>
          </cell>
          <cell r="B1624" t="str">
            <v>Wiring of light/fan/call-bell point in 3/0.029 PVC insulated &amp; sheathed cable on sahl wood strip</v>
          </cell>
          <cell r="C1624" t="str">
            <v>Each</v>
          </cell>
          <cell r="D1624">
            <v>17.670000000000002</v>
          </cell>
          <cell r="E1624">
            <v>653.41</v>
          </cell>
          <cell r="F1624" t="str">
            <v>Each</v>
          </cell>
          <cell r="G1624">
            <v>17.670000000000002</v>
          </cell>
          <cell r="H1624">
            <v>653.41</v>
          </cell>
          <cell r="AI1624">
            <v>0</v>
          </cell>
          <cell r="AJ1624" t="str">
            <v>N</v>
          </cell>
        </row>
        <row r="1625">
          <cell r="A1625" t="str">
            <v>15-46</v>
          </cell>
          <cell r="B1625" t="str">
            <v>Wiring of 2/3-pin 5-Amp plug point in 3/0.029 PVC insulated &amp; sheathed cable on sahl wood</v>
          </cell>
          <cell r="C1625" t="str">
            <v>Each</v>
          </cell>
          <cell r="D1625">
            <v>17.670000000000002</v>
          </cell>
          <cell r="E1625">
            <v>418.37</v>
          </cell>
          <cell r="F1625" t="str">
            <v>Each</v>
          </cell>
          <cell r="G1625">
            <v>17.670000000000002</v>
          </cell>
          <cell r="H1625">
            <v>418.37</v>
          </cell>
          <cell r="AI1625">
            <v>0</v>
          </cell>
          <cell r="AJ1625" t="str">
            <v>N</v>
          </cell>
        </row>
        <row r="1626">
          <cell r="A1626" t="str">
            <v>15-47-a</v>
          </cell>
          <cell r="B1626" t="str">
            <v>Wiring of main &amp; sub-main in 2 single core PVC insulated &amp; sheathed cable : 3/0.029</v>
          </cell>
          <cell r="C1626" t="str">
            <v>Rft</v>
          </cell>
          <cell r="D1626">
            <v>3.68</v>
          </cell>
          <cell r="E1626">
            <v>25.44</v>
          </cell>
          <cell r="F1626" t="str">
            <v>m</v>
          </cell>
          <cell r="G1626">
            <v>12.08</v>
          </cell>
          <cell r="H1626">
            <v>83.48</v>
          </cell>
          <cell r="AI1626">
            <v>0</v>
          </cell>
          <cell r="AJ1626" t="str">
            <v>N</v>
          </cell>
        </row>
        <row r="1627">
          <cell r="A1627" t="str">
            <v>15-47-b</v>
          </cell>
          <cell r="B1627" t="str">
            <v>Wiring of main &amp; sub-main in 2 single core PVC insulated &amp; sheathed cable : 7/0.029</v>
          </cell>
          <cell r="C1627" t="str">
            <v>Rft</v>
          </cell>
          <cell r="D1627">
            <v>3.68</v>
          </cell>
          <cell r="E1627">
            <v>48.31</v>
          </cell>
          <cell r="F1627" t="str">
            <v>m</v>
          </cell>
          <cell r="G1627">
            <v>12.08</v>
          </cell>
          <cell r="H1627">
            <v>158.51</v>
          </cell>
          <cell r="AI1627">
            <v>0</v>
          </cell>
          <cell r="AJ1627" t="str">
            <v>N</v>
          </cell>
        </row>
        <row r="1628">
          <cell r="A1628" t="str">
            <v>15-47-c</v>
          </cell>
          <cell r="B1628" t="str">
            <v>Wiring of main &amp; sub-main in 2 single core PVC insulated &amp; sheathed cable : 7/0.044</v>
          </cell>
          <cell r="C1628" t="str">
            <v>Rft</v>
          </cell>
          <cell r="D1628">
            <v>5.89</v>
          </cell>
          <cell r="E1628">
            <v>104.39</v>
          </cell>
          <cell r="F1628" t="str">
            <v>m</v>
          </cell>
          <cell r="G1628">
            <v>19.32</v>
          </cell>
          <cell r="H1628">
            <v>342.48</v>
          </cell>
          <cell r="AI1628">
            <v>0</v>
          </cell>
          <cell r="AJ1628" t="str">
            <v>N</v>
          </cell>
        </row>
        <row r="1629">
          <cell r="A1629" t="str">
            <v>15-47-d</v>
          </cell>
          <cell r="B1629" t="str">
            <v>Wiring of main &amp; sub-main in 2 single core PVC insulated &amp; sheathed cable : 7/0.064</v>
          </cell>
          <cell r="C1629" t="str">
            <v>Rft</v>
          </cell>
          <cell r="D1629">
            <v>10.6</v>
          </cell>
          <cell r="E1629">
            <v>187.29</v>
          </cell>
          <cell r="F1629" t="str">
            <v>m</v>
          </cell>
          <cell r="G1629">
            <v>34.78</v>
          </cell>
          <cell r="H1629">
            <v>614.47</v>
          </cell>
          <cell r="AI1629">
            <v>0</v>
          </cell>
          <cell r="AJ1629" t="str">
            <v>N</v>
          </cell>
        </row>
        <row r="1630">
          <cell r="A1630" t="str">
            <v>15-48-a</v>
          </cell>
          <cell r="B1630" t="str">
            <v>Wiring of sub main/earthing in 1 single core PVC insulated &amp; sheathed cable : 3/0.029</v>
          </cell>
          <cell r="C1630" t="str">
            <v>Rft</v>
          </cell>
          <cell r="D1630">
            <v>2.5</v>
          </cell>
          <cell r="E1630">
            <v>12.42</v>
          </cell>
          <cell r="F1630" t="str">
            <v>m</v>
          </cell>
          <cell r="G1630">
            <v>8.2100000000000009</v>
          </cell>
          <cell r="H1630">
            <v>40.75</v>
          </cell>
          <cell r="AI1630">
            <v>0</v>
          </cell>
          <cell r="AJ1630" t="str">
            <v>N</v>
          </cell>
        </row>
        <row r="1631">
          <cell r="A1631" t="str">
            <v>15-48-b</v>
          </cell>
          <cell r="B1631" t="str">
            <v>Wiring of sub main/earthing in 1 single core PVC insulated &amp; sheathed cable : 7/0.029</v>
          </cell>
          <cell r="C1631" t="str">
            <v>Rft</v>
          </cell>
          <cell r="D1631">
            <v>2.36</v>
          </cell>
          <cell r="E1631">
            <v>16.63</v>
          </cell>
          <cell r="F1631" t="str">
            <v>m</v>
          </cell>
          <cell r="G1631">
            <v>7.73</v>
          </cell>
          <cell r="H1631">
            <v>54.57</v>
          </cell>
          <cell r="AI1631">
            <v>0</v>
          </cell>
          <cell r="AJ1631" t="str">
            <v>N</v>
          </cell>
        </row>
        <row r="1632">
          <cell r="A1632" t="str">
            <v>15-48-c</v>
          </cell>
          <cell r="B1632" t="str">
            <v>Wiring of sub main/earthing in 1 single core PVC insulated &amp; sheathed cable : 7/0.044</v>
          </cell>
          <cell r="C1632" t="str">
            <v>Rft</v>
          </cell>
          <cell r="D1632">
            <v>2.36</v>
          </cell>
          <cell r="E1632">
            <v>27.99</v>
          </cell>
          <cell r="F1632" t="str">
            <v>m</v>
          </cell>
          <cell r="G1632">
            <v>7.73</v>
          </cell>
          <cell r="H1632">
            <v>91.82</v>
          </cell>
          <cell r="AI1632">
            <v>0</v>
          </cell>
          <cell r="AJ1632" t="str">
            <v>N</v>
          </cell>
        </row>
        <row r="1633">
          <cell r="A1633" t="str">
            <v>15-48-d</v>
          </cell>
          <cell r="B1633" t="str">
            <v>Wiring of sub main/earthing in 1 single core PVC insulated &amp; sheathed cable : 7/0.064</v>
          </cell>
          <cell r="C1633" t="str">
            <v>Rft</v>
          </cell>
          <cell r="D1633">
            <v>4.12</v>
          </cell>
          <cell r="E1633">
            <v>51.7</v>
          </cell>
          <cell r="F1633" t="str">
            <v>m</v>
          </cell>
          <cell r="G1633">
            <v>13.53</v>
          </cell>
          <cell r="H1633">
            <v>169.63</v>
          </cell>
          <cell r="AI1633">
            <v>0</v>
          </cell>
          <cell r="AJ1633" t="str">
            <v>N</v>
          </cell>
        </row>
        <row r="1634">
          <cell r="A1634" t="str">
            <v>15-49</v>
          </cell>
          <cell r="B1634" t="str">
            <v>Wiring of light point in 3/0.029 PVC insulated sheathed cable on sahl wood strip batten</v>
          </cell>
          <cell r="C1634" t="str">
            <v>Each</v>
          </cell>
          <cell r="D1634">
            <v>28.27</v>
          </cell>
          <cell r="E1634">
            <v>1125.04</v>
          </cell>
          <cell r="F1634" t="str">
            <v>Each</v>
          </cell>
          <cell r="G1634">
            <v>28.27</v>
          </cell>
          <cell r="H1634">
            <v>1125.04</v>
          </cell>
          <cell r="AI1634">
            <v>0</v>
          </cell>
          <cell r="AJ1634" t="str">
            <v>N</v>
          </cell>
        </row>
        <row r="1635">
          <cell r="A1635" t="str">
            <v>15-5 8</v>
          </cell>
          <cell r="B1635" t="str">
            <v>Supply and Erection white round globe 6" dia with angle type bakelite gallery, holder &amp; 60-W bulb complete</v>
          </cell>
          <cell r="C1635" t="str">
            <v>Each</v>
          </cell>
          <cell r="D1635">
            <v>29.45</v>
          </cell>
          <cell r="E1635">
            <v>634.45000000000005</v>
          </cell>
          <cell r="F1635" t="str">
            <v>Each</v>
          </cell>
          <cell r="G1635">
            <v>29.45</v>
          </cell>
          <cell r="H1635">
            <v>634.45000000000005</v>
          </cell>
          <cell r="AI1635">
            <v>0</v>
          </cell>
          <cell r="AJ1635" t="str">
            <v>N</v>
          </cell>
        </row>
        <row r="1636">
          <cell r="A1636" t="str">
            <v>15-50</v>
          </cell>
          <cell r="B1636" t="str">
            <v>Wiring of light/fan/call-bell point in 3/0.029 PVC insulated bare cable in PVC pipe recessed</v>
          </cell>
          <cell r="C1636" t="str">
            <v>Each</v>
          </cell>
          <cell r="D1636">
            <v>26.5</v>
          </cell>
          <cell r="E1636">
            <v>867.02</v>
          </cell>
          <cell r="F1636" t="str">
            <v>Each</v>
          </cell>
          <cell r="G1636">
            <v>26.5</v>
          </cell>
          <cell r="H1636">
            <v>867.02</v>
          </cell>
          <cell r="AI1636">
            <v>0</v>
          </cell>
          <cell r="AJ1636" t="str">
            <v>N</v>
          </cell>
        </row>
        <row r="1637">
          <cell r="A1637" t="str">
            <v>15-51</v>
          </cell>
          <cell r="B1637" t="str">
            <v>Wiring of 2/3-pin 5-Amp. plug point in 3/0.029 PVC insulated bare cable in PVC pipe recessed</v>
          </cell>
          <cell r="C1637" t="str">
            <v>Each</v>
          </cell>
          <cell r="D1637">
            <v>12.96</v>
          </cell>
          <cell r="E1637">
            <v>432.75</v>
          </cell>
          <cell r="F1637" t="str">
            <v>Each</v>
          </cell>
          <cell r="G1637">
            <v>12.96</v>
          </cell>
          <cell r="H1637">
            <v>432.75</v>
          </cell>
          <cell r="AI1637">
            <v>0</v>
          </cell>
          <cell r="AJ1637" t="str">
            <v>N</v>
          </cell>
        </row>
        <row r="1638">
          <cell r="A1638" t="str">
            <v>15-52</v>
          </cell>
          <cell r="B1638" t="str">
            <v>Wiring of light point in 3/0.029 PVC insulated bare cable in PVC pipe recessed in wall comp.</v>
          </cell>
          <cell r="C1638" t="str">
            <v>Each</v>
          </cell>
          <cell r="D1638">
            <v>40.049999999999997</v>
          </cell>
          <cell r="E1638">
            <v>1592.54</v>
          </cell>
          <cell r="F1638" t="str">
            <v>Each</v>
          </cell>
          <cell r="G1638">
            <v>40.049999999999997</v>
          </cell>
          <cell r="H1638">
            <v>1592.54</v>
          </cell>
          <cell r="AI1638">
            <v>0</v>
          </cell>
          <cell r="AJ1638" t="str">
            <v>N</v>
          </cell>
        </row>
        <row r="1639">
          <cell r="A1639" t="str">
            <v>15-53</v>
          </cell>
          <cell r="B1639" t="str">
            <v>Special earthing of iron/metal clad switches etc with copper wire No. 8 SWG in GI pipe 1/2" dia</v>
          </cell>
          <cell r="C1639" t="str">
            <v>Each</v>
          </cell>
          <cell r="D1639">
            <v>471.2</v>
          </cell>
          <cell r="E1639">
            <v>6220.81</v>
          </cell>
          <cell r="F1639" t="str">
            <v>Each</v>
          </cell>
          <cell r="G1639">
            <v>471.2</v>
          </cell>
          <cell r="H1639">
            <v>6220.81</v>
          </cell>
          <cell r="AI1639">
            <v>0</v>
          </cell>
          <cell r="AJ1639" t="str">
            <v>N</v>
          </cell>
        </row>
        <row r="1640">
          <cell r="A1640" t="str">
            <v>15-54</v>
          </cell>
          <cell r="B1640" t="str">
            <v>Supply and Erection enclosed switch of bakelite DP (China) 15/30 Amp. fixed on wooden board complete</v>
          </cell>
          <cell r="C1640" t="str">
            <v>Each</v>
          </cell>
          <cell r="D1640">
            <v>29.45</v>
          </cell>
          <cell r="E1640">
            <v>271.81</v>
          </cell>
          <cell r="F1640" t="str">
            <v>Each</v>
          </cell>
          <cell r="G1640">
            <v>29.45</v>
          </cell>
          <cell r="H1640">
            <v>271.81</v>
          </cell>
          <cell r="AI1640">
            <v>0</v>
          </cell>
          <cell r="AJ1640" t="str">
            <v>N</v>
          </cell>
        </row>
        <row r="1641">
          <cell r="A1641" t="str">
            <v>15-55-a</v>
          </cell>
          <cell r="B1641" t="str">
            <v>Supply and erection of fancy wall type bracket with brass holder &amp; fancy shade : Single</v>
          </cell>
          <cell r="C1641" t="str">
            <v>Each</v>
          </cell>
          <cell r="D1641">
            <v>23.56</v>
          </cell>
          <cell r="E1641">
            <v>265.56</v>
          </cell>
          <cell r="F1641" t="str">
            <v>Each</v>
          </cell>
          <cell r="G1641">
            <v>23.56</v>
          </cell>
          <cell r="H1641">
            <v>265.56</v>
          </cell>
          <cell r="AI1641">
            <v>0</v>
          </cell>
          <cell r="AJ1641" t="str">
            <v>N</v>
          </cell>
        </row>
        <row r="1642">
          <cell r="A1642" t="str">
            <v>15-55-b</v>
          </cell>
          <cell r="B1642" t="str">
            <v>Supply and erection of fancy wall type bracket with brass holder &amp; fancy shade : Double</v>
          </cell>
          <cell r="C1642" t="str">
            <v>Each</v>
          </cell>
          <cell r="D1642">
            <v>23.56</v>
          </cell>
          <cell r="E1642">
            <v>386.56</v>
          </cell>
          <cell r="F1642" t="str">
            <v>Each</v>
          </cell>
          <cell r="G1642">
            <v>23.56</v>
          </cell>
          <cell r="H1642">
            <v>386.56</v>
          </cell>
          <cell r="AI1642">
            <v>0</v>
          </cell>
          <cell r="AJ1642" t="str">
            <v>N</v>
          </cell>
        </row>
        <row r="1643">
          <cell r="A1643" t="str">
            <v>15-56-a</v>
          </cell>
          <cell r="B1643" t="str">
            <v>Supply and Erection white round globe with holder, gallery &amp; 100 Watt bulb complete : 6" dia.</v>
          </cell>
          <cell r="C1643" t="str">
            <v>Each</v>
          </cell>
          <cell r="D1643">
            <v>29.45</v>
          </cell>
          <cell r="E1643">
            <v>285.97000000000003</v>
          </cell>
          <cell r="F1643" t="str">
            <v>Each</v>
          </cell>
          <cell r="G1643">
            <v>29.45</v>
          </cell>
          <cell r="H1643">
            <v>285.97000000000003</v>
          </cell>
          <cell r="AI1643">
            <v>0</v>
          </cell>
          <cell r="AJ1643" t="str">
            <v>N</v>
          </cell>
        </row>
        <row r="1644">
          <cell r="A1644" t="str">
            <v>15-56-b</v>
          </cell>
          <cell r="B1644" t="str">
            <v>Supply and Erection white round globe with holder, gallery &amp; 100 Watt bulb complete : 8" dia.</v>
          </cell>
          <cell r="C1644" t="str">
            <v>Each</v>
          </cell>
          <cell r="D1644">
            <v>29.45</v>
          </cell>
          <cell r="E1644">
            <v>285.97000000000003</v>
          </cell>
          <cell r="F1644" t="str">
            <v>Each</v>
          </cell>
          <cell r="G1644">
            <v>29.45</v>
          </cell>
          <cell r="H1644">
            <v>285.97000000000003</v>
          </cell>
          <cell r="AI1644">
            <v>0</v>
          </cell>
          <cell r="AJ1644" t="str">
            <v>N</v>
          </cell>
        </row>
        <row r="1645">
          <cell r="A1645" t="str">
            <v>15-56-c</v>
          </cell>
          <cell r="B1645" t="str">
            <v>Supply and Erection white round globe with holder, gallery &amp; 100 Watt bulb complete : 10" dia.</v>
          </cell>
          <cell r="C1645" t="str">
            <v>Each</v>
          </cell>
          <cell r="D1645">
            <v>29.45</v>
          </cell>
          <cell r="E1645">
            <v>406.97</v>
          </cell>
          <cell r="F1645" t="str">
            <v>Each</v>
          </cell>
          <cell r="G1645">
            <v>29.45</v>
          </cell>
          <cell r="H1645">
            <v>406.97</v>
          </cell>
          <cell r="AI1645">
            <v>0</v>
          </cell>
          <cell r="AJ1645" t="str">
            <v>N</v>
          </cell>
        </row>
        <row r="1646">
          <cell r="A1646" t="str">
            <v>15-57-a</v>
          </cell>
          <cell r="B1646" t="str">
            <v>Supply and Erection white flat globe with holder, gallery &amp; 100 W bulb complete : 8" dia</v>
          </cell>
          <cell r="C1646" t="str">
            <v>Each</v>
          </cell>
          <cell r="D1646">
            <v>29.45</v>
          </cell>
          <cell r="E1646">
            <v>285.97000000000003</v>
          </cell>
          <cell r="F1646" t="str">
            <v>Each</v>
          </cell>
          <cell r="G1646">
            <v>29.45</v>
          </cell>
          <cell r="H1646">
            <v>285.97000000000003</v>
          </cell>
          <cell r="AI1646">
            <v>0</v>
          </cell>
          <cell r="AJ1646" t="str">
            <v>N</v>
          </cell>
        </row>
        <row r="1647">
          <cell r="A1647" t="str">
            <v>15-57-b</v>
          </cell>
          <cell r="B1647" t="str">
            <v>Supply and Erection white flat globe with holder, gallery &amp; 100 W bulb complete : 10" dia</v>
          </cell>
          <cell r="C1647" t="str">
            <v>Each</v>
          </cell>
          <cell r="D1647">
            <v>29.45</v>
          </cell>
          <cell r="E1647">
            <v>406.97</v>
          </cell>
          <cell r="F1647" t="str">
            <v>Each</v>
          </cell>
          <cell r="G1647">
            <v>29.45</v>
          </cell>
          <cell r="H1647">
            <v>406.97</v>
          </cell>
          <cell r="AI1647">
            <v>0</v>
          </cell>
          <cell r="AJ1647" t="str">
            <v>N</v>
          </cell>
        </row>
        <row r="1648">
          <cell r="A1648" t="str">
            <v>15-57-c</v>
          </cell>
          <cell r="B1648" t="str">
            <v>Supply and Erection white flat globe with holder, gallery &amp; 100 W bulb complete : 12" dia</v>
          </cell>
          <cell r="C1648" t="str">
            <v>Each</v>
          </cell>
          <cell r="D1648">
            <v>29.45</v>
          </cell>
          <cell r="E1648">
            <v>406.97</v>
          </cell>
          <cell r="F1648" t="str">
            <v>Each</v>
          </cell>
          <cell r="G1648">
            <v>29.45</v>
          </cell>
          <cell r="H1648">
            <v>406.97</v>
          </cell>
          <cell r="AI1648">
            <v>0</v>
          </cell>
          <cell r="AJ1648" t="str">
            <v>N</v>
          </cell>
        </row>
        <row r="1649">
          <cell r="A1649" t="str">
            <v>15-59</v>
          </cell>
          <cell r="B1649" t="str">
            <v>Supply and Erection 1' long strip light fitting comp. with cover of opalescent perspex in plain finish 10-Watt</v>
          </cell>
          <cell r="C1649" t="str">
            <v>Each</v>
          </cell>
          <cell r="D1649">
            <v>58.9</v>
          </cell>
          <cell r="E1649">
            <v>319.05</v>
          </cell>
          <cell r="F1649" t="str">
            <v>Each</v>
          </cell>
          <cell r="G1649">
            <v>58.9</v>
          </cell>
          <cell r="H1649">
            <v>319.05</v>
          </cell>
          <cell r="AI1649">
            <v>0</v>
          </cell>
          <cell r="AJ1649" t="str">
            <v>N</v>
          </cell>
        </row>
        <row r="1650">
          <cell r="A1650" t="str">
            <v>15-60</v>
          </cell>
          <cell r="B1650" t="str">
            <v>Supply and Erection double fluorescent tube light fitting 2 No. 4' long, 40-W with 2 chokes &amp; starters complete</v>
          </cell>
          <cell r="C1650" t="str">
            <v>Each</v>
          </cell>
          <cell r="D1650">
            <v>73.63</v>
          </cell>
          <cell r="E1650">
            <v>799.63</v>
          </cell>
          <cell r="F1650" t="str">
            <v>Each</v>
          </cell>
          <cell r="G1650">
            <v>73.63</v>
          </cell>
          <cell r="H1650">
            <v>799.63</v>
          </cell>
          <cell r="AI1650">
            <v>0</v>
          </cell>
          <cell r="AJ1650" t="str">
            <v>N</v>
          </cell>
        </row>
        <row r="1651">
          <cell r="A1651" t="str">
            <v>15-61-a</v>
          </cell>
          <cell r="B1651" t="str">
            <v>Supply and Erection fluorescent tube light fitting including 4' rod, choke, starter, flexible wire etc : Single</v>
          </cell>
          <cell r="C1651" t="str">
            <v>Each</v>
          </cell>
          <cell r="D1651">
            <v>58.9</v>
          </cell>
          <cell r="E1651">
            <v>784.9</v>
          </cell>
          <cell r="F1651" t="str">
            <v>Each</v>
          </cell>
          <cell r="G1651">
            <v>58.9</v>
          </cell>
          <cell r="H1651">
            <v>784.9</v>
          </cell>
          <cell r="AI1651">
            <v>0</v>
          </cell>
          <cell r="AJ1651" t="str">
            <v>N</v>
          </cell>
        </row>
        <row r="1652">
          <cell r="A1652" t="str">
            <v>15-61-b</v>
          </cell>
          <cell r="B1652" t="str">
            <v>Supply and Erection fluorescent tube light fitting including 4' rod, choke, starter, flexible wire etc : Double</v>
          </cell>
          <cell r="C1652" t="str">
            <v>Each</v>
          </cell>
          <cell r="D1652">
            <v>58.9</v>
          </cell>
          <cell r="E1652">
            <v>905.9</v>
          </cell>
          <cell r="F1652" t="str">
            <v>Each</v>
          </cell>
          <cell r="G1652">
            <v>58.9</v>
          </cell>
          <cell r="H1652">
            <v>905.9</v>
          </cell>
          <cell r="AI1652">
            <v>0</v>
          </cell>
          <cell r="AJ1652" t="str">
            <v>N</v>
          </cell>
        </row>
        <row r="1653">
          <cell r="A1653" t="str">
            <v>15-62</v>
          </cell>
          <cell r="B1653" t="str">
            <v>Supply and Erection porch-light fitting round/square type with gallery, holder &amp; 40 W bulb</v>
          </cell>
          <cell r="C1653" t="str">
            <v>Each</v>
          </cell>
          <cell r="D1653">
            <v>44.17</v>
          </cell>
          <cell r="E1653">
            <v>467.67</v>
          </cell>
          <cell r="F1653" t="str">
            <v>Each</v>
          </cell>
          <cell r="G1653">
            <v>44.17</v>
          </cell>
          <cell r="H1653">
            <v>467.67</v>
          </cell>
          <cell r="AI1653">
            <v>0</v>
          </cell>
          <cell r="AJ1653" t="str">
            <v>N</v>
          </cell>
        </row>
        <row r="1654">
          <cell r="A1654" t="str">
            <v>15-63-a</v>
          </cell>
          <cell r="B1654" t="str">
            <v>Supply and Erection gate-light fitting complete with holder &amp; 160-Watt mercury blended lamp: Small</v>
          </cell>
          <cell r="C1654" t="str">
            <v>Each</v>
          </cell>
          <cell r="D1654">
            <v>58.9</v>
          </cell>
          <cell r="E1654">
            <v>663.9</v>
          </cell>
          <cell r="F1654" t="str">
            <v>Each</v>
          </cell>
          <cell r="G1654">
            <v>58.9</v>
          </cell>
          <cell r="H1654">
            <v>663.9</v>
          </cell>
          <cell r="AI1654">
            <v>0</v>
          </cell>
          <cell r="AJ1654" t="str">
            <v>N</v>
          </cell>
        </row>
        <row r="1655">
          <cell r="A1655" t="str">
            <v>15-63-b</v>
          </cell>
          <cell r="B1655" t="str">
            <v>Supply and Erection gate-light fitting complete with holder &amp; 160-Watt mercury blended lamp: Medium</v>
          </cell>
          <cell r="C1655" t="str">
            <v>Each</v>
          </cell>
          <cell r="D1655">
            <v>58.9</v>
          </cell>
          <cell r="E1655">
            <v>663.9</v>
          </cell>
          <cell r="F1655" t="str">
            <v>Each</v>
          </cell>
          <cell r="G1655">
            <v>58.9</v>
          </cell>
          <cell r="H1655">
            <v>663.9</v>
          </cell>
          <cell r="AI1655">
            <v>0</v>
          </cell>
          <cell r="AJ1655" t="str">
            <v>N</v>
          </cell>
        </row>
        <row r="1656">
          <cell r="A1656" t="str">
            <v>15-63-c</v>
          </cell>
          <cell r="B1656" t="str">
            <v>Supply and Erection gate-light fitting complete with holder &amp; 160-Watt mercury blended lamp: Large</v>
          </cell>
          <cell r="C1656" t="str">
            <v>Each</v>
          </cell>
          <cell r="D1656">
            <v>58.9</v>
          </cell>
          <cell r="E1656">
            <v>784.9</v>
          </cell>
          <cell r="F1656" t="str">
            <v>Each</v>
          </cell>
          <cell r="G1656">
            <v>58.9</v>
          </cell>
          <cell r="H1656">
            <v>784.9</v>
          </cell>
          <cell r="AI1656">
            <v>0</v>
          </cell>
          <cell r="AJ1656" t="str">
            <v>N</v>
          </cell>
        </row>
        <row r="1657">
          <cell r="A1657" t="str">
            <v>15-64-a</v>
          </cell>
          <cell r="B1657" t="str">
            <v>Supply and Erection garden-light fitting with holder and 160 W mercury blended lamp &amp; choke : 1 8" dia.</v>
          </cell>
          <cell r="C1657" t="str">
            <v>Each</v>
          </cell>
          <cell r="D1657">
            <v>147.25</v>
          </cell>
          <cell r="E1657">
            <v>1296.75</v>
          </cell>
          <cell r="F1657" t="str">
            <v>Each</v>
          </cell>
          <cell r="G1657">
            <v>147.25</v>
          </cell>
          <cell r="H1657">
            <v>1296.75</v>
          </cell>
          <cell r="J1657" t="str">
            <v>The rate does not</v>
          </cell>
          <cell r="AI1657">
            <v>0</v>
          </cell>
          <cell r="AJ1657" t="str">
            <v>N</v>
          </cell>
        </row>
        <row r="1658">
          <cell r="A1658" t="str">
            <v>15-64-b</v>
          </cell>
          <cell r="B1658" t="str">
            <v>Supply and Erection garden-light fitting with holder and 160 W mercury blended lamp &amp; choke : 19" dia</v>
          </cell>
          <cell r="C1658" t="str">
            <v>Each</v>
          </cell>
          <cell r="D1658">
            <v>147.25</v>
          </cell>
          <cell r="E1658">
            <v>1478.25</v>
          </cell>
          <cell r="F1658" t="str">
            <v>Each</v>
          </cell>
          <cell r="G1658">
            <v>147.25</v>
          </cell>
          <cell r="H1658">
            <v>1478.25</v>
          </cell>
          <cell r="AI1658">
            <v>0</v>
          </cell>
          <cell r="AJ1658" t="str">
            <v>N</v>
          </cell>
        </row>
        <row r="1659">
          <cell r="A1659" t="str">
            <v>15-64-c</v>
          </cell>
          <cell r="B1659" t="str">
            <v>Supply and Erection garden-light fitting with holder and 160 W mercury blended lamp &amp; choke : 22" dia</v>
          </cell>
          <cell r="C1659" t="str">
            <v>Each</v>
          </cell>
          <cell r="D1659">
            <v>147.25</v>
          </cell>
          <cell r="E1659">
            <v>1962.25</v>
          </cell>
          <cell r="F1659" t="str">
            <v>Each</v>
          </cell>
          <cell r="G1659">
            <v>147.25</v>
          </cell>
          <cell r="H1659">
            <v>1962.25</v>
          </cell>
          <cell r="AI1659">
            <v>0</v>
          </cell>
          <cell r="AJ1659" t="str">
            <v>N</v>
          </cell>
        </row>
        <row r="1660">
          <cell r="A1660" t="str">
            <v>15-65-a</v>
          </cell>
          <cell r="B1660" t="str">
            <v>Supply and Erection garden-light fitting with porcelain holder 125 W mercury vapour lamp &amp; choke : 18" dia.</v>
          </cell>
          <cell r="C1660" t="str">
            <v>Each</v>
          </cell>
          <cell r="D1660">
            <v>147.25</v>
          </cell>
          <cell r="E1660">
            <v>1327</v>
          </cell>
          <cell r="F1660" t="str">
            <v>Each</v>
          </cell>
          <cell r="G1660">
            <v>147.25</v>
          </cell>
          <cell r="H1660">
            <v>1327</v>
          </cell>
          <cell r="J1660" t="str">
            <v>The rate does not</v>
          </cell>
          <cell r="AI1660">
            <v>0</v>
          </cell>
          <cell r="AJ1660" t="str">
            <v>N</v>
          </cell>
        </row>
        <row r="1661">
          <cell r="A1661" t="str">
            <v>15-65-b</v>
          </cell>
          <cell r="B1661" t="str">
            <v>Supply and Erection garden-light fitting with porcelain holder 125 W mercury vapour lamp &amp; choke : 19" dia</v>
          </cell>
          <cell r="C1661" t="str">
            <v>Each</v>
          </cell>
          <cell r="D1661">
            <v>147.25</v>
          </cell>
          <cell r="E1661">
            <v>1871.5</v>
          </cell>
          <cell r="F1661" t="str">
            <v>Each</v>
          </cell>
          <cell r="G1661">
            <v>147.25</v>
          </cell>
          <cell r="H1661">
            <v>1871.5</v>
          </cell>
          <cell r="AI1661">
            <v>0</v>
          </cell>
          <cell r="AJ1661" t="str">
            <v>N</v>
          </cell>
        </row>
        <row r="1662">
          <cell r="A1662" t="str">
            <v>15-65-c</v>
          </cell>
          <cell r="B1662" t="str">
            <v>Supply and Erection garden-light fitting with porcelain holder 125 W mercury vapour lamp &amp; choke : 22" dia</v>
          </cell>
          <cell r="C1662" t="str">
            <v>Each</v>
          </cell>
          <cell r="D1662">
            <v>147.25</v>
          </cell>
          <cell r="E1662">
            <v>2355.5</v>
          </cell>
          <cell r="F1662" t="str">
            <v>Each</v>
          </cell>
          <cell r="G1662">
            <v>147.25</v>
          </cell>
          <cell r="H1662">
            <v>2355.5</v>
          </cell>
          <cell r="AI1662">
            <v>0</v>
          </cell>
          <cell r="AJ1662" t="str">
            <v>N</v>
          </cell>
        </row>
        <row r="1663">
          <cell r="A1663" t="str">
            <v>15-66-a</v>
          </cell>
          <cell r="B1663" t="str">
            <v>Supply and Erection flood-light fitting with holder, complete 14" dia with 500-W lamp</v>
          </cell>
          <cell r="C1663" t="str">
            <v>Each</v>
          </cell>
          <cell r="D1663">
            <v>147.25</v>
          </cell>
          <cell r="E1663">
            <v>1962.25</v>
          </cell>
          <cell r="F1663" t="str">
            <v>Each</v>
          </cell>
          <cell r="G1663">
            <v>147.25</v>
          </cell>
          <cell r="H1663">
            <v>1962.25</v>
          </cell>
          <cell r="AI1663">
            <v>0</v>
          </cell>
          <cell r="AJ1663" t="str">
            <v>N</v>
          </cell>
        </row>
        <row r="1664">
          <cell r="A1664" t="str">
            <v>15-66-b</v>
          </cell>
          <cell r="B1664" t="str">
            <v>Supply and Erection flood-light fitting with holder, complete 19«" dia with 1000-W lamp</v>
          </cell>
          <cell r="C1664" t="str">
            <v>Each</v>
          </cell>
          <cell r="D1664">
            <v>147.25</v>
          </cell>
          <cell r="E1664">
            <v>3353.75</v>
          </cell>
          <cell r="F1664" t="str">
            <v>Each</v>
          </cell>
          <cell r="G1664">
            <v>147.25</v>
          </cell>
          <cell r="H1664">
            <v>3353.75</v>
          </cell>
          <cell r="AI1664">
            <v>0</v>
          </cell>
          <cell r="AJ1664" t="str">
            <v>N</v>
          </cell>
        </row>
        <row r="1665">
          <cell r="A1665" t="str">
            <v>15-67</v>
          </cell>
          <cell r="B1665" t="str">
            <v>Making hole in wall with necessary masonry work for exhaust fan any size complete</v>
          </cell>
          <cell r="C1665" t="str">
            <v>Each</v>
          </cell>
          <cell r="D1665">
            <v>88.35</v>
          </cell>
          <cell r="E1665">
            <v>142.80000000000001</v>
          </cell>
          <cell r="F1665" t="str">
            <v>Each</v>
          </cell>
          <cell r="G1665">
            <v>88.35</v>
          </cell>
          <cell r="H1665">
            <v>142.80000000000001</v>
          </cell>
          <cell r="AI1665">
            <v>0</v>
          </cell>
          <cell r="AJ1665" t="str">
            <v>N</v>
          </cell>
        </row>
        <row r="1666">
          <cell r="A1666" t="str">
            <v>15-68-a</v>
          </cell>
          <cell r="B1666" t="str">
            <v>Supply and Erection best quality AC ceiling fan complete with GI rod, canopy, blades &amp; regulator : 36" sweep.</v>
          </cell>
          <cell r="C1666" t="str">
            <v>Each</v>
          </cell>
          <cell r="D1666">
            <v>73.63</v>
          </cell>
          <cell r="E1666">
            <v>1888.63</v>
          </cell>
          <cell r="F1666" t="str">
            <v>Each</v>
          </cell>
          <cell r="G1666">
            <v>73.63</v>
          </cell>
          <cell r="H1666">
            <v>1888.63</v>
          </cell>
          <cell r="J1666" t="str">
            <v>Asia, Breeze, Climax,</v>
          </cell>
          <cell r="AI1666">
            <v>0</v>
          </cell>
          <cell r="AJ1666" t="str">
            <v>N</v>
          </cell>
        </row>
        <row r="1667">
          <cell r="A1667" t="str">
            <v>15-68-b</v>
          </cell>
          <cell r="B1667" t="str">
            <v>Supply and Erection best quality AC ceiling fan complete with GI rod, canopy, blades &amp; regulator : 48" sweep</v>
          </cell>
          <cell r="C1667" t="str">
            <v>Each</v>
          </cell>
          <cell r="D1667">
            <v>73.63</v>
          </cell>
          <cell r="E1667">
            <v>2130.63</v>
          </cell>
          <cell r="F1667" t="str">
            <v>Each</v>
          </cell>
          <cell r="G1667">
            <v>73.63</v>
          </cell>
          <cell r="H1667">
            <v>2130.63</v>
          </cell>
          <cell r="AI1667">
            <v>0</v>
          </cell>
          <cell r="AJ1667" t="str">
            <v>N</v>
          </cell>
        </row>
        <row r="1668">
          <cell r="A1668" t="str">
            <v>15-68-c</v>
          </cell>
          <cell r="B1668" t="str">
            <v>Supply and Erection best quality AC ceiling fan complete with GI rod, canopy, blades &amp; regulator : 56" sweep</v>
          </cell>
          <cell r="C1668" t="str">
            <v>Each</v>
          </cell>
          <cell r="D1668">
            <v>73.63</v>
          </cell>
          <cell r="E1668">
            <v>2191.13</v>
          </cell>
          <cell r="F1668" t="str">
            <v>Each</v>
          </cell>
          <cell r="G1668">
            <v>73.63</v>
          </cell>
          <cell r="H1668">
            <v>2191.13</v>
          </cell>
          <cell r="AI1668">
            <v>0</v>
          </cell>
          <cell r="AJ1668" t="str">
            <v>N</v>
          </cell>
        </row>
        <row r="1669">
          <cell r="A1669" t="str">
            <v>15-69-a</v>
          </cell>
          <cell r="B1669" t="str">
            <v>Supply and Erection best quality exhaust fan complete with shutter &amp; regulator : 12"sweep</v>
          </cell>
          <cell r="C1669" t="str">
            <v>Each</v>
          </cell>
          <cell r="D1669">
            <v>58.9</v>
          </cell>
          <cell r="E1669">
            <v>1571.4</v>
          </cell>
          <cell r="F1669" t="str">
            <v>Each</v>
          </cell>
          <cell r="G1669">
            <v>58.9</v>
          </cell>
          <cell r="H1669">
            <v>1571.4</v>
          </cell>
          <cell r="J1669" t="str">
            <v>Asia, Breeze, Climax,</v>
          </cell>
          <cell r="AI1669">
            <v>0</v>
          </cell>
          <cell r="AJ1669" t="str">
            <v>N</v>
          </cell>
        </row>
        <row r="1670">
          <cell r="A1670" t="str">
            <v>15-69-b</v>
          </cell>
          <cell r="B1670" t="str">
            <v>Supply and Erection best quality exhaust fan complete with shutter &amp; regulator : 16"sweep</v>
          </cell>
          <cell r="C1670" t="str">
            <v>Each</v>
          </cell>
          <cell r="D1670">
            <v>58.9</v>
          </cell>
          <cell r="E1670">
            <v>1752.9</v>
          </cell>
          <cell r="F1670" t="str">
            <v>Each</v>
          </cell>
          <cell r="G1670">
            <v>58.9</v>
          </cell>
          <cell r="H1670">
            <v>1752.9</v>
          </cell>
          <cell r="AI1670">
            <v>0</v>
          </cell>
          <cell r="AJ1670" t="str">
            <v>N</v>
          </cell>
        </row>
        <row r="1671">
          <cell r="A1671" t="str">
            <v>15-69-c</v>
          </cell>
          <cell r="B1671" t="str">
            <v>Supply and Erection best quality exhaust fan complete with shutter &amp; regulator : 18"sweep</v>
          </cell>
          <cell r="C1671" t="str">
            <v>Each</v>
          </cell>
          <cell r="D1671">
            <v>58.9</v>
          </cell>
          <cell r="E1671">
            <v>1825.5</v>
          </cell>
          <cell r="F1671" t="str">
            <v>Each</v>
          </cell>
          <cell r="G1671">
            <v>58.9</v>
          </cell>
          <cell r="H1671">
            <v>1825.5</v>
          </cell>
          <cell r="AI1671">
            <v>0</v>
          </cell>
          <cell r="AJ1671" t="str">
            <v>N</v>
          </cell>
        </row>
        <row r="1672">
          <cell r="A1672" t="str">
            <v>15-70-a</v>
          </cell>
          <cell r="B1672" t="str">
            <v>Supply and Erection transpower auto circuit breaker 3-phase, 400V fungus moisture proofing : 30 Amp.</v>
          </cell>
          <cell r="C1672" t="str">
            <v>Each</v>
          </cell>
          <cell r="D1672">
            <v>235.6</v>
          </cell>
          <cell r="E1672">
            <v>2232.1</v>
          </cell>
          <cell r="F1672" t="str">
            <v>Each</v>
          </cell>
          <cell r="G1672">
            <v>235.6</v>
          </cell>
          <cell r="H1672">
            <v>2232.1</v>
          </cell>
          <cell r="AI1672">
            <v>0</v>
          </cell>
          <cell r="AJ1672" t="str">
            <v>N</v>
          </cell>
        </row>
        <row r="1673">
          <cell r="A1673" t="str">
            <v>15-70-b</v>
          </cell>
          <cell r="B1673" t="str">
            <v>Supply and Erection transpower auto circuit breaker 3-phase, 400V fungus moisture proofing : 60 Amp.</v>
          </cell>
          <cell r="C1673" t="str">
            <v>Each</v>
          </cell>
          <cell r="D1673">
            <v>235.6</v>
          </cell>
          <cell r="E1673">
            <v>1506.1</v>
          </cell>
          <cell r="F1673" t="str">
            <v>Each</v>
          </cell>
          <cell r="G1673">
            <v>235.6</v>
          </cell>
          <cell r="H1673">
            <v>1506.1</v>
          </cell>
          <cell r="AI1673">
            <v>0</v>
          </cell>
          <cell r="AJ1673" t="str">
            <v>N</v>
          </cell>
        </row>
        <row r="1674">
          <cell r="A1674" t="str">
            <v>15-70-c</v>
          </cell>
          <cell r="B1674" t="str">
            <v>Supply and Erection transpower auto circuit breaker 3-phase, 400V fungus moisture proofing : 100 Amp.</v>
          </cell>
          <cell r="C1674" t="str">
            <v>Each</v>
          </cell>
          <cell r="D1674">
            <v>279.77</v>
          </cell>
          <cell r="E1674">
            <v>5724.77</v>
          </cell>
          <cell r="F1674" t="str">
            <v>Each</v>
          </cell>
          <cell r="G1674">
            <v>279.77</v>
          </cell>
          <cell r="H1674">
            <v>5724.77</v>
          </cell>
          <cell r="AI1674">
            <v>0</v>
          </cell>
          <cell r="AJ1674" t="str">
            <v>N</v>
          </cell>
        </row>
        <row r="1675">
          <cell r="A1675" t="str">
            <v>15-71-a</v>
          </cell>
          <cell r="B1675" t="str">
            <v>Supply and Erection single phase imported auto circuit breaker 6 Amp.</v>
          </cell>
          <cell r="C1675" t="str">
            <v>Each</v>
          </cell>
          <cell r="D1675">
            <v>44.17</v>
          </cell>
          <cell r="E1675">
            <v>322.48</v>
          </cell>
          <cell r="F1675" t="str">
            <v>Each</v>
          </cell>
          <cell r="G1675">
            <v>44.17</v>
          </cell>
          <cell r="H1675">
            <v>322.48</v>
          </cell>
          <cell r="AI1675">
            <v>0</v>
          </cell>
          <cell r="AJ1675" t="str">
            <v>N</v>
          </cell>
        </row>
        <row r="1676">
          <cell r="A1676" t="str">
            <v>15-71-b</v>
          </cell>
          <cell r="B1676" t="str">
            <v>Supply and Erection single phase imported auto circuit breaker 15 Amp.</v>
          </cell>
          <cell r="C1676" t="str">
            <v>Each</v>
          </cell>
          <cell r="D1676">
            <v>44.17</v>
          </cell>
          <cell r="E1676">
            <v>467.67</v>
          </cell>
          <cell r="F1676" t="str">
            <v>Each</v>
          </cell>
          <cell r="G1676">
            <v>44.17</v>
          </cell>
          <cell r="H1676">
            <v>467.67</v>
          </cell>
          <cell r="AI1676">
            <v>0</v>
          </cell>
          <cell r="AJ1676" t="str">
            <v>N</v>
          </cell>
        </row>
        <row r="1677">
          <cell r="A1677" t="str">
            <v>15-71-c</v>
          </cell>
          <cell r="B1677" t="str">
            <v>Supply and Erection single phase imported auto circuit breaker 20 Amp.</v>
          </cell>
          <cell r="C1677" t="str">
            <v>Each</v>
          </cell>
          <cell r="D1677">
            <v>44.17</v>
          </cell>
          <cell r="E1677">
            <v>588.66999999999996</v>
          </cell>
          <cell r="F1677" t="str">
            <v>Each</v>
          </cell>
          <cell r="G1677">
            <v>44.17</v>
          </cell>
          <cell r="H1677">
            <v>588.66999999999996</v>
          </cell>
          <cell r="AI1677">
            <v>0</v>
          </cell>
          <cell r="AJ1677" t="str">
            <v>N</v>
          </cell>
        </row>
        <row r="1678">
          <cell r="A1678" t="str">
            <v>15-71-d</v>
          </cell>
          <cell r="B1678" t="str">
            <v>Supply and Erection single phase imported auto circuit breaker 30 Amp.</v>
          </cell>
          <cell r="C1678" t="str">
            <v>Each</v>
          </cell>
          <cell r="D1678">
            <v>44.17</v>
          </cell>
          <cell r="E1678">
            <v>322.48</v>
          </cell>
          <cell r="F1678" t="str">
            <v>Each</v>
          </cell>
          <cell r="G1678">
            <v>44.17</v>
          </cell>
          <cell r="H1678">
            <v>322.48</v>
          </cell>
          <cell r="AI1678">
            <v>0</v>
          </cell>
          <cell r="AJ1678" t="str">
            <v>N</v>
          </cell>
        </row>
        <row r="1679">
          <cell r="A1679" t="str">
            <v>15-72-a</v>
          </cell>
          <cell r="B1679" t="str">
            <v>Supply and Erection of bus bars for 500 volts 3 phase AC S/W 4 copper bars 40 Amp with bar size 1 1/2" X 1/8"</v>
          </cell>
          <cell r="C1679" t="str">
            <v>Each</v>
          </cell>
          <cell r="D1679">
            <v>511.5</v>
          </cell>
          <cell r="E1679">
            <v>4365.3500000000004</v>
          </cell>
          <cell r="F1679" t="str">
            <v>Each</v>
          </cell>
          <cell r="G1679">
            <v>511.5</v>
          </cell>
          <cell r="H1679">
            <v>4365.3500000000004</v>
          </cell>
          <cell r="AI1679">
            <v>0</v>
          </cell>
          <cell r="AJ1679" t="str">
            <v>N</v>
          </cell>
        </row>
        <row r="1680">
          <cell r="A1680" t="str">
            <v>15-72-b</v>
          </cell>
          <cell r="B1680" t="str">
            <v>Supply and Erection of bus bars 500 volts 3 phase AC supply with 4 copper bars - 100 Amp with bar size1 1 1/2" X 1/8"</v>
          </cell>
          <cell r="C1680" t="str">
            <v>Each</v>
          </cell>
          <cell r="D1680">
            <v>511.5</v>
          </cell>
          <cell r="E1680">
            <v>4380.4799999999996</v>
          </cell>
          <cell r="F1680" t="str">
            <v>Each</v>
          </cell>
          <cell r="G1680">
            <v>511.5</v>
          </cell>
          <cell r="H1680">
            <v>4380.4799999999996</v>
          </cell>
          <cell r="AI1680">
            <v>0</v>
          </cell>
          <cell r="AJ1680" t="str">
            <v>N</v>
          </cell>
        </row>
        <row r="1681">
          <cell r="A1681" t="str">
            <v>15-72-c</v>
          </cell>
          <cell r="B1681" t="str">
            <v>Supply and Erection of bus bars 500 volts 3 phase AC supply with 4 copper bars - 200 Amp with bar size 2"X 1/8"</v>
          </cell>
          <cell r="C1681" t="str">
            <v>Each</v>
          </cell>
          <cell r="D1681">
            <v>899</v>
          </cell>
          <cell r="E1681">
            <v>5218.7</v>
          </cell>
          <cell r="F1681" t="str">
            <v>Each</v>
          </cell>
          <cell r="G1681">
            <v>899</v>
          </cell>
          <cell r="H1681">
            <v>5218.7</v>
          </cell>
          <cell r="AI1681">
            <v>0</v>
          </cell>
          <cell r="AJ1681" t="str">
            <v>N</v>
          </cell>
        </row>
        <row r="1682">
          <cell r="A1682" t="str">
            <v>15-72-d</v>
          </cell>
          <cell r="B1682" t="str">
            <v>Supply and Erection of bus bars 500 volts 3 phase AC supply with 4 copper bars - 300 Amp with bar zise 2" X 3/16"</v>
          </cell>
          <cell r="C1682" t="str">
            <v>Each</v>
          </cell>
          <cell r="D1682">
            <v>1092.75</v>
          </cell>
          <cell r="E1682">
            <v>5427.58</v>
          </cell>
          <cell r="F1682" t="str">
            <v>Each</v>
          </cell>
          <cell r="G1682">
            <v>1092.75</v>
          </cell>
          <cell r="H1682">
            <v>5427.58</v>
          </cell>
          <cell r="AI1682">
            <v>0</v>
          </cell>
          <cell r="AJ1682" t="str">
            <v>N</v>
          </cell>
        </row>
        <row r="1683">
          <cell r="A1683" t="str">
            <v>15-72-e</v>
          </cell>
          <cell r="B1683" t="str">
            <v>Supply and Erection of bus bars 500 volts 3 phase AC supply with 4 copper bars - 500 Amp with zise 2" X 1/4"</v>
          </cell>
          <cell r="C1683" t="str">
            <v>Each</v>
          </cell>
          <cell r="D1683">
            <v>1271</v>
          </cell>
          <cell r="E1683">
            <v>8040.95</v>
          </cell>
          <cell r="F1683" t="str">
            <v>Each</v>
          </cell>
          <cell r="G1683">
            <v>1271</v>
          </cell>
          <cell r="H1683">
            <v>8040.95</v>
          </cell>
          <cell r="AI1683">
            <v>0</v>
          </cell>
          <cell r="AJ1683" t="str">
            <v>N</v>
          </cell>
        </row>
        <row r="1684">
          <cell r="A1684" t="str">
            <v>15-73-a</v>
          </cell>
          <cell r="B1684" t="str">
            <v>Supply and Erection of bracket of channel 3" X 1 1/2" X 1/4" section 2' long for 2 lines</v>
          </cell>
          <cell r="C1684" t="str">
            <v>Each</v>
          </cell>
          <cell r="D1684">
            <v>111.91</v>
          </cell>
          <cell r="E1684">
            <v>338.42</v>
          </cell>
          <cell r="F1684" t="str">
            <v>Each</v>
          </cell>
          <cell r="G1684">
            <v>111.91</v>
          </cell>
          <cell r="H1684">
            <v>338.42</v>
          </cell>
          <cell r="AI1684">
            <v>0</v>
          </cell>
          <cell r="AJ1684" t="str">
            <v>N</v>
          </cell>
        </row>
        <row r="1685">
          <cell r="A1685" t="str">
            <v>15-73-b</v>
          </cell>
          <cell r="B1685" t="str">
            <v>Supply and Erection of bracket of MS channel 3" X 1 1/2" X 1/4" Section:- 4' long for 4 lines</v>
          </cell>
          <cell r="C1685" t="str">
            <v>Each</v>
          </cell>
          <cell r="D1685">
            <v>141.36000000000001</v>
          </cell>
          <cell r="E1685">
            <v>553</v>
          </cell>
          <cell r="F1685" t="str">
            <v>Each</v>
          </cell>
          <cell r="G1685">
            <v>141.36000000000001</v>
          </cell>
          <cell r="H1685">
            <v>553</v>
          </cell>
          <cell r="AI1685">
            <v>0</v>
          </cell>
          <cell r="AJ1685" t="str">
            <v>N</v>
          </cell>
        </row>
        <row r="1686">
          <cell r="A1686" t="str">
            <v>15-74</v>
          </cell>
          <cell r="B1686" t="str">
            <v>Supply and Erection of anchor rod honley type for poles i/e clamps &amp; 7/13 SWG stay wire straning screws PCC 1:3:6.</v>
          </cell>
          <cell r="C1686" t="str">
            <v>Rft</v>
          </cell>
          <cell r="D1686">
            <v>4.3499999999999996</v>
          </cell>
          <cell r="E1686">
            <v>48.34</v>
          </cell>
          <cell r="F1686" t="str">
            <v>m</v>
          </cell>
          <cell r="G1686">
            <v>14.26</v>
          </cell>
          <cell r="H1686">
            <v>158.59</v>
          </cell>
          <cell r="AI1686">
            <v>0</v>
          </cell>
          <cell r="AJ1686" t="str">
            <v>N</v>
          </cell>
        </row>
        <row r="1687">
          <cell r="A1687" t="str">
            <v>15-75-a</v>
          </cell>
          <cell r="B1687" t="str">
            <v>Supply and Erection cubical type factory fabricated floor/wall mounting steel main board comp. : On surface</v>
          </cell>
          <cell r="C1687" t="str">
            <v>Each</v>
          </cell>
          <cell r="D1687">
            <v>1472.5</v>
          </cell>
          <cell r="E1687">
            <v>9821.5</v>
          </cell>
          <cell r="F1687" t="str">
            <v>Each</v>
          </cell>
          <cell r="G1687">
            <v>1472.5</v>
          </cell>
          <cell r="H1687">
            <v>9821.5</v>
          </cell>
          <cell r="AI1687">
            <v>0</v>
          </cell>
          <cell r="AJ1687" t="str">
            <v>N</v>
          </cell>
        </row>
        <row r="1688">
          <cell r="A1688" t="str">
            <v>15-75-b</v>
          </cell>
          <cell r="B1688" t="str">
            <v>Supply and Erection cubical type factory fabricated floor/wall mounting steel main board comp. : Recessed</v>
          </cell>
          <cell r="C1688" t="str">
            <v>Each</v>
          </cell>
          <cell r="D1688">
            <v>1708.1</v>
          </cell>
          <cell r="E1688">
            <v>10057.1</v>
          </cell>
          <cell r="F1688" t="str">
            <v>Each</v>
          </cell>
          <cell r="G1688">
            <v>1708.1</v>
          </cell>
          <cell r="H1688">
            <v>10057.1</v>
          </cell>
          <cell r="AI1688">
            <v>0</v>
          </cell>
          <cell r="AJ1688" t="str">
            <v>N</v>
          </cell>
        </row>
        <row r="1689">
          <cell r="A1689" t="str">
            <v>15-76-a</v>
          </cell>
          <cell r="B1689" t="str">
            <v>Flouresent tube lights fitting 2.5x2.5 feet square type suitable for fixing in recess or direct on complete with 4 Nos 2 ft 20 watts tubes, chokes, starters, holders complete in all respect in steel body.</v>
          </cell>
          <cell r="C1689" t="str">
            <v>Each</v>
          </cell>
          <cell r="D1689">
            <v>124</v>
          </cell>
          <cell r="E1689">
            <v>1939</v>
          </cell>
          <cell r="F1689" t="str">
            <v>Each</v>
          </cell>
          <cell r="G1689">
            <v>124</v>
          </cell>
          <cell r="H1689">
            <v>1939</v>
          </cell>
          <cell r="AI1689">
            <v>0</v>
          </cell>
          <cell r="AJ1689" t="str">
            <v>N</v>
          </cell>
        </row>
        <row r="1690">
          <cell r="A1690" t="str">
            <v>15-76-b</v>
          </cell>
          <cell r="B1690" t="str">
            <v>Supply and Fixing of fluoresent tube fitting rectanglular box types housing made of 22 SWG stave enamelled steel sheet having spring load inner frame attachement with acrylic or polythene complete with 2 No 4 ft 40 watts.</v>
          </cell>
          <cell r="C1690" t="str">
            <v>each</v>
          </cell>
          <cell r="D1690">
            <v>124</v>
          </cell>
          <cell r="E1690">
            <v>1576</v>
          </cell>
          <cell r="F1690" t="str">
            <v>Each</v>
          </cell>
          <cell r="G1690">
            <v>124</v>
          </cell>
          <cell r="H1690">
            <v>1576</v>
          </cell>
          <cell r="AI1690">
            <v>0</v>
          </cell>
          <cell r="AJ1690" t="str">
            <v>N</v>
          </cell>
        </row>
        <row r="1691">
          <cell r="A1691" t="str">
            <v>15-77-a</v>
          </cell>
          <cell r="B1691" t="str">
            <v xml:space="preserve">Supply and Fixing electric AC exhuast/fresh air circulation(double way) 220/230 single phase plastic frame body and blade complete 8"x8" </v>
          </cell>
          <cell r="C1691" t="str">
            <v>each</v>
          </cell>
          <cell r="D1691">
            <v>196.85</v>
          </cell>
          <cell r="E1691">
            <v>1644.36</v>
          </cell>
          <cell r="F1691" t="str">
            <v>Each</v>
          </cell>
          <cell r="G1691">
            <v>196.85</v>
          </cell>
          <cell r="H1691">
            <v>1644.36</v>
          </cell>
          <cell r="AI1691">
            <v>0</v>
          </cell>
          <cell r="AJ1691" t="str">
            <v>N</v>
          </cell>
        </row>
        <row r="1692">
          <cell r="A1692" t="str">
            <v>15-77-b</v>
          </cell>
          <cell r="B1692" t="str">
            <v>Supply and Fixing electric AC exhuast/fresh air circulation(double way) 220/230 single phase plastic frame body and blade complete 10"x10" .</v>
          </cell>
          <cell r="C1692" t="str">
            <v>each</v>
          </cell>
          <cell r="D1692">
            <v>196.85</v>
          </cell>
          <cell r="E1692">
            <v>1726.91</v>
          </cell>
          <cell r="F1692" t="str">
            <v>Each</v>
          </cell>
          <cell r="G1692">
            <v>196.85</v>
          </cell>
          <cell r="H1692">
            <v>1726.91</v>
          </cell>
          <cell r="AI1692">
            <v>0</v>
          </cell>
          <cell r="AJ1692" t="str">
            <v>N</v>
          </cell>
        </row>
        <row r="1693">
          <cell r="A1693" t="str">
            <v>15-77-c</v>
          </cell>
          <cell r="B1693" t="str">
            <v>Supply and fixing electric AC exhaust/fresh air circulation(Double way) 220/23 0 single phase plastic frame body and blade complete 12"x12"</v>
          </cell>
          <cell r="C1693" t="str">
            <v>each</v>
          </cell>
          <cell r="D1693">
            <v>73.78</v>
          </cell>
          <cell r="E1693">
            <v>5196.62</v>
          </cell>
          <cell r="F1693" t="str">
            <v>Each</v>
          </cell>
          <cell r="G1693">
            <v>73.78</v>
          </cell>
          <cell r="H1693">
            <v>5196.62</v>
          </cell>
          <cell r="AI1693">
            <v>0</v>
          </cell>
          <cell r="AJ1693" t="str">
            <v>N</v>
          </cell>
        </row>
        <row r="1694">
          <cell r="A1694" t="str">
            <v>15-78</v>
          </cell>
          <cell r="B1694" t="str">
            <v>Supply and Fixing bracket fan pak made complete</v>
          </cell>
          <cell r="C1694" t="str">
            <v>each</v>
          </cell>
          <cell r="D1694">
            <v>99.2</v>
          </cell>
          <cell r="E1694">
            <v>1853.7</v>
          </cell>
          <cell r="F1694" t="str">
            <v>Each</v>
          </cell>
          <cell r="G1694">
            <v>99.2</v>
          </cell>
          <cell r="H1694">
            <v>1853.7</v>
          </cell>
          <cell r="AI1694">
            <v>0</v>
          </cell>
          <cell r="AJ1694" t="str">
            <v>N</v>
          </cell>
        </row>
        <row r="1695">
          <cell r="A1695" t="str">
            <v>15-79-a</v>
          </cell>
          <cell r="B1695" t="str">
            <v>Supply and Fixing PVC conduit for surface wiring (dura duct) 1/2" including all charges for nail screws etc</v>
          </cell>
          <cell r="C1695" t="str">
            <v>Rft</v>
          </cell>
          <cell r="D1695">
            <v>4.54</v>
          </cell>
          <cell r="E1695">
            <v>8.77</v>
          </cell>
          <cell r="F1695" t="str">
            <v>m</v>
          </cell>
          <cell r="G1695">
            <v>14.88</v>
          </cell>
          <cell r="H1695">
            <v>28.78</v>
          </cell>
          <cell r="AI1695">
            <v>0</v>
          </cell>
          <cell r="AJ1695" t="str">
            <v>N</v>
          </cell>
        </row>
        <row r="1696">
          <cell r="A1696" t="str">
            <v>15-79-b</v>
          </cell>
          <cell r="B1696" t="str">
            <v>PVC conduit for surface wiring (dura duct) 1" including all charges for nail screws etc complete</v>
          </cell>
          <cell r="C1696" t="str">
            <v>Rft</v>
          </cell>
          <cell r="D1696">
            <v>4.54</v>
          </cell>
          <cell r="E1696">
            <v>10.34</v>
          </cell>
          <cell r="F1696" t="str">
            <v>m</v>
          </cell>
          <cell r="G1696">
            <v>14.88</v>
          </cell>
          <cell r="H1696">
            <v>33.94</v>
          </cell>
          <cell r="AI1696">
            <v>0</v>
          </cell>
          <cell r="AJ1696" t="str">
            <v>N</v>
          </cell>
        </row>
        <row r="1697">
          <cell r="A1697" t="str">
            <v>15-79-c</v>
          </cell>
          <cell r="B1697" t="str">
            <v>PVC conduit for surface wiring (dura duct) 1.5" including all charges for nail screws etc complete</v>
          </cell>
          <cell r="C1697" t="str">
            <v>Rft</v>
          </cell>
          <cell r="D1697">
            <v>4.54</v>
          </cell>
          <cell r="E1697">
            <v>19.66</v>
          </cell>
          <cell r="F1697" t="str">
            <v>m</v>
          </cell>
          <cell r="G1697">
            <v>14.88</v>
          </cell>
          <cell r="H1697">
            <v>64.510000000000005</v>
          </cell>
          <cell r="AI1697">
            <v>0</v>
          </cell>
          <cell r="AJ1697" t="str">
            <v>N</v>
          </cell>
        </row>
        <row r="1698">
          <cell r="A1698" t="str">
            <v>15-79-d</v>
          </cell>
          <cell r="B1698" t="str">
            <v xml:space="preserve">PVC conduit for surface wiring (dura duct) 2" including all charges for nail screws etc complete </v>
          </cell>
          <cell r="C1698" t="str">
            <v>Rft</v>
          </cell>
          <cell r="D1698">
            <v>4.54</v>
          </cell>
          <cell r="E1698">
            <v>26.32</v>
          </cell>
          <cell r="F1698" t="str">
            <v>m</v>
          </cell>
          <cell r="G1698">
            <v>14.88</v>
          </cell>
          <cell r="H1698">
            <v>86.34</v>
          </cell>
          <cell r="AI1698">
            <v>0</v>
          </cell>
          <cell r="AJ1698" t="str">
            <v>N</v>
          </cell>
        </row>
        <row r="1699">
          <cell r="A1699" t="str">
            <v>15-80</v>
          </cell>
          <cell r="B1699" t="str">
            <v>Supply and Fixing dimmer switch complete</v>
          </cell>
          <cell r="C1699" t="str">
            <v>each</v>
          </cell>
          <cell r="D1699">
            <v>49.6</v>
          </cell>
          <cell r="E1699">
            <v>122.2</v>
          </cell>
          <cell r="F1699" t="str">
            <v>Each</v>
          </cell>
          <cell r="G1699">
            <v>49.6</v>
          </cell>
          <cell r="H1699">
            <v>122.2</v>
          </cell>
          <cell r="AI1699">
            <v>0</v>
          </cell>
          <cell r="AJ1699" t="str">
            <v>N</v>
          </cell>
        </row>
        <row r="1700">
          <cell r="A1700" t="str">
            <v>15-81</v>
          </cell>
          <cell r="B1700" t="str">
            <v>Supply and Fixing 20 Amp power plug</v>
          </cell>
          <cell r="C1700" t="str">
            <v>each</v>
          </cell>
          <cell r="D1700">
            <v>49.6</v>
          </cell>
          <cell r="E1700">
            <v>182.7</v>
          </cell>
          <cell r="F1700" t="str">
            <v>Each</v>
          </cell>
          <cell r="G1700">
            <v>49.6</v>
          </cell>
          <cell r="H1700">
            <v>182.7</v>
          </cell>
          <cell r="AI1700">
            <v>0</v>
          </cell>
          <cell r="AJ1700" t="str">
            <v>N</v>
          </cell>
        </row>
        <row r="1701">
          <cell r="A1701" t="str">
            <v>15-82</v>
          </cell>
          <cell r="B1701" t="str">
            <v>Supply and Fixing Asia porcelin power plug 30 Amp</v>
          </cell>
          <cell r="C1701" t="str">
            <v>each</v>
          </cell>
          <cell r="D1701">
            <v>49.6</v>
          </cell>
          <cell r="E1701">
            <v>219</v>
          </cell>
          <cell r="F1701" t="str">
            <v>Each</v>
          </cell>
          <cell r="G1701">
            <v>49.6</v>
          </cell>
          <cell r="H1701">
            <v>219</v>
          </cell>
          <cell r="AI1701">
            <v>0</v>
          </cell>
          <cell r="AJ1701" t="str">
            <v>N</v>
          </cell>
        </row>
        <row r="1702">
          <cell r="A1702" t="str">
            <v>15-83</v>
          </cell>
          <cell r="B1702" t="str">
            <v>Supply and fixing light plug 10 Amp</v>
          </cell>
          <cell r="C1702" t="str">
            <v>each</v>
          </cell>
          <cell r="D1702">
            <v>49.6</v>
          </cell>
          <cell r="E1702">
            <v>110.1</v>
          </cell>
          <cell r="F1702" t="str">
            <v>Each</v>
          </cell>
          <cell r="G1702">
            <v>49.6</v>
          </cell>
          <cell r="H1702">
            <v>110.1</v>
          </cell>
          <cell r="AI1702">
            <v>0</v>
          </cell>
          <cell r="AJ1702" t="str">
            <v>N</v>
          </cell>
        </row>
        <row r="1703">
          <cell r="A1703" t="str">
            <v>15-84</v>
          </cell>
          <cell r="B1703" t="str">
            <v>Supply and fitting of capacitor 2.2 uf for ceiling fans</v>
          </cell>
          <cell r="C1703" t="str">
            <v>each</v>
          </cell>
          <cell r="D1703">
            <v>29.45</v>
          </cell>
          <cell r="E1703">
            <v>65.75</v>
          </cell>
          <cell r="F1703" t="str">
            <v>Each</v>
          </cell>
          <cell r="G1703">
            <v>29.45</v>
          </cell>
          <cell r="H1703">
            <v>65.75</v>
          </cell>
          <cell r="AI1703">
            <v>0</v>
          </cell>
          <cell r="AJ1703" t="str">
            <v>N</v>
          </cell>
        </row>
        <row r="1704">
          <cell r="A1704" t="str">
            <v>15-85</v>
          </cell>
          <cell r="B1704" t="str">
            <v>Supply and fitting of ball bearing of size 6201, 6202 or 6203 for ceiling fans</v>
          </cell>
          <cell r="C1704" t="str">
            <v>each</v>
          </cell>
          <cell r="D1704">
            <v>36.81</v>
          </cell>
          <cell r="E1704">
            <v>145.71</v>
          </cell>
          <cell r="F1704" t="str">
            <v>Each</v>
          </cell>
          <cell r="G1704">
            <v>36.81</v>
          </cell>
          <cell r="H1704">
            <v>145.71</v>
          </cell>
          <cell r="AI1704">
            <v>0</v>
          </cell>
          <cell r="AJ1704" t="str">
            <v>N</v>
          </cell>
        </row>
        <row r="1705">
          <cell r="A1705" t="str">
            <v>15-86</v>
          </cell>
          <cell r="B1705" t="str">
            <v>Supply and erection of cut out, bakelite open type</v>
          </cell>
          <cell r="C1705" t="str">
            <v>each</v>
          </cell>
          <cell r="D1705">
            <v>6.48</v>
          </cell>
          <cell r="E1705">
            <v>34.31</v>
          </cell>
          <cell r="F1705" t="str">
            <v>Each</v>
          </cell>
          <cell r="G1705">
            <v>6.48</v>
          </cell>
          <cell r="H1705">
            <v>34.31</v>
          </cell>
          <cell r="AI1705">
            <v>0</v>
          </cell>
          <cell r="AJ1705" t="str">
            <v>N</v>
          </cell>
        </row>
        <row r="1706">
          <cell r="A1706" t="str">
            <v>15-87</v>
          </cell>
          <cell r="B1706" t="str">
            <v>Supply and erection of cut out bakelite Recessed type cut out</v>
          </cell>
          <cell r="C1706" t="str">
            <v>each</v>
          </cell>
          <cell r="D1706">
            <v>6.48</v>
          </cell>
          <cell r="E1706">
            <v>40.36</v>
          </cell>
          <cell r="F1706" t="str">
            <v>Each</v>
          </cell>
          <cell r="G1706">
            <v>6.48</v>
          </cell>
          <cell r="H1706">
            <v>40.36</v>
          </cell>
          <cell r="AI1706">
            <v>0</v>
          </cell>
          <cell r="AJ1706" t="str">
            <v>N</v>
          </cell>
        </row>
        <row r="1707">
          <cell r="A1707" t="str">
            <v>15-88</v>
          </cell>
          <cell r="B1707" t="str">
            <v>Supply and erection of kit kat 500 volts 15/20 Amp</v>
          </cell>
          <cell r="C1707" t="str">
            <v>each</v>
          </cell>
          <cell r="D1707">
            <v>10.58</v>
          </cell>
          <cell r="E1707">
            <v>57.77</v>
          </cell>
          <cell r="F1707" t="str">
            <v>Each</v>
          </cell>
          <cell r="G1707">
            <v>10.58</v>
          </cell>
          <cell r="H1707">
            <v>57.77</v>
          </cell>
          <cell r="AI1707">
            <v>0</v>
          </cell>
          <cell r="AJ1707" t="str">
            <v>N</v>
          </cell>
        </row>
        <row r="1708">
          <cell r="A1708" t="str">
            <v>15-89</v>
          </cell>
          <cell r="B1708" t="str">
            <v>Supply and erection of kit kat 500 volts 30/35 Amp</v>
          </cell>
          <cell r="C1708" t="str">
            <v>Each</v>
          </cell>
          <cell r="D1708">
            <v>11.86</v>
          </cell>
          <cell r="E1708">
            <v>95.35</v>
          </cell>
          <cell r="F1708" t="str">
            <v>Each</v>
          </cell>
          <cell r="G1708">
            <v>11.86</v>
          </cell>
          <cell r="H1708">
            <v>95.35</v>
          </cell>
          <cell r="AI1708">
            <v>0</v>
          </cell>
          <cell r="AJ1708" t="str">
            <v>N</v>
          </cell>
        </row>
        <row r="1709">
          <cell r="A1709" t="str">
            <v>15-90</v>
          </cell>
          <cell r="B1709" t="str">
            <v>Supply and erection of kit kat 500 volts 60/65 Amp</v>
          </cell>
          <cell r="C1709" t="str">
            <v>each</v>
          </cell>
          <cell r="D1709">
            <v>17</v>
          </cell>
          <cell r="E1709">
            <v>130.74</v>
          </cell>
          <cell r="F1709" t="str">
            <v>Each</v>
          </cell>
          <cell r="G1709">
            <v>17</v>
          </cell>
          <cell r="H1709">
            <v>130.74</v>
          </cell>
          <cell r="AI1709">
            <v>0</v>
          </cell>
          <cell r="AJ1709" t="str">
            <v>N</v>
          </cell>
        </row>
        <row r="1710">
          <cell r="A1710" t="str">
            <v>15-91</v>
          </cell>
          <cell r="B1710" t="str">
            <v>Supply and erection of kit kat 500 volts 100 Amp</v>
          </cell>
          <cell r="C1710" t="str">
            <v>each</v>
          </cell>
          <cell r="D1710">
            <v>20.37</v>
          </cell>
          <cell r="E1710">
            <v>243.01</v>
          </cell>
          <cell r="F1710" t="str">
            <v>Each</v>
          </cell>
          <cell r="G1710">
            <v>20.37</v>
          </cell>
          <cell r="H1710">
            <v>243.01</v>
          </cell>
          <cell r="AI1710">
            <v>0</v>
          </cell>
          <cell r="AJ1710" t="str">
            <v>N</v>
          </cell>
        </row>
        <row r="1711">
          <cell r="A1711" t="str">
            <v>15-92</v>
          </cell>
          <cell r="B1711" t="str">
            <v>Supply and erection of kit kat 500 volts 200 Amp</v>
          </cell>
          <cell r="C1711" t="str">
            <v>Each</v>
          </cell>
          <cell r="D1711">
            <v>23.52</v>
          </cell>
          <cell r="E1711">
            <v>391.36</v>
          </cell>
          <cell r="F1711" t="str">
            <v>Each</v>
          </cell>
          <cell r="G1711">
            <v>23.52</v>
          </cell>
          <cell r="H1711">
            <v>391.36</v>
          </cell>
          <cell r="AI1711">
            <v>0</v>
          </cell>
          <cell r="AJ1711" t="str">
            <v>N</v>
          </cell>
        </row>
        <row r="1712">
          <cell r="A1712" t="str">
            <v>15-93</v>
          </cell>
          <cell r="B1712" t="str">
            <v>Supply and erection of kit kat 500 volts 300 Amp</v>
          </cell>
          <cell r="C1712" t="str">
            <v>Each</v>
          </cell>
          <cell r="D1712">
            <v>23.52</v>
          </cell>
          <cell r="E1712">
            <v>391.36</v>
          </cell>
          <cell r="F1712" t="str">
            <v>Each</v>
          </cell>
          <cell r="G1712">
            <v>23.52</v>
          </cell>
          <cell r="H1712">
            <v>391.36</v>
          </cell>
          <cell r="AI1712">
            <v>0</v>
          </cell>
          <cell r="AJ1712" t="str">
            <v>N</v>
          </cell>
        </row>
        <row r="1713">
          <cell r="A1713" t="str">
            <v>15-94</v>
          </cell>
          <cell r="B1713" t="str">
            <v>Supply and erection of kit kat 500 volts 400 Amp</v>
          </cell>
          <cell r="C1713" t="str">
            <v>Each</v>
          </cell>
          <cell r="D1713">
            <v>29.14</v>
          </cell>
          <cell r="E1713">
            <v>359.47</v>
          </cell>
          <cell r="F1713" t="str">
            <v>Each</v>
          </cell>
          <cell r="G1713">
            <v>29.14</v>
          </cell>
          <cell r="H1713">
            <v>359.47</v>
          </cell>
          <cell r="AI1713">
            <v>0</v>
          </cell>
          <cell r="AJ1713" t="str">
            <v>N</v>
          </cell>
        </row>
        <row r="1714">
          <cell r="A1714" t="str">
            <v>15-95-a</v>
          </cell>
          <cell r="B1714" t="str">
            <v>Providing &amp; Fixing Honda Generator EP 2500ex, 2.2 KVA Petrol driven.</v>
          </cell>
          <cell r="C1714" t="str">
            <v>Each</v>
          </cell>
          <cell r="D1714">
            <v>449.5</v>
          </cell>
          <cell r="E1714">
            <v>58771.26</v>
          </cell>
          <cell r="F1714" t="str">
            <v>Each</v>
          </cell>
          <cell r="G1714">
            <v>449.5</v>
          </cell>
          <cell r="H1714">
            <v>58771.26</v>
          </cell>
          <cell r="AI1714">
            <v>0</v>
          </cell>
          <cell r="AJ1714" t="str">
            <v>N</v>
          </cell>
        </row>
        <row r="1715">
          <cell r="A1715" t="str">
            <v>15-95-b</v>
          </cell>
          <cell r="B1715" t="str">
            <v>Providing &amp; Fixing Honda Generator EP 2500ex, 2.2 KVA Petrol-cum-Gas driven</v>
          </cell>
          <cell r="C1715" t="str">
            <v>Each</v>
          </cell>
          <cell r="D1715">
            <v>449.5</v>
          </cell>
          <cell r="E1715">
            <v>61796.26</v>
          </cell>
          <cell r="F1715" t="str">
            <v>Each</v>
          </cell>
          <cell r="G1715">
            <v>449.5</v>
          </cell>
          <cell r="H1715">
            <v>61796.26</v>
          </cell>
          <cell r="AI1715">
            <v>0</v>
          </cell>
          <cell r="AJ1715" t="str">
            <v>N</v>
          </cell>
        </row>
        <row r="1716">
          <cell r="A1716" t="str">
            <v>15-95-c</v>
          </cell>
          <cell r="B1716" t="str">
            <v>Providing &amp; Fixing Honda Generator EP 2800ex, 3.1 KVA Petrol-cum-Gas driven.</v>
          </cell>
          <cell r="C1716" t="str">
            <v>Each</v>
          </cell>
          <cell r="D1716">
            <v>449.5</v>
          </cell>
          <cell r="E1716">
            <v>96886.26</v>
          </cell>
          <cell r="F1716" t="str">
            <v>Each</v>
          </cell>
          <cell r="G1716">
            <v>449.5</v>
          </cell>
          <cell r="H1716">
            <v>96886.26</v>
          </cell>
          <cell r="AI1716">
            <v>0</v>
          </cell>
          <cell r="AJ1716" t="str">
            <v>N</v>
          </cell>
        </row>
        <row r="1717">
          <cell r="A1717" t="str">
            <v>15-95-d</v>
          </cell>
          <cell r="B1717" t="str">
            <v>Providing &amp; Fixing Honda Generator EP 2800ex, 3.1 KVA Petrol driven.</v>
          </cell>
          <cell r="C1717" t="str">
            <v>Each</v>
          </cell>
          <cell r="D1717">
            <v>449.5</v>
          </cell>
          <cell r="E1717">
            <v>93861.26</v>
          </cell>
          <cell r="F1717" t="str">
            <v>Each</v>
          </cell>
          <cell r="G1717">
            <v>449.5</v>
          </cell>
          <cell r="H1717">
            <v>93861.26</v>
          </cell>
          <cell r="AI1717">
            <v>0</v>
          </cell>
          <cell r="AJ1717" t="str">
            <v>N</v>
          </cell>
        </row>
        <row r="1718">
          <cell r="A1718" t="str">
            <v>16-01</v>
          </cell>
          <cell r="B1718" t="str">
            <v>Providing and Laying sub-base course of brick on edge 4.5" thick including compaction to required camber &amp; grade</v>
          </cell>
          <cell r="C1718" t="str">
            <v>100 Cft</v>
          </cell>
          <cell r="D1718">
            <v>2222.39</v>
          </cell>
          <cell r="E1718">
            <v>8159.25</v>
          </cell>
          <cell r="F1718" t="str">
            <v>m3</v>
          </cell>
          <cell r="G1718">
            <v>784.83</v>
          </cell>
          <cell r="H1718">
            <v>2881.42</v>
          </cell>
          <cell r="J1718" t="str">
            <v>The nominal</v>
          </cell>
          <cell r="O1718">
            <v>1350</v>
          </cell>
          <cell r="P1718" t="str">
            <v>Nos.</v>
          </cell>
          <cell r="Q1718">
            <v>476.75</v>
          </cell>
          <cell r="R1718" t="str">
            <v>Nos.</v>
          </cell>
          <cell r="AI1718">
            <v>1826.75</v>
          </cell>
          <cell r="AJ1718" t="str">
            <v>Y</v>
          </cell>
        </row>
        <row r="1719">
          <cell r="A1719" t="str">
            <v>16-02</v>
          </cell>
          <cell r="B1719" t="str">
            <v>Providing and Laying sub-base course of brick aggregate,including compaction to required camber, grade &amp; density.</v>
          </cell>
          <cell r="C1719" t="str">
            <v>100 Cft</v>
          </cell>
          <cell r="D1719">
            <v>837</v>
          </cell>
          <cell r="E1719">
            <v>2692.68</v>
          </cell>
          <cell r="F1719" t="str">
            <v>m3</v>
          </cell>
          <cell r="G1719">
            <v>295.58</v>
          </cell>
          <cell r="H1719">
            <v>950.91</v>
          </cell>
          <cell r="J1719" t="str">
            <v>To be used only when</v>
          </cell>
          <cell r="AI1719">
            <v>0</v>
          </cell>
          <cell r="AJ1719" t="str">
            <v>N</v>
          </cell>
        </row>
        <row r="1720">
          <cell r="A1720" t="str">
            <v>16-03-a</v>
          </cell>
          <cell r="B1720" t="str">
            <v>Granular Sub Base Course using Pit Run Gravel</v>
          </cell>
          <cell r="C1720" t="str">
            <v>100 Cft</v>
          </cell>
          <cell r="D1720">
            <v>439.58</v>
          </cell>
          <cell r="E1720">
            <v>1795.34</v>
          </cell>
          <cell r="F1720" t="str">
            <v>m3</v>
          </cell>
          <cell r="G1720">
            <v>155.24</v>
          </cell>
          <cell r="H1720">
            <v>634.02</v>
          </cell>
          <cell r="J1720" t="str">
            <v>a) The carriage of the
whole distance to side
of work shall be
calculated on the
basis of the rates of
the actual means of
transport used in
carriage that is i.e
road and rail is the
case may be. b) It
shall be payable from
the nearest approved
quarry.</v>
          </cell>
          <cell r="AI1720">
            <v>0</v>
          </cell>
          <cell r="AJ1720" t="str">
            <v>N</v>
          </cell>
        </row>
        <row r="1721">
          <cell r="A1721" t="str">
            <v>16-03-b</v>
          </cell>
          <cell r="B1721" t="str">
            <v>Granular Sub Base Using Crushed Stone Aggregate</v>
          </cell>
          <cell r="C1721" t="str">
            <v>100 Cft</v>
          </cell>
          <cell r="D1721">
            <v>265.98</v>
          </cell>
          <cell r="E1721">
            <v>2439.1999999999998</v>
          </cell>
          <cell r="F1721" t="str">
            <v>m3</v>
          </cell>
          <cell r="G1721">
            <v>93.93</v>
          </cell>
          <cell r="H1721">
            <v>861.4</v>
          </cell>
          <cell r="J1721" t="str">
            <v>c) The quantity of pit
run or bed run gravel
in crush stone
aggregate for payment
of carriage shall be
taken as per actual
volume but not more
than 120 Cft.</v>
          </cell>
          <cell r="AI1721">
            <v>0</v>
          </cell>
          <cell r="AJ1721" t="str">
            <v>N</v>
          </cell>
        </row>
        <row r="1722">
          <cell r="A1722" t="str">
            <v>16-04-a</v>
          </cell>
          <cell r="B1722" t="str">
            <v>Aggregate Base Course</v>
          </cell>
          <cell r="C1722" t="str">
            <v>100 Cft</v>
          </cell>
          <cell r="D1722">
            <v>265.98</v>
          </cell>
          <cell r="E1722">
            <v>2787.84</v>
          </cell>
          <cell r="F1722" t="str">
            <v>m3</v>
          </cell>
          <cell r="G1722">
            <v>93.93</v>
          </cell>
          <cell r="H1722">
            <v>984.52</v>
          </cell>
          <cell r="AI1722">
            <v>0</v>
          </cell>
          <cell r="AJ1722" t="str">
            <v>N</v>
          </cell>
        </row>
        <row r="1723">
          <cell r="A1723" t="str">
            <v>16-04-b</v>
          </cell>
          <cell r="B1723" t="str">
            <v>Water Bound Macadam Base Course</v>
          </cell>
          <cell r="C1723" t="str">
            <v>100 Cft</v>
          </cell>
          <cell r="D1723">
            <v>265.98</v>
          </cell>
          <cell r="E1723">
            <v>2819.65</v>
          </cell>
          <cell r="F1723" t="str">
            <v>m3</v>
          </cell>
          <cell r="G1723">
            <v>93.93</v>
          </cell>
          <cell r="H1723">
            <v>995.75</v>
          </cell>
          <cell r="AI1723">
            <v>0</v>
          </cell>
          <cell r="AJ1723" t="str">
            <v>N</v>
          </cell>
        </row>
        <row r="1724">
          <cell r="A1724" t="str">
            <v>16-05</v>
          </cell>
          <cell r="B1724" t="str">
            <v>Providing and Laying road edging of 3" wide &amp; 9" deep brick on end, complete</v>
          </cell>
          <cell r="C1724" t="str">
            <v>100 Rft</v>
          </cell>
          <cell r="D1724">
            <v>852.5</v>
          </cell>
          <cell r="E1724">
            <v>2546.5</v>
          </cell>
          <cell r="F1724" t="str">
            <v>m</v>
          </cell>
          <cell r="G1724">
            <v>27.97</v>
          </cell>
          <cell r="H1724">
            <v>83.55</v>
          </cell>
          <cell r="O1724">
            <v>400</v>
          </cell>
          <cell r="P1724" t="str">
            <v>Nos.</v>
          </cell>
          <cell r="Q1724">
            <v>13.12</v>
          </cell>
          <cell r="R1724" t="str">
            <v>Nos.</v>
          </cell>
          <cell r="AI1724">
            <v>413.12</v>
          </cell>
          <cell r="AJ1724" t="str">
            <v>Y</v>
          </cell>
        </row>
        <row r="1725">
          <cell r="A1725" t="str">
            <v>16-06</v>
          </cell>
          <cell r="B1725" t="str">
            <v>Bitumenous Prime Coat</v>
          </cell>
          <cell r="C1725" t="str">
            <v>100 Sft</v>
          </cell>
          <cell r="D1725">
            <v>7.2</v>
          </cell>
          <cell r="E1725">
            <v>738.79</v>
          </cell>
          <cell r="F1725" t="str">
            <v>m2</v>
          </cell>
          <cell r="G1725">
            <v>0.77</v>
          </cell>
          <cell r="H1725">
            <v>79.489999999999995</v>
          </cell>
          <cell r="AE1725">
            <v>5.5759999999999996</v>
          </cell>
          <cell r="AF1725" t="str">
            <v>Kg</v>
          </cell>
          <cell r="AG1725">
            <v>0.6</v>
          </cell>
          <cell r="AH1725" t="str">
            <v>Kg</v>
          </cell>
          <cell r="AI1725">
            <v>6.1759999999999993</v>
          </cell>
          <cell r="AJ1725" t="str">
            <v>Y</v>
          </cell>
        </row>
        <row r="1726">
          <cell r="A1726" t="str">
            <v>16-07</v>
          </cell>
          <cell r="B1726" t="str">
            <v>Bitumenous Tack Coat</v>
          </cell>
          <cell r="C1726" t="str">
            <v>100 Sft</v>
          </cell>
          <cell r="D1726">
            <v>20.16</v>
          </cell>
          <cell r="E1726">
            <v>332.74</v>
          </cell>
          <cell r="F1726" t="str">
            <v>m2</v>
          </cell>
          <cell r="G1726">
            <v>2.17</v>
          </cell>
          <cell r="H1726">
            <v>35.799999999999997</v>
          </cell>
          <cell r="AE1726">
            <v>4.1820000000000004</v>
          </cell>
          <cell r="AF1726" t="str">
            <v>Kg</v>
          </cell>
          <cell r="AG1726">
            <v>0.45</v>
          </cell>
          <cell r="AH1726" t="str">
            <v>Kg</v>
          </cell>
          <cell r="AI1726">
            <v>4.6320000000000006</v>
          </cell>
          <cell r="AJ1726" t="str">
            <v>Y</v>
          </cell>
        </row>
        <row r="1727">
          <cell r="A1727" t="str">
            <v>16-08-a</v>
          </cell>
          <cell r="B1727" t="str">
            <v>Single bitumenous Surface Treatment</v>
          </cell>
          <cell r="C1727" t="str">
            <v>100 Sft</v>
          </cell>
          <cell r="D1727">
            <v>13.69</v>
          </cell>
          <cell r="E1727">
            <v>1252.8599999999999</v>
          </cell>
          <cell r="F1727" t="str">
            <v>m2</v>
          </cell>
          <cell r="G1727">
            <v>1.47</v>
          </cell>
          <cell r="H1727">
            <v>134.81</v>
          </cell>
          <cell r="AE1727">
            <v>15.705</v>
          </cell>
          <cell r="AF1727" t="str">
            <v>Kg</v>
          </cell>
          <cell r="AG1727">
            <v>1.69</v>
          </cell>
          <cell r="AH1727" t="str">
            <v>Kg</v>
          </cell>
          <cell r="AI1727">
            <v>17.395</v>
          </cell>
          <cell r="AJ1727" t="str">
            <v>Y</v>
          </cell>
        </row>
        <row r="1728">
          <cell r="A1728" t="str">
            <v>16-08-b</v>
          </cell>
          <cell r="B1728" t="str">
            <v>Double bitumenous Surface Treatment</v>
          </cell>
          <cell r="C1728" t="str">
            <v>100 Sft</v>
          </cell>
          <cell r="D1728">
            <v>20.83</v>
          </cell>
          <cell r="E1728">
            <v>2607.88</v>
          </cell>
          <cell r="F1728" t="str">
            <v>m2</v>
          </cell>
          <cell r="G1728">
            <v>2.2400000000000002</v>
          </cell>
          <cell r="H1728">
            <v>280.61</v>
          </cell>
          <cell r="AE1728">
            <v>33.36</v>
          </cell>
          <cell r="AF1728" t="str">
            <v>Kg</v>
          </cell>
          <cell r="AG1728">
            <v>3.59</v>
          </cell>
          <cell r="AH1728" t="str">
            <v>Kg</v>
          </cell>
          <cell r="AI1728">
            <v>36.950000000000003</v>
          </cell>
          <cell r="AJ1728" t="str">
            <v>Y</v>
          </cell>
        </row>
        <row r="1729">
          <cell r="A1729" t="str">
            <v>16-08-c</v>
          </cell>
          <cell r="B1729" t="str">
            <v>Triple bitumenous Surface Treatment</v>
          </cell>
          <cell r="C1729" t="str">
            <v>100 Sft</v>
          </cell>
          <cell r="D1729">
            <v>34.44</v>
          </cell>
          <cell r="E1729">
            <v>3158.15</v>
          </cell>
          <cell r="F1729" t="str">
            <v>m2</v>
          </cell>
          <cell r="G1729">
            <v>3.71</v>
          </cell>
          <cell r="H1729">
            <v>339.82</v>
          </cell>
          <cell r="AE1729">
            <v>39.68</v>
          </cell>
          <cell r="AF1729" t="str">
            <v>Kg</v>
          </cell>
          <cell r="AG1729">
            <v>4.2699999999999996</v>
          </cell>
          <cell r="AH1729" t="str">
            <v>Kg</v>
          </cell>
          <cell r="AI1729">
            <v>43.95</v>
          </cell>
          <cell r="AJ1729" t="str">
            <v>Y</v>
          </cell>
        </row>
        <row r="1730">
          <cell r="A1730" t="str">
            <v>16-09-a</v>
          </cell>
          <cell r="B1730" t="str">
            <v>Resurfacing of road complete with per 100sft : 22 Ibs. bitumen, 2.5"cft bajri/crush aggregate</v>
          </cell>
          <cell r="C1730" t="str">
            <v>100 Sft</v>
          </cell>
          <cell r="D1730">
            <v>35.03</v>
          </cell>
          <cell r="E1730">
            <v>809.16</v>
          </cell>
          <cell r="F1730" t="str">
            <v>m2</v>
          </cell>
          <cell r="G1730">
            <v>3.77</v>
          </cell>
          <cell r="H1730">
            <v>87.07</v>
          </cell>
          <cell r="AE1730">
            <v>10</v>
          </cell>
          <cell r="AF1730" t="str">
            <v>Kg</v>
          </cell>
          <cell r="AG1730">
            <v>1.08</v>
          </cell>
          <cell r="AH1730" t="str">
            <v>Kg</v>
          </cell>
          <cell r="AI1730">
            <v>11.08</v>
          </cell>
          <cell r="AJ1730" t="str">
            <v>Y</v>
          </cell>
        </row>
        <row r="1731">
          <cell r="A1731" t="str">
            <v>16-09-b</v>
          </cell>
          <cell r="B1731" t="str">
            <v>Resurfacing of road complete with per 100sft : 20 Ibs. bitumen, 2"cft bajri/crush aggregate</v>
          </cell>
          <cell r="C1731" t="str">
            <v>100 Sft</v>
          </cell>
          <cell r="D1731">
            <v>49.03</v>
          </cell>
          <cell r="E1731">
            <v>754.88</v>
          </cell>
          <cell r="F1731" t="str">
            <v>m2</v>
          </cell>
          <cell r="G1731">
            <v>5.28</v>
          </cell>
          <cell r="H1731">
            <v>81.23</v>
          </cell>
          <cell r="AE1731">
            <v>9.0719999999999992</v>
          </cell>
          <cell r="AF1731" t="str">
            <v>Kg</v>
          </cell>
          <cell r="AG1731">
            <v>0.98</v>
          </cell>
          <cell r="AH1731" t="str">
            <v>Kg</v>
          </cell>
          <cell r="AI1731">
            <v>10.052</v>
          </cell>
          <cell r="AJ1731" t="str">
            <v>Y</v>
          </cell>
        </row>
        <row r="1732">
          <cell r="A1732" t="str">
            <v>16-10</v>
          </cell>
          <cell r="B1732" t="str">
            <v>Scarifying/Dismantling old road surface, including removal of debris within one chain (NHA specified)</v>
          </cell>
          <cell r="C1732" t="str">
            <v>100 Sft</v>
          </cell>
          <cell r="D1732">
            <v>139.5</v>
          </cell>
          <cell r="E1732">
            <v>139.5</v>
          </cell>
          <cell r="F1732" t="str">
            <v>m2</v>
          </cell>
          <cell r="G1732">
            <v>15.01</v>
          </cell>
          <cell r="H1732">
            <v>15.01</v>
          </cell>
          <cell r="AI1732">
            <v>0</v>
          </cell>
          <cell r="AJ1732" t="str">
            <v>N</v>
          </cell>
        </row>
        <row r="1733">
          <cell r="A1733" t="str">
            <v>16-11-a</v>
          </cell>
          <cell r="B1733" t="str">
            <v>Dense Graded Hot Bitmac (Mobile Asphalt Mixer) 1" Thick, without prime coat or tack coat</v>
          </cell>
          <cell r="C1733" t="str">
            <v>100 Sft</v>
          </cell>
          <cell r="D1733">
            <v>149.72999999999999</v>
          </cell>
          <cell r="E1733">
            <v>1810.34</v>
          </cell>
          <cell r="F1733" t="str">
            <v>m2</v>
          </cell>
          <cell r="G1733">
            <v>16.11</v>
          </cell>
          <cell r="H1733">
            <v>194.79</v>
          </cell>
          <cell r="AE1733">
            <v>19</v>
          </cell>
          <cell r="AF1733" t="str">
            <v>Kg</v>
          </cell>
          <cell r="AG1733">
            <v>2.0449999999999999</v>
          </cell>
          <cell r="AH1733" t="str">
            <v>Kg</v>
          </cell>
          <cell r="AI1733">
            <v>21.045000000000002</v>
          </cell>
          <cell r="AJ1733" t="str">
            <v>Y</v>
          </cell>
        </row>
        <row r="1734">
          <cell r="A1734" t="str">
            <v>16-11-b</v>
          </cell>
          <cell r="B1734" t="str">
            <v>Dense Graded Hot Bitmac (Mobile Asphalt Mixer) 1.5" Thick</v>
          </cell>
          <cell r="C1734" t="str">
            <v>100 Sft</v>
          </cell>
          <cell r="D1734">
            <v>214.52</v>
          </cell>
          <cell r="E1734">
            <v>2650.25</v>
          </cell>
          <cell r="F1734" t="str">
            <v>m2</v>
          </cell>
          <cell r="G1734">
            <v>23.08</v>
          </cell>
          <cell r="H1734">
            <v>285.17</v>
          </cell>
          <cell r="AE1734">
            <v>28.5</v>
          </cell>
          <cell r="AF1734" t="str">
            <v>Kg</v>
          </cell>
          <cell r="AG1734">
            <v>3.0680000000000001</v>
          </cell>
          <cell r="AH1734" t="str">
            <v>Kg</v>
          </cell>
          <cell r="AI1734">
            <v>31.568000000000001</v>
          </cell>
          <cell r="AJ1734" t="str">
            <v>Y</v>
          </cell>
        </row>
        <row r="1735">
          <cell r="A1735" t="str">
            <v>16-11-c</v>
          </cell>
          <cell r="B1735" t="str">
            <v>Dense Graded Hot Bitmac (Mobile Asphalt Mixer) 2" Thick</v>
          </cell>
          <cell r="C1735" t="str">
            <v>100 Sft</v>
          </cell>
          <cell r="D1735">
            <v>279.31</v>
          </cell>
          <cell r="E1735">
            <v>3510.59</v>
          </cell>
          <cell r="F1735" t="str">
            <v>m2</v>
          </cell>
          <cell r="G1735">
            <v>30.05</v>
          </cell>
          <cell r="H1735">
            <v>377.74</v>
          </cell>
          <cell r="AE1735">
            <v>38</v>
          </cell>
          <cell r="AF1735" t="str">
            <v>Kg</v>
          </cell>
          <cell r="AG1735">
            <v>4.09</v>
          </cell>
          <cell r="AH1735" t="str">
            <v>Kg</v>
          </cell>
          <cell r="AI1735">
            <v>42.09</v>
          </cell>
          <cell r="AJ1735" t="str">
            <v>Y</v>
          </cell>
        </row>
        <row r="1736">
          <cell r="A1736" t="str">
            <v>16-12-a</v>
          </cell>
          <cell r="B1736" t="str">
            <v>Asphaltic Base Course (Asphalt Batch Plant Hot Mixed)</v>
          </cell>
          <cell r="C1736" t="str">
            <v>100 Cft</v>
          </cell>
          <cell r="D1736">
            <v>324.77999999999997</v>
          </cell>
          <cell r="E1736">
            <v>29799.8</v>
          </cell>
          <cell r="F1736" t="str">
            <v>m3</v>
          </cell>
          <cell r="G1736">
            <v>114.7</v>
          </cell>
          <cell r="H1736">
            <v>10523.71</v>
          </cell>
          <cell r="AE1736">
            <v>244.62</v>
          </cell>
          <cell r="AF1736" t="str">
            <v>Kg</v>
          </cell>
          <cell r="AG1736">
            <v>86.387</v>
          </cell>
          <cell r="AH1736" t="str">
            <v>Kg</v>
          </cell>
          <cell r="AI1736">
            <v>331.00700000000001</v>
          </cell>
          <cell r="AJ1736" t="str">
            <v>Y</v>
          </cell>
        </row>
        <row r="1737">
          <cell r="A1737" t="str">
            <v>16-12-b</v>
          </cell>
          <cell r="B1737" t="str">
            <v>Asphaltic Wearing Course (Asphalt Batch Plant Hot Mixed)</v>
          </cell>
          <cell r="C1737" t="str">
            <v>100 Cft</v>
          </cell>
          <cell r="D1737">
            <v>324.77999999999997</v>
          </cell>
          <cell r="E1737">
            <v>34210.050000000003</v>
          </cell>
          <cell r="F1737" t="str">
            <v>m3</v>
          </cell>
          <cell r="G1737">
            <v>114.7</v>
          </cell>
          <cell r="H1737">
            <v>12081.18</v>
          </cell>
          <cell r="AE1737">
            <v>305.77499999999998</v>
          </cell>
          <cell r="AF1737" t="str">
            <v>Kg</v>
          </cell>
          <cell r="AG1737">
            <v>107.983</v>
          </cell>
          <cell r="AH1737" t="str">
            <v>Kg</v>
          </cell>
          <cell r="AI1737">
            <v>413.75799999999998</v>
          </cell>
          <cell r="AJ1737" t="str">
            <v>Y</v>
          </cell>
        </row>
        <row r="1738">
          <cell r="A1738" t="str">
            <v>16-12-c</v>
          </cell>
          <cell r="B1738" t="str">
            <v>Carriage of asphalt concrete from asphalt batch plant to the site of work by dump trucks.</v>
          </cell>
          <cell r="C1738" t="str">
            <v>Mile</v>
          </cell>
          <cell r="D1738">
            <v>0</v>
          </cell>
          <cell r="E1738">
            <v>5.35</v>
          </cell>
          <cell r="F1738" t="str">
            <v>t/km</v>
          </cell>
          <cell r="G1738">
            <v>0</v>
          </cell>
          <cell r="H1738">
            <v>5.35</v>
          </cell>
          <cell r="AI1738">
            <v>0</v>
          </cell>
          <cell r="AJ1738" t="str">
            <v>N</v>
          </cell>
        </row>
        <row r="1739">
          <cell r="A1739" t="str">
            <v>16-13</v>
          </cell>
          <cell r="B1739" t="str">
            <v>Providing RCC railing on bridges (3 feet high)</v>
          </cell>
          <cell r="C1739" t="str">
            <v>100 Rft</v>
          </cell>
          <cell r="D1739">
            <v>8915.34</v>
          </cell>
          <cell r="E1739">
            <v>42116.53</v>
          </cell>
          <cell r="F1739" t="str">
            <v>m</v>
          </cell>
          <cell r="G1739">
            <v>292.5</v>
          </cell>
          <cell r="H1739">
            <v>1381.78</v>
          </cell>
          <cell r="J1739" t="str">
            <v>The rate includes the
cost of steel, its
fabrication, laying in
position and
fastening, including
cost of binding wire
and removal of rust
from the bars, etc</v>
          </cell>
          <cell r="AI1739">
            <v>0</v>
          </cell>
          <cell r="AJ1739" t="str">
            <v>N</v>
          </cell>
        </row>
        <row r="1740">
          <cell r="A1740" t="str">
            <v>16-14</v>
          </cell>
          <cell r="B1740" t="str">
            <v>Providing and fixing GI pipe railing (3 feet high)</v>
          </cell>
          <cell r="C1740" t="str">
            <v>100
Rft/3rows</v>
          </cell>
          <cell r="D1740">
            <v>4227.9399999999996</v>
          </cell>
          <cell r="E1740">
            <v>51226.68</v>
          </cell>
          <cell r="F1740" t="str">
            <v>m/3rows</v>
          </cell>
          <cell r="G1740">
            <v>138.68</v>
          </cell>
          <cell r="H1740">
            <v>1680.24</v>
          </cell>
          <cell r="AI1740">
            <v>0</v>
          </cell>
          <cell r="AJ1740" t="str">
            <v>N</v>
          </cell>
        </row>
        <row r="1741">
          <cell r="A1741" t="str">
            <v>16-15-a</v>
          </cell>
          <cell r="B1741" t="str">
            <v>P&amp;E at site : RCC km stone</v>
          </cell>
          <cell r="C1741" t="str">
            <v>Each</v>
          </cell>
          <cell r="D1741">
            <v>951.7</v>
          </cell>
          <cell r="E1741">
            <v>2025.8</v>
          </cell>
          <cell r="F1741" t="str">
            <v>Each</v>
          </cell>
          <cell r="G1741">
            <v>951.7</v>
          </cell>
          <cell r="H1741">
            <v>2025.8</v>
          </cell>
          <cell r="J1741" t="str">
            <v>The rate is for
complete item of
work according to
standard design
including cement
concrete foundation
block and painting
letters etc.</v>
          </cell>
          <cell r="K1741">
            <v>1.3</v>
          </cell>
          <cell r="L1741" t="str">
            <v>Bags</v>
          </cell>
          <cell r="M1741">
            <v>1.3</v>
          </cell>
          <cell r="N1741" t="str">
            <v>Bags</v>
          </cell>
          <cell r="S1741">
            <v>4.0000000000000001E-3</v>
          </cell>
          <cell r="T1741" t="str">
            <v>Ton</v>
          </cell>
          <cell r="U1741">
            <v>4</v>
          </cell>
          <cell r="V1741" t="str">
            <v>Kg</v>
          </cell>
          <cell r="AI1741">
            <v>6.6040000000000001</v>
          </cell>
          <cell r="AJ1741" t="str">
            <v>Y</v>
          </cell>
        </row>
        <row r="1742">
          <cell r="A1742" t="str">
            <v>16-15-b</v>
          </cell>
          <cell r="B1742" t="str">
            <v>P&amp;E at site : RCC 1/10th km stone.</v>
          </cell>
          <cell r="C1742" t="str">
            <v>Each</v>
          </cell>
          <cell r="D1742">
            <v>228.16</v>
          </cell>
          <cell r="E1742">
            <v>378.41</v>
          </cell>
          <cell r="F1742" t="str">
            <v>Each</v>
          </cell>
          <cell r="G1742">
            <v>228.16</v>
          </cell>
          <cell r="H1742">
            <v>378.41</v>
          </cell>
          <cell r="K1742">
            <v>0.17</v>
          </cell>
          <cell r="L1742" t="str">
            <v>Bags</v>
          </cell>
          <cell r="M1742">
            <v>0.17</v>
          </cell>
          <cell r="N1742" t="str">
            <v>Bags</v>
          </cell>
          <cell r="S1742">
            <v>1E-3</v>
          </cell>
          <cell r="T1742" t="str">
            <v>Ton</v>
          </cell>
          <cell r="U1742">
            <v>1</v>
          </cell>
          <cell r="V1742" t="str">
            <v>Kg</v>
          </cell>
          <cell r="AI1742">
            <v>1.341</v>
          </cell>
          <cell r="AJ1742" t="str">
            <v>Y</v>
          </cell>
        </row>
        <row r="1743">
          <cell r="A1743" t="str">
            <v>16-15-c</v>
          </cell>
          <cell r="B1743" t="str">
            <v>P&amp;E at site : RCC boundry pillar.</v>
          </cell>
          <cell r="C1743" t="str">
            <v>Each</v>
          </cell>
          <cell r="D1743">
            <v>140.43</v>
          </cell>
          <cell r="E1743">
            <v>645.26</v>
          </cell>
          <cell r="F1743" t="str">
            <v>Each</v>
          </cell>
          <cell r="G1743">
            <v>140.43</v>
          </cell>
          <cell r="H1743">
            <v>645.26</v>
          </cell>
          <cell r="K1743">
            <v>0.4</v>
          </cell>
          <cell r="L1743" t="str">
            <v>Bags</v>
          </cell>
          <cell r="M1743">
            <v>0.4</v>
          </cell>
          <cell r="N1743" t="str">
            <v>Bags</v>
          </cell>
          <cell r="S1743">
            <v>4.0000000000000001E-3</v>
          </cell>
          <cell r="T1743" t="str">
            <v>Ton</v>
          </cell>
          <cell r="U1743">
            <v>4</v>
          </cell>
          <cell r="V1743" t="str">
            <v>Kg</v>
          </cell>
          <cell r="AI1743">
            <v>4.8040000000000003</v>
          </cell>
          <cell r="AJ1743" t="str">
            <v>Y</v>
          </cell>
        </row>
        <row r="1744">
          <cell r="A1744" t="str">
            <v>16-16-a</v>
          </cell>
          <cell r="B1744" t="str">
            <v>Road signs (not exceeding 1 m2) without reflection sheet &amp; lettering : Supply and Fixing at site with PCC 1:3:6 upto max 3' depth.</v>
          </cell>
          <cell r="C1744" t="str">
            <v>100 Sft</v>
          </cell>
          <cell r="D1744">
            <v>7689.08</v>
          </cell>
          <cell r="E1744">
            <v>68252.95</v>
          </cell>
          <cell r="F1744" t="str">
            <v>m2</v>
          </cell>
          <cell r="G1744">
            <v>827.35</v>
          </cell>
          <cell r="H1744">
            <v>7344.02</v>
          </cell>
          <cell r="J1744" t="str">
            <v>The cost of pedestal,</v>
          </cell>
          <cell r="K1744">
            <v>7.99</v>
          </cell>
          <cell r="L1744" t="str">
            <v>Bags</v>
          </cell>
          <cell r="M1744">
            <v>0.86</v>
          </cell>
          <cell r="N1744" t="str">
            <v>Bags</v>
          </cell>
          <cell r="S1744">
            <v>615.31799999999998</v>
          </cell>
          <cell r="T1744" t="str">
            <v>Kg</v>
          </cell>
          <cell r="U1744">
            <v>66.23</v>
          </cell>
          <cell r="V1744" t="str">
            <v>Kg</v>
          </cell>
          <cell r="AI1744">
            <v>690.39800000000002</v>
          </cell>
          <cell r="AJ1744" t="str">
            <v>Y</v>
          </cell>
        </row>
        <row r="1745">
          <cell r="A1745" t="str">
            <v>16-16-b</v>
          </cell>
          <cell r="B1745" t="str">
            <v>Road signs (not exceeding 1 m2) without reflection sheet &amp; lettering : Supply to the C&amp;W store/site of work</v>
          </cell>
          <cell r="C1745" t="str">
            <v>100 Sft</v>
          </cell>
          <cell r="D1745">
            <v>6393.51</v>
          </cell>
          <cell r="E1745">
            <v>62288.51</v>
          </cell>
          <cell r="F1745" t="str">
            <v>m2</v>
          </cell>
          <cell r="G1745">
            <v>687.94</v>
          </cell>
          <cell r="H1745">
            <v>6702.24</v>
          </cell>
          <cell r="S1745">
            <v>633.31799999999998</v>
          </cell>
          <cell r="T1745" t="str">
            <v>Kg</v>
          </cell>
          <cell r="U1745">
            <v>68.17</v>
          </cell>
          <cell r="V1745" t="str">
            <v>Kg</v>
          </cell>
          <cell r="AI1745">
            <v>701.48799999999994</v>
          </cell>
          <cell r="AJ1745" t="str">
            <v>Y</v>
          </cell>
        </row>
        <row r="1746">
          <cell r="A1746" t="str">
            <v>16-17-a</v>
          </cell>
          <cell r="B1746" t="str">
            <v>Road sign (any size) double pedestal 4"x2"x0.25" 11' long without reflection sheet &amp; lettering: Supply and Fixing at site with PCC 1:3:6 max 3' depth.</v>
          </cell>
          <cell r="C1746" t="str">
            <v>100 Sft</v>
          </cell>
          <cell r="D1746">
            <v>8824.27</v>
          </cell>
          <cell r="E1746">
            <v>55585.34</v>
          </cell>
          <cell r="F1746" t="str">
            <v>m2</v>
          </cell>
          <cell r="G1746">
            <v>949.49</v>
          </cell>
          <cell r="H1746">
            <v>5980.98</v>
          </cell>
          <cell r="J1746" t="str">
            <v>The cost of pedestal,</v>
          </cell>
          <cell r="K1746">
            <v>16.071999999999999</v>
          </cell>
          <cell r="L1746" t="str">
            <v>Bags</v>
          </cell>
          <cell r="M1746">
            <v>1.73</v>
          </cell>
          <cell r="N1746" t="str">
            <v>Bags</v>
          </cell>
          <cell r="S1746">
            <v>431.99899999999997</v>
          </cell>
          <cell r="T1746" t="str">
            <v>Kg</v>
          </cell>
          <cell r="U1746">
            <v>46.5</v>
          </cell>
          <cell r="V1746" t="str">
            <v>Kg</v>
          </cell>
          <cell r="AI1746">
            <v>496.30099999999999</v>
          </cell>
          <cell r="AJ1746" t="str">
            <v>Y</v>
          </cell>
        </row>
        <row r="1747">
          <cell r="A1747" t="str">
            <v>16-17-b</v>
          </cell>
          <cell r="B1747" t="str">
            <v>Road sign (any size) double pedestal 4"x2"x0.25" 11' long without reflection sheet &amp; lettering: Supply to the C&amp;W store/site of work</v>
          </cell>
          <cell r="C1747" t="str">
            <v>100 Sft</v>
          </cell>
          <cell r="D1747">
            <v>9835.06</v>
          </cell>
          <cell r="E1747">
            <v>46740.15</v>
          </cell>
          <cell r="F1747" t="str">
            <v>m2</v>
          </cell>
          <cell r="G1747">
            <v>1058.25</v>
          </cell>
          <cell r="H1747">
            <v>5029.24</v>
          </cell>
          <cell r="S1747">
            <v>427.35399999999998</v>
          </cell>
          <cell r="T1747" t="str">
            <v>Kg</v>
          </cell>
          <cell r="U1747">
            <v>46</v>
          </cell>
          <cell r="V1747" t="str">
            <v>Kg</v>
          </cell>
          <cell r="AI1747">
            <v>473.35399999999998</v>
          </cell>
          <cell r="AJ1747" t="str">
            <v>Y</v>
          </cell>
        </row>
        <row r="1748">
          <cell r="A1748" t="str">
            <v>16-18-a</v>
          </cell>
          <cell r="B1748" t="str">
            <v>Supply and Fixing reflective sheet on MS/aluminium road signs etc including lettering : Diamond grade.</v>
          </cell>
          <cell r="C1748" t="str">
            <v>100 Sft</v>
          </cell>
          <cell r="D1748">
            <v>1036.8</v>
          </cell>
          <cell r="E1748">
            <v>49436.800000000003</v>
          </cell>
          <cell r="F1748" t="str">
            <v>m2</v>
          </cell>
          <cell r="G1748">
            <v>111.56</v>
          </cell>
          <cell r="H1748">
            <v>5319.4</v>
          </cell>
          <cell r="J1748" t="str">
            <v>a) The rate does not</v>
          </cell>
          <cell r="AI1748">
            <v>0</v>
          </cell>
          <cell r="AJ1748" t="str">
            <v>N</v>
          </cell>
        </row>
        <row r="1749">
          <cell r="A1749" t="str">
            <v>16-18-b</v>
          </cell>
          <cell r="B1749" t="str">
            <v>Supply and Fixing reflective sheet on MS/aluminium road signs etc including lettering : High intensity grade</v>
          </cell>
          <cell r="C1749" t="str">
            <v>100 Sft</v>
          </cell>
          <cell r="D1749">
            <v>1036.8</v>
          </cell>
          <cell r="E1749">
            <v>27656.799999999999</v>
          </cell>
          <cell r="F1749" t="str">
            <v>m2</v>
          </cell>
          <cell r="G1749">
            <v>111.56</v>
          </cell>
          <cell r="H1749">
            <v>2975.87</v>
          </cell>
          <cell r="AI1749">
            <v>0</v>
          </cell>
          <cell r="AJ1749" t="str">
            <v>N</v>
          </cell>
        </row>
        <row r="1750">
          <cell r="A1750" t="str">
            <v>16-18-c</v>
          </cell>
          <cell r="B1750" t="str">
            <v>Supply and Fixing reflective sheet on MS/aluminium road signs etc including lettering : Engineering grade</v>
          </cell>
          <cell r="C1750" t="str">
            <v>100 Sft</v>
          </cell>
          <cell r="D1750">
            <v>1036.8</v>
          </cell>
          <cell r="E1750">
            <v>7086.8</v>
          </cell>
          <cell r="F1750" t="str">
            <v>m2</v>
          </cell>
          <cell r="G1750">
            <v>111.56</v>
          </cell>
          <cell r="H1750">
            <v>762.54</v>
          </cell>
          <cell r="AI1750">
            <v>0</v>
          </cell>
          <cell r="AJ1750" t="str">
            <v>N</v>
          </cell>
        </row>
        <row r="1751">
          <cell r="A1751" t="str">
            <v>16-19-a-01</v>
          </cell>
          <cell r="B1751" t="str">
            <v>Supply and Fixing aluminium alloy road studs as per specs Large, strip 146x30mm, 171 beads: Uni-direction</v>
          </cell>
          <cell r="C1751" t="str">
            <v>Each</v>
          </cell>
          <cell r="D1751">
            <v>279</v>
          </cell>
          <cell r="E1751">
            <v>521</v>
          </cell>
          <cell r="F1751" t="str">
            <v>Each</v>
          </cell>
          <cell r="G1751">
            <v>279</v>
          </cell>
          <cell r="H1751">
            <v>521</v>
          </cell>
          <cell r="AI1751">
            <v>0</v>
          </cell>
          <cell r="AJ1751" t="str">
            <v>N</v>
          </cell>
        </row>
        <row r="1752">
          <cell r="A1752" t="str">
            <v>16-19-a-02</v>
          </cell>
          <cell r="B1752" t="str">
            <v>Supply and Fixing aluminium alloy road studs as per specs Large, strip 146x30mm, 171 beads: Bi-direction</v>
          </cell>
          <cell r="C1752" t="str">
            <v>Each</v>
          </cell>
          <cell r="D1752">
            <v>279</v>
          </cell>
          <cell r="E1752">
            <v>763</v>
          </cell>
          <cell r="F1752" t="str">
            <v>Each</v>
          </cell>
          <cell r="G1752">
            <v>279</v>
          </cell>
          <cell r="H1752">
            <v>763</v>
          </cell>
          <cell r="AI1752">
            <v>0</v>
          </cell>
          <cell r="AJ1752" t="str">
            <v>N</v>
          </cell>
        </row>
        <row r="1753">
          <cell r="A1753" t="str">
            <v>16-19-b-01</v>
          </cell>
          <cell r="B1753" t="str">
            <v>Supply and Fixing aluminium alloy road studs as per specs Medium, strip 1 14x1 8mm, 74 beads: Uni-direction</v>
          </cell>
          <cell r="C1753" t="str">
            <v>Each</v>
          </cell>
          <cell r="D1753">
            <v>279</v>
          </cell>
          <cell r="E1753">
            <v>490.75</v>
          </cell>
          <cell r="F1753" t="str">
            <v>Each</v>
          </cell>
          <cell r="G1753">
            <v>279</v>
          </cell>
          <cell r="H1753">
            <v>490.75</v>
          </cell>
          <cell r="AI1753">
            <v>0</v>
          </cell>
          <cell r="AJ1753" t="str">
            <v>N</v>
          </cell>
        </row>
        <row r="1754">
          <cell r="A1754" t="str">
            <v>16-19-b-02</v>
          </cell>
          <cell r="B1754" t="str">
            <v>Supply and Fixing aluminium alloy road studs as per specs Medium, strip 1 14x1 8mm, 74 beads: Bi-direction</v>
          </cell>
          <cell r="C1754" t="str">
            <v>Each</v>
          </cell>
          <cell r="D1754">
            <v>279</v>
          </cell>
          <cell r="E1754">
            <v>702.5</v>
          </cell>
          <cell r="F1754" t="str">
            <v>Each</v>
          </cell>
          <cell r="G1754">
            <v>279</v>
          </cell>
          <cell r="H1754">
            <v>702.5</v>
          </cell>
          <cell r="AI1754">
            <v>0</v>
          </cell>
          <cell r="AJ1754" t="str">
            <v>N</v>
          </cell>
        </row>
        <row r="1755">
          <cell r="A1755" t="str">
            <v>16-19-c-01</v>
          </cell>
          <cell r="B1755" t="str">
            <v>Supply and Fixing aluminium alloy road studs as per specs Small, strip 75x14mm, 43 beads: Uni-directional</v>
          </cell>
          <cell r="C1755" t="str">
            <v>Each</v>
          </cell>
          <cell r="D1755">
            <v>279</v>
          </cell>
          <cell r="E1755">
            <v>430.25</v>
          </cell>
          <cell r="F1755" t="str">
            <v>Each</v>
          </cell>
          <cell r="G1755">
            <v>279</v>
          </cell>
          <cell r="H1755">
            <v>430.25</v>
          </cell>
          <cell r="AI1755">
            <v>0</v>
          </cell>
          <cell r="AJ1755" t="str">
            <v>N</v>
          </cell>
        </row>
        <row r="1756">
          <cell r="A1756" t="str">
            <v>16-19-c-02</v>
          </cell>
          <cell r="B1756" t="str">
            <v>Supply and Fixing aluminium alloy road studs as per specs Small, strip 75x14mm, 43 beads: Bi-directional</v>
          </cell>
          <cell r="C1756" t="str">
            <v>Each</v>
          </cell>
          <cell r="D1756">
            <v>279</v>
          </cell>
          <cell r="E1756">
            <v>581.5</v>
          </cell>
          <cell r="F1756" t="str">
            <v>Each</v>
          </cell>
          <cell r="G1756">
            <v>279</v>
          </cell>
          <cell r="H1756">
            <v>581.5</v>
          </cell>
          <cell r="AI1756">
            <v>0</v>
          </cell>
          <cell r="AJ1756" t="str">
            <v>N</v>
          </cell>
        </row>
        <row r="1757">
          <cell r="A1757" t="str">
            <v>16-19-c-03</v>
          </cell>
          <cell r="B1757" t="str">
            <v>Supply &amp; Fixing Cat Eye single as specified</v>
          </cell>
          <cell r="C1757" t="str">
            <v>Each</v>
          </cell>
          <cell r="D1757">
            <v>139.5</v>
          </cell>
          <cell r="E1757">
            <v>502.5</v>
          </cell>
          <cell r="F1757" t="str">
            <v>Each</v>
          </cell>
          <cell r="G1757">
            <v>139.5</v>
          </cell>
          <cell r="H1757">
            <v>502.5</v>
          </cell>
          <cell r="AI1757">
            <v>0</v>
          </cell>
          <cell r="AJ1757" t="str">
            <v>N</v>
          </cell>
        </row>
        <row r="1758">
          <cell r="A1758" t="str">
            <v>16-20</v>
          </cell>
          <cell r="B1758" t="str">
            <v>Providing and Fixing gantry of structural steel sections as per design / drawings including foundation complete.</v>
          </cell>
          <cell r="C1758" t="str">
            <v>Cwt</v>
          </cell>
          <cell r="D1758">
            <v>1015.75</v>
          </cell>
          <cell r="E1758">
            <v>5275.48</v>
          </cell>
          <cell r="F1758" t="str">
            <v>kg</v>
          </cell>
          <cell r="G1758">
            <v>19.91</v>
          </cell>
          <cell r="H1758">
            <v>103.4</v>
          </cell>
          <cell r="J1758" t="str">
            <v>The cost of RCC base</v>
          </cell>
          <cell r="S1758">
            <v>53.34</v>
          </cell>
          <cell r="T1758" t="str">
            <v>kg</v>
          </cell>
          <cell r="U1758">
            <v>1</v>
          </cell>
          <cell r="V1758" t="str">
            <v>kg</v>
          </cell>
          <cell r="AI1758">
            <v>54.34</v>
          </cell>
          <cell r="AJ1758" t="str">
            <v>Y</v>
          </cell>
        </row>
        <row r="1759">
          <cell r="A1759" t="str">
            <v>16-21</v>
          </cell>
          <cell r="B1759" t="str">
            <v>Providing and Laying dry brick pavement/soling in streets etc including prep, water, compaction &amp; sand cushion.</v>
          </cell>
          <cell r="C1759" t="str">
            <v>100 Cft</v>
          </cell>
          <cell r="D1759">
            <v>1147</v>
          </cell>
          <cell r="E1759">
            <v>7459.31</v>
          </cell>
          <cell r="F1759" t="str">
            <v>m3</v>
          </cell>
          <cell r="G1759">
            <v>405.06</v>
          </cell>
          <cell r="H1759">
            <v>2634.23</v>
          </cell>
          <cell r="J1759" t="str">
            <v>The nominal</v>
          </cell>
          <cell r="O1759">
            <v>1350</v>
          </cell>
          <cell r="P1759" t="str">
            <v>Nos.</v>
          </cell>
          <cell r="Q1759">
            <v>476.75</v>
          </cell>
          <cell r="R1759" t="str">
            <v>Nos.</v>
          </cell>
          <cell r="AI1759">
            <v>1826.75</v>
          </cell>
          <cell r="AJ1759" t="str">
            <v>Y</v>
          </cell>
        </row>
        <row r="1760">
          <cell r="A1760" t="str">
            <v>16-22</v>
          </cell>
          <cell r="B1760" t="str">
            <v>Supply &amp; spreading 1"-1.5" guage shingle on road surface including compaction.</v>
          </cell>
          <cell r="C1760" t="str">
            <v>100 Cft</v>
          </cell>
          <cell r="D1760">
            <v>4.18</v>
          </cell>
          <cell r="E1760">
            <v>1042.05</v>
          </cell>
          <cell r="F1760" t="str">
            <v>m3</v>
          </cell>
          <cell r="G1760">
            <v>1.48</v>
          </cell>
          <cell r="H1760">
            <v>368</v>
          </cell>
          <cell r="J1760" t="str">
            <v>For different</v>
          </cell>
          <cell r="AI1760">
            <v>0</v>
          </cell>
          <cell r="AJ1760" t="str">
            <v>N</v>
          </cell>
        </row>
        <row r="1761">
          <cell r="A1761" t="str">
            <v>16-23-a</v>
          </cell>
          <cell r="B1761" t="str">
            <v>Reinforced Concrete Pipe Culvert (AASHTO M-170) Dia: 460mm</v>
          </cell>
          <cell r="C1761" t="str">
            <v>100 Rft</v>
          </cell>
          <cell r="D1761">
            <v>8689.92</v>
          </cell>
          <cell r="E1761">
            <v>40053.74</v>
          </cell>
          <cell r="F1761" t="str">
            <v>m</v>
          </cell>
          <cell r="G1761">
            <v>285.10000000000002</v>
          </cell>
          <cell r="H1761">
            <v>1314.1</v>
          </cell>
          <cell r="K1761">
            <v>9.14</v>
          </cell>
          <cell r="L1761" t="str">
            <v>Bags</v>
          </cell>
          <cell r="M1761">
            <v>0.3</v>
          </cell>
          <cell r="N1761" t="str">
            <v>Bags</v>
          </cell>
          <cell r="AI1761">
            <v>9.4400000000000013</v>
          </cell>
          <cell r="AJ1761" t="str">
            <v>Y</v>
          </cell>
        </row>
        <row r="1762">
          <cell r="A1762" t="str">
            <v>16-23-b</v>
          </cell>
          <cell r="B1762" t="str">
            <v>Reinforced Concrete Pipe Culvert (AASHTO M-170) Dia: 610mm</v>
          </cell>
          <cell r="C1762" t="str">
            <v>100 Rft</v>
          </cell>
          <cell r="D1762">
            <v>10865.78</v>
          </cell>
          <cell r="E1762">
            <v>60657.72</v>
          </cell>
          <cell r="F1762" t="str">
            <v>m</v>
          </cell>
          <cell r="G1762">
            <v>356.49</v>
          </cell>
          <cell r="H1762">
            <v>1990.08</v>
          </cell>
          <cell r="K1762">
            <v>15.24</v>
          </cell>
          <cell r="L1762" t="str">
            <v>Bags</v>
          </cell>
          <cell r="M1762">
            <v>0.5</v>
          </cell>
          <cell r="N1762" t="str">
            <v>Bags</v>
          </cell>
          <cell r="AI1762">
            <v>15.74</v>
          </cell>
          <cell r="AJ1762" t="str">
            <v>Y</v>
          </cell>
        </row>
        <row r="1763">
          <cell r="A1763" t="str">
            <v>16-23-c</v>
          </cell>
          <cell r="B1763" t="str">
            <v>Reinforced Concrete Pipe Culvert (AASHTO M-170) Dia:760mm</v>
          </cell>
          <cell r="C1763" t="str">
            <v>100 Rft</v>
          </cell>
          <cell r="D1763">
            <v>13039.29</v>
          </cell>
          <cell r="E1763">
            <v>81252.149999999994</v>
          </cell>
          <cell r="F1763" t="str">
            <v>m</v>
          </cell>
          <cell r="G1763">
            <v>427.8</v>
          </cell>
          <cell r="H1763">
            <v>2665.75</v>
          </cell>
          <cell r="K1763">
            <v>15.24</v>
          </cell>
          <cell r="L1763" t="str">
            <v>Bags</v>
          </cell>
          <cell r="M1763">
            <v>0.5</v>
          </cell>
          <cell r="N1763" t="str">
            <v>Bags</v>
          </cell>
          <cell r="AI1763">
            <v>15.74</v>
          </cell>
          <cell r="AJ1763" t="str">
            <v>Y</v>
          </cell>
        </row>
        <row r="1764">
          <cell r="A1764" t="str">
            <v>16-23-d</v>
          </cell>
          <cell r="B1764" t="str">
            <v>Reinforced Concrete Pipe Culvert (AASHTO M-170) Dia: 910mm</v>
          </cell>
          <cell r="C1764" t="str">
            <v>100 Rft</v>
          </cell>
          <cell r="D1764">
            <v>15210.86</v>
          </cell>
          <cell r="E1764">
            <v>115031.41</v>
          </cell>
          <cell r="F1764" t="str">
            <v>m</v>
          </cell>
          <cell r="G1764">
            <v>499.04</v>
          </cell>
          <cell r="H1764">
            <v>3774</v>
          </cell>
          <cell r="K1764">
            <v>21.34</v>
          </cell>
          <cell r="L1764" t="str">
            <v>Bags</v>
          </cell>
          <cell r="M1764">
            <v>0.7</v>
          </cell>
          <cell r="N1764" t="str">
            <v>Bags</v>
          </cell>
          <cell r="AI1764">
            <v>22.04</v>
          </cell>
          <cell r="AJ1764" t="str">
            <v>Y</v>
          </cell>
        </row>
        <row r="1765">
          <cell r="A1765" t="str">
            <v>16-23-e</v>
          </cell>
          <cell r="B1765" t="str">
            <v>Reinforced Concrete Pipe Culvert (AASHTO M-170) Dia: 1070mm</v>
          </cell>
          <cell r="C1765" t="str">
            <v>100 Rft</v>
          </cell>
          <cell r="D1765">
            <v>17384.59</v>
          </cell>
          <cell r="E1765">
            <v>152131.34</v>
          </cell>
          <cell r="F1765" t="str">
            <v>m</v>
          </cell>
          <cell r="G1765">
            <v>570.36</v>
          </cell>
          <cell r="H1765">
            <v>4991.18</v>
          </cell>
          <cell r="K1765">
            <v>24.39</v>
          </cell>
          <cell r="L1765" t="str">
            <v>Bags</v>
          </cell>
          <cell r="M1765">
            <v>0.8</v>
          </cell>
          <cell r="N1765" t="str">
            <v>Bags</v>
          </cell>
          <cell r="AI1765">
            <v>25.19</v>
          </cell>
          <cell r="AJ1765" t="str">
            <v>Y</v>
          </cell>
        </row>
        <row r="1766">
          <cell r="A1766" t="str">
            <v>16-23-f</v>
          </cell>
          <cell r="B1766" t="str">
            <v>Reinforced Concrete Pipe Culvert (AASHTO M-170) Dia:1220mm</v>
          </cell>
          <cell r="C1766" t="str">
            <v>100 Rft</v>
          </cell>
          <cell r="D1766">
            <v>19561.37</v>
          </cell>
          <cell r="E1766">
            <v>187717.39</v>
          </cell>
          <cell r="F1766" t="str">
            <v>m</v>
          </cell>
          <cell r="G1766">
            <v>641.78</v>
          </cell>
          <cell r="H1766">
            <v>6158.71</v>
          </cell>
          <cell r="K1766">
            <v>27.43</v>
          </cell>
          <cell r="L1766" t="str">
            <v>Bags</v>
          </cell>
          <cell r="M1766">
            <v>0.9</v>
          </cell>
          <cell r="N1766" t="str">
            <v>Bags</v>
          </cell>
          <cell r="AI1766">
            <v>28.33</v>
          </cell>
          <cell r="AJ1766" t="str">
            <v>Y</v>
          </cell>
        </row>
        <row r="1767">
          <cell r="A1767" t="str">
            <v>16-23-g</v>
          </cell>
          <cell r="B1767" t="str">
            <v>Reinforced Concrete Pipe Culvert (AASHTO M-170) Dia: 1520mm</v>
          </cell>
          <cell r="C1767" t="str">
            <v>100 Rft</v>
          </cell>
          <cell r="D1767">
            <v>21731.9</v>
          </cell>
          <cell r="E1767">
            <v>324533.44</v>
          </cell>
          <cell r="F1767" t="str">
            <v>m</v>
          </cell>
          <cell r="G1767">
            <v>712.99</v>
          </cell>
          <cell r="H1767">
            <v>10647.42</v>
          </cell>
          <cell r="K1767">
            <v>30.48</v>
          </cell>
          <cell r="L1767" t="str">
            <v>Bags</v>
          </cell>
          <cell r="M1767">
            <v>1</v>
          </cell>
          <cell r="N1767" t="str">
            <v>Bags</v>
          </cell>
          <cell r="AI1767">
            <v>31.48</v>
          </cell>
          <cell r="AJ1767" t="str">
            <v>Y</v>
          </cell>
        </row>
        <row r="1768">
          <cell r="A1768" t="str">
            <v>16-24</v>
          </cell>
          <cell r="B1768" t="str">
            <v>Granular Material in Bed to RCC Pipe Culvert</v>
          </cell>
          <cell r="C1768" t="str">
            <v>100 Cft</v>
          </cell>
          <cell r="D1768">
            <v>260.7</v>
          </cell>
          <cell r="E1768">
            <v>3141.22</v>
          </cell>
          <cell r="F1768" t="str">
            <v>m3</v>
          </cell>
          <cell r="G1768">
            <v>92.06</v>
          </cell>
          <cell r="H1768">
            <v>1109.31</v>
          </cell>
          <cell r="AI1768">
            <v>0</v>
          </cell>
          <cell r="AJ1768" t="str">
            <v>N</v>
          </cell>
        </row>
        <row r="1769">
          <cell r="A1769" t="str">
            <v>16-25-a</v>
          </cell>
          <cell r="B1769" t="str">
            <v>Confirmatory Boring including SPT's, samples, lab test bore-hole logs &amp; Report : Alluvial Soils.</v>
          </cell>
          <cell r="C1769" t="str">
            <v>100 Rft</v>
          </cell>
          <cell r="D1769">
            <v>90732.04</v>
          </cell>
          <cell r="E1769">
            <v>160823.70000000001</v>
          </cell>
          <cell r="F1769" t="str">
            <v>m</v>
          </cell>
          <cell r="G1769">
            <v>2976.77</v>
          </cell>
          <cell r="H1769">
            <v>5276.37</v>
          </cell>
          <cell r="J1769" t="str">
            <v>a) The bore hole dia</v>
          </cell>
          <cell r="AI1769">
            <v>0</v>
          </cell>
          <cell r="AJ1769" t="str">
            <v>N</v>
          </cell>
        </row>
        <row r="1770">
          <cell r="A1770" t="str">
            <v>16-25-b</v>
          </cell>
          <cell r="B1770" t="str">
            <v>Confirmatory Boring including SPT's, samples, lab test,bore-hole logs, report : in Gravelly Soil.</v>
          </cell>
          <cell r="C1770" t="str">
            <v>100 Rft</v>
          </cell>
          <cell r="D1770">
            <v>90732.04</v>
          </cell>
          <cell r="E1770">
            <v>179268.95</v>
          </cell>
          <cell r="F1770" t="str">
            <v>m</v>
          </cell>
          <cell r="G1770">
            <v>2976.77</v>
          </cell>
          <cell r="H1770">
            <v>5881.53</v>
          </cell>
          <cell r="J1770" t="str">
            <v>b) Preparation and</v>
          </cell>
          <cell r="AI1770">
            <v>0</v>
          </cell>
          <cell r="AJ1770" t="str">
            <v>N</v>
          </cell>
        </row>
        <row r="1771">
          <cell r="A1771" t="str">
            <v>16-26-a</v>
          </cell>
          <cell r="B1771" t="str">
            <v>Pile Load Testing : Max Load up to 240 tonne</v>
          </cell>
          <cell r="C1771" t="str">
            <v>Job</v>
          </cell>
          <cell r="D1771">
            <v>0</v>
          </cell>
          <cell r="E1771">
            <v>377898.63</v>
          </cell>
          <cell r="F1771" t="str">
            <v>Job</v>
          </cell>
          <cell r="G1771">
            <v>0</v>
          </cell>
          <cell r="H1771">
            <v>377898.59</v>
          </cell>
          <cell r="J1771" t="str">
            <v>Rates includes all
material, equipment,
instruments and
temporary work
required to construct
test pile, load test and
load settlement
readings and
preparation of graphs
of the test pile.</v>
          </cell>
          <cell r="S1771">
            <v>0.17</v>
          </cell>
          <cell r="T1771" t="str">
            <v>Ton</v>
          </cell>
          <cell r="U1771">
            <v>170</v>
          </cell>
          <cell r="V1771" t="str">
            <v>Kg</v>
          </cell>
          <cell r="W1771">
            <v>0.61299999999999999</v>
          </cell>
          <cell r="X1771" t="str">
            <v>Ton</v>
          </cell>
          <cell r="Y1771">
            <v>613</v>
          </cell>
          <cell r="Z1771" t="str">
            <v>Kg</v>
          </cell>
          <cell r="AI1771">
            <v>783.78300000000002</v>
          </cell>
          <cell r="AJ1771" t="str">
            <v>Y</v>
          </cell>
        </row>
        <row r="1772">
          <cell r="A1772" t="str">
            <v>16-26-b</v>
          </cell>
          <cell r="B1772" t="str">
            <v>Pile Load Testing : Max Load 240 - 300 tonne</v>
          </cell>
          <cell r="C1772" t="str">
            <v>Job</v>
          </cell>
          <cell r="D1772">
            <v>0</v>
          </cell>
          <cell r="E1772">
            <v>408148.63</v>
          </cell>
          <cell r="F1772" t="str">
            <v>Job</v>
          </cell>
          <cell r="G1772">
            <v>0</v>
          </cell>
          <cell r="H1772">
            <v>408148.59</v>
          </cell>
          <cell r="S1772">
            <v>0.17</v>
          </cell>
          <cell r="T1772" t="str">
            <v>Ton</v>
          </cell>
          <cell r="U1772">
            <v>170</v>
          </cell>
          <cell r="V1772" t="str">
            <v>Kg</v>
          </cell>
          <cell r="W1772">
            <v>0.61299999999999999</v>
          </cell>
          <cell r="X1772" t="str">
            <v>Ton</v>
          </cell>
          <cell r="Y1772">
            <v>613</v>
          </cell>
          <cell r="Z1772" t="str">
            <v>Kg</v>
          </cell>
          <cell r="AI1772">
            <v>783.78300000000002</v>
          </cell>
          <cell r="AJ1772" t="str">
            <v>Y</v>
          </cell>
        </row>
        <row r="1773">
          <cell r="A1773" t="str">
            <v>16-26-c</v>
          </cell>
          <cell r="B1773" t="str">
            <v>Pile Load Testing : Max Load 300 - 360 tonne</v>
          </cell>
          <cell r="C1773" t="str">
            <v>Job</v>
          </cell>
          <cell r="D1773">
            <v>0</v>
          </cell>
          <cell r="E1773">
            <v>438398.63</v>
          </cell>
          <cell r="F1773" t="str">
            <v>Job</v>
          </cell>
          <cell r="G1773">
            <v>0</v>
          </cell>
          <cell r="H1773">
            <v>438398.59</v>
          </cell>
          <cell r="S1773">
            <v>0.17</v>
          </cell>
          <cell r="T1773" t="str">
            <v>Ton</v>
          </cell>
          <cell r="U1773">
            <v>170</v>
          </cell>
          <cell r="V1773" t="str">
            <v>Kg</v>
          </cell>
          <cell r="W1773">
            <v>0.61299999999999999</v>
          </cell>
          <cell r="X1773" t="str">
            <v>Ton</v>
          </cell>
          <cell r="Y1773">
            <v>613</v>
          </cell>
          <cell r="Z1773" t="str">
            <v>Kg</v>
          </cell>
          <cell r="AI1773">
            <v>783.78300000000002</v>
          </cell>
          <cell r="AJ1773" t="str">
            <v>Y</v>
          </cell>
        </row>
        <row r="1774">
          <cell r="A1774" t="str">
            <v>16-26-d</v>
          </cell>
          <cell r="B1774" t="str">
            <v>Pile Load Testing : Max Load 360 - 600 tonne</v>
          </cell>
          <cell r="C1774" t="str">
            <v>Job</v>
          </cell>
          <cell r="D1774">
            <v>0</v>
          </cell>
          <cell r="E1774">
            <v>468648.63</v>
          </cell>
          <cell r="F1774" t="str">
            <v>Job</v>
          </cell>
          <cell r="G1774">
            <v>0</v>
          </cell>
          <cell r="H1774">
            <v>468648.59</v>
          </cell>
          <cell r="S1774">
            <v>0.17</v>
          </cell>
          <cell r="T1774" t="str">
            <v>Ton</v>
          </cell>
          <cell r="U1774">
            <v>170</v>
          </cell>
          <cell r="V1774" t="str">
            <v>Kg</v>
          </cell>
          <cell r="W1774">
            <v>0.61299999999999999</v>
          </cell>
          <cell r="X1774" t="str">
            <v>Ton</v>
          </cell>
          <cell r="Y1774">
            <v>613</v>
          </cell>
          <cell r="Z1774" t="str">
            <v>Kg</v>
          </cell>
          <cell r="AI1774">
            <v>783.78300000000002</v>
          </cell>
          <cell r="AJ1774" t="str">
            <v>Y</v>
          </cell>
        </row>
        <row r="1775">
          <cell r="A1775" t="str">
            <v>16-27-a</v>
          </cell>
          <cell r="B1775" t="str">
            <v>Boring for Cast-in-place RCC Piles in Alluvial Soils : Dia up to 760mm</v>
          </cell>
          <cell r="C1775" t="str">
            <v>100 Rft</v>
          </cell>
          <cell r="D1775">
            <v>0</v>
          </cell>
          <cell r="E1775">
            <v>70091.67</v>
          </cell>
          <cell r="F1775" t="str">
            <v>m</v>
          </cell>
          <cell r="G1775">
            <v>0</v>
          </cell>
          <cell r="H1775">
            <v>2299.6</v>
          </cell>
          <cell r="AI1775">
            <v>0</v>
          </cell>
          <cell r="AJ1775" t="str">
            <v>N</v>
          </cell>
        </row>
        <row r="1776">
          <cell r="A1776" t="str">
            <v>16-27-b</v>
          </cell>
          <cell r="B1776" t="str">
            <v>Boring for Cast-in-place RCC Piles in Alluvial Soils : Dia 760 - 1220 mm.</v>
          </cell>
          <cell r="C1776" t="str">
            <v>100 Rft</v>
          </cell>
          <cell r="D1776">
            <v>0</v>
          </cell>
          <cell r="E1776">
            <v>88536.91</v>
          </cell>
          <cell r="F1776" t="str">
            <v>m</v>
          </cell>
          <cell r="G1776">
            <v>0</v>
          </cell>
          <cell r="H1776">
            <v>2904.75</v>
          </cell>
          <cell r="AI1776">
            <v>0</v>
          </cell>
          <cell r="AJ1776" t="str">
            <v>N</v>
          </cell>
        </row>
        <row r="1777">
          <cell r="A1777" t="str">
            <v>16-27-c</v>
          </cell>
          <cell r="B1777" t="str">
            <v>Boring for Cast-in-place RCC Piles in Alluvial Soils : Dia 1220 - 2000 mm</v>
          </cell>
          <cell r="C1777" t="str">
            <v>100 Cft</v>
          </cell>
          <cell r="D1777">
            <v>0</v>
          </cell>
          <cell r="E1777">
            <v>110670.23</v>
          </cell>
          <cell r="F1777" t="str">
            <v>m</v>
          </cell>
          <cell r="G1777">
            <v>0</v>
          </cell>
          <cell r="H1777">
            <v>3630.91</v>
          </cell>
          <cell r="AI1777">
            <v>0</v>
          </cell>
          <cell r="AJ1777" t="str">
            <v>N</v>
          </cell>
        </row>
        <row r="1778">
          <cell r="A1778" t="str">
            <v>16-28-a</v>
          </cell>
          <cell r="B1778" t="str">
            <v>Boring for Cast-in-place RCC Piles in Gravelly Soils : Dia up to 660mm</v>
          </cell>
          <cell r="C1778" t="str">
            <v>100 Rft</v>
          </cell>
          <cell r="D1778">
            <v>0</v>
          </cell>
          <cell r="E1778">
            <v>88536.91</v>
          </cell>
          <cell r="F1778" t="str">
            <v>m</v>
          </cell>
          <cell r="G1778">
            <v>0</v>
          </cell>
          <cell r="H1778">
            <v>2904.75</v>
          </cell>
          <cell r="AI1778">
            <v>0</v>
          </cell>
          <cell r="AJ1778" t="str">
            <v>N</v>
          </cell>
        </row>
        <row r="1779">
          <cell r="A1779" t="str">
            <v>16-28-b</v>
          </cell>
          <cell r="B1779" t="str">
            <v>Boring for Cast-in-place RCC Piles in Gravelly Soils : Dia 660 - 910 mm</v>
          </cell>
          <cell r="C1779" t="str">
            <v>100 Rft</v>
          </cell>
          <cell r="D1779">
            <v>0</v>
          </cell>
          <cell r="E1779">
            <v>140183.34</v>
          </cell>
          <cell r="F1779" t="str">
            <v>m</v>
          </cell>
          <cell r="G1779">
            <v>0</v>
          </cell>
          <cell r="H1779">
            <v>4599.1899999999996</v>
          </cell>
          <cell r="AI1779">
            <v>0</v>
          </cell>
          <cell r="AJ1779" t="str">
            <v>N</v>
          </cell>
        </row>
        <row r="1780">
          <cell r="A1780" t="str">
            <v>16-29</v>
          </cell>
          <cell r="B1780" t="str">
            <v>Supply fabricate &amp; install welded MS lining in piles of thickness as per specs/drwg</v>
          </cell>
          <cell r="C1780" t="str">
            <v>Cwt</v>
          </cell>
          <cell r="D1780">
            <v>349.99</v>
          </cell>
          <cell r="E1780">
            <v>5513.5</v>
          </cell>
          <cell r="F1780" t="str">
            <v>kg</v>
          </cell>
          <cell r="G1780">
            <v>6.86</v>
          </cell>
          <cell r="H1780">
            <v>108.06</v>
          </cell>
          <cell r="S1780">
            <v>53.341999999999999</v>
          </cell>
          <cell r="T1780" t="str">
            <v>Kg</v>
          </cell>
          <cell r="U1780">
            <v>1.05</v>
          </cell>
          <cell r="V1780" t="str">
            <v>Kg</v>
          </cell>
          <cell r="AI1780">
            <v>54.391999999999996</v>
          </cell>
          <cell r="AJ1780" t="str">
            <v>Y</v>
          </cell>
        </row>
        <row r="1781">
          <cell r="A1781" t="str">
            <v>16-30-a</v>
          </cell>
          <cell r="B1781" t="str">
            <v xml:space="preserve">Supply and Fixing Neoprene Bearing Pad as per specs &amp; design </v>
          </cell>
          <cell r="C1781" t="str">
            <v>Cubic
Inch</v>
          </cell>
          <cell r="D1781">
            <v>2.41</v>
          </cell>
          <cell r="E1781">
            <v>21.77</v>
          </cell>
          <cell r="F1781" t="str">
            <v>cm3</v>
          </cell>
          <cell r="G1781">
            <v>0.15</v>
          </cell>
          <cell r="H1781">
            <v>1.33</v>
          </cell>
          <cell r="AI1781">
            <v>0</v>
          </cell>
          <cell r="AJ1781" t="str">
            <v>N</v>
          </cell>
        </row>
        <row r="1782">
          <cell r="A1782" t="str">
            <v>16-30-b</v>
          </cell>
          <cell r="B1782" t="str">
            <v>Supply and Fixing Steel Bearing Pads as per specs &amp; design</v>
          </cell>
          <cell r="C1782" t="str">
            <v>Cwt</v>
          </cell>
          <cell r="D1782">
            <v>834.64</v>
          </cell>
          <cell r="E1782">
            <v>6674.33</v>
          </cell>
          <cell r="F1782" t="str">
            <v>kg</v>
          </cell>
          <cell r="G1782">
            <v>16.36</v>
          </cell>
          <cell r="H1782">
            <v>130.82</v>
          </cell>
          <cell r="AI1782">
            <v>0</v>
          </cell>
          <cell r="AJ1782" t="str">
            <v>N</v>
          </cell>
        </row>
        <row r="1783">
          <cell r="A1783" t="str">
            <v>16-34</v>
          </cell>
          <cell r="B1783" t="str">
            <v>Supply and Fixing spirally wound sheath of 50mm dia. For pre-stressing of cables in precast conc. girders</v>
          </cell>
          <cell r="C1783" t="str">
            <v>100 Rft</v>
          </cell>
          <cell r="D1783">
            <v>510.23</v>
          </cell>
          <cell r="E1783">
            <v>3146.94</v>
          </cell>
          <cell r="F1783" t="str">
            <v>m</v>
          </cell>
          <cell r="G1783">
            <v>16.739999999999998</v>
          </cell>
          <cell r="H1783">
            <v>103.25</v>
          </cell>
          <cell r="AI1783">
            <v>0</v>
          </cell>
          <cell r="AJ1783" t="str">
            <v>N</v>
          </cell>
        </row>
        <row r="1784">
          <cell r="A1784" t="str">
            <v>16-35</v>
          </cell>
          <cell r="B1784" t="str">
            <v>Supply and Fixing stressing anchorages for high tensile steel wire cables in precast girders</v>
          </cell>
          <cell r="C1784" t="str">
            <v>Set</v>
          </cell>
          <cell r="D1784">
            <v>83.7</v>
          </cell>
          <cell r="E1784">
            <v>688.7</v>
          </cell>
          <cell r="F1784" t="str">
            <v>Set</v>
          </cell>
          <cell r="G1784">
            <v>83.7</v>
          </cell>
          <cell r="H1784">
            <v>688.7</v>
          </cell>
          <cell r="AI1784">
            <v>0</v>
          </cell>
          <cell r="AJ1784" t="str">
            <v>N</v>
          </cell>
        </row>
        <row r="1785">
          <cell r="A1785" t="str">
            <v>16-36</v>
          </cell>
          <cell r="B1785" t="str">
            <v>Launching girders in place, including lifting &amp; handli any number of time including temporary works comp</v>
          </cell>
          <cell r="C1785" t="str">
            <v>Ft</v>
          </cell>
          <cell r="D1785">
            <v>221.15</v>
          </cell>
          <cell r="E1785">
            <v>294.89999999999998</v>
          </cell>
          <cell r="F1785" t="str">
            <v>m</v>
          </cell>
          <cell r="G1785">
            <v>725.57</v>
          </cell>
          <cell r="H1785">
            <v>967.53</v>
          </cell>
          <cell r="AI1785">
            <v>0</v>
          </cell>
          <cell r="AJ1785" t="str">
            <v>N</v>
          </cell>
        </row>
        <row r="1786">
          <cell r="A1786" t="str">
            <v>16-37</v>
          </cell>
          <cell r="B1786" t="str">
            <v>Stressing Cable of High Tensile Steel Wire Strands</v>
          </cell>
          <cell r="C1786" t="str">
            <v>Each</v>
          </cell>
          <cell r="D1786">
            <v>474.3</v>
          </cell>
          <cell r="E1786">
            <v>837.3</v>
          </cell>
          <cell r="F1786" t="str">
            <v>Each</v>
          </cell>
          <cell r="G1786">
            <v>474.3</v>
          </cell>
          <cell r="H1786">
            <v>837.3</v>
          </cell>
          <cell r="AI1786">
            <v>0</v>
          </cell>
          <cell r="AJ1786" t="str">
            <v>N</v>
          </cell>
        </row>
        <row r="1787">
          <cell r="A1787" t="str">
            <v>16-38</v>
          </cell>
          <cell r="B1787" t="str">
            <v>Inject Cement Grout in Sheath Pipe after stressing</v>
          </cell>
          <cell r="C1787" t="str">
            <v>100 Rft</v>
          </cell>
          <cell r="D1787">
            <v>396.84</v>
          </cell>
          <cell r="E1787">
            <v>1590.94</v>
          </cell>
          <cell r="F1787" t="str">
            <v>m</v>
          </cell>
          <cell r="G1787">
            <v>13.02</v>
          </cell>
          <cell r="H1787">
            <v>52.2</v>
          </cell>
          <cell r="K1787">
            <v>0.91400000000000003</v>
          </cell>
          <cell r="L1787" t="str">
            <v>Bags</v>
          </cell>
          <cell r="M1787">
            <v>0.03</v>
          </cell>
          <cell r="N1787" t="str">
            <v>Bags</v>
          </cell>
          <cell r="AI1787">
            <v>0.94400000000000006</v>
          </cell>
          <cell r="AJ1787" t="str">
            <v>Y</v>
          </cell>
        </row>
        <row r="1788">
          <cell r="A1788" t="str">
            <v>16-39</v>
          </cell>
          <cell r="B1788" t="str">
            <v>Cut off projecting wire ends of cables &amp; make good anchorage recess with 1:2:4 cem. conc.</v>
          </cell>
          <cell r="C1788" t="str">
            <v>Each</v>
          </cell>
          <cell r="D1788">
            <v>83.05</v>
          </cell>
          <cell r="E1788">
            <v>142.04</v>
          </cell>
          <cell r="F1788" t="str">
            <v>Each</v>
          </cell>
          <cell r="G1788">
            <v>83.05</v>
          </cell>
          <cell r="H1788">
            <v>142.04</v>
          </cell>
          <cell r="K1788">
            <v>0.11</v>
          </cell>
          <cell r="L1788" t="str">
            <v>Bags</v>
          </cell>
          <cell r="M1788">
            <v>0.11</v>
          </cell>
          <cell r="N1788" t="str">
            <v>Bags</v>
          </cell>
          <cell r="AI1788">
            <v>0.22</v>
          </cell>
          <cell r="AJ1788" t="str">
            <v>Y</v>
          </cell>
        </row>
        <row r="1789">
          <cell r="A1789" t="str">
            <v>16-40</v>
          </cell>
          <cell r="B1789" t="str">
            <v>Supply and place in position MS expansion joint assemblies as specified &amp; as per drawing</v>
          </cell>
          <cell r="C1789" t="str">
            <v>Cwt</v>
          </cell>
          <cell r="D1789">
            <v>881.89</v>
          </cell>
          <cell r="E1789">
            <v>5141.62</v>
          </cell>
          <cell r="F1789" t="str">
            <v>kg</v>
          </cell>
          <cell r="G1789">
            <v>17.29</v>
          </cell>
          <cell r="H1789">
            <v>100.78</v>
          </cell>
          <cell r="AI1789">
            <v>0</v>
          </cell>
          <cell r="AJ1789" t="str">
            <v>N</v>
          </cell>
        </row>
        <row r="1790">
          <cell r="A1790" t="str">
            <v>16-41</v>
          </cell>
          <cell r="B1790" t="str">
            <v>Supply and place in position galvanised steel 3" dia drain scuppers in deck slab as per specs/drwg</v>
          </cell>
          <cell r="C1790" t="str">
            <v>Each</v>
          </cell>
          <cell r="D1790">
            <v>85.25</v>
          </cell>
          <cell r="E1790">
            <v>297.3</v>
          </cell>
          <cell r="F1790" t="str">
            <v>Each</v>
          </cell>
          <cell r="G1790">
            <v>85.25</v>
          </cell>
          <cell r="H1790">
            <v>297.3</v>
          </cell>
          <cell r="AI1790">
            <v>0</v>
          </cell>
          <cell r="AJ1790" t="str">
            <v>N</v>
          </cell>
        </row>
        <row r="1791">
          <cell r="A1791" t="str">
            <v>16-42</v>
          </cell>
          <cell r="B1791" t="str">
            <v>Providing and Fixing rain water outlet of AC pipe</v>
          </cell>
          <cell r="C1791" t="str">
            <v>Each</v>
          </cell>
          <cell r="D1791">
            <v>43.4</v>
          </cell>
          <cell r="E1791">
            <v>250.57</v>
          </cell>
          <cell r="F1791" t="str">
            <v>Each</v>
          </cell>
          <cell r="G1791">
            <v>43.4</v>
          </cell>
          <cell r="H1791">
            <v>250.57</v>
          </cell>
          <cell r="AI1791">
            <v>0</v>
          </cell>
          <cell r="AJ1791" t="str">
            <v>N</v>
          </cell>
        </row>
        <row r="1792">
          <cell r="A1792" t="str">
            <v>16-43</v>
          </cell>
          <cell r="B1792" t="str">
            <v>Supply and Fixing polystrene fill in expansion joints &amp; under diaphragms at transoms.</v>
          </cell>
          <cell r="C1792" t="str">
            <v>100 Cft</v>
          </cell>
          <cell r="D1792">
            <v>2169.81</v>
          </cell>
          <cell r="E1792">
            <v>2308.96</v>
          </cell>
          <cell r="F1792" t="str">
            <v>m3</v>
          </cell>
          <cell r="G1792">
            <v>766.26</v>
          </cell>
          <cell r="H1792">
            <v>815.4</v>
          </cell>
          <cell r="AI1792">
            <v>0</v>
          </cell>
          <cell r="AJ1792" t="str">
            <v>N</v>
          </cell>
        </row>
        <row r="1793">
          <cell r="A1793" t="str">
            <v>16-44</v>
          </cell>
          <cell r="B1793" t="str">
            <v>Providing and Laying expansion joint of neoprene strip 4"x1/4" and plastic bitumen</v>
          </cell>
          <cell r="C1793" t="str">
            <v>100 Rft</v>
          </cell>
          <cell r="D1793">
            <v>3118.6</v>
          </cell>
          <cell r="E1793">
            <v>12709.06</v>
          </cell>
          <cell r="F1793" t="str">
            <v>m</v>
          </cell>
          <cell r="G1793">
            <v>102.32</v>
          </cell>
          <cell r="H1793">
            <v>416.96</v>
          </cell>
          <cell r="AI1793">
            <v>0</v>
          </cell>
          <cell r="AJ1793" t="str">
            <v>N</v>
          </cell>
        </row>
        <row r="1794">
          <cell r="A1794" t="str">
            <v>16-46</v>
          </cell>
          <cell r="B1794" t="str">
            <v>Repair to cracks to reinforced or plain cement concrete work by grouting with cement gun in (1:2) cement sand mortar including cutting the chase of required size.</v>
          </cell>
          <cell r="C1794" t="str">
            <v>100 Rft</v>
          </cell>
          <cell r="D1794">
            <v>1216.75</v>
          </cell>
          <cell r="E1794">
            <v>1936.09</v>
          </cell>
          <cell r="F1794" t="str">
            <v>m</v>
          </cell>
          <cell r="G1794">
            <v>39.92</v>
          </cell>
          <cell r="H1794">
            <v>63.52</v>
          </cell>
          <cell r="K1794">
            <v>1.05</v>
          </cell>
          <cell r="L1794" t="str">
            <v>Bags</v>
          </cell>
          <cell r="M1794">
            <v>3.4000000000000002E-2</v>
          </cell>
          <cell r="N1794" t="str">
            <v>Bags</v>
          </cell>
          <cell r="AI1794">
            <v>1.0840000000000001</v>
          </cell>
          <cell r="AJ1794" t="str">
            <v>Y</v>
          </cell>
        </row>
        <row r="1795">
          <cell r="A1795" t="str">
            <v>16-47</v>
          </cell>
          <cell r="B1795" t="str">
            <v>Dismantling bitumen carpet of any description from existing roads surface including its removal and disposal within 3 chains lead as desired.</v>
          </cell>
          <cell r="C1795" t="str">
            <v>100 Sft</v>
          </cell>
          <cell r="D1795">
            <v>279</v>
          </cell>
          <cell r="E1795">
            <v>279</v>
          </cell>
          <cell r="F1795" t="str">
            <v>m2</v>
          </cell>
          <cell r="G1795">
            <v>30.02</v>
          </cell>
          <cell r="H1795">
            <v>30.02</v>
          </cell>
          <cell r="AI1795">
            <v>0</v>
          </cell>
          <cell r="AJ1795" t="str">
            <v>N</v>
          </cell>
        </row>
        <row r="1796">
          <cell r="A1796" t="str">
            <v>16-48</v>
          </cell>
          <cell r="B1796" t="str">
            <v>Removing the existing worn out bitumanious surface having pot holes and ruts in patches of regular shape brushing and re-carpeting with 1" thick (consolidated) asphalt macadam as per specifications.</v>
          </cell>
          <cell r="C1796" t="str">
            <v>100 Sft</v>
          </cell>
          <cell r="D1796">
            <v>658.72</v>
          </cell>
          <cell r="E1796">
            <v>3416.91</v>
          </cell>
          <cell r="F1796" t="str">
            <v>m2</v>
          </cell>
          <cell r="G1796">
            <v>70.88</v>
          </cell>
          <cell r="H1796">
            <v>367.66</v>
          </cell>
          <cell r="AI1796">
            <v>0</v>
          </cell>
          <cell r="AJ1796" t="str">
            <v>N</v>
          </cell>
        </row>
        <row r="1797">
          <cell r="A1797" t="str">
            <v>16-49</v>
          </cell>
          <cell r="B1797" t="str">
            <v xml:space="preserve">Providing and Laying 1" thick(consolidated) asphalt macadam with liquid asphalt (cut backs) of any approved grade with premixed sand seal coat, as specified. </v>
          </cell>
          <cell r="C1797" t="str">
            <v>100 Sft</v>
          </cell>
          <cell r="D1797">
            <v>449.47</v>
          </cell>
          <cell r="E1797">
            <v>3207.66</v>
          </cell>
          <cell r="F1797" t="str">
            <v>m2</v>
          </cell>
          <cell r="G1797">
            <v>48.36</v>
          </cell>
          <cell r="H1797">
            <v>345.14</v>
          </cell>
          <cell r="AI1797">
            <v>0</v>
          </cell>
          <cell r="AJ1797" t="str">
            <v>N</v>
          </cell>
        </row>
        <row r="1798">
          <cell r="A1798" t="str">
            <v>16-50</v>
          </cell>
          <cell r="B1798" t="str">
            <v>Removing the existing worn out bitumanious surface pot holes and ruts in patches of regular shape brushing and re-carpeting with 2" thick(consolidated) asphalt macadam as per specificaiton complete</v>
          </cell>
          <cell r="C1798" t="str">
            <v>100 Sft</v>
          </cell>
          <cell r="D1798">
            <v>679.64</v>
          </cell>
          <cell r="E1798">
            <v>4465.67</v>
          </cell>
          <cell r="F1798" t="str">
            <v>m2</v>
          </cell>
          <cell r="G1798">
            <v>73.13</v>
          </cell>
          <cell r="H1798">
            <v>480.51</v>
          </cell>
          <cell r="AI1798">
            <v>0</v>
          </cell>
          <cell r="AJ1798" t="str">
            <v>N</v>
          </cell>
        </row>
        <row r="1799">
          <cell r="A1799" t="str">
            <v>16-51</v>
          </cell>
          <cell r="B1799" t="str">
            <v xml:space="preserve">Providing and Laying 2" thick (consolidated) asphalt macadam with liquid asphalt(cut backs) of approved grade with precoated bajri seal coat as specified. </v>
          </cell>
          <cell r="C1799" t="str">
            <v>100 Sft</v>
          </cell>
          <cell r="D1799">
            <v>470.39</v>
          </cell>
          <cell r="E1799">
            <v>4256.42</v>
          </cell>
          <cell r="F1799" t="str">
            <v>m2</v>
          </cell>
          <cell r="G1799">
            <v>50.61</v>
          </cell>
          <cell r="H1799">
            <v>457.99</v>
          </cell>
          <cell r="AI1799">
            <v>0</v>
          </cell>
          <cell r="AJ1799" t="str">
            <v>N</v>
          </cell>
        </row>
        <row r="1800">
          <cell r="A1800" t="str">
            <v>16-52</v>
          </cell>
          <cell r="B1800" t="str">
            <v>Removing of existing worn out bitumanious surface pot holes and ruts in patches and re-carpeting with 3" thick(consolidated) asphalt macadam as per specifiedcomplete including disposal of excavated stuff
within one chain.</v>
          </cell>
          <cell r="C1800" t="str">
            <v>100 Sft</v>
          </cell>
          <cell r="D1800">
            <v>864.62</v>
          </cell>
          <cell r="E1800">
            <v>6345.02</v>
          </cell>
          <cell r="F1800" t="str">
            <v>m2</v>
          </cell>
          <cell r="G1800">
            <v>93.03</v>
          </cell>
          <cell r="H1800">
            <v>682.72</v>
          </cell>
          <cell r="AI1800">
            <v>0</v>
          </cell>
          <cell r="AJ1800" t="str">
            <v>N</v>
          </cell>
        </row>
        <row r="1801">
          <cell r="A1801" t="str">
            <v>16-53</v>
          </cell>
          <cell r="B1801" t="str">
            <v xml:space="preserve">Providing and Laying 3" thick (consolidated) asphalt macadam with liquid asphalt(cut backs) of approved grade with precoated bajri seal coat as specified. </v>
          </cell>
          <cell r="C1801" t="str">
            <v>100 Sft</v>
          </cell>
          <cell r="D1801">
            <v>655.37</v>
          </cell>
          <cell r="E1801">
            <v>6135.77</v>
          </cell>
          <cell r="F1801" t="str">
            <v>m2</v>
          </cell>
          <cell r="G1801">
            <v>70.52</v>
          </cell>
          <cell r="H1801">
            <v>660.21</v>
          </cell>
          <cell r="AI1801">
            <v>0</v>
          </cell>
          <cell r="AJ1801" t="str">
            <v>N</v>
          </cell>
        </row>
        <row r="1802">
          <cell r="A1802" t="str">
            <v>16-54</v>
          </cell>
          <cell r="B1802" t="str">
            <v>Surface dressing with bituman 80/100 or any other approved grade on a primary coat of liquid asphalt (cut backs) of any approved grade primer at 22lbs&amp;bituman at 35lbs with 5cft of 1/2 standard size bajri per %sft of road surface complete with rolling.</v>
          </cell>
          <cell r="C1802" t="str">
            <v>100 Sft</v>
          </cell>
          <cell r="D1802">
            <v>18.940000000000001</v>
          </cell>
          <cell r="E1802">
            <v>2057.71</v>
          </cell>
          <cell r="F1802" t="str">
            <v>m2</v>
          </cell>
          <cell r="G1802">
            <v>2.04</v>
          </cell>
          <cell r="H1802">
            <v>221.41</v>
          </cell>
          <cell r="AI1802">
            <v>0</v>
          </cell>
          <cell r="AJ1802" t="str">
            <v>N</v>
          </cell>
        </row>
        <row r="1803">
          <cell r="A1803" t="str">
            <v>16-55</v>
          </cell>
          <cell r="B1803" t="str">
            <v>Providing and Laying PVC pipe (b) 8" dia in foot path of bridge for utilities.</v>
          </cell>
          <cell r="C1803" t="str">
            <v>10 Rft</v>
          </cell>
          <cell r="D1803">
            <v>49.6</v>
          </cell>
          <cell r="E1803">
            <v>2545.23</v>
          </cell>
          <cell r="F1803" t="str">
            <v>m</v>
          </cell>
          <cell r="G1803">
            <v>16.27</v>
          </cell>
          <cell r="H1803">
            <v>835.05</v>
          </cell>
          <cell r="AI1803">
            <v>0</v>
          </cell>
          <cell r="AJ1803" t="str">
            <v>N</v>
          </cell>
        </row>
        <row r="1804">
          <cell r="A1804" t="str">
            <v>16-56</v>
          </cell>
          <cell r="B1804" t="str">
            <v>Providing and filling sand behind abutment of bridges, culverts.</v>
          </cell>
          <cell r="C1804" t="str">
            <v>100 Cft</v>
          </cell>
          <cell r="D1804">
            <v>653.48</v>
          </cell>
          <cell r="E1804">
            <v>1651.73</v>
          </cell>
          <cell r="F1804" t="str">
            <v>m3</v>
          </cell>
          <cell r="G1804">
            <v>230.77</v>
          </cell>
          <cell r="H1804">
            <v>583.29999999999995</v>
          </cell>
          <cell r="AI1804">
            <v>0</v>
          </cell>
          <cell r="AJ1804" t="str">
            <v>N</v>
          </cell>
        </row>
        <row r="1805">
          <cell r="A1805" t="str">
            <v>16-57</v>
          </cell>
          <cell r="B1805" t="str">
            <v>Formation of shoulder with permeable material less than 7 % from 200 seive and P.I less than 4 as specified by NHA</v>
          </cell>
          <cell r="C1805" t="str">
            <v>1000 Cft</v>
          </cell>
          <cell r="D1805">
            <v>932.48</v>
          </cell>
          <cell r="E1805">
            <v>10588.24</v>
          </cell>
          <cell r="F1805" t="str">
            <v>m3</v>
          </cell>
          <cell r="G1805">
            <v>32.93</v>
          </cell>
          <cell r="H1805">
            <v>373.92</v>
          </cell>
          <cell r="AI1805">
            <v>0</v>
          </cell>
          <cell r="AJ1805" t="str">
            <v>N</v>
          </cell>
        </row>
        <row r="1806">
          <cell r="A1806" t="str">
            <v>16-58-a</v>
          </cell>
          <cell r="B1806" t="str">
            <v>Cold Milling of asphalt concrete 0-70 mm</v>
          </cell>
          <cell r="C1806" t="str">
            <v>100 Sft</v>
          </cell>
          <cell r="D1806">
            <v>41.85</v>
          </cell>
          <cell r="E1806">
            <v>897.56</v>
          </cell>
          <cell r="F1806" t="str">
            <v>m2</v>
          </cell>
          <cell r="G1806">
            <v>4.5</v>
          </cell>
          <cell r="H1806">
            <v>96.58</v>
          </cell>
          <cell r="AI1806">
            <v>0</v>
          </cell>
          <cell r="AJ1806" t="str">
            <v>N</v>
          </cell>
        </row>
        <row r="1807">
          <cell r="A1807" t="str">
            <v>16-58-b</v>
          </cell>
          <cell r="B1807" t="str">
            <v>Cold Milling of asphalt concrete 0-50 mm</v>
          </cell>
          <cell r="C1807" t="str">
            <v>100 Sft</v>
          </cell>
          <cell r="D1807">
            <v>27.9</v>
          </cell>
          <cell r="E1807">
            <v>622.94000000000005</v>
          </cell>
          <cell r="F1807" t="str">
            <v>m2</v>
          </cell>
          <cell r="G1807">
            <v>3</v>
          </cell>
          <cell r="H1807">
            <v>67.03</v>
          </cell>
          <cell r="AI1807">
            <v>0</v>
          </cell>
          <cell r="AJ1807" t="str">
            <v>N</v>
          </cell>
        </row>
        <row r="1808">
          <cell r="A1808" t="str">
            <v>16-58-c</v>
          </cell>
          <cell r="B1808" t="str">
            <v>Cold Milling of asphalt concrete 0-30 mm</v>
          </cell>
          <cell r="C1808" t="str">
            <v>100 Sft</v>
          </cell>
          <cell r="D1808">
            <v>16.739999999999998</v>
          </cell>
          <cell r="E1808">
            <v>351.1</v>
          </cell>
          <cell r="F1808" t="str">
            <v>m2</v>
          </cell>
          <cell r="G1808">
            <v>1.8</v>
          </cell>
          <cell r="H1808">
            <v>37.78</v>
          </cell>
          <cell r="AI1808">
            <v>0</v>
          </cell>
          <cell r="AJ1808" t="str">
            <v>N</v>
          </cell>
        </row>
        <row r="1809">
          <cell r="A1809" t="str">
            <v>16-59</v>
          </cell>
          <cell r="B1809" t="str">
            <v>Seal Coat / Pad Coat</v>
          </cell>
          <cell r="C1809" t="str">
            <v>100 Sft</v>
          </cell>
          <cell r="D1809">
            <v>109.74</v>
          </cell>
          <cell r="E1809">
            <v>681.3</v>
          </cell>
          <cell r="F1809" t="str">
            <v>m2</v>
          </cell>
          <cell r="G1809">
            <v>11.81</v>
          </cell>
          <cell r="H1809">
            <v>73.31</v>
          </cell>
          <cell r="AE1809">
            <v>4.6399999999999997</v>
          </cell>
          <cell r="AF1809" t="str">
            <v>Kg</v>
          </cell>
          <cell r="AG1809">
            <v>0.5</v>
          </cell>
          <cell r="AH1809" t="str">
            <v>Kg</v>
          </cell>
          <cell r="AI1809">
            <v>5.14</v>
          </cell>
          <cell r="AJ1809" t="str">
            <v>Y</v>
          </cell>
        </row>
        <row r="1810">
          <cell r="A1810" t="str">
            <v>16-60</v>
          </cell>
          <cell r="B1810" t="str">
            <v>Providing and Laying Asphalt concrete in pot holes/ deep patching upto 30 cm including ramming completel</v>
          </cell>
          <cell r="C1810" t="str">
            <v>100 Cft</v>
          </cell>
          <cell r="D1810">
            <v>1705</v>
          </cell>
          <cell r="E1810">
            <v>15337.3</v>
          </cell>
          <cell r="F1810" t="str">
            <v>m3</v>
          </cell>
          <cell r="G1810">
            <v>602.12</v>
          </cell>
          <cell r="H1810">
            <v>5416.32</v>
          </cell>
          <cell r="AE1810">
            <v>112</v>
          </cell>
          <cell r="AF1810" t="str">
            <v>Kg</v>
          </cell>
          <cell r="AG1810">
            <v>39.549999999999997</v>
          </cell>
          <cell r="AH1810" t="str">
            <v>Kg</v>
          </cell>
          <cell r="AI1810">
            <v>151.55000000000001</v>
          </cell>
          <cell r="AJ1810" t="str">
            <v>Y</v>
          </cell>
        </row>
        <row r="1811">
          <cell r="A1811" t="str">
            <v>16-61</v>
          </cell>
          <cell r="B1811" t="str">
            <v>Grooving in existing BT road of size 4x4 cm @ 2 meter c/c.</v>
          </cell>
          <cell r="C1811" t="str">
            <v>100 Sft</v>
          </cell>
          <cell r="D1811">
            <v>170.5</v>
          </cell>
          <cell r="E1811">
            <v>170.5</v>
          </cell>
          <cell r="F1811" t="str">
            <v>m2</v>
          </cell>
          <cell r="G1811">
            <v>18.350000000000001</v>
          </cell>
          <cell r="H1811">
            <v>18.350000000000001</v>
          </cell>
          <cell r="AI1811">
            <v>0</v>
          </cell>
          <cell r="AJ1811" t="str">
            <v>N</v>
          </cell>
        </row>
        <row r="1812">
          <cell r="A1812" t="str">
            <v>16-62</v>
          </cell>
          <cell r="B1812" t="str">
            <v>Leveling dressing and compaction with power roller of existing base coarse layer after asphalt scarification.</v>
          </cell>
          <cell r="C1812" t="str">
            <v>100 Sft</v>
          </cell>
          <cell r="D1812">
            <v>356.5</v>
          </cell>
          <cell r="E1812">
            <v>646.88</v>
          </cell>
          <cell r="F1812" t="str">
            <v>m2</v>
          </cell>
          <cell r="G1812">
            <v>38.36</v>
          </cell>
          <cell r="H1812">
            <v>69.599999999999994</v>
          </cell>
          <cell r="AI1812">
            <v>0</v>
          </cell>
          <cell r="AJ1812" t="str">
            <v>N</v>
          </cell>
        </row>
        <row r="1813">
          <cell r="A1813" t="str">
            <v>16-63-a</v>
          </cell>
          <cell r="B1813" t="str">
            <v>Providing and fixing kerb stone (12"x18"x6") in cement sand mortar 1:3 in center media or round about as specified.</v>
          </cell>
          <cell r="C1813" t="str">
            <v>100 Rft</v>
          </cell>
          <cell r="D1813">
            <v>1147</v>
          </cell>
          <cell r="E1813">
            <v>13063.62</v>
          </cell>
          <cell r="F1813" t="str">
            <v>m</v>
          </cell>
          <cell r="G1813">
            <v>37.630000000000003</v>
          </cell>
          <cell r="H1813">
            <v>428.6</v>
          </cell>
          <cell r="K1813">
            <v>0.89</v>
          </cell>
          <cell r="L1813" t="str">
            <v>Bags</v>
          </cell>
          <cell r="M1813">
            <v>2.9000000000000001E-2</v>
          </cell>
          <cell r="N1813" t="str">
            <v>Bags</v>
          </cell>
          <cell r="AI1813">
            <v>0.91900000000000004</v>
          </cell>
          <cell r="AJ1813" t="str">
            <v>Y</v>
          </cell>
        </row>
        <row r="1814">
          <cell r="A1814" t="str">
            <v>16-63-b</v>
          </cell>
          <cell r="B1814" t="str">
            <v>Providing and fixing kerb stone (12"x14"x6") in cement sand mortar 1:3 in center media or round about as specified.</v>
          </cell>
          <cell r="C1814" t="str">
            <v>100 Rft</v>
          </cell>
          <cell r="D1814">
            <v>1147</v>
          </cell>
          <cell r="E1814">
            <v>12458.62</v>
          </cell>
          <cell r="F1814" t="str">
            <v>m</v>
          </cell>
          <cell r="G1814">
            <v>37.630000000000003</v>
          </cell>
          <cell r="H1814">
            <v>408.75</v>
          </cell>
          <cell r="K1814">
            <v>0.89</v>
          </cell>
          <cell r="L1814" t="str">
            <v>Bags</v>
          </cell>
          <cell r="M1814">
            <v>2.9000000000000001E-2</v>
          </cell>
          <cell r="N1814" t="str">
            <v>Bags</v>
          </cell>
          <cell r="AI1814">
            <v>0.91900000000000004</v>
          </cell>
          <cell r="AJ1814" t="str">
            <v>Y</v>
          </cell>
        </row>
        <row r="1815">
          <cell r="A1815" t="str">
            <v>16-63-c</v>
          </cell>
          <cell r="B1815" t="str">
            <v>Providing and fixing kerb stone (12"x12"x6") in cement sand mortar 1:3 in center media or round about as specified.</v>
          </cell>
          <cell r="C1815" t="str">
            <v>100 Rft</v>
          </cell>
          <cell r="D1815">
            <v>1147</v>
          </cell>
          <cell r="E1815">
            <v>11853.62</v>
          </cell>
          <cell r="F1815" t="str">
            <v>m</v>
          </cell>
          <cell r="G1815">
            <v>37.630000000000003</v>
          </cell>
          <cell r="H1815">
            <v>388.9</v>
          </cell>
          <cell r="K1815">
            <v>0.89</v>
          </cell>
          <cell r="L1815" t="str">
            <v>Bags</v>
          </cell>
          <cell r="M1815">
            <v>2.9000000000000001E-2</v>
          </cell>
          <cell r="N1815" t="str">
            <v>Bags</v>
          </cell>
          <cell r="AI1815">
            <v>0.91900000000000004</v>
          </cell>
          <cell r="AJ1815" t="str">
            <v>Y</v>
          </cell>
        </row>
        <row r="1816">
          <cell r="A1816" t="str">
            <v>16-64</v>
          </cell>
          <cell r="B1816" t="str">
            <v>Bailing out water by Mechanical mean.</v>
          </cell>
          <cell r="C1816" t="str">
            <v>100 Cft</v>
          </cell>
          <cell r="D1816">
            <v>5.74</v>
          </cell>
          <cell r="E1816">
            <v>26.91</v>
          </cell>
          <cell r="F1816" t="str">
            <v>m3</v>
          </cell>
          <cell r="G1816">
            <v>2.0299999999999998</v>
          </cell>
          <cell r="H1816">
            <v>9.5</v>
          </cell>
          <cell r="AI1816">
            <v>0</v>
          </cell>
          <cell r="AJ1816" t="str">
            <v>N</v>
          </cell>
        </row>
        <row r="1817">
          <cell r="A1817" t="str">
            <v>16-65-a</v>
          </cell>
          <cell r="B1817" t="str">
            <v>Pavement marking in reflective thermoplast paint with glass beads for line 15 cm width.</v>
          </cell>
          <cell r="C1817" t="str">
            <v>100 Rft</v>
          </cell>
          <cell r="D1817">
            <v>153.44999999999999</v>
          </cell>
          <cell r="E1817">
            <v>2754.95</v>
          </cell>
          <cell r="F1817" t="str">
            <v>m</v>
          </cell>
          <cell r="G1817">
            <v>5.03</v>
          </cell>
          <cell r="H1817">
            <v>90.39</v>
          </cell>
          <cell r="AI1817">
            <v>0</v>
          </cell>
          <cell r="AJ1817" t="str">
            <v>N</v>
          </cell>
        </row>
        <row r="1818">
          <cell r="A1818" t="str">
            <v>16-65-b</v>
          </cell>
          <cell r="B1818" t="str">
            <v>Pavement marking in reflective thermoplast paint with glass beads for line 20 cm width.</v>
          </cell>
          <cell r="C1818" t="str">
            <v>100 Rft</v>
          </cell>
          <cell r="D1818">
            <v>153.44999999999999</v>
          </cell>
          <cell r="E1818">
            <v>3639.46</v>
          </cell>
          <cell r="F1818" t="str">
            <v>m</v>
          </cell>
          <cell r="G1818">
            <v>5.03</v>
          </cell>
          <cell r="H1818">
            <v>119.4</v>
          </cell>
          <cell r="AI1818">
            <v>0</v>
          </cell>
          <cell r="AJ1818" t="str">
            <v>N</v>
          </cell>
        </row>
        <row r="1819">
          <cell r="A1819" t="str">
            <v>16-66-a</v>
          </cell>
          <cell r="B1819" t="str">
            <v>Pavement marking in non-reflective thermoplast paint for line 15 cm width.</v>
          </cell>
          <cell r="C1819" t="str">
            <v>100 Rft</v>
          </cell>
          <cell r="D1819">
            <v>153.44999999999999</v>
          </cell>
          <cell r="E1819">
            <v>1544.95</v>
          </cell>
          <cell r="F1819" t="str">
            <v>m</v>
          </cell>
          <cell r="G1819">
            <v>5.03</v>
          </cell>
          <cell r="H1819">
            <v>50.69</v>
          </cell>
          <cell r="AI1819">
            <v>0</v>
          </cell>
          <cell r="AJ1819" t="str">
            <v>N</v>
          </cell>
        </row>
        <row r="1820">
          <cell r="A1820" t="str">
            <v>16-66-b</v>
          </cell>
          <cell r="B1820" t="str">
            <v>Pavement marking in non-reflective thermoplast paint for line 20 cm width.</v>
          </cell>
          <cell r="C1820" t="str">
            <v>100 Rft</v>
          </cell>
          <cell r="D1820">
            <v>153.44999999999999</v>
          </cell>
          <cell r="E1820">
            <v>2018.06</v>
          </cell>
          <cell r="F1820" t="str">
            <v>m</v>
          </cell>
          <cell r="G1820">
            <v>5.03</v>
          </cell>
          <cell r="H1820">
            <v>66.209999999999994</v>
          </cell>
          <cell r="AI1820">
            <v>0</v>
          </cell>
          <cell r="AJ1820" t="str">
            <v>N</v>
          </cell>
        </row>
        <row r="1821">
          <cell r="A1821" t="str">
            <v>16-67-a</v>
          </cell>
          <cell r="B1821" t="str">
            <v>Pavement marking in reflective chlorinated rubber paint with glass beads for line 15 cm width.</v>
          </cell>
          <cell r="C1821" t="str">
            <v>100 Rft</v>
          </cell>
          <cell r="D1821">
            <v>153.44999999999999</v>
          </cell>
          <cell r="E1821">
            <v>1060.95</v>
          </cell>
          <cell r="F1821" t="str">
            <v>m</v>
          </cell>
          <cell r="G1821">
            <v>5.03</v>
          </cell>
          <cell r="H1821">
            <v>34.81</v>
          </cell>
          <cell r="AI1821">
            <v>0</v>
          </cell>
          <cell r="AJ1821" t="str">
            <v>N</v>
          </cell>
        </row>
        <row r="1822">
          <cell r="A1822" t="str">
            <v>16-67-b</v>
          </cell>
          <cell r="B1822" t="str">
            <v>Pavement marking in reflective chlorinated rubber paint with glass beads for line 20 cm width.</v>
          </cell>
          <cell r="C1822" t="str">
            <v>100 Rft</v>
          </cell>
          <cell r="D1822">
            <v>153.44999999999999</v>
          </cell>
          <cell r="E1822">
            <v>1369.5</v>
          </cell>
          <cell r="F1822" t="str">
            <v>m</v>
          </cell>
          <cell r="G1822">
            <v>5.03</v>
          </cell>
          <cell r="H1822">
            <v>44.93</v>
          </cell>
          <cell r="AI1822">
            <v>0</v>
          </cell>
          <cell r="AJ1822" t="str">
            <v>N</v>
          </cell>
        </row>
        <row r="1823">
          <cell r="A1823" t="str">
            <v>16-68-a</v>
          </cell>
          <cell r="B1823" t="str">
            <v>Pavement marking in reflective chlorinated rubber paint for line 15 cm width.</v>
          </cell>
          <cell r="C1823" t="str">
            <v>100 Rft</v>
          </cell>
          <cell r="D1823">
            <v>153.44999999999999</v>
          </cell>
          <cell r="E1823">
            <v>818.95</v>
          </cell>
          <cell r="F1823" t="str">
            <v>m</v>
          </cell>
          <cell r="G1823">
            <v>5.03</v>
          </cell>
          <cell r="H1823">
            <v>26.87</v>
          </cell>
          <cell r="AI1823">
            <v>0</v>
          </cell>
          <cell r="AJ1823" t="str">
            <v>N</v>
          </cell>
        </row>
        <row r="1824">
          <cell r="A1824" t="str">
            <v>16-68-b</v>
          </cell>
          <cell r="B1824" t="str">
            <v>Pavement marking in reflective chlorinated rubber paint for line 20 cm width.</v>
          </cell>
          <cell r="C1824" t="str">
            <v>100 Rft</v>
          </cell>
          <cell r="D1824">
            <v>153.44999999999999</v>
          </cell>
          <cell r="E1824">
            <v>1045.22</v>
          </cell>
          <cell r="F1824" t="str">
            <v>m</v>
          </cell>
          <cell r="G1824">
            <v>5.03</v>
          </cell>
          <cell r="H1824">
            <v>34.29</v>
          </cell>
          <cell r="AI1824">
            <v>0</v>
          </cell>
          <cell r="AJ1824" t="str">
            <v>N</v>
          </cell>
        </row>
        <row r="1825">
          <cell r="A1825" t="str">
            <v>16-69</v>
          </cell>
          <cell r="B1825" t="str">
            <v>Providing &amp; laying stone soling in water logged area including granular filling &amp; compaction complete.</v>
          </cell>
          <cell r="C1825" t="str">
            <v>100 Cft</v>
          </cell>
          <cell r="D1825">
            <v>565.75</v>
          </cell>
          <cell r="E1825">
            <v>3479.56</v>
          </cell>
          <cell r="F1825" t="str">
            <v>m3</v>
          </cell>
          <cell r="G1825">
            <v>199.79</v>
          </cell>
          <cell r="H1825">
            <v>1228.8</v>
          </cell>
          <cell r="AI1825">
            <v>0</v>
          </cell>
          <cell r="AJ1825" t="str">
            <v>N</v>
          </cell>
        </row>
        <row r="1826">
          <cell r="A1826" t="str">
            <v>16-70</v>
          </cell>
          <cell r="B1826" t="str">
            <v>Tucking and chipping of road surface before hot surface dressing over existing road.</v>
          </cell>
          <cell r="C1826" t="str">
            <v>100 Sft</v>
          </cell>
          <cell r="D1826">
            <v>139.5</v>
          </cell>
          <cell r="E1826">
            <v>139.5</v>
          </cell>
          <cell r="F1826" t="str">
            <v>m2</v>
          </cell>
          <cell r="G1826">
            <v>15.01</v>
          </cell>
          <cell r="H1826">
            <v>15.01</v>
          </cell>
          <cell r="AI1826">
            <v>0</v>
          </cell>
          <cell r="AJ1826" t="str">
            <v>N</v>
          </cell>
        </row>
        <row r="1827">
          <cell r="A1827" t="str">
            <v>16-71</v>
          </cell>
          <cell r="B1827" t="str">
            <v>Leveling course on existing surface of road.</v>
          </cell>
          <cell r="C1827" t="str">
            <v>100 Cft</v>
          </cell>
          <cell r="D1827">
            <v>283.77</v>
          </cell>
          <cell r="E1827">
            <v>24741.48</v>
          </cell>
          <cell r="F1827" t="str">
            <v>m3</v>
          </cell>
          <cell r="G1827">
            <v>100.21</v>
          </cell>
          <cell r="H1827">
            <v>8737.3799999999992</v>
          </cell>
          <cell r="AI1827">
            <v>0</v>
          </cell>
          <cell r="AJ1827" t="str">
            <v>N</v>
          </cell>
        </row>
        <row r="1828">
          <cell r="A1828" t="str">
            <v>16-72-a</v>
          </cell>
          <cell r="B1828" t="str">
            <v>Jack Anchorage For 20 to 24 Wires 0.5" Strand  (Comprising Trumpet, Stressing Block &amp; Wedges Complete).</v>
          </cell>
          <cell r="C1828" t="str">
            <v>Each</v>
          </cell>
          <cell r="D1828">
            <v>83.7</v>
          </cell>
          <cell r="E1828">
            <v>11578.7</v>
          </cell>
          <cell r="F1828" t="str">
            <v>Each</v>
          </cell>
          <cell r="G1828">
            <v>83.7</v>
          </cell>
          <cell r="H1828">
            <v>11578.7</v>
          </cell>
          <cell r="AI1828">
            <v>0</v>
          </cell>
          <cell r="AJ1828" t="str">
            <v>N</v>
          </cell>
        </row>
        <row r="1829">
          <cell r="A1829" t="str">
            <v>16-72-b</v>
          </cell>
          <cell r="B1829" t="str">
            <v>Jack Anchorage For 16 to 19 Wires 0.5" Strand (Comprising Trumpet, Stressing Block &amp; Wedges Complete).</v>
          </cell>
          <cell r="C1829" t="str">
            <v>Each</v>
          </cell>
          <cell r="D1829">
            <v>83.7</v>
          </cell>
          <cell r="E1829">
            <v>9279.7000000000007</v>
          </cell>
          <cell r="F1829" t="str">
            <v>Each</v>
          </cell>
          <cell r="G1829">
            <v>83.7</v>
          </cell>
          <cell r="H1829">
            <v>9279.7000000000007</v>
          </cell>
          <cell r="AI1829">
            <v>0</v>
          </cell>
          <cell r="AJ1829" t="str">
            <v>N</v>
          </cell>
        </row>
        <row r="1830">
          <cell r="A1830" t="str">
            <v>16-72-c</v>
          </cell>
          <cell r="B1830" t="str">
            <v>Jack Anchorage For 10 to 12 Wires 0.5" Strand (Comprising Trumpet, Stressing Block &amp; Wedges Complete).</v>
          </cell>
          <cell r="C1830" t="str">
            <v>Each</v>
          </cell>
          <cell r="D1830">
            <v>83.7</v>
          </cell>
          <cell r="E1830">
            <v>5528.7</v>
          </cell>
          <cell r="F1830" t="str">
            <v>Each</v>
          </cell>
          <cell r="G1830">
            <v>83.7</v>
          </cell>
          <cell r="H1830">
            <v>5528.7</v>
          </cell>
          <cell r="AI1830">
            <v>0</v>
          </cell>
          <cell r="AJ1830" t="str">
            <v>N</v>
          </cell>
        </row>
        <row r="1831">
          <cell r="A1831" t="str">
            <v>16-72-d</v>
          </cell>
          <cell r="B1831" t="str">
            <v>Jack Anchorage For 13 to 15 Wires 0.5" Strand (Comprising Trumpet, Stressing Block &amp; Wedges Complete)</v>
          </cell>
          <cell r="C1831" t="str">
            <v>Each</v>
          </cell>
          <cell r="D1831">
            <v>83.7</v>
          </cell>
          <cell r="E1831">
            <v>7464.7</v>
          </cell>
          <cell r="F1831" t="str">
            <v>Each</v>
          </cell>
          <cell r="G1831">
            <v>83.7</v>
          </cell>
          <cell r="H1831">
            <v>7464.7</v>
          </cell>
          <cell r="AI1831">
            <v>0</v>
          </cell>
          <cell r="AJ1831" t="str">
            <v>N</v>
          </cell>
        </row>
        <row r="1832">
          <cell r="A1832" t="str">
            <v>16-72-e</v>
          </cell>
          <cell r="B1832" t="str">
            <v>Jack Anchorage For 8 to 9 Wires 0.5" Strand (Comprising Trumpet, Stressing Block &amp; Wedges Complete)</v>
          </cell>
          <cell r="C1832" t="str">
            <v>Each</v>
          </cell>
          <cell r="D1832">
            <v>83.7</v>
          </cell>
          <cell r="E1832">
            <v>4318.7</v>
          </cell>
          <cell r="F1832" t="str">
            <v>Each</v>
          </cell>
          <cell r="G1832">
            <v>83.7</v>
          </cell>
          <cell r="H1832">
            <v>4318.7</v>
          </cell>
          <cell r="AI1832">
            <v>0</v>
          </cell>
          <cell r="AJ1832" t="str">
            <v>N</v>
          </cell>
        </row>
        <row r="1833">
          <cell r="A1833" t="str">
            <v>16-72-f</v>
          </cell>
          <cell r="B1833" t="str">
            <v>Jack Anchorage For 5 to 7 Wires 0.5" Strand (Comprising Trumpet, Stressing Block &amp; Wedges Complete)</v>
          </cell>
          <cell r="C1833" t="str">
            <v>Each</v>
          </cell>
          <cell r="D1833">
            <v>83.7</v>
          </cell>
          <cell r="E1833">
            <v>3471.7</v>
          </cell>
          <cell r="F1833" t="str">
            <v>Each</v>
          </cell>
          <cell r="G1833">
            <v>83.7</v>
          </cell>
          <cell r="H1833">
            <v>3471.7</v>
          </cell>
          <cell r="AI1833">
            <v>0</v>
          </cell>
          <cell r="AJ1833" t="str">
            <v>N</v>
          </cell>
        </row>
        <row r="1834">
          <cell r="A1834" t="str">
            <v>16-72-g</v>
          </cell>
          <cell r="B1834" t="str">
            <v>Jack Anchorage For upto 4 Wires 0.5" Strand (Comprising Trumpet, Stressing Block &amp; Wedges Complete)</v>
          </cell>
          <cell r="C1834" t="str">
            <v>Each</v>
          </cell>
          <cell r="D1834">
            <v>83.7</v>
          </cell>
          <cell r="E1834">
            <v>2261.6999999999998</v>
          </cell>
          <cell r="F1834" t="str">
            <v>Each</v>
          </cell>
          <cell r="G1834">
            <v>83.7</v>
          </cell>
          <cell r="H1834">
            <v>2261.6999999999998</v>
          </cell>
          <cell r="AI1834">
            <v>0</v>
          </cell>
          <cell r="AJ1834" t="str">
            <v>N</v>
          </cell>
        </row>
        <row r="1835">
          <cell r="A1835" t="str">
            <v>16-73-a</v>
          </cell>
          <cell r="B1835" t="str">
            <v>Un-galvanized Sheath for 20 to 24 Wires 0.5" Strand Cable</v>
          </cell>
          <cell r="C1835" t="str">
            <v>Rft</v>
          </cell>
          <cell r="D1835">
            <v>5.0999999999999996</v>
          </cell>
          <cell r="E1835">
            <v>129.72999999999999</v>
          </cell>
          <cell r="F1835" t="str">
            <v>m</v>
          </cell>
          <cell r="G1835">
            <v>16.73</v>
          </cell>
          <cell r="H1835">
            <v>425.62</v>
          </cell>
          <cell r="AI1835">
            <v>0</v>
          </cell>
          <cell r="AJ1835" t="str">
            <v>N</v>
          </cell>
        </row>
        <row r="1836">
          <cell r="A1836" t="str">
            <v>16-73-b</v>
          </cell>
          <cell r="B1836" t="str">
            <v>Un-galvanized Sheath for 16 to 19 Wires 0.5" Strand Cable</v>
          </cell>
          <cell r="C1836" t="str">
            <v>Rft</v>
          </cell>
          <cell r="D1836">
            <v>5.0999999999999996</v>
          </cell>
          <cell r="E1836">
            <v>112.79</v>
          </cell>
          <cell r="F1836" t="str">
            <v>m</v>
          </cell>
          <cell r="G1836">
            <v>16.73</v>
          </cell>
          <cell r="H1836">
            <v>370.05</v>
          </cell>
          <cell r="AI1836">
            <v>0</v>
          </cell>
          <cell r="AJ1836" t="str">
            <v>N</v>
          </cell>
        </row>
        <row r="1837">
          <cell r="A1837" t="str">
            <v>16-73-c</v>
          </cell>
          <cell r="B1837" t="str">
            <v>Un-galvanized Sheath for 13 to 15 Wires 0.5" Strand Cable</v>
          </cell>
          <cell r="C1837" t="str">
            <v>Rft</v>
          </cell>
          <cell r="D1837">
            <v>5.0999999999999996</v>
          </cell>
          <cell r="E1837">
            <v>97.06</v>
          </cell>
          <cell r="F1837" t="str">
            <v>m</v>
          </cell>
          <cell r="G1837">
            <v>16.73</v>
          </cell>
          <cell r="H1837">
            <v>318.44</v>
          </cell>
          <cell r="AI1837">
            <v>0</v>
          </cell>
          <cell r="AJ1837" t="str">
            <v>N</v>
          </cell>
        </row>
        <row r="1838">
          <cell r="A1838" t="str">
            <v>16-73-d</v>
          </cell>
          <cell r="B1838" t="str">
            <v>Un-galvanized Sheath for 10 to 12 Wires 0.5" Strand Cable</v>
          </cell>
          <cell r="C1838" t="str">
            <v>Rft</v>
          </cell>
          <cell r="D1838">
            <v>5.0999999999999996</v>
          </cell>
          <cell r="E1838">
            <v>84.96</v>
          </cell>
          <cell r="F1838" t="str">
            <v>m</v>
          </cell>
          <cell r="G1838">
            <v>16.73</v>
          </cell>
          <cell r="H1838">
            <v>278.74</v>
          </cell>
          <cell r="AI1838">
            <v>0</v>
          </cell>
          <cell r="AJ1838" t="str">
            <v>N</v>
          </cell>
        </row>
        <row r="1839">
          <cell r="A1839" t="str">
            <v>16-73-e</v>
          </cell>
          <cell r="B1839" t="str">
            <v>Un-galvanized Sheath for 8 to 9 Wires 0.5" Strand Cable</v>
          </cell>
          <cell r="C1839" t="str">
            <v>Rft</v>
          </cell>
          <cell r="D1839">
            <v>5.0999999999999996</v>
          </cell>
          <cell r="E1839">
            <v>77.7</v>
          </cell>
          <cell r="F1839" t="str">
            <v>m</v>
          </cell>
          <cell r="G1839">
            <v>16.73</v>
          </cell>
          <cell r="H1839">
            <v>254.92</v>
          </cell>
          <cell r="AI1839">
            <v>0</v>
          </cell>
          <cell r="AJ1839" t="str">
            <v>N</v>
          </cell>
        </row>
        <row r="1840">
          <cell r="A1840" t="str">
            <v>16-73-f</v>
          </cell>
          <cell r="B1840" t="str">
            <v>Un-galvanized Sheath for 5 to 7 Wires 0.5" Strand Cable</v>
          </cell>
          <cell r="C1840" t="str">
            <v>Rft</v>
          </cell>
          <cell r="D1840">
            <v>5.0999999999999996</v>
          </cell>
          <cell r="E1840">
            <v>70.44</v>
          </cell>
          <cell r="F1840" t="str">
            <v>m</v>
          </cell>
          <cell r="G1840">
            <v>16.73</v>
          </cell>
          <cell r="H1840">
            <v>231.1</v>
          </cell>
          <cell r="AI1840">
            <v>0</v>
          </cell>
          <cell r="AJ1840" t="str">
            <v>N</v>
          </cell>
        </row>
        <row r="1841">
          <cell r="A1841" t="str">
            <v>16-73-g</v>
          </cell>
          <cell r="B1841" t="str">
            <v>Un-galvanized Sheath for upto 4 Wires 0.5" Strand Cable</v>
          </cell>
          <cell r="C1841" t="str">
            <v>Rft</v>
          </cell>
          <cell r="D1841">
            <v>5.0999999999999996</v>
          </cell>
          <cell r="E1841">
            <v>59.55</v>
          </cell>
          <cell r="F1841" t="str">
            <v>m</v>
          </cell>
          <cell r="G1841">
            <v>16.73</v>
          </cell>
          <cell r="H1841">
            <v>195.37</v>
          </cell>
          <cell r="AI1841">
            <v>0</v>
          </cell>
          <cell r="AJ1841" t="str">
            <v>N</v>
          </cell>
        </row>
        <row r="1842">
          <cell r="A1842" t="str">
            <v>16-73-h</v>
          </cell>
          <cell r="B1842" t="str">
            <v>Stressing and Grouting for Cables upto 24/0.5" (Single End Stressing).</v>
          </cell>
          <cell r="C1842" t="str">
            <v>Each</v>
          </cell>
          <cell r="D1842">
            <v>623.1</v>
          </cell>
          <cell r="E1842">
            <v>2075.1</v>
          </cell>
          <cell r="F1842" t="str">
            <v>Each</v>
          </cell>
          <cell r="G1842">
            <v>623.1</v>
          </cell>
          <cell r="H1842">
            <v>2075.1</v>
          </cell>
          <cell r="AI1842">
            <v>0</v>
          </cell>
          <cell r="AJ1842" t="str">
            <v>N</v>
          </cell>
        </row>
        <row r="1843">
          <cell r="A1843" t="str">
            <v>16-73-i</v>
          </cell>
          <cell r="B1843" t="str">
            <v>Stressing and Grouting for Cables ranging from 13/0.5" to 24/.05" (Single End Stressing).</v>
          </cell>
          <cell r="C1843" t="str">
            <v>Each</v>
          </cell>
          <cell r="D1843">
            <v>415.4</v>
          </cell>
          <cell r="E1843">
            <v>1867.4</v>
          </cell>
          <cell r="F1843" t="str">
            <v>Each</v>
          </cell>
          <cell r="G1843">
            <v>415.4</v>
          </cell>
          <cell r="H1843">
            <v>1867.4</v>
          </cell>
          <cell r="AI1843">
            <v>0</v>
          </cell>
          <cell r="AJ1843" t="str">
            <v>N</v>
          </cell>
        </row>
        <row r="1844">
          <cell r="A1844" t="str">
            <v>16-73-j</v>
          </cell>
          <cell r="B1844" t="str">
            <v>Stressing and Grouting for Cable below 13/0.5" (Single End Stressing).</v>
          </cell>
          <cell r="C1844" t="str">
            <v>Each</v>
          </cell>
          <cell r="D1844">
            <v>297.60000000000002</v>
          </cell>
          <cell r="E1844">
            <v>1749.6</v>
          </cell>
          <cell r="F1844" t="str">
            <v>Each</v>
          </cell>
          <cell r="G1844">
            <v>297.60000000000002</v>
          </cell>
          <cell r="H1844">
            <v>1749.6</v>
          </cell>
          <cell r="AI1844">
            <v>0</v>
          </cell>
          <cell r="AJ1844" t="str">
            <v>N</v>
          </cell>
        </row>
        <row r="1845">
          <cell r="A1845" t="str">
            <v>16-74-a</v>
          </cell>
          <cell r="B1845" t="str">
            <v>Supply of High Tensile Pre-stressed concrete steel wire strand Grade 270K 0.5" dia. Packed in standard reeless/weldless coils of two 2000 kgs approximately binded and wraped in Hessian Cloth.</v>
          </cell>
          <cell r="C1845" t="str">
            <v>Tonne</v>
          </cell>
          <cell r="D1845">
            <v>0</v>
          </cell>
          <cell r="E1845">
            <v>139150</v>
          </cell>
          <cell r="F1845" t="str">
            <v>ton</v>
          </cell>
          <cell r="G1845">
            <v>0</v>
          </cell>
          <cell r="H1845">
            <v>141382.94</v>
          </cell>
          <cell r="AA1845">
            <v>1</v>
          </cell>
          <cell r="AB1845" t="str">
            <v>Ton</v>
          </cell>
          <cell r="AC1845">
            <v>1000</v>
          </cell>
          <cell r="AD1845" t="str">
            <v>Kg</v>
          </cell>
          <cell r="AI1845">
            <v>1001</v>
          </cell>
          <cell r="AJ1845" t="str">
            <v>Y</v>
          </cell>
        </row>
        <row r="1846">
          <cell r="A1846" t="str">
            <v>16-74-b</v>
          </cell>
          <cell r="B1846" t="str">
            <v>Supply of P.C Steel wire Dia 7 mm and 8 mm. Packed in reeless coils of 600 kgs to 800kgs properly binded.</v>
          </cell>
          <cell r="C1846" t="str">
            <v>tonne</v>
          </cell>
          <cell r="D1846">
            <v>0</v>
          </cell>
          <cell r="E1846">
            <v>127050</v>
          </cell>
          <cell r="F1846" t="str">
            <v>ton</v>
          </cell>
          <cell r="G1846">
            <v>0</v>
          </cell>
          <cell r="H1846">
            <v>129088.77</v>
          </cell>
          <cell r="AA1846">
            <v>1</v>
          </cell>
          <cell r="AB1846" t="str">
            <v>Ton</v>
          </cell>
          <cell r="AC1846">
            <v>1000</v>
          </cell>
          <cell r="AD1846" t="str">
            <v>Kg</v>
          </cell>
          <cell r="AI1846">
            <v>1001</v>
          </cell>
          <cell r="AJ1846" t="str">
            <v>Y</v>
          </cell>
        </row>
        <row r="1847">
          <cell r="A1847" t="str">
            <v>16-74-c</v>
          </cell>
          <cell r="B1847" t="str">
            <v>Supply of P.C Steel wire Dia 4 mm and 5 mm. Packed in reeless coils of 600 kgs to 800kgs properly binded.</v>
          </cell>
          <cell r="C1847" t="str">
            <v>Tonne</v>
          </cell>
          <cell r="D1847">
            <v>0</v>
          </cell>
          <cell r="E1847">
            <v>114950</v>
          </cell>
          <cell r="F1847" t="str">
            <v>ton</v>
          </cell>
          <cell r="G1847">
            <v>0</v>
          </cell>
          <cell r="H1847">
            <v>116794.6</v>
          </cell>
          <cell r="AA1847">
            <v>1</v>
          </cell>
          <cell r="AB1847" t="str">
            <v>Ton</v>
          </cell>
          <cell r="AC1847">
            <v>1000</v>
          </cell>
          <cell r="AD1847" t="str">
            <v>Kg</v>
          </cell>
          <cell r="AI1847">
            <v>1001</v>
          </cell>
          <cell r="AJ1847" t="str">
            <v>Y</v>
          </cell>
        </row>
        <row r="1848">
          <cell r="A1848" t="str">
            <v>16-75-a</v>
          </cell>
          <cell r="B1848" t="str">
            <v>Galvanized Sheath for 20 to 24 Wires 0.5" Strand Cable</v>
          </cell>
          <cell r="C1848" t="str">
            <v>Rft</v>
          </cell>
          <cell r="D1848">
            <v>5.0999999999999996</v>
          </cell>
          <cell r="E1848">
            <v>173.29</v>
          </cell>
          <cell r="F1848" t="str">
            <v>m</v>
          </cell>
          <cell r="G1848">
            <v>16.73</v>
          </cell>
          <cell r="H1848">
            <v>568.54</v>
          </cell>
          <cell r="AI1848">
            <v>0</v>
          </cell>
          <cell r="AJ1848" t="str">
            <v>N</v>
          </cell>
        </row>
        <row r="1849">
          <cell r="A1849" t="str">
            <v>16-75-b</v>
          </cell>
          <cell r="B1849" t="str">
            <v>Galvanized Sheath for 16 to 19 Wires 0.5" Strand Cable</v>
          </cell>
          <cell r="C1849" t="str">
            <v>Rft</v>
          </cell>
          <cell r="D1849">
            <v>5.0999999999999996</v>
          </cell>
          <cell r="E1849">
            <v>150.30000000000001</v>
          </cell>
          <cell r="F1849" t="str">
            <v>m</v>
          </cell>
          <cell r="G1849">
            <v>16.73</v>
          </cell>
          <cell r="H1849">
            <v>493.11</v>
          </cell>
          <cell r="AI1849">
            <v>0</v>
          </cell>
          <cell r="AJ1849" t="str">
            <v>N</v>
          </cell>
        </row>
        <row r="1850">
          <cell r="A1850" t="str">
            <v>16-75-c</v>
          </cell>
          <cell r="B1850" t="str">
            <v>Galvanized Sheath for 13 to 15 Wires 0.5" Strand Cable</v>
          </cell>
          <cell r="C1850" t="str">
            <v>Rft</v>
          </cell>
          <cell r="D1850">
            <v>5.0999999999999996</v>
          </cell>
          <cell r="E1850">
            <v>129.72999999999999</v>
          </cell>
          <cell r="F1850" t="str">
            <v>m</v>
          </cell>
          <cell r="G1850">
            <v>16.73</v>
          </cell>
          <cell r="H1850">
            <v>425.62</v>
          </cell>
          <cell r="AI1850">
            <v>0</v>
          </cell>
          <cell r="AJ1850" t="str">
            <v>N</v>
          </cell>
        </row>
        <row r="1851">
          <cell r="A1851" t="str">
            <v>16-75-d</v>
          </cell>
          <cell r="B1851" t="str">
            <v>Galvanized Sheath for 10 to 12 Wires 0.5" Strand Cable</v>
          </cell>
          <cell r="C1851" t="str">
            <v>Rft</v>
          </cell>
          <cell r="D1851">
            <v>5.0999999999999996</v>
          </cell>
          <cell r="E1851">
            <v>112.79</v>
          </cell>
          <cell r="F1851" t="str">
            <v>m</v>
          </cell>
          <cell r="G1851">
            <v>16.73</v>
          </cell>
          <cell r="H1851">
            <v>370.05</v>
          </cell>
          <cell r="AI1851">
            <v>0</v>
          </cell>
          <cell r="AJ1851" t="str">
            <v>N</v>
          </cell>
        </row>
        <row r="1852">
          <cell r="A1852" t="str">
            <v>16-75-e</v>
          </cell>
          <cell r="B1852" t="str">
            <v>Galvanized Sheath for 8 to 9 Wires 0.5" Strand Cable</v>
          </cell>
          <cell r="C1852" t="str">
            <v>Rft</v>
          </cell>
          <cell r="D1852">
            <v>5.0999999999999996</v>
          </cell>
          <cell r="E1852">
            <v>103.11</v>
          </cell>
          <cell r="F1852" t="str">
            <v>m</v>
          </cell>
          <cell r="G1852">
            <v>16.73</v>
          </cell>
          <cell r="H1852">
            <v>338.29</v>
          </cell>
          <cell r="AI1852">
            <v>0</v>
          </cell>
          <cell r="AJ1852" t="str">
            <v>N</v>
          </cell>
        </row>
        <row r="1853">
          <cell r="A1853" t="str">
            <v>16-75-f</v>
          </cell>
          <cell r="B1853" t="str">
            <v>Galvanized Sheath for 5 to 7 Wires 0.5" Strand Cable</v>
          </cell>
          <cell r="C1853" t="str">
            <v>Rft</v>
          </cell>
          <cell r="D1853">
            <v>5.0999999999999996</v>
          </cell>
          <cell r="E1853">
            <v>93.43</v>
          </cell>
          <cell r="F1853" t="str">
            <v>m</v>
          </cell>
          <cell r="G1853">
            <v>16.73</v>
          </cell>
          <cell r="H1853">
            <v>306.52999999999997</v>
          </cell>
          <cell r="AI1853">
            <v>0</v>
          </cell>
          <cell r="AJ1853" t="str">
            <v>N</v>
          </cell>
        </row>
        <row r="1854">
          <cell r="A1854" t="str">
            <v>16-75-g</v>
          </cell>
          <cell r="B1854" t="str">
            <v>Galvanized Sheath for upto 4 Wires 0.5" Strand Cable</v>
          </cell>
          <cell r="C1854" t="str">
            <v>Rft</v>
          </cell>
          <cell r="D1854">
            <v>5.0999999999999996</v>
          </cell>
          <cell r="E1854">
            <v>78.91</v>
          </cell>
          <cell r="F1854" t="str">
            <v>m</v>
          </cell>
          <cell r="G1854">
            <v>16.73</v>
          </cell>
          <cell r="H1854">
            <v>258.89</v>
          </cell>
          <cell r="AI1854">
            <v>0</v>
          </cell>
          <cell r="AJ1854" t="str">
            <v>N</v>
          </cell>
        </row>
        <row r="1855">
          <cell r="A1855" t="str">
            <v>16-76-a</v>
          </cell>
          <cell r="B1855" t="str">
            <v>Precast Reinfored Concrete Kerb New Jersy Barrier for Median (Double Face)</v>
          </cell>
          <cell r="C1855" t="str">
            <v>8 Rft</v>
          </cell>
          <cell r="D1855">
            <v>0</v>
          </cell>
          <cell r="E1855">
            <v>12438.19</v>
          </cell>
          <cell r="F1855" t="str">
            <v>m</v>
          </cell>
          <cell r="G1855">
            <v>0</v>
          </cell>
          <cell r="H1855">
            <v>5100.96</v>
          </cell>
          <cell r="W1855">
            <v>1.3</v>
          </cell>
          <cell r="X1855" t="str">
            <v>Cwt</v>
          </cell>
          <cell r="Y1855">
            <v>27.085000000000001</v>
          </cell>
          <cell r="Z1855" t="str">
            <v>Kg</v>
          </cell>
          <cell r="AI1855">
            <v>28.385000000000002</v>
          </cell>
          <cell r="AJ1855" t="str">
            <v>Y</v>
          </cell>
        </row>
        <row r="1856">
          <cell r="A1856" t="str">
            <v>16-76-b</v>
          </cell>
          <cell r="B1856" t="str">
            <v>Precast Reinforced Concrete Kerb New Jersy Barrier for Bridge (Single Face)</v>
          </cell>
          <cell r="C1856" t="str">
            <v>8 Rft</v>
          </cell>
          <cell r="D1856">
            <v>0</v>
          </cell>
          <cell r="E1856">
            <v>8659.5499999999993</v>
          </cell>
          <cell r="F1856" t="str">
            <v>m</v>
          </cell>
          <cell r="G1856">
            <v>0</v>
          </cell>
          <cell r="H1856">
            <v>3551.32</v>
          </cell>
          <cell r="W1856">
            <v>1.03</v>
          </cell>
          <cell r="X1856" t="str">
            <v>Cwt</v>
          </cell>
          <cell r="Y1856">
            <v>21.459</v>
          </cell>
          <cell r="Z1856" t="str">
            <v>Kg</v>
          </cell>
          <cell r="AI1856">
            <v>22.489000000000001</v>
          </cell>
          <cell r="AJ1856" t="str">
            <v>Y</v>
          </cell>
        </row>
        <row r="1857">
          <cell r="A1857" t="str">
            <v>16-77</v>
          </cell>
          <cell r="B1857" t="str">
            <v>Repair to pot holes including cleaning, brushing, removal of loose material and filling of the same with clean stone of size 0.75" to 1.5" with hot bitumen manual compaction with rammer (water bound 3% biutmen)</v>
          </cell>
          <cell r="C1857" t="str">
            <v>100 Sft</v>
          </cell>
          <cell r="D1857">
            <v>917.91</v>
          </cell>
          <cell r="E1857">
            <v>3836.66</v>
          </cell>
          <cell r="F1857" t="str">
            <v>m2</v>
          </cell>
          <cell r="G1857">
            <v>98.77</v>
          </cell>
          <cell r="H1857">
            <v>412.82</v>
          </cell>
          <cell r="AE1857">
            <v>30</v>
          </cell>
          <cell r="AF1857" t="str">
            <v>Kg</v>
          </cell>
          <cell r="AG1857">
            <v>3.23</v>
          </cell>
          <cell r="AH1857" t="str">
            <v>Kg</v>
          </cell>
          <cell r="AI1857">
            <v>33.229999999999997</v>
          </cell>
          <cell r="AJ1857" t="str">
            <v>Y</v>
          </cell>
        </row>
        <row r="1858">
          <cell r="A1858" t="str">
            <v>17-01-a</v>
          </cell>
          <cell r="B1858" t="str">
            <v>Formation, dressing and preparing sub-grade in bed</v>
          </cell>
          <cell r="C1858" t="str">
            <v>100 Sft</v>
          </cell>
          <cell r="D1858">
            <v>311.55</v>
          </cell>
          <cell r="E1858">
            <v>311.55</v>
          </cell>
          <cell r="F1858" t="str">
            <v>m2</v>
          </cell>
          <cell r="G1858">
            <v>33.520000000000003</v>
          </cell>
          <cell r="H1858">
            <v>33.520000000000003</v>
          </cell>
          <cell r="AI1858">
            <v>0</v>
          </cell>
          <cell r="AJ1858" t="str">
            <v>N</v>
          </cell>
        </row>
        <row r="1859">
          <cell r="A1859" t="str">
            <v>17-01-b</v>
          </cell>
          <cell r="B1859" t="str">
            <v>Formation, dressing and preparing sub-grade On slope</v>
          </cell>
          <cell r="C1859" t="str">
            <v>100 Sft</v>
          </cell>
          <cell r="D1859">
            <v>434</v>
          </cell>
          <cell r="E1859">
            <v>434</v>
          </cell>
          <cell r="F1859" t="str">
            <v>m2</v>
          </cell>
          <cell r="G1859">
            <v>46.7</v>
          </cell>
          <cell r="H1859">
            <v>46.7</v>
          </cell>
          <cell r="AI1859">
            <v>0</v>
          </cell>
          <cell r="AJ1859" t="str">
            <v>N</v>
          </cell>
        </row>
        <row r="1860">
          <cell r="A1860" t="str">
            <v>17-02</v>
          </cell>
          <cell r="B1860" t="str">
            <v>Stabilized layer of cement, sand mortar 1:30 2" thick on slope</v>
          </cell>
          <cell r="C1860" t="str">
            <v>100 Sft</v>
          </cell>
          <cell r="D1860">
            <v>852.5</v>
          </cell>
          <cell r="E1860">
            <v>1249.98</v>
          </cell>
          <cell r="F1860" t="str">
            <v>m2</v>
          </cell>
          <cell r="G1860">
            <v>91.73</v>
          </cell>
          <cell r="H1860">
            <v>134.5</v>
          </cell>
          <cell r="K1860">
            <v>0.5</v>
          </cell>
          <cell r="L1860" t="str">
            <v>Bags</v>
          </cell>
          <cell r="M1860">
            <v>5.3999999999999999E-2</v>
          </cell>
          <cell r="N1860" t="str">
            <v>Bags</v>
          </cell>
          <cell r="AI1860">
            <v>0.55400000000000005</v>
          </cell>
          <cell r="AJ1860" t="str">
            <v>Y</v>
          </cell>
        </row>
        <row r="1861">
          <cell r="A1861" t="str">
            <v>17-03-a</v>
          </cell>
          <cell r="B1861" t="str">
            <v>1/2" thick plaster of cement, sand motar 1:10 in bed</v>
          </cell>
          <cell r="C1861" t="str">
            <v>100 Sft</v>
          </cell>
          <cell r="D1861">
            <v>612.87</v>
          </cell>
          <cell r="E1861">
            <v>802.9</v>
          </cell>
          <cell r="F1861" t="str">
            <v>m2</v>
          </cell>
          <cell r="G1861">
            <v>65.94</v>
          </cell>
          <cell r="H1861">
            <v>86.39</v>
          </cell>
          <cell r="K1861">
            <v>0.34</v>
          </cell>
          <cell r="L1861" t="str">
            <v>Bags</v>
          </cell>
          <cell r="M1861">
            <v>3.6999999999999998E-2</v>
          </cell>
          <cell r="N1861" t="str">
            <v>Bags</v>
          </cell>
          <cell r="AI1861">
            <v>0.377</v>
          </cell>
          <cell r="AJ1861" t="str">
            <v>Y</v>
          </cell>
        </row>
        <row r="1862">
          <cell r="A1862" t="str">
            <v>17-03-b</v>
          </cell>
          <cell r="B1862" t="str">
            <v>1/2" thick plaster of cement, sand motar 1:10 On slope</v>
          </cell>
          <cell r="C1862" t="str">
            <v>100 Sft</v>
          </cell>
          <cell r="D1862">
            <v>782.75</v>
          </cell>
          <cell r="E1862">
            <v>972.78</v>
          </cell>
          <cell r="F1862" t="str">
            <v>m2</v>
          </cell>
          <cell r="G1862">
            <v>84.22</v>
          </cell>
          <cell r="H1862">
            <v>104.67</v>
          </cell>
          <cell r="K1862">
            <v>0.34</v>
          </cell>
          <cell r="L1862" t="str">
            <v>Bags</v>
          </cell>
          <cell r="M1862">
            <v>3.6999999999999998E-2</v>
          </cell>
          <cell r="N1862" t="str">
            <v>Bags</v>
          </cell>
          <cell r="AI1862">
            <v>0.377</v>
          </cell>
          <cell r="AJ1862" t="str">
            <v>Y</v>
          </cell>
        </row>
        <row r="1863">
          <cell r="A1863" t="str">
            <v>17-04-a</v>
          </cell>
          <cell r="B1863" t="str">
            <v>1«" thick plaster of cement, sand mortar 1:6 in bed</v>
          </cell>
          <cell r="C1863" t="str">
            <v>100 Sft</v>
          </cell>
          <cell r="D1863">
            <v>782.75</v>
          </cell>
          <cell r="E1863">
            <v>1618.29</v>
          </cell>
          <cell r="F1863" t="str">
            <v>m2</v>
          </cell>
          <cell r="G1863">
            <v>84.22</v>
          </cell>
          <cell r="H1863">
            <v>174.13</v>
          </cell>
          <cell r="K1863">
            <v>1.65</v>
          </cell>
          <cell r="L1863" t="str">
            <v>Bags</v>
          </cell>
          <cell r="M1863">
            <v>0.17799999999999999</v>
          </cell>
          <cell r="N1863" t="str">
            <v>Bags</v>
          </cell>
          <cell r="AI1863">
            <v>1.8279999999999998</v>
          </cell>
          <cell r="AJ1863" t="str">
            <v>Y</v>
          </cell>
        </row>
        <row r="1864">
          <cell r="A1864" t="str">
            <v>17-04-b</v>
          </cell>
          <cell r="B1864" t="str">
            <v>1«" thick plaster of cement, sand mortar 1:6 On slope</v>
          </cell>
          <cell r="C1864" t="str">
            <v>100 Sft</v>
          </cell>
          <cell r="D1864">
            <v>999.75</v>
          </cell>
          <cell r="E1864">
            <v>1835.29</v>
          </cell>
          <cell r="F1864" t="str">
            <v>m2</v>
          </cell>
          <cell r="G1864">
            <v>107.57</v>
          </cell>
          <cell r="H1864">
            <v>197.48</v>
          </cell>
          <cell r="K1864">
            <v>1.65</v>
          </cell>
          <cell r="L1864" t="str">
            <v>Bags</v>
          </cell>
          <cell r="M1864">
            <v>0.17799999999999999</v>
          </cell>
          <cell r="N1864" t="str">
            <v>Bags</v>
          </cell>
          <cell r="AI1864">
            <v>1.8279999999999998</v>
          </cell>
          <cell r="AJ1864" t="str">
            <v>Y</v>
          </cell>
        </row>
        <row r="1865">
          <cell r="A1865" t="str">
            <v>17-05-a</v>
          </cell>
          <cell r="B1865" t="str">
            <v>3/8" thick plaster of cement, sand mortar 1:3 in bed</v>
          </cell>
          <cell r="C1865" t="str">
            <v>100 Sft</v>
          </cell>
          <cell r="D1865">
            <v>612.87</v>
          </cell>
          <cell r="E1865">
            <v>947.1</v>
          </cell>
          <cell r="F1865" t="str">
            <v>m2</v>
          </cell>
          <cell r="G1865">
            <v>65.94</v>
          </cell>
          <cell r="H1865">
            <v>101.91</v>
          </cell>
          <cell r="K1865">
            <v>0.71</v>
          </cell>
          <cell r="L1865" t="str">
            <v>Bags</v>
          </cell>
          <cell r="M1865">
            <v>7.5999999999999998E-2</v>
          </cell>
          <cell r="N1865" t="str">
            <v>Bags</v>
          </cell>
          <cell r="AI1865">
            <v>0.78599999999999992</v>
          </cell>
          <cell r="AJ1865" t="str">
            <v>Y</v>
          </cell>
        </row>
        <row r="1866">
          <cell r="A1866" t="str">
            <v>17-05-b</v>
          </cell>
          <cell r="B1866" t="str">
            <v>3/8" thick plaster of cement, sand mortar 1:3 On slope</v>
          </cell>
          <cell r="C1866" t="str">
            <v>100 Sft</v>
          </cell>
          <cell r="D1866">
            <v>782.75</v>
          </cell>
          <cell r="E1866">
            <v>1116.98</v>
          </cell>
          <cell r="F1866" t="str">
            <v>m2</v>
          </cell>
          <cell r="G1866">
            <v>84.22</v>
          </cell>
          <cell r="H1866">
            <v>120.19</v>
          </cell>
          <cell r="K1866">
            <v>0.71</v>
          </cell>
          <cell r="L1866" t="str">
            <v>Bags</v>
          </cell>
          <cell r="M1866">
            <v>7.5999999999999998E-2</v>
          </cell>
          <cell r="N1866" t="str">
            <v>Bags</v>
          </cell>
          <cell r="AI1866">
            <v>0.78599999999999992</v>
          </cell>
          <cell r="AJ1866" t="str">
            <v>Y</v>
          </cell>
        </row>
        <row r="1867">
          <cell r="A1867" t="str">
            <v>17-06-a</v>
          </cell>
          <cell r="B1867" t="str">
            <v>Lining with Brick tiles 12"x6"x2", in c/s mortar 1:6 over a layer of 1/8" thick c/s mortar 1:6 (in bed)</v>
          </cell>
          <cell r="C1867" t="str">
            <v>100 Cft</v>
          </cell>
          <cell r="D1867">
            <v>3076.75</v>
          </cell>
          <cell r="E1867">
            <v>12091.76</v>
          </cell>
          <cell r="F1867" t="str">
            <v>m3</v>
          </cell>
          <cell r="G1867">
            <v>1086.55</v>
          </cell>
          <cell r="H1867">
            <v>4270.17</v>
          </cell>
          <cell r="J1867" t="str">
            <v>The rates covers</v>
          </cell>
          <cell r="K1867">
            <v>3.44</v>
          </cell>
          <cell r="L1867" t="str">
            <v>Bags</v>
          </cell>
          <cell r="M1867">
            <v>1.2150000000000001</v>
          </cell>
          <cell r="N1867" t="str">
            <v>Bags</v>
          </cell>
          <cell r="O1867">
            <v>1200</v>
          </cell>
          <cell r="P1867" t="str">
            <v>Nos.</v>
          </cell>
          <cell r="Q1867">
            <v>423.78</v>
          </cell>
          <cell r="R1867" t="str">
            <v>Nos.</v>
          </cell>
          <cell r="AI1867">
            <v>1628.4349999999999</v>
          </cell>
          <cell r="AJ1867" t="str">
            <v>Y</v>
          </cell>
        </row>
        <row r="1868">
          <cell r="A1868" t="str">
            <v>17-06-b</v>
          </cell>
          <cell r="B1868" t="str">
            <v>Lining with Brick tiles 12"x6"x2", in c/s mortar 1:6 over a layer of 1/8" thick c/s mortar 1:6 (On slope)</v>
          </cell>
          <cell r="C1868" t="str">
            <v>100 Cft</v>
          </cell>
          <cell r="D1868">
            <v>3503</v>
          </cell>
          <cell r="E1868">
            <v>12518.01</v>
          </cell>
          <cell r="F1868" t="str">
            <v>m3</v>
          </cell>
          <cell r="G1868">
            <v>1237.07</v>
          </cell>
          <cell r="H1868">
            <v>4420.7</v>
          </cell>
          <cell r="K1868">
            <v>3.44</v>
          </cell>
          <cell r="L1868" t="str">
            <v>Bags</v>
          </cell>
          <cell r="M1868">
            <v>1.2150000000000001</v>
          </cell>
          <cell r="N1868" t="str">
            <v>Bags</v>
          </cell>
          <cell r="O1868">
            <v>1200</v>
          </cell>
          <cell r="P1868" t="str">
            <v>Nos.</v>
          </cell>
          <cell r="Q1868">
            <v>423.78</v>
          </cell>
          <cell r="R1868" t="str">
            <v>Nos.</v>
          </cell>
          <cell r="AI1868">
            <v>1628.4349999999999</v>
          </cell>
          <cell r="AJ1868" t="str">
            <v>Y</v>
          </cell>
        </row>
        <row r="1869">
          <cell r="A1869" t="str">
            <v>17-07-a</v>
          </cell>
          <cell r="B1869" t="str">
            <v>Lining with Brick tiles 12"x6"x2", in c/s mortar 1:3 over a layer of 1/8" thick c/s mortar 1:3 (in bed)</v>
          </cell>
          <cell r="C1869" t="str">
            <v>100 Cft</v>
          </cell>
          <cell r="D1869">
            <v>3076.75</v>
          </cell>
          <cell r="E1869">
            <v>13174.96</v>
          </cell>
          <cell r="F1869" t="str">
            <v>m3</v>
          </cell>
          <cell r="G1869">
            <v>1086.55</v>
          </cell>
          <cell r="H1869">
            <v>4652.7</v>
          </cell>
          <cell r="J1869" t="str">
            <v>ditto</v>
          </cell>
          <cell r="K1869">
            <v>6</v>
          </cell>
          <cell r="L1869" t="str">
            <v>Bags</v>
          </cell>
          <cell r="M1869">
            <v>2.1190000000000002</v>
          </cell>
          <cell r="N1869" t="str">
            <v>Bags</v>
          </cell>
          <cell r="O1869">
            <v>1200</v>
          </cell>
          <cell r="P1869" t="str">
            <v>Nos.</v>
          </cell>
          <cell r="Q1869">
            <v>423.78</v>
          </cell>
          <cell r="R1869" t="str">
            <v>Nos.</v>
          </cell>
          <cell r="AI1869">
            <v>1631.8989999999999</v>
          </cell>
          <cell r="AJ1869" t="str">
            <v>Y</v>
          </cell>
        </row>
        <row r="1870">
          <cell r="A1870" t="str">
            <v>17-07-b</v>
          </cell>
          <cell r="B1870" t="str">
            <v>Lining with Brick tiles 12"x6"x2", in c/s mortar 1:3 over a layer of 1/8" thick c/s mortar 1:3 (On slope)</v>
          </cell>
          <cell r="C1870" t="str">
            <v>100 Cft</v>
          </cell>
          <cell r="D1870">
            <v>3503</v>
          </cell>
          <cell r="E1870">
            <v>13601.21</v>
          </cell>
          <cell r="F1870" t="str">
            <v>m3</v>
          </cell>
          <cell r="G1870">
            <v>1237.07</v>
          </cell>
          <cell r="H1870">
            <v>4803.2299999999996</v>
          </cell>
          <cell r="K1870">
            <v>6</v>
          </cell>
          <cell r="L1870" t="str">
            <v>Bags</v>
          </cell>
          <cell r="M1870">
            <v>2.1190000000000002</v>
          </cell>
          <cell r="N1870" t="str">
            <v>Bags</v>
          </cell>
          <cell r="O1870">
            <v>1200</v>
          </cell>
          <cell r="P1870" t="str">
            <v>Nos.</v>
          </cell>
          <cell r="Q1870">
            <v>423.78</v>
          </cell>
          <cell r="R1870" t="str">
            <v>Nos.</v>
          </cell>
          <cell r="AI1870">
            <v>1631.8989999999999</v>
          </cell>
          <cell r="AJ1870" t="str">
            <v>Y</v>
          </cell>
        </row>
        <row r="1871">
          <cell r="A1871" t="str">
            <v>17-08-a</v>
          </cell>
          <cell r="B1871" t="str">
            <v>Lining with bricks 9"x4.5"x3" (First Class) in c/s mort. 1:6 ove a layer of 1/8" thick c/s mortar 1:6 (in bed)</v>
          </cell>
          <cell r="C1871" t="str">
            <v>100 Cft</v>
          </cell>
          <cell r="D1871">
            <v>3076.75</v>
          </cell>
          <cell r="E1871">
            <v>10549.01</v>
          </cell>
          <cell r="F1871" t="str">
            <v>m3</v>
          </cell>
          <cell r="G1871">
            <v>1086.55</v>
          </cell>
          <cell r="H1871">
            <v>3725.35</v>
          </cell>
          <cell r="J1871" t="str">
            <v>ditto</v>
          </cell>
          <cell r="K1871">
            <v>3.44</v>
          </cell>
          <cell r="L1871" t="str">
            <v>Bags</v>
          </cell>
          <cell r="M1871">
            <v>1.2150000000000001</v>
          </cell>
          <cell r="N1871" t="str">
            <v>Bags</v>
          </cell>
          <cell r="O1871">
            <v>1350</v>
          </cell>
          <cell r="P1871" t="str">
            <v>Nos.</v>
          </cell>
          <cell r="Q1871">
            <v>476.75</v>
          </cell>
          <cell r="R1871" t="str">
            <v>Nos.</v>
          </cell>
          <cell r="AI1871">
            <v>1831.405</v>
          </cell>
          <cell r="AJ1871" t="str">
            <v>Y</v>
          </cell>
        </row>
        <row r="1872">
          <cell r="A1872" t="str">
            <v>17-08-b</v>
          </cell>
          <cell r="B1872" t="str">
            <v>Lining with bricks 9"x4.5"x3" (First Class), in c/s mort. 1:6 over a layer of 1/8" thick c/s mortar 1:6 (On slope)</v>
          </cell>
          <cell r="C1872" t="str">
            <v>100 Cft</v>
          </cell>
          <cell r="D1872">
            <v>3503</v>
          </cell>
          <cell r="E1872">
            <v>10975.26</v>
          </cell>
          <cell r="F1872" t="str">
            <v>m3</v>
          </cell>
          <cell r="G1872">
            <v>1237.07</v>
          </cell>
          <cell r="H1872">
            <v>3875.88</v>
          </cell>
          <cell r="K1872">
            <v>3.44</v>
          </cell>
          <cell r="L1872" t="str">
            <v>Bags</v>
          </cell>
          <cell r="M1872">
            <v>1.2150000000000001</v>
          </cell>
          <cell r="N1872" t="str">
            <v>Bags</v>
          </cell>
          <cell r="O1872">
            <v>1350</v>
          </cell>
          <cell r="P1872" t="str">
            <v>Nos.</v>
          </cell>
          <cell r="Q1872">
            <v>476.75</v>
          </cell>
          <cell r="R1872" t="str">
            <v>Nos.</v>
          </cell>
          <cell r="AI1872">
            <v>1831.405</v>
          </cell>
          <cell r="AJ1872" t="str">
            <v>Y</v>
          </cell>
        </row>
        <row r="1873">
          <cell r="A1873" t="str">
            <v>17-09-a</v>
          </cell>
          <cell r="B1873" t="str">
            <v>Lining with bricks 9"x4.5"x3" (First Class), in c/s mort. 1:3 over a layer of 1/8" thick c/s mortar 1:3 (in bed)</v>
          </cell>
          <cell r="C1873" t="str">
            <v>100 Cft</v>
          </cell>
          <cell r="D1873">
            <v>3076.75</v>
          </cell>
          <cell r="E1873">
            <v>11632.21</v>
          </cell>
          <cell r="F1873" t="str">
            <v>m3</v>
          </cell>
          <cell r="G1873">
            <v>1086.55</v>
          </cell>
          <cell r="H1873">
            <v>4107.88</v>
          </cell>
          <cell r="J1873" t="str">
            <v>ditto</v>
          </cell>
          <cell r="K1873">
            <v>6</v>
          </cell>
          <cell r="L1873" t="str">
            <v>Bags</v>
          </cell>
          <cell r="M1873">
            <v>2.1190000000000002</v>
          </cell>
          <cell r="N1873" t="str">
            <v>Bags</v>
          </cell>
          <cell r="O1873">
            <v>1350</v>
          </cell>
          <cell r="P1873" t="str">
            <v>Nos.</v>
          </cell>
          <cell r="Q1873">
            <v>476.75</v>
          </cell>
          <cell r="R1873" t="str">
            <v>Nos.</v>
          </cell>
          <cell r="AI1873">
            <v>1834.8689999999999</v>
          </cell>
          <cell r="AJ1873" t="str">
            <v>Y</v>
          </cell>
        </row>
        <row r="1874">
          <cell r="A1874" t="str">
            <v>17-09-b</v>
          </cell>
          <cell r="B1874" t="str">
            <v>Lining with bricks 9"x4.5"x3" (First Class), in c/s mort. 1:3 over a layer of 1/8" thick c/s mortar 1:3 (On slope)</v>
          </cell>
          <cell r="C1874" t="str">
            <v>100 Cft</v>
          </cell>
          <cell r="D1874">
            <v>3503</v>
          </cell>
          <cell r="E1874">
            <v>12058.46</v>
          </cell>
          <cell r="F1874" t="str">
            <v>m3</v>
          </cell>
          <cell r="G1874">
            <v>1237.07</v>
          </cell>
          <cell r="H1874">
            <v>4258.41</v>
          </cell>
          <cell r="K1874">
            <v>6</v>
          </cell>
          <cell r="L1874" t="str">
            <v>Bags</v>
          </cell>
          <cell r="M1874">
            <v>2.1190000000000002</v>
          </cell>
          <cell r="N1874" t="str">
            <v>Bags</v>
          </cell>
          <cell r="O1874">
            <v>1350</v>
          </cell>
          <cell r="P1874" t="str">
            <v>Nos.</v>
          </cell>
          <cell r="Q1874">
            <v>476.75</v>
          </cell>
          <cell r="R1874" t="str">
            <v>Nos.</v>
          </cell>
          <cell r="AI1874">
            <v>1834.8689999999999</v>
          </cell>
          <cell r="AJ1874" t="str">
            <v>Y</v>
          </cell>
        </row>
        <row r="1875">
          <cell r="A1875" t="str">
            <v>17-11-d</v>
          </cell>
          <cell r="B1875" t="str">
            <v>Providing and Laying PCC segments in Precast lining (Parabola type) Type d</v>
          </cell>
          <cell r="C1875" t="str">
            <v>Rft</v>
          </cell>
          <cell r="D1875">
            <v>63.96</v>
          </cell>
          <cell r="E1875">
            <v>135.1</v>
          </cell>
          <cell r="F1875" t="str">
            <v>m</v>
          </cell>
          <cell r="G1875">
            <v>209.85</v>
          </cell>
          <cell r="H1875">
            <v>443.24</v>
          </cell>
          <cell r="K1875">
            <v>0.11700000000000001</v>
          </cell>
          <cell r="L1875" t="str">
            <v>Bags</v>
          </cell>
          <cell r="M1875">
            <v>0.38400000000000001</v>
          </cell>
          <cell r="N1875" t="str">
            <v>Bags</v>
          </cell>
          <cell r="AI1875">
            <v>0.501</v>
          </cell>
          <cell r="AJ1875" t="str">
            <v>Y</v>
          </cell>
        </row>
        <row r="1876">
          <cell r="A1876" t="str">
            <v>17-11-e</v>
          </cell>
          <cell r="B1876" t="str">
            <v>Providing and Laying PCC segments in Precast lining (Parabola type) Type SPL D</v>
          </cell>
          <cell r="C1876" t="str">
            <v>Rft</v>
          </cell>
          <cell r="D1876">
            <v>58.8</v>
          </cell>
          <cell r="E1876">
            <v>112.69</v>
          </cell>
          <cell r="F1876" t="str">
            <v>m</v>
          </cell>
          <cell r="G1876">
            <v>192.9</v>
          </cell>
          <cell r="H1876">
            <v>369.72</v>
          </cell>
          <cell r="K1876">
            <v>8.3000000000000004E-2</v>
          </cell>
          <cell r="L1876" t="str">
            <v>Bags</v>
          </cell>
          <cell r="M1876">
            <v>0.27200000000000002</v>
          </cell>
          <cell r="N1876" t="str">
            <v>Bags</v>
          </cell>
          <cell r="AI1876">
            <v>0.35500000000000004</v>
          </cell>
          <cell r="AJ1876" t="str">
            <v>Y</v>
          </cell>
        </row>
        <row r="1877">
          <cell r="A1877" t="str">
            <v>17-10-a-01</v>
          </cell>
          <cell r="B1877" t="str">
            <v>4" thick PCC lining, using washed screened &amp; graded stone aggregate : in bed : Ratio 1:2:4</v>
          </cell>
          <cell r="C1877" t="str">
            <v>100 Cft</v>
          </cell>
          <cell r="D1877">
            <v>2402.5</v>
          </cell>
          <cell r="E1877">
            <v>11848</v>
          </cell>
          <cell r="F1877" t="str">
            <v>m3</v>
          </cell>
          <cell r="G1877">
            <v>848.44</v>
          </cell>
          <cell r="H1877">
            <v>4184.09</v>
          </cell>
          <cell r="K1877">
            <v>17.62</v>
          </cell>
          <cell r="L1877" t="str">
            <v>Bags</v>
          </cell>
          <cell r="M1877">
            <v>6.2220000000000004</v>
          </cell>
          <cell r="N1877" t="str">
            <v>Bags</v>
          </cell>
          <cell r="AI1877">
            <v>23.842000000000002</v>
          </cell>
          <cell r="AJ1877" t="str">
            <v>Y</v>
          </cell>
        </row>
        <row r="1878">
          <cell r="A1878" t="str">
            <v>17-10-a-02</v>
          </cell>
          <cell r="B1878" t="str">
            <v>4" thick PCC lining, using washed screened &amp; graded stone aggregate : in bed : Ratio 1:3:6</v>
          </cell>
          <cell r="C1878" t="str">
            <v>100 Cft</v>
          </cell>
          <cell r="D1878">
            <v>2402.5</v>
          </cell>
          <cell r="E1878">
            <v>9916</v>
          </cell>
          <cell r="F1878" t="str">
            <v>m3</v>
          </cell>
          <cell r="G1878">
            <v>848.44</v>
          </cell>
          <cell r="H1878">
            <v>3501.8</v>
          </cell>
          <cell r="K1878">
            <v>13</v>
          </cell>
          <cell r="L1878" t="str">
            <v>Bags</v>
          </cell>
          <cell r="M1878">
            <v>4.5910000000000002</v>
          </cell>
          <cell r="N1878" t="str">
            <v>Bags</v>
          </cell>
          <cell r="AI1878">
            <v>17.591000000000001</v>
          </cell>
          <cell r="AJ1878" t="str">
            <v>Y</v>
          </cell>
        </row>
        <row r="1879">
          <cell r="A1879" t="str">
            <v>17-10-a-03</v>
          </cell>
          <cell r="B1879" t="str">
            <v>4" thick PCC lining, using washed screened &amp; graded stone aggregate : in bed : Ratio 1:4:8</v>
          </cell>
          <cell r="C1879" t="str">
            <v>100 Cft</v>
          </cell>
          <cell r="D1879">
            <v>2402.5</v>
          </cell>
          <cell r="E1879">
            <v>8254.06</v>
          </cell>
          <cell r="F1879" t="str">
            <v>m3</v>
          </cell>
          <cell r="G1879">
            <v>848.44</v>
          </cell>
          <cell r="H1879">
            <v>2914.9</v>
          </cell>
          <cell r="K1879">
            <v>9</v>
          </cell>
          <cell r="L1879" t="str">
            <v>Bags</v>
          </cell>
          <cell r="M1879">
            <v>3.1779999999999999</v>
          </cell>
          <cell r="N1879" t="str">
            <v>Bags</v>
          </cell>
          <cell r="AI1879">
            <v>12.178000000000001</v>
          </cell>
          <cell r="AJ1879" t="str">
            <v>Y</v>
          </cell>
        </row>
        <row r="1880">
          <cell r="A1880" t="str">
            <v>17-10-b-01</v>
          </cell>
          <cell r="B1880" t="str">
            <v>4" thick PCC lining, using washed screened &amp; graded stone aggregate : On slope : Ratio 1:2:4</v>
          </cell>
          <cell r="C1880" t="str">
            <v>100 Cft</v>
          </cell>
          <cell r="D1880">
            <v>2828.75</v>
          </cell>
          <cell r="E1880">
            <v>12274.25</v>
          </cell>
          <cell r="F1880" t="str">
            <v>m3</v>
          </cell>
          <cell r="G1880">
            <v>998.96</v>
          </cell>
          <cell r="H1880">
            <v>4334.6099999999997</v>
          </cell>
          <cell r="K1880">
            <v>17.62</v>
          </cell>
          <cell r="L1880" t="str">
            <v>Bags</v>
          </cell>
          <cell r="M1880">
            <v>6.2220000000000004</v>
          </cell>
          <cell r="N1880" t="str">
            <v>Bags</v>
          </cell>
          <cell r="AI1880">
            <v>23.842000000000002</v>
          </cell>
          <cell r="AJ1880" t="str">
            <v>Y</v>
          </cell>
        </row>
        <row r="1881">
          <cell r="A1881" t="str">
            <v>17-10-b-02</v>
          </cell>
          <cell r="B1881" t="str">
            <v>4" thick PCC lining, using washed screened &amp; graded stone aggregate : On slope : Ratio 1:3:6</v>
          </cell>
          <cell r="C1881" t="str">
            <v>100 Cft</v>
          </cell>
          <cell r="D1881">
            <v>2828.75</v>
          </cell>
          <cell r="E1881">
            <v>10342.25</v>
          </cell>
          <cell r="F1881" t="str">
            <v>m3</v>
          </cell>
          <cell r="G1881">
            <v>998.96</v>
          </cell>
          <cell r="H1881">
            <v>3652.33</v>
          </cell>
          <cell r="K1881">
            <v>13</v>
          </cell>
          <cell r="L1881" t="str">
            <v>Bags</v>
          </cell>
          <cell r="M1881">
            <v>4.5910000000000002</v>
          </cell>
          <cell r="N1881" t="str">
            <v>Bags</v>
          </cell>
          <cell r="AI1881">
            <v>17.591000000000001</v>
          </cell>
          <cell r="AJ1881" t="str">
            <v>Y</v>
          </cell>
        </row>
        <row r="1882">
          <cell r="A1882" t="str">
            <v>17-10-b-03</v>
          </cell>
          <cell r="B1882" t="str">
            <v>4" thick PCC lining, using washed screened &amp; graded stone aggregate : On slope : Ratio 1:4:8</v>
          </cell>
          <cell r="C1882" t="str">
            <v>100 Cft</v>
          </cell>
          <cell r="D1882">
            <v>2828.75</v>
          </cell>
          <cell r="E1882">
            <v>8680.31</v>
          </cell>
          <cell r="F1882" t="str">
            <v>m3</v>
          </cell>
          <cell r="G1882">
            <v>998.96</v>
          </cell>
          <cell r="H1882">
            <v>3065.43</v>
          </cell>
          <cell r="K1882">
            <v>9</v>
          </cell>
          <cell r="L1882" t="str">
            <v>Bags</v>
          </cell>
          <cell r="M1882">
            <v>3.1779999999999999</v>
          </cell>
          <cell r="N1882" t="str">
            <v>Bags</v>
          </cell>
          <cell r="AI1882">
            <v>12.178000000000001</v>
          </cell>
          <cell r="AJ1882" t="str">
            <v>Y</v>
          </cell>
        </row>
        <row r="1883">
          <cell r="A1883" t="str">
            <v>17-11-a</v>
          </cell>
          <cell r="B1883" t="str">
            <v>Providing and Laying PCC SEGMENTS in PRECAST Lining (PARABOLA TYPE) TYPE A</v>
          </cell>
          <cell r="C1883" t="str">
            <v>Rft</v>
          </cell>
          <cell r="D1883">
            <v>117.64</v>
          </cell>
          <cell r="E1883">
            <v>445.25</v>
          </cell>
          <cell r="F1883" t="str">
            <v>m</v>
          </cell>
          <cell r="G1883">
            <v>385.97</v>
          </cell>
          <cell r="H1883">
            <v>1460.8</v>
          </cell>
          <cell r="K1883">
            <v>0.625</v>
          </cell>
          <cell r="L1883" t="str">
            <v>Bags</v>
          </cell>
          <cell r="M1883">
            <v>2.0510000000000002</v>
          </cell>
          <cell r="N1883" t="str">
            <v>Bags</v>
          </cell>
          <cell r="AI1883">
            <v>2.6760000000000002</v>
          </cell>
          <cell r="AJ1883" t="str">
            <v>Y</v>
          </cell>
        </row>
        <row r="1884">
          <cell r="A1884" t="str">
            <v>17-11-b</v>
          </cell>
          <cell r="B1884" t="str">
            <v>PROVIDinG AND LAYin PCC SEGMENTS in PRECAST Lining (PARABOLA TYPE) TYPE B</v>
          </cell>
          <cell r="C1884" t="str">
            <v>Rft</v>
          </cell>
          <cell r="D1884">
            <v>78.430000000000007</v>
          </cell>
          <cell r="E1884">
            <v>215.87</v>
          </cell>
          <cell r="F1884" t="str">
            <v>m</v>
          </cell>
          <cell r="G1884">
            <v>257.32</v>
          </cell>
          <cell r="H1884">
            <v>708.22</v>
          </cell>
          <cell r="K1884">
            <v>0.25</v>
          </cell>
          <cell r="L1884" t="str">
            <v>Bags</v>
          </cell>
          <cell r="M1884">
            <v>0.82</v>
          </cell>
          <cell r="N1884" t="str">
            <v>Bags</v>
          </cell>
          <cell r="AI1884">
            <v>1.0699999999999998</v>
          </cell>
          <cell r="AJ1884" t="str">
            <v>Y</v>
          </cell>
        </row>
        <row r="1885">
          <cell r="A1885" t="str">
            <v>17-11-c</v>
          </cell>
          <cell r="B1885" t="str">
            <v>Providing and Laying PCC segments in Precast lining (Parabola type) Type C</v>
          </cell>
          <cell r="C1885" t="str">
            <v>Rft</v>
          </cell>
          <cell r="D1885">
            <v>63.96</v>
          </cell>
          <cell r="E1885">
            <v>158.34</v>
          </cell>
          <cell r="F1885" t="str">
            <v>m</v>
          </cell>
          <cell r="G1885">
            <v>209.85</v>
          </cell>
          <cell r="H1885">
            <v>519.5</v>
          </cell>
          <cell r="K1885">
            <v>0.16700000000000001</v>
          </cell>
          <cell r="L1885" t="str">
            <v>Bags</v>
          </cell>
          <cell r="M1885">
            <v>0.54800000000000004</v>
          </cell>
          <cell r="N1885" t="str">
            <v>Bags</v>
          </cell>
          <cell r="AI1885">
            <v>0.71500000000000008</v>
          </cell>
          <cell r="AJ1885" t="str">
            <v>Y</v>
          </cell>
        </row>
        <row r="1886">
          <cell r="A1886" t="str">
            <v>17-11-f</v>
          </cell>
          <cell r="B1886" t="str">
            <v>Providing and Laying PCC segments in Precast lining (Parabola type) Type e</v>
          </cell>
          <cell r="C1886" t="str">
            <v>Rft</v>
          </cell>
          <cell r="D1886">
            <v>58.8</v>
          </cell>
          <cell r="E1886">
            <v>102.25</v>
          </cell>
          <cell r="F1886" t="str">
            <v>m</v>
          </cell>
          <cell r="G1886">
            <v>192.9</v>
          </cell>
          <cell r="H1886">
            <v>335.45</v>
          </cell>
          <cell r="K1886">
            <v>6.7000000000000004E-2</v>
          </cell>
          <cell r="L1886" t="str">
            <v>Bags</v>
          </cell>
          <cell r="M1886">
            <v>0.22</v>
          </cell>
          <cell r="N1886" t="str">
            <v>Bags</v>
          </cell>
          <cell r="AI1886">
            <v>0.28700000000000003</v>
          </cell>
          <cell r="AJ1886" t="str">
            <v>Y</v>
          </cell>
        </row>
        <row r="1887">
          <cell r="A1887" t="str">
            <v>18-01</v>
          </cell>
          <cell r="B1887" t="str">
            <v>Cutting Ransome &amp; Larson piles.</v>
          </cell>
          <cell r="C1887" t="str">
            <v>Each</v>
          </cell>
          <cell r="D1887">
            <v>147.25</v>
          </cell>
          <cell r="E1887">
            <v>147.25</v>
          </cell>
          <cell r="F1887" t="str">
            <v>Cut</v>
          </cell>
          <cell r="G1887">
            <v>147.25</v>
          </cell>
          <cell r="H1887">
            <v>147.25</v>
          </cell>
          <cell r="AI1887">
            <v>0</v>
          </cell>
          <cell r="AJ1887" t="str">
            <v>N</v>
          </cell>
        </row>
        <row r="1888">
          <cell r="A1888" t="str">
            <v>18-02</v>
          </cell>
          <cell r="B1888" t="str">
            <v>Cutting universal piles</v>
          </cell>
          <cell r="C1888" t="str">
            <v>Each</v>
          </cell>
          <cell r="D1888">
            <v>159.03</v>
          </cell>
          <cell r="E1888">
            <v>159.03</v>
          </cell>
          <cell r="F1888" t="str">
            <v>Cut</v>
          </cell>
          <cell r="G1888">
            <v>159.03</v>
          </cell>
          <cell r="H1888">
            <v>159.03</v>
          </cell>
          <cell r="AI1888">
            <v>0</v>
          </cell>
          <cell r="AJ1888" t="str">
            <v>N</v>
          </cell>
        </row>
        <row r="1889">
          <cell r="A1889" t="str">
            <v>18-03-a</v>
          </cell>
          <cell r="B1889" t="str">
            <v>Driving steel piles to depth of: Upto 15'</v>
          </cell>
          <cell r="C1889" t="str">
            <v>Rft</v>
          </cell>
          <cell r="D1889">
            <v>43.81</v>
          </cell>
          <cell r="E1889">
            <v>43.81</v>
          </cell>
          <cell r="F1889" t="str">
            <v>m</v>
          </cell>
          <cell r="G1889">
            <v>143.72</v>
          </cell>
          <cell r="H1889">
            <v>143.72</v>
          </cell>
          <cell r="J1889" t="str">
            <v>a) The rates includes
laying and removing
of track and also
carriage way of piles
to machine, average
distance of 100 ft.</v>
          </cell>
          <cell r="AI1889">
            <v>0</v>
          </cell>
          <cell r="AJ1889" t="str">
            <v>N</v>
          </cell>
        </row>
        <row r="1890">
          <cell r="A1890" t="str">
            <v>18-03-b</v>
          </cell>
          <cell r="B1890" t="str">
            <v>Driving steel piles to depth of: More than 15' to 25'</v>
          </cell>
          <cell r="C1890" t="str">
            <v>Rft</v>
          </cell>
          <cell r="D1890">
            <v>58.93</v>
          </cell>
          <cell r="E1890">
            <v>58.93</v>
          </cell>
          <cell r="F1890" t="str">
            <v>m</v>
          </cell>
          <cell r="G1890">
            <v>193.33</v>
          </cell>
          <cell r="H1890">
            <v>193.33</v>
          </cell>
          <cell r="J1890" t="str">
            <v>b) The rates are for
the trackle ganges
only supplied by the
contractor. Mechincal
staff on machine will
be supplied by the
Govt;</v>
          </cell>
          <cell r="AI1890">
            <v>0</v>
          </cell>
          <cell r="AJ1890" t="str">
            <v>N</v>
          </cell>
        </row>
        <row r="1891">
          <cell r="A1891" t="str">
            <v>18-03-c</v>
          </cell>
          <cell r="B1891" t="str">
            <v>Driving steel piles to depth of: More than 25' to 30'</v>
          </cell>
          <cell r="C1891" t="str">
            <v>Rft</v>
          </cell>
          <cell r="D1891">
            <v>61.48</v>
          </cell>
          <cell r="E1891">
            <v>61.48</v>
          </cell>
          <cell r="F1891" t="str">
            <v>m</v>
          </cell>
          <cell r="G1891">
            <v>201.71</v>
          </cell>
          <cell r="H1891">
            <v>201.71</v>
          </cell>
          <cell r="J1891" t="str">
            <v>c) T-piles and
adjustable junction
piles will be counted
as two piles.</v>
          </cell>
          <cell r="AI1891">
            <v>0</v>
          </cell>
          <cell r="AJ1891" t="str">
            <v>N</v>
          </cell>
        </row>
        <row r="1892">
          <cell r="A1892" t="str">
            <v>18-04</v>
          </cell>
          <cell r="B1892" t="str">
            <v>Dolleying piles upto 5'</v>
          </cell>
          <cell r="C1892" t="str">
            <v>Each</v>
          </cell>
          <cell r="D1892">
            <v>130.19999999999999</v>
          </cell>
          <cell r="E1892">
            <v>130.19999999999999</v>
          </cell>
          <cell r="F1892" t="str">
            <v>Each</v>
          </cell>
          <cell r="G1892">
            <v>130.19999999999999</v>
          </cell>
          <cell r="H1892">
            <v>130.19999999999999</v>
          </cell>
          <cell r="AI1892">
            <v>0</v>
          </cell>
          <cell r="AJ1892" t="str">
            <v>N</v>
          </cell>
        </row>
        <row r="1893">
          <cell r="A1893" t="str">
            <v>18-05</v>
          </cell>
          <cell r="B1893" t="str">
            <v>Drilling holes in piles by hand</v>
          </cell>
          <cell r="C1893" t="str">
            <v>Each</v>
          </cell>
          <cell r="D1893">
            <v>17.670000000000002</v>
          </cell>
          <cell r="E1893">
            <v>17.670000000000002</v>
          </cell>
          <cell r="F1893" t="str">
            <v>Each</v>
          </cell>
          <cell r="G1893">
            <v>17.670000000000002</v>
          </cell>
          <cell r="H1893">
            <v>17.670000000000002</v>
          </cell>
          <cell r="AI1893">
            <v>0</v>
          </cell>
          <cell r="AJ1893" t="str">
            <v>N</v>
          </cell>
        </row>
        <row r="1894">
          <cell r="A1894" t="str">
            <v>18-06</v>
          </cell>
          <cell r="B1894" t="str">
            <v>Raising and lowering machine</v>
          </cell>
          <cell r="C1894" t="str">
            <v>Each</v>
          </cell>
          <cell r="D1894">
            <v>5020.76</v>
          </cell>
          <cell r="E1894">
            <v>5020.76</v>
          </cell>
          <cell r="F1894" t="str">
            <v>Each</v>
          </cell>
          <cell r="G1894">
            <v>5020.76</v>
          </cell>
          <cell r="H1894">
            <v>5020.76</v>
          </cell>
          <cell r="AI1894">
            <v>0</v>
          </cell>
          <cell r="AJ1894" t="str">
            <v>N</v>
          </cell>
        </row>
        <row r="1895">
          <cell r="A1895" t="str">
            <v>18-07-a</v>
          </cell>
          <cell r="B1895" t="str">
            <v>Turning Machine : 90</v>
          </cell>
          <cell r="C1895" t="str">
            <v>Job</v>
          </cell>
          <cell r="D1895">
            <v>2883</v>
          </cell>
          <cell r="E1895">
            <v>2883</v>
          </cell>
          <cell r="F1895" t="str">
            <v>Job</v>
          </cell>
          <cell r="G1895">
            <v>2883</v>
          </cell>
          <cell r="H1895">
            <v>2883</v>
          </cell>
          <cell r="AI1895">
            <v>0</v>
          </cell>
          <cell r="AJ1895" t="str">
            <v>N</v>
          </cell>
        </row>
        <row r="1896">
          <cell r="A1896" t="str">
            <v>18-07-b</v>
          </cell>
          <cell r="B1896" t="str">
            <v>Turning Machine : 135</v>
          </cell>
          <cell r="C1896" t="str">
            <v>Job</v>
          </cell>
          <cell r="D1896">
            <v>3596</v>
          </cell>
          <cell r="E1896">
            <v>3596</v>
          </cell>
          <cell r="F1896" t="str">
            <v>Job</v>
          </cell>
          <cell r="G1896">
            <v>3596</v>
          </cell>
          <cell r="H1896">
            <v>3596</v>
          </cell>
          <cell r="AI1896">
            <v>0</v>
          </cell>
          <cell r="AJ1896" t="str">
            <v>N</v>
          </cell>
        </row>
        <row r="1897">
          <cell r="A1897" t="str">
            <v>18-07-c</v>
          </cell>
          <cell r="B1897" t="str">
            <v>Turning Machine : 180</v>
          </cell>
          <cell r="C1897" t="str">
            <v>Job</v>
          </cell>
          <cell r="D1897">
            <v>4619</v>
          </cell>
          <cell r="E1897">
            <v>4619</v>
          </cell>
          <cell r="F1897" t="str">
            <v>Job</v>
          </cell>
          <cell r="G1897">
            <v>4619</v>
          </cell>
          <cell r="H1897">
            <v>4619</v>
          </cell>
          <cell r="AI1897">
            <v>0</v>
          </cell>
          <cell r="AJ1897" t="str">
            <v>N</v>
          </cell>
        </row>
        <row r="1898">
          <cell r="A1898" t="str">
            <v>18-08</v>
          </cell>
          <cell r="B1898" t="str">
            <v>Travelling machine (light)</v>
          </cell>
          <cell r="C1898" t="str">
            <v>50 meter</v>
          </cell>
          <cell r="D1898">
            <v>4501.2</v>
          </cell>
          <cell r="E1898">
            <v>4501.2</v>
          </cell>
          <cell r="F1898" t="str">
            <v>50 m</v>
          </cell>
          <cell r="G1898">
            <v>4501.2</v>
          </cell>
          <cell r="H1898">
            <v>4501.2</v>
          </cell>
          <cell r="AI1898">
            <v>0</v>
          </cell>
          <cell r="AJ1898" t="str">
            <v>N</v>
          </cell>
        </row>
        <row r="1899">
          <cell r="A1899" t="str">
            <v>18-09</v>
          </cell>
          <cell r="B1899" t="str">
            <v>Loading and unloading piles</v>
          </cell>
          <cell r="C1899" t="str">
            <v>tonne</v>
          </cell>
          <cell r="D1899">
            <v>103.23</v>
          </cell>
          <cell r="E1899">
            <v>103.23</v>
          </cell>
          <cell r="F1899" t="str">
            <v>tonne</v>
          </cell>
          <cell r="G1899">
            <v>103.23</v>
          </cell>
          <cell r="H1899">
            <v>103.23</v>
          </cell>
          <cell r="J1899" t="str">
            <v>To be done by hand
carts or ramps,
including cost of
ropes.</v>
          </cell>
          <cell r="AI1899">
            <v>0</v>
          </cell>
          <cell r="AJ1899" t="str">
            <v>N</v>
          </cell>
        </row>
        <row r="1900">
          <cell r="A1900" t="str">
            <v>18-10</v>
          </cell>
          <cell r="B1900" t="str">
            <v>Carriage of piling machine under different conditions</v>
          </cell>
          <cell r="C1900" t="str">
            <v>50 meter</v>
          </cell>
          <cell r="D1900">
            <v>2317.25</v>
          </cell>
          <cell r="E1900">
            <v>2317.25</v>
          </cell>
          <cell r="F1900" t="str">
            <v>50 m</v>
          </cell>
          <cell r="G1900">
            <v>2317.25</v>
          </cell>
          <cell r="H1900">
            <v>2317.25</v>
          </cell>
          <cell r="AI1900">
            <v>0</v>
          </cell>
          <cell r="AJ1900" t="str">
            <v>N</v>
          </cell>
        </row>
        <row r="1901">
          <cell r="A1901" t="str">
            <v>18-11</v>
          </cell>
          <cell r="B1901" t="str">
            <v>Erecting piling machines</v>
          </cell>
          <cell r="C1901" t="str">
            <v>Each</v>
          </cell>
          <cell r="D1901">
            <v>13726.8</v>
          </cell>
          <cell r="E1901">
            <v>13726.8</v>
          </cell>
          <cell r="F1901" t="str">
            <v>Each</v>
          </cell>
          <cell r="G1901">
            <v>13726.8</v>
          </cell>
          <cell r="H1901">
            <v>13726.8</v>
          </cell>
          <cell r="AI1901">
            <v>0</v>
          </cell>
          <cell r="AJ1901" t="str">
            <v>N</v>
          </cell>
        </row>
        <row r="1902">
          <cell r="A1902" t="str">
            <v>18-12</v>
          </cell>
          <cell r="B1902" t="str">
            <v>Dismantling piling machine</v>
          </cell>
          <cell r="C1902" t="str">
            <v>Each</v>
          </cell>
          <cell r="D1902">
            <v>13726.8</v>
          </cell>
          <cell r="E1902">
            <v>13726.8</v>
          </cell>
          <cell r="F1902" t="str">
            <v>Each</v>
          </cell>
          <cell r="G1902">
            <v>13726.8</v>
          </cell>
          <cell r="H1902">
            <v>13726.8</v>
          </cell>
          <cell r="AI1902">
            <v>0</v>
          </cell>
          <cell r="AJ1902" t="str">
            <v>N</v>
          </cell>
        </row>
        <row r="1903">
          <cell r="A1903" t="str">
            <v>19-01</v>
          </cell>
          <cell r="B1903" t="str">
            <v>Cutting pilchi, frash or sarkanda including carriage within 1.5km.</v>
          </cell>
          <cell r="C1903" t="str">
            <v>100 Cft</v>
          </cell>
          <cell r="D1903">
            <v>530.1</v>
          </cell>
          <cell r="E1903">
            <v>530.1</v>
          </cell>
          <cell r="F1903" t="str">
            <v>m3</v>
          </cell>
          <cell r="G1903">
            <v>187.2</v>
          </cell>
          <cell r="H1903">
            <v>187.2</v>
          </cell>
          <cell r="AI1903">
            <v>0</v>
          </cell>
          <cell r="AJ1903" t="str">
            <v>N</v>
          </cell>
        </row>
        <row r="1904">
          <cell r="A1904" t="str">
            <v>19-02</v>
          </cell>
          <cell r="B1904" t="str">
            <v>Weaving matresses</v>
          </cell>
          <cell r="C1904" t="str">
            <v>100 Sft</v>
          </cell>
          <cell r="D1904">
            <v>1004.4</v>
          </cell>
          <cell r="E1904">
            <v>1004.4</v>
          </cell>
          <cell r="F1904" t="str">
            <v>m2</v>
          </cell>
          <cell r="G1904">
            <v>108.07</v>
          </cell>
          <cell r="H1904">
            <v>108.07</v>
          </cell>
          <cell r="AI1904">
            <v>0</v>
          </cell>
          <cell r="AJ1904" t="str">
            <v>N</v>
          </cell>
        </row>
        <row r="1905">
          <cell r="A1905" t="str">
            <v>19-03-a</v>
          </cell>
          <cell r="B1905" t="str">
            <v>Supply &amp; fill used synthetic fibre/plastic bags 1 .25cft capacity with sand or earth, sewing &amp; stacking : in dry</v>
          </cell>
          <cell r="C1905" t="str">
            <v>Each</v>
          </cell>
          <cell r="D1905">
            <v>22.6</v>
          </cell>
          <cell r="E1905">
            <v>28.65</v>
          </cell>
          <cell r="F1905" t="str">
            <v>Each</v>
          </cell>
          <cell r="G1905">
            <v>22.6</v>
          </cell>
          <cell r="H1905">
            <v>28.65</v>
          </cell>
          <cell r="J1905" t="str">
            <v>The rate dones not</v>
          </cell>
          <cell r="AI1905">
            <v>0</v>
          </cell>
          <cell r="AJ1905" t="str">
            <v>N</v>
          </cell>
        </row>
        <row r="1906">
          <cell r="A1906" t="str">
            <v>19-03-b</v>
          </cell>
          <cell r="B1906" t="str">
            <v>Supply &amp; fill used synthetic fibre/plastic bags 1.25cft capacity with sand or earth, sewing &amp; stacking : Under water.</v>
          </cell>
          <cell r="C1906" t="str">
            <v>Each</v>
          </cell>
          <cell r="D1906">
            <v>28.18</v>
          </cell>
          <cell r="E1906">
            <v>34.229999999999997</v>
          </cell>
          <cell r="F1906" t="str">
            <v>Each</v>
          </cell>
          <cell r="G1906">
            <v>28.18</v>
          </cell>
          <cell r="H1906">
            <v>34.229999999999997</v>
          </cell>
          <cell r="AI1906">
            <v>0</v>
          </cell>
          <cell r="AJ1906" t="str">
            <v>N</v>
          </cell>
        </row>
        <row r="1907">
          <cell r="A1907" t="str">
            <v>19-03-c</v>
          </cell>
          <cell r="B1907" t="str">
            <v>Supply &amp; fill used cotton bags 1.25 cft capacity with sand or earth, sewing &amp; stacking : in dry</v>
          </cell>
          <cell r="C1907" t="str">
            <v>Each</v>
          </cell>
          <cell r="D1907">
            <v>22.6</v>
          </cell>
          <cell r="E1907">
            <v>38.33</v>
          </cell>
          <cell r="F1907" t="str">
            <v>each</v>
          </cell>
          <cell r="G1907">
            <v>22.6</v>
          </cell>
          <cell r="H1907">
            <v>38.33</v>
          </cell>
          <cell r="AI1907">
            <v>0</v>
          </cell>
          <cell r="AJ1907" t="str">
            <v>N</v>
          </cell>
        </row>
        <row r="1908">
          <cell r="A1908" t="str">
            <v>19-03-d</v>
          </cell>
          <cell r="B1908" t="str">
            <v>Supply &amp; fill used cotton bags 1.25 cft capacity with sand or earth, sewing &amp; stacking : Under Water</v>
          </cell>
          <cell r="C1908" t="str">
            <v>Each</v>
          </cell>
          <cell r="D1908">
            <v>28.18</v>
          </cell>
          <cell r="E1908">
            <v>43.91</v>
          </cell>
          <cell r="F1908" t="str">
            <v>each</v>
          </cell>
          <cell r="G1908">
            <v>28.18</v>
          </cell>
          <cell r="H1908">
            <v>43.91</v>
          </cell>
          <cell r="AI1908">
            <v>0</v>
          </cell>
          <cell r="AJ1908" t="str">
            <v>N</v>
          </cell>
        </row>
        <row r="1909">
          <cell r="A1909" t="str">
            <v>19-04-a</v>
          </cell>
          <cell r="B1909" t="str">
            <v>Supply &amp; fill new synthetic fibre/plastic bags 4-5cft capacity with sand or earth,sewing, stacking : in dry</v>
          </cell>
          <cell r="C1909" t="str">
            <v>Each</v>
          </cell>
          <cell r="D1909">
            <v>90.4</v>
          </cell>
          <cell r="E1909">
            <v>103.71</v>
          </cell>
          <cell r="F1909" t="str">
            <v>Each</v>
          </cell>
          <cell r="G1909">
            <v>90.4</v>
          </cell>
          <cell r="H1909">
            <v>103.71</v>
          </cell>
          <cell r="J1909" t="str">
            <v>ditto</v>
          </cell>
          <cell r="AI1909">
            <v>0</v>
          </cell>
          <cell r="AJ1909" t="str">
            <v>N</v>
          </cell>
        </row>
        <row r="1910">
          <cell r="A1910" t="str">
            <v>19-04-b</v>
          </cell>
          <cell r="B1910" t="str">
            <v>Supply &amp; fill new synthetic fibre/plastic bags 4-5cft capacity with sand or earth,sewing, stacking : Under water</v>
          </cell>
          <cell r="C1910" t="str">
            <v>Each</v>
          </cell>
          <cell r="D1910">
            <v>112.72</v>
          </cell>
          <cell r="E1910">
            <v>126.03</v>
          </cell>
          <cell r="F1910" t="str">
            <v>Each</v>
          </cell>
          <cell r="G1910">
            <v>112.72</v>
          </cell>
          <cell r="H1910">
            <v>126.03</v>
          </cell>
          <cell r="AI1910">
            <v>0</v>
          </cell>
          <cell r="AJ1910" t="str">
            <v>N</v>
          </cell>
        </row>
        <row r="1911">
          <cell r="A1911" t="str">
            <v>19-04-c</v>
          </cell>
          <cell r="B1911" t="str">
            <v>Supply &amp; fill used cotton bags 4-5 cft capacity with sand or earth, sewing &amp; stacking : in dry</v>
          </cell>
          <cell r="C1911" t="str">
            <v>Each</v>
          </cell>
          <cell r="D1911">
            <v>90.4</v>
          </cell>
          <cell r="E1911">
            <v>117.02</v>
          </cell>
          <cell r="F1911" t="str">
            <v>Each</v>
          </cell>
          <cell r="G1911">
            <v>90.4</v>
          </cell>
          <cell r="H1911">
            <v>117.02</v>
          </cell>
          <cell r="AI1911">
            <v>0</v>
          </cell>
          <cell r="AJ1911" t="str">
            <v>N</v>
          </cell>
        </row>
        <row r="1912">
          <cell r="A1912" t="str">
            <v>19-04-d</v>
          </cell>
          <cell r="B1912" t="str">
            <v>Supply &amp; fill used cotton bags 4-5 cft capacity with sand or earth, sewing &amp; stacking : Under Water</v>
          </cell>
          <cell r="C1912" t="str">
            <v>Each</v>
          </cell>
          <cell r="D1912">
            <v>112.72</v>
          </cell>
          <cell r="E1912">
            <v>139.34</v>
          </cell>
          <cell r="F1912" t="str">
            <v>Each</v>
          </cell>
          <cell r="G1912">
            <v>112.72</v>
          </cell>
          <cell r="H1912">
            <v>139.34</v>
          </cell>
          <cell r="AI1912">
            <v>0</v>
          </cell>
          <cell r="AJ1912" t="str">
            <v>N</v>
          </cell>
        </row>
        <row r="1913">
          <cell r="A1913" t="str">
            <v>19-05-a</v>
          </cell>
          <cell r="B1913" t="str">
            <v>Carriage of synthetic fibre/plastic bags 1.25 cft capacity filled with sand / earth : 1st 50 m</v>
          </cell>
          <cell r="C1913" t="str">
            <v>100 No.</v>
          </cell>
          <cell r="D1913">
            <v>114.39</v>
          </cell>
          <cell r="E1913">
            <v>114.39</v>
          </cell>
          <cell r="F1913" t="str">
            <v>100 No.</v>
          </cell>
          <cell r="G1913">
            <v>114.39</v>
          </cell>
          <cell r="H1913">
            <v>114.39</v>
          </cell>
          <cell r="AI1913">
            <v>0</v>
          </cell>
          <cell r="AJ1913" t="str">
            <v>N</v>
          </cell>
        </row>
        <row r="1914">
          <cell r="A1914" t="str">
            <v>19-05-b</v>
          </cell>
          <cell r="B1914" t="str">
            <v>Carriage of synthetic fibre/plastic bags 1.25 cft capacity filled with sand / earth : 2nd &amp; 3rd 50 m</v>
          </cell>
          <cell r="C1914" t="str">
            <v>100No/50
m</v>
          </cell>
          <cell r="D1914">
            <v>86.49</v>
          </cell>
          <cell r="E1914">
            <v>86.49</v>
          </cell>
          <cell r="F1914" t="str">
            <v>100No/50m</v>
          </cell>
          <cell r="G1914">
            <v>86.49</v>
          </cell>
          <cell r="H1914">
            <v>86.49</v>
          </cell>
          <cell r="AI1914">
            <v>0</v>
          </cell>
          <cell r="AJ1914" t="str">
            <v>N</v>
          </cell>
        </row>
        <row r="1915">
          <cell r="A1915" t="str">
            <v>19-05-c</v>
          </cell>
          <cell r="B1915" t="str">
            <v>Carriage of synthetic fibre/plastic bags 1.25 cft capacity filled with sand / earth : 4th and subsequent 50 m</v>
          </cell>
          <cell r="C1915" t="str">
            <v>100No/50
m</v>
          </cell>
          <cell r="D1915">
            <v>9.49</v>
          </cell>
          <cell r="E1915">
            <v>9.49</v>
          </cell>
          <cell r="F1915" t="str">
            <v>100No/50m</v>
          </cell>
          <cell r="G1915">
            <v>9.49</v>
          </cell>
          <cell r="H1915">
            <v>9.49</v>
          </cell>
          <cell r="AI1915">
            <v>0</v>
          </cell>
          <cell r="AJ1915" t="str">
            <v>N</v>
          </cell>
        </row>
        <row r="1916">
          <cell r="A1916" t="str">
            <v>19-06-a</v>
          </cell>
          <cell r="B1916" t="str">
            <v>Carriage of new synthetic fibre/plastic bags 4-5 cft capacity filled with sand/earth : 1st 50 m</v>
          </cell>
          <cell r="C1916" t="str">
            <v>100 No.</v>
          </cell>
          <cell r="D1916">
            <v>457.56</v>
          </cell>
          <cell r="E1916">
            <v>457.56</v>
          </cell>
          <cell r="F1916" t="str">
            <v>100 No.</v>
          </cell>
          <cell r="G1916">
            <v>457.56</v>
          </cell>
          <cell r="H1916">
            <v>457.56</v>
          </cell>
          <cell r="AI1916">
            <v>0</v>
          </cell>
          <cell r="AJ1916" t="str">
            <v>N</v>
          </cell>
        </row>
        <row r="1917">
          <cell r="A1917" t="str">
            <v>19-06-b</v>
          </cell>
          <cell r="B1917" t="str">
            <v>Carriage of new synthetic fibre/plastic bags 4-5 cft capacity filled with sand/earth : 2nd &amp; 3rd 50 m</v>
          </cell>
          <cell r="C1917" t="str">
            <v>100No/50
m</v>
          </cell>
          <cell r="D1917">
            <v>345.96</v>
          </cell>
          <cell r="E1917">
            <v>345.96</v>
          </cell>
          <cell r="F1917" t="str">
            <v>100No/50m</v>
          </cell>
          <cell r="G1917">
            <v>345.96</v>
          </cell>
          <cell r="H1917">
            <v>345.96</v>
          </cell>
          <cell r="AI1917">
            <v>0</v>
          </cell>
          <cell r="AJ1917" t="str">
            <v>N</v>
          </cell>
        </row>
        <row r="1918">
          <cell r="A1918" t="str">
            <v>19-06-c</v>
          </cell>
          <cell r="B1918" t="str">
            <v>Carriage of new synthetic fibre/plastic bags 4-5 cft capacity filled with sand/earth : 4th &amp; subsequent 50 m</v>
          </cell>
          <cell r="C1918" t="str">
            <v>100No/50
m</v>
          </cell>
          <cell r="D1918">
            <v>37.94</v>
          </cell>
          <cell r="E1918">
            <v>37.94</v>
          </cell>
          <cell r="F1918" t="str">
            <v>100No/50m</v>
          </cell>
          <cell r="G1918">
            <v>37.94</v>
          </cell>
          <cell r="H1918">
            <v>37.94</v>
          </cell>
          <cell r="AI1918">
            <v>0</v>
          </cell>
          <cell r="AJ1918" t="str">
            <v>N</v>
          </cell>
        </row>
        <row r="1919">
          <cell r="A1919" t="str">
            <v>19-07-a</v>
          </cell>
          <cell r="B1919" t="str">
            <v>Rolling matresses to river edge &amp; floating, after unrolling with area : Upto 200 m2</v>
          </cell>
          <cell r="C1919" t="str">
            <v>100 Sft</v>
          </cell>
          <cell r="D1919">
            <v>306.89999999999998</v>
          </cell>
          <cell r="E1919">
            <v>306.89999999999998</v>
          </cell>
          <cell r="F1919" t="str">
            <v>m2</v>
          </cell>
          <cell r="G1919">
            <v>33.020000000000003</v>
          </cell>
          <cell r="H1919">
            <v>33.020000000000003</v>
          </cell>
          <cell r="AI1919">
            <v>0</v>
          </cell>
          <cell r="AJ1919" t="str">
            <v>N</v>
          </cell>
        </row>
        <row r="1920">
          <cell r="A1920" t="str">
            <v>19-07-b</v>
          </cell>
          <cell r="B1920" t="str">
            <v>Rolling matresses to river edge &amp; floating, after unrolling with area : Over 200 to 250 m2</v>
          </cell>
          <cell r="C1920" t="str">
            <v>100 Sft</v>
          </cell>
          <cell r="D1920">
            <v>488.25</v>
          </cell>
          <cell r="E1920">
            <v>488.25</v>
          </cell>
          <cell r="F1920" t="str">
            <v>m2</v>
          </cell>
          <cell r="G1920">
            <v>52.54</v>
          </cell>
          <cell r="H1920">
            <v>52.54</v>
          </cell>
          <cell r="AI1920">
            <v>0</v>
          </cell>
          <cell r="AJ1920" t="str">
            <v>N</v>
          </cell>
        </row>
        <row r="1921">
          <cell r="A1921" t="str">
            <v>19-07-c</v>
          </cell>
          <cell r="B1921" t="str">
            <v>Rolling matresses to river edge &amp; floating, after unrolling with area : Over 250 m2</v>
          </cell>
          <cell r="C1921" t="str">
            <v>100 Sft</v>
          </cell>
          <cell r="D1921">
            <v>583.11</v>
          </cell>
          <cell r="E1921">
            <v>583.11</v>
          </cell>
          <cell r="F1921" t="str">
            <v>m2</v>
          </cell>
          <cell r="G1921">
            <v>62.74</v>
          </cell>
          <cell r="H1921">
            <v>62.74</v>
          </cell>
          <cell r="AI1921">
            <v>0</v>
          </cell>
          <cell r="AJ1921" t="str">
            <v>N</v>
          </cell>
        </row>
        <row r="1922">
          <cell r="A1922" t="str">
            <v>19-08</v>
          </cell>
          <cell r="B1922" t="str">
            <v>Sewing empty cement bags in sheets</v>
          </cell>
          <cell r="C1922" t="str">
            <v>100 No.</v>
          </cell>
          <cell r="D1922">
            <v>404.55</v>
          </cell>
          <cell r="E1922">
            <v>492.64</v>
          </cell>
          <cell r="F1922" t="str">
            <v>100 No.</v>
          </cell>
          <cell r="G1922">
            <v>404.55</v>
          </cell>
          <cell r="H1922">
            <v>492.64</v>
          </cell>
          <cell r="AI1922">
            <v>0</v>
          </cell>
          <cell r="AJ1922" t="str">
            <v>N</v>
          </cell>
        </row>
        <row r="1923">
          <cell r="A1923" t="str">
            <v>19-09</v>
          </cell>
          <cell r="B1923" t="str">
            <v>Making compact round pilchi, frash or sarkanda round bundles of specified size for the work.</v>
          </cell>
          <cell r="C1923" t="str">
            <v>100 Cft</v>
          </cell>
          <cell r="D1923">
            <v>544.04999999999995</v>
          </cell>
          <cell r="E1923">
            <v>544.04999999999995</v>
          </cell>
          <cell r="F1923" t="str">
            <v>m3</v>
          </cell>
          <cell r="G1923">
            <v>192.13</v>
          </cell>
          <cell r="H1923">
            <v>192.13</v>
          </cell>
          <cell r="J1923" t="str">
            <v>Measured in the</v>
          </cell>
          <cell r="AI1923">
            <v>0</v>
          </cell>
          <cell r="AJ1923" t="str">
            <v>N</v>
          </cell>
        </row>
        <row r="1924">
          <cell r="A1924" t="str">
            <v>19-18-b</v>
          </cell>
          <cell r="B1924" t="str">
            <v>Supply &amp; fill bricks in wire crates including sewing crates, excl cost of crates : Shingle or spawls</v>
          </cell>
          <cell r="C1924" t="str">
            <v>100 Cft</v>
          </cell>
          <cell r="D1924">
            <v>599.85</v>
          </cell>
          <cell r="E1924">
            <v>1386.35</v>
          </cell>
          <cell r="F1924" t="str">
            <v>m3</v>
          </cell>
          <cell r="G1924">
            <v>211.84</v>
          </cell>
          <cell r="H1924">
            <v>489.59</v>
          </cell>
          <cell r="AI1924">
            <v>0</v>
          </cell>
          <cell r="AJ1924" t="str">
            <v>N</v>
          </cell>
        </row>
        <row r="1925">
          <cell r="A1925" t="str">
            <v>19-10</v>
          </cell>
          <cell r="B1925" t="str">
            <v>Launching the bundles mentioned in Item 19-09 above &amp; placing in position</v>
          </cell>
          <cell r="C1925" t="str">
            <v>100 Cft</v>
          </cell>
          <cell r="D1925">
            <v>334.8</v>
          </cell>
          <cell r="E1925">
            <v>334.8</v>
          </cell>
          <cell r="F1925" t="str">
            <v>m3</v>
          </cell>
          <cell r="G1925">
            <v>118.23</v>
          </cell>
          <cell r="H1925">
            <v>118.23</v>
          </cell>
          <cell r="AI1925">
            <v>0</v>
          </cell>
          <cell r="AJ1925" t="str">
            <v>N</v>
          </cell>
        </row>
        <row r="1926">
          <cell r="A1926" t="str">
            <v>19-11-a</v>
          </cell>
          <cell r="B1926" t="str">
            <v>Supply within 150m (500 feet) : Boulders 9" and above</v>
          </cell>
          <cell r="C1926" t="str">
            <v>100 Cft</v>
          </cell>
          <cell r="D1926">
            <v>1009.98</v>
          </cell>
          <cell r="E1926">
            <v>1009.98</v>
          </cell>
          <cell r="F1926" t="str">
            <v>m3</v>
          </cell>
          <cell r="G1926">
            <v>356.67</v>
          </cell>
          <cell r="H1926">
            <v>356.67</v>
          </cell>
          <cell r="AI1926">
            <v>0</v>
          </cell>
          <cell r="AJ1926" t="str">
            <v>N</v>
          </cell>
        </row>
        <row r="1927">
          <cell r="A1927" t="str">
            <v>19-11-b</v>
          </cell>
          <cell r="B1927" t="str">
            <v>Supply within 150m (500 feet) : Over size shingle 3" to 9"</v>
          </cell>
          <cell r="C1927" t="str">
            <v>100 Cft</v>
          </cell>
          <cell r="D1927">
            <v>675.18</v>
          </cell>
          <cell r="E1927">
            <v>675.18</v>
          </cell>
          <cell r="F1927" t="str">
            <v>m3</v>
          </cell>
          <cell r="G1927">
            <v>238.44</v>
          </cell>
          <cell r="H1927">
            <v>238.44</v>
          </cell>
          <cell r="AI1927">
            <v>0</v>
          </cell>
          <cell r="AJ1927" t="str">
            <v>N</v>
          </cell>
        </row>
        <row r="1928">
          <cell r="A1928" t="str">
            <v>19-11-c</v>
          </cell>
          <cell r="B1928" t="str">
            <v>Supply within 150m (500 feet): Mixed graded shingle</v>
          </cell>
          <cell r="C1928" t="str">
            <v>100 Cft</v>
          </cell>
          <cell r="D1928">
            <v>797.94</v>
          </cell>
          <cell r="E1928">
            <v>797.94</v>
          </cell>
          <cell r="F1928" t="str">
            <v>m3</v>
          </cell>
          <cell r="G1928">
            <v>281.79000000000002</v>
          </cell>
          <cell r="H1928">
            <v>281.79000000000002</v>
          </cell>
          <cell r="AI1928">
            <v>0</v>
          </cell>
          <cell r="AJ1928" t="str">
            <v>N</v>
          </cell>
        </row>
        <row r="1929">
          <cell r="A1929" t="str">
            <v>19-12</v>
          </cell>
          <cell r="B1929" t="str">
            <v>Supplying munj or patha trungers (6" mesh to hold 3 cft) stones/boulders</v>
          </cell>
          <cell r="C1929" t="str">
            <v>Each</v>
          </cell>
          <cell r="D1929">
            <v>69.75</v>
          </cell>
          <cell r="E1929">
            <v>102.6</v>
          </cell>
          <cell r="F1929" t="str">
            <v>Each</v>
          </cell>
          <cell r="G1929">
            <v>69.75</v>
          </cell>
          <cell r="H1929">
            <v>102.6</v>
          </cell>
          <cell r="AI1929">
            <v>0</v>
          </cell>
          <cell r="AJ1929" t="str">
            <v>N</v>
          </cell>
        </row>
        <row r="1930">
          <cell r="A1930" t="str">
            <v>19-13-a-01</v>
          </cell>
          <cell r="B1930" t="str">
            <v>Provide &amp; weave GI wire netting for wire crates 6"x9" mesh : 15 SWG wire</v>
          </cell>
          <cell r="C1930" t="str">
            <v>100 Sft</v>
          </cell>
          <cell r="D1930">
            <v>651</v>
          </cell>
          <cell r="E1930">
            <v>1014</v>
          </cell>
          <cell r="F1930" t="str">
            <v>m2</v>
          </cell>
          <cell r="G1930">
            <v>70.05</v>
          </cell>
          <cell r="H1930">
            <v>109.11</v>
          </cell>
          <cell r="AI1930">
            <v>0</v>
          </cell>
          <cell r="AJ1930" t="str">
            <v>N</v>
          </cell>
        </row>
        <row r="1931">
          <cell r="A1931" t="str">
            <v>19-13-a-02</v>
          </cell>
          <cell r="B1931" t="str">
            <v>Provide &amp; weave GI wire netting for wire crates 6"x9" mesh : 10 SWG wire</v>
          </cell>
          <cell r="C1931" t="str">
            <v>100 Sft</v>
          </cell>
          <cell r="D1931">
            <v>651</v>
          </cell>
          <cell r="E1931">
            <v>1828.03</v>
          </cell>
          <cell r="F1931" t="str">
            <v>m2</v>
          </cell>
          <cell r="G1931">
            <v>70.05</v>
          </cell>
          <cell r="H1931">
            <v>196.7</v>
          </cell>
          <cell r="AI1931">
            <v>0</v>
          </cell>
          <cell r="AJ1931" t="str">
            <v>N</v>
          </cell>
        </row>
        <row r="1932">
          <cell r="A1932" t="str">
            <v>19-13-a-03</v>
          </cell>
          <cell r="B1932" t="str">
            <v>Provide &amp; weave GI wire netting for wire crates 6"x9" mesh : 8 SWG wire</v>
          </cell>
          <cell r="C1932" t="str">
            <v>100 Sft</v>
          </cell>
          <cell r="D1932">
            <v>651</v>
          </cell>
          <cell r="E1932">
            <v>2899.45</v>
          </cell>
          <cell r="F1932" t="str">
            <v>m2</v>
          </cell>
          <cell r="G1932">
            <v>70.05</v>
          </cell>
          <cell r="H1932">
            <v>311.98</v>
          </cell>
          <cell r="AI1932">
            <v>0</v>
          </cell>
          <cell r="AJ1932" t="str">
            <v>N</v>
          </cell>
        </row>
        <row r="1933">
          <cell r="A1933" t="str">
            <v>19-13-b-01</v>
          </cell>
          <cell r="B1933" t="str">
            <v>Provide &amp; weave GI wire netting for wire crates 6"x6" mesh : 15 SWG wire</v>
          </cell>
          <cell r="C1933" t="str">
            <v>100 Sft</v>
          </cell>
          <cell r="D1933">
            <v>781.2</v>
          </cell>
          <cell r="E1933">
            <v>1060.71</v>
          </cell>
          <cell r="F1933" t="str">
            <v>m2</v>
          </cell>
          <cell r="G1933">
            <v>84.06</v>
          </cell>
          <cell r="H1933">
            <v>114.13</v>
          </cell>
          <cell r="AI1933">
            <v>0</v>
          </cell>
          <cell r="AJ1933" t="str">
            <v>N</v>
          </cell>
        </row>
        <row r="1934">
          <cell r="A1934" t="str">
            <v>19-13-b-02</v>
          </cell>
          <cell r="B1934" t="str">
            <v>Provide &amp; weave GI wire netting for wire crates 6"x6" mesh : 10 SWG wire</v>
          </cell>
          <cell r="C1934" t="str">
            <v>100 Sft</v>
          </cell>
          <cell r="D1934">
            <v>781.2</v>
          </cell>
          <cell r="E1934">
            <v>1686.88</v>
          </cell>
          <cell r="F1934" t="str">
            <v>m2</v>
          </cell>
          <cell r="G1934">
            <v>84.06</v>
          </cell>
          <cell r="H1934">
            <v>181.51</v>
          </cell>
          <cell r="AI1934">
            <v>0</v>
          </cell>
          <cell r="AJ1934" t="str">
            <v>N</v>
          </cell>
        </row>
        <row r="1935">
          <cell r="A1935" t="str">
            <v>19-13-b-03</v>
          </cell>
          <cell r="B1935" t="str">
            <v>Provide &amp; weave GI wire netting for wire crates 6"x6" mesh : 8 SWG wire</v>
          </cell>
          <cell r="C1935" t="str">
            <v>100 Sft</v>
          </cell>
          <cell r="D1935">
            <v>781.2</v>
          </cell>
          <cell r="E1935">
            <v>2504.42</v>
          </cell>
          <cell r="F1935" t="str">
            <v>m2</v>
          </cell>
          <cell r="G1935">
            <v>84.06</v>
          </cell>
          <cell r="H1935">
            <v>269.48</v>
          </cell>
          <cell r="AI1935">
            <v>0</v>
          </cell>
          <cell r="AJ1935" t="str">
            <v>N</v>
          </cell>
        </row>
        <row r="1936">
          <cell r="A1936" t="str">
            <v>19-13-c-01</v>
          </cell>
          <cell r="B1936" t="str">
            <v>Provide &amp; weave GI wire netting for wire crates 4"x6" mesh : 15 SWG wire</v>
          </cell>
          <cell r="C1936" t="str">
            <v>100 Sft</v>
          </cell>
          <cell r="D1936">
            <v>868</v>
          </cell>
          <cell r="E1936">
            <v>1288.17</v>
          </cell>
          <cell r="F1936" t="str">
            <v>m2</v>
          </cell>
          <cell r="G1936">
            <v>93.4</v>
          </cell>
          <cell r="H1936">
            <v>138.61000000000001</v>
          </cell>
          <cell r="AI1936">
            <v>0</v>
          </cell>
          <cell r="AJ1936" t="str">
            <v>N</v>
          </cell>
        </row>
        <row r="1937">
          <cell r="A1937" t="str">
            <v>19-13-c-02</v>
          </cell>
          <cell r="B1937" t="str">
            <v>Provide &amp; weave GI wire netting for wire crates 4"x6" mesh : 10 SWG wire</v>
          </cell>
          <cell r="C1937" t="str">
            <v>100 Sft</v>
          </cell>
          <cell r="D1937">
            <v>868</v>
          </cell>
          <cell r="E1937">
            <v>2226.5300000000002</v>
          </cell>
          <cell r="F1937" t="str">
            <v>m2</v>
          </cell>
          <cell r="G1937">
            <v>93.4</v>
          </cell>
          <cell r="H1937">
            <v>239.57</v>
          </cell>
          <cell r="AI1937">
            <v>0</v>
          </cell>
          <cell r="AJ1937" t="str">
            <v>N</v>
          </cell>
        </row>
        <row r="1938">
          <cell r="A1938" t="str">
            <v>19-13-c-03</v>
          </cell>
          <cell r="B1938" t="str">
            <v>Provide &amp; weave GI wire netting for wire crates 4"x6" mesh : 8 SWG wire</v>
          </cell>
          <cell r="C1938" t="str">
            <v>100 Sft</v>
          </cell>
          <cell r="D1938">
            <v>868</v>
          </cell>
          <cell r="E1938">
            <v>3452.28</v>
          </cell>
          <cell r="F1938" t="str">
            <v>m2</v>
          </cell>
          <cell r="G1938">
            <v>93.4</v>
          </cell>
          <cell r="H1938">
            <v>371.47</v>
          </cell>
          <cell r="AI1938">
            <v>0</v>
          </cell>
          <cell r="AJ1938" t="str">
            <v>N</v>
          </cell>
        </row>
        <row r="1939">
          <cell r="A1939" t="str">
            <v>19-14</v>
          </cell>
          <cell r="B1939" t="str">
            <v>Providing and Laying shingle on top of bund, including handling of materials within 100 m.</v>
          </cell>
          <cell r="C1939" t="str">
            <v>100 Cft</v>
          </cell>
          <cell r="D1939">
            <v>279</v>
          </cell>
          <cell r="E1939">
            <v>1065.5</v>
          </cell>
          <cell r="F1939" t="str">
            <v>m3</v>
          </cell>
          <cell r="G1939">
            <v>98.53</v>
          </cell>
          <cell r="H1939">
            <v>376.28</v>
          </cell>
          <cell r="AI1939">
            <v>0</v>
          </cell>
          <cell r="AJ1939" t="str">
            <v>N</v>
          </cell>
        </row>
        <row r="1940">
          <cell r="A1940" t="str">
            <v>19-15-a</v>
          </cell>
          <cell r="B1940" t="str">
            <v>Supply &amp; dump at site, without boat, including handling within 100m : Stone or boulder</v>
          </cell>
          <cell r="C1940" t="str">
            <v>100 Cft</v>
          </cell>
          <cell r="D1940">
            <v>558</v>
          </cell>
          <cell r="E1940">
            <v>1828.5</v>
          </cell>
          <cell r="F1940" t="str">
            <v>m3</v>
          </cell>
          <cell r="G1940">
            <v>197.06</v>
          </cell>
          <cell r="H1940">
            <v>645.73</v>
          </cell>
          <cell r="AI1940">
            <v>0</v>
          </cell>
          <cell r="AJ1940" t="str">
            <v>N</v>
          </cell>
        </row>
        <row r="1941">
          <cell r="A1941" t="str">
            <v>19-15-b</v>
          </cell>
          <cell r="B1941" t="str">
            <v>Supply &amp; dump at site, without boat, including handling within 100m : Shingle or spawls</v>
          </cell>
          <cell r="C1941" t="str">
            <v>100 Cft</v>
          </cell>
          <cell r="D1941">
            <v>558</v>
          </cell>
          <cell r="E1941">
            <v>1344.5</v>
          </cell>
          <cell r="F1941" t="str">
            <v>m3</v>
          </cell>
          <cell r="G1941">
            <v>197.06</v>
          </cell>
          <cell r="H1941">
            <v>474.81</v>
          </cell>
          <cell r="AI1941">
            <v>0</v>
          </cell>
          <cell r="AJ1941" t="str">
            <v>N</v>
          </cell>
        </row>
        <row r="1942">
          <cell r="A1942" t="str">
            <v>19-15-c</v>
          </cell>
          <cell r="B1942" t="str">
            <v>Supply &amp; dump at site, without boat, including handling within 100m : Brick bats</v>
          </cell>
          <cell r="C1942" t="str">
            <v>100 Cft</v>
          </cell>
          <cell r="D1942">
            <v>418.5</v>
          </cell>
          <cell r="E1942">
            <v>2838.5</v>
          </cell>
          <cell r="F1942" t="str">
            <v>m3</v>
          </cell>
          <cell r="G1942">
            <v>147.79</v>
          </cell>
          <cell r="H1942">
            <v>1002.41</v>
          </cell>
          <cell r="AI1942">
            <v>0</v>
          </cell>
          <cell r="AJ1942" t="str">
            <v>N</v>
          </cell>
        </row>
        <row r="1943">
          <cell r="A1943" t="str">
            <v>19-16-a</v>
          </cell>
          <cell r="B1943" t="str">
            <v>Supplying and dumping by boat, including loading within 1 00m lead : Stone or boulder</v>
          </cell>
          <cell r="C1943" t="str">
            <v>100 Cft</v>
          </cell>
          <cell r="D1943">
            <v>1395</v>
          </cell>
          <cell r="E1943">
            <v>2605</v>
          </cell>
          <cell r="F1943" t="str">
            <v>m3</v>
          </cell>
          <cell r="G1943">
            <v>492.64</v>
          </cell>
          <cell r="H1943">
            <v>919.95</v>
          </cell>
          <cell r="AI1943">
            <v>0</v>
          </cell>
          <cell r="AJ1943" t="str">
            <v>N</v>
          </cell>
        </row>
        <row r="1944">
          <cell r="A1944" t="str">
            <v>19-16-b</v>
          </cell>
          <cell r="B1944" t="str">
            <v>Supplying and dumping by boat, including loading within 100m lead : Shingle or spawls</v>
          </cell>
          <cell r="C1944" t="str">
            <v>100 Cft</v>
          </cell>
          <cell r="D1944">
            <v>1395</v>
          </cell>
          <cell r="E1944">
            <v>2181.5</v>
          </cell>
          <cell r="F1944" t="str">
            <v>m3</v>
          </cell>
          <cell r="G1944">
            <v>492.64</v>
          </cell>
          <cell r="H1944">
            <v>770.39</v>
          </cell>
          <cell r="AI1944">
            <v>0</v>
          </cell>
          <cell r="AJ1944" t="str">
            <v>N</v>
          </cell>
        </row>
        <row r="1945">
          <cell r="A1945" t="str">
            <v>19-16-c</v>
          </cell>
          <cell r="B1945" t="str">
            <v>Supplying and dumping by boat, including loading within 100m lead : Brick bats</v>
          </cell>
          <cell r="C1945" t="str">
            <v>100 Cft</v>
          </cell>
          <cell r="D1945">
            <v>1116</v>
          </cell>
          <cell r="E1945">
            <v>3536</v>
          </cell>
          <cell r="F1945" t="str">
            <v>m3</v>
          </cell>
          <cell r="G1945">
            <v>394.11</v>
          </cell>
          <cell r="H1945">
            <v>1248.73</v>
          </cell>
          <cell r="AI1945">
            <v>0</v>
          </cell>
          <cell r="AJ1945" t="str">
            <v>N</v>
          </cell>
        </row>
        <row r="1946">
          <cell r="A1946" t="str">
            <v>19-17-a</v>
          </cell>
          <cell r="B1946" t="str">
            <v>Provide &amp; fill brick bats in crates, excluding cost of crates : without hand packing.</v>
          </cell>
          <cell r="C1946" t="str">
            <v>100 Cft</v>
          </cell>
          <cell r="D1946">
            <v>697.5</v>
          </cell>
          <cell r="E1946">
            <v>3117.5</v>
          </cell>
          <cell r="F1946" t="str">
            <v>m3</v>
          </cell>
          <cell r="G1946">
            <v>246.32</v>
          </cell>
          <cell r="H1946">
            <v>1100.94</v>
          </cell>
          <cell r="AI1946">
            <v>0</v>
          </cell>
          <cell r="AJ1946" t="str">
            <v>N</v>
          </cell>
        </row>
        <row r="1947">
          <cell r="A1947" t="str">
            <v>19-17-b</v>
          </cell>
          <cell r="B1947" t="str">
            <v>Provide &amp; fill brick bats in crates, excluding cost of crates : with hand packing.</v>
          </cell>
          <cell r="C1947" t="str">
            <v>100 Cft</v>
          </cell>
          <cell r="D1947">
            <v>837</v>
          </cell>
          <cell r="E1947">
            <v>3257</v>
          </cell>
          <cell r="F1947" t="str">
            <v>m3</v>
          </cell>
          <cell r="G1947">
            <v>295.58</v>
          </cell>
          <cell r="H1947">
            <v>1150.2</v>
          </cell>
          <cell r="AI1947">
            <v>0</v>
          </cell>
          <cell r="AJ1947" t="str">
            <v>N</v>
          </cell>
        </row>
        <row r="1948">
          <cell r="A1948" t="str">
            <v>19-18-a</v>
          </cell>
          <cell r="B1948" t="str">
            <v>Supply &amp; fill bricks in wire crates including sewing crates, excl cost of crates : Stone or boulder</v>
          </cell>
          <cell r="C1948" t="str">
            <v>100 Cft</v>
          </cell>
          <cell r="D1948">
            <v>602.64</v>
          </cell>
          <cell r="E1948">
            <v>1812.64</v>
          </cell>
          <cell r="F1948" t="str">
            <v>m3</v>
          </cell>
          <cell r="G1948">
            <v>212.82</v>
          </cell>
          <cell r="H1948">
            <v>640.13</v>
          </cell>
          <cell r="AI1948">
            <v>0</v>
          </cell>
          <cell r="AJ1948" t="str">
            <v>N</v>
          </cell>
        </row>
        <row r="1949">
          <cell r="A1949" t="str">
            <v>19-19</v>
          </cell>
          <cell r="B1949" t="str">
            <v>Extra for anchoring boat for dumping by boats or tipping crates</v>
          </cell>
          <cell r="C1949" t="str">
            <v>100 Cft</v>
          </cell>
          <cell r="D1949">
            <v>55.8</v>
          </cell>
          <cell r="E1949">
            <v>55.8</v>
          </cell>
          <cell r="F1949" t="str">
            <v>m3</v>
          </cell>
          <cell r="G1949">
            <v>19.71</v>
          </cell>
          <cell r="H1949">
            <v>19.71</v>
          </cell>
          <cell r="AI1949">
            <v>0</v>
          </cell>
          <cell r="AJ1949" t="str">
            <v>N</v>
          </cell>
        </row>
        <row r="1950">
          <cell r="A1950" t="str">
            <v>19-20</v>
          </cell>
          <cell r="B1950" t="str">
            <v>Extra for tipping crates (in addition to achoring boats)</v>
          </cell>
          <cell r="C1950" t="str">
            <v>100 Cft</v>
          </cell>
          <cell r="D1950">
            <v>558</v>
          </cell>
          <cell r="E1950">
            <v>558</v>
          </cell>
          <cell r="F1950" t="str">
            <v>m3</v>
          </cell>
          <cell r="G1950">
            <v>197.06</v>
          </cell>
          <cell r="H1950">
            <v>197.06</v>
          </cell>
          <cell r="AI1950">
            <v>0</v>
          </cell>
          <cell r="AJ1950" t="str">
            <v>N</v>
          </cell>
        </row>
        <row r="1951">
          <cell r="A1951" t="str">
            <v>19-21</v>
          </cell>
          <cell r="B1951" t="str">
            <v>Pilchi revetment, including carriage upto 1.5 km</v>
          </cell>
          <cell r="C1951" t="str">
            <v>100 Sft</v>
          </cell>
          <cell r="D1951">
            <v>279</v>
          </cell>
          <cell r="E1951">
            <v>1852</v>
          </cell>
          <cell r="F1951" t="str">
            <v>m2</v>
          </cell>
          <cell r="G1951">
            <v>30.02</v>
          </cell>
          <cell r="H1951">
            <v>199.28</v>
          </cell>
          <cell r="AI1951">
            <v>0</v>
          </cell>
          <cell r="AJ1951" t="str">
            <v>N</v>
          </cell>
        </row>
        <row r="1952">
          <cell r="A1952" t="str">
            <v>19-22</v>
          </cell>
          <cell r="B1952" t="str">
            <v>Surface protection with pilchi matresses including carriage upto 1.5 km.</v>
          </cell>
          <cell r="C1952" t="str">
            <v>100 Sft</v>
          </cell>
          <cell r="D1952">
            <v>0</v>
          </cell>
          <cell r="E1952">
            <v>36.299999999999997</v>
          </cell>
          <cell r="F1952" t="str">
            <v>m2</v>
          </cell>
          <cell r="G1952">
            <v>0</v>
          </cell>
          <cell r="H1952">
            <v>3.91</v>
          </cell>
          <cell r="AI1952">
            <v>0</v>
          </cell>
          <cell r="AJ1952" t="str">
            <v>N</v>
          </cell>
        </row>
        <row r="1953">
          <cell r="A1953" t="str">
            <v>19-23</v>
          </cell>
          <cell r="B1953" t="str">
            <v>Pilchi, sarkanda or frash pitching on slopes, incl supply within 1.5 km, pegging &amp; tying with wire</v>
          </cell>
          <cell r="C1953" t="str">
            <v>100 Sft</v>
          </cell>
          <cell r="D1953">
            <v>558</v>
          </cell>
          <cell r="E1953">
            <v>7181.54</v>
          </cell>
          <cell r="F1953" t="str">
            <v>m2</v>
          </cell>
          <cell r="G1953">
            <v>60.04</v>
          </cell>
          <cell r="H1953">
            <v>772.73</v>
          </cell>
          <cell r="AI1953">
            <v>0</v>
          </cell>
          <cell r="AJ1953" t="str">
            <v>N</v>
          </cell>
        </row>
        <row r="1954">
          <cell r="A1954" t="str">
            <v>19-24-a</v>
          </cell>
          <cell r="B1954" t="str">
            <v>P&amp;E groynes, vertical wooden stakes 7"-12" dia Upto 1.5 m high, single row of stakes at 0.3m</v>
          </cell>
          <cell r="C1954" t="str">
            <v>100 Sft</v>
          </cell>
          <cell r="D1954">
            <v>589</v>
          </cell>
          <cell r="E1954">
            <v>4097.88</v>
          </cell>
          <cell r="F1954" t="str">
            <v>m2</v>
          </cell>
          <cell r="G1954">
            <v>63.38</v>
          </cell>
          <cell r="H1954">
            <v>440.93</v>
          </cell>
          <cell r="AI1954">
            <v>0</v>
          </cell>
          <cell r="AJ1954" t="str">
            <v>N</v>
          </cell>
        </row>
        <row r="1955">
          <cell r="A1955" t="str">
            <v>19-24-b</v>
          </cell>
          <cell r="B1955" t="str">
            <v>P&amp;E groynes, vertical wooden stakes 7"-12" dia Upto 3 m high, double row of stakes at 0.6m</v>
          </cell>
          <cell r="C1955" t="str">
            <v>100 Sft</v>
          </cell>
          <cell r="D1955">
            <v>1038.5</v>
          </cell>
          <cell r="E1955">
            <v>5031.38</v>
          </cell>
          <cell r="F1955" t="str">
            <v>m2</v>
          </cell>
          <cell r="G1955">
            <v>111.74</v>
          </cell>
          <cell r="H1955">
            <v>541.38</v>
          </cell>
          <cell r="AI1955">
            <v>0</v>
          </cell>
          <cell r="AJ1955" t="str">
            <v>N</v>
          </cell>
        </row>
        <row r="1956">
          <cell r="A1956" t="str">
            <v>19-25</v>
          </cell>
          <cell r="B1956" t="str">
            <v>Providing and Laying stone pithcing/filling, dry hand packed in pitching &amp; aprons</v>
          </cell>
          <cell r="C1956" t="str">
            <v>100 Cft</v>
          </cell>
          <cell r="D1956">
            <v>868</v>
          </cell>
          <cell r="E1956">
            <v>3046</v>
          </cell>
          <cell r="F1956" t="str">
            <v>m3</v>
          </cell>
          <cell r="G1956">
            <v>306.52999999999997</v>
          </cell>
          <cell r="H1956">
            <v>1075.69</v>
          </cell>
          <cell r="AI1956">
            <v>0</v>
          </cell>
          <cell r="AJ1956" t="str">
            <v>N</v>
          </cell>
        </row>
        <row r="1957">
          <cell r="A1957" t="str">
            <v>19-26</v>
          </cell>
          <cell r="B1957" t="str">
            <v>Supplying stone and stone filling in GI wire crate and its sewing, excluding cost of crates</v>
          </cell>
          <cell r="C1957" t="str">
            <v>100 Cft</v>
          </cell>
          <cell r="D1957">
            <v>899</v>
          </cell>
          <cell r="E1957">
            <v>3077</v>
          </cell>
          <cell r="F1957" t="str">
            <v>m3</v>
          </cell>
          <cell r="G1957">
            <v>317.48</v>
          </cell>
          <cell r="H1957">
            <v>1086.6300000000001</v>
          </cell>
          <cell r="AI1957">
            <v>0</v>
          </cell>
          <cell r="AJ1957" t="str">
            <v>N</v>
          </cell>
        </row>
        <row r="1958">
          <cell r="A1958" t="str">
            <v>19-27</v>
          </cell>
          <cell r="B1958" t="str">
            <v>Providing and Laying stone pitching with hammer dressed stones on surface, laid in courses</v>
          </cell>
          <cell r="C1958" t="str">
            <v>100 Cft</v>
          </cell>
          <cell r="D1958">
            <v>2015</v>
          </cell>
          <cell r="E1958">
            <v>4628.6000000000004</v>
          </cell>
          <cell r="F1958" t="str">
            <v>m3</v>
          </cell>
          <cell r="G1958">
            <v>711.59</v>
          </cell>
          <cell r="H1958">
            <v>1634.58</v>
          </cell>
          <cell r="AI1958">
            <v>0</v>
          </cell>
          <cell r="AJ1958" t="str">
            <v>N</v>
          </cell>
        </row>
        <row r="1959">
          <cell r="A1959" t="str">
            <v>19-28-a</v>
          </cell>
          <cell r="B1959" t="str">
            <v>Providing and Laying stone pitching for top layer only : On slope</v>
          </cell>
          <cell r="C1959" t="str">
            <v>100 Cft</v>
          </cell>
          <cell r="D1959">
            <v>2573</v>
          </cell>
          <cell r="E1959">
            <v>5186.6000000000004</v>
          </cell>
          <cell r="F1959" t="str">
            <v>m3</v>
          </cell>
          <cell r="G1959">
            <v>908.65</v>
          </cell>
          <cell r="H1959">
            <v>1831.63</v>
          </cell>
          <cell r="AI1959">
            <v>0</v>
          </cell>
          <cell r="AJ1959" t="str">
            <v>N</v>
          </cell>
        </row>
        <row r="1960">
          <cell r="A1960" t="str">
            <v>19-28-b</v>
          </cell>
          <cell r="B1960" t="str">
            <v>Providing and Laying stone pitching for top layer only : On level</v>
          </cell>
          <cell r="C1960" t="str">
            <v>100 Cft</v>
          </cell>
          <cell r="D1960">
            <v>2015</v>
          </cell>
          <cell r="E1960">
            <v>4628.6000000000004</v>
          </cell>
          <cell r="F1960" t="str">
            <v>m3</v>
          </cell>
          <cell r="G1960">
            <v>711.59</v>
          </cell>
          <cell r="H1960">
            <v>1634.58</v>
          </cell>
          <cell r="AI1960">
            <v>0</v>
          </cell>
          <cell r="AJ1960" t="str">
            <v>N</v>
          </cell>
        </row>
        <row r="1961">
          <cell r="A1961" t="str">
            <v>19-29-a</v>
          </cell>
          <cell r="B1961" t="str">
            <v>Providing and Laying stone or spawl filling : On slope</v>
          </cell>
          <cell r="C1961" t="str">
            <v>100 Cft</v>
          </cell>
          <cell r="D1961">
            <v>426.25</v>
          </cell>
          <cell r="E1961">
            <v>2822.05</v>
          </cell>
          <cell r="F1961" t="str">
            <v>m3</v>
          </cell>
          <cell r="G1961">
            <v>150.53</v>
          </cell>
          <cell r="H1961">
            <v>996.6</v>
          </cell>
          <cell r="AI1961">
            <v>0</v>
          </cell>
          <cell r="AJ1961" t="str">
            <v>N</v>
          </cell>
        </row>
        <row r="1962">
          <cell r="A1962" t="str">
            <v>19-29-b</v>
          </cell>
          <cell r="B1962" t="str">
            <v>Providing and Laying stone or spawl filling : On level</v>
          </cell>
          <cell r="C1962" t="str">
            <v>100 Cft</v>
          </cell>
          <cell r="D1962">
            <v>356.5</v>
          </cell>
          <cell r="E1962">
            <v>2752.3</v>
          </cell>
          <cell r="F1962" t="str">
            <v>m3</v>
          </cell>
          <cell r="G1962">
            <v>125.9</v>
          </cell>
          <cell r="H1962">
            <v>971.97</v>
          </cell>
          <cell r="AI1962">
            <v>0</v>
          </cell>
          <cell r="AJ1962" t="str">
            <v>N</v>
          </cell>
        </row>
        <row r="1963">
          <cell r="A1963" t="str">
            <v>19-30-a</v>
          </cell>
          <cell r="B1963" t="str">
            <v>Providing and Laying grouted stone pitching, in 1:8 c/s mortar Top layer on slope</v>
          </cell>
          <cell r="C1963" t="str">
            <v>100 Cft</v>
          </cell>
          <cell r="D1963">
            <v>3146.5</v>
          </cell>
          <cell r="E1963">
            <v>7222.54</v>
          </cell>
          <cell r="F1963" t="str">
            <v>m3</v>
          </cell>
          <cell r="G1963">
            <v>1111.18</v>
          </cell>
          <cell r="H1963">
            <v>2550.62</v>
          </cell>
          <cell r="K1963">
            <v>2.75</v>
          </cell>
          <cell r="L1963" t="str">
            <v>Bags</v>
          </cell>
          <cell r="M1963">
            <v>0.97099999999999997</v>
          </cell>
          <cell r="N1963" t="str">
            <v>Bags</v>
          </cell>
          <cell r="AI1963">
            <v>3.7210000000000001</v>
          </cell>
          <cell r="AJ1963" t="str">
            <v>Y</v>
          </cell>
        </row>
        <row r="1964">
          <cell r="A1964" t="str">
            <v>19-30-b</v>
          </cell>
          <cell r="B1964" t="str">
            <v>Providing and Laying grouted stone pitching, in 1:8 c/s mortar Top layer on level</v>
          </cell>
          <cell r="C1964" t="str">
            <v>100 Cft</v>
          </cell>
          <cell r="D1964">
            <v>2573</v>
          </cell>
          <cell r="E1964">
            <v>6649.04</v>
          </cell>
          <cell r="F1964" t="str">
            <v>m3</v>
          </cell>
          <cell r="G1964">
            <v>908.65</v>
          </cell>
          <cell r="H1964">
            <v>2348.09</v>
          </cell>
          <cell r="K1964">
            <v>2.75</v>
          </cell>
          <cell r="L1964" t="str">
            <v>Bags</v>
          </cell>
          <cell r="M1964">
            <v>0.97099999999999997</v>
          </cell>
          <cell r="N1964" t="str">
            <v>Bags</v>
          </cell>
          <cell r="AI1964">
            <v>3.7210000000000001</v>
          </cell>
          <cell r="AJ1964" t="str">
            <v>Y</v>
          </cell>
        </row>
        <row r="1965">
          <cell r="A1965" t="str">
            <v>19-30-c</v>
          </cell>
          <cell r="B1965" t="str">
            <v>Providing and Laying grouted stone pitching, in 1:8 c/s mortar Stone pitching/filling on slope or on level</v>
          </cell>
          <cell r="C1965" t="str">
            <v>100 Cft</v>
          </cell>
          <cell r="D1965">
            <v>2146.75</v>
          </cell>
          <cell r="E1965">
            <v>6222.79</v>
          </cell>
          <cell r="F1965" t="str">
            <v>m3</v>
          </cell>
          <cell r="G1965">
            <v>758.12</v>
          </cell>
          <cell r="H1965">
            <v>2197.56</v>
          </cell>
          <cell r="K1965">
            <v>2.75</v>
          </cell>
          <cell r="L1965" t="str">
            <v>Bags</v>
          </cell>
          <cell r="M1965">
            <v>0.97099999999999997</v>
          </cell>
          <cell r="N1965" t="str">
            <v>Bags</v>
          </cell>
          <cell r="AI1965">
            <v>3.7210000000000001</v>
          </cell>
          <cell r="AJ1965" t="str">
            <v>Y</v>
          </cell>
        </row>
        <row r="1966">
          <cell r="A1966" t="str">
            <v>19-31-a</v>
          </cell>
          <cell r="B1966" t="str">
            <v>Grouting stone pitching or apron etc, in : Cement, sand mortar 1:3</v>
          </cell>
          <cell r="C1966" t="str">
            <v>100 Sft</v>
          </cell>
          <cell r="D1966">
            <v>1209</v>
          </cell>
          <cell r="E1966">
            <v>4047.21</v>
          </cell>
          <cell r="F1966" t="str">
            <v>m2</v>
          </cell>
          <cell r="G1966">
            <v>130.09</v>
          </cell>
          <cell r="H1966">
            <v>435.48</v>
          </cell>
          <cell r="K1966">
            <v>6</v>
          </cell>
          <cell r="L1966" t="str">
            <v>Bags</v>
          </cell>
          <cell r="M1966">
            <v>0.64600000000000002</v>
          </cell>
          <cell r="N1966" t="str">
            <v>Bags</v>
          </cell>
          <cell r="AI1966">
            <v>6.6459999999999999</v>
          </cell>
          <cell r="AJ1966" t="str">
            <v>Y</v>
          </cell>
        </row>
        <row r="1967">
          <cell r="A1967" t="str">
            <v>19-31-b</v>
          </cell>
          <cell r="B1967" t="str">
            <v>Grouting stone pitching or apron etc, in : Cement, sand mortar 1:8</v>
          </cell>
          <cell r="C1967" t="str">
            <v>100 Sft</v>
          </cell>
          <cell r="D1967">
            <v>1209</v>
          </cell>
          <cell r="E1967">
            <v>2633.83</v>
          </cell>
          <cell r="F1967" t="str">
            <v>m2</v>
          </cell>
          <cell r="G1967">
            <v>130.09</v>
          </cell>
          <cell r="H1967">
            <v>283.39999999999998</v>
          </cell>
          <cell r="K1967">
            <v>2.66</v>
          </cell>
          <cell r="L1967" t="str">
            <v>Bags</v>
          </cell>
          <cell r="M1967">
            <v>0.28599999999999998</v>
          </cell>
          <cell r="N1967" t="str">
            <v>Bags</v>
          </cell>
          <cell r="AI1967">
            <v>2.9460000000000002</v>
          </cell>
          <cell r="AJ1967" t="str">
            <v>Y</v>
          </cell>
        </row>
        <row r="1968">
          <cell r="A1968" t="str">
            <v>19-32</v>
          </cell>
          <cell r="B1968" t="str">
            <v>Sand grouting in stone apron, with high pressure hose</v>
          </cell>
          <cell r="C1968" t="str">
            <v>100 Sft</v>
          </cell>
          <cell r="D1968">
            <v>426.25</v>
          </cell>
          <cell r="E1968">
            <v>907.22</v>
          </cell>
          <cell r="F1968" t="str">
            <v>m2</v>
          </cell>
          <cell r="G1968">
            <v>45.86</v>
          </cell>
          <cell r="H1968">
            <v>97.62</v>
          </cell>
          <cell r="AI1968">
            <v>0</v>
          </cell>
          <cell r="AJ1968" t="str">
            <v>N</v>
          </cell>
        </row>
        <row r="1969">
          <cell r="A1969" t="str">
            <v>19-33</v>
          </cell>
          <cell r="B1969" t="str">
            <v>Grouting stone filling or pitching with bajri</v>
          </cell>
          <cell r="C1969" t="str">
            <v>100 Cft</v>
          </cell>
          <cell r="D1969">
            <v>348.75</v>
          </cell>
          <cell r="E1969">
            <v>802.5</v>
          </cell>
          <cell r="F1969" t="str">
            <v>m3</v>
          </cell>
          <cell r="G1969">
            <v>123.16</v>
          </cell>
          <cell r="H1969">
            <v>283.39999999999998</v>
          </cell>
          <cell r="AI1969">
            <v>0</v>
          </cell>
          <cell r="AJ1969" t="str">
            <v>N</v>
          </cell>
        </row>
        <row r="1970">
          <cell r="A1970" t="str">
            <v>19-34</v>
          </cell>
          <cell r="B1970" t="str">
            <v>Remove stone &amp; repitching hand packed, on slopes or level, making good damaged portion</v>
          </cell>
          <cell r="C1970" t="str">
            <v>100 Cft</v>
          </cell>
          <cell r="D1970">
            <v>2046</v>
          </cell>
          <cell r="E1970">
            <v>2046</v>
          </cell>
          <cell r="F1970" t="str">
            <v>m3</v>
          </cell>
          <cell r="G1970">
            <v>722.54</v>
          </cell>
          <cell r="H1970">
            <v>722.54</v>
          </cell>
          <cell r="AI1970">
            <v>0</v>
          </cell>
          <cell r="AJ1970" t="str">
            <v>N</v>
          </cell>
        </row>
        <row r="1971">
          <cell r="A1971" t="str">
            <v>19-35</v>
          </cell>
          <cell r="B1971" t="str">
            <v>Collect &amp; stack boulders from nullah beds or loose shale etc within 100m lead</v>
          </cell>
          <cell r="C1971" t="str">
            <v>100 Cft</v>
          </cell>
          <cell r="D1971">
            <v>837</v>
          </cell>
          <cell r="E1971">
            <v>837</v>
          </cell>
          <cell r="F1971" t="str">
            <v>m3</v>
          </cell>
          <cell r="G1971">
            <v>295.58</v>
          </cell>
          <cell r="H1971">
            <v>295.58</v>
          </cell>
          <cell r="AI1971">
            <v>0</v>
          </cell>
          <cell r="AJ1971" t="str">
            <v>N</v>
          </cell>
        </row>
        <row r="1972">
          <cell r="A1972" t="str">
            <v>19-36</v>
          </cell>
          <cell r="B1972" t="str">
            <v>Levelling and dressing stone filling under blocks and grouting with shingle</v>
          </cell>
          <cell r="C1972" t="str">
            <v>100 Cft</v>
          </cell>
          <cell r="D1972">
            <v>426.25</v>
          </cell>
          <cell r="E1972">
            <v>662.2</v>
          </cell>
          <cell r="F1972" t="str">
            <v>m3</v>
          </cell>
          <cell r="G1972">
            <v>150.53</v>
          </cell>
          <cell r="H1972">
            <v>233.85</v>
          </cell>
          <cell r="AI1972">
            <v>0</v>
          </cell>
          <cell r="AJ1972" t="str">
            <v>N</v>
          </cell>
        </row>
        <row r="1973">
          <cell r="A1973" t="str">
            <v>19-37</v>
          </cell>
          <cell r="B1973" t="str">
            <v>Grouting jharies between blocks with bajri</v>
          </cell>
          <cell r="C1973" t="str">
            <v>100 Cft</v>
          </cell>
          <cell r="D1973">
            <v>713</v>
          </cell>
          <cell r="E1973">
            <v>1166.75</v>
          </cell>
          <cell r="F1973" t="str">
            <v>m3</v>
          </cell>
          <cell r="G1973">
            <v>251.79</v>
          </cell>
          <cell r="H1973">
            <v>412.03</v>
          </cell>
          <cell r="AI1973">
            <v>0</v>
          </cell>
          <cell r="AJ1973" t="str">
            <v>N</v>
          </cell>
        </row>
        <row r="1974">
          <cell r="A1974" t="str">
            <v>19-38-a</v>
          </cell>
          <cell r="B1974" t="str">
            <v>Breaking stone into spawls and stacking</v>
          </cell>
          <cell r="C1974" t="str">
            <v>100 Cft</v>
          </cell>
          <cell r="D1974">
            <v>418.5</v>
          </cell>
          <cell r="E1974">
            <v>418.5</v>
          </cell>
          <cell r="F1974" t="str">
            <v>m3</v>
          </cell>
          <cell r="G1974">
            <v>147.79</v>
          </cell>
          <cell r="H1974">
            <v>147.79</v>
          </cell>
          <cell r="AI1974">
            <v>0</v>
          </cell>
          <cell r="AJ1974" t="str">
            <v>N</v>
          </cell>
        </row>
        <row r="1975">
          <cell r="A1975" t="str">
            <v>19-38-b</v>
          </cell>
          <cell r="B1975" t="str">
            <v>Stone pitching with hammer dressed stone on surface laid in courses including carriage of material with in 91.50 (300 feet) meters.</v>
          </cell>
          <cell r="C1975" t="str">
            <v>100 Cft</v>
          </cell>
          <cell r="D1975">
            <v>2720.25</v>
          </cell>
          <cell r="E1975">
            <v>5333.85</v>
          </cell>
          <cell r="F1975" t="str">
            <v>m3</v>
          </cell>
          <cell r="G1975">
            <v>960.65</v>
          </cell>
          <cell r="H1975">
            <v>1883.63</v>
          </cell>
          <cell r="AI1975">
            <v>0</v>
          </cell>
          <cell r="AJ1975" t="str">
            <v>N</v>
          </cell>
        </row>
        <row r="1976">
          <cell r="A1976" t="str">
            <v>19-38-c</v>
          </cell>
          <cell r="B1976" t="str">
            <v xml:space="preserve">Stone pitching hand packed with surface levelled off to the correct section with hammer dressed stone and voids filled in 1:8 cement mortar in floors of bridges and along banks and in aprons etc including 91.50 meter lead. </v>
          </cell>
          <cell r="C1976" t="str">
            <v>100 Cft</v>
          </cell>
          <cell r="D1976">
            <v>3146.5</v>
          </cell>
          <cell r="E1976">
            <v>7199.76</v>
          </cell>
          <cell r="F1976" t="str">
            <v>m3</v>
          </cell>
          <cell r="G1976">
            <v>1111.18</v>
          </cell>
          <cell r="H1976">
            <v>2542.5700000000002</v>
          </cell>
          <cell r="K1976">
            <v>2.7</v>
          </cell>
          <cell r="L1976" t="str">
            <v>Bags</v>
          </cell>
          <cell r="M1976">
            <v>0.95299999999999996</v>
          </cell>
          <cell r="N1976" t="str">
            <v>Bags</v>
          </cell>
          <cell r="AI1976">
            <v>3.653</v>
          </cell>
          <cell r="AJ1976" t="str">
            <v>Y</v>
          </cell>
        </row>
        <row r="1977">
          <cell r="A1977" t="str">
            <v>19-38-d</v>
          </cell>
          <cell r="B1977" t="str">
            <v>Removing stone and repitching, hand packed on slopes after making good damage slope.</v>
          </cell>
          <cell r="C1977" t="str">
            <v>100 Cft</v>
          </cell>
          <cell r="D1977">
            <v>1131.5</v>
          </cell>
          <cell r="E1977">
            <v>1131.5</v>
          </cell>
          <cell r="F1977" t="str">
            <v>m3</v>
          </cell>
          <cell r="G1977">
            <v>399.59</v>
          </cell>
          <cell r="H1977">
            <v>399.59</v>
          </cell>
          <cell r="AI1977">
            <v>0</v>
          </cell>
          <cell r="AJ1977" t="str">
            <v>N</v>
          </cell>
        </row>
        <row r="1978">
          <cell r="A1978" t="str">
            <v>19-38-e</v>
          </cell>
          <cell r="B1978" t="str">
            <v>Collecting and stacking boulders from nullah beds or loose shale from any other site, within 91.50 (300 feet) meter lead</v>
          </cell>
          <cell r="C1978" t="str">
            <v>100 Cft</v>
          </cell>
          <cell r="D1978">
            <v>558</v>
          </cell>
          <cell r="E1978">
            <v>558</v>
          </cell>
          <cell r="F1978" t="str">
            <v>m3</v>
          </cell>
          <cell r="G1978">
            <v>197.06</v>
          </cell>
          <cell r="H1978">
            <v>197.06</v>
          </cell>
          <cell r="AI1978">
            <v>0</v>
          </cell>
          <cell r="AJ1978" t="str">
            <v>N</v>
          </cell>
        </row>
        <row r="1979">
          <cell r="A1979" t="str">
            <v>19-38-f-01</v>
          </cell>
          <cell r="B1979" t="str">
            <v xml:space="preserve">Stone pitching for top layer only on slop </v>
          </cell>
          <cell r="C1979" t="str">
            <v>100 Cft</v>
          </cell>
          <cell r="D1979">
            <v>2573</v>
          </cell>
          <cell r="E1979">
            <v>5186.6000000000004</v>
          </cell>
          <cell r="F1979" t="str">
            <v>m3</v>
          </cell>
          <cell r="G1979">
            <v>908.65</v>
          </cell>
          <cell r="H1979">
            <v>1831.63</v>
          </cell>
          <cell r="AI1979">
            <v>0</v>
          </cell>
          <cell r="AJ1979" t="str">
            <v>N</v>
          </cell>
        </row>
        <row r="1980">
          <cell r="A1980" t="str">
            <v>19-38-f-02</v>
          </cell>
          <cell r="B1980" t="str">
            <v>Stone pitching for top layer only on Bed</v>
          </cell>
          <cell r="C1980" t="str">
            <v>100 Cft</v>
          </cell>
          <cell r="D1980">
            <v>2015</v>
          </cell>
          <cell r="E1980">
            <v>4628.6000000000004</v>
          </cell>
          <cell r="F1980" t="str">
            <v>m3</v>
          </cell>
          <cell r="G1980">
            <v>711.59</v>
          </cell>
          <cell r="H1980">
            <v>1634.58</v>
          </cell>
          <cell r="AI1980">
            <v>0</v>
          </cell>
          <cell r="AJ1980" t="str">
            <v>N</v>
          </cell>
        </row>
        <row r="1981">
          <cell r="A1981" t="str">
            <v>19-38-g-01</v>
          </cell>
          <cell r="B1981" t="str">
            <v>Laying stone or spawl filling. a)on level</v>
          </cell>
          <cell r="C1981" t="str">
            <v>100 Cft</v>
          </cell>
          <cell r="D1981">
            <v>356.5</v>
          </cell>
          <cell r="E1981">
            <v>2752.3</v>
          </cell>
          <cell r="F1981" t="str">
            <v>m3</v>
          </cell>
          <cell r="G1981">
            <v>125.9</v>
          </cell>
          <cell r="H1981">
            <v>971.97</v>
          </cell>
          <cell r="AI1981">
            <v>0</v>
          </cell>
          <cell r="AJ1981" t="str">
            <v>N</v>
          </cell>
        </row>
        <row r="1982">
          <cell r="A1982" t="str">
            <v>19-38-g-02</v>
          </cell>
          <cell r="B1982" t="str">
            <v>Laying stone or spawl filling. a)on slop</v>
          </cell>
          <cell r="C1982" t="str">
            <v>100 Cft</v>
          </cell>
          <cell r="D1982">
            <v>426.25</v>
          </cell>
          <cell r="E1982">
            <v>2822.05</v>
          </cell>
          <cell r="F1982" t="str">
            <v>m3</v>
          </cell>
          <cell r="G1982">
            <v>150.53</v>
          </cell>
          <cell r="H1982">
            <v>996.6</v>
          </cell>
          <cell r="AI1982">
            <v>0</v>
          </cell>
          <cell r="AJ1982" t="str">
            <v>N</v>
          </cell>
        </row>
        <row r="1983">
          <cell r="A1983" t="str">
            <v>19-39-a</v>
          </cell>
          <cell r="B1983" t="str">
            <v>Fix floating spurs, with material from canal plantation within 1 km : Upto 2' FS depth</v>
          </cell>
          <cell r="C1983" t="str">
            <v>Each</v>
          </cell>
          <cell r="D1983">
            <v>14.26</v>
          </cell>
          <cell r="E1983">
            <v>14.26</v>
          </cell>
          <cell r="F1983" t="str">
            <v>Each</v>
          </cell>
          <cell r="G1983">
            <v>14.26</v>
          </cell>
          <cell r="H1983">
            <v>14.26</v>
          </cell>
          <cell r="AI1983">
            <v>0</v>
          </cell>
          <cell r="AJ1983" t="str">
            <v>N</v>
          </cell>
        </row>
        <row r="1984">
          <cell r="A1984" t="str">
            <v>19-39-b</v>
          </cell>
          <cell r="B1984" t="str">
            <v>Fix floating spurs, with material from canal plantation within 1 km : Over 2' to 3' FS depth</v>
          </cell>
          <cell r="C1984" t="str">
            <v>Each</v>
          </cell>
          <cell r="D1984">
            <v>20.239999999999998</v>
          </cell>
          <cell r="E1984">
            <v>20.239999999999998</v>
          </cell>
          <cell r="F1984" t="str">
            <v>Each</v>
          </cell>
          <cell r="G1984">
            <v>20.239999999999998</v>
          </cell>
          <cell r="H1984">
            <v>20.239999999999998</v>
          </cell>
          <cell r="AI1984">
            <v>0</v>
          </cell>
          <cell r="AJ1984" t="str">
            <v>N</v>
          </cell>
        </row>
        <row r="1985">
          <cell r="A1985" t="str">
            <v>19-39-c</v>
          </cell>
          <cell r="B1985" t="str">
            <v>Fix floating spurs, with material from canal plantation within 1 km : Over 3' to 4' FS depth</v>
          </cell>
          <cell r="C1985" t="str">
            <v>Each</v>
          </cell>
          <cell r="D1985">
            <v>28.52</v>
          </cell>
          <cell r="E1985">
            <v>28.52</v>
          </cell>
          <cell r="F1985" t="str">
            <v>Each</v>
          </cell>
          <cell r="G1985">
            <v>28.52</v>
          </cell>
          <cell r="H1985">
            <v>28.52</v>
          </cell>
          <cell r="AI1985">
            <v>0</v>
          </cell>
          <cell r="AJ1985" t="str">
            <v>N</v>
          </cell>
        </row>
        <row r="1986">
          <cell r="A1986" t="str">
            <v>19-39-d</v>
          </cell>
          <cell r="B1986" t="str">
            <v>Fix floating spurs, with material from canal plantation within 1 km : Exceeding 4' depth</v>
          </cell>
          <cell r="C1986" t="str">
            <v>Each</v>
          </cell>
          <cell r="D1986">
            <v>57.04</v>
          </cell>
          <cell r="E1986">
            <v>57.04</v>
          </cell>
          <cell r="F1986" t="str">
            <v>Each</v>
          </cell>
          <cell r="G1986">
            <v>57.04</v>
          </cell>
          <cell r="H1986">
            <v>57.04</v>
          </cell>
          <cell r="AI1986">
            <v>0</v>
          </cell>
          <cell r="AJ1986" t="str">
            <v>N</v>
          </cell>
        </row>
        <row r="1987">
          <cell r="A1987" t="str">
            <v>19-40-a-01</v>
          </cell>
          <cell r="B1987" t="str">
            <v>Stake &amp; bush from canal plantation etc : Pegs 3.5' long, 3"-6" dia: Unsharpened within 1km</v>
          </cell>
          <cell r="C1987" t="str">
            <v>100 No.</v>
          </cell>
          <cell r="D1987">
            <v>929.07</v>
          </cell>
          <cell r="E1987">
            <v>1171.07</v>
          </cell>
          <cell r="F1987" t="str">
            <v>100 No.</v>
          </cell>
          <cell r="G1987">
            <v>929.07</v>
          </cell>
          <cell r="H1987">
            <v>1171.07</v>
          </cell>
          <cell r="J1987" t="str">
            <v>Royalty to be paid to</v>
          </cell>
          <cell r="AI1987">
            <v>0</v>
          </cell>
          <cell r="AJ1987" t="str">
            <v>N</v>
          </cell>
        </row>
        <row r="1988">
          <cell r="A1988" t="str">
            <v>19-40-a-02</v>
          </cell>
          <cell r="B1988" t="str">
            <v>Stake &amp; bush from canal plantation etc : Pegs 3.5' long, 3"-6" dia: Sharpening one end</v>
          </cell>
          <cell r="C1988" t="str">
            <v>100 No.</v>
          </cell>
          <cell r="D1988">
            <v>441.75</v>
          </cell>
          <cell r="E1988">
            <v>441.75</v>
          </cell>
          <cell r="F1988" t="str">
            <v>100 No.</v>
          </cell>
          <cell r="G1988">
            <v>441.75</v>
          </cell>
          <cell r="H1988">
            <v>441.75</v>
          </cell>
          <cell r="AI1988">
            <v>0</v>
          </cell>
          <cell r="AJ1988" t="str">
            <v>N</v>
          </cell>
        </row>
        <row r="1989">
          <cell r="A1989" t="str">
            <v>19-40-a-03</v>
          </cell>
          <cell r="B1989" t="str">
            <v>Stake &amp; bush from canal plantation etc : Pegs 3.5' long, 3"-6" dia: Driving 1' below ground</v>
          </cell>
          <cell r="C1989" t="str">
            <v>100 No.</v>
          </cell>
          <cell r="D1989">
            <v>348.75</v>
          </cell>
          <cell r="E1989">
            <v>348.75</v>
          </cell>
          <cell r="F1989" t="str">
            <v>100 No.</v>
          </cell>
          <cell r="G1989">
            <v>348.75</v>
          </cell>
          <cell r="H1989">
            <v>348.75</v>
          </cell>
          <cell r="AI1989">
            <v>0</v>
          </cell>
          <cell r="AJ1989" t="str">
            <v>N</v>
          </cell>
        </row>
        <row r="1990">
          <cell r="A1990" t="str">
            <v>19-40-a-04</v>
          </cell>
          <cell r="B1990" t="str">
            <v>Stake &amp; bush from canal plantation etc : Pegs 3.5' long, 3"-6" dia: Tying with munj, patha ban</v>
          </cell>
          <cell r="C1990" t="str">
            <v>100 Rft</v>
          </cell>
          <cell r="D1990">
            <v>139.5</v>
          </cell>
          <cell r="E1990">
            <v>157.65</v>
          </cell>
          <cell r="F1990" t="str">
            <v>100 Rft</v>
          </cell>
          <cell r="G1990">
            <v>139.5</v>
          </cell>
          <cell r="H1990">
            <v>157.65</v>
          </cell>
          <cell r="AI1990">
            <v>0</v>
          </cell>
          <cell r="AJ1990" t="str">
            <v>N</v>
          </cell>
        </row>
        <row r="1991">
          <cell r="A1991" t="str">
            <v>19-40-a-05</v>
          </cell>
          <cell r="B1991" t="str">
            <v>Stake &amp; bush from canal plantation etc : Pegs 3.5' long, 3"-6" dia: Wattle+intertwine brushwood</v>
          </cell>
          <cell r="C1991" t="str">
            <v>100 Rft</v>
          </cell>
          <cell r="D1991">
            <v>976.5</v>
          </cell>
          <cell r="E1991">
            <v>1339.5</v>
          </cell>
          <cell r="F1991" t="str">
            <v>100 Rft</v>
          </cell>
          <cell r="G1991">
            <v>976.5</v>
          </cell>
          <cell r="H1991">
            <v>1339.5</v>
          </cell>
          <cell r="AI1991">
            <v>0</v>
          </cell>
          <cell r="AJ1991" t="str">
            <v>N</v>
          </cell>
        </row>
        <row r="1992">
          <cell r="A1992" t="str">
            <v>19-40-b-01</v>
          </cell>
          <cell r="B1992" t="str">
            <v>Stake &amp; bush from canal plantation etc : Pegs 4' long, 3"-6" dia: Unsharpened within 1km</v>
          </cell>
          <cell r="C1992" t="str">
            <v>100 No.</v>
          </cell>
          <cell r="D1992">
            <v>1068.57</v>
          </cell>
          <cell r="E1992">
            <v>1431.57</v>
          </cell>
          <cell r="F1992" t="str">
            <v>100 No.</v>
          </cell>
          <cell r="G1992">
            <v>1068.57</v>
          </cell>
          <cell r="H1992">
            <v>1431.57</v>
          </cell>
          <cell r="AI1992">
            <v>0</v>
          </cell>
          <cell r="AJ1992" t="str">
            <v>N</v>
          </cell>
        </row>
        <row r="1993">
          <cell r="A1993" t="str">
            <v>19-40-b-02</v>
          </cell>
          <cell r="B1993" t="str">
            <v>Stake &amp; bush from canal plantation etc : Pegs 4' long, 3"-6" dia: Sharpening one end</v>
          </cell>
          <cell r="C1993" t="str">
            <v>100 No.</v>
          </cell>
          <cell r="D1993">
            <v>441.75</v>
          </cell>
          <cell r="E1993">
            <v>441.75</v>
          </cell>
          <cell r="F1993" t="str">
            <v>100 No.</v>
          </cell>
          <cell r="G1993">
            <v>441.75</v>
          </cell>
          <cell r="H1993">
            <v>441.75</v>
          </cell>
          <cell r="AI1993">
            <v>0</v>
          </cell>
          <cell r="AJ1993" t="str">
            <v>N</v>
          </cell>
        </row>
        <row r="1994">
          <cell r="A1994" t="str">
            <v>19-40-b-03</v>
          </cell>
          <cell r="B1994" t="str">
            <v>Stake &amp; bush from canal plantation etc : Pegs 4' long, 3"-6" dia: Driving 1.25' below ground</v>
          </cell>
          <cell r="C1994" t="str">
            <v>100 No.</v>
          </cell>
          <cell r="D1994">
            <v>488.25</v>
          </cell>
          <cell r="E1994">
            <v>488.25</v>
          </cell>
          <cell r="F1994" t="str">
            <v>100 No.</v>
          </cell>
          <cell r="G1994">
            <v>488.25</v>
          </cell>
          <cell r="H1994">
            <v>488.25</v>
          </cell>
          <cell r="AI1994">
            <v>0</v>
          </cell>
          <cell r="AJ1994" t="str">
            <v>N</v>
          </cell>
        </row>
        <row r="1995">
          <cell r="A1995" t="str">
            <v>19-40-b-04</v>
          </cell>
          <cell r="B1995" t="str">
            <v>Stake &amp; bush from canal plantation etc : Pegs 4' long, 3"-6" dia: Tying with munj, patha ban</v>
          </cell>
          <cell r="C1995" t="str">
            <v>100 Rft</v>
          </cell>
          <cell r="D1995">
            <v>139.5</v>
          </cell>
          <cell r="E1995">
            <v>157.65</v>
          </cell>
          <cell r="F1995" t="str">
            <v>100 Rft</v>
          </cell>
          <cell r="G1995">
            <v>139.5</v>
          </cell>
          <cell r="H1995">
            <v>157.65</v>
          </cell>
          <cell r="AI1995">
            <v>0</v>
          </cell>
          <cell r="AJ1995" t="str">
            <v>N</v>
          </cell>
        </row>
        <row r="1996">
          <cell r="A1996" t="str">
            <v>19-40-b-05</v>
          </cell>
          <cell r="B1996" t="str">
            <v>Stake &amp; bush from canal plantation etc : Pegs 4' long, 3"-6" dia: Wattle+intertwine brushwood</v>
          </cell>
          <cell r="C1996" t="str">
            <v>100 Rft</v>
          </cell>
          <cell r="D1996">
            <v>1185.75</v>
          </cell>
          <cell r="E1996">
            <v>1548.75</v>
          </cell>
          <cell r="F1996" t="str">
            <v>100 Rft</v>
          </cell>
          <cell r="G1996">
            <v>1185.75</v>
          </cell>
          <cell r="H1996">
            <v>1548.75</v>
          </cell>
          <cell r="J1996" t="str">
            <v>ditto</v>
          </cell>
          <cell r="AI1996">
            <v>0</v>
          </cell>
          <cell r="AJ1996" t="str">
            <v>N</v>
          </cell>
        </row>
        <row r="1997">
          <cell r="A1997" t="str">
            <v>19-40-c-01</v>
          </cell>
          <cell r="B1997" t="str">
            <v>Stake &amp; bush from canal plantation etc : Pegs 5' long, 3"-6" dia: Unsharpened within 1km</v>
          </cell>
          <cell r="C1997" t="str">
            <v>100 No.</v>
          </cell>
          <cell r="D1997">
            <v>1286.5</v>
          </cell>
          <cell r="E1997">
            <v>1528.5</v>
          </cell>
          <cell r="F1997" t="str">
            <v>100 No.</v>
          </cell>
          <cell r="G1997">
            <v>1286.5</v>
          </cell>
          <cell r="H1997">
            <v>1528.5</v>
          </cell>
          <cell r="AI1997">
            <v>0</v>
          </cell>
          <cell r="AJ1997" t="str">
            <v>N</v>
          </cell>
        </row>
        <row r="1998">
          <cell r="A1998" t="str">
            <v>19-40-c-02</v>
          </cell>
          <cell r="B1998" t="str">
            <v>Stake &amp; bush from canal plantation etc : Pegs 5' long, 3"-6" dia: Sharpening one end</v>
          </cell>
          <cell r="C1998" t="str">
            <v>100 No.</v>
          </cell>
          <cell r="D1998">
            <v>471.2</v>
          </cell>
          <cell r="E1998">
            <v>471.2</v>
          </cell>
          <cell r="F1998" t="str">
            <v>100 No.</v>
          </cell>
          <cell r="G1998">
            <v>471.2</v>
          </cell>
          <cell r="H1998">
            <v>471.2</v>
          </cell>
          <cell r="AI1998">
            <v>0</v>
          </cell>
          <cell r="AJ1998" t="str">
            <v>N</v>
          </cell>
        </row>
        <row r="1999">
          <cell r="A1999" t="str">
            <v>19-40-c-03</v>
          </cell>
          <cell r="B1999" t="str">
            <v>Stake &amp; bush from canal plantation etc : Pegs 5' long, 3"-6" dia: Driving 1.5' below ground</v>
          </cell>
          <cell r="C1999" t="str">
            <v>100 No.</v>
          </cell>
          <cell r="D1999">
            <v>412.3</v>
          </cell>
          <cell r="E1999">
            <v>412.3</v>
          </cell>
          <cell r="F1999" t="str">
            <v>100 No.</v>
          </cell>
          <cell r="G1999">
            <v>412.3</v>
          </cell>
          <cell r="H1999">
            <v>412.3</v>
          </cell>
          <cell r="AI1999">
            <v>0</v>
          </cell>
          <cell r="AJ1999" t="str">
            <v>N</v>
          </cell>
        </row>
        <row r="2000">
          <cell r="A2000" t="str">
            <v>19-40-c-04</v>
          </cell>
          <cell r="B2000" t="str">
            <v>Stake &amp; bush from canal plantation etc : Pegs 5' long, 3"-6" dia: Tying with munj, patha ban</v>
          </cell>
          <cell r="C2000" t="str">
            <v>100 Rft</v>
          </cell>
          <cell r="D2000">
            <v>139.5</v>
          </cell>
          <cell r="E2000">
            <v>157.65</v>
          </cell>
          <cell r="F2000" t="str">
            <v>100 Rft</v>
          </cell>
          <cell r="G2000">
            <v>139.5</v>
          </cell>
          <cell r="H2000">
            <v>157.65</v>
          </cell>
          <cell r="AI2000">
            <v>0</v>
          </cell>
          <cell r="AJ2000" t="str">
            <v>N</v>
          </cell>
        </row>
        <row r="2001">
          <cell r="A2001" t="str">
            <v>19-40-c-05</v>
          </cell>
          <cell r="B2001" t="str">
            <v>Stake &amp; bush from canal plantation etc : Pegs 5' long, 3"-6" dia: Wattle+intertwine brushwood</v>
          </cell>
          <cell r="C2001" t="str">
            <v>100 Rft</v>
          </cell>
          <cell r="D2001">
            <v>1450.8</v>
          </cell>
          <cell r="E2001">
            <v>1813.8</v>
          </cell>
          <cell r="F2001" t="str">
            <v>100 Rft</v>
          </cell>
          <cell r="G2001">
            <v>1450.8</v>
          </cell>
          <cell r="H2001">
            <v>1813.8</v>
          </cell>
          <cell r="J2001" t="str">
            <v>Royalty to be paid to</v>
          </cell>
          <cell r="AI2001">
            <v>0</v>
          </cell>
          <cell r="AJ2001" t="str">
            <v>N</v>
          </cell>
        </row>
        <row r="2002">
          <cell r="A2002" t="str">
            <v>19-40-d-01</v>
          </cell>
          <cell r="B2002" t="str">
            <v>Stake &amp; bush from canal plantation etc : Pegs 6' long, 3"-6" dia: Unsharpened within 1km</v>
          </cell>
          <cell r="C2002" t="str">
            <v>100 No.</v>
          </cell>
          <cell r="D2002">
            <v>1573.25</v>
          </cell>
          <cell r="E2002">
            <v>1815.25</v>
          </cell>
          <cell r="F2002" t="str">
            <v>100 No.</v>
          </cell>
          <cell r="G2002">
            <v>1573.25</v>
          </cell>
          <cell r="H2002">
            <v>1815.25</v>
          </cell>
          <cell r="AI2002">
            <v>0</v>
          </cell>
          <cell r="AJ2002" t="str">
            <v>N</v>
          </cell>
        </row>
        <row r="2003">
          <cell r="A2003" t="str">
            <v>19-40-d-02</v>
          </cell>
          <cell r="B2003" t="str">
            <v>Stake &amp; bush from canal plantation etc : Pegs 6' long, 3"-6" dia: Sharpening one end</v>
          </cell>
          <cell r="C2003" t="str">
            <v>100 No.</v>
          </cell>
          <cell r="D2003">
            <v>547.77</v>
          </cell>
          <cell r="E2003">
            <v>547.77</v>
          </cell>
          <cell r="F2003" t="str">
            <v>100 No.</v>
          </cell>
          <cell r="G2003">
            <v>547.77</v>
          </cell>
          <cell r="H2003">
            <v>547.77</v>
          </cell>
          <cell r="AI2003">
            <v>0</v>
          </cell>
          <cell r="AJ2003" t="str">
            <v>N</v>
          </cell>
        </row>
        <row r="2004">
          <cell r="A2004" t="str">
            <v>19-40-d-03</v>
          </cell>
          <cell r="B2004" t="str">
            <v>Stake &amp; bush from canal plantation etc : Pegs 6' long, 3"-6" dia: Driving 1.75' below ground</v>
          </cell>
          <cell r="C2004" t="str">
            <v>100 No.</v>
          </cell>
          <cell r="D2004">
            <v>485.77</v>
          </cell>
          <cell r="E2004">
            <v>485.77</v>
          </cell>
          <cell r="F2004" t="str">
            <v>100 No.</v>
          </cell>
          <cell r="G2004">
            <v>485.77</v>
          </cell>
          <cell r="H2004">
            <v>485.77</v>
          </cell>
          <cell r="AI2004">
            <v>0</v>
          </cell>
          <cell r="AJ2004" t="str">
            <v>N</v>
          </cell>
        </row>
        <row r="2005">
          <cell r="A2005" t="str">
            <v>19-40-d-04</v>
          </cell>
          <cell r="B2005" t="str">
            <v>Stake &amp; bush from canal plantation etc : Pegs 6' long, 3"-6" dia: Tying with munj, patha ban</v>
          </cell>
          <cell r="C2005" t="str">
            <v>100 Rft</v>
          </cell>
          <cell r="D2005">
            <v>139.5</v>
          </cell>
          <cell r="E2005">
            <v>157.65</v>
          </cell>
          <cell r="F2005" t="str">
            <v>100 Rft</v>
          </cell>
          <cell r="G2005">
            <v>139.5</v>
          </cell>
          <cell r="H2005">
            <v>157.65</v>
          </cell>
          <cell r="AI2005">
            <v>0</v>
          </cell>
          <cell r="AJ2005" t="str">
            <v>N</v>
          </cell>
        </row>
        <row r="2006">
          <cell r="A2006" t="str">
            <v>19-40-d-05</v>
          </cell>
          <cell r="B2006" t="str">
            <v>Stake &amp; bush from canal plantation etc : Pegs 6' long, 3"-6" dia: Wattle+intertwine brushwood</v>
          </cell>
          <cell r="C2006" t="str">
            <v>100 Rft</v>
          </cell>
          <cell r="D2006">
            <v>1813.5</v>
          </cell>
          <cell r="E2006">
            <v>2176.5</v>
          </cell>
          <cell r="F2006" t="str">
            <v>100 Rft</v>
          </cell>
          <cell r="G2006">
            <v>1813.5</v>
          </cell>
          <cell r="H2006">
            <v>2176.5</v>
          </cell>
          <cell r="J2006" t="str">
            <v>ditto</v>
          </cell>
          <cell r="AI2006">
            <v>0</v>
          </cell>
          <cell r="AJ2006" t="str">
            <v>N</v>
          </cell>
        </row>
        <row r="2007">
          <cell r="A2007" t="str">
            <v>19-40-e-01</v>
          </cell>
          <cell r="B2007" t="str">
            <v>Stake &amp; bush from canal plantation etc : Pegs 8' long, 4"-8" dia: Unsharpened within 1km</v>
          </cell>
          <cell r="C2007" t="str">
            <v>100 No.</v>
          </cell>
          <cell r="D2007">
            <v>3286</v>
          </cell>
          <cell r="E2007">
            <v>3528</v>
          </cell>
          <cell r="F2007" t="str">
            <v>100 No.</v>
          </cell>
          <cell r="G2007">
            <v>3286</v>
          </cell>
          <cell r="H2007">
            <v>3528</v>
          </cell>
          <cell r="AI2007">
            <v>0</v>
          </cell>
          <cell r="AJ2007" t="str">
            <v>N</v>
          </cell>
        </row>
        <row r="2008">
          <cell r="A2008" t="str">
            <v>19-40-e-02</v>
          </cell>
          <cell r="B2008" t="str">
            <v>Stake &amp; bush from canal plantation etc : Pegs 8' long, 4"-8" dia: Sharpening one end</v>
          </cell>
          <cell r="C2008" t="str">
            <v>100 No.</v>
          </cell>
          <cell r="D2008">
            <v>689.13</v>
          </cell>
          <cell r="E2008">
            <v>689.13</v>
          </cell>
          <cell r="F2008" t="str">
            <v>100 No.</v>
          </cell>
          <cell r="G2008">
            <v>689.13</v>
          </cell>
          <cell r="H2008">
            <v>689.13</v>
          </cell>
          <cell r="AI2008">
            <v>0</v>
          </cell>
          <cell r="AJ2008" t="str">
            <v>N</v>
          </cell>
        </row>
        <row r="2009">
          <cell r="A2009" t="str">
            <v>19-40-e-03</v>
          </cell>
          <cell r="B2009" t="str">
            <v>Stake &amp; bush from canal plantation etc : Pegs 8' long, 4"-8" dia: Driving 2' below ground</v>
          </cell>
          <cell r="C2009" t="str">
            <v>100 No.</v>
          </cell>
          <cell r="D2009">
            <v>537.23</v>
          </cell>
          <cell r="E2009">
            <v>537.23</v>
          </cell>
          <cell r="F2009" t="str">
            <v>100 No.</v>
          </cell>
          <cell r="G2009">
            <v>537.23</v>
          </cell>
          <cell r="H2009">
            <v>537.23</v>
          </cell>
          <cell r="AI2009">
            <v>0</v>
          </cell>
          <cell r="AJ2009" t="str">
            <v>N</v>
          </cell>
        </row>
        <row r="2010">
          <cell r="A2010" t="str">
            <v>19-40-e-04</v>
          </cell>
          <cell r="B2010" t="str">
            <v>Stake &amp; bush from canal plantation etc : Pegs 8' long, 4"-8" dia: Tying with munj, patha ban</v>
          </cell>
          <cell r="C2010" t="str">
            <v>100 Rft</v>
          </cell>
          <cell r="D2010">
            <v>139.5</v>
          </cell>
          <cell r="E2010">
            <v>161.28</v>
          </cell>
          <cell r="F2010" t="str">
            <v>100 Rft</v>
          </cell>
          <cell r="G2010">
            <v>139.5</v>
          </cell>
          <cell r="H2010">
            <v>161.28</v>
          </cell>
          <cell r="AI2010">
            <v>0</v>
          </cell>
          <cell r="AJ2010" t="str">
            <v>N</v>
          </cell>
        </row>
        <row r="2011">
          <cell r="A2011" t="str">
            <v>19-40-e-05</v>
          </cell>
          <cell r="B2011" t="str">
            <v>Stake &amp; bush from canal plantation etc : Pegs 8' long, 4"-8" dia: Wattle+intertwine brushwood</v>
          </cell>
          <cell r="C2011" t="str">
            <v>100 Rft</v>
          </cell>
          <cell r="D2011">
            <v>2092.5</v>
          </cell>
          <cell r="E2011">
            <v>2455.5</v>
          </cell>
          <cell r="F2011" t="str">
            <v>100 Rft</v>
          </cell>
          <cell r="G2011">
            <v>2092.5</v>
          </cell>
          <cell r="H2011">
            <v>2455.5</v>
          </cell>
          <cell r="J2011" t="str">
            <v>ditto</v>
          </cell>
          <cell r="AI2011">
            <v>0</v>
          </cell>
          <cell r="AJ2011" t="str">
            <v>N</v>
          </cell>
        </row>
        <row r="2012">
          <cell r="A2012" t="str">
            <v>19-41-a-01</v>
          </cell>
          <cell r="B2012" t="str">
            <v>Stake, market bamboo, bush from any source 8'-10' long, 2.5"-5" dia : Supply bamboo</v>
          </cell>
          <cell r="C2012" t="str">
            <v>100 No.</v>
          </cell>
          <cell r="D2012">
            <v>0</v>
          </cell>
          <cell r="E2012">
            <v>18150</v>
          </cell>
          <cell r="F2012" t="str">
            <v>100 No.</v>
          </cell>
          <cell r="G2012">
            <v>0</v>
          </cell>
          <cell r="H2012">
            <v>18150</v>
          </cell>
          <cell r="J2012" t="str">
            <v>ditto</v>
          </cell>
          <cell r="AI2012">
            <v>0</v>
          </cell>
          <cell r="AJ2012" t="str">
            <v>N</v>
          </cell>
        </row>
        <row r="2013">
          <cell r="A2013" t="str">
            <v>19-41-a-02</v>
          </cell>
          <cell r="B2013" t="str">
            <v>Stake, market bamboo, bush from any source 8'-10' long, 2.5"-5" dia : Sharpen one end</v>
          </cell>
          <cell r="C2013" t="str">
            <v>100 No.</v>
          </cell>
          <cell r="D2013">
            <v>589</v>
          </cell>
          <cell r="E2013">
            <v>589</v>
          </cell>
          <cell r="F2013" t="str">
            <v>100 No.</v>
          </cell>
          <cell r="G2013">
            <v>589</v>
          </cell>
          <cell r="H2013">
            <v>589</v>
          </cell>
          <cell r="AI2013">
            <v>0</v>
          </cell>
          <cell r="AJ2013" t="str">
            <v>N</v>
          </cell>
        </row>
        <row r="2014">
          <cell r="A2014" t="str">
            <v>19-41-a-03</v>
          </cell>
          <cell r="B2014" t="str">
            <v>Stake, market bamboo, bush from any source 8'-10' long, 2.5"-5" dia : Driving bamboo 2.5'</v>
          </cell>
          <cell r="C2014" t="str">
            <v>100 No.</v>
          </cell>
          <cell r="D2014">
            <v>620</v>
          </cell>
          <cell r="E2014">
            <v>620</v>
          </cell>
          <cell r="F2014" t="str">
            <v>100 No.</v>
          </cell>
          <cell r="G2014">
            <v>620</v>
          </cell>
          <cell r="H2014">
            <v>620</v>
          </cell>
          <cell r="AI2014">
            <v>0</v>
          </cell>
          <cell r="AJ2014" t="str">
            <v>N</v>
          </cell>
        </row>
        <row r="2015">
          <cell r="A2015" t="str">
            <v>19-41-a-04</v>
          </cell>
          <cell r="B2015" t="str">
            <v>Stake, market bamboo, bush from any source 8'-10' long, 2.5"-5" dia : Tying bamboo with wire</v>
          </cell>
          <cell r="C2015" t="str">
            <v>100 Rft</v>
          </cell>
          <cell r="D2015">
            <v>279</v>
          </cell>
          <cell r="E2015">
            <v>300.77999999999997</v>
          </cell>
          <cell r="F2015" t="str">
            <v>100 Rft</v>
          </cell>
          <cell r="G2015">
            <v>279</v>
          </cell>
          <cell r="H2015">
            <v>300.77999999999997</v>
          </cell>
          <cell r="AI2015">
            <v>0</v>
          </cell>
          <cell r="AJ2015" t="str">
            <v>N</v>
          </cell>
        </row>
        <row r="2016">
          <cell r="A2016" t="str">
            <v>19-41-a-05</v>
          </cell>
          <cell r="B2016" t="str">
            <v>Stake, market bamboo, bush from any source 8'-10' long, 2.5"-5" dia : Wattle &amp; intertwine.</v>
          </cell>
          <cell r="C2016" t="str">
            <v>100 Rft</v>
          </cell>
          <cell r="D2016">
            <v>2650.5</v>
          </cell>
          <cell r="E2016">
            <v>3231.3</v>
          </cell>
          <cell r="F2016" t="str">
            <v>100 Rft</v>
          </cell>
          <cell r="G2016">
            <v>2650.5</v>
          </cell>
          <cell r="H2016">
            <v>3231.3</v>
          </cell>
          <cell r="J2016" t="str">
            <v>Royalty to be paid to</v>
          </cell>
          <cell r="AI2016">
            <v>0</v>
          </cell>
          <cell r="AJ2016" t="str">
            <v>N</v>
          </cell>
        </row>
        <row r="2017">
          <cell r="A2017" t="str">
            <v>19-41-b-01</v>
          </cell>
          <cell r="B2017" t="str">
            <v>Stake, market bamboo, bush from any source 10'-12' long, 2.5"-5" dia : Supply bamboo</v>
          </cell>
          <cell r="C2017" t="str">
            <v>100 No.</v>
          </cell>
          <cell r="D2017">
            <v>0</v>
          </cell>
          <cell r="E2017">
            <v>21780</v>
          </cell>
          <cell r="F2017" t="str">
            <v>100 No.</v>
          </cell>
          <cell r="G2017">
            <v>0</v>
          </cell>
          <cell r="H2017">
            <v>21780</v>
          </cell>
          <cell r="AI2017">
            <v>0</v>
          </cell>
          <cell r="AJ2017" t="str">
            <v>N</v>
          </cell>
        </row>
        <row r="2018">
          <cell r="A2018" t="str">
            <v>19-41-b-02</v>
          </cell>
          <cell r="B2018" t="str">
            <v>Stake, market bamboo, bush from any source 10'-12' long, 2.5"-5" dia : Sharpen one end</v>
          </cell>
          <cell r="C2018" t="str">
            <v>100 No.</v>
          </cell>
          <cell r="D2018">
            <v>689.13</v>
          </cell>
          <cell r="E2018">
            <v>689.13</v>
          </cell>
          <cell r="F2018" t="str">
            <v>100 No.</v>
          </cell>
          <cell r="G2018">
            <v>689.13</v>
          </cell>
          <cell r="H2018">
            <v>689.13</v>
          </cell>
          <cell r="AI2018">
            <v>0</v>
          </cell>
          <cell r="AJ2018" t="str">
            <v>N</v>
          </cell>
        </row>
        <row r="2019">
          <cell r="A2019" t="str">
            <v>19-41-b-03</v>
          </cell>
          <cell r="B2019" t="str">
            <v>Stake, market bamboo, bush from any source 10'-12' long, 2.5"-5" dia : Driving bamboo 2.75'</v>
          </cell>
          <cell r="C2019" t="str">
            <v>100 No.</v>
          </cell>
          <cell r="D2019">
            <v>651</v>
          </cell>
          <cell r="E2019">
            <v>651</v>
          </cell>
          <cell r="F2019" t="str">
            <v>100 No.</v>
          </cell>
          <cell r="G2019">
            <v>651</v>
          </cell>
          <cell r="H2019">
            <v>651</v>
          </cell>
          <cell r="AI2019">
            <v>0</v>
          </cell>
          <cell r="AJ2019" t="str">
            <v>N</v>
          </cell>
        </row>
        <row r="2020">
          <cell r="A2020" t="str">
            <v>19-41-b-04</v>
          </cell>
          <cell r="B2020" t="str">
            <v>Stake, market bamboo, bush from any source 10'-12' long, 2.5"-5" dia : Tying bamboo with wire</v>
          </cell>
          <cell r="C2020" t="str">
            <v>100 Rft</v>
          </cell>
          <cell r="D2020">
            <v>139.5</v>
          </cell>
          <cell r="E2020">
            <v>1582.43</v>
          </cell>
          <cell r="F2020" t="str">
            <v>100 Rft</v>
          </cell>
          <cell r="G2020">
            <v>139.5</v>
          </cell>
          <cell r="H2020">
            <v>1582.43</v>
          </cell>
          <cell r="AI2020">
            <v>0</v>
          </cell>
          <cell r="AJ2020" t="str">
            <v>N</v>
          </cell>
        </row>
        <row r="2021">
          <cell r="A2021" t="str">
            <v>19-41-b-05</v>
          </cell>
          <cell r="B2021" t="str">
            <v>Stake, market bamboo, bush from any source 10'-12' long, 2.5"-5" dia : Wattle &amp; intertwine</v>
          </cell>
          <cell r="C2021" t="str">
            <v>100 Rft</v>
          </cell>
          <cell r="D2021">
            <v>3292.2</v>
          </cell>
          <cell r="E2021">
            <v>4018.2</v>
          </cell>
          <cell r="F2021" t="str">
            <v>100 Rft</v>
          </cell>
          <cell r="G2021">
            <v>3292.2</v>
          </cell>
          <cell r="H2021">
            <v>4018.2</v>
          </cell>
          <cell r="J2021" t="str">
            <v>ditto</v>
          </cell>
          <cell r="AI2021">
            <v>0</v>
          </cell>
          <cell r="AJ2021" t="str">
            <v>N</v>
          </cell>
        </row>
        <row r="2022">
          <cell r="A2022" t="str">
            <v>19-41-c-01</v>
          </cell>
          <cell r="B2022" t="str">
            <v>Stake, market bamboo, bush from any source 12'-14' long, 2.5"-5" dia : Supply bamboo</v>
          </cell>
          <cell r="C2022" t="str">
            <v>100 No.</v>
          </cell>
          <cell r="D2022">
            <v>0</v>
          </cell>
          <cell r="E2022">
            <v>25410</v>
          </cell>
          <cell r="F2022" t="str">
            <v>100 No.</v>
          </cell>
          <cell r="G2022">
            <v>0</v>
          </cell>
          <cell r="H2022">
            <v>25410</v>
          </cell>
          <cell r="AI2022">
            <v>0</v>
          </cell>
          <cell r="AJ2022" t="str">
            <v>N</v>
          </cell>
        </row>
        <row r="2023">
          <cell r="A2023" t="str">
            <v>19-41-c-02</v>
          </cell>
          <cell r="B2023" t="str">
            <v>Stake, market bamboo, bush from any source 12'-14' long, 2.5"-5" dia : Sharpen one end</v>
          </cell>
          <cell r="C2023" t="str">
            <v>100 No.</v>
          </cell>
          <cell r="D2023">
            <v>777.48</v>
          </cell>
          <cell r="E2023">
            <v>777.48</v>
          </cell>
          <cell r="F2023" t="str">
            <v>100 No.</v>
          </cell>
          <cell r="G2023">
            <v>777.48</v>
          </cell>
          <cell r="H2023">
            <v>777.48</v>
          </cell>
          <cell r="AI2023">
            <v>0</v>
          </cell>
          <cell r="AJ2023" t="str">
            <v>N</v>
          </cell>
        </row>
        <row r="2024">
          <cell r="A2024" t="str">
            <v>19-41-c-03</v>
          </cell>
          <cell r="B2024" t="str">
            <v>Stake, market bamboo, bush from any source 12'-14' long, 2.5"-5" dia : Driving bamboo 3.5'</v>
          </cell>
          <cell r="C2024" t="str">
            <v>100 No.</v>
          </cell>
          <cell r="D2024">
            <v>723.23</v>
          </cell>
          <cell r="E2024">
            <v>723.23</v>
          </cell>
          <cell r="F2024" t="str">
            <v>100 No.</v>
          </cell>
          <cell r="G2024">
            <v>723.23</v>
          </cell>
          <cell r="H2024">
            <v>723.23</v>
          </cell>
          <cell r="AI2024">
            <v>0</v>
          </cell>
          <cell r="AJ2024" t="str">
            <v>N</v>
          </cell>
        </row>
        <row r="2025">
          <cell r="A2025" t="str">
            <v>19-41-c-04</v>
          </cell>
          <cell r="B2025" t="str">
            <v>Stake, market bamboo, bush from any source 12'-14' long, 2.5"-5" dia : Tying bamboo with wire</v>
          </cell>
          <cell r="C2025" t="str">
            <v>100 Rft</v>
          </cell>
          <cell r="D2025">
            <v>139.5</v>
          </cell>
          <cell r="E2025">
            <v>1582.43</v>
          </cell>
          <cell r="F2025" t="str">
            <v>100 Rft</v>
          </cell>
          <cell r="G2025">
            <v>139.5</v>
          </cell>
          <cell r="H2025">
            <v>1582.43</v>
          </cell>
          <cell r="AI2025">
            <v>0</v>
          </cell>
          <cell r="AJ2025" t="str">
            <v>N</v>
          </cell>
        </row>
        <row r="2026">
          <cell r="A2026" t="str">
            <v>19-41-c-05</v>
          </cell>
          <cell r="B2026" t="str">
            <v>Stake, market bamboo, bush from any source 12'-14' long, 2.5"-5" dia : Wattle &amp; intertwine</v>
          </cell>
          <cell r="C2026" t="str">
            <v>100 Rft</v>
          </cell>
          <cell r="D2026">
            <v>3841.83</v>
          </cell>
          <cell r="E2026">
            <v>4858.2299999999996</v>
          </cell>
          <cell r="F2026" t="str">
            <v>100 Rft</v>
          </cell>
          <cell r="G2026">
            <v>3841.83</v>
          </cell>
          <cell r="H2026">
            <v>4858.2299999999996</v>
          </cell>
          <cell r="J2026" t="str">
            <v>ditto</v>
          </cell>
          <cell r="AI2026">
            <v>0</v>
          </cell>
          <cell r="AJ2026" t="str">
            <v>N</v>
          </cell>
        </row>
        <row r="2027">
          <cell r="A2027" t="str">
            <v>19-41-d-01</v>
          </cell>
          <cell r="B2027" t="str">
            <v>Stake, market bamboo, bush from any source 14'-16' long, 2.5"-5" dia : Supply bamboo</v>
          </cell>
          <cell r="C2027" t="str">
            <v>100 No.</v>
          </cell>
          <cell r="D2027">
            <v>0</v>
          </cell>
          <cell r="E2027">
            <v>29040</v>
          </cell>
          <cell r="F2027" t="str">
            <v>100 No.</v>
          </cell>
          <cell r="G2027">
            <v>0</v>
          </cell>
          <cell r="H2027">
            <v>29040</v>
          </cell>
          <cell r="AI2027">
            <v>0</v>
          </cell>
          <cell r="AJ2027" t="str">
            <v>N</v>
          </cell>
        </row>
        <row r="2028">
          <cell r="A2028" t="str">
            <v>19-41-d-02</v>
          </cell>
          <cell r="B2028" t="str">
            <v>Stake, market bamboo, bush from any source 14'-16' long, 2.5"-5" dia : Sharpen one end</v>
          </cell>
          <cell r="C2028" t="str">
            <v>100 No.</v>
          </cell>
          <cell r="D2028">
            <v>883.5</v>
          </cell>
          <cell r="E2028">
            <v>883.5</v>
          </cell>
          <cell r="F2028" t="str">
            <v>100 No.</v>
          </cell>
          <cell r="G2028">
            <v>883.5</v>
          </cell>
          <cell r="H2028">
            <v>883.5</v>
          </cell>
          <cell r="AI2028">
            <v>0</v>
          </cell>
          <cell r="AJ2028" t="str">
            <v>N</v>
          </cell>
        </row>
        <row r="2029">
          <cell r="A2029" t="str">
            <v>19-41-d-03</v>
          </cell>
          <cell r="B2029" t="str">
            <v>Stake, market bamboo, bush from any source 14'-16' long, 2.5"-5" dia : Driving bamboo 4'</v>
          </cell>
          <cell r="C2029" t="str">
            <v>100 No.</v>
          </cell>
          <cell r="D2029">
            <v>806</v>
          </cell>
          <cell r="E2029">
            <v>806</v>
          </cell>
          <cell r="F2029" t="str">
            <v>100 No.</v>
          </cell>
          <cell r="G2029">
            <v>806</v>
          </cell>
          <cell r="H2029">
            <v>806</v>
          </cell>
          <cell r="AI2029">
            <v>0</v>
          </cell>
          <cell r="AJ2029" t="str">
            <v>N</v>
          </cell>
        </row>
        <row r="2030">
          <cell r="A2030" t="str">
            <v>19-41-d-04</v>
          </cell>
          <cell r="B2030" t="str">
            <v>Stake, market bamboo, bush from any source 14'-16' long, 2.5"-5" dia : Tying bamboo with wire</v>
          </cell>
          <cell r="C2030" t="str">
            <v>100 Rft</v>
          </cell>
          <cell r="D2030">
            <v>139.5</v>
          </cell>
          <cell r="E2030">
            <v>1582.43</v>
          </cell>
          <cell r="F2030" t="str">
            <v>100 Rft</v>
          </cell>
          <cell r="G2030">
            <v>139.5</v>
          </cell>
          <cell r="H2030">
            <v>1582.43</v>
          </cell>
          <cell r="AI2030">
            <v>0</v>
          </cell>
          <cell r="AJ2030" t="str">
            <v>N</v>
          </cell>
        </row>
        <row r="2031">
          <cell r="A2031" t="str">
            <v>19-41-d-05</v>
          </cell>
          <cell r="B2031" t="str">
            <v>Stake, market bamboo, bush from any source 14'-16' long, 2.5"-5" dia : Wattle &amp; intertwine.</v>
          </cell>
          <cell r="C2031" t="str">
            <v>100 Rft</v>
          </cell>
          <cell r="D2031">
            <v>3906</v>
          </cell>
          <cell r="E2031">
            <v>5067.6000000000004</v>
          </cell>
          <cell r="F2031" t="str">
            <v>100 Rft</v>
          </cell>
          <cell r="G2031">
            <v>3906</v>
          </cell>
          <cell r="H2031">
            <v>5067.6000000000004</v>
          </cell>
          <cell r="J2031" t="str">
            <v>Royalty to be paid to</v>
          </cell>
          <cell r="AI2031">
            <v>0</v>
          </cell>
          <cell r="AJ2031" t="str">
            <v>N</v>
          </cell>
        </row>
        <row r="2032">
          <cell r="A2032" t="str">
            <v>19-41-e-01</v>
          </cell>
          <cell r="B2032" t="str">
            <v>Stake, market bamboo, bush from any source 16'-20' long, 2.5"-5" dia : Supply bamboo</v>
          </cell>
          <cell r="C2032" t="str">
            <v>100 No.</v>
          </cell>
          <cell r="D2032">
            <v>0</v>
          </cell>
          <cell r="E2032">
            <v>36300</v>
          </cell>
          <cell r="F2032" t="str">
            <v>100 No.</v>
          </cell>
          <cell r="G2032">
            <v>0</v>
          </cell>
          <cell r="H2032">
            <v>36300</v>
          </cell>
          <cell r="AI2032">
            <v>0</v>
          </cell>
          <cell r="AJ2032" t="str">
            <v>N</v>
          </cell>
        </row>
        <row r="2033">
          <cell r="A2033" t="str">
            <v>19-41-e-02</v>
          </cell>
          <cell r="B2033" t="str">
            <v>Stake, market bamboo, bush from any source 16'-20' long, 2.5"-5" dia : Sharpen one end</v>
          </cell>
          <cell r="C2033" t="str">
            <v>100 No.</v>
          </cell>
          <cell r="D2033">
            <v>1036.6400000000001</v>
          </cell>
          <cell r="E2033">
            <v>1036.6400000000001</v>
          </cell>
          <cell r="F2033" t="str">
            <v>100 No.</v>
          </cell>
          <cell r="G2033">
            <v>1036.6400000000001</v>
          </cell>
          <cell r="H2033">
            <v>1036.6400000000001</v>
          </cell>
          <cell r="AI2033">
            <v>0</v>
          </cell>
          <cell r="AJ2033" t="str">
            <v>N</v>
          </cell>
        </row>
        <row r="2034">
          <cell r="A2034" t="str">
            <v>19-41-e-03</v>
          </cell>
          <cell r="B2034" t="str">
            <v>Stake, market bamboo, bush from any source 16'-20' long, 2.5"-5" dia : Driving bamboo 4'</v>
          </cell>
          <cell r="C2034" t="str">
            <v>100 No.</v>
          </cell>
          <cell r="D2034">
            <v>971.23</v>
          </cell>
          <cell r="E2034">
            <v>971.23</v>
          </cell>
          <cell r="F2034" t="str">
            <v>100 No.</v>
          </cell>
          <cell r="G2034">
            <v>971.23</v>
          </cell>
          <cell r="H2034">
            <v>971.23</v>
          </cell>
          <cell r="AI2034">
            <v>0</v>
          </cell>
          <cell r="AJ2034" t="str">
            <v>N</v>
          </cell>
        </row>
        <row r="2035">
          <cell r="A2035" t="str">
            <v>19-41-e-04</v>
          </cell>
          <cell r="B2035" t="str">
            <v>Stake, market bamboo, bush from any source 16'-20' long, 2.5"-5" dia : Tying bamboo with wire</v>
          </cell>
          <cell r="C2035" t="str">
            <v>100 Rft</v>
          </cell>
          <cell r="D2035">
            <v>139.5</v>
          </cell>
          <cell r="E2035">
            <v>1582.43</v>
          </cell>
          <cell r="F2035" t="str">
            <v>100 Rft</v>
          </cell>
          <cell r="G2035">
            <v>139.5</v>
          </cell>
          <cell r="H2035">
            <v>1582.43</v>
          </cell>
          <cell r="AI2035">
            <v>0</v>
          </cell>
          <cell r="AJ2035" t="str">
            <v>N</v>
          </cell>
        </row>
        <row r="2036">
          <cell r="A2036" t="str">
            <v>19-41-e-05</v>
          </cell>
          <cell r="B2036" t="str">
            <v>Stake, market bamboo, bush from any source 16'-20' long, 2.5"-5" dia : Wattle &amp; intertwine</v>
          </cell>
          <cell r="C2036" t="str">
            <v>100 Rft</v>
          </cell>
          <cell r="D2036">
            <v>4185</v>
          </cell>
          <cell r="E2036">
            <v>5491.8</v>
          </cell>
          <cell r="F2036" t="str">
            <v>100 Rft</v>
          </cell>
          <cell r="G2036">
            <v>4185</v>
          </cell>
          <cell r="H2036">
            <v>5491.8</v>
          </cell>
          <cell r="J2036" t="str">
            <v>ditto</v>
          </cell>
          <cell r="AI2036">
            <v>0</v>
          </cell>
          <cell r="AJ2036" t="str">
            <v>N</v>
          </cell>
        </row>
        <row r="2037">
          <cell r="A2037" t="str">
            <v>19-42</v>
          </cell>
          <cell r="B2037" t="str">
            <v>Cut &amp; supply brushwood from canal plantation or from any other source, within 1.5 km.</v>
          </cell>
          <cell r="C2037" t="str">
            <v>100 Cft</v>
          </cell>
          <cell r="D2037">
            <v>279.04000000000002</v>
          </cell>
          <cell r="E2037">
            <v>533.4</v>
          </cell>
          <cell r="F2037" t="str">
            <v>m3</v>
          </cell>
          <cell r="G2037">
            <v>98.54</v>
          </cell>
          <cell r="H2037">
            <v>188.37</v>
          </cell>
          <cell r="J2037" t="str">
            <v>ditto</v>
          </cell>
          <cell r="AI2037">
            <v>0</v>
          </cell>
          <cell r="AJ2037" t="str">
            <v>N</v>
          </cell>
        </row>
        <row r="2038">
          <cell r="A2038" t="str">
            <v>19-43</v>
          </cell>
          <cell r="B2038" t="str">
            <v>Filling brush wood only, thoroughly packed</v>
          </cell>
          <cell r="C2038" t="str">
            <v>100 Cft</v>
          </cell>
          <cell r="D2038">
            <v>139.05000000000001</v>
          </cell>
          <cell r="E2038">
            <v>139.05000000000001</v>
          </cell>
          <cell r="F2038" t="str">
            <v>m3</v>
          </cell>
          <cell r="G2038">
            <v>49.1</v>
          </cell>
          <cell r="H2038">
            <v>49.1</v>
          </cell>
          <cell r="J2038" t="str">
            <v>Measured in
compacted and
packed shape before
filling.</v>
          </cell>
          <cell r="AI2038">
            <v>0</v>
          </cell>
          <cell r="AJ2038" t="str">
            <v>N</v>
          </cell>
        </row>
        <row r="2039">
          <cell r="A2039" t="str">
            <v>19-44</v>
          </cell>
          <cell r="B2039" t="str">
            <v>Covering road 10' to 12' wide, with 3" sarkanda or jungle, upto 50m lead</v>
          </cell>
          <cell r="C2039" t="str">
            <v>100 Rft</v>
          </cell>
          <cell r="D2039">
            <v>166.84</v>
          </cell>
          <cell r="E2039">
            <v>166.84</v>
          </cell>
          <cell r="F2039" t="str">
            <v>50 m</v>
          </cell>
          <cell r="G2039">
            <v>273.62</v>
          </cell>
          <cell r="H2039">
            <v>273.62</v>
          </cell>
          <cell r="AI2039">
            <v>0</v>
          </cell>
          <cell r="AJ2039" t="str">
            <v>N</v>
          </cell>
        </row>
        <row r="2040">
          <cell r="A2040" t="str">
            <v>19-45</v>
          </cell>
          <cell r="B2040" t="str">
            <v>Gachi pitching 1' thick</v>
          </cell>
          <cell r="C2040" t="str">
            <v>100 Sft</v>
          </cell>
          <cell r="D2040">
            <v>1815.06</v>
          </cell>
          <cell r="E2040">
            <v>1815.06</v>
          </cell>
          <cell r="F2040" t="str">
            <v>m2</v>
          </cell>
          <cell r="G2040">
            <v>195.3</v>
          </cell>
          <cell r="H2040">
            <v>195.3</v>
          </cell>
          <cell r="AI2040">
            <v>0</v>
          </cell>
          <cell r="AJ2040" t="str">
            <v>N</v>
          </cell>
        </row>
        <row r="2041">
          <cell r="A2041" t="str">
            <v>19-46</v>
          </cell>
          <cell r="B2041" t="str">
            <v>Gachi pitching done with silt clearance and berm dressing</v>
          </cell>
          <cell r="C2041" t="str">
            <v>100 Sft</v>
          </cell>
          <cell r="D2041">
            <v>1535.02</v>
          </cell>
          <cell r="E2041">
            <v>1535.02</v>
          </cell>
          <cell r="F2041" t="str">
            <v>m2</v>
          </cell>
          <cell r="G2041">
            <v>165.17</v>
          </cell>
          <cell r="H2041">
            <v>165.17</v>
          </cell>
          <cell r="AI2041">
            <v>0</v>
          </cell>
          <cell r="AJ2041" t="str">
            <v>N</v>
          </cell>
        </row>
        <row r="2042">
          <cell r="A2042" t="str">
            <v>19-47</v>
          </cell>
          <cell r="B2042" t="str">
            <v>Filter granular backfill behind retaining wall (stone/boulder filling upto one meter to prevent choking of weep holes).</v>
          </cell>
          <cell r="C2042" t="str">
            <v>100 Cft</v>
          </cell>
          <cell r="D2042">
            <v>589</v>
          </cell>
          <cell r="E2042">
            <v>2116.63</v>
          </cell>
          <cell r="F2042" t="str">
            <v>m3</v>
          </cell>
          <cell r="G2042">
            <v>208</v>
          </cell>
          <cell r="H2042">
            <v>747.48</v>
          </cell>
          <cell r="AI2042">
            <v>0</v>
          </cell>
          <cell r="AJ2042" t="str">
            <v>N</v>
          </cell>
        </row>
        <row r="2043">
          <cell r="A2043" t="str">
            <v>20-01-a</v>
          </cell>
          <cell r="B2043" t="str">
            <v>Earthwork for Outlets : Exc/Refill/Ram/Puddle Upto 50 cusecs channel discharge.</v>
          </cell>
          <cell r="C2043" t="str">
            <v>Job</v>
          </cell>
          <cell r="D2043">
            <v>697.5</v>
          </cell>
          <cell r="E2043">
            <v>697.5</v>
          </cell>
          <cell r="F2043" t="str">
            <v>Job</v>
          </cell>
          <cell r="G2043">
            <v>697.5</v>
          </cell>
          <cell r="H2043">
            <v>697.5</v>
          </cell>
          <cell r="J2043" t="str">
            <v>Includes</v>
          </cell>
          <cell r="AI2043">
            <v>0</v>
          </cell>
          <cell r="AJ2043" t="str">
            <v>N</v>
          </cell>
        </row>
        <row r="2044">
          <cell r="A2044" t="str">
            <v>20-01-b</v>
          </cell>
          <cell r="B2044" t="str">
            <v>Earthwork for outlets : Exc/Refill/Ram/Puddle 51-100 cusecs channel discharge</v>
          </cell>
          <cell r="C2044" t="str">
            <v>Job</v>
          </cell>
          <cell r="D2044">
            <v>920.7</v>
          </cell>
          <cell r="E2044">
            <v>920.7</v>
          </cell>
          <cell r="F2044" t="str">
            <v>Job</v>
          </cell>
          <cell r="G2044">
            <v>920.7</v>
          </cell>
          <cell r="H2044">
            <v>920.7</v>
          </cell>
          <cell r="AI2044">
            <v>0</v>
          </cell>
          <cell r="AJ2044" t="str">
            <v>N</v>
          </cell>
        </row>
        <row r="2045">
          <cell r="A2045" t="str">
            <v>20-01-c</v>
          </cell>
          <cell r="B2045" t="str">
            <v>Earthwork for outlets : Exc/Refill/Ram/Puddle 101-200 cusecs channel discharge</v>
          </cell>
          <cell r="C2045" t="str">
            <v>Job</v>
          </cell>
          <cell r="D2045">
            <v>1395</v>
          </cell>
          <cell r="E2045">
            <v>1395</v>
          </cell>
          <cell r="F2045" t="str">
            <v>Job</v>
          </cell>
          <cell r="G2045">
            <v>1395</v>
          </cell>
          <cell r="H2045">
            <v>1395</v>
          </cell>
          <cell r="AI2045">
            <v>0</v>
          </cell>
          <cell r="AJ2045" t="str">
            <v>N</v>
          </cell>
        </row>
        <row r="2046">
          <cell r="A2046" t="str">
            <v>20-01-d</v>
          </cell>
          <cell r="B2046" t="str">
            <v>Earthwork for outlets : Exc/Refill/Ram/Puddle 201-350 cusecs channel discharge</v>
          </cell>
          <cell r="C2046" t="str">
            <v>Job</v>
          </cell>
          <cell r="D2046">
            <v>1883.25</v>
          </cell>
          <cell r="E2046">
            <v>1883.25</v>
          </cell>
          <cell r="F2046" t="str">
            <v>Job</v>
          </cell>
          <cell r="G2046">
            <v>1883.25</v>
          </cell>
          <cell r="H2046">
            <v>1883.25</v>
          </cell>
          <cell r="AI2046">
            <v>0</v>
          </cell>
          <cell r="AJ2046" t="str">
            <v>N</v>
          </cell>
        </row>
        <row r="2047">
          <cell r="A2047" t="str">
            <v>20-01-e</v>
          </cell>
          <cell r="B2047" t="str">
            <v>Earthwork for Outlets : Ex/Refill/Ram/Puddle Over 350 cusecs channel discharge</v>
          </cell>
          <cell r="C2047" t="str">
            <v>Job</v>
          </cell>
          <cell r="D2047">
            <v>2790</v>
          </cell>
          <cell r="E2047">
            <v>2790</v>
          </cell>
          <cell r="F2047" t="str">
            <v>Job</v>
          </cell>
          <cell r="G2047">
            <v>2790</v>
          </cell>
          <cell r="H2047">
            <v>2790</v>
          </cell>
          <cell r="AI2047">
            <v>0</v>
          </cell>
          <cell r="AJ2047" t="str">
            <v>N</v>
          </cell>
        </row>
        <row r="2048">
          <cell r="A2048" t="str">
            <v>20-02-a</v>
          </cell>
          <cell r="B2048" t="str">
            <v xml:space="preserve">Dismantling outlets: Old types such as KGO's orfices, etc </v>
          </cell>
          <cell r="C2048" t="str">
            <v>Each</v>
          </cell>
          <cell r="D2048">
            <v>697.5</v>
          </cell>
          <cell r="E2048">
            <v>697.5</v>
          </cell>
          <cell r="F2048" t="str">
            <v>Each</v>
          </cell>
          <cell r="G2048">
            <v>697.5</v>
          </cell>
          <cell r="H2048">
            <v>697.5</v>
          </cell>
          <cell r="J2048" t="str">
            <v>The rates are for total
dismantlement and
remaoval of material.
The rates do not
include earthwork for
which rates are given
in item No 20-0 1
above.</v>
          </cell>
          <cell r="AI2048">
            <v>0</v>
          </cell>
          <cell r="AJ2048" t="str">
            <v>N</v>
          </cell>
        </row>
        <row r="2049">
          <cell r="A2049" t="str">
            <v>20-02-b</v>
          </cell>
          <cell r="B2049" t="str">
            <v>Dismantling outlets: APM or OF, 'H' upto 2.0 ft.</v>
          </cell>
          <cell r="C2049" t="str">
            <v>Each</v>
          </cell>
          <cell r="D2049">
            <v>1046.25</v>
          </cell>
          <cell r="E2049">
            <v>1046.25</v>
          </cell>
          <cell r="F2049" t="str">
            <v>Each</v>
          </cell>
          <cell r="G2049">
            <v>1046.25</v>
          </cell>
          <cell r="H2049">
            <v>1046.25</v>
          </cell>
          <cell r="AI2049">
            <v>0</v>
          </cell>
          <cell r="AJ2049" t="str">
            <v>N</v>
          </cell>
        </row>
        <row r="2050">
          <cell r="A2050" t="str">
            <v>20-02-c</v>
          </cell>
          <cell r="B2050" t="str">
            <v>Dismantling outlets: APM or OF, 'H' from 2.1-3.0ft</v>
          </cell>
          <cell r="C2050" t="str">
            <v>Each</v>
          </cell>
          <cell r="D2050">
            <v>1395</v>
          </cell>
          <cell r="E2050">
            <v>1395</v>
          </cell>
          <cell r="F2050" t="str">
            <v>Each</v>
          </cell>
          <cell r="G2050">
            <v>1395</v>
          </cell>
          <cell r="H2050">
            <v>1395</v>
          </cell>
          <cell r="AI2050">
            <v>0</v>
          </cell>
          <cell r="AJ2050" t="str">
            <v>N</v>
          </cell>
        </row>
        <row r="2051">
          <cell r="A2051" t="str">
            <v>20-02-d</v>
          </cell>
          <cell r="B2051" t="str">
            <v>Dismantling outlets: APM or OF, 'H' above 3.0 ft</v>
          </cell>
          <cell r="C2051" t="str">
            <v>Each</v>
          </cell>
          <cell r="D2051">
            <v>1743.75</v>
          </cell>
          <cell r="E2051">
            <v>1743.75</v>
          </cell>
          <cell r="F2051" t="str">
            <v>Each</v>
          </cell>
          <cell r="G2051">
            <v>1743.75</v>
          </cell>
          <cell r="H2051">
            <v>1743.75</v>
          </cell>
          <cell r="AI2051">
            <v>0</v>
          </cell>
          <cell r="AJ2051" t="str">
            <v>N</v>
          </cell>
        </row>
        <row r="2052">
          <cell r="A2052" t="str">
            <v>20-02-e</v>
          </cell>
          <cell r="B2052" t="str">
            <v>Dismantling outlets: Tail cluster bifurcation</v>
          </cell>
          <cell r="C2052" t="str">
            <v>Each</v>
          </cell>
          <cell r="D2052">
            <v>1046.25</v>
          </cell>
          <cell r="E2052">
            <v>1046.25</v>
          </cell>
          <cell r="F2052" t="str">
            <v>Each</v>
          </cell>
          <cell r="G2052">
            <v>1046.25</v>
          </cell>
          <cell r="H2052">
            <v>1046.25</v>
          </cell>
          <cell r="AI2052">
            <v>0</v>
          </cell>
          <cell r="AJ2052" t="str">
            <v>N</v>
          </cell>
        </row>
        <row r="2053">
          <cell r="A2053" t="str">
            <v>20-02-f</v>
          </cell>
          <cell r="B2053" t="str">
            <v>Dismantling outlets: Tail cluster trifurcation</v>
          </cell>
          <cell r="C2053" t="str">
            <v>Each</v>
          </cell>
          <cell r="D2053">
            <v>1395</v>
          </cell>
          <cell r="E2053">
            <v>1395</v>
          </cell>
          <cell r="F2053" t="str">
            <v>Each</v>
          </cell>
          <cell r="G2053">
            <v>1395</v>
          </cell>
          <cell r="H2053">
            <v>1395</v>
          </cell>
          <cell r="AI2053">
            <v>0</v>
          </cell>
          <cell r="AJ2053" t="str">
            <v>N</v>
          </cell>
        </row>
        <row r="2054">
          <cell r="A2054" t="str">
            <v>20-02-g</v>
          </cell>
          <cell r="B2054" t="str">
            <v>Dismantling outlets: Tail cluster quardification</v>
          </cell>
          <cell r="C2054" t="str">
            <v>Each</v>
          </cell>
          <cell r="D2054">
            <v>1743.75</v>
          </cell>
          <cell r="E2054">
            <v>1743.75</v>
          </cell>
          <cell r="F2054" t="str">
            <v>Each</v>
          </cell>
          <cell r="G2054">
            <v>1743.75</v>
          </cell>
          <cell r="H2054">
            <v>1743.75</v>
          </cell>
          <cell r="AI2054">
            <v>0</v>
          </cell>
          <cell r="AJ2054" t="str">
            <v>N</v>
          </cell>
        </row>
        <row r="2055">
          <cell r="A2055" t="str">
            <v>20-03</v>
          </cell>
          <cell r="B2055" t="str">
            <v>Making temporary APM brick block &amp; fixing at site</v>
          </cell>
          <cell r="C2055" t="str">
            <v>Each</v>
          </cell>
          <cell r="D2055">
            <v>286.44</v>
          </cell>
          <cell r="E2055">
            <v>490.02</v>
          </cell>
          <cell r="F2055" t="str">
            <v>Each</v>
          </cell>
          <cell r="G2055">
            <v>286.44</v>
          </cell>
          <cell r="H2055">
            <v>490.02</v>
          </cell>
          <cell r="K2055">
            <v>0.25</v>
          </cell>
          <cell r="L2055" t="str">
            <v>Bags</v>
          </cell>
          <cell r="M2055">
            <v>0.25</v>
          </cell>
          <cell r="N2055" t="str">
            <v>Bags</v>
          </cell>
          <cell r="O2055">
            <v>20</v>
          </cell>
          <cell r="P2055" t="str">
            <v>Nos.</v>
          </cell>
          <cell r="Q2055">
            <v>20</v>
          </cell>
          <cell r="R2055" t="str">
            <v>Nos.</v>
          </cell>
          <cell r="AI2055">
            <v>40.5</v>
          </cell>
          <cell r="AJ2055" t="str">
            <v>Y</v>
          </cell>
        </row>
        <row r="2056">
          <cell r="A2056" t="str">
            <v>20-04</v>
          </cell>
          <cell r="B2056" t="str">
            <v>Dismantling walls, taking out temporary APM brick block, fixing iron block &amp; rebuilding walls</v>
          </cell>
          <cell r="C2056" t="str">
            <v>Job</v>
          </cell>
          <cell r="D2056">
            <v>720.75</v>
          </cell>
          <cell r="E2056">
            <v>720.75</v>
          </cell>
          <cell r="F2056" t="str">
            <v>Job</v>
          </cell>
          <cell r="G2056">
            <v>720.75</v>
          </cell>
          <cell r="H2056">
            <v>720.75</v>
          </cell>
          <cell r="AI2056">
            <v>0</v>
          </cell>
          <cell r="AJ2056" t="str">
            <v>N</v>
          </cell>
        </row>
        <row r="2057">
          <cell r="A2057" t="str">
            <v>20-05</v>
          </cell>
          <cell r="B2057" t="str">
            <v>Dismantling walls &amp; fitting iron block of OF outlet</v>
          </cell>
          <cell r="C2057" t="str">
            <v>Each</v>
          </cell>
          <cell r="D2057">
            <v>720.75</v>
          </cell>
          <cell r="E2057">
            <v>720.75</v>
          </cell>
          <cell r="F2057" t="str">
            <v>Each</v>
          </cell>
          <cell r="G2057">
            <v>720.75</v>
          </cell>
          <cell r="H2057">
            <v>720.75</v>
          </cell>
          <cell r="AI2057">
            <v>0</v>
          </cell>
          <cell r="AJ2057" t="str">
            <v>N</v>
          </cell>
        </row>
        <row r="2058">
          <cell r="A2058" t="str">
            <v>20-06-a</v>
          </cell>
          <cell r="B2058" t="str">
            <v>Constructing, watching &amp; removing bund for outlet built in running water : Upto 3' depth</v>
          </cell>
          <cell r="C2058" t="str">
            <v>Each</v>
          </cell>
          <cell r="D2058">
            <v>1395</v>
          </cell>
          <cell r="E2058">
            <v>1395</v>
          </cell>
          <cell r="F2058" t="str">
            <v>Each</v>
          </cell>
          <cell r="G2058">
            <v>1395</v>
          </cell>
          <cell r="H2058">
            <v>1395</v>
          </cell>
          <cell r="AI2058">
            <v>0</v>
          </cell>
          <cell r="AJ2058" t="str">
            <v>N</v>
          </cell>
        </row>
        <row r="2059">
          <cell r="A2059" t="str">
            <v>20-06-b</v>
          </cell>
          <cell r="B2059" t="str">
            <v>Constructing, watching &amp; removing bund for outlet built in running water : Over 3' depth</v>
          </cell>
          <cell r="C2059" t="str">
            <v>Each</v>
          </cell>
          <cell r="D2059">
            <v>1883.25</v>
          </cell>
          <cell r="E2059">
            <v>1883.25</v>
          </cell>
          <cell r="F2059" t="str">
            <v>Each</v>
          </cell>
          <cell r="G2059">
            <v>1883.25</v>
          </cell>
          <cell r="H2059">
            <v>1883.25</v>
          </cell>
          <cell r="AI2059">
            <v>0</v>
          </cell>
          <cell r="AJ2059" t="str">
            <v>N</v>
          </cell>
        </row>
        <row r="2060">
          <cell r="A2060" t="str">
            <v>20-07</v>
          </cell>
          <cell r="B2060" t="str">
            <v>Adjusting "B" of tail cluster by dismantling and rebuilding throat walls</v>
          </cell>
          <cell r="C2060" t="str">
            <v>Each</v>
          </cell>
          <cell r="D2060">
            <v>444.85</v>
          </cell>
          <cell r="E2060">
            <v>722.54</v>
          </cell>
          <cell r="F2060" t="str">
            <v>Each</v>
          </cell>
          <cell r="G2060">
            <v>444.85</v>
          </cell>
          <cell r="H2060">
            <v>722.54</v>
          </cell>
          <cell r="K2060">
            <v>0.3</v>
          </cell>
          <cell r="L2060" t="str">
            <v>Bags</v>
          </cell>
          <cell r="M2060">
            <v>0.3</v>
          </cell>
          <cell r="N2060" t="str">
            <v>Bags</v>
          </cell>
          <cell r="O2060">
            <v>30</v>
          </cell>
          <cell r="P2060" t="str">
            <v>Nos.</v>
          </cell>
          <cell r="Q2060">
            <v>30</v>
          </cell>
          <cell r="R2060" t="str">
            <v>Nos.</v>
          </cell>
          <cell r="AI2060">
            <v>60.6</v>
          </cell>
          <cell r="AJ2060" t="str">
            <v>Y</v>
          </cell>
        </row>
        <row r="2061">
          <cell r="A2061" t="str">
            <v>20-08</v>
          </cell>
          <cell r="B2061" t="str">
            <v>Adjusting "Y" of an APM outlet, including dismantling and rebuilding</v>
          </cell>
          <cell r="C2061" t="str">
            <v>Each</v>
          </cell>
          <cell r="D2061">
            <v>860.25</v>
          </cell>
          <cell r="E2061">
            <v>1309.77</v>
          </cell>
          <cell r="F2061" t="str">
            <v>Each</v>
          </cell>
          <cell r="G2061">
            <v>860.25</v>
          </cell>
          <cell r="H2061">
            <v>1309.77</v>
          </cell>
          <cell r="K2061">
            <v>0.5</v>
          </cell>
          <cell r="L2061" t="str">
            <v>Bags</v>
          </cell>
          <cell r="M2061">
            <v>0.5</v>
          </cell>
          <cell r="N2061" t="str">
            <v>Bags</v>
          </cell>
          <cell r="O2061">
            <v>50</v>
          </cell>
          <cell r="P2061" t="str">
            <v>Nos.</v>
          </cell>
          <cell r="Q2061">
            <v>50</v>
          </cell>
          <cell r="R2061" t="str">
            <v>Nos.</v>
          </cell>
          <cell r="AI2061">
            <v>101</v>
          </cell>
          <cell r="AJ2061" t="str">
            <v>Y</v>
          </cell>
        </row>
        <row r="2062">
          <cell r="A2062" t="str">
            <v>20-09-a</v>
          </cell>
          <cell r="B2062" t="str">
            <v>Extra labour in fixing APM and OF outlet blocks Depth exceeding 5.0'</v>
          </cell>
          <cell r="C2062" t="str">
            <v>Each</v>
          </cell>
          <cell r="D2062">
            <v>868</v>
          </cell>
          <cell r="E2062">
            <v>965.1</v>
          </cell>
          <cell r="F2062" t="str">
            <v>Each</v>
          </cell>
          <cell r="G2062">
            <v>868</v>
          </cell>
          <cell r="H2062">
            <v>965.1</v>
          </cell>
          <cell r="K2062">
            <v>0.2</v>
          </cell>
          <cell r="L2062" t="str">
            <v>Bags</v>
          </cell>
          <cell r="M2062">
            <v>0.2</v>
          </cell>
          <cell r="N2062" t="str">
            <v>Bags</v>
          </cell>
          <cell r="AI2062">
            <v>0.4</v>
          </cell>
          <cell r="AJ2062" t="str">
            <v>Y</v>
          </cell>
        </row>
        <row r="2063">
          <cell r="A2063" t="str">
            <v>20-09-b</v>
          </cell>
          <cell r="B2063" t="str">
            <v>Extra labour in fixing APM and OF outlet blocks Depth more than 4.0' to 5.0'</v>
          </cell>
          <cell r="C2063" t="str">
            <v>Each</v>
          </cell>
          <cell r="D2063">
            <v>651</v>
          </cell>
          <cell r="E2063">
            <v>748.1</v>
          </cell>
          <cell r="F2063" t="str">
            <v>Each</v>
          </cell>
          <cell r="G2063">
            <v>651</v>
          </cell>
          <cell r="H2063">
            <v>748.1</v>
          </cell>
          <cell r="K2063">
            <v>0.2</v>
          </cell>
          <cell r="L2063" t="str">
            <v>Bags</v>
          </cell>
          <cell r="M2063">
            <v>0.2</v>
          </cell>
          <cell r="N2063" t="str">
            <v>Bags</v>
          </cell>
          <cell r="AI2063">
            <v>0.4</v>
          </cell>
          <cell r="AJ2063" t="str">
            <v>Y</v>
          </cell>
        </row>
        <row r="2064">
          <cell r="A2064" t="str">
            <v>20-09-c</v>
          </cell>
          <cell r="B2064" t="str">
            <v>Extra labour in fixing APM and OF outlet blocks Depth more than 3.0' to 4.0'</v>
          </cell>
          <cell r="C2064" t="str">
            <v>Each</v>
          </cell>
          <cell r="D2064">
            <v>520.79999999999995</v>
          </cell>
          <cell r="E2064">
            <v>617.9</v>
          </cell>
          <cell r="F2064" t="str">
            <v>Each</v>
          </cell>
          <cell r="G2064">
            <v>520.79999999999995</v>
          </cell>
          <cell r="H2064">
            <v>617.9</v>
          </cell>
          <cell r="K2064">
            <v>0.2</v>
          </cell>
          <cell r="L2064" t="str">
            <v>Bags</v>
          </cell>
          <cell r="M2064">
            <v>0.2</v>
          </cell>
          <cell r="N2064" t="str">
            <v>Bags</v>
          </cell>
          <cell r="AI2064">
            <v>0.4</v>
          </cell>
          <cell r="AJ2064" t="str">
            <v>Y</v>
          </cell>
        </row>
        <row r="2065">
          <cell r="A2065" t="str">
            <v>20-09-d</v>
          </cell>
          <cell r="B2065" t="str">
            <v>Extra labour in fixing APM and OF outlet blocks Depth more than 2.0' to 3.0'</v>
          </cell>
          <cell r="C2065" t="str">
            <v>Each</v>
          </cell>
          <cell r="D2065">
            <v>434</v>
          </cell>
          <cell r="E2065">
            <v>509.32</v>
          </cell>
          <cell r="F2065" t="str">
            <v>Each</v>
          </cell>
          <cell r="G2065">
            <v>434</v>
          </cell>
          <cell r="H2065">
            <v>509.32</v>
          </cell>
          <cell r="K2065">
            <v>0.15</v>
          </cell>
          <cell r="L2065" t="str">
            <v>Bags</v>
          </cell>
          <cell r="M2065">
            <v>0.15</v>
          </cell>
          <cell r="N2065" t="str">
            <v>Bags</v>
          </cell>
          <cell r="AI2065">
            <v>0.3</v>
          </cell>
          <cell r="AJ2065" t="str">
            <v>Y</v>
          </cell>
        </row>
        <row r="2066">
          <cell r="A2066" t="str">
            <v>20-09-e</v>
          </cell>
          <cell r="B2066" t="str">
            <v>Extra labour in fixing APM and OF outlet blocks Depth upto 2.0'</v>
          </cell>
          <cell r="C2066" t="str">
            <v>Each</v>
          </cell>
          <cell r="D2066">
            <v>347.2</v>
          </cell>
          <cell r="E2066">
            <v>400.74</v>
          </cell>
          <cell r="F2066" t="str">
            <v>Each</v>
          </cell>
          <cell r="G2066">
            <v>347.2</v>
          </cell>
          <cell r="H2066">
            <v>400.74</v>
          </cell>
          <cell r="K2066">
            <v>0.1</v>
          </cell>
          <cell r="L2066" t="str">
            <v>Bags</v>
          </cell>
          <cell r="M2066">
            <v>0.1</v>
          </cell>
          <cell r="N2066" t="str">
            <v>Bags</v>
          </cell>
          <cell r="AI2066">
            <v>0.2</v>
          </cell>
          <cell r="AJ2066" t="str">
            <v>Y</v>
          </cell>
        </row>
        <row r="2067">
          <cell r="A2067" t="str">
            <v>20-10</v>
          </cell>
          <cell r="B2067" t="str">
            <v>Repairing damaged reducing collar of hume pipe outlets</v>
          </cell>
          <cell r="C2067" t="str">
            <v>Each</v>
          </cell>
          <cell r="D2067">
            <v>286.44</v>
          </cell>
          <cell r="E2067">
            <v>413.19</v>
          </cell>
          <cell r="F2067" t="str">
            <v>Each</v>
          </cell>
          <cell r="G2067">
            <v>286.44</v>
          </cell>
          <cell r="H2067">
            <v>413.19</v>
          </cell>
          <cell r="K2067">
            <v>0.25</v>
          </cell>
          <cell r="L2067" t="str">
            <v>Bags</v>
          </cell>
          <cell r="M2067">
            <v>0.25</v>
          </cell>
          <cell r="N2067" t="str">
            <v>Bags</v>
          </cell>
          <cell r="AI2067">
            <v>0.5</v>
          </cell>
          <cell r="AJ2067" t="str">
            <v>Y</v>
          </cell>
        </row>
        <row r="2068">
          <cell r="A2068" t="str">
            <v>20-11</v>
          </cell>
          <cell r="B2068" t="str">
            <v>Laying iron pipes for outlets.</v>
          </cell>
          <cell r="C2068" t="str">
            <v>Rft</v>
          </cell>
          <cell r="D2068">
            <v>23.01</v>
          </cell>
          <cell r="E2068">
            <v>23.01</v>
          </cell>
          <cell r="F2068" t="str">
            <v>m</v>
          </cell>
          <cell r="G2068">
            <v>75.5</v>
          </cell>
          <cell r="H2068">
            <v>75.5</v>
          </cell>
          <cell r="AI2068">
            <v>0</v>
          </cell>
          <cell r="AJ2068" t="str">
            <v>N</v>
          </cell>
        </row>
        <row r="2069">
          <cell r="A2069" t="str">
            <v>20-12</v>
          </cell>
          <cell r="B2069" t="str">
            <v>Water allowance for constructing outlets or culverts, when canal water not flowing.</v>
          </cell>
          <cell r="C2069" t="str">
            <v>Each</v>
          </cell>
          <cell r="D2069">
            <v>348.75</v>
          </cell>
          <cell r="E2069">
            <v>348.75</v>
          </cell>
          <cell r="F2069" t="str">
            <v>Each</v>
          </cell>
          <cell r="G2069">
            <v>348.75</v>
          </cell>
          <cell r="H2069">
            <v>348.75</v>
          </cell>
          <cell r="J2069" t="str">
            <v>At the discretion of</v>
          </cell>
          <cell r="AI2069">
            <v>0</v>
          </cell>
          <cell r="AJ2069" t="str">
            <v>N</v>
          </cell>
        </row>
        <row r="2070">
          <cell r="A2070" t="str">
            <v>20-13</v>
          </cell>
          <cell r="B2070" t="str">
            <v>Hoisting and placing RC slab or stone in position on outlets or WC culverts</v>
          </cell>
          <cell r="C2070" t="str">
            <v>Each</v>
          </cell>
          <cell r="D2070">
            <v>299.14999999999998</v>
          </cell>
          <cell r="E2070">
            <v>299.14999999999998</v>
          </cell>
          <cell r="F2070" t="str">
            <v>Each</v>
          </cell>
          <cell r="G2070">
            <v>299.14999999999998</v>
          </cell>
          <cell r="H2070">
            <v>299.14999999999998</v>
          </cell>
          <cell r="AI2070">
            <v>0</v>
          </cell>
          <cell r="AJ2070" t="str">
            <v>N</v>
          </cell>
        </row>
        <row r="2071">
          <cell r="A2071" t="str">
            <v>20-14-a</v>
          </cell>
          <cell r="B2071" t="str">
            <v>Fixing pipe outlet, including backfilling of earth &amp; puddling : Portion under bank</v>
          </cell>
          <cell r="C2071" t="str">
            <v>Rft</v>
          </cell>
          <cell r="D2071">
            <v>58.74</v>
          </cell>
          <cell r="E2071">
            <v>66.87</v>
          </cell>
          <cell r="F2071" t="str">
            <v>m</v>
          </cell>
          <cell r="G2071">
            <v>192.71</v>
          </cell>
          <cell r="H2071">
            <v>219.37</v>
          </cell>
          <cell r="K2071">
            <v>1.7000000000000001E-2</v>
          </cell>
          <cell r="L2071" t="str">
            <v>Bags</v>
          </cell>
          <cell r="M2071">
            <v>5.6000000000000001E-2</v>
          </cell>
          <cell r="N2071" t="str">
            <v>Bags</v>
          </cell>
          <cell r="AI2071">
            <v>7.3000000000000009E-2</v>
          </cell>
          <cell r="AJ2071" t="str">
            <v>Y</v>
          </cell>
        </row>
        <row r="2072">
          <cell r="A2072" t="str">
            <v>20-14-b</v>
          </cell>
          <cell r="B2072" t="str">
            <v>Fixing pipe outlet, including backfilling of earth &amp; puddling : Portion under road, beyond bank</v>
          </cell>
          <cell r="C2072" t="str">
            <v>Rft</v>
          </cell>
          <cell r="D2072">
            <v>27.31</v>
          </cell>
          <cell r="E2072">
            <v>35.44</v>
          </cell>
          <cell r="F2072" t="str">
            <v>m</v>
          </cell>
          <cell r="G2072">
            <v>89.61</v>
          </cell>
          <cell r="H2072">
            <v>116.27</v>
          </cell>
          <cell r="K2072">
            <v>1.7000000000000001E-2</v>
          </cell>
          <cell r="L2072" t="str">
            <v>Bags</v>
          </cell>
          <cell r="M2072">
            <v>5.6000000000000001E-2</v>
          </cell>
          <cell r="N2072" t="str">
            <v>Bags</v>
          </cell>
          <cell r="AI2072">
            <v>7.3000000000000009E-2</v>
          </cell>
          <cell r="AJ2072" t="str">
            <v>Y</v>
          </cell>
        </row>
        <row r="2073">
          <cell r="A2073" t="str">
            <v>20-15-a</v>
          </cell>
          <cell r="B2073" t="str">
            <v>Removing pipe outlet,refilling earth &amp; puddling Portion under bank</v>
          </cell>
          <cell r="C2073" t="str">
            <v>Rft</v>
          </cell>
          <cell r="D2073">
            <v>46.53</v>
          </cell>
          <cell r="E2073">
            <v>46.53</v>
          </cell>
          <cell r="F2073" t="str">
            <v>m</v>
          </cell>
          <cell r="G2073">
            <v>152.65</v>
          </cell>
          <cell r="H2073">
            <v>152.65</v>
          </cell>
          <cell r="AI2073">
            <v>0</v>
          </cell>
          <cell r="AJ2073" t="str">
            <v>N</v>
          </cell>
        </row>
        <row r="2074">
          <cell r="A2074" t="str">
            <v>20-15-b</v>
          </cell>
          <cell r="B2074" t="str">
            <v>Removing pipe outlet,refilling earth &amp; puddling Portion under road, beyond</v>
          </cell>
          <cell r="C2074" t="str">
            <v>Rft</v>
          </cell>
          <cell r="D2074">
            <v>17.440000000000001</v>
          </cell>
          <cell r="E2074">
            <v>17.440000000000001</v>
          </cell>
          <cell r="F2074" t="str">
            <v>m</v>
          </cell>
          <cell r="G2074">
            <v>57.21</v>
          </cell>
          <cell r="H2074">
            <v>57.21</v>
          </cell>
          <cell r="AI2074">
            <v>0</v>
          </cell>
          <cell r="AJ2074" t="str">
            <v>N</v>
          </cell>
        </row>
        <row r="2075">
          <cell r="A2075" t="str">
            <v>20-16-a</v>
          </cell>
          <cell r="B2075" t="str">
            <v>Changing pipe outlets by removing one pipe &amp; replacing : Portion under bank</v>
          </cell>
          <cell r="C2075" t="str">
            <v>Rft</v>
          </cell>
          <cell r="D2075">
            <v>68.06</v>
          </cell>
          <cell r="E2075">
            <v>76.180000000000007</v>
          </cell>
          <cell r="F2075" t="str">
            <v>m</v>
          </cell>
          <cell r="G2075">
            <v>223.29</v>
          </cell>
          <cell r="H2075">
            <v>249.95</v>
          </cell>
          <cell r="K2075">
            <v>1.7000000000000001E-2</v>
          </cell>
          <cell r="L2075" t="str">
            <v>Bags</v>
          </cell>
          <cell r="M2075">
            <v>5.6000000000000001E-2</v>
          </cell>
          <cell r="N2075" t="str">
            <v>Bags</v>
          </cell>
          <cell r="AI2075">
            <v>7.3000000000000009E-2</v>
          </cell>
          <cell r="AJ2075" t="str">
            <v>Y</v>
          </cell>
        </row>
        <row r="2076">
          <cell r="A2076" t="str">
            <v>20-16-b</v>
          </cell>
          <cell r="B2076" t="str">
            <v>Changing pipe outlets by removing one pipe &amp; replacing : Portion under road, beyond</v>
          </cell>
          <cell r="C2076" t="str">
            <v>Rft</v>
          </cell>
          <cell r="D2076">
            <v>33.94</v>
          </cell>
          <cell r="E2076">
            <v>42.07</v>
          </cell>
          <cell r="F2076" t="str">
            <v>m</v>
          </cell>
          <cell r="G2076">
            <v>111.35</v>
          </cell>
          <cell r="H2076">
            <v>138.01</v>
          </cell>
          <cell r="K2076">
            <v>1.7000000000000001E-2</v>
          </cell>
          <cell r="L2076" t="str">
            <v>Bags</v>
          </cell>
          <cell r="M2076">
            <v>5.6000000000000001E-2</v>
          </cell>
          <cell r="N2076" t="str">
            <v>Bags</v>
          </cell>
          <cell r="AI2076">
            <v>7.3000000000000009E-2</v>
          </cell>
          <cell r="AJ2076" t="str">
            <v>Y</v>
          </cell>
        </row>
        <row r="2077">
          <cell r="A2077" t="str">
            <v>21-01-a-01</v>
          </cell>
          <cell r="B2077" t="str">
            <v>Excavate well in dry &amp; dispose of soil within 50m in ordinary soil or sand : Upto 1.5 m depth</v>
          </cell>
          <cell r="C2077" t="str">
            <v>100 Cft</v>
          </cell>
          <cell r="D2077">
            <v>206.99</v>
          </cell>
          <cell r="E2077">
            <v>206.99</v>
          </cell>
          <cell r="F2077" t="str">
            <v>m3</v>
          </cell>
          <cell r="G2077">
            <v>73.099999999999994</v>
          </cell>
          <cell r="H2077">
            <v>73.099999999999994</v>
          </cell>
          <cell r="AI2077">
            <v>0</v>
          </cell>
          <cell r="AJ2077" t="str">
            <v>N</v>
          </cell>
        </row>
        <row r="2078">
          <cell r="A2078" t="str">
            <v>21-01-a-02</v>
          </cell>
          <cell r="B2078" t="str">
            <v>Excavate well in dry &amp; dispose of soil within 50m in ordinary soil or sand : 1.5 to 3 m depth</v>
          </cell>
          <cell r="C2078" t="str">
            <v>100 Cft</v>
          </cell>
          <cell r="D2078">
            <v>216.47</v>
          </cell>
          <cell r="E2078">
            <v>216.47</v>
          </cell>
          <cell r="F2078" t="str">
            <v>m3</v>
          </cell>
          <cell r="G2078">
            <v>76.45</v>
          </cell>
          <cell r="H2078">
            <v>76.45</v>
          </cell>
          <cell r="AI2078">
            <v>0</v>
          </cell>
          <cell r="AJ2078" t="str">
            <v>N</v>
          </cell>
        </row>
        <row r="2079">
          <cell r="A2079" t="str">
            <v>21-01-a-03</v>
          </cell>
          <cell r="B2079" t="str">
            <v>Excavate well in dry &amp; dispose of soil within 50m in ordinary soil or sand : 3 to 4.5 m depth</v>
          </cell>
          <cell r="C2079" t="str">
            <v>100 Cft</v>
          </cell>
          <cell r="D2079">
            <v>244.12</v>
          </cell>
          <cell r="E2079">
            <v>244.12</v>
          </cell>
          <cell r="F2079" t="str">
            <v>m3</v>
          </cell>
          <cell r="G2079">
            <v>86.21</v>
          </cell>
          <cell r="H2079">
            <v>86.21</v>
          </cell>
          <cell r="AI2079">
            <v>0</v>
          </cell>
          <cell r="AJ2079" t="str">
            <v>N</v>
          </cell>
        </row>
        <row r="2080">
          <cell r="A2080" t="str">
            <v>21-01-a-04</v>
          </cell>
          <cell r="B2080" t="str">
            <v>Excavate well in dry &amp; dispose of soil within 50m in ordinary soil or sand : 4.5 to 6 m depth</v>
          </cell>
          <cell r="C2080" t="str">
            <v>100 Cft</v>
          </cell>
          <cell r="D2080">
            <v>278.88</v>
          </cell>
          <cell r="E2080">
            <v>278.88</v>
          </cell>
          <cell r="F2080" t="str">
            <v>m3</v>
          </cell>
          <cell r="G2080">
            <v>98.49</v>
          </cell>
          <cell r="H2080">
            <v>98.49</v>
          </cell>
          <cell r="AI2080">
            <v>0</v>
          </cell>
          <cell r="AJ2080" t="str">
            <v>N</v>
          </cell>
        </row>
        <row r="2081">
          <cell r="A2081" t="str">
            <v>21-01-b-01</v>
          </cell>
          <cell r="B2081" t="str">
            <v>Excavate well in dry &amp; dispose of soil within 50m in hard soil : Upto 1.5 m depth</v>
          </cell>
          <cell r="C2081" t="str">
            <v>100 Cft</v>
          </cell>
          <cell r="D2081">
            <v>252.81</v>
          </cell>
          <cell r="E2081">
            <v>252.81</v>
          </cell>
          <cell r="F2081" t="str">
            <v>m3</v>
          </cell>
          <cell r="G2081">
            <v>89.28</v>
          </cell>
          <cell r="H2081">
            <v>89.28</v>
          </cell>
          <cell r="AI2081">
            <v>0</v>
          </cell>
          <cell r="AJ2081" t="str">
            <v>N</v>
          </cell>
        </row>
        <row r="2082">
          <cell r="A2082" t="str">
            <v>21-01-b-02</v>
          </cell>
          <cell r="B2082" t="str">
            <v>Excavate well in dry &amp; dispose of soil within 50m in hard soil : Above 1.5 to 3 m depth</v>
          </cell>
          <cell r="C2082" t="str">
            <v>100 Cft</v>
          </cell>
          <cell r="D2082">
            <v>263.87</v>
          </cell>
          <cell r="E2082">
            <v>263.87</v>
          </cell>
          <cell r="F2082" t="str">
            <v>m3</v>
          </cell>
          <cell r="G2082">
            <v>93.19</v>
          </cell>
          <cell r="H2082">
            <v>93.19</v>
          </cell>
          <cell r="AI2082">
            <v>0</v>
          </cell>
          <cell r="AJ2082" t="str">
            <v>N</v>
          </cell>
        </row>
        <row r="2083">
          <cell r="A2083" t="str">
            <v>21-01-b-03</v>
          </cell>
          <cell r="B2083" t="str">
            <v>Excavate well in dry &amp; dispose of soil within 50m in hard soil : Above 3 to 4.5 m depth</v>
          </cell>
          <cell r="C2083" t="str">
            <v>100 Cft</v>
          </cell>
          <cell r="D2083">
            <v>288.36</v>
          </cell>
          <cell r="E2083">
            <v>288.36</v>
          </cell>
          <cell r="F2083" t="str">
            <v>m3</v>
          </cell>
          <cell r="G2083">
            <v>101.83</v>
          </cell>
          <cell r="H2083">
            <v>101.83</v>
          </cell>
          <cell r="AI2083">
            <v>0</v>
          </cell>
          <cell r="AJ2083" t="str">
            <v>N</v>
          </cell>
        </row>
        <row r="2084">
          <cell r="A2084" t="str">
            <v>21-01-b-04</v>
          </cell>
          <cell r="B2084" t="str">
            <v>Excavate well in dry &amp; dispose of soil within 50m in hard soil : Above 4.5 to 6 m depth</v>
          </cell>
          <cell r="C2084" t="str">
            <v>100 Cft</v>
          </cell>
          <cell r="D2084">
            <v>324.70999999999998</v>
          </cell>
          <cell r="E2084">
            <v>324.70999999999998</v>
          </cell>
          <cell r="F2084" t="str">
            <v>m3</v>
          </cell>
          <cell r="G2084">
            <v>114.67</v>
          </cell>
          <cell r="H2084">
            <v>114.67</v>
          </cell>
          <cell r="AI2084">
            <v>0</v>
          </cell>
          <cell r="AJ2084" t="str">
            <v>N</v>
          </cell>
        </row>
        <row r="2085">
          <cell r="A2085" t="str">
            <v>21-01-c-01</v>
          </cell>
          <cell r="B2085" t="str">
            <v>Excavate well in dry &amp; dispose of soil within 50m in hard strata like shingle : Upto 1.5 m depth</v>
          </cell>
          <cell r="C2085" t="str">
            <v>100 Cft</v>
          </cell>
          <cell r="D2085">
            <v>544.34</v>
          </cell>
          <cell r="E2085">
            <v>544.34</v>
          </cell>
          <cell r="F2085" t="str">
            <v>m3</v>
          </cell>
          <cell r="G2085">
            <v>192.23</v>
          </cell>
          <cell r="H2085">
            <v>192.23</v>
          </cell>
          <cell r="AI2085">
            <v>0</v>
          </cell>
          <cell r="AJ2085" t="str">
            <v>N</v>
          </cell>
        </row>
        <row r="2086">
          <cell r="A2086" t="str">
            <v>21-01-c-02</v>
          </cell>
          <cell r="B2086" t="str">
            <v>Excavate well in dry &amp; dispose of soil within 50m in hard strata like shingle :1.5 to 3 m depth</v>
          </cell>
          <cell r="C2086" t="str">
            <v>100 Cft</v>
          </cell>
          <cell r="D2086">
            <v>564.09</v>
          </cell>
          <cell r="E2086">
            <v>564.09</v>
          </cell>
          <cell r="F2086" t="str">
            <v>m3</v>
          </cell>
          <cell r="G2086">
            <v>199.21</v>
          </cell>
          <cell r="H2086">
            <v>199.21</v>
          </cell>
          <cell r="AI2086">
            <v>0</v>
          </cell>
          <cell r="AJ2086" t="str">
            <v>N</v>
          </cell>
        </row>
        <row r="2087">
          <cell r="A2087" t="str">
            <v>21-01-c-03</v>
          </cell>
          <cell r="B2087" t="str">
            <v>Excavate well in dry &amp; dispose of soil within 50m in hard strata like shingle : 3 to 4.5 m depth</v>
          </cell>
          <cell r="C2087" t="str">
            <v>100 Cft</v>
          </cell>
          <cell r="D2087">
            <v>587.79</v>
          </cell>
          <cell r="E2087">
            <v>587.79</v>
          </cell>
          <cell r="F2087" t="str">
            <v>m3</v>
          </cell>
          <cell r="G2087">
            <v>207.58</v>
          </cell>
          <cell r="H2087">
            <v>207.58</v>
          </cell>
          <cell r="AI2087">
            <v>0</v>
          </cell>
          <cell r="AJ2087" t="str">
            <v>N</v>
          </cell>
        </row>
        <row r="2088">
          <cell r="A2088" t="str">
            <v>21-01-c-04</v>
          </cell>
          <cell r="B2088" t="str">
            <v>Excavate well in dry &amp; dispose of soil within 50m in hard strata like shingle : 4.5 to 6 m depth</v>
          </cell>
          <cell r="C2088" t="str">
            <v>100 Cft</v>
          </cell>
          <cell r="D2088">
            <v>631.24</v>
          </cell>
          <cell r="E2088">
            <v>631.24</v>
          </cell>
          <cell r="F2088" t="str">
            <v>m3</v>
          </cell>
          <cell r="G2088">
            <v>222.92</v>
          </cell>
          <cell r="H2088">
            <v>222.92</v>
          </cell>
          <cell r="AI2088">
            <v>0</v>
          </cell>
          <cell r="AJ2088" t="str">
            <v>N</v>
          </cell>
        </row>
        <row r="2089">
          <cell r="A2089" t="str">
            <v>21-02-a-01</v>
          </cell>
          <cell r="B2089" t="str">
            <v>Dry sinking of well &amp; disposal of soil within 50m in ordinary soil : 3 to 4.5 m depth</v>
          </cell>
          <cell r="C2089" t="str">
            <v>100 Cft</v>
          </cell>
          <cell r="D2089">
            <v>1116.33</v>
          </cell>
          <cell r="E2089">
            <v>1116.33</v>
          </cell>
          <cell r="F2089" t="str">
            <v>m3</v>
          </cell>
          <cell r="G2089">
            <v>394.23</v>
          </cell>
          <cell r="H2089">
            <v>394.23</v>
          </cell>
          <cell r="AI2089">
            <v>0</v>
          </cell>
          <cell r="AJ2089" t="str">
            <v>N</v>
          </cell>
        </row>
        <row r="2090">
          <cell r="A2090" t="str">
            <v>21-02-a-02</v>
          </cell>
          <cell r="B2090" t="str">
            <v>Dry sinking of well &amp; disposal of soil within 50m in ordinary soil : 4.5 to 6 m depth</v>
          </cell>
          <cell r="C2090" t="str">
            <v>100 Cft</v>
          </cell>
          <cell r="D2090">
            <v>1395.21</v>
          </cell>
          <cell r="E2090">
            <v>1395.21</v>
          </cell>
          <cell r="F2090" t="str">
            <v>m3</v>
          </cell>
          <cell r="G2090">
            <v>492.71</v>
          </cell>
          <cell r="H2090">
            <v>492.71</v>
          </cell>
          <cell r="AI2090">
            <v>0</v>
          </cell>
          <cell r="AJ2090" t="str">
            <v>N</v>
          </cell>
        </row>
        <row r="2091">
          <cell r="A2091" t="str">
            <v>21-02-a-03</v>
          </cell>
          <cell r="B2091" t="str">
            <v>Dry sinking of well &amp; disposal of soil within 50m in ordinary soil : 6 to 7.5 m depth</v>
          </cell>
          <cell r="C2091" t="str">
            <v>100 Cft</v>
          </cell>
          <cell r="D2091">
            <v>1674.09</v>
          </cell>
          <cell r="E2091">
            <v>1674.09</v>
          </cell>
          <cell r="F2091" t="str">
            <v>m3</v>
          </cell>
          <cell r="G2091">
            <v>591.20000000000005</v>
          </cell>
          <cell r="H2091">
            <v>591.20000000000005</v>
          </cell>
          <cell r="AI2091">
            <v>0</v>
          </cell>
          <cell r="AJ2091" t="str">
            <v>N</v>
          </cell>
        </row>
        <row r="2092">
          <cell r="A2092" t="str">
            <v>21-02-a-04</v>
          </cell>
          <cell r="B2092" t="str">
            <v>Dry sinking of well &amp; disposal of soil within 50m in ordinary soil : 7.5 to 9 m depth</v>
          </cell>
          <cell r="C2092" t="str">
            <v>100 Cft</v>
          </cell>
          <cell r="D2092">
            <v>1952.98</v>
          </cell>
          <cell r="E2092">
            <v>1952.98</v>
          </cell>
          <cell r="F2092" t="str">
            <v>m3</v>
          </cell>
          <cell r="G2092">
            <v>689.69</v>
          </cell>
          <cell r="H2092">
            <v>689.69</v>
          </cell>
          <cell r="AI2092">
            <v>0</v>
          </cell>
          <cell r="AJ2092" t="str">
            <v>N</v>
          </cell>
        </row>
        <row r="2093">
          <cell r="A2093" t="str">
            <v>21-02-a-05</v>
          </cell>
          <cell r="B2093" t="str">
            <v>Dry sinking of well &amp; disposal of soil within 50m in ordinary soil : 9 to 10.5 m depth</v>
          </cell>
          <cell r="C2093" t="str">
            <v>100 Cft</v>
          </cell>
          <cell r="D2093">
            <v>2231.86</v>
          </cell>
          <cell r="E2093">
            <v>2231.86</v>
          </cell>
          <cell r="F2093" t="str">
            <v>m3</v>
          </cell>
          <cell r="G2093">
            <v>788.17</v>
          </cell>
          <cell r="H2093">
            <v>788.17</v>
          </cell>
          <cell r="AI2093">
            <v>0</v>
          </cell>
          <cell r="AJ2093" t="str">
            <v>N</v>
          </cell>
        </row>
        <row r="2094">
          <cell r="A2094" t="str">
            <v>21-02-a-06</v>
          </cell>
          <cell r="B2094" t="str">
            <v>Dry sinking of well &amp; disposal of soil within 50m in ordinary soil : 10.5 to 12 m depth</v>
          </cell>
          <cell r="C2094" t="str">
            <v>100 Cft</v>
          </cell>
          <cell r="D2094">
            <v>2510.7399999999998</v>
          </cell>
          <cell r="E2094">
            <v>2510.7399999999998</v>
          </cell>
          <cell r="F2094" t="str">
            <v>m3</v>
          </cell>
          <cell r="G2094">
            <v>886.66</v>
          </cell>
          <cell r="H2094">
            <v>886.66</v>
          </cell>
          <cell r="AI2094">
            <v>0</v>
          </cell>
          <cell r="AJ2094" t="str">
            <v>N</v>
          </cell>
        </row>
        <row r="2095">
          <cell r="A2095" t="str">
            <v>21-02-a-07</v>
          </cell>
          <cell r="B2095" t="str">
            <v>Dry sinking of well &amp; disposal of soil within 50m in ordinary soil : 12 to 13.5 m depth</v>
          </cell>
          <cell r="C2095" t="str">
            <v>100 Cft</v>
          </cell>
          <cell r="D2095">
            <v>2790.42</v>
          </cell>
          <cell r="E2095">
            <v>2790.42</v>
          </cell>
          <cell r="F2095" t="str">
            <v>m3</v>
          </cell>
          <cell r="G2095">
            <v>985.43</v>
          </cell>
          <cell r="H2095">
            <v>985.43</v>
          </cell>
          <cell r="AI2095">
            <v>0</v>
          </cell>
          <cell r="AJ2095" t="str">
            <v>N</v>
          </cell>
        </row>
        <row r="2096">
          <cell r="A2096" t="str">
            <v>21-02-a-08</v>
          </cell>
          <cell r="B2096" t="str">
            <v>Dry sinking of well &amp; disposal of soil within 50m in ordinary soil : Exceeding 13.5 m depth</v>
          </cell>
          <cell r="C2096" t="str">
            <v>100 Cft</v>
          </cell>
          <cell r="D2096">
            <v>3069.3</v>
          </cell>
          <cell r="E2096">
            <v>3069.3</v>
          </cell>
          <cell r="F2096" t="str">
            <v>m3</v>
          </cell>
          <cell r="G2096">
            <v>1083.9100000000001</v>
          </cell>
          <cell r="H2096">
            <v>1083.9100000000001</v>
          </cell>
          <cell r="AI2096">
            <v>0</v>
          </cell>
          <cell r="AJ2096" t="str">
            <v>N</v>
          </cell>
        </row>
        <row r="2097">
          <cell r="A2097" t="str">
            <v>21-02-b-01</v>
          </cell>
          <cell r="B2097" t="str">
            <v>Dry sinking of well &amp; disposal of soil within 50m in hard soil : 3 to 4.5 m depth</v>
          </cell>
          <cell r="C2097" t="str">
            <v>100 Cft</v>
          </cell>
          <cell r="D2097">
            <v>1534.26</v>
          </cell>
          <cell r="E2097">
            <v>1534.26</v>
          </cell>
          <cell r="F2097" t="str">
            <v>m3</v>
          </cell>
          <cell r="G2097">
            <v>541.82000000000005</v>
          </cell>
          <cell r="H2097">
            <v>541.82000000000005</v>
          </cell>
          <cell r="AI2097">
            <v>0</v>
          </cell>
          <cell r="AJ2097" t="str">
            <v>N</v>
          </cell>
        </row>
        <row r="2098">
          <cell r="A2098" t="str">
            <v>21-02-b-02</v>
          </cell>
          <cell r="B2098" t="str">
            <v>Dry sinking of well &amp; disposal of soil within 50m in hard soil : 4.5 to 6 m depth</v>
          </cell>
          <cell r="C2098" t="str">
            <v>100 Cft</v>
          </cell>
          <cell r="D2098">
            <v>1813.14</v>
          </cell>
          <cell r="E2098">
            <v>1813.14</v>
          </cell>
          <cell r="F2098" t="str">
            <v>m3</v>
          </cell>
          <cell r="G2098">
            <v>640.29999999999995</v>
          </cell>
          <cell r="H2098">
            <v>640.29999999999995</v>
          </cell>
          <cell r="AI2098">
            <v>0</v>
          </cell>
          <cell r="AJ2098" t="str">
            <v>N</v>
          </cell>
        </row>
        <row r="2099">
          <cell r="A2099" t="str">
            <v>21-02-b-03</v>
          </cell>
          <cell r="B2099" t="str">
            <v>Dry sinking of well &amp; disposal of soil within 50m in hard soil : 6 to 7.5 m depth</v>
          </cell>
          <cell r="C2099" t="str">
            <v>100 Cft</v>
          </cell>
          <cell r="D2099">
            <v>2092.81</v>
          </cell>
          <cell r="E2099">
            <v>2092.81</v>
          </cell>
          <cell r="F2099" t="str">
            <v>m3</v>
          </cell>
          <cell r="G2099">
            <v>739.07</v>
          </cell>
          <cell r="H2099">
            <v>739.07</v>
          </cell>
          <cell r="AI2099">
            <v>0</v>
          </cell>
          <cell r="AJ2099" t="str">
            <v>N</v>
          </cell>
        </row>
        <row r="2100">
          <cell r="A2100" t="str">
            <v>21-02-b-04</v>
          </cell>
          <cell r="B2100" t="str">
            <v>Dry sinking of well &amp; disposal of soil within 50m in hard soil : 7.5 to 9 m depth</v>
          </cell>
          <cell r="C2100" t="str">
            <v>100 Cft</v>
          </cell>
          <cell r="D2100">
            <v>2371.6999999999998</v>
          </cell>
          <cell r="E2100">
            <v>2371.6999999999998</v>
          </cell>
          <cell r="F2100" t="str">
            <v>m3</v>
          </cell>
          <cell r="G2100">
            <v>837.56</v>
          </cell>
          <cell r="H2100">
            <v>837.56</v>
          </cell>
          <cell r="AI2100">
            <v>0</v>
          </cell>
          <cell r="AJ2100" t="str">
            <v>N</v>
          </cell>
        </row>
        <row r="2101">
          <cell r="A2101" t="str">
            <v>21-02-b-05</v>
          </cell>
          <cell r="B2101" t="str">
            <v>Dry sinking of well &amp; disposal of soil within 50m in hard soil : 9 to 10.5 m depth</v>
          </cell>
          <cell r="C2101" t="str">
            <v>100 Cft</v>
          </cell>
          <cell r="D2101">
            <v>2650.58</v>
          </cell>
          <cell r="E2101">
            <v>2650.58</v>
          </cell>
          <cell r="F2101" t="str">
            <v>m3</v>
          </cell>
          <cell r="G2101">
            <v>936.05</v>
          </cell>
          <cell r="H2101">
            <v>936.05</v>
          </cell>
          <cell r="AI2101">
            <v>0</v>
          </cell>
          <cell r="AJ2101" t="str">
            <v>N</v>
          </cell>
        </row>
        <row r="2102">
          <cell r="A2102" t="str">
            <v>21-02-b-06</v>
          </cell>
          <cell r="B2102" t="str">
            <v>Dry sinking of well &amp; disposal of soil within 50m in hard soil : 10.5 to 12 m depth</v>
          </cell>
          <cell r="C2102" t="str">
            <v>100 Cft</v>
          </cell>
          <cell r="D2102">
            <v>2929.47</v>
          </cell>
          <cell r="E2102">
            <v>2929.47</v>
          </cell>
          <cell r="F2102" t="str">
            <v>m3</v>
          </cell>
          <cell r="G2102">
            <v>1034.53</v>
          </cell>
          <cell r="H2102">
            <v>1034.53</v>
          </cell>
          <cell r="AI2102">
            <v>0</v>
          </cell>
          <cell r="AJ2102" t="str">
            <v>N</v>
          </cell>
        </row>
        <row r="2103">
          <cell r="A2103" t="str">
            <v>21-02-b-07</v>
          </cell>
          <cell r="B2103" t="str">
            <v>Dry sinking of well &amp; disposal of soil within 50m in hard soil : 12 to 13.5 m depth</v>
          </cell>
          <cell r="C2103" t="str">
            <v>100 Cft</v>
          </cell>
          <cell r="D2103">
            <v>3208.35</v>
          </cell>
          <cell r="E2103">
            <v>3208.35</v>
          </cell>
          <cell r="F2103" t="str">
            <v>m3</v>
          </cell>
          <cell r="G2103">
            <v>1133.02</v>
          </cell>
          <cell r="H2103">
            <v>1133.02</v>
          </cell>
          <cell r="AI2103">
            <v>0</v>
          </cell>
          <cell r="AJ2103" t="str">
            <v>N</v>
          </cell>
        </row>
        <row r="2104">
          <cell r="A2104" t="str">
            <v>21-02-b-08</v>
          </cell>
          <cell r="B2104" t="str">
            <v>Dry sinking of well &amp; disposal of soil within 50m in hard soil : Exceeding 13.5 m depth</v>
          </cell>
          <cell r="C2104" t="str">
            <v>100 Cft</v>
          </cell>
          <cell r="D2104">
            <v>3487.23</v>
          </cell>
          <cell r="E2104">
            <v>3487.23</v>
          </cell>
          <cell r="F2104" t="str">
            <v>m3</v>
          </cell>
          <cell r="G2104">
            <v>1231.51</v>
          </cell>
          <cell r="H2104">
            <v>1231.51</v>
          </cell>
          <cell r="AI2104">
            <v>0</v>
          </cell>
          <cell r="AJ2104" t="str">
            <v>N</v>
          </cell>
        </row>
        <row r="2105">
          <cell r="A2105" t="str">
            <v>21-02-c-01</v>
          </cell>
          <cell r="B2105" t="str">
            <v>Dry sinking of well &amp; disposal of soil within 50m in hard strata like shingle : 3 to 4.5 m depth</v>
          </cell>
          <cell r="C2105" t="str">
            <v>100 Cft</v>
          </cell>
          <cell r="D2105">
            <v>2092.02</v>
          </cell>
          <cell r="E2105">
            <v>2092.02</v>
          </cell>
          <cell r="F2105" t="str">
            <v>m3</v>
          </cell>
          <cell r="G2105">
            <v>738.79</v>
          </cell>
          <cell r="H2105">
            <v>738.79</v>
          </cell>
          <cell r="AI2105">
            <v>0</v>
          </cell>
          <cell r="AJ2105" t="str">
            <v>N</v>
          </cell>
        </row>
        <row r="2106">
          <cell r="A2106" t="str">
            <v>21-02-c-02</v>
          </cell>
          <cell r="B2106" t="str">
            <v>Dry sinking of well &amp; disposal of soil within 50m in hard strata like shingle : 4.5 to 6 m depth</v>
          </cell>
          <cell r="C2106" t="str">
            <v>100 Cft</v>
          </cell>
          <cell r="D2106">
            <v>2371.6999999999998</v>
          </cell>
          <cell r="E2106">
            <v>2371.6999999999998</v>
          </cell>
          <cell r="F2106" t="str">
            <v>m3</v>
          </cell>
          <cell r="G2106">
            <v>837.56</v>
          </cell>
          <cell r="H2106">
            <v>837.56</v>
          </cell>
          <cell r="AI2106">
            <v>0</v>
          </cell>
          <cell r="AJ2106" t="str">
            <v>N</v>
          </cell>
        </row>
        <row r="2107">
          <cell r="A2107" t="str">
            <v>21-02-c-03</v>
          </cell>
          <cell r="B2107" t="str">
            <v>Dry sinking of well &amp; disposal of soil within 50m in hard strata like shingle : 6 to 7.5 m depth</v>
          </cell>
          <cell r="C2107" t="str">
            <v>100 Cft</v>
          </cell>
          <cell r="D2107">
            <v>2650.58</v>
          </cell>
          <cell r="E2107">
            <v>2650.58</v>
          </cell>
          <cell r="F2107" t="str">
            <v>m3</v>
          </cell>
          <cell r="G2107">
            <v>936.05</v>
          </cell>
          <cell r="H2107">
            <v>936.05</v>
          </cell>
          <cell r="AI2107">
            <v>0</v>
          </cell>
          <cell r="AJ2107" t="str">
            <v>N</v>
          </cell>
        </row>
        <row r="2108">
          <cell r="A2108" t="str">
            <v>21-02-c-04</v>
          </cell>
          <cell r="B2108" t="str">
            <v>Dry sinking of well &amp; disposal of soil within 50m in hard strata like shingle : 7.5 to 9 m depth</v>
          </cell>
          <cell r="C2108" t="str">
            <v>100 Cft</v>
          </cell>
          <cell r="D2108">
            <v>2929.47</v>
          </cell>
          <cell r="E2108">
            <v>2929.47</v>
          </cell>
          <cell r="F2108" t="str">
            <v>m3</v>
          </cell>
          <cell r="G2108">
            <v>1034.53</v>
          </cell>
          <cell r="H2108">
            <v>1034.53</v>
          </cell>
          <cell r="AI2108">
            <v>0</v>
          </cell>
          <cell r="AJ2108" t="str">
            <v>N</v>
          </cell>
        </row>
        <row r="2109">
          <cell r="A2109" t="str">
            <v>21-02-c-05</v>
          </cell>
          <cell r="B2109" t="str">
            <v>Dry sinking of well &amp; disposal of soil within 50m in hard strata like shingle : 9 to 10.5 m depth</v>
          </cell>
          <cell r="C2109" t="str">
            <v>100 Cft</v>
          </cell>
          <cell r="D2109">
            <v>3208.35</v>
          </cell>
          <cell r="E2109">
            <v>3208.35</v>
          </cell>
          <cell r="F2109" t="str">
            <v>m3</v>
          </cell>
          <cell r="G2109">
            <v>1133.02</v>
          </cell>
          <cell r="H2109">
            <v>1133.02</v>
          </cell>
          <cell r="AI2109">
            <v>0</v>
          </cell>
          <cell r="AJ2109" t="str">
            <v>N</v>
          </cell>
        </row>
        <row r="2110">
          <cell r="A2110" t="str">
            <v>21-02-c-06</v>
          </cell>
          <cell r="B2110" t="str">
            <v>Dry sinking of well &amp; disposal of soil within 50m in hard strata like shingle : 10.5 to 12 m depth</v>
          </cell>
          <cell r="C2110" t="str">
            <v>100 Cft</v>
          </cell>
          <cell r="D2110">
            <v>3487.23</v>
          </cell>
          <cell r="E2110">
            <v>3487.23</v>
          </cell>
          <cell r="F2110" t="str">
            <v>m3</v>
          </cell>
          <cell r="G2110">
            <v>1231.51</v>
          </cell>
          <cell r="H2110">
            <v>1231.51</v>
          </cell>
          <cell r="AI2110">
            <v>0</v>
          </cell>
          <cell r="AJ2110" t="str">
            <v>N</v>
          </cell>
        </row>
        <row r="2111">
          <cell r="A2111" t="str">
            <v>21-02-c-07</v>
          </cell>
          <cell r="B2111" t="str">
            <v>Dry sinking of well &amp; disposal of soil within 50m in hard strata like shingle : 12 to 13.5 m depth</v>
          </cell>
          <cell r="C2111" t="str">
            <v>100 Cft</v>
          </cell>
          <cell r="D2111">
            <v>3766.91</v>
          </cell>
          <cell r="E2111">
            <v>3766.91</v>
          </cell>
          <cell r="F2111" t="str">
            <v>m3</v>
          </cell>
          <cell r="G2111">
            <v>1330.27</v>
          </cell>
          <cell r="H2111">
            <v>1330.27</v>
          </cell>
          <cell r="AI2111">
            <v>0</v>
          </cell>
          <cell r="AJ2111" t="str">
            <v>N</v>
          </cell>
        </row>
        <row r="2112">
          <cell r="A2112" t="str">
            <v>21-02-c-08</v>
          </cell>
          <cell r="B2112" t="str">
            <v>Dry sinking of well &amp; disposal of soil within 50m in hard strata like shingle : Over 13.5 m depth</v>
          </cell>
          <cell r="C2112" t="str">
            <v>100 Cft</v>
          </cell>
          <cell r="D2112">
            <v>4045.79</v>
          </cell>
          <cell r="E2112">
            <v>4045.79</v>
          </cell>
          <cell r="F2112" t="str">
            <v>m3</v>
          </cell>
          <cell r="G2112">
            <v>1428.76</v>
          </cell>
          <cell r="H2112">
            <v>1428.76</v>
          </cell>
          <cell r="AI2112">
            <v>0</v>
          </cell>
          <cell r="AJ2112" t="str">
            <v>N</v>
          </cell>
        </row>
        <row r="2113">
          <cell r="A2113" t="str">
            <v>21-03-a-01</v>
          </cell>
          <cell r="B2113" t="str">
            <v>Wet sinking of well for depths below spring level Upto 1.5 m depth</v>
          </cell>
          <cell r="C2113" t="str">
            <v>100 Cft</v>
          </cell>
          <cell r="D2113">
            <v>1325.6</v>
          </cell>
          <cell r="E2113">
            <v>1325.6</v>
          </cell>
          <cell r="F2113" t="str">
            <v>m3</v>
          </cell>
          <cell r="G2113">
            <v>468.13</v>
          </cell>
          <cell r="H2113">
            <v>468.13</v>
          </cell>
          <cell r="J2113" t="str">
            <v>The outer dimensions</v>
          </cell>
          <cell r="AI2113">
            <v>0</v>
          </cell>
          <cell r="AJ2113" t="str">
            <v>N</v>
          </cell>
        </row>
        <row r="2114">
          <cell r="A2114" t="str">
            <v>21-03-a-02</v>
          </cell>
          <cell r="B2114" t="str">
            <v>Wet sinking of well for depths below spring level Above 1.5 to 3 m depth</v>
          </cell>
          <cell r="C2114" t="str">
            <v>100 Cft</v>
          </cell>
          <cell r="D2114">
            <v>2665.68</v>
          </cell>
          <cell r="E2114">
            <v>2665.68</v>
          </cell>
          <cell r="F2114" t="str">
            <v>m3</v>
          </cell>
          <cell r="G2114">
            <v>941.38</v>
          </cell>
          <cell r="H2114">
            <v>941.38</v>
          </cell>
          <cell r="AI2114">
            <v>0</v>
          </cell>
          <cell r="AJ2114" t="str">
            <v>N</v>
          </cell>
        </row>
        <row r="2115">
          <cell r="A2115" t="str">
            <v>21-03-a-03</v>
          </cell>
          <cell r="B2115" t="str">
            <v>Wet sinking of well for depths below spring level Above 3 to 4.5 m depth</v>
          </cell>
          <cell r="C2115" t="str">
            <v>100 Cft</v>
          </cell>
          <cell r="D2115">
            <v>4102.24</v>
          </cell>
          <cell r="E2115">
            <v>4102.24</v>
          </cell>
          <cell r="F2115" t="str">
            <v>m3</v>
          </cell>
          <cell r="G2115">
            <v>1448.69</v>
          </cell>
          <cell r="H2115">
            <v>1448.69</v>
          </cell>
          <cell r="AI2115">
            <v>0</v>
          </cell>
          <cell r="AJ2115" t="str">
            <v>N</v>
          </cell>
        </row>
        <row r="2116">
          <cell r="A2116" t="str">
            <v>21-03-a-04</v>
          </cell>
          <cell r="B2116" t="str">
            <v>Wet sinking of well for depths below spring level Above 4.5 to 6 m depth</v>
          </cell>
          <cell r="C2116" t="str">
            <v>100 Cft</v>
          </cell>
          <cell r="D2116">
            <v>5553.27</v>
          </cell>
          <cell r="E2116">
            <v>5553.27</v>
          </cell>
          <cell r="F2116" t="str">
            <v>m3</v>
          </cell>
          <cell r="G2116">
            <v>1961.12</v>
          </cell>
          <cell r="H2116">
            <v>1961.12</v>
          </cell>
          <cell r="AI2116">
            <v>0</v>
          </cell>
          <cell r="AJ2116" t="str">
            <v>N</v>
          </cell>
        </row>
        <row r="2117">
          <cell r="A2117" t="str">
            <v>21-03-a-05</v>
          </cell>
          <cell r="B2117" t="str">
            <v>Wet sinking of well for depths below spring level Above 6 to 7.5 m depth</v>
          </cell>
          <cell r="C2117" t="str">
            <v>100 Cft</v>
          </cell>
          <cell r="D2117">
            <v>7322.87</v>
          </cell>
          <cell r="E2117">
            <v>7322.87</v>
          </cell>
          <cell r="F2117" t="str">
            <v>m3</v>
          </cell>
          <cell r="G2117">
            <v>2586.0500000000002</v>
          </cell>
          <cell r="H2117">
            <v>2586.0500000000002</v>
          </cell>
          <cell r="AI2117">
            <v>0</v>
          </cell>
          <cell r="AJ2117" t="str">
            <v>N</v>
          </cell>
        </row>
        <row r="2118">
          <cell r="A2118" t="str">
            <v>21-03-a-06</v>
          </cell>
          <cell r="B2118" t="str">
            <v>Wet sinking of well for depths below spring level Above 7.5 to 9 m depth</v>
          </cell>
          <cell r="C2118" t="str">
            <v>100 Cft</v>
          </cell>
          <cell r="D2118">
            <v>9354.33</v>
          </cell>
          <cell r="E2118">
            <v>9354.33</v>
          </cell>
          <cell r="F2118" t="str">
            <v>m3</v>
          </cell>
          <cell r="G2118">
            <v>3303.45</v>
          </cell>
          <cell r="H2118">
            <v>3303.45</v>
          </cell>
          <cell r="AI2118">
            <v>0</v>
          </cell>
          <cell r="AJ2118" t="str">
            <v>N</v>
          </cell>
        </row>
        <row r="2119">
          <cell r="A2119" t="str">
            <v>21-03-a-07</v>
          </cell>
          <cell r="B2119" t="str">
            <v>Wet sinking of well for depths below spring level Above 9 to 10.5 m depth</v>
          </cell>
          <cell r="C2119" t="str">
            <v>100 Cft</v>
          </cell>
          <cell r="D2119">
            <v>11345.75</v>
          </cell>
          <cell r="E2119">
            <v>11345.75</v>
          </cell>
          <cell r="F2119" t="str">
            <v>m3</v>
          </cell>
          <cell r="G2119">
            <v>4006.72</v>
          </cell>
          <cell r="H2119">
            <v>4006.72</v>
          </cell>
          <cell r="AI2119">
            <v>0</v>
          </cell>
          <cell r="AJ2119" t="str">
            <v>N</v>
          </cell>
        </row>
        <row r="2120">
          <cell r="A2120" t="str">
            <v>21-03-a-08</v>
          </cell>
          <cell r="B2120" t="str">
            <v>Wet sinking of well for depths below spring level Above 10.5 to 12 m depth</v>
          </cell>
          <cell r="C2120" t="str">
            <v>100 Cft</v>
          </cell>
          <cell r="D2120">
            <v>14029.52</v>
          </cell>
          <cell r="E2120">
            <v>14029.52</v>
          </cell>
          <cell r="F2120" t="str">
            <v>m3</v>
          </cell>
          <cell r="G2120">
            <v>4954.4799999999996</v>
          </cell>
          <cell r="H2120">
            <v>4954.4799999999996</v>
          </cell>
          <cell r="AI2120">
            <v>0</v>
          </cell>
          <cell r="AJ2120" t="str">
            <v>N</v>
          </cell>
        </row>
        <row r="2121">
          <cell r="A2121" t="str">
            <v>21-03-a-09</v>
          </cell>
          <cell r="B2121" t="str">
            <v>Wet sinking of well for depths below spring level Above 12 to 13.5 m depth</v>
          </cell>
          <cell r="C2121" t="str">
            <v>100 Cft</v>
          </cell>
          <cell r="D2121">
            <v>16659.650000000001</v>
          </cell>
          <cell r="E2121">
            <v>16659.650000000001</v>
          </cell>
          <cell r="F2121" t="str">
            <v>m3</v>
          </cell>
          <cell r="G2121">
            <v>5883.31</v>
          </cell>
          <cell r="H2121">
            <v>5883.31</v>
          </cell>
          <cell r="AI2121">
            <v>0</v>
          </cell>
          <cell r="AJ2121" t="str">
            <v>N</v>
          </cell>
        </row>
        <row r="2122">
          <cell r="A2122" t="str">
            <v>21-03-a-10</v>
          </cell>
          <cell r="B2122" t="str">
            <v>Wet sinking of well for depths below spring level Exceeding 13.5 m depth</v>
          </cell>
          <cell r="C2122" t="str">
            <v>100 Cft</v>
          </cell>
          <cell r="D2122">
            <v>20044.7</v>
          </cell>
          <cell r="E2122">
            <v>20044.7</v>
          </cell>
          <cell r="F2122" t="str">
            <v>m3</v>
          </cell>
          <cell r="G2122">
            <v>7078.73</v>
          </cell>
          <cell r="H2122">
            <v>7078.73</v>
          </cell>
          <cell r="AI2122">
            <v>0</v>
          </cell>
          <cell r="AJ2122" t="str">
            <v>N</v>
          </cell>
        </row>
        <row r="2123">
          <cell r="A2123" t="str">
            <v>21-03-b-01</v>
          </cell>
          <cell r="B2123" t="str">
            <v>Wet sinking of well for depths below spring level in cohesive soil : Upto 1.5 m depth</v>
          </cell>
          <cell r="C2123" t="str">
            <v>100 Cft</v>
          </cell>
          <cell r="D2123">
            <v>1705.52</v>
          </cell>
          <cell r="E2123">
            <v>1705.52</v>
          </cell>
          <cell r="F2123" t="str">
            <v>m3</v>
          </cell>
          <cell r="G2123">
            <v>602.29999999999995</v>
          </cell>
          <cell r="H2123">
            <v>602.29999999999995</v>
          </cell>
          <cell r="AI2123">
            <v>0</v>
          </cell>
          <cell r="AJ2123" t="str">
            <v>N</v>
          </cell>
        </row>
        <row r="2124">
          <cell r="A2124" t="str">
            <v>21-03-b-02</v>
          </cell>
          <cell r="B2124" t="str">
            <v>Wet sinking of well for depths below spring level in cohesive soil : 1.5 to 3 m depth</v>
          </cell>
          <cell r="C2124" t="str">
            <v>100 Cft</v>
          </cell>
          <cell r="D2124">
            <v>3333</v>
          </cell>
          <cell r="E2124">
            <v>3333</v>
          </cell>
          <cell r="F2124" t="str">
            <v>m3</v>
          </cell>
          <cell r="G2124">
            <v>1177.04</v>
          </cell>
          <cell r="H2124">
            <v>1177.04</v>
          </cell>
          <cell r="AI2124">
            <v>0</v>
          </cell>
          <cell r="AJ2124" t="str">
            <v>N</v>
          </cell>
        </row>
        <row r="2125">
          <cell r="A2125" t="str">
            <v>21-03-b-03</v>
          </cell>
          <cell r="B2125" t="str">
            <v>Wet sinking of well for depths below spring level in cohesive soil : Above 3 to 4.5 m depth</v>
          </cell>
          <cell r="C2125" t="str">
            <v>100 Cft</v>
          </cell>
          <cell r="D2125">
            <v>5030.79</v>
          </cell>
          <cell r="E2125">
            <v>5030.79</v>
          </cell>
          <cell r="F2125" t="str">
            <v>m3</v>
          </cell>
          <cell r="G2125">
            <v>1776.61</v>
          </cell>
          <cell r="H2125">
            <v>1776.61</v>
          </cell>
          <cell r="AI2125">
            <v>0</v>
          </cell>
          <cell r="AJ2125" t="str">
            <v>N</v>
          </cell>
        </row>
        <row r="2126">
          <cell r="A2126" t="str">
            <v>21-03-b-04</v>
          </cell>
          <cell r="B2126" t="str">
            <v>Wet sinking of well for depths below spring level in cohesive soil : Above 4.5 to 6 m depth</v>
          </cell>
          <cell r="C2126" t="str">
            <v>100 Cft</v>
          </cell>
          <cell r="D2126">
            <v>6665.21</v>
          </cell>
          <cell r="E2126">
            <v>6665.21</v>
          </cell>
          <cell r="F2126" t="str">
            <v>m3</v>
          </cell>
          <cell r="G2126">
            <v>2353.8000000000002</v>
          </cell>
          <cell r="H2126">
            <v>2353.8000000000002</v>
          </cell>
          <cell r="AI2126">
            <v>0</v>
          </cell>
          <cell r="AJ2126" t="str">
            <v>N</v>
          </cell>
        </row>
        <row r="2127">
          <cell r="A2127" t="str">
            <v>21-03-b-05</v>
          </cell>
          <cell r="B2127" t="str">
            <v>Wet sinking of well for depths below spring level in cohesive soil : Above 6 to 7.5 m depth</v>
          </cell>
          <cell r="C2127" t="str">
            <v>100 Cft</v>
          </cell>
          <cell r="D2127">
            <v>9192.81</v>
          </cell>
          <cell r="E2127">
            <v>9192.81</v>
          </cell>
          <cell r="F2127" t="str">
            <v>m3</v>
          </cell>
          <cell r="G2127">
            <v>3246.41</v>
          </cell>
          <cell r="H2127">
            <v>3246.41</v>
          </cell>
          <cell r="AI2127">
            <v>0</v>
          </cell>
          <cell r="AJ2127" t="str">
            <v>N</v>
          </cell>
        </row>
        <row r="2128">
          <cell r="A2128" t="str">
            <v>21-03-b-06</v>
          </cell>
          <cell r="B2128" t="str">
            <v>Wet sinking of well for depths below spring level in cohesive soil : Above 7.5 to 9 m depth</v>
          </cell>
          <cell r="C2128" t="str">
            <v>100 Cft</v>
          </cell>
          <cell r="D2128">
            <v>11591.9</v>
          </cell>
          <cell r="E2128">
            <v>11591.9</v>
          </cell>
          <cell r="F2128" t="str">
            <v>m3</v>
          </cell>
          <cell r="G2128">
            <v>4093.64</v>
          </cell>
          <cell r="H2128">
            <v>4093.64</v>
          </cell>
          <cell r="AI2128">
            <v>0</v>
          </cell>
          <cell r="AJ2128" t="str">
            <v>N</v>
          </cell>
        </row>
        <row r="2129">
          <cell r="A2129" t="str">
            <v>21-03-b-07</v>
          </cell>
          <cell r="B2129" t="str">
            <v>Wet sinking of well for depths below spring level in cohesive soil : Above 9 to 10.5 m depth</v>
          </cell>
          <cell r="C2129" t="str">
            <v>100 Cft</v>
          </cell>
          <cell r="D2129">
            <v>14218.25</v>
          </cell>
          <cell r="E2129">
            <v>14218.25</v>
          </cell>
          <cell r="F2129" t="str">
            <v>m3</v>
          </cell>
          <cell r="G2129">
            <v>5021.13</v>
          </cell>
          <cell r="H2129">
            <v>5021.13</v>
          </cell>
          <cell r="AI2129">
            <v>0</v>
          </cell>
          <cell r="AJ2129" t="str">
            <v>N</v>
          </cell>
        </row>
        <row r="2130">
          <cell r="A2130" t="str">
            <v>21-03-b-08</v>
          </cell>
          <cell r="B2130" t="str">
            <v>Wet sinking of well for depths below spring level in cohesive soil : Above 10.5 to 12 m depth</v>
          </cell>
          <cell r="C2130" t="str">
            <v>100 Cft</v>
          </cell>
          <cell r="D2130">
            <v>17775.71</v>
          </cell>
          <cell r="E2130">
            <v>17775.71</v>
          </cell>
          <cell r="F2130" t="str">
            <v>m3</v>
          </cell>
          <cell r="G2130">
            <v>6277.44</v>
          </cell>
          <cell r="H2130">
            <v>6277.44</v>
          </cell>
          <cell r="AI2130">
            <v>0</v>
          </cell>
          <cell r="AJ2130" t="str">
            <v>N</v>
          </cell>
        </row>
        <row r="2131">
          <cell r="A2131" t="str">
            <v>21-03-b-09</v>
          </cell>
          <cell r="B2131" t="str">
            <v>Wet sinking of well for depths below spring level in cohesive soil : Above 12 to 13.5 m depth</v>
          </cell>
          <cell r="C2131" t="str">
            <v>100 Cft</v>
          </cell>
          <cell r="D2131">
            <v>20825.259999999998</v>
          </cell>
          <cell r="E2131">
            <v>20825.259999999998</v>
          </cell>
          <cell r="F2131" t="str">
            <v>m3</v>
          </cell>
          <cell r="G2131">
            <v>7354.38</v>
          </cell>
          <cell r="H2131">
            <v>7354.38</v>
          </cell>
          <cell r="AI2131">
            <v>0</v>
          </cell>
          <cell r="AJ2131" t="str">
            <v>N</v>
          </cell>
        </row>
        <row r="2132">
          <cell r="A2132" t="str">
            <v>21-03-b-10</v>
          </cell>
          <cell r="B2132" t="str">
            <v>Wet sinking of well for depths below spring level in cohesive soil : Exceeding 13.5 m depth</v>
          </cell>
          <cell r="C2132" t="str">
            <v>100 Cft</v>
          </cell>
          <cell r="D2132">
            <v>24913.98</v>
          </cell>
          <cell r="E2132">
            <v>24913.98</v>
          </cell>
          <cell r="F2132" t="str">
            <v>m3</v>
          </cell>
          <cell r="G2132">
            <v>8798.2999999999993</v>
          </cell>
          <cell r="H2132">
            <v>8798.2999999999993</v>
          </cell>
          <cell r="AI2132">
            <v>0</v>
          </cell>
          <cell r="AJ2132" t="str">
            <v>N</v>
          </cell>
        </row>
        <row r="2133">
          <cell r="A2133" t="str">
            <v>21-03-c-01</v>
          </cell>
          <cell r="B2133" t="str">
            <v>Wet sinking of well for depths below spring level in shingle/gravel etc : Upto 1.5 m depth</v>
          </cell>
          <cell r="C2133" t="str">
            <v>100 Cft</v>
          </cell>
          <cell r="D2133">
            <v>3372.59</v>
          </cell>
          <cell r="E2133">
            <v>3372.59</v>
          </cell>
          <cell r="F2133" t="str">
            <v>m3</v>
          </cell>
          <cell r="G2133">
            <v>1191.02</v>
          </cell>
          <cell r="H2133">
            <v>1191.02</v>
          </cell>
          <cell r="AI2133">
            <v>0</v>
          </cell>
          <cell r="AJ2133" t="str">
            <v>N</v>
          </cell>
        </row>
        <row r="2134">
          <cell r="A2134" t="str">
            <v>21-03-c-02</v>
          </cell>
          <cell r="B2134" t="str">
            <v>Wet sinking of well for depths below spring level in shingle/gravel etc : 1.5 to 3 m depth</v>
          </cell>
          <cell r="C2134" t="str">
            <v>100 Cft</v>
          </cell>
          <cell r="D2134">
            <v>8030.75</v>
          </cell>
          <cell r="E2134">
            <v>8030.75</v>
          </cell>
          <cell r="F2134" t="str">
            <v>m3</v>
          </cell>
          <cell r="G2134">
            <v>2836.03</v>
          </cell>
          <cell r="H2134">
            <v>2836.03</v>
          </cell>
          <cell r="AI2134">
            <v>0</v>
          </cell>
          <cell r="AJ2134" t="str">
            <v>N</v>
          </cell>
        </row>
        <row r="2135">
          <cell r="A2135" t="str">
            <v>21-03-c-03</v>
          </cell>
          <cell r="B2135" t="str">
            <v>Wet sinking of well for depths below spring level in shingle/gravel etc : 3 to 4.5 m depth</v>
          </cell>
          <cell r="C2135" t="str">
            <v>100 Cft</v>
          </cell>
          <cell r="D2135">
            <v>10950.47</v>
          </cell>
          <cell r="E2135">
            <v>10950.47</v>
          </cell>
          <cell r="F2135" t="str">
            <v>m3</v>
          </cell>
          <cell r="G2135">
            <v>3867.13</v>
          </cell>
          <cell r="H2135">
            <v>3867.13</v>
          </cell>
          <cell r="AI2135">
            <v>0</v>
          </cell>
          <cell r="AJ2135" t="str">
            <v>N</v>
          </cell>
        </row>
        <row r="2136">
          <cell r="A2136" t="str">
            <v>21-03-c-04</v>
          </cell>
          <cell r="B2136" t="str">
            <v>Wet sinking of well for depths below spring level in shingle/gravel etc : 4.5 to 6 m depth</v>
          </cell>
          <cell r="C2136" t="str">
            <v>100 Cft</v>
          </cell>
          <cell r="D2136">
            <v>15163.14</v>
          </cell>
          <cell r="E2136">
            <v>15163.13</v>
          </cell>
          <cell r="F2136" t="str">
            <v>m3</v>
          </cell>
          <cell r="G2136">
            <v>5354.82</v>
          </cell>
          <cell r="H2136">
            <v>5354.81</v>
          </cell>
          <cell r="AI2136">
            <v>0</v>
          </cell>
          <cell r="AJ2136" t="str">
            <v>N</v>
          </cell>
        </row>
        <row r="2137">
          <cell r="A2137" t="str">
            <v>21-03-c-05</v>
          </cell>
          <cell r="B2137" t="str">
            <v>Wet sinking of well for depths below spring level in shingle/gravel etc : 6 to 7.5 m depth</v>
          </cell>
          <cell r="C2137" t="str">
            <v>100 Cft</v>
          </cell>
          <cell r="D2137">
            <v>22788.77</v>
          </cell>
          <cell r="E2137">
            <v>22788.77</v>
          </cell>
          <cell r="F2137" t="str">
            <v>m3</v>
          </cell>
          <cell r="G2137">
            <v>8047.79</v>
          </cell>
          <cell r="H2137">
            <v>8047.79</v>
          </cell>
          <cell r="AI2137">
            <v>0</v>
          </cell>
          <cell r="AJ2137" t="str">
            <v>N</v>
          </cell>
        </row>
        <row r="2138">
          <cell r="A2138" t="str">
            <v>21-03-c-06</v>
          </cell>
          <cell r="B2138" t="str">
            <v>Wet sinking of well for depths below spring level in shingle/gravel etc : 7.5 to 9 m depth</v>
          </cell>
          <cell r="C2138" t="str">
            <v>100 Cft</v>
          </cell>
          <cell r="D2138">
            <v>29484.97</v>
          </cell>
          <cell r="E2138">
            <v>29484.97</v>
          </cell>
          <cell r="F2138" t="str">
            <v>m3</v>
          </cell>
          <cell r="G2138">
            <v>10412.530000000001</v>
          </cell>
          <cell r="H2138">
            <v>10412.530000000001</v>
          </cell>
          <cell r="AI2138">
            <v>0</v>
          </cell>
          <cell r="AJ2138" t="str">
            <v>N</v>
          </cell>
        </row>
        <row r="2139">
          <cell r="A2139" t="str">
            <v>21-03-c-07</v>
          </cell>
          <cell r="B2139" t="str">
            <v>Wet sinking of well for depths below spring level in shingle/gravel etc : 9 to 10.5 m depth</v>
          </cell>
          <cell r="C2139" t="str">
            <v>100 Cft</v>
          </cell>
          <cell r="D2139">
            <v>36979.11</v>
          </cell>
          <cell r="E2139">
            <v>36979.11</v>
          </cell>
          <cell r="F2139" t="str">
            <v>m3</v>
          </cell>
          <cell r="G2139">
            <v>13059.06</v>
          </cell>
          <cell r="H2139">
            <v>13059.06</v>
          </cell>
          <cell r="AI2139">
            <v>0</v>
          </cell>
          <cell r="AJ2139" t="str">
            <v>N</v>
          </cell>
        </row>
        <row r="2140">
          <cell r="A2140" t="str">
            <v>21-03-c-08</v>
          </cell>
          <cell r="B2140" t="str">
            <v>Wet sinking of well for depths below spring level in shingle/gravel etc : 10.5 to 12 m depth</v>
          </cell>
          <cell r="C2140" t="str">
            <v>100 Cft</v>
          </cell>
          <cell r="D2140">
            <v>47902.71</v>
          </cell>
          <cell r="E2140">
            <v>47902.71</v>
          </cell>
          <cell r="F2140" t="str">
            <v>m3</v>
          </cell>
          <cell r="G2140">
            <v>16916.7</v>
          </cell>
          <cell r="H2140">
            <v>16916.7</v>
          </cell>
          <cell r="AI2140">
            <v>0</v>
          </cell>
          <cell r="AJ2140" t="str">
            <v>N</v>
          </cell>
        </row>
        <row r="2141">
          <cell r="A2141" t="str">
            <v>21-03-c-09</v>
          </cell>
          <cell r="B2141" t="str">
            <v>Wet sinking of well for depths below spring level in shingle/gravel etc : 12 to 13.5 m depth</v>
          </cell>
          <cell r="C2141" t="str">
            <v>100 Cft</v>
          </cell>
          <cell r="D2141">
            <v>60229.09</v>
          </cell>
          <cell r="E2141">
            <v>60229.09</v>
          </cell>
          <cell r="F2141" t="str">
            <v>m3</v>
          </cell>
          <cell r="G2141">
            <v>21269.72</v>
          </cell>
          <cell r="H2141">
            <v>21269.72</v>
          </cell>
          <cell r="AI2141">
            <v>0</v>
          </cell>
          <cell r="AJ2141" t="str">
            <v>N</v>
          </cell>
        </row>
        <row r="2142">
          <cell r="A2142" t="str">
            <v>21-03-c-10</v>
          </cell>
          <cell r="B2142" t="str">
            <v>Wet sinking of well for depths below spring level in shingle/gravel etc : Exceeding 13.5 m depth</v>
          </cell>
          <cell r="C2142" t="str">
            <v>100 Cft</v>
          </cell>
          <cell r="D2142">
            <v>76638.2</v>
          </cell>
          <cell r="E2142">
            <v>76638.2</v>
          </cell>
          <cell r="F2142" t="str">
            <v>m3</v>
          </cell>
          <cell r="G2142">
            <v>27064.55</v>
          </cell>
          <cell r="H2142">
            <v>27064.55</v>
          </cell>
          <cell r="AI2142">
            <v>0</v>
          </cell>
          <cell r="AJ2142" t="str">
            <v>N</v>
          </cell>
        </row>
        <row r="2143">
          <cell r="A2143" t="str">
            <v>21-04</v>
          </cell>
          <cell r="B2143" t="str">
            <v>Making &amp; fixing in position, kikar wood well curb</v>
          </cell>
          <cell r="C2143" t="str">
            <v>100 Cft</v>
          </cell>
          <cell r="D2143">
            <v>94247.55</v>
          </cell>
          <cell r="E2143">
            <v>184997.55</v>
          </cell>
          <cell r="F2143" t="str">
            <v>m3</v>
          </cell>
          <cell r="G2143">
            <v>33283.24</v>
          </cell>
          <cell r="H2143">
            <v>65331.31</v>
          </cell>
          <cell r="AI2143">
            <v>0</v>
          </cell>
          <cell r="AJ2143" t="str">
            <v>N</v>
          </cell>
        </row>
        <row r="2144">
          <cell r="A2144" t="str">
            <v>21-05</v>
          </cell>
          <cell r="B2144" t="str">
            <v>Laying well curb in position only</v>
          </cell>
          <cell r="C2144" t="str">
            <v>Each</v>
          </cell>
          <cell r="D2144">
            <v>565.75</v>
          </cell>
          <cell r="E2144">
            <v>565.75</v>
          </cell>
          <cell r="F2144" t="str">
            <v>Each</v>
          </cell>
          <cell r="G2144">
            <v>565.75</v>
          </cell>
          <cell r="H2144">
            <v>565.75</v>
          </cell>
          <cell r="AI2144">
            <v>0</v>
          </cell>
          <cell r="AJ2144" t="str">
            <v>N</v>
          </cell>
        </row>
        <row r="2145">
          <cell r="A2145" t="str">
            <v>21-06-a</v>
          </cell>
          <cell r="B2145" t="str">
            <v>Providing &amp; laying RCC well curb in position, using coarse sand : Ratio 1:1.5:3</v>
          </cell>
          <cell r="C2145" t="str">
            <v>100 Cft</v>
          </cell>
          <cell r="D2145">
            <v>7703.67</v>
          </cell>
          <cell r="E2145">
            <v>20817.77</v>
          </cell>
          <cell r="F2145" t="str">
            <v>m3</v>
          </cell>
          <cell r="G2145">
            <v>2720.53</v>
          </cell>
          <cell r="H2145">
            <v>7351.73</v>
          </cell>
          <cell r="J2145" t="str">
            <v>a) If concrete mixer is</v>
          </cell>
          <cell r="K2145">
            <v>22.523</v>
          </cell>
          <cell r="L2145" t="str">
            <v>Bags</v>
          </cell>
          <cell r="M2145">
            <v>7.9539999999999997</v>
          </cell>
          <cell r="N2145" t="str">
            <v>Bags</v>
          </cell>
          <cell r="AI2145">
            <v>30.477</v>
          </cell>
          <cell r="AJ2145" t="str">
            <v>Y</v>
          </cell>
        </row>
        <row r="2146">
          <cell r="A2146" t="str">
            <v>21-06-b</v>
          </cell>
          <cell r="B2146" t="str">
            <v>Providing &amp; laying RCC well curb in position, using coarse sand : Ratio 1:2:4.</v>
          </cell>
          <cell r="C2146" t="str">
            <v>100 Cft</v>
          </cell>
          <cell r="D2146">
            <v>7703.67</v>
          </cell>
          <cell r="E2146">
            <v>22187.61</v>
          </cell>
          <cell r="F2146" t="str">
            <v>m3</v>
          </cell>
          <cell r="G2146">
            <v>2720.53</v>
          </cell>
          <cell r="H2146">
            <v>7835.49</v>
          </cell>
          <cell r="J2146" t="str">
            <v>b) The rate does not</v>
          </cell>
          <cell r="K2146">
            <v>17.619</v>
          </cell>
          <cell r="L2146" t="str">
            <v>Bags</v>
          </cell>
          <cell r="M2146">
            <v>6.2220000000000004</v>
          </cell>
          <cell r="N2146" t="str">
            <v>Bags</v>
          </cell>
          <cell r="AI2146">
            <v>23.841000000000001</v>
          </cell>
          <cell r="AJ2146" t="str">
            <v>Y</v>
          </cell>
        </row>
        <row r="2147">
          <cell r="A2147" t="str">
            <v>21-07</v>
          </cell>
          <cell r="B2147" t="str">
            <v>Providing and fixing structural steel for cutting edge</v>
          </cell>
          <cell r="C2147" t="str">
            <v>Ton</v>
          </cell>
          <cell r="D2147">
            <v>14570</v>
          </cell>
          <cell r="E2147">
            <v>60671</v>
          </cell>
          <cell r="F2147" t="str">
            <v>tonne</v>
          </cell>
          <cell r="G2147">
            <v>14339.79</v>
          </cell>
          <cell r="H2147">
            <v>59712.4</v>
          </cell>
          <cell r="S2147">
            <v>1016</v>
          </cell>
          <cell r="T2147" t="str">
            <v>kg</v>
          </cell>
          <cell r="U2147">
            <v>1016</v>
          </cell>
          <cell r="V2147" t="str">
            <v>kg</v>
          </cell>
          <cell r="AI2147">
            <v>2032</v>
          </cell>
          <cell r="AJ2147" t="str">
            <v>Y</v>
          </cell>
        </row>
        <row r="2148">
          <cell r="A2148" t="str">
            <v>22-01-a-01</v>
          </cell>
          <cell r="B2148" t="str">
            <v>Tega formed of pacca bricks on end, laid in and over c/s mortar : 3" thick : Ratio 1:3</v>
          </cell>
          <cell r="C2148" t="str">
            <v>100 Rft</v>
          </cell>
          <cell r="D2148">
            <v>566.1</v>
          </cell>
          <cell r="E2148">
            <v>1898.65</v>
          </cell>
          <cell r="F2148" t="str">
            <v>m</v>
          </cell>
          <cell r="G2148">
            <v>18.57</v>
          </cell>
          <cell r="H2148">
            <v>62.29</v>
          </cell>
          <cell r="K2148">
            <v>1</v>
          </cell>
          <cell r="L2148" t="str">
            <v>Bags</v>
          </cell>
          <cell r="M2148">
            <v>3.3000000000000002E-2</v>
          </cell>
          <cell r="N2148" t="str">
            <v>Bags</v>
          </cell>
          <cell r="O2148">
            <v>200.06399999999999</v>
          </cell>
          <cell r="P2148" t="str">
            <v>Nos.</v>
          </cell>
          <cell r="Q2148">
            <v>6.56</v>
          </cell>
          <cell r="R2148" t="str">
            <v>Nos.</v>
          </cell>
          <cell r="AI2148">
            <v>207.65699999999998</v>
          </cell>
          <cell r="AJ2148" t="str">
            <v>Y</v>
          </cell>
        </row>
        <row r="2149">
          <cell r="A2149" t="str">
            <v>22-01-a-02</v>
          </cell>
          <cell r="B2149" t="str">
            <v>Tega formed of pacca bricks on end, laid in and over c/s mortar : 3" thick : Ratio 1:5</v>
          </cell>
          <cell r="C2149" t="str">
            <v>100 Rft</v>
          </cell>
          <cell r="D2149">
            <v>566.1</v>
          </cell>
          <cell r="E2149">
            <v>1705.3</v>
          </cell>
          <cell r="F2149" t="str">
            <v>m</v>
          </cell>
          <cell r="G2149">
            <v>18.57</v>
          </cell>
          <cell r="H2149">
            <v>55.95</v>
          </cell>
          <cell r="K2149">
            <v>0.6</v>
          </cell>
          <cell r="L2149" t="str">
            <v>Bags</v>
          </cell>
          <cell r="M2149">
            <v>0.02</v>
          </cell>
          <cell r="N2149" t="str">
            <v>Bags</v>
          </cell>
          <cell r="O2149">
            <v>200.06399999999999</v>
          </cell>
          <cell r="P2149" t="str">
            <v>Nos.</v>
          </cell>
          <cell r="Q2149">
            <v>6.56</v>
          </cell>
          <cell r="R2149" t="str">
            <v>Nos.</v>
          </cell>
          <cell r="AI2149">
            <v>207.244</v>
          </cell>
          <cell r="AJ2149" t="str">
            <v>Y</v>
          </cell>
        </row>
        <row r="2150">
          <cell r="A2150" t="str">
            <v>22-01-b-01</v>
          </cell>
          <cell r="B2150" t="str">
            <v>Tega formed of pacca bricks on end, laid in and over c/s mortar : 4.5" thick : Ratio 1:3</v>
          </cell>
          <cell r="C2150" t="str">
            <v>100 Rft</v>
          </cell>
          <cell r="D2150">
            <v>624.82000000000005</v>
          </cell>
          <cell r="E2150">
            <v>2206.27</v>
          </cell>
          <cell r="F2150" t="str">
            <v>m</v>
          </cell>
          <cell r="G2150">
            <v>20.5</v>
          </cell>
          <cell r="H2150">
            <v>72.38</v>
          </cell>
          <cell r="K2150">
            <v>1.097</v>
          </cell>
          <cell r="L2150" t="str">
            <v>Bags</v>
          </cell>
          <cell r="M2150">
            <v>3.5999999999999997E-2</v>
          </cell>
          <cell r="N2150" t="str">
            <v>Bags</v>
          </cell>
          <cell r="O2150">
            <v>253</v>
          </cell>
          <cell r="P2150" t="str">
            <v>Nos.</v>
          </cell>
          <cell r="Q2150">
            <v>8.3000000000000007</v>
          </cell>
          <cell r="R2150" t="str">
            <v>Nos.</v>
          </cell>
          <cell r="AI2150">
            <v>262.43299999999999</v>
          </cell>
          <cell r="AJ2150" t="str">
            <v>Y</v>
          </cell>
        </row>
        <row r="2151">
          <cell r="A2151" t="str">
            <v>22-01-b-02</v>
          </cell>
          <cell r="B2151" t="str">
            <v>Tega formed of pacca bricks on end, laid in and over c/s mortar : 4.5" thick : Ratio 1:5</v>
          </cell>
          <cell r="C2151" t="str">
            <v>100 Rft</v>
          </cell>
          <cell r="D2151">
            <v>624.82000000000005</v>
          </cell>
          <cell r="E2151">
            <v>2072.89</v>
          </cell>
          <cell r="F2151" t="str">
            <v>m</v>
          </cell>
          <cell r="G2151">
            <v>20.5</v>
          </cell>
          <cell r="H2151">
            <v>68.010000000000005</v>
          </cell>
          <cell r="K2151">
            <v>0.75</v>
          </cell>
          <cell r="L2151" t="str">
            <v>Bags</v>
          </cell>
          <cell r="M2151">
            <v>2.5000000000000001E-2</v>
          </cell>
          <cell r="N2151" t="str">
            <v>Bags</v>
          </cell>
          <cell r="O2151">
            <v>253</v>
          </cell>
          <cell r="P2151" t="str">
            <v>Nos.</v>
          </cell>
          <cell r="Q2151">
            <v>8.3000000000000007</v>
          </cell>
          <cell r="R2151" t="str">
            <v>Nos.</v>
          </cell>
          <cell r="AI2151">
            <v>262.07499999999999</v>
          </cell>
          <cell r="AJ2151" t="str">
            <v>Y</v>
          </cell>
        </row>
        <row r="2152">
          <cell r="A2152" t="str">
            <v>22-02-a</v>
          </cell>
          <cell r="B2152" t="str">
            <v>Pacca flat brick 3" thick, laid in reimbursement, in c/s mortar, on sides of drains etc : Ratio 1:3</v>
          </cell>
          <cell r="C2152" t="str">
            <v>100 Sft</v>
          </cell>
          <cell r="D2152">
            <v>790.79</v>
          </cell>
          <cell r="E2152">
            <v>2931.97</v>
          </cell>
          <cell r="F2152" t="str">
            <v>m2</v>
          </cell>
          <cell r="G2152">
            <v>85.09</v>
          </cell>
          <cell r="H2152">
            <v>315.48</v>
          </cell>
          <cell r="K2152">
            <v>1.5009999999999999</v>
          </cell>
          <cell r="L2152" t="str">
            <v>Bags</v>
          </cell>
          <cell r="M2152">
            <v>0.16200000000000001</v>
          </cell>
          <cell r="N2152" t="str">
            <v>Bags</v>
          </cell>
          <cell r="O2152">
            <v>338.10399999999998</v>
          </cell>
          <cell r="P2152" t="str">
            <v>Nos.</v>
          </cell>
          <cell r="Q2152">
            <v>36.39</v>
          </cell>
          <cell r="R2152" t="str">
            <v>Nos.</v>
          </cell>
          <cell r="AI2152">
            <v>376.15699999999998</v>
          </cell>
          <cell r="AJ2152" t="str">
            <v>Y</v>
          </cell>
        </row>
        <row r="2153">
          <cell r="A2153" t="str">
            <v>22-02-b</v>
          </cell>
          <cell r="B2153" t="str">
            <v>Pacca flat brick 3" thick, laid in reimbursement, in c/s mortar, on sides of drains etc : Ratio 1:5</v>
          </cell>
          <cell r="C2153" t="str">
            <v>100 Sft</v>
          </cell>
          <cell r="D2153">
            <v>790.79</v>
          </cell>
          <cell r="E2153">
            <v>2717.37</v>
          </cell>
          <cell r="F2153" t="str">
            <v>m2</v>
          </cell>
          <cell r="G2153">
            <v>85.09</v>
          </cell>
          <cell r="H2153">
            <v>292.39</v>
          </cell>
          <cell r="K2153">
            <v>1</v>
          </cell>
          <cell r="L2153" t="str">
            <v>Bags</v>
          </cell>
          <cell r="M2153">
            <v>0.108</v>
          </cell>
          <cell r="N2153" t="str">
            <v>Bags</v>
          </cell>
          <cell r="O2153">
            <v>338.10399999999998</v>
          </cell>
          <cell r="P2153" t="str">
            <v>Nos.</v>
          </cell>
          <cell r="Q2153">
            <v>36.39</v>
          </cell>
          <cell r="R2153" t="str">
            <v>Nos.</v>
          </cell>
          <cell r="AI2153">
            <v>375.60199999999998</v>
          </cell>
          <cell r="AJ2153" t="str">
            <v>Y</v>
          </cell>
        </row>
        <row r="2154">
          <cell r="A2154" t="str">
            <v>22-02-c</v>
          </cell>
          <cell r="B2154" t="str">
            <v>Pacca flat brick 3" thick, laid in reimbursement, in c/s mortar, on sides of drains etc : Ratio 1:6</v>
          </cell>
          <cell r="C2154" t="str">
            <v>100 Sft</v>
          </cell>
          <cell r="D2154">
            <v>790.79</v>
          </cell>
          <cell r="E2154">
            <v>2656.36</v>
          </cell>
          <cell r="F2154" t="str">
            <v>m2</v>
          </cell>
          <cell r="G2154">
            <v>85.09</v>
          </cell>
          <cell r="H2154">
            <v>285.82</v>
          </cell>
          <cell r="K2154">
            <v>0.8</v>
          </cell>
          <cell r="L2154" t="str">
            <v>Bags</v>
          </cell>
          <cell r="M2154">
            <v>8.5999999999999993E-2</v>
          </cell>
          <cell r="N2154" t="str">
            <v>Bags</v>
          </cell>
          <cell r="O2154">
            <v>338.10399999999998</v>
          </cell>
          <cell r="P2154" t="str">
            <v>Nos.</v>
          </cell>
          <cell r="Q2154">
            <v>36.39</v>
          </cell>
          <cell r="R2154" t="str">
            <v>Nos.</v>
          </cell>
          <cell r="AI2154">
            <v>375.38</v>
          </cell>
          <cell r="AJ2154" t="str">
            <v>Y</v>
          </cell>
        </row>
        <row r="2155">
          <cell r="A2155" t="str">
            <v>22-03-a</v>
          </cell>
          <cell r="B2155" t="str">
            <v>Pacca brick on edge, laid in reimbursement, in c/s mortar, on sides of drains etc : Ratio 1:3</v>
          </cell>
          <cell r="C2155" t="str">
            <v>100 Sft</v>
          </cell>
          <cell r="D2155">
            <v>882.73</v>
          </cell>
          <cell r="E2155">
            <v>4088.93</v>
          </cell>
          <cell r="F2155" t="str">
            <v>m2</v>
          </cell>
          <cell r="G2155">
            <v>94.98</v>
          </cell>
          <cell r="H2155">
            <v>439.97</v>
          </cell>
          <cell r="K2155">
            <v>2.2509999999999999</v>
          </cell>
          <cell r="L2155" t="str">
            <v>Bags</v>
          </cell>
          <cell r="M2155">
            <v>0.24199999999999999</v>
          </cell>
          <cell r="N2155" t="str">
            <v>Bags</v>
          </cell>
          <cell r="O2155">
            <v>506.22699999999998</v>
          </cell>
          <cell r="P2155" t="str">
            <v>Nos.</v>
          </cell>
          <cell r="Q2155">
            <v>54.49</v>
          </cell>
          <cell r="R2155" t="str">
            <v>Nos.</v>
          </cell>
          <cell r="AI2155">
            <v>563.20999999999992</v>
          </cell>
          <cell r="AJ2155" t="str">
            <v>Y</v>
          </cell>
        </row>
        <row r="2156">
          <cell r="A2156" t="str">
            <v>22-03-b</v>
          </cell>
          <cell r="B2156" t="str">
            <v>Pacca brick on edge, laid in reimbursement, in c/s mortar, on sides of drains etc : Ratio 1:5</v>
          </cell>
          <cell r="C2156" t="str">
            <v>100 Sft</v>
          </cell>
          <cell r="D2156">
            <v>882.73</v>
          </cell>
          <cell r="E2156">
            <v>3769.75</v>
          </cell>
          <cell r="F2156" t="str">
            <v>m2</v>
          </cell>
          <cell r="G2156">
            <v>94.98</v>
          </cell>
          <cell r="H2156">
            <v>405.63</v>
          </cell>
          <cell r="K2156">
            <v>1.496</v>
          </cell>
          <cell r="L2156" t="str">
            <v>Bags</v>
          </cell>
          <cell r="M2156">
            <v>0.161</v>
          </cell>
          <cell r="N2156" t="str">
            <v>Bags</v>
          </cell>
          <cell r="O2156">
            <v>506.18</v>
          </cell>
          <cell r="P2156" t="str">
            <v>Nos.</v>
          </cell>
          <cell r="Q2156">
            <v>54.48</v>
          </cell>
          <cell r="R2156" t="str">
            <v>Nos.</v>
          </cell>
          <cell r="AI2156">
            <v>562.31700000000001</v>
          </cell>
          <cell r="AJ2156" t="str">
            <v>Y</v>
          </cell>
        </row>
        <row r="2157">
          <cell r="A2157" t="str">
            <v>22-03-c</v>
          </cell>
          <cell r="B2157" t="str">
            <v>Pacca brick on edge, laid in reimbursement, in c/s mortar, on sides of drains etc : Ratio 1:6</v>
          </cell>
          <cell r="C2157" t="str">
            <v>100 Sft</v>
          </cell>
          <cell r="D2157">
            <v>882.73</v>
          </cell>
          <cell r="E2157">
            <v>3676.73</v>
          </cell>
          <cell r="F2157" t="str">
            <v>m2</v>
          </cell>
          <cell r="G2157">
            <v>94.98</v>
          </cell>
          <cell r="H2157">
            <v>395.62</v>
          </cell>
          <cell r="K2157">
            <v>1.282</v>
          </cell>
          <cell r="L2157" t="str">
            <v>Bags</v>
          </cell>
          <cell r="M2157">
            <v>0.13800000000000001</v>
          </cell>
          <cell r="N2157" t="str">
            <v>Bags</v>
          </cell>
          <cell r="O2157">
            <v>506.22699999999998</v>
          </cell>
          <cell r="P2157" t="str">
            <v>Nos.</v>
          </cell>
          <cell r="Q2157">
            <v>54.49</v>
          </cell>
          <cell r="R2157" t="str">
            <v>Nos.</v>
          </cell>
          <cell r="AI2157">
            <v>562.13699999999994</v>
          </cell>
          <cell r="AJ2157" t="str">
            <v>Y</v>
          </cell>
        </row>
        <row r="2158">
          <cell r="A2158" t="str">
            <v>22-04-a</v>
          </cell>
          <cell r="B2158" t="str">
            <v>Pacca flat brick, Herring bond pitching in c/s mortar laid to line, grade, slope etc : Ratio 1:3</v>
          </cell>
          <cell r="C2158" t="str">
            <v>100 Sft</v>
          </cell>
          <cell r="D2158">
            <v>740.27</v>
          </cell>
          <cell r="E2158">
            <v>3153.07</v>
          </cell>
          <cell r="F2158" t="str">
            <v>m2</v>
          </cell>
          <cell r="G2158">
            <v>79.650000000000006</v>
          </cell>
          <cell r="H2158">
            <v>339.27</v>
          </cell>
          <cell r="K2158">
            <v>1.7010000000000001</v>
          </cell>
          <cell r="L2158" t="str">
            <v>Bags</v>
          </cell>
          <cell r="M2158">
            <v>0.183</v>
          </cell>
          <cell r="N2158" t="str">
            <v>Bags</v>
          </cell>
          <cell r="O2158">
            <v>380.11200000000002</v>
          </cell>
          <cell r="P2158" t="str">
            <v>Nos.</v>
          </cell>
          <cell r="Q2158">
            <v>40.909999999999997</v>
          </cell>
          <cell r="R2158" t="str">
            <v>Nos.</v>
          </cell>
          <cell r="AI2158">
            <v>422.90600000000006</v>
          </cell>
          <cell r="AJ2158" t="str">
            <v>Y</v>
          </cell>
        </row>
        <row r="2159">
          <cell r="A2159" t="str">
            <v>22-04-b</v>
          </cell>
          <cell r="B2159" t="str">
            <v>Pacca flat brick, Herring bond pitching in c/s mortar laid to line, grade, slope etc : Ratio 1:5</v>
          </cell>
          <cell r="C2159" t="str">
            <v>100 Sft</v>
          </cell>
          <cell r="D2159">
            <v>740.27</v>
          </cell>
          <cell r="E2159">
            <v>2909.06</v>
          </cell>
          <cell r="F2159" t="str">
            <v>m2</v>
          </cell>
          <cell r="G2159">
            <v>79.650000000000006</v>
          </cell>
          <cell r="H2159">
            <v>313.02</v>
          </cell>
          <cell r="K2159">
            <v>1.125</v>
          </cell>
          <cell r="L2159" t="str">
            <v>Bags</v>
          </cell>
          <cell r="M2159">
            <v>0.121</v>
          </cell>
          <cell r="N2159" t="str">
            <v>Bags</v>
          </cell>
          <cell r="O2159">
            <v>380.11200000000002</v>
          </cell>
          <cell r="P2159" t="str">
            <v>Nos.</v>
          </cell>
          <cell r="Q2159">
            <v>40.909999999999997</v>
          </cell>
          <cell r="R2159" t="str">
            <v>Nos.</v>
          </cell>
          <cell r="AI2159">
            <v>422.26800000000003</v>
          </cell>
          <cell r="AJ2159" t="str">
            <v>Y</v>
          </cell>
        </row>
        <row r="2160">
          <cell r="A2160" t="str">
            <v>22-04-c</v>
          </cell>
          <cell r="B2160" t="str">
            <v>Pacca flat brick, Herring bond pitching in c/s mortar laid to line, grade, slope etc : Ratio 1:6</v>
          </cell>
          <cell r="C2160" t="str">
            <v>100 Sft</v>
          </cell>
          <cell r="D2160">
            <v>740.27</v>
          </cell>
          <cell r="E2160">
            <v>2855.55</v>
          </cell>
          <cell r="F2160" t="str">
            <v>m2</v>
          </cell>
          <cell r="G2160">
            <v>79.650000000000006</v>
          </cell>
          <cell r="H2160">
            <v>307.26</v>
          </cell>
          <cell r="K2160">
            <v>1</v>
          </cell>
          <cell r="L2160" t="str">
            <v>Bags</v>
          </cell>
          <cell r="M2160">
            <v>0.108</v>
          </cell>
          <cell r="N2160" t="str">
            <v>Bags</v>
          </cell>
          <cell r="O2160">
            <v>380.11200000000002</v>
          </cell>
          <cell r="P2160" t="str">
            <v>Nos.</v>
          </cell>
          <cell r="Q2160">
            <v>40.909999999999997</v>
          </cell>
          <cell r="R2160" t="str">
            <v>Nos.</v>
          </cell>
          <cell r="AI2160">
            <v>422.13</v>
          </cell>
          <cell r="AJ2160" t="str">
            <v>Y</v>
          </cell>
        </row>
        <row r="2161">
          <cell r="A2161" t="str">
            <v>22-05-a</v>
          </cell>
          <cell r="B2161" t="str">
            <v>Construct Punjab standard drains, of cement concrete 1:1.5:3, complete : Type I.</v>
          </cell>
          <cell r="C2161" t="str">
            <v>100 Rft</v>
          </cell>
          <cell r="D2161">
            <v>723.97</v>
          </cell>
          <cell r="E2161">
            <v>4371.3100000000004</v>
          </cell>
          <cell r="F2161" t="str">
            <v>m</v>
          </cell>
          <cell r="G2161">
            <v>23.75</v>
          </cell>
          <cell r="H2161">
            <v>143.41999999999999</v>
          </cell>
          <cell r="J2161" t="str">
            <v>The rate does not</v>
          </cell>
          <cell r="K2161">
            <v>0.64600000000000002</v>
          </cell>
          <cell r="L2161" t="str">
            <v>Bags</v>
          </cell>
          <cell r="M2161">
            <v>2.1000000000000001E-2</v>
          </cell>
          <cell r="N2161" t="str">
            <v>Bags</v>
          </cell>
          <cell r="AI2161">
            <v>0.66700000000000004</v>
          </cell>
          <cell r="AJ2161" t="str">
            <v>Y</v>
          </cell>
        </row>
        <row r="2162">
          <cell r="A2162" t="str">
            <v>22-05-b</v>
          </cell>
          <cell r="B2162" t="str">
            <v>Construct Punjab standard drains, of cement concrete 1:1.5:3, complete : Type II</v>
          </cell>
          <cell r="C2162" t="str">
            <v>100 Rft</v>
          </cell>
          <cell r="D2162">
            <v>1839.76</v>
          </cell>
          <cell r="E2162">
            <v>10122.69</v>
          </cell>
          <cell r="F2162" t="str">
            <v>m</v>
          </cell>
          <cell r="G2162">
            <v>60.36</v>
          </cell>
          <cell r="H2162">
            <v>332.11</v>
          </cell>
          <cell r="K2162">
            <v>14.542</v>
          </cell>
          <cell r="L2162" t="str">
            <v>Bags</v>
          </cell>
          <cell r="M2162">
            <v>0.47699999999999998</v>
          </cell>
          <cell r="N2162" t="str">
            <v>Bags</v>
          </cell>
          <cell r="AI2162">
            <v>15.019</v>
          </cell>
          <cell r="AJ2162" t="str">
            <v>Y</v>
          </cell>
        </row>
        <row r="2163">
          <cell r="A2163" t="str">
            <v>22-05-c</v>
          </cell>
          <cell r="B2163" t="str">
            <v>Construct Punjab standard drains, of cement concrete 1:1.5:3, complete : Type III</v>
          </cell>
          <cell r="C2163" t="str">
            <v>100 Rft</v>
          </cell>
          <cell r="D2163">
            <v>2338.98</v>
          </cell>
          <cell r="E2163">
            <v>12819.26</v>
          </cell>
          <cell r="F2163" t="str">
            <v>m</v>
          </cell>
          <cell r="G2163">
            <v>76.739999999999995</v>
          </cell>
          <cell r="H2163">
            <v>420.58</v>
          </cell>
          <cell r="K2163">
            <v>18.356000000000002</v>
          </cell>
          <cell r="L2163" t="str">
            <v>Bags</v>
          </cell>
          <cell r="M2163">
            <v>0.60199999999999998</v>
          </cell>
          <cell r="N2163" t="str">
            <v>Bags</v>
          </cell>
          <cell r="AI2163">
            <v>18.958000000000002</v>
          </cell>
          <cell r="AJ2163" t="str">
            <v>Y</v>
          </cell>
        </row>
        <row r="2164">
          <cell r="A2164" t="str">
            <v>22-05-d</v>
          </cell>
          <cell r="B2164" t="str">
            <v>Construct Punjab standard drains, of cement concrete 1:1.5:3, complete : Type IV</v>
          </cell>
          <cell r="C2164" t="str">
            <v>100 Rft</v>
          </cell>
          <cell r="D2164">
            <v>2519.67</v>
          </cell>
          <cell r="E2164">
            <v>14478.51</v>
          </cell>
          <cell r="F2164" t="str">
            <v>m</v>
          </cell>
          <cell r="G2164">
            <v>82.67</v>
          </cell>
          <cell r="H2164">
            <v>475.02</v>
          </cell>
          <cell r="K2164">
            <v>18.466000000000001</v>
          </cell>
          <cell r="L2164" t="str">
            <v>Bags</v>
          </cell>
          <cell r="M2164">
            <v>0.60599999999999998</v>
          </cell>
          <cell r="N2164" t="str">
            <v>Bags</v>
          </cell>
          <cell r="O2164">
            <v>200.67</v>
          </cell>
          <cell r="P2164" t="str">
            <v>Nos.</v>
          </cell>
          <cell r="Q2164">
            <v>6.58</v>
          </cell>
          <cell r="R2164" t="str">
            <v>Nos.</v>
          </cell>
          <cell r="AI2164">
            <v>226.322</v>
          </cell>
          <cell r="AJ2164" t="str">
            <v>Y</v>
          </cell>
        </row>
        <row r="2165">
          <cell r="A2165" t="str">
            <v>22-05-e</v>
          </cell>
          <cell r="B2165" t="str">
            <v>Construct Punjab standard drains, of cement concrete 1:1.5:3, complete : Type V</v>
          </cell>
          <cell r="C2165" t="str">
            <v>100 Rft</v>
          </cell>
          <cell r="D2165">
            <v>3379.28</v>
          </cell>
          <cell r="E2165">
            <v>19086.439999999999</v>
          </cell>
          <cell r="F2165" t="str">
            <v>m</v>
          </cell>
          <cell r="G2165">
            <v>110.87</v>
          </cell>
          <cell r="H2165">
            <v>626.20000000000005</v>
          </cell>
          <cell r="K2165">
            <v>23.541</v>
          </cell>
          <cell r="L2165" t="str">
            <v>Bags</v>
          </cell>
          <cell r="M2165">
            <v>0.77200000000000002</v>
          </cell>
          <cell r="N2165" t="str">
            <v>Bags</v>
          </cell>
          <cell r="O2165">
            <v>300.09100000000001</v>
          </cell>
          <cell r="P2165" t="str">
            <v>Nos.</v>
          </cell>
          <cell r="Q2165">
            <v>9.85</v>
          </cell>
          <cell r="R2165" t="str">
            <v>Nos.</v>
          </cell>
          <cell r="AI2165">
            <v>334.25400000000002</v>
          </cell>
          <cell r="AJ2165" t="str">
            <v>Y</v>
          </cell>
        </row>
        <row r="2166">
          <cell r="A2166" t="str">
            <v>22-05-f</v>
          </cell>
          <cell r="B2166" t="str">
            <v>Construct Punjab standard drains, of cement concrete 1:1.5:3, complete : Type VI</v>
          </cell>
          <cell r="C2166" t="str">
            <v>100 Rft</v>
          </cell>
          <cell r="D2166">
            <v>3819.7</v>
          </cell>
          <cell r="E2166">
            <v>21384.53</v>
          </cell>
          <cell r="F2166" t="str">
            <v>m</v>
          </cell>
          <cell r="G2166">
            <v>125.32</v>
          </cell>
          <cell r="H2166">
            <v>701.59</v>
          </cell>
          <cell r="K2166">
            <v>25.277000000000001</v>
          </cell>
          <cell r="L2166" t="str">
            <v>Bags</v>
          </cell>
          <cell r="M2166">
            <v>0.82899999999999996</v>
          </cell>
          <cell r="N2166" t="str">
            <v>Bags</v>
          </cell>
          <cell r="O2166">
            <v>400.12200000000001</v>
          </cell>
          <cell r="P2166" t="str">
            <v>Nos.</v>
          </cell>
          <cell r="Q2166">
            <v>13.13</v>
          </cell>
          <cell r="R2166" t="str">
            <v>Nos.</v>
          </cell>
          <cell r="AI2166">
            <v>439.358</v>
          </cell>
          <cell r="AJ2166" t="str">
            <v>Y</v>
          </cell>
        </row>
        <row r="2167">
          <cell r="A2167" t="str">
            <v>22-05-g</v>
          </cell>
          <cell r="B2167" t="str">
            <v>Construct Punjab standard drains, of cement concrete 1:1.5:3, complete : Type VII</v>
          </cell>
          <cell r="C2167" t="str">
            <v>100 Rft</v>
          </cell>
          <cell r="D2167">
            <v>3877.91</v>
          </cell>
          <cell r="E2167">
            <v>22121.13</v>
          </cell>
          <cell r="F2167" t="str">
            <v>m</v>
          </cell>
          <cell r="G2167">
            <v>127.23</v>
          </cell>
          <cell r="H2167">
            <v>725.76</v>
          </cell>
          <cell r="K2167">
            <v>25.276</v>
          </cell>
          <cell r="L2167" t="str">
            <v>Bags</v>
          </cell>
          <cell r="M2167">
            <v>0.82899999999999996</v>
          </cell>
          <cell r="N2167" t="str">
            <v>Bags</v>
          </cell>
          <cell r="O2167">
            <v>500.15199999999999</v>
          </cell>
          <cell r="P2167" t="str">
            <v>Nos.</v>
          </cell>
          <cell r="Q2167">
            <v>16.41</v>
          </cell>
          <cell r="R2167" t="str">
            <v>Nos.</v>
          </cell>
          <cell r="AI2167">
            <v>542.66699999999992</v>
          </cell>
          <cell r="AJ2167" t="str">
            <v>Y</v>
          </cell>
        </row>
        <row r="2168">
          <cell r="A2168" t="str">
            <v>22-05-h</v>
          </cell>
          <cell r="B2168" t="str">
            <v>Construct Punjab standard drains, of cement concrete 1:1.5:3, complete : Type VIII</v>
          </cell>
          <cell r="C2168" t="str">
            <v>100 Rft</v>
          </cell>
          <cell r="D2168">
            <v>5841.1</v>
          </cell>
          <cell r="E2168">
            <v>32943.279999999999</v>
          </cell>
          <cell r="F2168" t="str">
            <v>m</v>
          </cell>
          <cell r="G2168">
            <v>191.64</v>
          </cell>
          <cell r="H2168">
            <v>1080.82</v>
          </cell>
          <cell r="K2168">
            <v>37.286000000000001</v>
          </cell>
          <cell r="L2168" t="str">
            <v>Bags</v>
          </cell>
          <cell r="M2168">
            <v>1.2230000000000001</v>
          </cell>
          <cell r="N2168" t="str">
            <v>Bags</v>
          </cell>
          <cell r="O2168">
            <v>752.21299999999997</v>
          </cell>
          <cell r="P2168" t="str">
            <v>Nos.</v>
          </cell>
          <cell r="Q2168">
            <v>24.68</v>
          </cell>
          <cell r="R2168" t="str">
            <v>Nos.</v>
          </cell>
          <cell r="AI2168">
            <v>815.40199999999993</v>
          </cell>
          <cell r="AJ2168" t="str">
            <v>Y</v>
          </cell>
        </row>
        <row r="2169">
          <cell r="A2169" t="str">
            <v>22-05-i</v>
          </cell>
          <cell r="B2169" t="str">
            <v>Construct Punjab standard drains, of cement concrete 1:1.5:3, complete : Type IX</v>
          </cell>
          <cell r="C2169" t="str">
            <v>100 Rft</v>
          </cell>
          <cell r="D2169">
            <v>6658.88</v>
          </cell>
          <cell r="E2169">
            <v>37327.449999999997</v>
          </cell>
          <cell r="F2169" t="str">
            <v>m</v>
          </cell>
          <cell r="G2169">
            <v>218.47</v>
          </cell>
          <cell r="H2169">
            <v>1224.6500000000001</v>
          </cell>
          <cell r="K2169">
            <v>43.484999999999999</v>
          </cell>
          <cell r="L2169" t="str">
            <v>Bags</v>
          </cell>
          <cell r="M2169">
            <v>1.427</v>
          </cell>
          <cell r="N2169" t="str">
            <v>Bags</v>
          </cell>
          <cell r="O2169">
            <v>752.21299999999997</v>
          </cell>
          <cell r="P2169" t="str">
            <v>Nos.</v>
          </cell>
          <cell r="Q2169">
            <v>24.68</v>
          </cell>
          <cell r="R2169" t="str">
            <v>Nos.</v>
          </cell>
          <cell r="AI2169">
            <v>821.80499999999995</v>
          </cell>
          <cell r="AJ2169" t="str">
            <v>Y</v>
          </cell>
        </row>
        <row r="2170">
          <cell r="A2170" t="str">
            <v>22-05-j</v>
          </cell>
          <cell r="B2170" t="str">
            <v>Construct Punjab standard drains, of cement concrete 1:1.5:3, complete : Type X</v>
          </cell>
          <cell r="C2170" t="str">
            <v>100 Rft</v>
          </cell>
          <cell r="D2170">
            <v>7184.26</v>
          </cell>
          <cell r="E2170">
            <v>43184.61</v>
          </cell>
          <cell r="F2170" t="str">
            <v>m</v>
          </cell>
          <cell r="G2170">
            <v>235.7</v>
          </cell>
          <cell r="H2170">
            <v>1416.82</v>
          </cell>
          <cell r="K2170">
            <v>46.097000000000001</v>
          </cell>
          <cell r="L2170" t="str">
            <v>Bags</v>
          </cell>
          <cell r="M2170">
            <v>1.512</v>
          </cell>
          <cell r="N2170" t="str">
            <v>Bags</v>
          </cell>
          <cell r="O2170">
            <v>1350.41</v>
          </cell>
          <cell r="P2170" t="str">
            <v>Nos.</v>
          </cell>
          <cell r="Q2170">
            <v>44.3</v>
          </cell>
          <cell r="R2170" t="str">
            <v>Nos.</v>
          </cell>
          <cell r="AI2170">
            <v>1442.319</v>
          </cell>
          <cell r="AJ2170" t="str">
            <v>Y</v>
          </cell>
        </row>
        <row r="2171">
          <cell r="A2171" t="str">
            <v>22-05-k</v>
          </cell>
          <cell r="B2171" t="str">
            <v>Construct Punjab standard drains, of cement concrete 1:1.5:3, complete : Type XI</v>
          </cell>
          <cell r="C2171" t="str">
            <v>100 Rft</v>
          </cell>
          <cell r="D2171">
            <v>7852.83</v>
          </cell>
          <cell r="E2171">
            <v>45812.55</v>
          </cell>
          <cell r="F2171" t="str">
            <v>m</v>
          </cell>
          <cell r="G2171">
            <v>257.64</v>
          </cell>
          <cell r="H2171">
            <v>1503.04</v>
          </cell>
          <cell r="K2171">
            <v>48.902000000000001</v>
          </cell>
          <cell r="L2171" t="str">
            <v>Bags</v>
          </cell>
          <cell r="M2171">
            <v>1.6040000000000001</v>
          </cell>
          <cell r="N2171" t="str">
            <v>Bags</v>
          </cell>
          <cell r="O2171">
            <v>1350.41</v>
          </cell>
          <cell r="P2171" t="str">
            <v>Nos.</v>
          </cell>
          <cell r="Q2171">
            <v>44.3</v>
          </cell>
          <cell r="R2171" t="str">
            <v>Nos.</v>
          </cell>
          <cell r="AI2171">
            <v>1445.2160000000001</v>
          </cell>
          <cell r="AJ2171" t="str">
            <v>Y</v>
          </cell>
        </row>
        <row r="2172">
          <cell r="A2172" t="str">
            <v>22-05-l</v>
          </cell>
          <cell r="B2172" t="str">
            <v>Construct Punjab standard drains, of cement concrete 1:1.5:3, complete : Type XII</v>
          </cell>
          <cell r="C2172" t="str">
            <v>100 Rft</v>
          </cell>
          <cell r="D2172">
            <v>8027.16</v>
          </cell>
          <cell r="E2172">
            <v>46889.16</v>
          </cell>
          <cell r="F2172" t="str">
            <v>m</v>
          </cell>
          <cell r="G2172">
            <v>263.36</v>
          </cell>
          <cell r="H2172">
            <v>1538.36</v>
          </cell>
          <cell r="K2172">
            <v>49.847000000000001</v>
          </cell>
          <cell r="L2172" t="str">
            <v>Bags</v>
          </cell>
          <cell r="M2172">
            <v>1.635</v>
          </cell>
          <cell r="N2172" t="str">
            <v>Bags</v>
          </cell>
          <cell r="O2172">
            <v>1400.42</v>
          </cell>
          <cell r="P2172" t="str">
            <v>Nos.</v>
          </cell>
          <cell r="Q2172">
            <v>45.95</v>
          </cell>
          <cell r="R2172" t="str">
            <v>Nos.</v>
          </cell>
          <cell r="AI2172">
            <v>1497.8520000000001</v>
          </cell>
          <cell r="AJ2172" t="str">
            <v>Y</v>
          </cell>
        </row>
        <row r="2173">
          <cell r="A2173" t="str">
            <v>22-06-a</v>
          </cell>
          <cell r="B2173" t="str">
            <v>Laying RC hume pipes in position including jointing 6" to 12" dia</v>
          </cell>
          <cell r="C2173" t="str">
            <v>100 Rft</v>
          </cell>
          <cell r="D2173">
            <v>4263.8900000000003</v>
          </cell>
          <cell r="E2173">
            <v>4560.76</v>
          </cell>
          <cell r="F2173" t="str">
            <v>m</v>
          </cell>
          <cell r="G2173">
            <v>139.88999999999999</v>
          </cell>
          <cell r="H2173">
            <v>149.63</v>
          </cell>
          <cell r="K2173">
            <v>0.61</v>
          </cell>
          <cell r="L2173" t="str">
            <v>Bags</v>
          </cell>
          <cell r="M2173">
            <v>0.02</v>
          </cell>
          <cell r="N2173" t="str">
            <v>Bags</v>
          </cell>
          <cell r="AI2173">
            <v>0.63</v>
          </cell>
          <cell r="AJ2173" t="str">
            <v>Y</v>
          </cell>
        </row>
        <row r="2174">
          <cell r="A2174" t="str">
            <v>22-06-b</v>
          </cell>
          <cell r="B2174" t="str">
            <v>Laying RC hume pipes in position including jointing 12" to 24" dia</v>
          </cell>
          <cell r="C2174" t="str">
            <v>100 Rft</v>
          </cell>
          <cell r="D2174">
            <v>6360.47</v>
          </cell>
          <cell r="E2174">
            <v>6965</v>
          </cell>
          <cell r="F2174" t="str">
            <v>m</v>
          </cell>
          <cell r="G2174">
            <v>208.68</v>
          </cell>
          <cell r="H2174">
            <v>228.51</v>
          </cell>
          <cell r="K2174">
            <v>1.25</v>
          </cell>
          <cell r="L2174" t="str">
            <v>Bags</v>
          </cell>
          <cell r="M2174">
            <v>4.1000000000000002E-2</v>
          </cell>
          <cell r="N2174" t="str">
            <v>Bags</v>
          </cell>
          <cell r="AI2174">
            <v>1.2909999999999999</v>
          </cell>
          <cell r="AJ2174" t="str">
            <v>Y</v>
          </cell>
        </row>
        <row r="2175">
          <cell r="A2175" t="str">
            <v>22-06-c</v>
          </cell>
          <cell r="B2175" t="str">
            <v>Laying RC hume pipes in position including jointing 24" to 36" dia</v>
          </cell>
          <cell r="C2175" t="str">
            <v>100 Rft</v>
          </cell>
          <cell r="D2175">
            <v>8542.64</v>
          </cell>
          <cell r="E2175">
            <v>9453.1200000000008</v>
          </cell>
          <cell r="F2175" t="str">
            <v>m</v>
          </cell>
          <cell r="G2175">
            <v>280.27</v>
          </cell>
          <cell r="H2175">
            <v>310.14</v>
          </cell>
          <cell r="K2175">
            <v>1.8759999999999999</v>
          </cell>
          <cell r="L2175" t="str">
            <v>Bags</v>
          </cell>
          <cell r="M2175">
            <v>6.2E-2</v>
          </cell>
          <cell r="N2175" t="str">
            <v>Bags</v>
          </cell>
          <cell r="AI2175">
            <v>1.9379999999999999</v>
          </cell>
          <cell r="AJ2175" t="str">
            <v>Y</v>
          </cell>
        </row>
        <row r="2176">
          <cell r="A2176" t="str">
            <v>23-01-a</v>
          </cell>
          <cell r="B2176" t="str">
            <v xml:space="preserve">Providing and Laying RCC pipe, moulded with cement concrete 1:1.5:3, including cost of reinforcement, testing etc : 4" dia: </v>
          </cell>
          <cell r="C2176" t="str">
            <v>Rft</v>
          </cell>
          <cell r="D2176">
            <v>46.55</v>
          </cell>
          <cell r="E2176">
            <v>87.12</v>
          </cell>
          <cell r="F2176" t="str">
            <v>m</v>
          </cell>
          <cell r="G2176">
            <v>152.71</v>
          </cell>
          <cell r="H2176">
            <v>285.82</v>
          </cell>
          <cell r="AI2176">
            <v>0</v>
          </cell>
          <cell r="AJ2176" t="str">
            <v>N</v>
          </cell>
        </row>
        <row r="2177">
          <cell r="A2177" t="str">
            <v>23-01-b</v>
          </cell>
          <cell r="B2177" t="str">
            <v>Providing and Laying RCC pipe, moulded with cement concrete 1:1.5:3, including cost of reinforcement, testing etc : 6" dia:</v>
          </cell>
          <cell r="C2177" t="str">
            <v>Rft</v>
          </cell>
          <cell r="D2177">
            <v>52.22</v>
          </cell>
          <cell r="E2177">
            <v>98.32</v>
          </cell>
          <cell r="F2177" t="str">
            <v>m</v>
          </cell>
          <cell r="G2177">
            <v>171.32</v>
          </cell>
          <cell r="H2177">
            <v>322.57</v>
          </cell>
          <cell r="AI2177">
            <v>0</v>
          </cell>
          <cell r="AJ2177" t="str">
            <v>N</v>
          </cell>
        </row>
        <row r="2178">
          <cell r="A2178" t="str">
            <v>23-01-c</v>
          </cell>
          <cell r="B2178" t="str">
            <v>Providing and Laying RCC pipe, moulded with cement concrete 1:1.5:3, including cost of reinforcement, testing etc : 9" dia:</v>
          </cell>
          <cell r="C2178" t="str">
            <v>Rft</v>
          </cell>
          <cell r="D2178">
            <v>59.31</v>
          </cell>
          <cell r="E2178">
            <v>140.46</v>
          </cell>
          <cell r="F2178" t="str">
            <v>m</v>
          </cell>
          <cell r="G2178">
            <v>194.57</v>
          </cell>
          <cell r="H2178">
            <v>460.83</v>
          </cell>
          <cell r="AI2178">
            <v>0</v>
          </cell>
          <cell r="AJ2178" t="str">
            <v>N</v>
          </cell>
        </row>
        <row r="2179">
          <cell r="A2179" t="str">
            <v>23-02-a</v>
          </cell>
          <cell r="B2179" t="str">
            <v>Providing and Laying non-reinforced concrete pipe, moulded with cement concrete 1:1.5:3 complete : 4" internal diameter</v>
          </cell>
          <cell r="C2179" t="str">
            <v>Rft</v>
          </cell>
          <cell r="D2179">
            <v>40.17</v>
          </cell>
          <cell r="E2179">
            <v>93.65</v>
          </cell>
          <cell r="F2179" t="str">
            <v>m</v>
          </cell>
          <cell r="G2179">
            <v>131.78</v>
          </cell>
          <cell r="H2179">
            <v>307.25</v>
          </cell>
          <cell r="AI2179">
            <v>0</v>
          </cell>
          <cell r="AJ2179" t="str">
            <v>N</v>
          </cell>
        </row>
        <row r="2180">
          <cell r="A2180" t="str">
            <v>23-02-b</v>
          </cell>
          <cell r="B2180" t="str">
            <v>Providing and Laying non-reinforced concrete pipe, moulded with cement concrete 1:1.5:3 complete : 6" i/d</v>
          </cell>
          <cell r="C2180" t="str">
            <v>Rft</v>
          </cell>
          <cell r="D2180">
            <v>52.22</v>
          </cell>
          <cell r="E2180">
            <v>125.99</v>
          </cell>
          <cell r="F2180" t="str">
            <v>m</v>
          </cell>
          <cell r="G2180">
            <v>171.32</v>
          </cell>
          <cell r="H2180">
            <v>413.36</v>
          </cell>
          <cell r="AI2180">
            <v>0</v>
          </cell>
          <cell r="AJ2180" t="str">
            <v>N</v>
          </cell>
        </row>
        <row r="2181">
          <cell r="A2181" t="str">
            <v>23-02-c</v>
          </cell>
          <cell r="B2181" t="str">
            <v>Providing and Laying non-reinforced concrete pipe, moulded with cement concrete : 9" i/d wall thickness 1".</v>
          </cell>
          <cell r="C2181" t="str">
            <v>Rft</v>
          </cell>
          <cell r="D2181">
            <v>76.319999999999993</v>
          </cell>
          <cell r="E2181">
            <v>157.47</v>
          </cell>
          <cell r="F2181" t="str">
            <v>m</v>
          </cell>
          <cell r="G2181">
            <v>250.39</v>
          </cell>
          <cell r="H2181">
            <v>516.64</v>
          </cell>
          <cell r="AI2181">
            <v>0</v>
          </cell>
          <cell r="AJ2181" t="str">
            <v>N</v>
          </cell>
        </row>
        <row r="2182">
          <cell r="A2182" t="str">
            <v>23-03-a-01</v>
          </cell>
          <cell r="B2182" t="str">
            <v>Providing and Laying RCC pipe sewers complete As per ASTM C-76-79, Class II : 12" i/d, Wall B</v>
          </cell>
          <cell r="C2182" t="str">
            <v>Rft</v>
          </cell>
          <cell r="D2182">
            <v>130.54</v>
          </cell>
          <cell r="E2182">
            <v>296.5</v>
          </cell>
          <cell r="F2182" t="str">
            <v>m</v>
          </cell>
          <cell r="G2182">
            <v>428.3</v>
          </cell>
          <cell r="H2182">
            <v>972.76</v>
          </cell>
          <cell r="AI2182">
            <v>0</v>
          </cell>
          <cell r="AJ2182" t="str">
            <v>N</v>
          </cell>
        </row>
        <row r="2183">
          <cell r="A2183" t="str">
            <v>23-03-a-02</v>
          </cell>
          <cell r="B2183" t="str">
            <v>Providing and Laying RCC pipe sewers complete As per ASTM C-76-79, Class II : 15" i/d, Wall B</v>
          </cell>
          <cell r="C2183" t="str">
            <v>Rft</v>
          </cell>
          <cell r="D2183">
            <v>160.66999999999999</v>
          </cell>
          <cell r="E2183">
            <v>379.98</v>
          </cell>
          <cell r="F2183" t="str">
            <v>m</v>
          </cell>
          <cell r="G2183">
            <v>527.13</v>
          </cell>
          <cell r="H2183">
            <v>1246.6600000000001</v>
          </cell>
          <cell r="AI2183">
            <v>0</v>
          </cell>
          <cell r="AJ2183" t="str">
            <v>N</v>
          </cell>
        </row>
        <row r="2184">
          <cell r="A2184" t="str">
            <v>23-03-a-03</v>
          </cell>
          <cell r="B2184" t="str">
            <v>Providing and Laying RCC pipe sewers complete As per ASTM C-76-79, Class II : 18" i/d, Wall B</v>
          </cell>
          <cell r="C2184" t="str">
            <v>Rft</v>
          </cell>
          <cell r="D2184">
            <v>195.82</v>
          </cell>
          <cell r="E2184">
            <v>464.29</v>
          </cell>
          <cell r="F2184" t="str">
            <v>m</v>
          </cell>
          <cell r="G2184">
            <v>642.45000000000005</v>
          </cell>
          <cell r="H2184">
            <v>1523.25</v>
          </cell>
          <cell r="AI2184">
            <v>0</v>
          </cell>
          <cell r="AJ2184" t="str">
            <v>N</v>
          </cell>
        </row>
        <row r="2185">
          <cell r="A2185" t="str">
            <v>23-03-a-04</v>
          </cell>
          <cell r="B2185" t="str">
            <v>Providing and Laying RCC pipe sewers complete As per ASTM C-76-79, Class II : 21" i/d, Wall B</v>
          </cell>
          <cell r="C2185" t="str">
            <v>Rft</v>
          </cell>
          <cell r="D2185">
            <v>237.57</v>
          </cell>
          <cell r="E2185">
            <v>600.57000000000005</v>
          </cell>
          <cell r="F2185" t="str">
            <v>m</v>
          </cell>
          <cell r="G2185">
            <v>779.42</v>
          </cell>
          <cell r="H2185">
            <v>1970.37</v>
          </cell>
          <cell r="AI2185">
            <v>0</v>
          </cell>
          <cell r="AJ2185" t="str">
            <v>N</v>
          </cell>
        </row>
        <row r="2186">
          <cell r="A2186" t="str">
            <v>23-03-a-05</v>
          </cell>
          <cell r="B2186" t="str">
            <v>Providing and Laying RCC pipe sewers complete As per ASTM C-76-79, Class II : 24" i/d, Wall B</v>
          </cell>
          <cell r="C2186" t="str">
            <v>Rft</v>
          </cell>
          <cell r="D2186">
            <v>261.08999999999997</v>
          </cell>
          <cell r="E2186">
            <v>684.59</v>
          </cell>
          <cell r="F2186" t="str">
            <v>m</v>
          </cell>
          <cell r="G2186">
            <v>856.59</v>
          </cell>
          <cell r="H2186">
            <v>2246.0300000000002</v>
          </cell>
          <cell r="AI2186">
            <v>0</v>
          </cell>
          <cell r="AJ2186" t="str">
            <v>N</v>
          </cell>
        </row>
        <row r="2187">
          <cell r="A2187" t="str">
            <v>23-03-a-06</v>
          </cell>
          <cell r="B2187" t="str">
            <v>Providing and Laying RCC pipe sewers complete As per ASTM C-76-79, Class II : 27" i/d, Wall B</v>
          </cell>
          <cell r="C2187" t="str">
            <v>Rft</v>
          </cell>
          <cell r="D2187">
            <v>351.38</v>
          </cell>
          <cell r="E2187">
            <v>880.76</v>
          </cell>
          <cell r="F2187" t="str">
            <v>m</v>
          </cell>
          <cell r="G2187">
            <v>1152.83</v>
          </cell>
          <cell r="H2187">
            <v>2889.62</v>
          </cell>
          <cell r="AI2187">
            <v>0</v>
          </cell>
          <cell r="AJ2187" t="str">
            <v>N</v>
          </cell>
        </row>
        <row r="2188">
          <cell r="A2188" t="str">
            <v>23-03-a-07</v>
          </cell>
          <cell r="B2188" t="str">
            <v>Providing and Laying RCC pipe sewers complete As per ASTM C-76-79, Class II : 30" i/d, Wall B</v>
          </cell>
          <cell r="C2188" t="str">
            <v>Rft</v>
          </cell>
          <cell r="D2188">
            <v>391.63</v>
          </cell>
          <cell r="E2188">
            <v>996.63</v>
          </cell>
          <cell r="F2188" t="str">
            <v>m</v>
          </cell>
          <cell r="G2188">
            <v>1284.8900000000001</v>
          </cell>
          <cell r="H2188">
            <v>3269.8</v>
          </cell>
          <cell r="AI2188">
            <v>0</v>
          </cell>
          <cell r="AJ2188" t="str">
            <v>N</v>
          </cell>
        </row>
        <row r="2189">
          <cell r="A2189" t="str">
            <v>23-03-a-08</v>
          </cell>
          <cell r="B2189" t="str">
            <v>Providing and Laying RCC pipe sewers complete As per ASTM C-76-79, Class II : 33" i/d, Wall B</v>
          </cell>
          <cell r="C2189" t="str">
            <v>Rft</v>
          </cell>
          <cell r="D2189">
            <v>426.78</v>
          </cell>
          <cell r="E2189">
            <v>1183.03</v>
          </cell>
          <cell r="F2189" t="str">
            <v>m</v>
          </cell>
          <cell r="G2189">
            <v>1400.2</v>
          </cell>
          <cell r="H2189">
            <v>3881.34</v>
          </cell>
          <cell r="AI2189">
            <v>0</v>
          </cell>
          <cell r="AJ2189" t="str">
            <v>N</v>
          </cell>
        </row>
        <row r="2190">
          <cell r="A2190" t="str">
            <v>23-03-a-09</v>
          </cell>
          <cell r="B2190" t="str">
            <v>Providing and Laying RCC pipe sewers complete As per ASTM C-76-79, Class II : 36" i/d, Wall B</v>
          </cell>
          <cell r="C2190" t="str">
            <v>Rft</v>
          </cell>
          <cell r="D2190">
            <v>466.61</v>
          </cell>
          <cell r="E2190">
            <v>1358.98</v>
          </cell>
          <cell r="F2190" t="str">
            <v>m</v>
          </cell>
          <cell r="G2190">
            <v>1530.87</v>
          </cell>
          <cell r="H2190">
            <v>4458.6099999999997</v>
          </cell>
          <cell r="AI2190">
            <v>0</v>
          </cell>
          <cell r="AJ2190" t="str">
            <v>N</v>
          </cell>
        </row>
        <row r="2191">
          <cell r="A2191" t="str">
            <v>23-03-a-10</v>
          </cell>
          <cell r="B2191" t="str">
            <v>Providing and Laying RCC pipe sewers complete As per ASTM C-76-79, Class II : 42" i/d, Wall B</v>
          </cell>
          <cell r="C2191" t="str">
            <v>Rft</v>
          </cell>
          <cell r="D2191">
            <v>602.52</v>
          </cell>
          <cell r="E2191">
            <v>1827.64</v>
          </cell>
          <cell r="F2191" t="str">
            <v>m</v>
          </cell>
          <cell r="G2191">
            <v>1976.76</v>
          </cell>
          <cell r="H2191">
            <v>5996.19</v>
          </cell>
          <cell r="AI2191">
            <v>0</v>
          </cell>
          <cell r="AJ2191" t="str">
            <v>N</v>
          </cell>
        </row>
        <row r="2192">
          <cell r="A2192" t="str">
            <v>23-03-a-11</v>
          </cell>
          <cell r="B2192" t="str">
            <v>Providing and Laying RCC pipe sewers complete As per ASTM C-76-79, Class II : 48" i/d, Wall B</v>
          </cell>
          <cell r="C2192" t="str">
            <v>Rft</v>
          </cell>
          <cell r="D2192">
            <v>692.9</v>
          </cell>
          <cell r="E2192">
            <v>2235.65</v>
          </cell>
          <cell r="F2192" t="str">
            <v>m</v>
          </cell>
          <cell r="G2192">
            <v>2273.2800000000002</v>
          </cell>
          <cell r="H2192">
            <v>7334.8</v>
          </cell>
          <cell r="AI2192">
            <v>0</v>
          </cell>
          <cell r="AJ2192" t="str">
            <v>N</v>
          </cell>
        </row>
        <row r="2193">
          <cell r="A2193" t="str">
            <v>23-03-a-12</v>
          </cell>
          <cell r="B2193" t="str">
            <v>Providing and Laying RCC pipe sewers complete As per ASTM C-76-79, Class II : 54" i/d, Wall B</v>
          </cell>
          <cell r="C2193" t="str">
            <v>Rft</v>
          </cell>
          <cell r="D2193">
            <v>903.77</v>
          </cell>
          <cell r="E2193">
            <v>3021.27</v>
          </cell>
          <cell r="F2193" t="str">
            <v>m</v>
          </cell>
          <cell r="G2193">
            <v>2965.13</v>
          </cell>
          <cell r="H2193">
            <v>9912.31</v>
          </cell>
          <cell r="AI2193">
            <v>0</v>
          </cell>
          <cell r="AJ2193" t="str">
            <v>N</v>
          </cell>
        </row>
        <row r="2194">
          <cell r="A2194" t="str">
            <v>23-03-a-13</v>
          </cell>
          <cell r="B2194" t="str">
            <v>Providing and Laying RCC pipe sewers complete As per ASTM C-76-79, Class II : 60" i/d, Wall B</v>
          </cell>
          <cell r="C2194" t="str">
            <v>Rft</v>
          </cell>
          <cell r="D2194">
            <v>1245.2</v>
          </cell>
          <cell r="E2194">
            <v>4118.95</v>
          </cell>
          <cell r="F2194" t="str">
            <v>m</v>
          </cell>
          <cell r="G2194">
            <v>4085.3</v>
          </cell>
          <cell r="H2194">
            <v>13513.61</v>
          </cell>
          <cell r="AI2194">
            <v>0</v>
          </cell>
          <cell r="AJ2194" t="str">
            <v>N</v>
          </cell>
        </row>
        <row r="2195">
          <cell r="A2195" t="str">
            <v>23-03-a-14</v>
          </cell>
          <cell r="B2195" t="str">
            <v>Providing and Laying RCC pipe sewers complete As per ASTM C-76-79, Class II : 66" i/d, Wall B</v>
          </cell>
          <cell r="C2195" t="str">
            <v>Rft</v>
          </cell>
          <cell r="D2195">
            <v>1709.76</v>
          </cell>
          <cell r="E2195">
            <v>5188.51</v>
          </cell>
          <cell r="F2195" t="str">
            <v>m</v>
          </cell>
          <cell r="G2195">
            <v>5609.46</v>
          </cell>
          <cell r="H2195">
            <v>17022.68</v>
          </cell>
          <cell r="AI2195">
            <v>0</v>
          </cell>
          <cell r="AJ2195" t="str">
            <v>N</v>
          </cell>
        </row>
        <row r="2196">
          <cell r="A2196" t="str">
            <v>23-03-a-15</v>
          </cell>
          <cell r="B2196" t="str">
            <v>Providing and Laying RCC pipe sewers complete As per ASTM C-76-79, Class II : 72" i/d, Wall B</v>
          </cell>
          <cell r="C2196" t="str">
            <v>Rft</v>
          </cell>
          <cell r="D2196">
            <v>2324.71</v>
          </cell>
          <cell r="E2196">
            <v>6257.21</v>
          </cell>
          <cell r="F2196" t="str">
            <v>m</v>
          </cell>
          <cell r="G2196">
            <v>7626.99</v>
          </cell>
          <cell r="H2196">
            <v>20528.89</v>
          </cell>
          <cell r="AI2196">
            <v>0</v>
          </cell>
          <cell r="AJ2196" t="str">
            <v>N</v>
          </cell>
        </row>
        <row r="2197">
          <cell r="A2197" t="str">
            <v>23-03-b-01</v>
          </cell>
          <cell r="B2197" t="str">
            <v>Providing and Laying RCC pipe sewers complete As per ASTM C-76-79, Class III : 12" i/d, Wall B</v>
          </cell>
          <cell r="C2197" t="str">
            <v>Rft</v>
          </cell>
          <cell r="D2197">
            <v>130.54</v>
          </cell>
          <cell r="E2197">
            <v>314.99</v>
          </cell>
          <cell r="F2197" t="str">
            <v>m</v>
          </cell>
          <cell r="G2197">
            <v>428.3</v>
          </cell>
          <cell r="H2197">
            <v>1033.42</v>
          </cell>
          <cell r="AI2197">
            <v>0</v>
          </cell>
          <cell r="AJ2197" t="str">
            <v>N</v>
          </cell>
        </row>
        <row r="2198">
          <cell r="A2198" t="str">
            <v>23-03-b-02</v>
          </cell>
          <cell r="B2198" t="str">
            <v>Providing and Laying RCC pipe sewers complete As per ASTM C-76-79, Class III : 15" i/d, Wall B</v>
          </cell>
          <cell r="C2198" t="str">
            <v>Rft</v>
          </cell>
          <cell r="D2198">
            <v>160.66999999999999</v>
          </cell>
          <cell r="E2198">
            <v>387.55</v>
          </cell>
          <cell r="F2198" t="str">
            <v>m</v>
          </cell>
          <cell r="G2198">
            <v>527.13</v>
          </cell>
          <cell r="H2198">
            <v>1271.48</v>
          </cell>
          <cell r="AI2198">
            <v>0</v>
          </cell>
          <cell r="AJ2198" t="str">
            <v>N</v>
          </cell>
        </row>
        <row r="2199">
          <cell r="A2199" t="str">
            <v>23-03-b-03</v>
          </cell>
          <cell r="B2199" t="str">
            <v>Providing and Laying RCC pipe sewers complete As per ASTM C-76-79, Class III : 18" i/d, Wall B</v>
          </cell>
          <cell r="C2199" t="str">
            <v>Rft</v>
          </cell>
          <cell r="D2199">
            <v>195.82</v>
          </cell>
          <cell r="E2199">
            <v>479.41</v>
          </cell>
          <cell r="F2199" t="str">
            <v>m</v>
          </cell>
          <cell r="G2199">
            <v>642.45000000000005</v>
          </cell>
          <cell r="H2199">
            <v>1572.87</v>
          </cell>
          <cell r="AI2199">
            <v>0</v>
          </cell>
          <cell r="AJ2199" t="str">
            <v>N</v>
          </cell>
        </row>
        <row r="2200">
          <cell r="A2200" t="str">
            <v>23-03-b-04</v>
          </cell>
          <cell r="B2200" t="str">
            <v>Providing and Laying RCC pipe sewers complete As per  ASTM C-76-79, Class III : 21" i/d, Wall B</v>
          </cell>
          <cell r="C2200" t="str">
            <v>Rft</v>
          </cell>
          <cell r="D2200">
            <v>237.29</v>
          </cell>
          <cell r="E2200">
            <v>630.54</v>
          </cell>
          <cell r="F2200" t="str">
            <v>m</v>
          </cell>
          <cell r="G2200">
            <v>778.5</v>
          </cell>
          <cell r="H2200">
            <v>2068.69</v>
          </cell>
          <cell r="AI2200">
            <v>0</v>
          </cell>
          <cell r="AJ2200" t="str">
            <v>N</v>
          </cell>
        </row>
        <row r="2201">
          <cell r="A2201" t="str">
            <v>23-03-b-05</v>
          </cell>
          <cell r="B2201" t="str">
            <v>Providing and Laying RCC pipe sewers complete As per ASTM C-76-79, Class III : 24" i/d, Wall B</v>
          </cell>
          <cell r="C2201" t="str">
            <v>Rft</v>
          </cell>
          <cell r="D2201">
            <v>261.08999999999997</v>
          </cell>
          <cell r="E2201">
            <v>729.96</v>
          </cell>
          <cell r="F2201" t="str">
            <v>m</v>
          </cell>
          <cell r="G2201">
            <v>856.59</v>
          </cell>
          <cell r="H2201">
            <v>2394.9</v>
          </cell>
          <cell r="AI2201">
            <v>0</v>
          </cell>
          <cell r="AJ2201" t="str">
            <v>N</v>
          </cell>
        </row>
        <row r="2202">
          <cell r="A2202" t="str">
            <v>23-03-b-06</v>
          </cell>
          <cell r="B2202" t="str">
            <v>Providing and Laying RCC pipe sewers complete As per ASTM C-76-79, Class III : 27" i/d, Wall B</v>
          </cell>
          <cell r="C2202" t="str">
            <v>Rft</v>
          </cell>
          <cell r="D2202">
            <v>351.51</v>
          </cell>
          <cell r="E2202">
            <v>911.13</v>
          </cell>
          <cell r="F2202" t="str">
            <v>m</v>
          </cell>
          <cell r="G2202">
            <v>1153.23</v>
          </cell>
          <cell r="H2202">
            <v>2989.27</v>
          </cell>
          <cell r="AI2202">
            <v>0</v>
          </cell>
          <cell r="AJ2202" t="str">
            <v>N</v>
          </cell>
        </row>
        <row r="2203">
          <cell r="A2203" t="str">
            <v>23-03-b-07</v>
          </cell>
          <cell r="B2203" t="str">
            <v>Providing and Laying RCC pipe sewers complete As per ASTM C-76-79, Class III : 30" i/d, Wall B</v>
          </cell>
          <cell r="C2203" t="str">
            <v>Rft</v>
          </cell>
          <cell r="D2203">
            <v>391.63</v>
          </cell>
          <cell r="E2203">
            <v>1110.07</v>
          </cell>
          <cell r="F2203" t="str">
            <v>m</v>
          </cell>
          <cell r="G2203">
            <v>1284.8900000000001</v>
          </cell>
          <cell r="H2203">
            <v>3641.97</v>
          </cell>
          <cell r="AI2203">
            <v>0</v>
          </cell>
          <cell r="AJ2203" t="str">
            <v>N</v>
          </cell>
        </row>
        <row r="2204">
          <cell r="A2204" t="str">
            <v>23-03-b-08</v>
          </cell>
          <cell r="B2204" t="str">
            <v>Providing and Laying RCC pipe sewers complete As per ASTM C-76-79, Class III : 33" i/d, Wall B</v>
          </cell>
          <cell r="C2204" t="str">
            <v>Rft</v>
          </cell>
          <cell r="D2204">
            <v>426.78</v>
          </cell>
          <cell r="E2204">
            <v>1372.09</v>
          </cell>
          <cell r="F2204" t="str">
            <v>m</v>
          </cell>
          <cell r="G2204">
            <v>1400.2</v>
          </cell>
          <cell r="H2204">
            <v>4501.62</v>
          </cell>
          <cell r="AI2204">
            <v>0</v>
          </cell>
          <cell r="AJ2204" t="str">
            <v>N</v>
          </cell>
        </row>
        <row r="2205">
          <cell r="A2205" t="str">
            <v>23-03-b-09</v>
          </cell>
          <cell r="B2205" t="str">
            <v>Providing and Laying RCC pipe sewers complete As per ASTM C-76-79, Class III : 36" i/d, Wall B</v>
          </cell>
          <cell r="C2205" t="str">
            <v>Rft</v>
          </cell>
          <cell r="D2205">
            <v>466.91</v>
          </cell>
          <cell r="E2205">
            <v>1450.03</v>
          </cell>
          <cell r="F2205" t="str">
            <v>m</v>
          </cell>
          <cell r="G2205">
            <v>1531.85</v>
          </cell>
          <cell r="H2205">
            <v>4757.33</v>
          </cell>
          <cell r="AI2205">
            <v>0</v>
          </cell>
          <cell r="AJ2205" t="str">
            <v>N</v>
          </cell>
        </row>
        <row r="2206">
          <cell r="A2206" t="str">
            <v>23-03-b-10</v>
          </cell>
          <cell r="B2206" t="str">
            <v>Providing and Laying RCC pipe sewers complete As per ASTM C-76-79, Class III : 42" i/d, Wall B</v>
          </cell>
          <cell r="C2206" t="str">
            <v>Rft</v>
          </cell>
          <cell r="D2206">
            <v>602.52</v>
          </cell>
          <cell r="E2206">
            <v>1963.77</v>
          </cell>
          <cell r="F2206" t="str">
            <v>m</v>
          </cell>
          <cell r="G2206">
            <v>1976.76</v>
          </cell>
          <cell r="H2206">
            <v>6442.8</v>
          </cell>
          <cell r="AI2206">
            <v>0</v>
          </cell>
          <cell r="AJ2206" t="str">
            <v>N</v>
          </cell>
        </row>
        <row r="2207">
          <cell r="A2207" t="str">
            <v>23-03-b-11</v>
          </cell>
          <cell r="B2207" t="str">
            <v>Providing and Laying RCC pipe sewers complete As per ASTM C-76-79, Class III : 48" i/d, Wall B</v>
          </cell>
          <cell r="C2207" t="str">
            <v>Rft</v>
          </cell>
          <cell r="D2207">
            <v>693.2</v>
          </cell>
          <cell r="E2207">
            <v>2356.9499999999998</v>
          </cell>
          <cell r="F2207" t="str">
            <v>m</v>
          </cell>
          <cell r="G2207">
            <v>2274.2800000000002</v>
          </cell>
          <cell r="H2207">
            <v>7732.77</v>
          </cell>
          <cell r="AI2207">
            <v>0</v>
          </cell>
          <cell r="AJ2207" t="str">
            <v>N</v>
          </cell>
        </row>
        <row r="2208">
          <cell r="A2208" t="str">
            <v>23-03-b-12</v>
          </cell>
          <cell r="B2208" t="str">
            <v>Providing and Laying RCC pipe sewers complete As per ASTM C-76-79, Class III : 54" i/d, Wall B</v>
          </cell>
          <cell r="C2208" t="str">
            <v>Rft</v>
          </cell>
          <cell r="D2208">
            <v>903.77</v>
          </cell>
          <cell r="E2208">
            <v>3323.77</v>
          </cell>
          <cell r="F2208" t="str">
            <v>m</v>
          </cell>
          <cell r="G2208">
            <v>2965.13</v>
          </cell>
          <cell r="H2208">
            <v>10904.77</v>
          </cell>
          <cell r="AI2208">
            <v>0</v>
          </cell>
          <cell r="AJ2208" t="str">
            <v>N</v>
          </cell>
        </row>
        <row r="2209">
          <cell r="A2209" t="str">
            <v>23-03-b-13</v>
          </cell>
          <cell r="B2209" t="str">
            <v>Providing and Laying RCC pipe sewers complete As per ASTM C-76-79, Class III : 60" i/d, Wall B</v>
          </cell>
          <cell r="C2209" t="str">
            <v>Rft</v>
          </cell>
          <cell r="D2209">
            <v>1245.2</v>
          </cell>
          <cell r="E2209">
            <v>5303.11</v>
          </cell>
          <cell r="F2209" t="str">
            <v>m</v>
          </cell>
          <cell r="G2209">
            <v>4085.3</v>
          </cell>
          <cell r="H2209">
            <v>17398.669999999998</v>
          </cell>
          <cell r="AI2209">
            <v>0</v>
          </cell>
          <cell r="AJ2209" t="str">
            <v>N</v>
          </cell>
        </row>
        <row r="2210">
          <cell r="A2210" t="str">
            <v>23-03-b-14</v>
          </cell>
          <cell r="B2210" t="str">
            <v>Providing and Laying RCC pipe sewers complete As per ASTM C-76-79, Class III : 66" i/d, Wall B</v>
          </cell>
          <cell r="C2210" t="str">
            <v>Rft</v>
          </cell>
          <cell r="D2210">
            <v>1702.11</v>
          </cell>
          <cell r="E2210">
            <v>4878.3599999999997</v>
          </cell>
          <cell r="F2210" t="str">
            <v>m</v>
          </cell>
          <cell r="G2210">
            <v>5584.34</v>
          </cell>
          <cell r="H2210">
            <v>16005.11</v>
          </cell>
          <cell r="AI2210">
            <v>0</v>
          </cell>
          <cell r="AJ2210" t="str">
            <v>N</v>
          </cell>
        </row>
        <row r="2211">
          <cell r="A2211" t="str">
            <v>23-03-b-15</v>
          </cell>
          <cell r="B2211" t="str">
            <v>Providing and Laying RCC pipe sewers complete As per ASTM C-76-79, Class III : 72" i/d, Wall B</v>
          </cell>
          <cell r="C2211" t="str">
            <v>Rft</v>
          </cell>
          <cell r="D2211">
            <v>2324.71</v>
          </cell>
          <cell r="E2211">
            <v>8979.7099999999991</v>
          </cell>
          <cell r="F2211" t="str">
            <v>m</v>
          </cell>
          <cell r="G2211">
            <v>7626.99</v>
          </cell>
          <cell r="H2211">
            <v>29460.97</v>
          </cell>
          <cell r="AI2211">
            <v>0</v>
          </cell>
          <cell r="AJ2211" t="str">
            <v>N</v>
          </cell>
        </row>
        <row r="2212">
          <cell r="A2212" t="str">
            <v>23-03-c-01</v>
          </cell>
          <cell r="B2212" t="str">
            <v>Providing and Laying RCC pipe sewers complete As per ASTM C-76-79, Class IV : 12" i/d, Wall B</v>
          </cell>
          <cell r="C2212" t="str">
            <v>Rft</v>
          </cell>
          <cell r="D2212">
            <v>130.54</v>
          </cell>
          <cell r="E2212">
            <v>327.17</v>
          </cell>
          <cell r="F2212" t="str">
            <v>m</v>
          </cell>
          <cell r="G2212">
            <v>428.3</v>
          </cell>
          <cell r="H2212">
            <v>1073.3900000000001</v>
          </cell>
          <cell r="AI2212">
            <v>0</v>
          </cell>
          <cell r="AJ2212" t="str">
            <v>N</v>
          </cell>
        </row>
        <row r="2213">
          <cell r="A2213" t="str">
            <v>23-03-c-02</v>
          </cell>
          <cell r="B2213" t="str">
            <v>Providing and Laying RCC pipe sewers complete As per ASTM C-76-79, Class IV : 15" i/d, Wall B</v>
          </cell>
          <cell r="C2213" t="str">
            <v>Rft</v>
          </cell>
          <cell r="D2213">
            <v>160.66999999999999</v>
          </cell>
          <cell r="E2213">
            <v>417.8</v>
          </cell>
          <cell r="F2213" t="str">
            <v>m</v>
          </cell>
          <cell r="G2213">
            <v>527.13</v>
          </cell>
          <cell r="H2213">
            <v>1370.72</v>
          </cell>
          <cell r="AI2213">
            <v>0</v>
          </cell>
          <cell r="AJ2213" t="str">
            <v>N</v>
          </cell>
        </row>
        <row r="2214">
          <cell r="A2214" t="str">
            <v>23-03-c-03</v>
          </cell>
          <cell r="B2214" t="str">
            <v>Providing and Laying RCC pipe sewers complete As per ASTM C-76-79, Class IV : 18" i/d, Wall B</v>
          </cell>
          <cell r="C2214" t="str">
            <v>Rft</v>
          </cell>
          <cell r="D2214">
            <v>195.82</v>
          </cell>
          <cell r="E2214">
            <v>517.22</v>
          </cell>
          <cell r="F2214" t="str">
            <v>m</v>
          </cell>
          <cell r="G2214">
            <v>642.45000000000005</v>
          </cell>
          <cell r="H2214">
            <v>1696.93</v>
          </cell>
          <cell r="AI2214">
            <v>0</v>
          </cell>
          <cell r="AJ2214" t="str">
            <v>N</v>
          </cell>
        </row>
        <row r="2215">
          <cell r="A2215" t="str">
            <v>23-03-c-04</v>
          </cell>
          <cell r="B2215" t="str">
            <v>Providing and Laying RCC pipe sewers complete As per ASTM C-76-79, Class IV : 21" i/d, Wall B</v>
          </cell>
          <cell r="C2215" t="str">
            <v>Rft</v>
          </cell>
          <cell r="D2215">
            <v>237.29</v>
          </cell>
          <cell r="E2215">
            <v>706.16</v>
          </cell>
          <cell r="F2215" t="str">
            <v>m</v>
          </cell>
          <cell r="G2215">
            <v>778.5</v>
          </cell>
          <cell r="H2215">
            <v>2316.8000000000002</v>
          </cell>
          <cell r="AI2215">
            <v>0</v>
          </cell>
          <cell r="AJ2215" t="str">
            <v>N</v>
          </cell>
        </row>
        <row r="2216">
          <cell r="A2216" t="str">
            <v>23-03-c-05</v>
          </cell>
          <cell r="B2216" t="str">
            <v>Providing and Laying RCC pipe sewers complete As per ASTM C-76-79, Class IV : 24" i/d, Wall B</v>
          </cell>
          <cell r="C2216" t="str">
            <v>Rft</v>
          </cell>
          <cell r="D2216">
            <v>261.08999999999997</v>
          </cell>
          <cell r="E2216">
            <v>896.34</v>
          </cell>
          <cell r="F2216" t="str">
            <v>m</v>
          </cell>
          <cell r="G2216">
            <v>856.59</v>
          </cell>
          <cell r="H2216">
            <v>2940.75</v>
          </cell>
          <cell r="AI2216">
            <v>0</v>
          </cell>
          <cell r="AJ2216" t="str">
            <v>N</v>
          </cell>
        </row>
        <row r="2217">
          <cell r="A2217" t="str">
            <v>23-03-c-06</v>
          </cell>
          <cell r="B2217" t="str">
            <v>Providing and Laying RCC pipe sewers complete As per ASTM C-76-79, Class IV : 27" i/d, Wall B</v>
          </cell>
          <cell r="C2217" t="str">
            <v>Rft</v>
          </cell>
          <cell r="D2217">
            <v>351.35</v>
          </cell>
          <cell r="E2217">
            <v>1069.79</v>
          </cell>
          <cell r="F2217" t="str">
            <v>m</v>
          </cell>
          <cell r="G2217">
            <v>1152.74</v>
          </cell>
          <cell r="H2217">
            <v>3509.81</v>
          </cell>
          <cell r="AI2217">
            <v>0</v>
          </cell>
          <cell r="AJ2217" t="str">
            <v>N</v>
          </cell>
        </row>
        <row r="2218">
          <cell r="A2218" t="str">
            <v>23-03-c-07</v>
          </cell>
          <cell r="B2218" t="str">
            <v>Providing and Laying RCC pipe sewers complete As per ASTM C-76-79, Class IV : 30" i/d, Wall B</v>
          </cell>
          <cell r="C2218" t="str">
            <v>Rft</v>
          </cell>
          <cell r="D2218">
            <v>391.63</v>
          </cell>
          <cell r="E2218">
            <v>1329.38</v>
          </cell>
          <cell r="F2218" t="str">
            <v>m</v>
          </cell>
          <cell r="G2218">
            <v>1284.8900000000001</v>
          </cell>
          <cell r="H2218">
            <v>4361.5</v>
          </cell>
          <cell r="AI2218">
            <v>0</v>
          </cell>
          <cell r="AJ2218" t="str">
            <v>N</v>
          </cell>
        </row>
        <row r="2219">
          <cell r="A2219" t="str">
            <v>23-03-c-08</v>
          </cell>
          <cell r="B2219" t="str">
            <v>Providing and Laying RCC pipe sewers complete As per ASTM C-76-79, Class IV : 33" i/d, Wall B</v>
          </cell>
          <cell r="C2219" t="str">
            <v>Rft</v>
          </cell>
          <cell r="D2219">
            <v>426.78</v>
          </cell>
          <cell r="E2219">
            <v>1697.28</v>
          </cell>
          <cell r="F2219" t="str">
            <v>m</v>
          </cell>
          <cell r="G2219">
            <v>1400.2</v>
          </cell>
          <cell r="H2219">
            <v>5568.51</v>
          </cell>
          <cell r="AI2219">
            <v>0</v>
          </cell>
          <cell r="AJ2219" t="str">
            <v>N</v>
          </cell>
        </row>
        <row r="2220">
          <cell r="A2220" t="str">
            <v>23-03-c-09</v>
          </cell>
          <cell r="B2220" t="str">
            <v>Providing and Laying RCC pipe sewers complete As per ASTM C-76-79, Class IV : 36" i/d, Wall B</v>
          </cell>
          <cell r="C2220" t="str">
            <v>Rft</v>
          </cell>
          <cell r="D2220">
            <v>466.4</v>
          </cell>
          <cell r="E2220">
            <v>1827.65</v>
          </cell>
          <cell r="F2220" t="str">
            <v>m</v>
          </cell>
          <cell r="G2220">
            <v>1530.18</v>
          </cell>
          <cell r="H2220">
            <v>5996.22</v>
          </cell>
          <cell r="AI2220">
            <v>0</v>
          </cell>
          <cell r="AJ2220" t="str">
            <v>N</v>
          </cell>
        </row>
        <row r="2221">
          <cell r="A2221" t="str">
            <v>23-03-c-10</v>
          </cell>
          <cell r="B2221" t="str">
            <v>Providing and Laying RCC pipe sewers complete As per ASTM C-76-79, Class IV : 42" i/d, Wall B</v>
          </cell>
          <cell r="C2221" t="str">
            <v>Rft</v>
          </cell>
          <cell r="D2221">
            <v>602.52</v>
          </cell>
          <cell r="E2221">
            <v>2538.52</v>
          </cell>
          <cell r="F2221" t="str">
            <v>m</v>
          </cell>
          <cell r="G2221">
            <v>1976.76</v>
          </cell>
          <cell r="H2221">
            <v>8328.4599999999991</v>
          </cell>
          <cell r="AI2221">
            <v>0</v>
          </cell>
          <cell r="AJ2221" t="str">
            <v>N</v>
          </cell>
        </row>
        <row r="2222">
          <cell r="A2222" t="str">
            <v>23-03-c-11</v>
          </cell>
          <cell r="B2222" t="str">
            <v>Providing and Laying RCC pipe sewers complete As per ASTM C-76-79, Class IV : 48" i/d, Wall B</v>
          </cell>
          <cell r="C2222" t="str">
            <v>Rft</v>
          </cell>
          <cell r="D2222">
            <v>693.2</v>
          </cell>
          <cell r="E2222">
            <v>3415.7</v>
          </cell>
          <cell r="F2222" t="str">
            <v>m</v>
          </cell>
          <cell r="G2222">
            <v>2274.2800000000002</v>
          </cell>
          <cell r="H2222">
            <v>11206.36</v>
          </cell>
          <cell r="AI2222">
            <v>0</v>
          </cell>
          <cell r="AJ2222" t="str">
            <v>N</v>
          </cell>
        </row>
        <row r="2223">
          <cell r="A2223" t="str">
            <v>23-03-c-12</v>
          </cell>
          <cell r="B2223" t="str">
            <v>Providing and Laying RCC pipe sewers complete As per ASTM C-76-79, Class IV : 54" i/d, Wall B</v>
          </cell>
          <cell r="C2223" t="str">
            <v>Rft</v>
          </cell>
          <cell r="D2223">
            <v>903.77</v>
          </cell>
          <cell r="E2223">
            <v>3928.77</v>
          </cell>
          <cell r="F2223" t="str">
            <v>m</v>
          </cell>
          <cell r="G2223">
            <v>2965.13</v>
          </cell>
          <cell r="H2223">
            <v>12889.68</v>
          </cell>
          <cell r="AI2223">
            <v>0</v>
          </cell>
          <cell r="AJ2223" t="str">
            <v>N</v>
          </cell>
        </row>
        <row r="2224">
          <cell r="A2224" t="str">
            <v>23-03-c-13</v>
          </cell>
          <cell r="B2224" t="str">
            <v>Providing and Laying RCC pipe sewers complete As per ASTM C-76-79, Class IV : 60" i/d, Wall B</v>
          </cell>
          <cell r="C2224" t="str">
            <v>Rft</v>
          </cell>
          <cell r="D2224">
            <v>1245.2</v>
          </cell>
          <cell r="E2224">
            <v>4875.2</v>
          </cell>
          <cell r="F2224" t="str">
            <v>m</v>
          </cell>
          <cell r="G2224">
            <v>4085.3</v>
          </cell>
          <cell r="H2224">
            <v>15994.74</v>
          </cell>
          <cell r="AI2224">
            <v>0</v>
          </cell>
          <cell r="AJ2224" t="str">
            <v>N</v>
          </cell>
        </row>
        <row r="2225">
          <cell r="A2225" t="str">
            <v>23-03-c-14</v>
          </cell>
          <cell r="B2225" t="str">
            <v>Providing and Laying RCC pipe sewers complete As per ASTM C-76-79, Class IV : 66" i/d, Wall B</v>
          </cell>
          <cell r="C2225" t="str">
            <v>Rft</v>
          </cell>
          <cell r="D2225">
            <v>1702.11</v>
          </cell>
          <cell r="E2225">
            <v>6693.36</v>
          </cell>
          <cell r="F2225" t="str">
            <v>m</v>
          </cell>
          <cell r="G2225">
            <v>5584.34</v>
          </cell>
          <cell r="H2225">
            <v>21959.83</v>
          </cell>
          <cell r="AI2225">
            <v>0</v>
          </cell>
          <cell r="AJ2225" t="str">
            <v>N</v>
          </cell>
        </row>
        <row r="2226">
          <cell r="A2226" t="str">
            <v>23-03-c-15</v>
          </cell>
          <cell r="B2226" t="str">
            <v>Providing and Laying RCC pipe sewers complete As per ASTM C-76-79, Class IV : 72" i/d, Wall B</v>
          </cell>
          <cell r="C2226" t="str">
            <v>Rft</v>
          </cell>
          <cell r="D2226">
            <v>2324.71</v>
          </cell>
          <cell r="E2226">
            <v>9206.58</v>
          </cell>
          <cell r="F2226" t="str">
            <v>m</v>
          </cell>
          <cell r="G2226">
            <v>7626.99</v>
          </cell>
          <cell r="H2226">
            <v>30205.32</v>
          </cell>
          <cell r="AI2226">
            <v>0</v>
          </cell>
          <cell r="AJ2226" t="str">
            <v>N</v>
          </cell>
        </row>
        <row r="2227">
          <cell r="A2227" t="str">
            <v>23-04-a</v>
          </cell>
          <cell r="B2227" t="str">
            <v>Lowering of sub-soil water table by tubewells Upto 1 ft below SSWL.</v>
          </cell>
          <cell r="C2227" t="str">
            <v>Rft</v>
          </cell>
          <cell r="D2227">
            <v>0</v>
          </cell>
          <cell r="E2227">
            <v>147.56</v>
          </cell>
          <cell r="F2227" t="str">
            <v>m</v>
          </cell>
          <cell r="G2227">
            <v>0</v>
          </cell>
          <cell r="H2227">
            <v>484.12</v>
          </cell>
          <cell r="J2227" t="str">
            <v>a) This rate shall be</v>
          </cell>
          <cell r="AI2227">
            <v>0</v>
          </cell>
          <cell r="AJ2227" t="str">
            <v>N</v>
          </cell>
        </row>
        <row r="2228">
          <cell r="A2228" t="str">
            <v>23-04-b</v>
          </cell>
          <cell r="B2228" t="str">
            <v>Lowering of sub-soil water table by tubewells 0 - 2 ft below SSWL.</v>
          </cell>
          <cell r="C2228" t="str">
            <v>Rft</v>
          </cell>
          <cell r="D2228">
            <v>0</v>
          </cell>
          <cell r="E2228">
            <v>313.57</v>
          </cell>
          <cell r="F2228" t="str">
            <v>m</v>
          </cell>
          <cell r="G2228">
            <v>0</v>
          </cell>
          <cell r="H2228">
            <v>1028.76</v>
          </cell>
          <cell r="J2228" t="str">
            <v>b) The grant of these</v>
          </cell>
          <cell r="AI2228">
            <v>0</v>
          </cell>
          <cell r="AJ2228" t="str">
            <v>N</v>
          </cell>
        </row>
        <row r="2229">
          <cell r="A2229" t="str">
            <v>23-04-c</v>
          </cell>
          <cell r="B2229" t="str">
            <v>Lowering of sub-soil water table by tubewell 0 - 3 ft below SSWL</v>
          </cell>
          <cell r="C2229" t="str">
            <v>Rft</v>
          </cell>
          <cell r="D2229">
            <v>0</v>
          </cell>
          <cell r="E2229">
            <v>494.33</v>
          </cell>
          <cell r="F2229" t="str">
            <v>m</v>
          </cell>
          <cell r="G2229">
            <v>0</v>
          </cell>
          <cell r="H2229">
            <v>1621.82</v>
          </cell>
          <cell r="J2229" t="str">
            <v>c) The rate includes</v>
          </cell>
          <cell r="AI2229">
            <v>0</v>
          </cell>
          <cell r="AJ2229" t="str">
            <v>N</v>
          </cell>
        </row>
        <row r="2230">
          <cell r="A2230" t="str">
            <v>23-04-d</v>
          </cell>
          <cell r="B2230" t="str">
            <v>Lowering of sub-soil water table by tubewells 0 - 4 ft below SSWL</v>
          </cell>
          <cell r="C2230" t="str">
            <v>Rft</v>
          </cell>
          <cell r="D2230">
            <v>0</v>
          </cell>
          <cell r="E2230">
            <v>686.16</v>
          </cell>
          <cell r="F2230" t="str">
            <v>m</v>
          </cell>
          <cell r="G2230">
            <v>0</v>
          </cell>
          <cell r="H2230">
            <v>2251.1799999999998</v>
          </cell>
          <cell r="AI2230">
            <v>0</v>
          </cell>
          <cell r="AJ2230" t="str">
            <v>N</v>
          </cell>
        </row>
        <row r="2231">
          <cell r="A2231" t="str">
            <v>23-04-e</v>
          </cell>
          <cell r="B2231" t="str">
            <v>Lowering of sub-soil water table by tubewells 0 - 5 ft below SSWL</v>
          </cell>
          <cell r="C2231" t="str">
            <v>Rft</v>
          </cell>
          <cell r="D2231">
            <v>0</v>
          </cell>
          <cell r="E2231">
            <v>900.12</v>
          </cell>
          <cell r="F2231" t="str">
            <v>m</v>
          </cell>
          <cell r="G2231">
            <v>0</v>
          </cell>
          <cell r="H2231">
            <v>2953.16</v>
          </cell>
          <cell r="AI2231">
            <v>0</v>
          </cell>
          <cell r="AJ2231" t="str">
            <v>N</v>
          </cell>
        </row>
        <row r="2232">
          <cell r="A2232" t="str">
            <v>23-04-f</v>
          </cell>
          <cell r="B2232" t="str">
            <v>Lowering of sub-soil water table by tubewells 0 - 6 ft below SSWL</v>
          </cell>
          <cell r="C2232" t="str">
            <v>Rft</v>
          </cell>
          <cell r="D2232">
            <v>0</v>
          </cell>
          <cell r="E2232">
            <v>1121.46</v>
          </cell>
          <cell r="F2232" t="str">
            <v>m</v>
          </cell>
          <cell r="G2232">
            <v>0</v>
          </cell>
          <cell r="H2232">
            <v>3679.34</v>
          </cell>
          <cell r="AI2232">
            <v>0</v>
          </cell>
          <cell r="AJ2232" t="str">
            <v>N</v>
          </cell>
        </row>
        <row r="2233">
          <cell r="A2233" t="str">
            <v>23-04-g</v>
          </cell>
          <cell r="B2233" t="str">
            <v>Lowering of sub-soil water table by tubewells 0 - 7 ft below SSWL</v>
          </cell>
          <cell r="C2233" t="str">
            <v>Rft</v>
          </cell>
          <cell r="D2233">
            <v>0</v>
          </cell>
          <cell r="E2233">
            <v>1328.05</v>
          </cell>
          <cell r="F2233" t="str">
            <v>m</v>
          </cell>
          <cell r="G2233">
            <v>0</v>
          </cell>
          <cell r="H2233">
            <v>4357.12</v>
          </cell>
          <cell r="AI2233">
            <v>0</v>
          </cell>
          <cell r="AJ2233" t="str">
            <v>N</v>
          </cell>
        </row>
        <row r="2234">
          <cell r="A2234" t="str">
            <v>23-04-h</v>
          </cell>
          <cell r="B2234" t="str">
            <v>Lowering of sub-soil water table by tubewells 0 - 8 ft below SSWL</v>
          </cell>
          <cell r="C2234" t="str">
            <v>Rft</v>
          </cell>
          <cell r="D2234">
            <v>0</v>
          </cell>
          <cell r="E2234">
            <v>1519.88</v>
          </cell>
          <cell r="F2234" t="str">
            <v>m</v>
          </cell>
          <cell r="G2234">
            <v>0</v>
          </cell>
          <cell r="H2234">
            <v>4986.4799999999996</v>
          </cell>
          <cell r="AI2234">
            <v>0</v>
          </cell>
          <cell r="AJ2234" t="str">
            <v>N</v>
          </cell>
        </row>
        <row r="2235">
          <cell r="A2235" t="str">
            <v>23-04-i</v>
          </cell>
          <cell r="B2235" t="str">
            <v>Lowering of sub-soil water table by tubewells 0 - 9 ft below SSWL</v>
          </cell>
          <cell r="C2235" t="str">
            <v>Rft</v>
          </cell>
          <cell r="D2235">
            <v>0</v>
          </cell>
          <cell r="E2235">
            <v>1726.46</v>
          </cell>
          <cell r="F2235" t="str">
            <v>m</v>
          </cell>
          <cell r="G2235">
            <v>0</v>
          </cell>
          <cell r="H2235">
            <v>5664.25</v>
          </cell>
          <cell r="AI2235">
            <v>0</v>
          </cell>
          <cell r="AJ2235" t="str">
            <v>N</v>
          </cell>
        </row>
        <row r="2236">
          <cell r="A2236" t="str">
            <v>23-04-j</v>
          </cell>
          <cell r="B2236" t="str">
            <v>Lowering of sub-soil water table by tubewells 0 - 10 ft below SSWL</v>
          </cell>
          <cell r="C2236" t="str">
            <v>Rft</v>
          </cell>
          <cell r="D2236">
            <v>0</v>
          </cell>
          <cell r="E2236">
            <v>2036.34</v>
          </cell>
          <cell r="F2236" t="str">
            <v>m</v>
          </cell>
          <cell r="G2236">
            <v>0</v>
          </cell>
          <cell r="H2236">
            <v>6680.91</v>
          </cell>
          <cell r="AI2236">
            <v>0</v>
          </cell>
          <cell r="AJ2236" t="str">
            <v>N</v>
          </cell>
        </row>
        <row r="2237">
          <cell r="A2237" t="str">
            <v>23-04-k</v>
          </cell>
          <cell r="B2237" t="str">
            <v>Lowering of sub-soil water table by tubewells 0 - 11 ft below SSWL</v>
          </cell>
          <cell r="C2237" t="str">
            <v>Rft</v>
          </cell>
          <cell r="D2237">
            <v>0</v>
          </cell>
          <cell r="E2237">
            <v>2154.39</v>
          </cell>
          <cell r="F2237" t="str">
            <v>m</v>
          </cell>
          <cell r="G2237">
            <v>0</v>
          </cell>
          <cell r="H2237">
            <v>7068.21</v>
          </cell>
          <cell r="AI2237">
            <v>0</v>
          </cell>
          <cell r="AJ2237" t="str">
            <v>N</v>
          </cell>
        </row>
        <row r="2238">
          <cell r="A2238" t="str">
            <v>23-04-l</v>
          </cell>
          <cell r="B2238" t="str">
            <v>Lowering of sub-soil water table by tubewells 0 - 12 ft below SSWL</v>
          </cell>
          <cell r="C2238" t="str">
            <v>Rft</v>
          </cell>
          <cell r="D2238">
            <v>0</v>
          </cell>
          <cell r="E2238">
            <v>2360.98</v>
          </cell>
          <cell r="F2238" t="str">
            <v>m</v>
          </cell>
          <cell r="G2238">
            <v>0</v>
          </cell>
          <cell r="H2238">
            <v>7745.98</v>
          </cell>
          <cell r="AI2238">
            <v>0</v>
          </cell>
          <cell r="AJ2238" t="str">
            <v>N</v>
          </cell>
        </row>
        <row r="2239">
          <cell r="A2239" t="str">
            <v>23-05-a</v>
          </cell>
          <cell r="B2239" t="str">
            <v>Constructing gully grating chamber complete With CI gully trap,weighing 81 lbs. frame hinged.</v>
          </cell>
          <cell r="C2239" t="str">
            <v>Each</v>
          </cell>
          <cell r="D2239">
            <v>805.66</v>
          </cell>
          <cell r="E2239">
            <v>4076.19</v>
          </cell>
          <cell r="F2239" t="str">
            <v>Each</v>
          </cell>
          <cell r="G2239">
            <v>805.66</v>
          </cell>
          <cell r="H2239">
            <v>4076.19</v>
          </cell>
          <cell r="J2239" t="str">
            <v>Pipe connection to be</v>
          </cell>
          <cell r="K2239">
            <v>0.6</v>
          </cell>
          <cell r="L2239" t="str">
            <v>Bags</v>
          </cell>
          <cell r="M2239">
            <v>0.6</v>
          </cell>
          <cell r="N2239" t="str">
            <v>Bags</v>
          </cell>
          <cell r="O2239">
            <v>100</v>
          </cell>
          <cell r="P2239" t="str">
            <v>Nos.</v>
          </cell>
          <cell r="Q2239">
            <v>100</v>
          </cell>
          <cell r="R2239" t="str">
            <v>Nos.</v>
          </cell>
          <cell r="S2239">
            <v>2.4900000000000002</v>
          </cell>
          <cell r="T2239" t="str">
            <v>Kg</v>
          </cell>
          <cell r="U2239">
            <v>2.4900000000000002</v>
          </cell>
          <cell r="V2239" t="str">
            <v>Kg</v>
          </cell>
          <cell r="AI2239">
            <v>206.18</v>
          </cell>
          <cell r="AJ2239" t="str">
            <v>Y</v>
          </cell>
        </row>
        <row r="2240">
          <cell r="A2240" t="str">
            <v>23-05-b</v>
          </cell>
          <cell r="B2240" t="str">
            <v>Constructing gully grating chamber complete Concrete gully trap</v>
          </cell>
          <cell r="C2240" t="str">
            <v>Each</v>
          </cell>
          <cell r="D2240">
            <v>805.66</v>
          </cell>
          <cell r="E2240">
            <v>2874.37</v>
          </cell>
          <cell r="F2240" t="str">
            <v>Each</v>
          </cell>
          <cell r="G2240">
            <v>805.66</v>
          </cell>
          <cell r="H2240">
            <v>2874.37</v>
          </cell>
          <cell r="K2240">
            <v>0.4</v>
          </cell>
          <cell r="L2240" t="str">
            <v>Bags</v>
          </cell>
          <cell r="M2240">
            <v>0.4</v>
          </cell>
          <cell r="N2240" t="str">
            <v>Bags</v>
          </cell>
          <cell r="O2240">
            <v>52</v>
          </cell>
          <cell r="P2240" t="str">
            <v>Nos.</v>
          </cell>
          <cell r="Q2240">
            <v>52</v>
          </cell>
          <cell r="R2240" t="str">
            <v>Nos.</v>
          </cell>
          <cell r="S2240">
            <v>18.2</v>
          </cell>
          <cell r="T2240" t="str">
            <v>Kg</v>
          </cell>
          <cell r="U2240">
            <v>18.2</v>
          </cell>
          <cell r="V2240" t="str">
            <v>Kg</v>
          </cell>
          <cell r="AI2240">
            <v>141.19999999999999</v>
          </cell>
          <cell r="AJ2240" t="str">
            <v>Y</v>
          </cell>
        </row>
        <row r="2241">
          <cell r="A2241" t="str">
            <v>23-06</v>
          </cell>
          <cell r="B2241" t="str">
            <v>Fixing manhole frame and cover in RCC slab, including carriage to site</v>
          </cell>
          <cell r="C2241" t="str">
            <v>Set</v>
          </cell>
          <cell r="D2241">
            <v>593.65</v>
          </cell>
          <cell r="E2241">
            <v>593.65</v>
          </cell>
          <cell r="F2241" t="str">
            <v>Set</v>
          </cell>
          <cell r="G2241">
            <v>593.65</v>
          </cell>
          <cell r="H2241">
            <v>593.65</v>
          </cell>
          <cell r="AI2241">
            <v>0</v>
          </cell>
          <cell r="AJ2241" t="str">
            <v>N</v>
          </cell>
        </row>
        <row r="2242">
          <cell r="A2242" t="str">
            <v>23-07</v>
          </cell>
          <cell r="B2242" t="str">
            <v>Providing and Fixing 3" thick RCC manhole cover, 22" dia with tee shaped CI frame of 20" clear i/d complete</v>
          </cell>
          <cell r="C2242" t="str">
            <v>Set</v>
          </cell>
          <cell r="D2242">
            <v>1362.18</v>
          </cell>
          <cell r="E2242">
            <v>4127.3500000000004</v>
          </cell>
          <cell r="F2242" t="str">
            <v>Set</v>
          </cell>
          <cell r="G2242">
            <v>1362.18</v>
          </cell>
          <cell r="H2242">
            <v>4127.3500000000004</v>
          </cell>
          <cell r="K2242">
            <v>0.10199999999999999</v>
          </cell>
          <cell r="L2242" t="str">
            <v>Bags</v>
          </cell>
          <cell r="M2242">
            <v>0.10199999999999999</v>
          </cell>
          <cell r="N2242" t="str">
            <v>Bags</v>
          </cell>
          <cell r="S2242">
            <v>33.950000000000003</v>
          </cell>
          <cell r="T2242" t="str">
            <v>Kg</v>
          </cell>
          <cell r="U2242">
            <v>33.950000000000003</v>
          </cell>
          <cell r="V2242" t="str">
            <v>Kg</v>
          </cell>
          <cell r="AI2242">
            <v>68.104000000000013</v>
          </cell>
          <cell r="AJ2242" t="str">
            <v>Y</v>
          </cell>
        </row>
        <row r="2243">
          <cell r="A2243" t="str">
            <v>23-08-a</v>
          </cell>
          <cell r="B2243" t="str">
            <v>RCC manhole cover 22" dia with: Tee shaped CI frame, 22" i/d complete</v>
          </cell>
          <cell r="C2243" t="str">
            <v>Set</v>
          </cell>
          <cell r="D2243">
            <v>1899.31</v>
          </cell>
          <cell r="E2243">
            <v>13013.54</v>
          </cell>
          <cell r="F2243" t="str">
            <v>Set</v>
          </cell>
          <cell r="G2243">
            <v>1899.31</v>
          </cell>
          <cell r="H2243">
            <v>13013.54</v>
          </cell>
          <cell r="K2243">
            <v>0.20300000000000001</v>
          </cell>
          <cell r="L2243" t="str">
            <v>Bags</v>
          </cell>
          <cell r="M2243">
            <v>0.20300000000000001</v>
          </cell>
          <cell r="N2243" t="str">
            <v>Bags</v>
          </cell>
          <cell r="S2243">
            <v>136.792</v>
          </cell>
          <cell r="T2243" t="str">
            <v>Kg</v>
          </cell>
          <cell r="U2243">
            <v>136.792</v>
          </cell>
          <cell r="V2243" t="str">
            <v>Kg</v>
          </cell>
          <cell r="AI2243">
            <v>273.99</v>
          </cell>
          <cell r="AJ2243" t="str">
            <v>Y</v>
          </cell>
        </row>
        <row r="2244">
          <cell r="A2244" t="str">
            <v>23-08-b</v>
          </cell>
          <cell r="B2244" t="str">
            <v>RCC manhole cover 22" dia with: 3"x3"x1/4" angle iron frame, 22" i/d complete</v>
          </cell>
          <cell r="C2244" t="str">
            <v>Set</v>
          </cell>
          <cell r="D2244">
            <v>1897.76</v>
          </cell>
          <cell r="E2244">
            <v>11713.86</v>
          </cell>
          <cell r="F2244" t="str">
            <v>Set</v>
          </cell>
          <cell r="G2244">
            <v>1897.76</v>
          </cell>
          <cell r="H2244">
            <v>11713.86</v>
          </cell>
          <cell r="K2244">
            <v>0.20300000000000001</v>
          </cell>
          <cell r="L2244" t="str">
            <v>Bags</v>
          </cell>
          <cell r="M2244">
            <v>0.20300000000000001</v>
          </cell>
          <cell r="N2244" t="str">
            <v>Bags</v>
          </cell>
          <cell r="S2244">
            <v>120.53700000000001</v>
          </cell>
          <cell r="T2244" t="str">
            <v>Kg</v>
          </cell>
          <cell r="U2244">
            <v>120.53700000000001</v>
          </cell>
          <cell r="V2244" t="str">
            <v>Kg</v>
          </cell>
          <cell r="AI2244">
            <v>241.48000000000002</v>
          </cell>
          <cell r="AJ2244" t="str">
            <v>Y</v>
          </cell>
        </row>
        <row r="2245">
          <cell r="A2245" t="str">
            <v>23-09-a</v>
          </cell>
          <cell r="B2245" t="str">
            <v>Providing and Fixing CI ventilating shaft of 9" i/d, painted with bitumenous paint complete : 18 ft. long</v>
          </cell>
          <cell r="C2245" t="str">
            <v>100 Kg</v>
          </cell>
          <cell r="D2245">
            <v>158.1</v>
          </cell>
          <cell r="E2245">
            <v>7960.18</v>
          </cell>
          <cell r="F2245" t="str">
            <v>100 Kg</v>
          </cell>
          <cell r="G2245">
            <v>158.1</v>
          </cell>
          <cell r="H2245">
            <v>7960.18</v>
          </cell>
          <cell r="AI2245">
            <v>0</v>
          </cell>
          <cell r="AJ2245" t="str">
            <v>N</v>
          </cell>
        </row>
        <row r="2246">
          <cell r="A2246" t="str">
            <v>23-09-b</v>
          </cell>
          <cell r="B2246" t="str">
            <v>Providing and Fixing CI ventilating shaft of 9" i/d, painted with bitumenous paint complete : 24 ft. long</v>
          </cell>
          <cell r="C2246" t="str">
            <v>100 Kg</v>
          </cell>
          <cell r="D2246">
            <v>210.8</v>
          </cell>
          <cell r="E2246">
            <v>8012.88</v>
          </cell>
          <cell r="F2246" t="str">
            <v>100 Kg</v>
          </cell>
          <cell r="G2246">
            <v>210.8</v>
          </cell>
          <cell r="H2246">
            <v>8012.88</v>
          </cell>
          <cell r="AI2246">
            <v>0</v>
          </cell>
          <cell r="AJ2246" t="str">
            <v>N</v>
          </cell>
        </row>
        <row r="2247">
          <cell r="A2247" t="str">
            <v>23-09-c</v>
          </cell>
          <cell r="B2247" t="str">
            <v>Providing and Fixing CI ventilating shaft of 9" i/d, painted with bitumenous paint complete : 30 ft. long</v>
          </cell>
          <cell r="C2247" t="str">
            <v>100 Kg</v>
          </cell>
          <cell r="D2247">
            <v>263.5</v>
          </cell>
          <cell r="E2247">
            <v>8065.58</v>
          </cell>
          <cell r="F2247" t="str">
            <v>100 Kg</v>
          </cell>
          <cell r="G2247">
            <v>263.5</v>
          </cell>
          <cell r="H2247">
            <v>8065.58</v>
          </cell>
          <cell r="AI2247">
            <v>0</v>
          </cell>
          <cell r="AJ2247" t="str">
            <v>N</v>
          </cell>
        </row>
        <row r="2248">
          <cell r="A2248" t="str">
            <v>23-09-d</v>
          </cell>
          <cell r="B2248" t="str">
            <v>Providing and Fixing CI ventilating shaft of 9" i/d, painted with bitumenous paint complete : 36 ft. long</v>
          </cell>
          <cell r="C2248" t="str">
            <v>100 Kg</v>
          </cell>
          <cell r="D2248">
            <v>316.2</v>
          </cell>
          <cell r="E2248">
            <v>8118.28</v>
          </cell>
          <cell r="F2248" t="str">
            <v>100 Kg</v>
          </cell>
          <cell r="G2248">
            <v>316.2</v>
          </cell>
          <cell r="H2248">
            <v>8118.28</v>
          </cell>
          <cell r="AI2248">
            <v>0</v>
          </cell>
          <cell r="AJ2248" t="str">
            <v>N</v>
          </cell>
        </row>
        <row r="2249">
          <cell r="A2249" t="str">
            <v>23-10</v>
          </cell>
          <cell r="B2249" t="str">
            <v>Septic Tank (int.Size: 7'x2'x5') complete</v>
          </cell>
          <cell r="C2249" t="str">
            <v>Each</v>
          </cell>
          <cell r="D2249">
            <v>1426</v>
          </cell>
          <cell r="E2249">
            <v>10154.549999999999</v>
          </cell>
          <cell r="F2249" t="str">
            <v>Each</v>
          </cell>
          <cell r="G2249">
            <v>1426</v>
          </cell>
          <cell r="H2249">
            <v>10154.549999999999</v>
          </cell>
          <cell r="K2249">
            <v>12.92</v>
          </cell>
          <cell r="L2249" t="str">
            <v>Bags</v>
          </cell>
          <cell r="M2249">
            <v>12.92</v>
          </cell>
          <cell r="N2249" t="str">
            <v>Bags</v>
          </cell>
          <cell r="S2249">
            <v>16.28</v>
          </cell>
          <cell r="T2249" t="str">
            <v>Kg</v>
          </cell>
          <cell r="U2249">
            <v>16.28</v>
          </cell>
          <cell r="V2249" t="str">
            <v>Kg</v>
          </cell>
          <cell r="AI2249">
            <v>58.400000000000006</v>
          </cell>
          <cell r="AJ2249" t="str">
            <v>Y</v>
          </cell>
        </row>
        <row r="2250">
          <cell r="A2250" t="str">
            <v>23-11</v>
          </cell>
          <cell r="B2250" t="str">
            <v>Soakage Pit (6'dia x 15' deep) complete</v>
          </cell>
          <cell r="C2250" t="str">
            <v>Each</v>
          </cell>
          <cell r="D2250">
            <v>1426</v>
          </cell>
          <cell r="E2250">
            <v>9917.15</v>
          </cell>
          <cell r="F2250" t="str">
            <v>Each</v>
          </cell>
          <cell r="G2250">
            <v>1426</v>
          </cell>
          <cell r="H2250">
            <v>9917.15</v>
          </cell>
          <cell r="K2250">
            <v>1.82</v>
          </cell>
          <cell r="L2250" t="str">
            <v>Bags</v>
          </cell>
          <cell r="M2250">
            <v>1.82</v>
          </cell>
          <cell r="N2250" t="str">
            <v>Bags</v>
          </cell>
          <cell r="S2250">
            <v>32</v>
          </cell>
          <cell r="T2250" t="str">
            <v>Kg</v>
          </cell>
          <cell r="U2250">
            <v>32</v>
          </cell>
          <cell r="V2250" t="str">
            <v>Kg</v>
          </cell>
          <cell r="AI2250">
            <v>67.64</v>
          </cell>
          <cell r="AJ2250" t="str">
            <v>Y</v>
          </cell>
        </row>
        <row r="2251">
          <cell r="A2251" t="str">
            <v>24-01</v>
          </cell>
          <cell r="B2251" t="str">
            <v>Mobilization of plant, equipment and camping arrangements etc &amp; demobilization after completion</v>
          </cell>
          <cell r="C2251" t="str">
            <v>Job</v>
          </cell>
          <cell r="D2251">
            <v>0</v>
          </cell>
          <cell r="E2251">
            <v>19360</v>
          </cell>
          <cell r="F2251" t="str">
            <v>Job</v>
          </cell>
          <cell r="G2251">
            <v>0</v>
          </cell>
          <cell r="H2251">
            <v>19360</v>
          </cell>
          <cell r="AI2251">
            <v>0</v>
          </cell>
          <cell r="AJ2251" t="str">
            <v>N</v>
          </cell>
        </row>
        <row r="2252">
          <cell r="A2252" t="str">
            <v>24-02-a-01</v>
          </cell>
          <cell r="B2252" t="str">
            <v>Tubewell boring in all soils except shingle/rock From ground upto 100' below ground : 3" i/d</v>
          </cell>
          <cell r="C2252" t="str">
            <v>Rft</v>
          </cell>
          <cell r="D2252">
            <v>48.22</v>
          </cell>
          <cell r="E2252">
            <v>96.55</v>
          </cell>
          <cell r="F2252" t="str">
            <v>m</v>
          </cell>
          <cell r="G2252">
            <v>158.19999999999999</v>
          </cell>
          <cell r="H2252">
            <v>316.75</v>
          </cell>
          <cell r="AI2252">
            <v>0</v>
          </cell>
          <cell r="AJ2252" t="str">
            <v>N</v>
          </cell>
        </row>
        <row r="2253">
          <cell r="A2253" t="str">
            <v>24-02-a-02</v>
          </cell>
          <cell r="B2253" t="str">
            <v>Tubewell boring in all soils except shingle/rock From ground upto 100' below ground : 4" i/d</v>
          </cell>
          <cell r="C2253" t="str">
            <v>Rft</v>
          </cell>
          <cell r="D2253">
            <v>71.819999999999993</v>
          </cell>
          <cell r="E2253">
            <v>144.31</v>
          </cell>
          <cell r="F2253" t="str">
            <v>m</v>
          </cell>
          <cell r="G2253">
            <v>235.64</v>
          </cell>
          <cell r="H2253">
            <v>473.47</v>
          </cell>
          <cell r="AI2253">
            <v>0</v>
          </cell>
          <cell r="AJ2253" t="str">
            <v>N</v>
          </cell>
        </row>
        <row r="2254">
          <cell r="A2254" t="str">
            <v>24-02-a-03</v>
          </cell>
          <cell r="B2254" t="str">
            <v>Tubewell boring in all soils except shingle/rock From ground upto 100' below ground : 5" i/d</v>
          </cell>
          <cell r="C2254" t="str">
            <v>Rft</v>
          </cell>
          <cell r="D2254">
            <v>108.26</v>
          </cell>
          <cell r="E2254">
            <v>213.37</v>
          </cell>
          <cell r="F2254" t="str">
            <v>m</v>
          </cell>
          <cell r="G2254">
            <v>355.19</v>
          </cell>
          <cell r="H2254">
            <v>700.05</v>
          </cell>
          <cell r="AI2254">
            <v>0</v>
          </cell>
          <cell r="AJ2254" t="str">
            <v>N</v>
          </cell>
        </row>
        <row r="2255">
          <cell r="A2255" t="str">
            <v>24-02-a-04</v>
          </cell>
          <cell r="B2255" t="str">
            <v>Tubewell boring in all soils except shingle/rock From ground upto 100' below ground : 6" i/d</v>
          </cell>
          <cell r="C2255" t="str">
            <v>Rft</v>
          </cell>
          <cell r="D2255">
            <v>162.74</v>
          </cell>
          <cell r="E2255">
            <v>309.89999999999998</v>
          </cell>
          <cell r="F2255" t="str">
            <v>m</v>
          </cell>
          <cell r="G2255">
            <v>533.91999999999996</v>
          </cell>
          <cell r="H2255">
            <v>1016.72</v>
          </cell>
          <cell r="AI2255">
            <v>0</v>
          </cell>
          <cell r="AJ2255" t="str">
            <v>N</v>
          </cell>
        </row>
        <row r="2256">
          <cell r="A2256" t="str">
            <v>24-02-a-05</v>
          </cell>
          <cell r="B2256" t="str">
            <v>Tubewell boring in all soils except shingle/rock From ground upto 100' below ground : 8" i/d</v>
          </cell>
          <cell r="C2256" t="str">
            <v>Rft</v>
          </cell>
          <cell r="D2256">
            <v>244.11</v>
          </cell>
          <cell r="E2256">
            <v>442.77</v>
          </cell>
          <cell r="F2256" t="str">
            <v>m</v>
          </cell>
          <cell r="G2256">
            <v>800.9</v>
          </cell>
          <cell r="H2256">
            <v>1452.67</v>
          </cell>
          <cell r="AI2256">
            <v>0</v>
          </cell>
          <cell r="AJ2256" t="str">
            <v>N</v>
          </cell>
        </row>
        <row r="2257">
          <cell r="A2257" t="str">
            <v>24-02-a-06</v>
          </cell>
          <cell r="B2257" t="str">
            <v>Tubewell boring in all soils except shingle/rock From ground upto 100' below ground : 10" i/d</v>
          </cell>
          <cell r="C2257" t="str">
            <v>Rft</v>
          </cell>
          <cell r="D2257">
            <v>366.17</v>
          </cell>
          <cell r="E2257">
            <v>614.5</v>
          </cell>
          <cell r="F2257" t="str">
            <v>m</v>
          </cell>
          <cell r="G2257">
            <v>1201.3399999999999</v>
          </cell>
          <cell r="H2257">
            <v>2016.06</v>
          </cell>
          <cell r="AI2257">
            <v>0</v>
          </cell>
          <cell r="AJ2257" t="str">
            <v>N</v>
          </cell>
        </row>
        <row r="2258">
          <cell r="A2258" t="str">
            <v>24-02-a-07</v>
          </cell>
          <cell r="B2258" t="str">
            <v>Tubewell boring in all soils except shingle/rock From ground upto 100' below ground : 12" i/d</v>
          </cell>
          <cell r="C2258" t="str">
            <v>Rft</v>
          </cell>
          <cell r="D2258">
            <v>457.71</v>
          </cell>
          <cell r="E2258">
            <v>755.7</v>
          </cell>
          <cell r="F2258" t="str">
            <v>m</v>
          </cell>
          <cell r="G2258">
            <v>1501.68</v>
          </cell>
          <cell r="H2258">
            <v>2479.35</v>
          </cell>
          <cell r="AI2258">
            <v>0</v>
          </cell>
          <cell r="AJ2258" t="str">
            <v>N</v>
          </cell>
        </row>
        <row r="2259">
          <cell r="A2259" t="str">
            <v>24-02-a-08</v>
          </cell>
          <cell r="B2259" t="str">
            <v>Tubewell boring in all soils except shingle/rock From ground upto 100' below ground : 15" i/d</v>
          </cell>
          <cell r="C2259" t="str">
            <v>Rft</v>
          </cell>
          <cell r="D2259">
            <v>572.15</v>
          </cell>
          <cell r="E2259">
            <v>914.84</v>
          </cell>
          <cell r="F2259" t="str">
            <v>m</v>
          </cell>
          <cell r="G2259">
            <v>1877.12</v>
          </cell>
          <cell r="H2259">
            <v>3001.44</v>
          </cell>
          <cell r="AI2259">
            <v>0</v>
          </cell>
          <cell r="AJ2259" t="str">
            <v>N</v>
          </cell>
        </row>
        <row r="2260">
          <cell r="A2260" t="str">
            <v>24-02-a-09</v>
          </cell>
          <cell r="B2260" t="str">
            <v>Tubewell boring in all soils except shingle/rock From ground upto 100' below ground : 18" i/d</v>
          </cell>
          <cell r="C2260" t="str">
            <v>Rft</v>
          </cell>
          <cell r="D2260">
            <v>715.19</v>
          </cell>
          <cell r="E2260">
            <v>1092.1500000000001</v>
          </cell>
          <cell r="F2260" t="str">
            <v>m</v>
          </cell>
          <cell r="G2260">
            <v>2346.42</v>
          </cell>
          <cell r="H2260">
            <v>3583.17</v>
          </cell>
          <cell r="AI2260">
            <v>0</v>
          </cell>
          <cell r="AJ2260" t="str">
            <v>N</v>
          </cell>
        </row>
        <row r="2261">
          <cell r="A2261" t="str">
            <v>24-02-b-01</v>
          </cell>
          <cell r="B2261" t="str">
            <v>Tubewell boring in all soils except shingle/rock From 100' to 200' below ground : 5" i/d</v>
          </cell>
          <cell r="C2261" t="str">
            <v>Rft</v>
          </cell>
          <cell r="D2261">
            <v>184.44</v>
          </cell>
          <cell r="E2261">
            <v>363.13</v>
          </cell>
          <cell r="F2261" t="str">
            <v>m</v>
          </cell>
          <cell r="G2261">
            <v>605.13</v>
          </cell>
          <cell r="H2261">
            <v>1191.3800000000001</v>
          </cell>
          <cell r="AI2261">
            <v>0</v>
          </cell>
          <cell r="AJ2261" t="str">
            <v>N</v>
          </cell>
        </row>
        <row r="2262">
          <cell r="A2262" t="str">
            <v>24-02-b-02</v>
          </cell>
          <cell r="B2262" t="str">
            <v>Tubewell boring in all soils except shingle/rock From 100' to 200' below ground : 6" i/d</v>
          </cell>
          <cell r="C2262" t="str">
            <v>Rft</v>
          </cell>
          <cell r="D2262">
            <v>260.39</v>
          </cell>
          <cell r="E2262">
            <v>592.49</v>
          </cell>
          <cell r="F2262" t="str">
            <v>m</v>
          </cell>
          <cell r="G2262">
            <v>854.29</v>
          </cell>
          <cell r="H2262">
            <v>1943.88</v>
          </cell>
          <cell r="AI2262">
            <v>0</v>
          </cell>
          <cell r="AJ2262" t="str">
            <v>N</v>
          </cell>
        </row>
        <row r="2263">
          <cell r="A2263" t="str">
            <v>24-02-b-03</v>
          </cell>
          <cell r="B2263" t="str">
            <v>Tubewell boring in all soils except shingle/rock From 100' to 200' below ground : 8" i/d</v>
          </cell>
          <cell r="C2263" t="str">
            <v>Rft</v>
          </cell>
          <cell r="D2263">
            <v>317.35000000000002</v>
          </cell>
          <cell r="E2263">
            <v>575.61</v>
          </cell>
          <cell r="F2263" t="str">
            <v>m</v>
          </cell>
          <cell r="G2263">
            <v>1041.17</v>
          </cell>
          <cell r="H2263">
            <v>1888.48</v>
          </cell>
          <cell r="AI2263">
            <v>0</v>
          </cell>
          <cell r="AJ2263" t="str">
            <v>N</v>
          </cell>
        </row>
        <row r="2264">
          <cell r="A2264" t="str">
            <v>24-02-b-04</v>
          </cell>
          <cell r="B2264" t="str">
            <v>Tubewell boring in all soils except shingle/rock From 100' to 200' below ground : 10" i/d</v>
          </cell>
          <cell r="C2264" t="str">
            <v>Rft</v>
          </cell>
          <cell r="D2264">
            <v>344.89</v>
          </cell>
          <cell r="E2264">
            <v>642.88</v>
          </cell>
          <cell r="F2264" t="str">
            <v>m</v>
          </cell>
          <cell r="G2264">
            <v>1131.53</v>
          </cell>
          <cell r="H2264">
            <v>2109.1999999999998</v>
          </cell>
          <cell r="AI2264">
            <v>0</v>
          </cell>
          <cell r="AJ2264" t="str">
            <v>N</v>
          </cell>
        </row>
        <row r="2265">
          <cell r="A2265" t="str">
            <v>24-02-b-05</v>
          </cell>
          <cell r="B2265" t="str">
            <v>Tubewell boring in all soils except shingle/rock From 100' to 200' below ground : 12" i/d</v>
          </cell>
          <cell r="C2265" t="str">
            <v>Rft</v>
          </cell>
          <cell r="D2265">
            <v>484.84</v>
          </cell>
          <cell r="E2265">
            <v>827.53</v>
          </cell>
          <cell r="F2265" t="str">
            <v>m</v>
          </cell>
          <cell r="G2265">
            <v>1590.69</v>
          </cell>
          <cell r="H2265">
            <v>2715</v>
          </cell>
          <cell r="AI2265">
            <v>0</v>
          </cell>
          <cell r="AJ2265" t="str">
            <v>N</v>
          </cell>
        </row>
        <row r="2266">
          <cell r="A2266" t="str">
            <v>24-02-b-06</v>
          </cell>
          <cell r="B2266" t="str">
            <v>Tubewell boring in all soils except shingle/rock From 100' to 200' below ground : 15" i/d</v>
          </cell>
          <cell r="C2266" t="str">
            <v>Rft</v>
          </cell>
          <cell r="D2266">
            <v>657.96</v>
          </cell>
          <cell r="E2266">
            <v>1052.05</v>
          </cell>
          <cell r="F2266" t="str">
            <v>m</v>
          </cell>
          <cell r="G2266">
            <v>2158.66</v>
          </cell>
          <cell r="H2266">
            <v>3451.62</v>
          </cell>
          <cell r="AI2266">
            <v>0</v>
          </cell>
          <cell r="AJ2266" t="str">
            <v>N</v>
          </cell>
        </row>
        <row r="2267">
          <cell r="A2267" t="str">
            <v>24-02-b-07</v>
          </cell>
          <cell r="B2267" t="str">
            <v>Tubewell boring in all soils except shingle/rock From 100' to 200' below ground : 18" i/d</v>
          </cell>
          <cell r="C2267" t="str">
            <v>Rft</v>
          </cell>
          <cell r="D2267">
            <v>822.45</v>
          </cell>
          <cell r="E2267">
            <v>1255.95</v>
          </cell>
          <cell r="F2267" t="str">
            <v>m</v>
          </cell>
          <cell r="G2267">
            <v>2698.32</v>
          </cell>
          <cell r="H2267">
            <v>4120.58</v>
          </cell>
          <cell r="AI2267">
            <v>0</v>
          </cell>
          <cell r="AJ2267" t="str">
            <v>N</v>
          </cell>
        </row>
        <row r="2268">
          <cell r="A2268" t="str">
            <v>24-02-c-01</v>
          </cell>
          <cell r="B2268" t="str">
            <v>Tubewell boring in all soils except shingle/rock From 200' to 300' below ground : 5" i/d</v>
          </cell>
          <cell r="C2268" t="str">
            <v>Rft</v>
          </cell>
          <cell r="D2268">
            <v>249.04</v>
          </cell>
          <cell r="E2268">
            <v>490.27</v>
          </cell>
          <cell r="F2268" t="str">
            <v>m</v>
          </cell>
          <cell r="G2268">
            <v>817.06</v>
          </cell>
          <cell r="H2268">
            <v>1608.51</v>
          </cell>
          <cell r="AI2268">
            <v>0</v>
          </cell>
          <cell r="AJ2268" t="str">
            <v>N</v>
          </cell>
        </row>
        <row r="2269">
          <cell r="A2269" t="str">
            <v>24-02-c-02</v>
          </cell>
          <cell r="B2269" t="str">
            <v>Tubewell boring in all soils except shingle/rock From 200' to 300' below ground : 6" i/d</v>
          </cell>
          <cell r="C2269" t="str">
            <v>Rft</v>
          </cell>
          <cell r="D2269">
            <v>325.52999999999997</v>
          </cell>
          <cell r="E2269">
            <v>619.85</v>
          </cell>
          <cell r="F2269" t="str">
            <v>m</v>
          </cell>
          <cell r="G2269">
            <v>1068.03</v>
          </cell>
          <cell r="H2269">
            <v>2033.62</v>
          </cell>
          <cell r="AI2269">
            <v>0</v>
          </cell>
          <cell r="AJ2269" t="str">
            <v>N</v>
          </cell>
        </row>
        <row r="2270">
          <cell r="A2270" t="str">
            <v>24-02-c-03</v>
          </cell>
          <cell r="B2270" t="str">
            <v>Tubewell boring in all soils except shingle/rock From 200' to 300' below ground : 8" i/d</v>
          </cell>
          <cell r="C2270" t="str">
            <v>Rft</v>
          </cell>
          <cell r="D2270">
            <v>311.74</v>
          </cell>
          <cell r="E2270">
            <v>634.57000000000005</v>
          </cell>
          <cell r="F2270" t="str">
            <v>m</v>
          </cell>
          <cell r="G2270">
            <v>1022.77</v>
          </cell>
          <cell r="H2270">
            <v>2081.91</v>
          </cell>
          <cell r="AI2270">
            <v>0</v>
          </cell>
          <cell r="AJ2270" t="str">
            <v>N</v>
          </cell>
        </row>
        <row r="2271">
          <cell r="A2271" t="str">
            <v>24-02-c-04</v>
          </cell>
          <cell r="B2271" t="str">
            <v>Tubewell boring in all soils except shingle/rock From 200' to 300' below ground : 10" i/d</v>
          </cell>
          <cell r="C2271" t="str">
            <v>Rft</v>
          </cell>
          <cell r="D2271">
            <v>527.28</v>
          </cell>
          <cell r="E2271">
            <v>884.87</v>
          </cell>
          <cell r="F2271" t="str">
            <v>m</v>
          </cell>
          <cell r="G2271">
            <v>1729.93</v>
          </cell>
          <cell r="H2271">
            <v>2903.13</v>
          </cell>
          <cell r="AI2271">
            <v>0</v>
          </cell>
          <cell r="AJ2271" t="str">
            <v>N</v>
          </cell>
        </row>
        <row r="2272">
          <cell r="A2272" t="str">
            <v>24-02-c-05</v>
          </cell>
          <cell r="B2272" t="str">
            <v>Tubewell boring in all soils except shingle/rock From 200' to 300' below ground : 12" i/d</v>
          </cell>
          <cell r="C2272" t="str">
            <v>Rft</v>
          </cell>
          <cell r="D2272">
            <v>631.64</v>
          </cell>
          <cell r="E2272">
            <v>1042.8699999999999</v>
          </cell>
          <cell r="F2272" t="str">
            <v>m</v>
          </cell>
          <cell r="G2272">
            <v>2072.31</v>
          </cell>
          <cell r="H2272">
            <v>3421.49</v>
          </cell>
          <cell r="AI2272">
            <v>0</v>
          </cell>
          <cell r="AJ2272" t="str">
            <v>N</v>
          </cell>
        </row>
        <row r="2273">
          <cell r="A2273" t="str">
            <v>24-02-c-06</v>
          </cell>
          <cell r="B2273" t="str">
            <v>Tubewell boring in all soils except shingle/rock From 200' to 300' below ground : 15" i/d</v>
          </cell>
          <cell r="C2273" t="str">
            <v>Rft</v>
          </cell>
          <cell r="D2273">
            <v>723.75</v>
          </cell>
          <cell r="E2273">
            <v>1157.26</v>
          </cell>
          <cell r="F2273" t="str">
            <v>m</v>
          </cell>
          <cell r="G2273">
            <v>2374.52</v>
          </cell>
          <cell r="H2273">
            <v>3796.78</v>
          </cell>
          <cell r="AI2273">
            <v>0</v>
          </cell>
          <cell r="AJ2273" t="str">
            <v>N</v>
          </cell>
        </row>
        <row r="2274">
          <cell r="A2274" t="str">
            <v>24-02-c-07</v>
          </cell>
          <cell r="B2274" t="str">
            <v>Tubewell boring in all soils except shingle/rock From 200' to 300' below ground : 18" i/d</v>
          </cell>
          <cell r="C2274" t="str">
            <v>Rft</v>
          </cell>
          <cell r="D2274">
            <v>906.03</v>
          </cell>
          <cell r="E2274">
            <v>1382.89</v>
          </cell>
          <cell r="F2274" t="str">
            <v>m</v>
          </cell>
          <cell r="G2274">
            <v>2972.55</v>
          </cell>
          <cell r="H2274">
            <v>4537.04</v>
          </cell>
          <cell r="AI2274">
            <v>0</v>
          </cell>
          <cell r="AJ2274" t="str">
            <v>N</v>
          </cell>
        </row>
        <row r="2275">
          <cell r="A2275" t="str">
            <v>24-02-d-01</v>
          </cell>
          <cell r="B2275" t="str">
            <v>Tubewell boring in all soils except shingle/rock From 300' to 400' below ground : 8" i/d</v>
          </cell>
          <cell r="C2275" t="str">
            <v>Rft</v>
          </cell>
          <cell r="D2275">
            <v>476.02</v>
          </cell>
          <cell r="E2275">
            <v>863.41</v>
          </cell>
          <cell r="F2275" t="str">
            <v>m</v>
          </cell>
          <cell r="G2275">
            <v>1561.74</v>
          </cell>
          <cell r="H2275">
            <v>2832.7</v>
          </cell>
          <cell r="AI2275">
            <v>0</v>
          </cell>
          <cell r="AJ2275" t="str">
            <v>N</v>
          </cell>
        </row>
        <row r="2276">
          <cell r="A2276" t="str">
            <v>24-02-d-02</v>
          </cell>
          <cell r="B2276" t="str">
            <v>Tubewell boring in all soils except shingle/rock From 300' to 400' below ground : 10" i/d</v>
          </cell>
          <cell r="C2276" t="str">
            <v>Rft</v>
          </cell>
          <cell r="D2276">
            <v>632.74</v>
          </cell>
          <cell r="E2276">
            <v>1061.8499999999999</v>
          </cell>
          <cell r="F2276" t="str">
            <v>m</v>
          </cell>
          <cell r="G2276">
            <v>2075.91</v>
          </cell>
          <cell r="H2276">
            <v>3483.76</v>
          </cell>
          <cell r="AI2276">
            <v>0</v>
          </cell>
          <cell r="AJ2276" t="str">
            <v>N</v>
          </cell>
        </row>
        <row r="2277">
          <cell r="A2277" t="str">
            <v>24-02-d-03</v>
          </cell>
          <cell r="B2277" t="str">
            <v>Tubewell boring in all soils except shingle/rock From 300' to 400' below ground : 12" i/d</v>
          </cell>
          <cell r="C2277" t="str">
            <v>Rft</v>
          </cell>
          <cell r="D2277">
            <v>757.97</v>
          </cell>
          <cell r="E2277">
            <v>1251.44</v>
          </cell>
          <cell r="F2277" t="str">
            <v>m</v>
          </cell>
          <cell r="G2277">
            <v>2486.77</v>
          </cell>
          <cell r="H2277">
            <v>4105.79</v>
          </cell>
          <cell r="AI2277">
            <v>0</v>
          </cell>
          <cell r="AJ2277" t="str">
            <v>N</v>
          </cell>
        </row>
        <row r="2278">
          <cell r="A2278" t="str">
            <v>24-02-d-04</v>
          </cell>
          <cell r="B2278" t="str">
            <v>Tubewell boring in all soils except shingle/rock From 300' to 400' below ground : 15" i/d</v>
          </cell>
          <cell r="C2278" t="str">
            <v>Rft</v>
          </cell>
          <cell r="D2278">
            <v>868.9</v>
          </cell>
          <cell r="E2278">
            <v>1389.1</v>
          </cell>
          <cell r="F2278" t="str">
            <v>m</v>
          </cell>
          <cell r="G2278">
            <v>2850.72</v>
          </cell>
          <cell r="H2278">
            <v>4557.43</v>
          </cell>
          <cell r="AI2278">
            <v>0</v>
          </cell>
          <cell r="AJ2278" t="str">
            <v>N</v>
          </cell>
        </row>
        <row r="2279">
          <cell r="A2279" t="str">
            <v>24-02-d-05</v>
          </cell>
          <cell r="B2279" t="str">
            <v>Tubewell boring in all soils except shingle/rock From 300' to 400' below ground : 18" i/d</v>
          </cell>
          <cell r="C2279" t="str">
            <v>Rft</v>
          </cell>
          <cell r="D2279">
            <v>1085.6300000000001</v>
          </cell>
          <cell r="E2279">
            <v>1657.86</v>
          </cell>
          <cell r="F2279" t="str">
            <v>m</v>
          </cell>
          <cell r="G2279">
            <v>3561.78</v>
          </cell>
          <cell r="H2279">
            <v>5439.16</v>
          </cell>
          <cell r="AI2279">
            <v>0</v>
          </cell>
          <cell r="AJ2279" t="str">
            <v>N</v>
          </cell>
        </row>
        <row r="2280">
          <cell r="A2280" t="str">
            <v>24-03-a-01</v>
          </cell>
          <cell r="B2280" t="str">
            <v>Rotary drilling except in shingle, gravel &amp; rock From ground to 250' below ground : 5"-18" i/d</v>
          </cell>
          <cell r="C2280" t="str">
            <v>Rft</v>
          </cell>
          <cell r="D2280">
            <v>0</v>
          </cell>
          <cell r="E2280">
            <v>836.91</v>
          </cell>
          <cell r="F2280" t="str">
            <v>m</v>
          </cell>
          <cell r="G2280">
            <v>0</v>
          </cell>
          <cell r="H2280">
            <v>2745.76</v>
          </cell>
          <cell r="AI2280">
            <v>0</v>
          </cell>
          <cell r="AJ2280" t="str">
            <v>N</v>
          </cell>
        </row>
        <row r="2281">
          <cell r="A2281" t="str">
            <v>24-03-a-02</v>
          </cell>
          <cell r="B2281" t="str">
            <v>Rotary drilling except in shingle, gravel &amp; rock From ground to 250' below ground : 20"-26" i/d</v>
          </cell>
          <cell r="C2281" t="str">
            <v>Rft</v>
          </cell>
          <cell r="D2281">
            <v>0</v>
          </cell>
          <cell r="E2281">
            <v>1018.35</v>
          </cell>
          <cell r="F2281" t="str">
            <v>m</v>
          </cell>
          <cell r="G2281">
            <v>0</v>
          </cell>
          <cell r="H2281">
            <v>3341.04</v>
          </cell>
          <cell r="AI2281">
            <v>0</v>
          </cell>
          <cell r="AJ2281" t="str">
            <v>N</v>
          </cell>
        </row>
        <row r="2282">
          <cell r="A2282" t="str">
            <v>24-03-b-01</v>
          </cell>
          <cell r="B2282" t="str">
            <v>Rotary drilling except in shingle, gravel &amp; rock Exceeding 250' below ground : 5"-18" i/d</v>
          </cell>
          <cell r="C2282" t="str">
            <v>Rft</v>
          </cell>
          <cell r="D2282">
            <v>0</v>
          </cell>
          <cell r="E2282">
            <v>1046.1400000000001</v>
          </cell>
          <cell r="F2282" t="str">
            <v>m</v>
          </cell>
          <cell r="G2282">
            <v>0</v>
          </cell>
          <cell r="H2282">
            <v>3432.2</v>
          </cell>
          <cell r="AI2282">
            <v>0</v>
          </cell>
          <cell r="AJ2282" t="str">
            <v>N</v>
          </cell>
        </row>
        <row r="2283">
          <cell r="A2283" t="str">
            <v>24-03-b-02</v>
          </cell>
          <cell r="B2283" t="str">
            <v>Rotary drilling except in shingle, gravel &amp; rock Exceeding 250' below ground : 20"-26" i/d</v>
          </cell>
          <cell r="C2283" t="str">
            <v>Rft</v>
          </cell>
          <cell r="D2283">
            <v>0</v>
          </cell>
          <cell r="E2283">
            <v>1272.94</v>
          </cell>
          <cell r="F2283" t="str">
            <v>m</v>
          </cell>
          <cell r="G2283">
            <v>0</v>
          </cell>
          <cell r="H2283">
            <v>4176.3</v>
          </cell>
          <cell r="AI2283">
            <v>0</v>
          </cell>
          <cell r="AJ2283" t="str">
            <v>N</v>
          </cell>
        </row>
        <row r="2284">
          <cell r="A2284" t="str">
            <v>24-04-a-01</v>
          </cell>
          <cell r="B2284" t="str">
            <v>Boring for tubewell in shingle, gravel &amp; rock From ground to 200' below ground : 12"-18" i/d</v>
          </cell>
          <cell r="C2284" t="str">
            <v>Rft</v>
          </cell>
          <cell r="D2284">
            <v>0</v>
          </cell>
          <cell r="E2284">
            <v>2092.27</v>
          </cell>
          <cell r="F2284" t="str">
            <v>m</v>
          </cell>
          <cell r="G2284">
            <v>0</v>
          </cell>
          <cell r="H2284">
            <v>6864.41</v>
          </cell>
          <cell r="J2284" t="str">
            <v>Location and depth of</v>
          </cell>
          <cell r="AI2284">
            <v>0</v>
          </cell>
          <cell r="AJ2284" t="str">
            <v>N</v>
          </cell>
        </row>
        <row r="2285">
          <cell r="A2285" t="str">
            <v>24-04-a-02</v>
          </cell>
          <cell r="B2285" t="str">
            <v>Boring for tubewell in shingle, gravel &amp; rock From ground to 200' below ground : 20"-26" i/d</v>
          </cell>
          <cell r="C2285" t="str">
            <v>Rft</v>
          </cell>
          <cell r="D2285">
            <v>0</v>
          </cell>
          <cell r="E2285">
            <v>2545.87</v>
          </cell>
          <cell r="F2285" t="str">
            <v>m</v>
          </cell>
          <cell r="G2285">
            <v>0</v>
          </cell>
          <cell r="H2285">
            <v>8352.59</v>
          </cell>
          <cell r="AI2285">
            <v>0</v>
          </cell>
          <cell r="AJ2285" t="str">
            <v>N</v>
          </cell>
        </row>
        <row r="2286">
          <cell r="A2286" t="str">
            <v>24-04-b-01</v>
          </cell>
          <cell r="B2286" t="str">
            <v>Boring for tubewell in shingle, gravel &amp; rock Over 200' depth below ground : 12"-18" i/d</v>
          </cell>
          <cell r="C2286" t="str">
            <v>Rft</v>
          </cell>
          <cell r="D2286">
            <v>0</v>
          </cell>
          <cell r="E2286">
            <v>2619.52</v>
          </cell>
          <cell r="F2286" t="str">
            <v>m</v>
          </cell>
          <cell r="G2286">
            <v>0</v>
          </cell>
          <cell r="H2286">
            <v>8594.24</v>
          </cell>
          <cell r="AI2286">
            <v>0</v>
          </cell>
          <cell r="AJ2286" t="str">
            <v>N</v>
          </cell>
        </row>
        <row r="2287">
          <cell r="A2287" t="str">
            <v>24-04-b-02</v>
          </cell>
          <cell r="B2287" t="str">
            <v>Boring for tubewell in shingle, gravel &amp; rock Over 200' depth below ground : 20"-26" i/d</v>
          </cell>
          <cell r="C2287" t="str">
            <v>Rft</v>
          </cell>
          <cell r="D2287">
            <v>0</v>
          </cell>
          <cell r="E2287">
            <v>3187.43</v>
          </cell>
          <cell r="F2287" t="str">
            <v>m</v>
          </cell>
          <cell r="G2287">
            <v>0</v>
          </cell>
          <cell r="H2287">
            <v>10457.44</v>
          </cell>
          <cell r="AI2287">
            <v>0</v>
          </cell>
          <cell r="AJ2287" t="str">
            <v>N</v>
          </cell>
        </row>
        <row r="2288">
          <cell r="A2288" t="str">
            <v>24-05</v>
          </cell>
          <cell r="B2288" t="str">
            <v>Providing strong substantially built box of deodar 4'x2«'x9", with compartments &amp; lock</v>
          </cell>
          <cell r="C2288" t="str">
            <v>Job</v>
          </cell>
          <cell r="D2288">
            <v>662.63</v>
          </cell>
          <cell r="E2288">
            <v>6569.85</v>
          </cell>
          <cell r="F2288" t="str">
            <v>Job</v>
          </cell>
          <cell r="G2288">
            <v>662.63</v>
          </cell>
          <cell r="H2288">
            <v>6569.85</v>
          </cell>
          <cell r="AI2288">
            <v>0</v>
          </cell>
          <cell r="AJ2288" t="str">
            <v>N</v>
          </cell>
        </row>
        <row r="2289">
          <cell r="A2289" t="str">
            <v>24-06</v>
          </cell>
          <cell r="B2289" t="str">
            <v>Furnishing sample of water from bore hole</v>
          </cell>
          <cell r="C2289" t="str">
            <v>Per set</v>
          </cell>
          <cell r="D2289">
            <v>1116</v>
          </cell>
          <cell r="E2289">
            <v>1285.4000000000001</v>
          </cell>
          <cell r="F2289" t="str">
            <v>Per set</v>
          </cell>
          <cell r="G2289">
            <v>1116</v>
          </cell>
          <cell r="H2289">
            <v>1285.4000000000001</v>
          </cell>
          <cell r="AI2289">
            <v>0</v>
          </cell>
          <cell r="AJ2289" t="str">
            <v>N</v>
          </cell>
        </row>
        <row r="2290">
          <cell r="A2290" t="str">
            <v>24-07-a</v>
          </cell>
          <cell r="B2290" t="str">
            <v>Providing and installing brass strainer in tubewell bore hole 6" i/d, 3/16" thick</v>
          </cell>
          <cell r="C2290" t="str">
            <v>Rft</v>
          </cell>
          <cell r="D2290">
            <v>200.84</v>
          </cell>
          <cell r="E2290">
            <v>2136.84</v>
          </cell>
          <cell r="F2290" t="str">
            <v>m</v>
          </cell>
          <cell r="G2290">
            <v>658.92</v>
          </cell>
          <cell r="H2290">
            <v>7010.62</v>
          </cell>
          <cell r="J2290" t="str">
            <v>Cost/labour of</v>
          </cell>
          <cell r="AI2290">
            <v>0</v>
          </cell>
          <cell r="AJ2290" t="str">
            <v>N</v>
          </cell>
        </row>
        <row r="2291">
          <cell r="A2291" t="str">
            <v>24-07-b</v>
          </cell>
          <cell r="B2291" t="str">
            <v>Providing and installing brass strainer in tubewell bore hole 8" i/d, 3/16" thick</v>
          </cell>
          <cell r="C2291" t="str">
            <v>Rft</v>
          </cell>
          <cell r="D2291">
            <v>291.81</v>
          </cell>
          <cell r="E2291">
            <v>2651.31</v>
          </cell>
          <cell r="F2291" t="str">
            <v>m</v>
          </cell>
          <cell r="G2291">
            <v>957.37</v>
          </cell>
          <cell r="H2291">
            <v>8698.51</v>
          </cell>
          <cell r="AI2291">
            <v>0</v>
          </cell>
          <cell r="AJ2291" t="str">
            <v>N</v>
          </cell>
        </row>
        <row r="2292">
          <cell r="A2292" t="str">
            <v>24-07-c</v>
          </cell>
          <cell r="B2292" t="str">
            <v>Providing and installing brass strainer in tubewell bore hole 10" i/d 3/16" thick</v>
          </cell>
          <cell r="C2292" t="str">
            <v>Rft</v>
          </cell>
          <cell r="D2292">
            <v>301.26</v>
          </cell>
          <cell r="E2292">
            <v>3144.76</v>
          </cell>
          <cell r="F2292" t="str">
            <v>m</v>
          </cell>
          <cell r="G2292">
            <v>988.38</v>
          </cell>
          <cell r="H2292">
            <v>10317.450000000001</v>
          </cell>
          <cell r="AI2292">
            <v>0</v>
          </cell>
          <cell r="AJ2292" t="str">
            <v>N</v>
          </cell>
        </row>
        <row r="2293">
          <cell r="A2293" t="str">
            <v>24-07-d</v>
          </cell>
          <cell r="B2293" t="str">
            <v>Providing and installing brass strainer in tubewell bore hole 10" i/d, 1/4" thick</v>
          </cell>
          <cell r="C2293" t="str">
            <v>Rft</v>
          </cell>
          <cell r="D2293">
            <v>301.26</v>
          </cell>
          <cell r="E2293">
            <v>3695.16</v>
          </cell>
          <cell r="F2293" t="str">
            <v>m</v>
          </cell>
          <cell r="G2293">
            <v>988.38</v>
          </cell>
          <cell r="H2293">
            <v>12123.23</v>
          </cell>
          <cell r="AI2293">
            <v>0</v>
          </cell>
          <cell r="AJ2293" t="str">
            <v>N</v>
          </cell>
        </row>
        <row r="2294">
          <cell r="A2294" t="str">
            <v>24-07-e</v>
          </cell>
          <cell r="B2294" t="str">
            <v>Providing and installing brass strainer in tubewell bore hole 12" i/d, 1/4" thick</v>
          </cell>
          <cell r="C2294" t="str">
            <v>Rft</v>
          </cell>
          <cell r="D2294">
            <v>321.33999999999997</v>
          </cell>
          <cell r="E2294">
            <v>3890.84</v>
          </cell>
          <cell r="F2294" t="str">
            <v>m</v>
          </cell>
          <cell r="G2294">
            <v>1054.27</v>
          </cell>
          <cell r="H2294">
            <v>12765.23</v>
          </cell>
          <cell r="AI2294">
            <v>0</v>
          </cell>
          <cell r="AJ2294" t="str">
            <v>N</v>
          </cell>
        </row>
        <row r="2295">
          <cell r="A2295" t="str">
            <v>24-08-a</v>
          </cell>
          <cell r="B2295" t="str">
            <v>Providing and installing MS bail plug in tubewell bore hole 6" i/d, 2 ft. long</v>
          </cell>
          <cell r="C2295" t="str">
            <v>Rft</v>
          </cell>
          <cell r="D2295">
            <v>133.07</v>
          </cell>
          <cell r="E2295">
            <v>1790.77</v>
          </cell>
          <cell r="F2295" t="str">
            <v>m</v>
          </cell>
          <cell r="G2295">
            <v>436.59</v>
          </cell>
          <cell r="H2295">
            <v>5875.24</v>
          </cell>
          <cell r="J2295" t="str">
            <v>In the case of increase</v>
          </cell>
          <cell r="AI2295">
            <v>0</v>
          </cell>
          <cell r="AJ2295" t="str">
            <v>N</v>
          </cell>
        </row>
        <row r="2296">
          <cell r="A2296" t="str">
            <v>24-08-b</v>
          </cell>
          <cell r="B2296" t="str">
            <v>Providing and installing MS bail plug in tubewell bore hole 8" i/d, 2 ft. long</v>
          </cell>
          <cell r="C2296" t="str">
            <v>Rft</v>
          </cell>
          <cell r="D2296">
            <v>137.04</v>
          </cell>
          <cell r="E2296">
            <v>1837.09</v>
          </cell>
          <cell r="F2296" t="str">
            <v>m</v>
          </cell>
          <cell r="G2296">
            <v>449.62</v>
          </cell>
          <cell r="H2296">
            <v>6027.21</v>
          </cell>
          <cell r="AI2296">
            <v>0</v>
          </cell>
          <cell r="AJ2296" t="str">
            <v>N</v>
          </cell>
        </row>
        <row r="2297">
          <cell r="A2297" t="str">
            <v>24-08-c</v>
          </cell>
          <cell r="B2297" t="str">
            <v>Providing and installing MS bail plug in tubewell bore hole 10" i/d, 2 ft. long</v>
          </cell>
          <cell r="C2297" t="str">
            <v>Rft</v>
          </cell>
          <cell r="D2297">
            <v>137.04</v>
          </cell>
          <cell r="E2297">
            <v>1921.79</v>
          </cell>
          <cell r="F2297" t="str">
            <v>m</v>
          </cell>
          <cell r="G2297">
            <v>449.62</v>
          </cell>
          <cell r="H2297">
            <v>6305.1</v>
          </cell>
          <cell r="AI2297">
            <v>0</v>
          </cell>
          <cell r="AJ2297" t="str">
            <v>N</v>
          </cell>
        </row>
        <row r="2298">
          <cell r="A2298" t="str">
            <v>24-08-d</v>
          </cell>
          <cell r="B2298" t="str">
            <v>Providing and installing MS bail plug in tubewell bore hole 12" i/d, 2 ft. long</v>
          </cell>
          <cell r="C2298" t="str">
            <v>Rft</v>
          </cell>
          <cell r="D2298">
            <v>146.12</v>
          </cell>
          <cell r="E2298">
            <v>2118.42</v>
          </cell>
          <cell r="F2298" t="str">
            <v>m</v>
          </cell>
          <cell r="G2298">
            <v>479.38</v>
          </cell>
          <cell r="H2298">
            <v>6950.18</v>
          </cell>
          <cell r="AI2298">
            <v>0</v>
          </cell>
          <cell r="AJ2298" t="str">
            <v>N</v>
          </cell>
        </row>
        <row r="2299">
          <cell r="A2299" t="str">
            <v>24-09-a-01</v>
          </cell>
          <cell r="B2299" t="str">
            <v>Providing and installing PVC strainer, in tubewell borehole comp. BSS Class 'B' working pressure : 6" i/d</v>
          </cell>
          <cell r="C2299" t="str">
            <v>Rft</v>
          </cell>
          <cell r="D2299">
            <v>192.8</v>
          </cell>
          <cell r="E2299">
            <v>363.72</v>
          </cell>
          <cell r="F2299" t="str">
            <v>m</v>
          </cell>
          <cell r="G2299">
            <v>632.55999999999995</v>
          </cell>
          <cell r="H2299">
            <v>1193.3</v>
          </cell>
          <cell r="AI2299">
            <v>0</v>
          </cell>
          <cell r="AJ2299" t="str">
            <v>N</v>
          </cell>
        </row>
        <row r="2300">
          <cell r="A2300" t="str">
            <v>24-09-a-02</v>
          </cell>
          <cell r="B2300" t="str">
            <v>Providing and installing PVC strainer, in tubewell borehole comp. BSS Class 'B' working pressure : 8" i/d</v>
          </cell>
          <cell r="C2300" t="str">
            <v>Rft</v>
          </cell>
          <cell r="D2300">
            <v>241.01</v>
          </cell>
          <cell r="E2300">
            <v>498.13</v>
          </cell>
          <cell r="F2300" t="str">
            <v>m</v>
          </cell>
          <cell r="G2300">
            <v>790.7</v>
          </cell>
          <cell r="H2300">
            <v>1634.29</v>
          </cell>
          <cell r="AI2300">
            <v>0</v>
          </cell>
          <cell r="AJ2300" t="str">
            <v>N</v>
          </cell>
        </row>
        <row r="2301">
          <cell r="A2301" t="str">
            <v>24-09-a-03</v>
          </cell>
          <cell r="B2301" t="str">
            <v>Providing and installing PVC strainer, in tubewell borehole comp. BSS Class 'B' working pressure : 10" i/d</v>
          </cell>
          <cell r="C2301" t="str">
            <v>Rft</v>
          </cell>
          <cell r="D2301">
            <v>257.07</v>
          </cell>
          <cell r="E2301">
            <v>653.35</v>
          </cell>
          <cell r="F2301" t="str">
            <v>m</v>
          </cell>
          <cell r="G2301">
            <v>843.42</v>
          </cell>
          <cell r="H2301">
            <v>2143.5300000000002</v>
          </cell>
          <cell r="AI2301">
            <v>0</v>
          </cell>
          <cell r="AJ2301" t="str">
            <v>N</v>
          </cell>
        </row>
        <row r="2302">
          <cell r="A2302" t="str">
            <v>24-09-a-04</v>
          </cell>
          <cell r="B2302" t="str">
            <v>Providing and installing PVC strainer, in tubewell borehole comp. BSS Class 'B' working pressure : 12" i/d</v>
          </cell>
          <cell r="C2302" t="str">
            <v>Rft</v>
          </cell>
          <cell r="D2302">
            <v>289.20999999999998</v>
          </cell>
          <cell r="E2302">
            <v>879.08</v>
          </cell>
          <cell r="F2302" t="str">
            <v>m</v>
          </cell>
          <cell r="G2302">
            <v>948.84</v>
          </cell>
          <cell r="H2302">
            <v>2884.13</v>
          </cell>
          <cell r="AI2302">
            <v>0</v>
          </cell>
          <cell r="AJ2302" t="str">
            <v>N</v>
          </cell>
        </row>
        <row r="2303">
          <cell r="A2303" t="str">
            <v>24-09-b-01</v>
          </cell>
          <cell r="B2303" t="str">
            <v>Providing and installing PVC strainer, in tubewell borehole comp. BSS Class 'C' working pressure : 6" i/d</v>
          </cell>
          <cell r="C2303" t="str">
            <v>Rft</v>
          </cell>
          <cell r="D2303">
            <v>192.8</v>
          </cell>
          <cell r="E2303">
            <v>452.95</v>
          </cell>
          <cell r="F2303" t="str">
            <v>m</v>
          </cell>
          <cell r="G2303">
            <v>632.55999999999995</v>
          </cell>
          <cell r="H2303">
            <v>1486.07</v>
          </cell>
          <cell r="AI2303">
            <v>0</v>
          </cell>
          <cell r="AJ2303" t="str">
            <v>N</v>
          </cell>
        </row>
        <row r="2304">
          <cell r="A2304" t="str">
            <v>24-09-b-02</v>
          </cell>
          <cell r="B2304" t="str">
            <v>Providing and installing PVC strainer, in tubewell borehole comp. BSS Class 'C' working pressure : 8" i/d</v>
          </cell>
          <cell r="C2304" t="str">
            <v>Rft</v>
          </cell>
          <cell r="D2304">
            <v>241.01</v>
          </cell>
          <cell r="E2304">
            <v>634.26</v>
          </cell>
          <cell r="F2304" t="str">
            <v>m</v>
          </cell>
          <cell r="G2304">
            <v>790.7</v>
          </cell>
          <cell r="H2304">
            <v>2080.89</v>
          </cell>
          <cell r="AI2304">
            <v>0</v>
          </cell>
          <cell r="AJ2304" t="str">
            <v>N</v>
          </cell>
        </row>
        <row r="2305">
          <cell r="A2305" t="str">
            <v>24-09-b-03</v>
          </cell>
          <cell r="B2305" t="str">
            <v>Providing and installing PVC strainer, in tubewell borehole comp. BSS Class 'C' working pressure : 10" i/d</v>
          </cell>
          <cell r="C2305" t="str">
            <v>Rft</v>
          </cell>
          <cell r="D2305">
            <v>257.07</v>
          </cell>
          <cell r="E2305">
            <v>862.07</v>
          </cell>
          <cell r="F2305" t="str">
            <v>m</v>
          </cell>
          <cell r="G2305">
            <v>843.42</v>
          </cell>
          <cell r="H2305">
            <v>2828.32</v>
          </cell>
          <cell r="AI2305">
            <v>0</v>
          </cell>
          <cell r="AJ2305" t="str">
            <v>N</v>
          </cell>
        </row>
        <row r="2306">
          <cell r="A2306" t="str">
            <v>24-09-b-04</v>
          </cell>
          <cell r="B2306" t="str">
            <v>Providing and installing PVC strainer, in tubewell borehole comp. BSS Class 'C' working pressure : 12" i/d</v>
          </cell>
          <cell r="C2306" t="str">
            <v>Rft</v>
          </cell>
          <cell r="D2306">
            <v>289.20999999999998</v>
          </cell>
          <cell r="E2306">
            <v>1174.02</v>
          </cell>
          <cell r="F2306" t="str">
            <v>m</v>
          </cell>
          <cell r="G2306">
            <v>948.84</v>
          </cell>
          <cell r="H2306">
            <v>3851.77</v>
          </cell>
          <cell r="AI2306">
            <v>0</v>
          </cell>
          <cell r="AJ2306" t="str">
            <v>N</v>
          </cell>
        </row>
        <row r="2307">
          <cell r="A2307" t="str">
            <v>24-09-c-01</v>
          </cell>
          <cell r="B2307" t="str">
            <v>Providing and installing PVC strainer, in tubewell borehole comp. BSS Class 'D' working pressure : 6" i/d</v>
          </cell>
          <cell r="C2307" t="str">
            <v>Rft</v>
          </cell>
          <cell r="D2307">
            <v>192.8</v>
          </cell>
          <cell r="E2307">
            <v>525.54999999999995</v>
          </cell>
          <cell r="F2307" t="str">
            <v>m</v>
          </cell>
          <cell r="G2307">
            <v>632.55999999999995</v>
          </cell>
          <cell r="H2307">
            <v>1724.26</v>
          </cell>
          <cell r="AI2307">
            <v>0</v>
          </cell>
          <cell r="AJ2307" t="str">
            <v>N</v>
          </cell>
        </row>
        <row r="2308">
          <cell r="A2308" t="str">
            <v>24-09-c-02</v>
          </cell>
          <cell r="B2308" t="str">
            <v>Providing and installing PVC strainer, in tubewell borehole comp. BSS Class 'D' working pressure : 8" i/d</v>
          </cell>
          <cell r="C2308" t="str">
            <v>Rft</v>
          </cell>
          <cell r="D2308">
            <v>241.01</v>
          </cell>
          <cell r="E2308">
            <v>762.82</v>
          </cell>
          <cell r="F2308" t="str">
            <v>m</v>
          </cell>
          <cell r="G2308">
            <v>790.7</v>
          </cell>
          <cell r="H2308">
            <v>2502.69</v>
          </cell>
          <cell r="AI2308">
            <v>0</v>
          </cell>
          <cell r="AJ2308" t="str">
            <v>N</v>
          </cell>
        </row>
        <row r="2309">
          <cell r="A2309" t="str">
            <v>24-09-c-03</v>
          </cell>
          <cell r="B2309" t="str">
            <v>Providing and installing PVC strainer, in tubewell borehole comp. BSS Class 'D' working pressure : 10" i/d</v>
          </cell>
          <cell r="C2309" t="str">
            <v>Rft</v>
          </cell>
          <cell r="D2309">
            <v>257.07</v>
          </cell>
          <cell r="E2309">
            <v>1051.1400000000001</v>
          </cell>
          <cell r="F2309" t="str">
            <v>m</v>
          </cell>
          <cell r="G2309">
            <v>843.42</v>
          </cell>
          <cell r="H2309">
            <v>3448.61</v>
          </cell>
          <cell r="AI2309">
            <v>0</v>
          </cell>
          <cell r="AJ2309" t="str">
            <v>N</v>
          </cell>
        </row>
        <row r="2310">
          <cell r="A2310" t="str">
            <v>24-09-c-04</v>
          </cell>
          <cell r="B2310" t="str">
            <v>Providing and installing PVC strainer, in tubewell borehole comp. BSS Class 'D' working pressure : 12" i/d</v>
          </cell>
          <cell r="C2310" t="str">
            <v>Rft</v>
          </cell>
          <cell r="D2310">
            <v>289.20999999999998</v>
          </cell>
          <cell r="E2310">
            <v>1423.58</v>
          </cell>
          <cell r="F2310" t="str">
            <v>m</v>
          </cell>
          <cell r="G2310">
            <v>948.84</v>
          </cell>
          <cell r="H2310">
            <v>4670.54</v>
          </cell>
          <cell r="AI2310">
            <v>0</v>
          </cell>
          <cell r="AJ2310" t="str">
            <v>N</v>
          </cell>
        </row>
        <row r="2311">
          <cell r="A2311" t="str">
            <v>24-11-d</v>
          </cell>
          <cell r="B2311" t="str">
            <v>Providing and installing MS blind pipe socket/welded joint MS reducer in tubewell borehole : 12" i/d, 1/4" thick</v>
          </cell>
          <cell r="C2311" t="str">
            <v>Rft</v>
          </cell>
          <cell r="D2311">
            <v>578.41</v>
          </cell>
          <cell r="E2311">
            <v>1243.9100000000001</v>
          </cell>
          <cell r="F2311" t="str">
            <v>m</v>
          </cell>
          <cell r="G2311">
            <v>1897.69</v>
          </cell>
          <cell r="H2311">
            <v>4081.09</v>
          </cell>
          <cell r="AI2311">
            <v>0</v>
          </cell>
          <cell r="AJ2311" t="str">
            <v>N</v>
          </cell>
        </row>
        <row r="2312">
          <cell r="A2312" t="str">
            <v>24-10-a-01</v>
          </cell>
          <cell r="B2312" t="str">
            <v>Providing and installing PVC pipe with wooden bail plug in tubewell BSS Class 'B' working pressure : 6" i/d : 2' long</v>
          </cell>
          <cell r="C2312" t="str">
            <v>Each</v>
          </cell>
          <cell r="D2312">
            <v>210.8</v>
          </cell>
          <cell r="E2312">
            <v>532.27</v>
          </cell>
          <cell r="F2312" t="str">
            <v>Each</v>
          </cell>
          <cell r="G2312">
            <v>210.8</v>
          </cell>
          <cell r="H2312">
            <v>532.27</v>
          </cell>
          <cell r="AI2312">
            <v>0</v>
          </cell>
          <cell r="AJ2312" t="str">
            <v>N</v>
          </cell>
        </row>
        <row r="2313">
          <cell r="A2313" t="str">
            <v>24-10-a-02</v>
          </cell>
          <cell r="B2313" t="str">
            <v>Providing and installing PVC pipe with wooden bail plug in tubewell BSS Class 'B' working pressure : 8" i/d : 2' long</v>
          </cell>
          <cell r="C2313" t="str">
            <v>Each</v>
          </cell>
          <cell r="D2313">
            <v>263.5</v>
          </cell>
          <cell r="E2313">
            <v>754.64</v>
          </cell>
          <cell r="F2313" t="str">
            <v>Each</v>
          </cell>
          <cell r="G2313">
            <v>263.5</v>
          </cell>
          <cell r="H2313">
            <v>754.64</v>
          </cell>
          <cell r="AI2313">
            <v>0</v>
          </cell>
          <cell r="AJ2313" t="str">
            <v>N</v>
          </cell>
        </row>
        <row r="2314">
          <cell r="A2314" t="str">
            <v>24-10-a-03</v>
          </cell>
          <cell r="B2314" t="str">
            <v>Providing and installing PVC pipe with wooden bail plug in tubewell BSS Class 'B' working pressure : 10" i/d : 2' long</v>
          </cell>
          <cell r="C2314" t="str">
            <v>Each</v>
          </cell>
          <cell r="D2314">
            <v>263.5</v>
          </cell>
          <cell r="E2314">
            <v>1028.49</v>
          </cell>
          <cell r="F2314" t="str">
            <v>Each</v>
          </cell>
          <cell r="G2314">
            <v>263.5</v>
          </cell>
          <cell r="H2314">
            <v>1028.49</v>
          </cell>
          <cell r="AI2314">
            <v>0</v>
          </cell>
          <cell r="AJ2314" t="str">
            <v>N</v>
          </cell>
        </row>
        <row r="2315">
          <cell r="A2315" t="str">
            <v>24-10-a-04</v>
          </cell>
          <cell r="B2315" t="str">
            <v>Providing and installing PVC pipe with wooden bail plug in tubewell BSS Class 'B' working pressure : 12" i/d : 2' long</v>
          </cell>
          <cell r="C2315" t="str">
            <v>Each</v>
          </cell>
          <cell r="D2315">
            <v>316.2</v>
          </cell>
          <cell r="E2315">
            <v>1447.31</v>
          </cell>
          <cell r="F2315" t="str">
            <v>Each</v>
          </cell>
          <cell r="G2315">
            <v>316.2</v>
          </cell>
          <cell r="H2315">
            <v>1447.31</v>
          </cell>
          <cell r="AI2315">
            <v>0</v>
          </cell>
          <cell r="AJ2315" t="str">
            <v>N</v>
          </cell>
        </row>
        <row r="2316">
          <cell r="A2316" t="str">
            <v>24-10-b-01</v>
          </cell>
          <cell r="B2316" t="str">
            <v>Providing and installing PVC pipe with wooden bail plug  in tubewell BSS Class 'C' working pressure : 6" i/d : 2' long</v>
          </cell>
          <cell r="C2316" t="str">
            <v>Each</v>
          </cell>
          <cell r="D2316">
            <v>210.8</v>
          </cell>
          <cell r="E2316">
            <v>704.92</v>
          </cell>
          <cell r="F2316" t="str">
            <v>Each</v>
          </cell>
          <cell r="G2316">
            <v>210.8</v>
          </cell>
          <cell r="H2316">
            <v>704.92</v>
          </cell>
          <cell r="AI2316">
            <v>0</v>
          </cell>
          <cell r="AJ2316" t="str">
            <v>N</v>
          </cell>
        </row>
        <row r="2317">
          <cell r="A2317" t="str">
            <v>24-10-b-02</v>
          </cell>
          <cell r="B2317" t="str">
            <v>Providing and installing PVC pipe with wooden bail plug in tubewell BSS Class 'C' working pressure : 8" i/d : 2' long</v>
          </cell>
          <cell r="C2317" t="str">
            <v>Each</v>
          </cell>
          <cell r="D2317">
            <v>263.5</v>
          </cell>
          <cell r="E2317">
            <v>1016.58</v>
          </cell>
          <cell r="F2317" t="str">
            <v>Each</v>
          </cell>
          <cell r="G2317">
            <v>263.5</v>
          </cell>
          <cell r="H2317">
            <v>1016.58</v>
          </cell>
          <cell r="AI2317">
            <v>0</v>
          </cell>
          <cell r="AJ2317" t="str">
            <v>N</v>
          </cell>
        </row>
        <row r="2318">
          <cell r="A2318" t="str">
            <v>24-10-b-03</v>
          </cell>
          <cell r="B2318" t="str">
            <v>Providing and installing PVC pipe with wooden bail plug in tubewell BSS Class 'C' working pressure : 10" i/d : 2' long</v>
          </cell>
          <cell r="C2318" t="str">
            <v>Each</v>
          </cell>
          <cell r="D2318">
            <v>263.5</v>
          </cell>
          <cell r="E2318">
            <v>1427.35</v>
          </cell>
          <cell r="F2318" t="str">
            <v>Each</v>
          </cell>
          <cell r="G2318">
            <v>263.5</v>
          </cell>
          <cell r="H2318">
            <v>1427.35</v>
          </cell>
          <cell r="AI2318">
            <v>0</v>
          </cell>
          <cell r="AJ2318" t="str">
            <v>N</v>
          </cell>
        </row>
        <row r="2319">
          <cell r="A2319" t="str">
            <v>24-10-b-04</v>
          </cell>
          <cell r="B2319" t="str">
            <v>Providing and installing PVC pipe with wooden bail plug in tubewell BSS Class 'C' working pressure : 12" i/d : 2' long</v>
          </cell>
          <cell r="C2319" t="str">
            <v>Each</v>
          </cell>
          <cell r="D2319">
            <v>316.2</v>
          </cell>
          <cell r="E2319">
            <v>2027.74</v>
          </cell>
          <cell r="F2319" t="str">
            <v>Each</v>
          </cell>
          <cell r="G2319">
            <v>316.2</v>
          </cell>
          <cell r="H2319">
            <v>2027.74</v>
          </cell>
          <cell r="AI2319">
            <v>0</v>
          </cell>
          <cell r="AJ2319" t="str">
            <v>N</v>
          </cell>
        </row>
        <row r="2320">
          <cell r="A2320" t="str">
            <v>24-10-c-01</v>
          </cell>
          <cell r="B2320" t="str">
            <v>Providing and installing PVC pipe with wooden bail plug in tubewell BSS Class 'D' working pressure : 6" i/d : 2' long</v>
          </cell>
          <cell r="C2320" t="str">
            <v>Each</v>
          </cell>
          <cell r="D2320">
            <v>210.8</v>
          </cell>
          <cell r="E2320">
            <v>847.79</v>
          </cell>
          <cell r="F2320" t="str">
            <v>Each</v>
          </cell>
          <cell r="G2320">
            <v>210.8</v>
          </cell>
          <cell r="H2320">
            <v>847.79</v>
          </cell>
          <cell r="AI2320">
            <v>0</v>
          </cell>
          <cell r="AJ2320" t="str">
            <v>N</v>
          </cell>
        </row>
        <row r="2321">
          <cell r="A2321" t="str">
            <v>24-10-c-02</v>
          </cell>
          <cell r="B2321" t="str">
            <v>Providing and installing PVC pipe with wooden bail plug in tubewell BSS Class 'D' working pressure : 8" i/d : 2' long</v>
          </cell>
          <cell r="C2321" t="str">
            <v>Each</v>
          </cell>
          <cell r="D2321">
            <v>263.5</v>
          </cell>
          <cell r="E2321">
            <v>1260.6600000000001</v>
          </cell>
          <cell r="F2321" t="str">
            <v>Each</v>
          </cell>
          <cell r="G2321">
            <v>263.5</v>
          </cell>
          <cell r="H2321">
            <v>1260.6600000000001</v>
          </cell>
          <cell r="AI2321">
            <v>0</v>
          </cell>
          <cell r="AJ2321" t="str">
            <v>N</v>
          </cell>
        </row>
        <row r="2322">
          <cell r="A2322" t="str">
            <v>24-10-c-03</v>
          </cell>
          <cell r="B2322" t="str">
            <v>Providing and installing PVC pipe with wooden bail plug in tubewell BSS Class 'D' working pressure : 10" i/d : 2' long</v>
          </cell>
          <cell r="C2322" t="str">
            <v>Each</v>
          </cell>
          <cell r="D2322">
            <v>263.5</v>
          </cell>
          <cell r="E2322">
            <v>1799.43</v>
          </cell>
          <cell r="F2322" t="str">
            <v>Each</v>
          </cell>
          <cell r="G2322">
            <v>263.5</v>
          </cell>
          <cell r="H2322">
            <v>1799.43</v>
          </cell>
          <cell r="AI2322">
            <v>0</v>
          </cell>
          <cell r="AJ2322" t="str">
            <v>N</v>
          </cell>
        </row>
        <row r="2323">
          <cell r="A2323" t="str">
            <v>24-10-c-04</v>
          </cell>
          <cell r="B2323" t="str">
            <v>Providing and installing PVC pipe with wooden bail plug in tubewell BSS Class 'D' working pressure : 12" i/d : 2' long</v>
          </cell>
          <cell r="C2323" t="str">
            <v>Each</v>
          </cell>
          <cell r="D2323">
            <v>316.2</v>
          </cell>
          <cell r="E2323">
            <v>2515.91</v>
          </cell>
          <cell r="F2323" t="str">
            <v>Each</v>
          </cell>
          <cell r="G2323">
            <v>316.2</v>
          </cell>
          <cell r="H2323">
            <v>2515.91</v>
          </cell>
          <cell r="AI2323">
            <v>0</v>
          </cell>
          <cell r="AJ2323" t="str">
            <v>N</v>
          </cell>
        </row>
        <row r="2324">
          <cell r="A2324" t="str">
            <v>24-11-a</v>
          </cell>
          <cell r="B2324" t="str">
            <v>Providing and installing MS blind pipe socket/welded joint MS reducer in tubewell borehole : 6" i/d, 3/16" thick</v>
          </cell>
          <cell r="C2324" t="str">
            <v>Rft</v>
          </cell>
          <cell r="D2324">
            <v>361.51</v>
          </cell>
          <cell r="E2324">
            <v>721.48</v>
          </cell>
          <cell r="F2324" t="str">
            <v>m</v>
          </cell>
          <cell r="G2324">
            <v>1186.05</v>
          </cell>
          <cell r="H2324">
            <v>2367.0700000000002</v>
          </cell>
          <cell r="AI2324">
            <v>0</v>
          </cell>
          <cell r="AJ2324" t="str">
            <v>N</v>
          </cell>
        </row>
        <row r="2325">
          <cell r="A2325" t="str">
            <v>24-11-b</v>
          </cell>
          <cell r="B2325" t="str">
            <v>Providing and installing MS blind pipe socket/welded joint MS reducer in tubewell borehole : 8" i/d, 3/16" thick</v>
          </cell>
          <cell r="C2325" t="str">
            <v>Rft</v>
          </cell>
          <cell r="D2325">
            <v>421.76</v>
          </cell>
          <cell r="E2325">
            <v>899.49</v>
          </cell>
          <cell r="F2325" t="str">
            <v>m</v>
          </cell>
          <cell r="G2325">
            <v>1383.73</v>
          </cell>
          <cell r="H2325">
            <v>2951.08</v>
          </cell>
          <cell r="AI2325">
            <v>0</v>
          </cell>
          <cell r="AJ2325" t="str">
            <v>N</v>
          </cell>
        </row>
        <row r="2326">
          <cell r="A2326" t="str">
            <v>24-11-c</v>
          </cell>
          <cell r="B2326" t="str">
            <v>Providing and installing MS blind pipe socket/welded joint MS reducer in tubewell borehole : 10" i/d 3/16" thick</v>
          </cell>
          <cell r="C2326" t="str">
            <v>Rft</v>
          </cell>
          <cell r="D2326">
            <v>502.1</v>
          </cell>
          <cell r="E2326">
            <v>1082.75</v>
          </cell>
          <cell r="F2326" t="str">
            <v>m</v>
          </cell>
          <cell r="G2326">
            <v>1647.3</v>
          </cell>
          <cell r="H2326">
            <v>3552.33</v>
          </cell>
          <cell r="AI2326">
            <v>0</v>
          </cell>
          <cell r="AJ2326" t="str">
            <v>N</v>
          </cell>
        </row>
        <row r="2327">
          <cell r="A2327" t="str">
            <v>24-12-a-01</v>
          </cell>
          <cell r="B2327" t="str">
            <v>Providing and installing PVC blind pipe in tubewell with strainer BSS Class 'B' working pressure : 6" i/d</v>
          </cell>
          <cell r="C2327" t="str">
            <v>Rft</v>
          </cell>
          <cell r="D2327">
            <v>337.41</v>
          </cell>
          <cell r="E2327">
            <v>500.76</v>
          </cell>
          <cell r="F2327" t="str">
            <v>m</v>
          </cell>
          <cell r="G2327">
            <v>1106.98</v>
          </cell>
          <cell r="H2327">
            <v>1642.91</v>
          </cell>
          <cell r="AI2327">
            <v>0</v>
          </cell>
          <cell r="AJ2327" t="str">
            <v>N</v>
          </cell>
        </row>
        <row r="2328">
          <cell r="A2328" t="str">
            <v>24-12-a-02</v>
          </cell>
          <cell r="B2328" t="str">
            <v>Providing and installing PVC blind pipe in tubewell with strainer BSS Class 'B' working pressure : 8" i/d</v>
          </cell>
          <cell r="C2328" t="str">
            <v>Rft</v>
          </cell>
          <cell r="D2328">
            <v>401.68</v>
          </cell>
          <cell r="E2328">
            <v>651.24</v>
          </cell>
          <cell r="F2328" t="str">
            <v>m</v>
          </cell>
          <cell r="G2328">
            <v>1317.84</v>
          </cell>
          <cell r="H2328">
            <v>2136.61</v>
          </cell>
          <cell r="AI2328">
            <v>0</v>
          </cell>
          <cell r="AJ2328" t="str">
            <v>N</v>
          </cell>
        </row>
        <row r="2329">
          <cell r="A2329" t="str">
            <v>24-12-a-03</v>
          </cell>
          <cell r="B2329" t="str">
            <v>Providing and installing PVC blind pipe in tubewell with strainer BSS Class 'B' working pressure : 10" i/d</v>
          </cell>
          <cell r="C2329" t="str">
            <v>Rft</v>
          </cell>
          <cell r="D2329">
            <v>546.04</v>
          </cell>
          <cell r="E2329">
            <v>934.76</v>
          </cell>
          <cell r="F2329" t="str">
            <v>m</v>
          </cell>
          <cell r="G2329">
            <v>1791.48</v>
          </cell>
          <cell r="H2329">
            <v>3066.79</v>
          </cell>
          <cell r="AI2329">
            <v>0</v>
          </cell>
          <cell r="AJ2329" t="str">
            <v>N</v>
          </cell>
        </row>
        <row r="2330">
          <cell r="A2330" t="str">
            <v>24-12-a-04</v>
          </cell>
          <cell r="B2330" t="str">
            <v>Providing and installing PVC blind pipe in tubewell with strainer BSS Class 'B' working pressure : 12" i/d</v>
          </cell>
          <cell r="C2330" t="str">
            <v>Rft</v>
          </cell>
          <cell r="D2330">
            <v>542.26</v>
          </cell>
          <cell r="E2330">
            <v>1117.01</v>
          </cell>
          <cell r="F2330" t="str">
            <v>m</v>
          </cell>
          <cell r="G2330">
            <v>1779.08</v>
          </cell>
          <cell r="H2330">
            <v>3664.74</v>
          </cell>
          <cell r="AI2330">
            <v>0</v>
          </cell>
          <cell r="AJ2330" t="str">
            <v>N</v>
          </cell>
        </row>
        <row r="2331">
          <cell r="A2331" t="str">
            <v>24-12-b-01</v>
          </cell>
          <cell r="B2331" t="str">
            <v>Providing and installing PVC blind pipe in tubewell with strainer BSS Class 'C' working pressure : 6" i/d</v>
          </cell>
          <cell r="C2331" t="str">
            <v>Rft</v>
          </cell>
          <cell r="D2331">
            <v>341.43</v>
          </cell>
          <cell r="E2331">
            <v>592.5</v>
          </cell>
          <cell r="F2331" t="str">
            <v>m</v>
          </cell>
          <cell r="G2331">
            <v>1120.1600000000001</v>
          </cell>
          <cell r="H2331">
            <v>1943.9</v>
          </cell>
          <cell r="AI2331">
            <v>0</v>
          </cell>
          <cell r="AJ2331" t="str">
            <v>N</v>
          </cell>
        </row>
        <row r="2332">
          <cell r="A2332" t="str">
            <v>24-12-b-02</v>
          </cell>
          <cell r="B2332" t="str">
            <v>Providing and installing PVC blind pipe in tubewell with strainer BSS Class 'C' working pressure : 8" i/d</v>
          </cell>
          <cell r="C2332" t="str">
            <v>Rft</v>
          </cell>
          <cell r="D2332">
            <v>401.68</v>
          </cell>
          <cell r="E2332">
            <v>784.34</v>
          </cell>
          <cell r="F2332" t="str">
            <v>m</v>
          </cell>
          <cell r="G2332">
            <v>1317.84</v>
          </cell>
          <cell r="H2332">
            <v>2573.29</v>
          </cell>
          <cell r="AI2332">
            <v>0</v>
          </cell>
          <cell r="AJ2332" t="str">
            <v>N</v>
          </cell>
        </row>
        <row r="2333">
          <cell r="A2333" t="str">
            <v>24-12-b-03</v>
          </cell>
          <cell r="B2333" t="str">
            <v>Providing and installing PVC blind pipe in tubewell with strainer BSS Class 'C' working pressure : 10" i/d</v>
          </cell>
          <cell r="C2333" t="str">
            <v>Rft</v>
          </cell>
          <cell r="D2333">
            <v>441.84</v>
          </cell>
          <cell r="E2333">
            <v>1033.23</v>
          </cell>
          <cell r="F2333" t="str">
            <v>m</v>
          </cell>
          <cell r="G2333">
            <v>1449.62</v>
          </cell>
          <cell r="H2333">
            <v>3389.87</v>
          </cell>
          <cell r="AI2333">
            <v>0</v>
          </cell>
          <cell r="AJ2333" t="str">
            <v>N</v>
          </cell>
        </row>
        <row r="2334">
          <cell r="A2334" t="str">
            <v>24-12-b-04</v>
          </cell>
          <cell r="B2334" t="str">
            <v>Providing and installing PVC blind pipe in tubewell with strainer BSS Class 'C' working pressure : 12" i/d</v>
          </cell>
          <cell r="C2334" t="str">
            <v>Rft</v>
          </cell>
          <cell r="D2334">
            <v>542.26</v>
          </cell>
          <cell r="E2334">
            <v>1411.95</v>
          </cell>
          <cell r="F2334" t="str">
            <v>m</v>
          </cell>
          <cell r="G2334">
            <v>1779.08</v>
          </cell>
          <cell r="H2334">
            <v>4632.3900000000003</v>
          </cell>
          <cell r="AI2334">
            <v>0</v>
          </cell>
          <cell r="AJ2334" t="str">
            <v>N</v>
          </cell>
        </row>
        <row r="2335">
          <cell r="A2335" t="str">
            <v>24-12-c-01</v>
          </cell>
          <cell r="B2335" t="str">
            <v>Providing and installing PVC blind pipe in tubewell with strainer BSS Class 'D' working pressure : 6" i/d</v>
          </cell>
          <cell r="C2335" t="str">
            <v>Rft</v>
          </cell>
          <cell r="D2335">
            <v>341.43</v>
          </cell>
          <cell r="E2335">
            <v>665.1</v>
          </cell>
          <cell r="F2335" t="str">
            <v>m</v>
          </cell>
          <cell r="G2335">
            <v>1120.1600000000001</v>
          </cell>
          <cell r="H2335">
            <v>2182.09</v>
          </cell>
          <cell r="AI2335">
            <v>0</v>
          </cell>
          <cell r="AJ2335" t="str">
            <v>N</v>
          </cell>
        </row>
        <row r="2336">
          <cell r="A2336" t="str">
            <v>24-12-c-02</v>
          </cell>
          <cell r="B2336" t="str">
            <v>Providing and installing PVC blind pipe in tubewell with strainer BSS Class 'D' working pressure : 8" i/d</v>
          </cell>
          <cell r="C2336" t="str">
            <v>Rft</v>
          </cell>
          <cell r="D2336">
            <v>401.68</v>
          </cell>
          <cell r="E2336">
            <v>908.36</v>
          </cell>
          <cell r="F2336" t="str">
            <v>m</v>
          </cell>
          <cell r="G2336">
            <v>1317.84</v>
          </cell>
          <cell r="H2336">
            <v>2980.2</v>
          </cell>
          <cell r="AI2336">
            <v>0</v>
          </cell>
          <cell r="AJ2336" t="str">
            <v>N</v>
          </cell>
        </row>
        <row r="2337">
          <cell r="A2337" t="str">
            <v>24-12-c-03</v>
          </cell>
          <cell r="B2337" t="str">
            <v>Providing and installing PVC blind pipe in tubewell with strainer BSS Class 'D' working pressure : 10" i/d</v>
          </cell>
          <cell r="C2337" t="str">
            <v>Rft</v>
          </cell>
          <cell r="D2337">
            <v>441.84</v>
          </cell>
          <cell r="E2337">
            <v>1222.29</v>
          </cell>
          <cell r="F2337" t="str">
            <v>m</v>
          </cell>
          <cell r="G2337">
            <v>1449.62</v>
          </cell>
          <cell r="H2337">
            <v>4010.15</v>
          </cell>
          <cell r="AI2337">
            <v>0</v>
          </cell>
          <cell r="AJ2337" t="str">
            <v>N</v>
          </cell>
        </row>
        <row r="2338">
          <cell r="A2338" t="str">
            <v>24-12-c-04</v>
          </cell>
          <cell r="B2338" t="str">
            <v>Providing and installing PVC blind pipe in tubewell with strainer BSS Class 'D' working pressure : 12" i/d</v>
          </cell>
          <cell r="C2338" t="str">
            <v>Rft</v>
          </cell>
          <cell r="D2338">
            <v>542.26</v>
          </cell>
          <cell r="E2338">
            <v>1660</v>
          </cell>
          <cell r="F2338" t="str">
            <v>m</v>
          </cell>
          <cell r="G2338">
            <v>1779.08</v>
          </cell>
          <cell r="H2338">
            <v>5446.2</v>
          </cell>
          <cell r="AI2338">
            <v>0</v>
          </cell>
          <cell r="AJ2338" t="str">
            <v>N</v>
          </cell>
        </row>
        <row r="2339">
          <cell r="A2339" t="str">
            <v>24-13-a</v>
          </cell>
          <cell r="B2339" t="str">
            <v>Test &amp; develop tubewell of size 6" i/d &amp; above continuously : Upto 1.5 cusecs discharge.</v>
          </cell>
          <cell r="C2339" t="str">
            <v>Hour</v>
          </cell>
          <cell r="D2339">
            <v>0</v>
          </cell>
          <cell r="E2339">
            <v>423.5</v>
          </cell>
          <cell r="F2339" t="str">
            <v>Hour</v>
          </cell>
          <cell r="G2339">
            <v>0</v>
          </cell>
          <cell r="H2339">
            <v>423.5</v>
          </cell>
          <cell r="J2339" t="str">
            <v>Compressor,</v>
          </cell>
          <cell r="AI2339">
            <v>0</v>
          </cell>
          <cell r="AJ2339" t="str">
            <v>N</v>
          </cell>
        </row>
        <row r="2340">
          <cell r="A2340" t="str">
            <v>24-13-b</v>
          </cell>
          <cell r="B2340" t="str">
            <v>Test &amp; develop tubewell of size 6" i/d &amp; above continuously : Over 1.5 cusecs discharge with DNT unit</v>
          </cell>
          <cell r="C2340" t="str">
            <v>Hour</v>
          </cell>
          <cell r="D2340">
            <v>0</v>
          </cell>
          <cell r="E2340">
            <v>496.1</v>
          </cell>
          <cell r="F2340" t="str">
            <v>Hour</v>
          </cell>
          <cell r="G2340">
            <v>0</v>
          </cell>
          <cell r="H2340">
            <v>496.1</v>
          </cell>
          <cell r="AI2340">
            <v>0</v>
          </cell>
          <cell r="AJ2340" t="str">
            <v>N</v>
          </cell>
        </row>
        <row r="2341">
          <cell r="A2341" t="str">
            <v>24-14</v>
          </cell>
          <cell r="B2341" t="str">
            <v>Shrouding with graded pack grave 3/8" to 1/8" around tubewell in bore hole.</v>
          </cell>
          <cell r="C2341" t="str">
            <v>Rft</v>
          </cell>
          <cell r="D2341">
            <v>106.33</v>
          </cell>
          <cell r="E2341">
            <v>129.77000000000001</v>
          </cell>
          <cell r="F2341" t="str">
            <v>m</v>
          </cell>
          <cell r="G2341">
            <v>348.84</v>
          </cell>
          <cell r="H2341">
            <v>425.74</v>
          </cell>
          <cell r="J2341" t="str">
            <v>The rate includes</v>
          </cell>
          <cell r="AI2341">
            <v>0</v>
          </cell>
          <cell r="AJ2341" t="str">
            <v>N</v>
          </cell>
        </row>
        <row r="2342">
          <cell r="A2342" t="str">
            <v>24-15-a</v>
          </cell>
          <cell r="B2342" t="str">
            <v>Providing and Laying cut, joint, test &amp; disinfect, CI pipeline in trenches, complete : 3" i/d.</v>
          </cell>
          <cell r="C2342" t="str">
            <v>Rft</v>
          </cell>
          <cell r="D2342">
            <v>30.13</v>
          </cell>
          <cell r="E2342">
            <v>368.93</v>
          </cell>
          <cell r="F2342" t="str">
            <v>m</v>
          </cell>
          <cell r="G2342">
            <v>98.84</v>
          </cell>
          <cell r="H2342">
            <v>1210.3900000000001</v>
          </cell>
          <cell r="J2342" t="str">
            <v>a) Pipes to be</v>
          </cell>
          <cell r="AI2342">
            <v>0</v>
          </cell>
          <cell r="AJ2342" t="str">
            <v>N</v>
          </cell>
        </row>
        <row r="2343">
          <cell r="A2343" t="str">
            <v>24-15-b</v>
          </cell>
          <cell r="B2343" t="str">
            <v>Providing and Laying cut, joint, test &amp; disinfect, CI pipeline in trenches, complete : 4" i/d.</v>
          </cell>
          <cell r="C2343" t="str">
            <v>Rft</v>
          </cell>
          <cell r="D2343">
            <v>40.17</v>
          </cell>
          <cell r="E2343">
            <v>294.27</v>
          </cell>
          <cell r="F2343" t="str">
            <v>m</v>
          </cell>
          <cell r="G2343">
            <v>131.78</v>
          </cell>
          <cell r="H2343">
            <v>965.45</v>
          </cell>
          <cell r="J2343" t="str">
            <v>b) Providing and</v>
          </cell>
          <cell r="AI2343">
            <v>0</v>
          </cell>
          <cell r="AJ2343" t="str">
            <v>N</v>
          </cell>
        </row>
        <row r="2344">
          <cell r="A2344" t="str">
            <v>24-15-c</v>
          </cell>
          <cell r="B2344" t="str">
            <v>Providing and Laying cut, joint, test &amp; disinfect, CI pipeline in trenches, complete : 6" i/d</v>
          </cell>
          <cell r="C2344" t="str">
            <v>Rft</v>
          </cell>
          <cell r="D2344">
            <v>60.25</v>
          </cell>
          <cell r="E2344">
            <v>834.65</v>
          </cell>
          <cell r="F2344" t="str">
            <v>m</v>
          </cell>
          <cell r="G2344">
            <v>197.68</v>
          </cell>
          <cell r="H2344">
            <v>2738.36</v>
          </cell>
          <cell r="AI2344">
            <v>0</v>
          </cell>
          <cell r="AJ2344" t="str">
            <v>N</v>
          </cell>
        </row>
        <row r="2345">
          <cell r="A2345" t="str">
            <v>24-15-d</v>
          </cell>
          <cell r="B2345" t="str">
            <v>Providing and Laying cut, joint, test &amp; disinfect, CI pipeline in trenches. complete : 8" i/d</v>
          </cell>
          <cell r="C2345" t="str">
            <v>Rft</v>
          </cell>
          <cell r="D2345">
            <v>100.42</v>
          </cell>
          <cell r="E2345">
            <v>1350.63</v>
          </cell>
          <cell r="F2345" t="str">
            <v>m</v>
          </cell>
          <cell r="G2345">
            <v>329.46</v>
          </cell>
          <cell r="H2345">
            <v>4431.2</v>
          </cell>
          <cell r="AI2345">
            <v>0</v>
          </cell>
          <cell r="AJ2345" t="str">
            <v>N</v>
          </cell>
        </row>
        <row r="2346">
          <cell r="A2346" t="str">
            <v>24-15-e</v>
          </cell>
          <cell r="B2346" t="str">
            <v>Providing and Laying cut, joint, test &amp; disinfect, CI pipeline in trenches, complete : 10" i/d</v>
          </cell>
          <cell r="C2346" t="str">
            <v>Rft</v>
          </cell>
          <cell r="D2346">
            <v>130.54</v>
          </cell>
          <cell r="E2346">
            <v>1716.83</v>
          </cell>
          <cell r="F2346" t="str">
            <v>m</v>
          </cell>
          <cell r="G2346">
            <v>428.3</v>
          </cell>
          <cell r="H2346">
            <v>5632.63</v>
          </cell>
          <cell r="AI2346">
            <v>0</v>
          </cell>
          <cell r="AJ2346" t="str">
            <v>N</v>
          </cell>
        </row>
        <row r="2347">
          <cell r="A2347" t="str">
            <v>24-15-f</v>
          </cell>
          <cell r="B2347" t="str">
            <v>Providing and Laying  cut,  joint, test &amp; disinfect, CI pipeline in trenches, complete : 12" i/d</v>
          </cell>
          <cell r="C2347" t="str">
            <v>Rft</v>
          </cell>
          <cell r="D2347">
            <v>130.54</v>
          </cell>
          <cell r="E2347">
            <v>2380.85</v>
          </cell>
          <cell r="F2347" t="str">
            <v>m</v>
          </cell>
          <cell r="G2347">
            <v>428.3</v>
          </cell>
          <cell r="H2347">
            <v>7811.19</v>
          </cell>
          <cell r="AI2347">
            <v>0</v>
          </cell>
          <cell r="AJ2347" t="str">
            <v>N</v>
          </cell>
        </row>
        <row r="2348">
          <cell r="A2348" t="str">
            <v>24-16-a-01</v>
          </cell>
          <cell r="B2348" t="str">
            <v>Providing and Laying  cut, joint, test &amp; disinfect GI pipeline Using heavy quality GI Pipe : 4" Dia</v>
          </cell>
          <cell r="C2348" t="str">
            <v>Rft</v>
          </cell>
          <cell r="D2348">
            <v>38.159999999999997</v>
          </cell>
          <cell r="E2348">
            <v>431.41</v>
          </cell>
          <cell r="F2348" t="str">
            <v>m</v>
          </cell>
          <cell r="G2348">
            <v>125.19</v>
          </cell>
          <cell r="H2348">
            <v>1415.38</v>
          </cell>
          <cell r="AI2348">
            <v>0</v>
          </cell>
          <cell r="AJ2348" t="str">
            <v>N</v>
          </cell>
        </row>
        <row r="2349">
          <cell r="A2349" t="str">
            <v>24-16-a-02</v>
          </cell>
          <cell r="B2349" t="str">
            <v>Providing and Laying  cut, joint, test &amp; disinfect GI pipeline Using heavy quality GI Pipe : 6" Dia</v>
          </cell>
          <cell r="C2349" t="str">
            <v>Rft</v>
          </cell>
          <cell r="D2349">
            <v>54.23</v>
          </cell>
          <cell r="E2349">
            <v>628.98</v>
          </cell>
          <cell r="F2349" t="str">
            <v>m</v>
          </cell>
          <cell r="G2349">
            <v>177.91</v>
          </cell>
          <cell r="H2349">
            <v>2063.5700000000002</v>
          </cell>
          <cell r="AI2349">
            <v>0</v>
          </cell>
          <cell r="AJ2349" t="str">
            <v>N</v>
          </cell>
        </row>
        <row r="2350">
          <cell r="A2350" t="str">
            <v>24-16-a-03</v>
          </cell>
          <cell r="B2350" t="str">
            <v>Providing and Laying  cut, joint, test &amp; disinfect GI pipeline Using heavy quality GI Pipe : 8" Dia</v>
          </cell>
          <cell r="C2350" t="str">
            <v>Rft</v>
          </cell>
          <cell r="D2350">
            <v>70.290000000000006</v>
          </cell>
          <cell r="E2350">
            <v>735.79</v>
          </cell>
          <cell r="F2350" t="str">
            <v>m</v>
          </cell>
          <cell r="G2350">
            <v>230.62</v>
          </cell>
          <cell r="H2350">
            <v>2414.02</v>
          </cell>
          <cell r="AI2350">
            <v>0</v>
          </cell>
          <cell r="AJ2350" t="str">
            <v>N</v>
          </cell>
        </row>
        <row r="2351">
          <cell r="A2351" t="str">
            <v>24-16-b-01</v>
          </cell>
          <cell r="B2351" t="str">
            <v>Providing and Laying  cut, joint, test &amp; disinfect GI pipeline Using medium quality GI Pipe : 4" Dia</v>
          </cell>
          <cell r="C2351" t="str">
            <v>Rft</v>
          </cell>
          <cell r="D2351">
            <v>38.159999999999997</v>
          </cell>
          <cell r="E2351">
            <v>364.86</v>
          </cell>
          <cell r="F2351" t="str">
            <v>m</v>
          </cell>
          <cell r="G2351">
            <v>125.19</v>
          </cell>
          <cell r="H2351">
            <v>1197.05</v>
          </cell>
          <cell r="AI2351">
            <v>0</v>
          </cell>
          <cell r="AJ2351" t="str">
            <v>N</v>
          </cell>
        </row>
        <row r="2352">
          <cell r="A2352" t="str">
            <v>24-16-b-02</v>
          </cell>
          <cell r="B2352" t="str">
            <v>Providing and Laying  cut, joint, test &amp; disinfect GI pipeline Using medium quality GI Pipe : 6" Dia</v>
          </cell>
          <cell r="C2352" t="str">
            <v>Rft</v>
          </cell>
          <cell r="D2352">
            <v>54.23</v>
          </cell>
          <cell r="E2352">
            <v>538.23</v>
          </cell>
          <cell r="F2352" t="str">
            <v>m</v>
          </cell>
          <cell r="G2352">
            <v>177.91</v>
          </cell>
          <cell r="H2352">
            <v>1765.83</v>
          </cell>
          <cell r="AI2352">
            <v>0</v>
          </cell>
          <cell r="AJ2352" t="str">
            <v>N</v>
          </cell>
        </row>
        <row r="2353">
          <cell r="A2353" t="str">
            <v>24-16-b-03</v>
          </cell>
          <cell r="B2353" t="str">
            <v>Providing and Laying  cut, joint, test &amp; disinfect GI pipeline Using medium quality GI Pipe : 8" Dia</v>
          </cell>
          <cell r="C2353" t="str">
            <v>Rft</v>
          </cell>
          <cell r="D2353">
            <v>70.290000000000006</v>
          </cell>
          <cell r="E2353">
            <v>632.94000000000005</v>
          </cell>
          <cell r="F2353" t="str">
            <v>m</v>
          </cell>
          <cell r="G2353">
            <v>230.62</v>
          </cell>
          <cell r="H2353">
            <v>2076.59</v>
          </cell>
          <cell r="AI2353">
            <v>0</v>
          </cell>
          <cell r="AJ2353" t="str">
            <v>N</v>
          </cell>
        </row>
        <row r="2354">
          <cell r="A2354" t="str">
            <v>24-16-c-01</v>
          </cell>
          <cell r="B2354" t="str">
            <v>Providing and Laying  cut, joint, test &amp; disinfect GI pipeline Using light quality GI Pipe : 1/2" i/d</v>
          </cell>
          <cell r="C2354" t="str">
            <v>Rft</v>
          </cell>
          <cell r="D2354">
            <v>10.039999999999999</v>
          </cell>
          <cell r="E2354">
            <v>41.5</v>
          </cell>
          <cell r="F2354" t="str">
            <v>m</v>
          </cell>
          <cell r="G2354">
            <v>32.950000000000003</v>
          </cell>
          <cell r="H2354">
            <v>136.16</v>
          </cell>
          <cell r="AI2354">
            <v>0</v>
          </cell>
          <cell r="AJ2354" t="str">
            <v>N</v>
          </cell>
        </row>
        <row r="2355">
          <cell r="A2355" t="str">
            <v>24-16-c-02</v>
          </cell>
          <cell r="B2355" t="str">
            <v>Providing and Laying  cut, joint, test &amp; disinfect GI pipeline Using light quality GI Pipe : 3/4" i/d</v>
          </cell>
          <cell r="C2355" t="str">
            <v>Rft</v>
          </cell>
          <cell r="D2355">
            <v>12.05</v>
          </cell>
          <cell r="E2355">
            <v>56.09</v>
          </cell>
          <cell r="F2355" t="str">
            <v>m</v>
          </cell>
          <cell r="G2355">
            <v>39.54</v>
          </cell>
          <cell r="H2355">
            <v>184.04</v>
          </cell>
          <cell r="AI2355">
            <v>0</v>
          </cell>
          <cell r="AJ2355" t="str">
            <v>N</v>
          </cell>
        </row>
        <row r="2356">
          <cell r="A2356" t="str">
            <v>24-16-c-03</v>
          </cell>
          <cell r="B2356" t="str">
            <v>Providing and Laying  cut, joint, test &amp; disinfect GI pipeline Using light quality GI Pipe : 1" i/d</v>
          </cell>
          <cell r="C2356" t="str">
            <v>Rft</v>
          </cell>
          <cell r="D2356">
            <v>13.11</v>
          </cell>
          <cell r="E2356">
            <v>74.819999999999993</v>
          </cell>
          <cell r="F2356" t="str">
            <v>m</v>
          </cell>
          <cell r="G2356">
            <v>43.02</v>
          </cell>
          <cell r="H2356">
            <v>245.48</v>
          </cell>
          <cell r="AI2356">
            <v>0</v>
          </cell>
          <cell r="AJ2356" t="str">
            <v>N</v>
          </cell>
        </row>
        <row r="2357">
          <cell r="A2357" t="str">
            <v>24-16-c-04</v>
          </cell>
          <cell r="B2357" t="str">
            <v>Providing and Laying  cut, joint, test &amp; disinfect GI pipeline Using light quality GI Pipe : 1.25" i/d</v>
          </cell>
          <cell r="C2357" t="str">
            <v>Rft</v>
          </cell>
          <cell r="D2357">
            <v>16.07</v>
          </cell>
          <cell r="E2357">
            <v>95.93</v>
          </cell>
          <cell r="F2357" t="str">
            <v>m</v>
          </cell>
          <cell r="G2357">
            <v>52.71</v>
          </cell>
          <cell r="H2357">
            <v>314.72000000000003</v>
          </cell>
          <cell r="AI2357">
            <v>0</v>
          </cell>
          <cell r="AJ2357" t="str">
            <v>N</v>
          </cell>
        </row>
        <row r="2358">
          <cell r="A2358" t="str">
            <v>24-16-c-05</v>
          </cell>
          <cell r="B2358" t="str">
            <v>Providing and Laying  cut, joint, test &amp; disinfect GI pipeline Using light quality GI Pipe : 1.5" i/d</v>
          </cell>
          <cell r="C2358" t="str">
            <v>Rft</v>
          </cell>
          <cell r="D2358">
            <v>18.079999999999998</v>
          </cell>
          <cell r="E2358">
            <v>118.2</v>
          </cell>
          <cell r="F2358" t="str">
            <v>m</v>
          </cell>
          <cell r="G2358">
            <v>59.3</v>
          </cell>
          <cell r="H2358">
            <v>387.81</v>
          </cell>
          <cell r="AI2358">
            <v>0</v>
          </cell>
          <cell r="AJ2358" t="str">
            <v>N</v>
          </cell>
        </row>
        <row r="2359">
          <cell r="A2359" t="str">
            <v>24-16-c-06</v>
          </cell>
          <cell r="B2359" t="str">
            <v>Providing and Laying  cut, joint, test &amp; disinfect GI pipeline Using light quality GI Pipe : 2" i/d</v>
          </cell>
          <cell r="C2359" t="str">
            <v>Rft</v>
          </cell>
          <cell r="D2359">
            <v>20.12</v>
          </cell>
          <cell r="E2359">
            <v>145.96</v>
          </cell>
          <cell r="F2359" t="str">
            <v>m</v>
          </cell>
          <cell r="G2359">
            <v>66.02</v>
          </cell>
          <cell r="H2359">
            <v>478.88</v>
          </cell>
          <cell r="AI2359">
            <v>0</v>
          </cell>
          <cell r="AJ2359" t="str">
            <v>N</v>
          </cell>
        </row>
        <row r="2360">
          <cell r="A2360" t="str">
            <v>24-16-c-07</v>
          </cell>
          <cell r="B2360" t="str">
            <v>Providing and Laying  cut, joint, test &amp; disinfect GI pipeline Using light quality GI Pipe : 2.5" i/d</v>
          </cell>
          <cell r="C2360" t="str">
            <v>Rft</v>
          </cell>
          <cell r="D2360">
            <v>22.09</v>
          </cell>
          <cell r="E2360">
            <v>196.33</v>
          </cell>
          <cell r="F2360" t="str">
            <v>m</v>
          </cell>
          <cell r="G2360">
            <v>72.48</v>
          </cell>
          <cell r="H2360">
            <v>644.13</v>
          </cell>
          <cell r="AI2360">
            <v>0</v>
          </cell>
          <cell r="AJ2360" t="str">
            <v>N</v>
          </cell>
        </row>
        <row r="2361">
          <cell r="A2361" t="str">
            <v>24-16-c-08</v>
          </cell>
          <cell r="B2361" t="str">
            <v>Providing and Laying  cut, joint, test &amp; disinfect GI pipeline Using light quality GI Pipe : 3" i/d</v>
          </cell>
          <cell r="C2361" t="str">
            <v>Rft</v>
          </cell>
          <cell r="D2361">
            <v>30.13</v>
          </cell>
          <cell r="E2361">
            <v>233.41</v>
          </cell>
          <cell r="F2361" t="str">
            <v>m</v>
          </cell>
          <cell r="G2361">
            <v>98.84</v>
          </cell>
          <cell r="H2361">
            <v>765.77</v>
          </cell>
          <cell r="AI2361">
            <v>0</v>
          </cell>
          <cell r="AJ2361" t="str">
            <v>N</v>
          </cell>
        </row>
        <row r="2362">
          <cell r="A2362" t="str">
            <v>24-16-c-09</v>
          </cell>
          <cell r="B2362" t="str">
            <v>Providing and Laying  cut, joint, test &amp; disinfect GI pipeline Using light quality GI Pipe : 4" i/d</v>
          </cell>
          <cell r="C2362" t="str">
            <v>Rft</v>
          </cell>
          <cell r="D2362">
            <v>38.159999999999997</v>
          </cell>
          <cell r="E2362">
            <v>340.66</v>
          </cell>
          <cell r="F2362" t="str">
            <v>m</v>
          </cell>
          <cell r="G2362">
            <v>125.19</v>
          </cell>
          <cell r="H2362">
            <v>1117.6500000000001</v>
          </cell>
          <cell r="AI2362">
            <v>0</v>
          </cell>
          <cell r="AJ2362" t="str">
            <v>N</v>
          </cell>
        </row>
        <row r="2363">
          <cell r="A2363" t="str">
            <v>24-17-a-01</v>
          </cell>
          <cell r="B2363" t="str">
            <v>Providing and Laying  cut, joint, test &amp; disinfect AC pipeline BSS Class 'B'working pressure : 3" i/d</v>
          </cell>
          <cell r="C2363" t="str">
            <v>Rft</v>
          </cell>
          <cell r="D2363">
            <v>16.07</v>
          </cell>
          <cell r="E2363">
            <v>79.23</v>
          </cell>
          <cell r="F2363" t="str">
            <v>m</v>
          </cell>
          <cell r="G2363">
            <v>52.71</v>
          </cell>
          <cell r="H2363">
            <v>259.94</v>
          </cell>
          <cell r="AI2363">
            <v>0</v>
          </cell>
          <cell r="AJ2363" t="str">
            <v>N</v>
          </cell>
        </row>
        <row r="2364">
          <cell r="A2364" t="str">
            <v>24-17-a-02</v>
          </cell>
          <cell r="B2364" t="str">
            <v>Providing and Laying  cut, joint, test &amp; disinfect AC pipeline BSS Class 'B'working pressure : 4" i/d</v>
          </cell>
          <cell r="C2364" t="str">
            <v>Rft</v>
          </cell>
          <cell r="D2364">
            <v>18.079999999999998</v>
          </cell>
          <cell r="E2364">
            <v>110.57</v>
          </cell>
          <cell r="F2364" t="str">
            <v>m</v>
          </cell>
          <cell r="G2364">
            <v>59.3</v>
          </cell>
          <cell r="H2364">
            <v>362.76</v>
          </cell>
          <cell r="AI2364">
            <v>0</v>
          </cell>
          <cell r="AJ2364" t="str">
            <v>N</v>
          </cell>
        </row>
        <row r="2365">
          <cell r="A2365" t="str">
            <v>24-17-a-03</v>
          </cell>
          <cell r="B2365" t="str">
            <v>Providing and Laying  cut, joint, test &amp; disinfect AC pipeline BSS Class 'B'working pressure : 6" i/d</v>
          </cell>
          <cell r="C2365" t="str">
            <v>1 Rft</v>
          </cell>
          <cell r="D2365">
            <v>26.11</v>
          </cell>
          <cell r="E2365">
            <v>165.73</v>
          </cell>
          <cell r="F2365" t="str">
            <v>m</v>
          </cell>
          <cell r="G2365">
            <v>85.66</v>
          </cell>
          <cell r="H2365">
            <v>543.74</v>
          </cell>
          <cell r="AI2365">
            <v>0</v>
          </cell>
          <cell r="AJ2365" t="str">
            <v>N</v>
          </cell>
        </row>
        <row r="2366">
          <cell r="A2366" t="str">
            <v>24-17-a-04</v>
          </cell>
          <cell r="B2366" t="str">
            <v>Providing and Laying  cut, joint, test &amp; disinfect AC pipeline BSS Class 'B'working pressure : 8" i/d</v>
          </cell>
          <cell r="C2366" t="str">
            <v>1 Rft</v>
          </cell>
          <cell r="D2366">
            <v>36.15</v>
          </cell>
          <cell r="E2366">
            <v>267.37</v>
          </cell>
          <cell r="F2366" t="str">
            <v>m</v>
          </cell>
          <cell r="G2366">
            <v>118.61</v>
          </cell>
          <cell r="H2366">
            <v>877.2</v>
          </cell>
          <cell r="AI2366">
            <v>0</v>
          </cell>
          <cell r="AJ2366" t="str">
            <v>N</v>
          </cell>
        </row>
        <row r="2367">
          <cell r="A2367" t="str">
            <v>24-17-a-05</v>
          </cell>
          <cell r="B2367" t="str">
            <v>Providing and Laying  cut, joint, test &amp; disinfect AC pipeline BSS Class 'B'working pressure : 10" i/d</v>
          </cell>
          <cell r="C2367" t="str">
            <v>1 Rft</v>
          </cell>
          <cell r="D2367">
            <v>43.17</v>
          </cell>
          <cell r="E2367">
            <v>427.75</v>
          </cell>
          <cell r="F2367" t="str">
            <v>m</v>
          </cell>
          <cell r="G2367">
            <v>141.63</v>
          </cell>
          <cell r="H2367">
            <v>1403.4</v>
          </cell>
          <cell r="AI2367">
            <v>0</v>
          </cell>
          <cell r="AJ2367" t="str">
            <v>N</v>
          </cell>
        </row>
        <row r="2368">
          <cell r="A2368" t="str">
            <v>24-17-a-06</v>
          </cell>
          <cell r="B2368" t="str">
            <v>Providing and Laying  cut, joint, test &amp; disinfect AC pipeline BSS Class 'B'working pressure : 12" i/d</v>
          </cell>
          <cell r="C2368" t="str">
            <v>1 Rft</v>
          </cell>
          <cell r="D2368">
            <v>60.25</v>
          </cell>
          <cell r="E2368">
            <v>590.41</v>
          </cell>
          <cell r="F2368" t="str">
            <v>m</v>
          </cell>
          <cell r="G2368">
            <v>197.68</v>
          </cell>
          <cell r="H2368">
            <v>1937.05</v>
          </cell>
          <cell r="AI2368">
            <v>0</v>
          </cell>
          <cell r="AJ2368" t="str">
            <v>N</v>
          </cell>
        </row>
        <row r="2369">
          <cell r="A2369" t="str">
            <v>24-17-a-07</v>
          </cell>
          <cell r="B2369" t="str">
            <v>Providing and Laying  cut, joint, test &amp; disinfect AC pipeline BSS Class 'B'working pressure : 14" i/d</v>
          </cell>
          <cell r="C2369" t="str">
            <v>1 Rft</v>
          </cell>
          <cell r="D2369">
            <v>70.290000000000006</v>
          </cell>
          <cell r="E2369">
            <v>789.24</v>
          </cell>
          <cell r="F2369" t="str">
            <v>m</v>
          </cell>
          <cell r="G2369">
            <v>230.62</v>
          </cell>
          <cell r="H2369">
            <v>2589.37</v>
          </cell>
          <cell r="AI2369">
            <v>0</v>
          </cell>
          <cell r="AJ2369" t="str">
            <v>N</v>
          </cell>
        </row>
        <row r="2370">
          <cell r="A2370" t="str">
            <v>24-17-a-08</v>
          </cell>
          <cell r="B2370" t="str">
            <v>Providing and Laying  cut, joint, test &amp; disinfect AC pipeline BSS Class 'B'working pressure : 16" i/d</v>
          </cell>
          <cell r="C2370" t="str">
            <v>1 Rft</v>
          </cell>
          <cell r="D2370">
            <v>80.34</v>
          </cell>
          <cell r="E2370">
            <v>1014.37</v>
          </cell>
          <cell r="F2370" t="str">
            <v>m</v>
          </cell>
          <cell r="G2370">
            <v>263.57</v>
          </cell>
          <cell r="H2370">
            <v>3327.99</v>
          </cell>
          <cell r="AI2370">
            <v>0</v>
          </cell>
          <cell r="AJ2370" t="str">
            <v>N</v>
          </cell>
        </row>
        <row r="2371">
          <cell r="A2371" t="str">
            <v>24-17-a-09</v>
          </cell>
          <cell r="B2371" t="str">
            <v>Providing and Laying  cut, joint, test &amp; disinfect AC pipeline BSS Class 'B'working pressure : 18" i/d</v>
          </cell>
          <cell r="C2371" t="str">
            <v>1 Rft</v>
          </cell>
          <cell r="D2371">
            <v>92.39</v>
          </cell>
          <cell r="E2371">
            <v>1249.94</v>
          </cell>
          <cell r="F2371" t="str">
            <v>m</v>
          </cell>
          <cell r="G2371">
            <v>303.10000000000002</v>
          </cell>
          <cell r="H2371">
            <v>4100.87</v>
          </cell>
          <cell r="AI2371">
            <v>0</v>
          </cell>
          <cell r="AJ2371" t="str">
            <v>N</v>
          </cell>
        </row>
        <row r="2372">
          <cell r="A2372" t="str">
            <v>24-17-a-10</v>
          </cell>
          <cell r="B2372" t="str">
            <v>Providing and Laying  cut, joint, test &amp; disinfect AC pipeline BSS Class 'B'working pressure : 20" i/d</v>
          </cell>
          <cell r="C2372" t="str">
            <v>1 Rft</v>
          </cell>
          <cell r="D2372">
            <v>108.45</v>
          </cell>
          <cell r="E2372">
            <v>1517.3</v>
          </cell>
          <cell r="F2372" t="str">
            <v>m</v>
          </cell>
          <cell r="G2372">
            <v>355.82</v>
          </cell>
          <cell r="H2372">
            <v>4978.03</v>
          </cell>
          <cell r="AI2372">
            <v>0</v>
          </cell>
          <cell r="AJ2372" t="str">
            <v>N</v>
          </cell>
        </row>
        <row r="2373">
          <cell r="A2373" t="str">
            <v>24-17-a-11</v>
          </cell>
          <cell r="B2373" t="str">
            <v>Providing and Laying  cut, joint, test &amp; disinfect AC pipeline BSS Class 'B'working pressure : 24" i/d</v>
          </cell>
          <cell r="C2373" t="str">
            <v>1 Rft</v>
          </cell>
          <cell r="D2373">
            <v>128.54</v>
          </cell>
          <cell r="E2373">
            <v>2120.39</v>
          </cell>
          <cell r="F2373" t="str">
            <v>m</v>
          </cell>
          <cell r="G2373">
            <v>421.71</v>
          </cell>
          <cell r="H2373">
            <v>6956.66</v>
          </cell>
          <cell r="AI2373">
            <v>0</v>
          </cell>
          <cell r="AJ2373" t="str">
            <v>N</v>
          </cell>
        </row>
        <row r="2374">
          <cell r="A2374" t="str">
            <v>24-17-b-01</v>
          </cell>
          <cell r="B2374" t="str">
            <v>Providing and Laying  cut, joint, test &amp; disinfect AC pipeline BSS Class 'C'working pressure : 3" i/d</v>
          </cell>
          <cell r="C2374" t="str">
            <v>1 Rft</v>
          </cell>
          <cell r="D2374">
            <v>16.07</v>
          </cell>
          <cell r="E2374">
            <v>79.59</v>
          </cell>
          <cell r="F2374" t="str">
            <v>m</v>
          </cell>
          <cell r="G2374">
            <v>52.71</v>
          </cell>
          <cell r="H2374">
            <v>261.13</v>
          </cell>
          <cell r="AI2374">
            <v>0</v>
          </cell>
          <cell r="AJ2374" t="str">
            <v>N</v>
          </cell>
        </row>
        <row r="2375">
          <cell r="A2375" t="str">
            <v>24-17-b-02</v>
          </cell>
          <cell r="B2375" t="str">
            <v>Providing and Laying  cut, joint, test &amp; disinfect AC pipeline BSS Class 'C'working pressure : 4" i/d</v>
          </cell>
          <cell r="C2375" t="str">
            <v>1 Rft</v>
          </cell>
          <cell r="D2375">
            <v>18.079999999999998</v>
          </cell>
          <cell r="E2375">
            <v>115.24</v>
          </cell>
          <cell r="F2375" t="str">
            <v>m</v>
          </cell>
          <cell r="G2375">
            <v>59.3</v>
          </cell>
          <cell r="H2375">
            <v>378.08</v>
          </cell>
          <cell r="AI2375">
            <v>0</v>
          </cell>
          <cell r="AJ2375" t="str">
            <v>N</v>
          </cell>
        </row>
        <row r="2376">
          <cell r="A2376" t="str">
            <v>24-17-b-03</v>
          </cell>
          <cell r="B2376" t="str">
            <v>Providing and Laying  cut, joint, test &amp; disinfect AC pipeline BSS Class 'C'working pressure : 6" i/d</v>
          </cell>
          <cell r="C2376" t="str">
            <v>1 Rft</v>
          </cell>
          <cell r="D2376">
            <v>26.11</v>
          </cell>
          <cell r="E2376">
            <v>225.38</v>
          </cell>
          <cell r="F2376" t="str">
            <v>m</v>
          </cell>
          <cell r="G2376">
            <v>85.66</v>
          </cell>
          <cell r="H2376">
            <v>739.45</v>
          </cell>
          <cell r="AI2376">
            <v>0</v>
          </cell>
          <cell r="AJ2376" t="str">
            <v>N</v>
          </cell>
        </row>
        <row r="2377">
          <cell r="A2377" t="str">
            <v>24-17-b-04</v>
          </cell>
          <cell r="B2377" t="str">
            <v>Providing and Laying  cut, joint, test &amp; disinfect AC pipeline BSS Class 'C'working pressure : 8" i/d</v>
          </cell>
          <cell r="C2377" t="str">
            <v>1 Rft</v>
          </cell>
          <cell r="D2377">
            <v>36.15</v>
          </cell>
          <cell r="E2377">
            <v>330.19</v>
          </cell>
          <cell r="F2377" t="str">
            <v>m</v>
          </cell>
          <cell r="G2377">
            <v>118.61</v>
          </cell>
          <cell r="H2377">
            <v>1083.31</v>
          </cell>
          <cell r="AI2377">
            <v>0</v>
          </cell>
          <cell r="AJ2377" t="str">
            <v>N</v>
          </cell>
        </row>
        <row r="2378">
          <cell r="A2378" t="str">
            <v>24-17-b-05</v>
          </cell>
          <cell r="B2378" t="str">
            <v>Providing and Laying  cut, joint, test &amp; disinfect AC pipeline BSS Class 'C'working pressure : 10" i/d</v>
          </cell>
          <cell r="C2378" t="str">
            <v>1 Rft</v>
          </cell>
          <cell r="D2378">
            <v>46.19</v>
          </cell>
          <cell r="E2378">
            <v>550.07000000000005</v>
          </cell>
          <cell r="F2378" t="str">
            <v>m</v>
          </cell>
          <cell r="G2378">
            <v>151.55000000000001</v>
          </cell>
          <cell r="H2378">
            <v>1804.7</v>
          </cell>
          <cell r="AI2378">
            <v>0</v>
          </cell>
          <cell r="AJ2378" t="str">
            <v>N</v>
          </cell>
        </row>
        <row r="2379">
          <cell r="A2379" t="str">
            <v>24-17-b-06</v>
          </cell>
          <cell r="B2379" t="str">
            <v>Providing and Laying  cut, joint, test &amp; disinfect AC pipeline BSS Class 'C'working pressure : 12" i/d</v>
          </cell>
          <cell r="C2379" t="str">
            <v>1 Rft</v>
          </cell>
          <cell r="D2379">
            <v>65.569999999999993</v>
          </cell>
          <cell r="E2379">
            <v>774.94</v>
          </cell>
          <cell r="F2379" t="str">
            <v>m</v>
          </cell>
          <cell r="G2379">
            <v>215.12</v>
          </cell>
          <cell r="H2379">
            <v>2542.46</v>
          </cell>
          <cell r="AI2379">
            <v>0</v>
          </cell>
          <cell r="AJ2379" t="str">
            <v>N</v>
          </cell>
        </row>
        <row r="2380">
          <cell r="A2380" t="str">
            <v>24-17-b-07</v>
          </cell>
          <cell r="B2380" t="str">
            <v>Providing and Laying  cut, joint, test &amp; disinfect AC pipeline BSS Class 'C'working pressure : 14" i/d</v>
          </cell>
          <cell r="C2380" t="str">
            <v>1 Rft</v>
          </cell>
          <cell r="D2380">
            <v>70.290000000000006</v>
          </cell>
          <cell r="E2380">
            <v>1053.01</v>
          </cell>
          <cell r="F2380" t="str">
            <v>m</v>
          </cell>
          <cell r="G2380">
            <v>230.62</v>
          </cell>
          <cell r="H2380">
            <v>3454.75</v>
          </cell>
          <cell r="AI2380">
            <v>0</v>
          </cell>
          <cell r="AJ2380" t="str">
            <v>N</v>
          </cell>
        </row>
        <row r="2381">
          <cell r="A2381" t="str">
            <v>24-17-b-08</v>
          </cell>
          <cell r="B2381" t="str">
            <v>Providing and Laying  cut, joint, test &amp; disinfect AC pipeline BSS Class 'C'working pressure : 16" i/d</v>
          </cell>
          <cell r="C2381" t="str">
            <v>1 Rft</v>
          </cell>
          <cell r="D2381">
            <v>80.34</v>
          </cell>
          <cell r="E2381">
            <v>1465.65</v>
          </cell>
          <cell r="F2381" t="str">
            <v>m</v>
          </cell>
          <cell r="G2381">
            <v>263.57</v>
          </cell>
          <cell r="H2381">
            <v>4808.57</v>
          </cell>
          <cell r="AI2381">
            <v>0</v>
          </cell>
          <cell r="AJ2381" t="str">
            <v>N</v>
          </cell>
        </row>
        <row r="2382">
          <cell r="A2382" t="str">
            <v>24-17-b-09</v>
          </cell>
          <cell r="B2382" t="str">
            <v>Providing and Laying  cut, joint, test &amp; disinfect AC pipeline BSS Class 'C'working pressure : 18" i/d</v>
          </cell>
          <cell r="C2382" t="str">
            <v>1 Rft</v>
          </cell>
          <cell r="D2382">
            <v>92.39</v>
          </cell>
          <cell r="E2382">
            <v>1812.85</v>
          </cell>
          <cell r="F2382" t="str">
            <v>m</v>
          </cell>
          <cell r="G2382">
            <v>303.10000000000002</v>
          </cell>
          <cell r="H2382">
            <v>5947.66</v>
          </cell>
          <cell r="AI2382">
            <v>0</v>
          </cell>
          <cell r="AJ2382" t="str">
            <v>N</v>
          </cell>
        </row>
        <row r="2383">
          <cell r="A2383" t="str">
            <v>24-17-b-10</v>
          </cell>
          <cell r="B2383" t="str">
            <v>Providing and Laying  cut, joint, test &amp; disinfect AC pipeline BSS Class 'C'working pressure : 20" i/d</v>
          </cell>
          <cell r="C2383" t="str">
            <v>1 Rft</v>
          </cell>
          <cell r="D2383">
            <v>108.45</v>
          </cell>
          <cell r="E2383">
            <v>2201.6999999999998</v>
          </cell>
          <cell r="F2383" t="str">
            <v>m</v>
          </cell>
          <cell r="G2383">
            <v>355.82</v>
          </cell>
          <cell r="H2383">
            <v>7223.44</v>
          </cell>
          <cell r="AI2383">
            <v>0</v>
          </cell>
          <cell r="AJ2383" t="str">
            <v>N</v>
          </cell>
        </row>
        <row r="2384">
          <cell r="A2384" t="str">
            <v>24-17-b-11</v>
          </cell>
          <cell r="B2384" t="str">
            <v>Providing and Laying  cut, joint, test &amp; disinfect AC pipeline BSS Class 'C'working pressure : 24" i/d</v>
          </cell>
          <cell r="C2384" t="str">
            <v>1 Rft</v>
          </cell>
          <cell r="D2384">
            <v>128.54</v>
          </cell>
          <cell r="E2384">
            <v>3125.65</v>
          </cell>
          <cell r="F2384" t="str">
            <v>m</v>
          </cell>
          <cell r="G2384">
            <v>421.71</v>
          </cell>
          <cell r="H2384">
            <v>10254.74</v>
          </cell>
          <cell r="AI2384">
            <v>0</v>
          </cell>
          <cell r="AJ2384" t="str">
            <v>N</v>
          </cell>
        </row>
        <row r="2385">
          <cell r="A2385" t="str">
            <v>24-17-c-01</v>
          </cell>
          <cell r="B2385" t="str">
            <v>Providing and Laying  cut, joint, test &amp; disinfect AC pipeline BSS Class 'D'working pressure : 3" i/d</v>
          </cell>
          <cell r="C2385" t="str">
            <v>1 Rft</v>
          </cell>
          <cell r="D2385">
            <v>16.07</v>
          </cell>
          <cell r="E2385">
            <v>79.59</v>
          </cell>
          <cell r="F2385" t="str">
            <v>m</v>
          </cell>
          <cell r="G2385">
            <v>52.71</v>
          </cell>
          <cell r="H2385">
            <v>261.13</v>
          </cell>
          <cell r="AI2385">
            <v>0</v>
          </cell>
          <cell r="AJ2385" t="str">
            <v>N</v>
          </cell>
        </row>
        <row r="2386">
          <cell r="A2386" t="str">
            <v>24-17-c-02</v>
          </cell>
          <cell r="B2386" t="str">
            <v>Providing and Laying  cut, joint, test &amp; disinfect AC pipeline BSS Class 'D'working pressure : 4" i/d</v>
          </cell>
          <cell r="C2386" t="str">
            <v>1 Rft</v>
          </cell>
          <cell r="D2386">
            <v>19.670000000000002</v>
          </cell>
          <cell r="E2386">
            <v>145.11000000000001</v>
          </cell>
          <cell r="F2386" t="str">
            <v>m</v>
          </cell>
          <cell r="G2386">
            <v>64.540000000000006</v>
          </cell>
          <cell r="H2386">
            <v>476.09</v>
          </cell>
          <cell r="AI2386">
            <v>0</v>
          </cell>
          <cell r="AJ2386" t="str">
            <v>N</v>
          </cell>
        </row>
        <row r="2387">
          <cell r="A2387" t="str">
            <v>24-17-c-03</v>
          </cell>
          <cell r="B2387" t="str">
            <v>Providing and Laying  cut, joint, test &amp; disinfect AC pipeline BSS Class 'D'working pressure : 6" i/d</v>
          </cell>
          <cell r="C2387" t="str">
            <v>1 Rft</v>
          </cell>
          <cell r="D2387">
            <v>28.41</v>
          </cell>
          <cell r="E2387">
            <v>278.66000000000003</v>
          </cell>
          <cell r="F2387" t="str">
            <v>m</v>
          </cell>
          <cell r="G2387">
            <v>93.22</v>
          </cell>
          <cell r="H2387">
            <v>914.25</v>
          </cell>
          <cell r="AI2387">
            <v>0</v>
          </cell>
          <cell r="AJ2387" t="str">
            <v>N</v>
          </cell>
        </row>
        <row r="2388">
          <cell r="A2388" t="str">
            <v>24-17-c-04</v>
          </cell>
          <cell r="B2388" t="str">
            <v>Providing and Laying  cut, joint, test &amp; disinfect AC pipeline BSS Class 'D'working pressure : 8" i/d</v>
          </cell>
          <cell r="C2388" t="str">
            <v>1 Rft</v>
          </cell>
          <cell r="D2388">
            <v>39.340000000000003</v>
          </cell>
          <cell r="E2388">
            <v>468.53</v>
          </cell>
          <cell r="F2388" t="str">
            <v>m</v>
          </cell>
          <cell r="G2388">
            <v>129.07</v>
          </cell>
          <cell r="H2388">
            <v>1537.16</v>
          </cell>
          <cell r="AI2388">
            <v>0</v>
          </cell>
          <cell r="AJ2388" t="str">
            <v>N</v>
          </cell>
        </row>
        <row r="2389">
          <cell r="A2389" t="str">
            <v>24-17-c-05</v>
          </cell>
          <cell r="B2389" t="str">
            <v>Providing and Laying  cut, joint, test &amp; disinfect AC pipeline BSS Class 'D'working pressure : 10" i/d</v>
          </cell>
          <cell r="C2389" t="str">
            <v>1 Rft</v>
          </cell>
          <cell r="D2389">
            <v>55.66</v>
          </cell>
          <cell r="E2389">
            <v>816.42</v>
          </cell>
          <cell r="F2389" t="str">
            <v>m</v>
          </cell>
          <cell r="G2389">
            <v>182.6</v>
          </cell>
          <cell r="H2389">
            <v>2678.54</v>
          </cell>
          <cell r="AI2389">
            <v>0</v>
          </cell>
          <cell r="AJ2389" t="str">
            <v>N</v>
          </cell>
        </row>
        <row r="2390">
          <cell r="A2390" t="str">
            <v>24-17-c-06</v>
          </cell>
          <cell r="B2390" t="str">
            <v>Providing and Laying  cut, joint, test &amp; disinfect AC pipeline BSS Class 'D'working pressure : 12" i/d</v>
          </cell>
          <cell r="C2390" t="str">
            <v>1 Rft</v>
          </cell>
          <cell r="D2390">
            <v>65.569999999999993</v>
          </cell>
          <cell r="E2390">
            <v>1162.51</v>
          </cell>
          <cell r="F2390" t="str">
            <v>m</v>
          </cell>
          <cell r="G2390">
            <v>215.12</v>
          </cell>
          <cell r="H2390">
            <v>3813.99</v>
          </cell>
          <cell r="AI2390">
            <v>0</v>
          </cell>
          <cell r="AJ2390" t="str">
            <v>N</v>
          </cell>
        </row>
        <row r="2391">
          <cell r="A2391" t="str">
            <v>24-17-c-07</v>
          </cell>
          <cell r="B2391" t="str">
            <v>Providing and Laying  cut, joint, test &amp; disinfect AC pipeline BSS Class 'D'working pressure : 14" i/d</v>
          </cell>
          <cell r="C2391" t="str">
            <v>1 Rft</v>
          </cell>
          <cell r="D2391">
            <v>76.5</v>
          </cell>
          <cell r="E2391">
            <v>1479.14</v>
          </cell>
          <cell r="F2391" t="str">
            <v>m</v>
          </cell>
          <cell r="G2391">
            <v>250.97</v>
          </cell>
          <cell r="H2391">
            <v>4852.82</v>
          </cell>
          <cell r="AI2391">
            <v>0</v>
          </cell>
          <cell r="AJ2391" t="str">
            <v>N</v>
          </cell>
        </row>
        <row r="2392">
          <cell r="A2392" t="str">
            <v>24-17-c-08</v>
          </cell>
          <cell r="B2392" t="str">
            <v>Providing and Laying  cut, joint, test &amp; disinfect AC pipeline BSS Class 'D'working pressure : 16" i/d</v>
          </cell>
          <cell r="C2392" t="str">
            <v>1 Rft</v>
          </cell>
          <cell r="D2392">
            <v>87.42</v>
          </cell>
          <cell r="E2392">
            <v>2127.87</v>
          </cell>
          <cell r="F2392" t="str">
            <v>m</v>
          </cell>
          <cell r="G2392">
            <v>286.82</v>
          </cell>
          <cell r="H2392">
            <v>6981.2</v>
          </cell>
          <cell r="AI2392">
            <v>0</v>
          </cell>
          <cell r="AJ2392" t="str">
            <v>N</v>
          </cell>
        </row>
        <row r="2393">
          <cell r="A2393" t="str">
            <v>24-17-c-09</v>
          </cell>
          <cell r="B2393" t="str">
            <v>Providing and Laying  cut, joint, test &amp; disinfect AC pipeline BSS Class 'D'working pressure : 18" i/d</v>
          </cell>
          <cell r="C2393" t="str">
            <v>1 Rft</v>
          </cell>
          <cell r="D2393">
            <v>100.54</v>
          </cell>
          <cell r="E2393">
            <v>2649.16</v>
          </cell>
          <cell r="F2393" t="str">
            <v>m</v>
          </cell>
          <cell r="G2393">
            <v>329.85</v>
          </cell>
          <cell r="H2393">
            <v>8691.4699999999993</v>
          </cell>
          <cell r="AI2393">
            <v>0</v>
          </cell>
          <cell r="AJ2393" t="str">
            <v>N</v>
          </cell>
        </row>
        <row r="2394">
          <cell r="A2394" t="str">
            <v>24-17-c-10</v>
          </cell>
          <cell r="B2394" t="str">
            <v>Providing and Laying  cut, joint, test &amp; disinfect AC pipeline BSS Class 'D'working pressure : 20" i/d</v>
          </cell>
          <cell r="C2394" t="str">
            <v>1 Rft</v>
          </cell>
          <cell r="D2394">
            <v>118.02</v>
          </cell>
          <cell r="E2394">
            <v>3356.03</v>
          </cell>
          <cell r="F2394" t="str">
            <v>m</v>
          </cell>
          <cell r="G2394">
            <v>387.21</v>
          </cell>
          <cell r="H2394">
            <v>11010.6</v>
          </cell>
          <cell r="AI2394">
            <v>0</v>
          </cell>
          <cell r="AJ2394" t="str">
            <v>N</v>
          </cell>
        </row>
        <row r="2395">
          <cell r="A2395" t="str">
            <v>24-17-c-11</v>
          </cell>
          <cell r="B2395" t="str">
            <v>Providing and Laying  cut, joint, test &amp; disinfect AC pipeline BSS Class 'D'working pressure : 24" i/d</v>
          </cell>
          <cell r="C2395" t="str">
            <v>1 Rft</v>
          </cell>
          <cell r="D2395">
            <v>139.88</v>
          </cell>
          <cell r="E2395">
            <v>4278.7</v>
          </cell>
          <cell r="F2395" t="str">
            <v>m</v>
          </cell>
          <cell r="G2395">
            <v>458.92</v>
          </cell>
          <cell r="H2395">
            <v>14037.71</v>
          </cell>
          <cell r="AI2395">
            <v>0</v>
          </cell>
          <cell r="AJ2395" t="str">
            <v>N</v>
          </cell>
        </row>
        <row r="2396">
          <cell r="A2396" t="str">
            <v>24-18-a-01</v>
          </cell>
          <cell r="B2396" t="str">
            <v>Providing and Laying  cut, joint, test, disinfect PVC pipeline BSS Class 'B'working pressure : 3" i/d</v>
          </cell>
          <cell r="C2396" t="str">
            <v>1 Rft</v>
          </cell>
          <cell r="D2396">
            <v>17.48</v>
          </cell>
          <cell r="E2396">
            <v>74.959999999999994</v>
          </cell>
          <cell r="F2396" t="str">
            <v>m</v>
          </cell>
          <cell r="G2396">
            <v>57.36</v>
          </cell>
          <cell r="H2396">
            <v>245.93</v>
          </cell>
          <cell r="AI2396">
            <v>0</v>
          </cell>
          <cell r="AJ2396" t="str">
            <v>N</v>
          </cell>
        </row>
        <row r="2397">
          <cell r="A2397" t="str">
            <v>24-18-a-02</v>
          </cell>
          <cell r="B2397" t="str">
            <v>Providing and Laying  cut, joint, test, disinfect PVC pipeline BSS Class 'B'working pressure : 4" i/d</v>
          </cell>
          <cell r="C2397" t="str">
            <v>1 Rft</v>
          </cell>
          <cell r="D2397">
            <v>19.670000000000002</v>
          </cell>
          <cell r="E2397">
            <v>101.35</v>
          </cell>
          <cell r="F2397" t="str">
            <v>m</v>
          </cell>
          <cell r="G2397">
            <v>64.540000000000006</v>
          </cell>
          <cell r="H2397">
            <v>332.5</v>
          </cell>
          <cell r="AI2397">
            <v>0</v>
          </cell>
          <cell r="AJ2397" t="str">
            <v>N</v>
          </cell>
        </row>
        <row r="2398">
          <cell r="A2398" t="str">
            <v>24-18-a-03</v>
          </cell>
          <cell r="B2398" t="str">
            <v>Providing and Laying  cut, joint, test, disinfect PVC pipeline BSS Class 'B'working pressure : 6" i/d</v>
          </cell>
          <cell r="C2398" t="str">
            <v>1 Rft</v>
          </cell>
          <cell r="D2398">
            <v>28.41</v>
          </cell>
          <cell r="E2398">
            <v>191.76</v>
          </cell>
          <cell r="F2398" t="str">
            <v>m</v>
          </cell>
          <cell r="G2398">
            <v>93.22</v>
          </cell>
          <cell r="H2398">
            <v>629.14</v>
          </cell>
          <cell r="AI2398">
            <v>0</v>
          </cell>
          <cell r="AJ2398" t="str">
            <v>N</v>
          </cell>
        </row>
        <row r="2399">
          <cell r="A2399" t="str">
            <v>24-18-a-04</v>
          </cell>
          <cell r="B2399" t="str">
            <v>Providing and Laying  cut, joint, test, disinfect PVC pipeline BSS Class 'B'working pressure : 8" i/d</v>
          </cell>
          <cell r="C2399" t="str">
            <v>1 Rft</v>
          </cell>
          <cell r="D2399">
            <v>39.340000000000003</v>
          </cell>
          <cell r="E2399">
            <v>288.89999999999998</v>
          </cell>
          <cell r="F2399" t="str">
            <v>m</v>
          </cell>
          <cell r="G2399">
            <v>129.07</v>
          </cell>
          <cell r="H2399">
            <v>947.85</v>
          </cell>
          <cell r="AI2399">
            <v>0</v>
          </cell>
          <cell r="AJ2399" t="str">
            <v>N</v>
          </cell>
        </row>
        <row r="2400">
          <cell r="A2400" t="str">
            <v>24-18-a-05</v>
          </cell>
          <cell r="B2400" t="str">
            <v>Providing and Laying  cut, joint, test, disinfect PVC pipeline BSS Class 'B'working pressure : 10" i/d</v>
          </cell>
          <cell r="C2400" t="str">
            <v>1 Rft</v>
          </cell>
          <cell r="D2400">
            <v>50.27</v>
          </cell>
          <cell r="E2400">
            <v>438.98</v>
          </cell>
          <cell r="F2400" t="str">
            <v>m</v>
          </cell>
          <cell r="G2400">
            <v>164.92</v>
          </cell>
          <cell r="H2400">
            <v>1440.23</v>
          </cell>
          <cell r="AI2400">
            <v>0</v>
          </cell>
          <cell r="AJ2400" t="str">
            <v>N</v>
          </cell>
        </row>
        <row r="2401">
          <cell r="A2401" t="str">
            <v>24-18-a-06</v>
          </cell>
          <cell r="B2401" t="str">
            <v>Providing and Laying  cut, joint, test, disinfect PVC pipeline BSS Class 'B'working pressure : 12" i/d</v>
          </cell>
          <cell r="C2401" t="str">
            <v>1 Rft</v>
          </cell>
          <cell r="D2401">
            <v>65.569999999999993</v>
          </cell>
          <cell r="E2401">
            <v>640.32000000000005</v>
          </cell>
          <cell r="F2401" t="str">
            <v>m</v>
          </cell>
          <cell r="G2401">
            <v>215.12</v>
          </cell>
          <cell r="H2401">
            <v>2100.7800000000002</v>
          </cell>
          <cell r="AI2401">
            <v>0</v>
          </cell>
          <cell r="AJ2401" t="str">
            <v>N</v>
          </cell>
        </row>
        <row r="2402">
          <cell r="A2402" t="str">
            <v>24-18-b-01</v>
          </cell>
          <cell r="B2402" t="str">
            <v>Providing and Laying  cut, joint, test, disinfect PVC pipeline BSS Class 'C'working pressure : 2.5" i/d</v>
          </cell>
          <cell r="C2402" t="str">
            <v>1 Rft</v>
          </cell>
          <cell r="D2402">
            <v>17.48</v>
          </cell>
          <cell r="E2402">
            <v>52.27</v>
          </cell>
          <cell r="F2402" t="str">
            <v>m</v>
          </cell>
          <cell r="G2402">
            <v>57.36</v>
          </cell>
          <cell r="H2402">
            <v>171.5</v>
          </cell>
          <cell r="AI2402">
            <v>0</v>
          </cell>
          <cell r="AJ2402" t="str">
            <v>N</v>
          </cell>
        </row>
        <row r="2403">
          <cell r="A2403" t="str">
            <v>24-18-b-02</v>
          </cell>
          <cell r="B2403" t="str">
            <v>Providing and Laying  cut, joint, test, disinfect PVC pipeline BSS Class 'C'working pressure : 3" i/d</v>
          </cell>
          <cell r="C2403" t="str">
            <v>1 Rft</v>
          </cell>
          <cell r="D2403">
            <v>17.48</v>
          </cell>
          <cell r="E2403">
            <v>87.06</v>
          </cell>
          <cell r="F2403" t="str">
            <v>m</v>
          </cell>
          <cell r="G2403">
            <v>57.36</v>
          </cell>
          <cell r="H2403">
            <v>285.63</v>
          </cell>
          <cell r="AI2403">
            <v>0</v>
          </cell>
          <cell r="AJ2403" t="str">
            <v>N</v>
          </cell>
        </row>
        <row r="2404">
          <cell r="A2404" t="str">
            <v>24-18-b-03</v>
          </cell>
          <cell r="B2404" t="str">
            <v>Providing and Laying  cut, joint, test, disinfect PVC pipeline BSS Class 'C'working pressure : 4" i/d</v>
          </cell>
          <cell r="C2404" t="str">
            <v>1 Rft</v>
          </cell>
          <cell r="D2404">
            <v>19.670000000000002</v>
          </cell>
          <cell r="E2404">
            <v>137.65</v>
          </cell>
          <cell r="F2404" t="str">
            <v>m</v>
          </cell>
          <cell r="G2404">
            <v>64.540000000000006</v>
          </cell>
          <cell r="H2404">
            <v>451.59</v>
          </cell>
          <cell r="AI2404">
            <v>0</v>
          </cell>
          <cell r="AJ2404" t="str">
            <v>N</v>
          </cell>
        </row>
        <row r="2405">
          <cell r="A2405" t="str">
            <v>24-18-b-04</v>
          </cell>
          <cell r="B2405" t="str">
            <v>Providing and Laying  cut, joint, test, disinfect PVC pipeline BSS Class 'C'working pressure : 6" i/d</v>
          </cell>
          <cell r="C2405" t="str">
            <v>1 Rft</v>
          </cell>
          <cell r="D2405">
            <v>28.41</v>
          </cell>
          <cell r="E2405">
            <v>279.49</v>
          </cell>
          <cell r="F2405" t="str">
            <v>m</v>
          </cell>
          <cell r="G2405">
            <v>93.22</v>
          </cell>
          <cell r="H2405">
            <v>916.95</v>
          </cell>
          <cell r="AI2405">
            <v>0</v>
          </cell>
          <cell r="AJ2405" t="str">
            <v>N</v>
          </cell>
        </row>
        <row r="2406">
          <cell r="A2406" t="str">
            <v>24-18-b-05</v>
          </cell>
          <cell r="B2406" t="str">
            <v>Providing and Laying  cut, joint, test, disinfect PVC pipeline BSS Class 'C'working pressure : 8" i/d</v>
          </cell>
          <cell r="C2406" t="str">
            <v>1 Rft</v>
          </cell>
          <cell r="D2406">
            <v>39.340000000000003</v>
          </cell>
          <cell r="E2406">
            <v>422</v>
          </cell>
          <cell r="F2406" t="str">
            <v>m</v>
          </cell>
          <cell r="G2406">
            <v>129.07</v>
          </cell>
          <cell r="H2406">
            <v>1384.53</v>
          </cell>
          <cell r="AI2406">
            <v>0</v>
          </cell>
          <cell r="AJ2406" t="str">
            <v>N</v>
          </cell>
        </row>
        <row r="2407">
          <cell r="A2407" t="str">
            <v>24-18-b-06</v>
          </cell>
          <cell r="B2407" t="str">
            <v>Providing and Laying  cut, joint, test, disinfect PVC pipeline BSS Class 'C'working pressure : 10" i/d</v>
          </cell>
          <cell r="C2407" t="str">
            <v>1 Rft</v>
          </cell>
          <cell r="D2407">
            <v>50.27</v>
          </cell>
          <cell r="E2407">
            <v>641.66</v>
          </cell>
          <cell r="F2407" t="str">
            <v>m</v>
          </cell>
          <cell r="G2407">
            <v>164.92</v>
          </cell>
          <cell r="H2407">
            <v>2105.17</v>
          </cell>
          <cell r="AI2407">
            <v>0</v>
          </cell>
          <cell r="AJ2407" t="str">
            <v>N</v>
          </cell>
        </row>
        <row r="2408">
          <cell r="A2408" t="str">
            <v>24-18-b-07</v>
          </cell>
          <cell r="B2408" t="str">
            <v>Providing and Laying  cut, joint, test, disinfect PVC pipeline BSS Class 'C'working pressure : 12" i/d</v>
          </cell>
          <cell r="C2408" t="str">
            <v>1 Rft</v>
          </cell>
          <cell r="D2408">
            <v>65.569999999999993</v>
          </cell>
          <cell r="E2408">
            <v>935.26</v>
          </cell>
          <cell r="F2408" t="str">
            <v>m</v>
          </cell>
          <cell r="G2408">
            <v>215.12</v>
          </cell>
          <cell r="H2408">
            <v>3068.42</v>
          </cell>
          <cell r="AI2408">
            <v>0</v>
          </cell>
          <cell r="AJ2408" t="str">
            <v>N</v>
          </cell>
        </row>
        <row r="2409">
          <cell r="A2409" t="str">
            <v>24-18-c-01</v>
          </cell>
          <cell r="B2409" t="str">
            <v>Providing and Laying  cut, joint, test, disinfect PVC pipeline BSS Class 'D' working pressure : 1.25" i/d</v>
          </cell>
          <cell r="C2409" t="str">
            <v>1 Rft</v>
          </cell>
          <cell r="D2409">
            <v>13.99</v>
          </cell>
          <cell r="E2409">
            <v>35.159999999999997</v>
          </cell>
          <cell r="F2409" t="str">
            <v>m</v>
          </cell>
          <cell r="G2409">
            <v>45.89</v>
          </cell>
          <cell r="H2409">
            <v>115.36</v>
          </cell>
          <cell r="AI2409">
            <v>0</v>
          </cell>
          <cell r="AJ2409" t="str">
            <v>N</v>
          </cell>
        </row>
        <row r="2410">
          <cell r="A2410" t="str">
            <v>24-18-c-02</v>
          </cell>
          <cell r="B2410" t="str">
            <v>Providing and Laying  cut, joint, test, disinfect PVC pipeline BSS Class 'D' working pressure : 1.5" i/d</v>
          </cell>
          <cell r="C2410" t="str">
            <v>1 Rft</v>
          </cell>
          <cell r="D2410">
            <v>16.28</v>
          </cell>
          <cell r="E2410">
            <v>41.99</v>
          </cell>
          <cell r="F2410" t="str">
            <v>m</v>
          </cell>
          <cell r="G2410">
            <v>53.4</v>
          </cell>
          <cell r="H2410">
            <v>137.75</v>
          </cell>
          <cell r="AI2410">
            <v>0</v>
          </cell>
          <cell r="AJ2410" t="str">
            <v>N</v>
          </cell>
        </row>
        <row r="2411">
          <cell r="A2411" t="str">
            <v>24-18-c-03</v>
          </cell>
          <cell r="B2411" t="str">
            <v>Providing and Laying  cut, joint, test, disinfect PVC pipeline BSS Class 'D' working pressure : 2" i/d</v>
          </cell>
          <cell r="C2411" t="str">
            <v>1 Rft</v>
          </cell>
          <cell r="D2411">
            <v>16.28</v>
          </cell>
          <cell r="E2411">
            <v>55.6</v>
          </cell>
          <cell r="F2411" t="str">
            <v>m</v>
          </cell>
          <cell r="G2411">
            <v>53.4</v>
          </cell>
          <cell r="H2411">
            <v>182.41</v>
          </cell>
          <cell r="AI2411">
            <v>0</v>
          </cell>
          <cell r="AJ2411" t="str">
            <v>N</v>
          </cell>
        </row>
        <row r="2412">
          <cell r="A2412" t="str">
            <v>24-18-c-04</v>
          </cell>
          <cell r="B2412" t="str">
            <v>Providing and Laying  cut, joint, test, disinfect PVC pipeline BSS Class 'D' working pressure : 2.5" i/d</v>
          </cell>
          <cell r="C2412" t="str">
            <v>1 Rft</v>
          </cell>
          <cell r="D2412">
            <v>17.48</v>
          </cell>
          <cell r="E2412">
            <v>119.73</v>
          </cell>
          <cell r="F2412" t="str">
            <v>m</v>
          </cell>
          <cell r="G2412">
            <v>57.36</v>
          </cell>
          <cell r="H2412">
            <v>392.81</v>
          </cell>
          <cell r="AI2412">
            <v>0</v>
          </cell>
          <cell r="AJ2412" t="str">
            <v>N</v>
          </cell>
        </row>
        <row r="2413">
          <cell r="A2413" t="str">
            <v>24-18-c-05</v>
          </cell>
          <cell r="B2413" t="str">
            <v>Providing and Laying  cut, joint, test, disinfect PVC pipeline BSS Class 'D' working pressure : 3" i/d</v>
          </cell>
          <cell r="C2413" t="str">
            <v>1 Rft</v>
          </cell>
          <cell r="D2413">
            <v>17.48</v>
          </cell>
          <cell r="E2413">
            <v>127.59</v>
          </cell>
          <cell r="F2413" t="str">
            <v>m</v>
          </cell>
          <cell r="G2413">
            <v>57.36</v>
          </cell>
          <cell r="H2413">
            <v>418.62</v>
          </cell>
          <cell r="AI2413">
            <v>0</v>
          </cell>
          <cell r="AJ2413" t="str">
            <v>N</v>
          </cell>
        </row>
        <row r="2414">
          <cell r="A2414" t="str">
            <v>24-18-c-06</v>
          </cell>
          <cell r="B2414" t="str">
            <v>Providing and Laying  cut, joint, test, disinfect PVC pipeline BSS Class 'D' working pressure : 4" i/d</v>
          </cell>
          <cell r="C2414" t="str">
            <v>1 Rft</v>
          </cell>
          <cell r="D2414">
            <v>19.670000000000002</v>
          </cell>
          <cell r="E2414">
            <v>175.46</v>
          </cell>
          <cell r="F2414" t="str">
            <v>m</v>
          </cell>
          <cell r="G2414">
            <v>64.540000000000006</v>
          </cell>
          <cell r="H2414">
            <v>575.65</v>
          </cell>
          <cell r="AI2414">
            <v>0</v>
          </cell>
          <cell r="AJ2414" t="str">
            <v>N</v>
          </cell>
        </row>
        <row r="2415">
          <cell r="A2415" t="str">
            <v>24-18-c-07</v>
          </cell>
          <cell r="B2415" t="str">
            <v>Providing and Laying  cut, joint, test, disinfect PVC pipeline BSS Class 'D' working pressure : 6" i/d</v>
          </cell>
          <cell r="C2415" t="str">
            <v>1 Rft</v>
          </cell>
          <cell r="D2415">
            <v>28.41</v>
          </cell>
          <cell r="E2415">
            <v>352.09</v>
          </cell>
          <cell r="F2415" t="str">
            <v>m</v>
          </cell>
          <cell r="G2415">
            <v>93.22</v>
          </cell>
          <cell r="H2415">
            <v>1155.1400000000001</v>
          </cell>
          <cell r="AI2415">
            <v>0</v>
          </cell>
          <cell r="AJ2415" t="str">
            <v>N</v>
          </cell>
        </row>
        <row r="2416">
          <cell r="A2416" t="str">
            <v>24-18-c-08</v>
          </cell>
          <cell r="B2416" t="str">
            <v>Providing and Laying  cut, joint, test, disinfect PVC pipeline BSS Class 'D' working pressure : 8" i/d</v>
          </cell>
          <cell r="C2416" t="str">
            <v>1 Rft</v>
          </cell>
          <cell r="D2416">
            <v>39.340000000000003</v>
          </cell>
          <cell r="E2416">
            <v>546.03</v>
          </cell>
          <cell r="F2416" t="str">
            <v>m</v>
          </cell>
          <cell r="G2416">
            <v>129.07</v>
          </cell>
          <cell r="H2416">
            <v>1791.43</v>
          </cell>
          <cell r="AI2416">
            <v>0</v>
          </cell>
          <cell r="AJ2416" t="str">
            <v>N</v>
          </cell>
        </row>
        <row r="2417">
          <cell r="A2417" t="str">
            <v>24-18-c-09</v>
          </cell>
          <cell r="B2417" t="str">
            <v>Providing and Laying  cut, joint, test, disinfect PVC pipeline BSS Class 'D' working pressure : 10" i/d</v>
          </cell>
          <cell r="C2417" t="str">
            <v>1 Rft</v>
          </cell>
          <cell r="D2417">
            <v>50.27</v>
          </cell>
          <cell r="E2417">
            <v>830.72</v>
          </cell>
          <cell r="F2417" t="str">
            <v>m</v>
          </cell>
          <cell r="G2417">
            <v>164.92</v>
          </cell>
          <cell r="H2417">
            <v>2725.46</v>
          </cell>
          <cell r="AI2417">
            <v>0</v>
          </cell>
          <cell r="AJ2417" t="str">
            <v>N</v>
          </cell>
        </row>
        <row r="2418">
          <cell r="A2418" t="str">
            <v>24-18-c-10</v>
          </cell>
          <cell r="B2418" t="str">
            <v>Providing and Laying  cut, joint, test, disinfect PVC pipeline BSS Class 'D' working pressure : 12" i/d</v>
          </cell>
          <cell r="C2418" t="str">
            <v>1 Rft</v>
          </cell>
          <cell r="D2418">
            <v>65.569999999999993</v>
          </cell>
          <cell r="E2418">
            <v>1183.31</v>
          </cell>
          <cell r="F2418" t="str">
            <v>m</v>
          </cell>
          <cell r="G2418">
            <v>215.12</v>
          </cell>
          <cell r="H2418">
            <v>3882.23</v>
          </cell>
          <cell r="AI2418">
            <v>0</v>
          </cell>
          <cell r="AJ2418" t="str">
            <v>N</v>
          </cell>
        </row>
        <row r="2419">
          <cell r="A2419" t="str">
            <v>24-18-d-01</v>
          </cell>
          <cell r="B2419" t="str">
            <v>Providing and Laying  cut, joint, test, disinfect PVC pipeline BSS Class 'E' working pressure : 3/4" i/d</v>
          </cell>
          <cell r="C2419" t="str">
            <v>1 Rft</v>
          </cell>
          <cell r="D2419">
            <v>15.07</v>
          </cell>
          <cell r="E2419">
            <v>28.68</v>
          </cell>
          <cell r="F2419" t="str">
            <v>m</v>
          </cell>
          <cell r="G2419">
            <v>49.43</v>
          </cell>
          <cell r="H2419">
            <v>94.09</v>
          </cell>
          <cell r="AI2419">
            <v>0</v>
          </cell>
          <cell r="AJ2419" t="str">
            <v>N</v>
          </cell>
        </row>
        <row r="2420">
          <cell r="A2420" t="str">
            <v>24-18-d-02</v>
          </cell>
          <cell r="B2420" t="str">
            <v>Providing and Laying  cut, joint, test, disinfect PVC pipeline BSS Class 'E' working pressure : 1" i/d</v>
          </cell>
          <cell r="C2420" t="str">
            <v>1 Rft</v>
          </cell>
          <cell r="D2420">
            <v>8.26</v>
          </cell>
          <cell r="E2420">
            <v>27.92</v>
          </cell>
          <cell r="F2420" t="str">
            <v>m</v>
          </cell>
          <cell r="G2420">
            <v>27.1</v>
          </cell>
          <cell r="H2420">
            <v>91.61</v>
          </cell>
          <cell r="AI2420">
            <v>0</v>
          </cell>
          <cell r="AJ2420" t="str">
            <v>N</v>
          </cell>
        </row>
        <row r="2421">
          <cell r="A2421" t="str">
            <v>24-19-a-01</v>
          </cell>
          <cell r="B2421" t="str">
            <v>Providing and Fixing CI specials of BSS class 'B', 'C' &amp; 'D'CISS specials, with spigot &amp; socket : 3"-6" i/d</v>
          </cell>
          <cell r="C2421" t="str">
            <v>kg</v>
          </cell>
          <cell r="D2421">
            <v>28.67</v>
          </cell>
          <cell r="E2421">
            <v>188.4</v>
          </cell>
          <cell r="F2421" t="str">
            <v>kg</v>
          </cell>
          <cell r="G2421">
            <v>28.67</v>
          </cell>
          <cell r="H2421">
            <v>188.4</v>
          </cell>
          <cell r="AI2421">
            <v>0</v>
          </cell>
          <cell r="AJ2421" t="str">
            <v>N</v>
          </cell>
        </row>
        <row r="2422">
          <cell r="A2422" t="str">
            <v>24-19-a-02</v>
          </cell>
          <cell r="B2422" t="str">
            <v>Providing and Fixing CI specials of BSS class 'B', 'C' &amp; 'D'CISS specials, with spigot &amp; socket :   8"-12" i/d</v>
          </cell>
          <cell r="C2422" t="str">
            <v>kg</v>
          </cell>
          <cell r="D2422">
            <v>34.56</v>
          </cell>
          <cell r="E2422">
            <v>194.29</v>
          </cell>
          <cell r="F2422" t="str">
            <v>kg</v>
          </cell>
          <cell r="G2422">
            <v>34.56</v>
          </cell>
          <cell r="H2422">
            <v>194.29</v>
          </cell>
          <cell r="AI2422">
            <v>0</v>
          </cell>
          <cell r="AJ2422" t="str">
            <v>N</v>
          </cell>
        </row>
        <row r="2423">
          <cell r="A2423" t="str">
            <v>24-19-b-01</v>
          </cell>
          <cell r="B2423" t="str">
            <v>Providing and Fixing CI specials of BSS class 'B', 'C' &amp; 'D'CI flanged specials with flanged joint : 3"-6" i/d</v>
          </cell>
          <cell r="C2423" t="str">
            <v>kg</v>
          </cell>
          <cell r="D2423">
            <v>14.34</v>
          </cell>
          <cell r="E2423">
            <v>174.06</v>
          </cell>
          <cell r="F2423" t="str">
            <v>kg</v>
          </cell>
          <cell r="G2423">
            <v>14.34</v>
          </cell>
          <cell r="H2423">
            <v>174.06</v>
          </cell>
          <cell r="AI2423">
            <v>0</v>
          </cell>
          <cell r="AJ2423" t="str">
            <v>N</v>
          </cell>
        </row>
        <row r="2424">
          <cell r="A2424" t="str">
            <v>24-19-b-02</v>
          </cell>
          <cell r="B2424" t="str">
            <v>Providing and Fixing CI specials of BSS class 'B', 'C' &amp; 'D'CI flanged specials with flanged joint : 8"-12" i/</v>
          </cell>
          <cell r="C2424" t="str">
            <v>kg</v>
          </cell>
          <cell r="D2424">
            <v>22.94</v>
          </cell>
          <cell r="E2424">
            <v>182.66</v>
          </cell>
          <cell r="F2424" t="str">
            <v>kg</v>
          </cell>
          <cell r="G2424">
            <v>22.94</v>
          </cell>
          <cell r="H2424">
            <v>182.66</v>
          </cell>
          <cell r="AI2424">
            <v>0</v>
          </cell>
          <cell r="AJ2424" t="str">
            <v>N</v>
          </cell>
        </row>
        <row r="2425">
          <cell r="A2425" t="str">
            <v>24-19-c-01</v>
          </cell>
          <cell r="B2425" t="str">
            <v>Providing and Fixing CI specials of BSS class 'B', 'C' &amp; 'D'CI specials with tyton joints : 3"-6" i/d</v>
          </cell>
          <cell r="C2425" t="str">
            <v>kg</v>
          </cell>
          <cell r="D2425">
            <v>6.58</v>
          </cell>
          <cell r="E2425">
            <v>166.3</v>
          </cell>
          <cell r="F2425" t="str">
            <v>kg</v>
          </cell>
          <cell r="G2425">
            <v>6.58</v>
          </cell>
          <cell r="H2425">
            <v>166.3</v>
          </cell>
          <cell r="AI2425">
            <v>0</v>
          </cell>
          <cell r="AJ2425" t="str">
            <v>N</v>
          </cell>
        </row>
        <row r="2426">
          <cell r="A2426" t="str">
            <v>24-19-c-02</v>
          </cell>
          <cell r="B2426" t="str">
            <v>Providing and Fixing CI specials of BSS class 'B', 'C' &amp; 'D'CI specials with tyton joints : 8"-12" i/d</v>
          </cell>
          <cell r="C2426" t="str">
            <v>kg</v>
          </cell>
          <cell r="D2426">
            <v>11.98</v>
          </cell>
          <cell r="E2426">
            <v>171.7</v>
          </cell>
          <cell r="F2426" t="str">
            <v>kg</v>
          </cell>
          <cell r="G2426">
            <v>11.98</v>
          </cell>
          <cell r="H2426">
            <v>171.7</v>
          </cell>
          <cell r="AI2426">
            <v>0</v>
          </cell>
          <cell r="AJ2426" t="str">
            <v>N</v>
          </cell>
        </row>
        <row r="2427">
          <cell r="A2427" t="str">
            <v>24-20-a</v>
          </cell>
          <cell r="B2427" t="str">
            <v>Providing and Fixing CI specials of BSS Class 'B', 'C' &amp; 'D'working pressure for AC pipe line : 3" to 6" i/d</v>
          </cell>
          <cell r="C2427" t="str">
            <v>kg</v>
          </cell>
          <cell r="D2427">
            <v>37.020000000000003</v>
          </cell>
          <cell r="E2427">
            <v>196.74</v>
          </cell>
          <cell r="F2427" t="str">
            <v>kg</v>
          </cell>
          <cell r="G2427">
            <v>37.020000000000003</v>
          </cell>
          <cell r="H2427">
            <v>196.74</v>
          </cell>
          <cell r="AI2427">
            <v>0</v>
          </cell>
          <cell r="AJ2427" t="str">
            <v>N</v>
          </cell>
        </row>
        <row r="2428">
          <cell r="A2428" t="str">
            <v>24-20-b</v>
          </cell>
          <cell r="B2428" t="str">
            <v>Providing and Fixing CI specials of BSS Class 'B', 'C' &amp; 'D'working pressure for AC pipe line : 8" to 18" i/d</v>
          </cell>
          <cell r="C2428" t="str">
            <v>kg</v>
          </cell>
          <cell r="D2428">
            <v>57.35</v>
          </cell>
          <cell r="E2428">
            <v>217.07</v>
          </cell>
          <cell r="F2428" t="str">
            <v>kg</v>
          </cell>
          <cell r="G2428">
            <v>57.35</v>
          </cell>
          <cell r="H2428">
            <v>217.07</v>
          </cell>
          <cell r="AI2428">
            <v>0</v>
          </cell>
          <cell r="AJ2428" t="str">
            <v>N</v>
          </cell>
        </row>
        <row r="2429">
          <cell r="A2429" t="str">
            <v>24-21-a</v>
          </cell>
          <cell r="B2429" t="str">
            <v>Providing and Fixing sluice valve, BSS quality/weight,Class 'B' working pressure for CI &amp; AC pipe line : 3" i/d</v>
          </cell>
          <cell r="C2429" t="str">
            <v>Each</v>
          </cell>
          <cell r="D2429">
            <v>867.22</v>
          </cell>
          <cell r="E2429">
            <v>2682.23</v>
          </cell>
          <cell r="F2429" t="str">
            <v>Each</v>
          </cell>
          <cell r="G2429">
            <v>867.22</v>
          </cell>
          <cell r="H2429">
            <v>2682.23</v>
          </cell>
          <cell r="AI2429">
            <v>0</v>
          </cell>
          <cell r="AJ2429" t="str">
            <v>N</v>
          </cell>
        </row>
        <row r="2430">
          <cell r="A2430" t="str">
            <v>24-21-b</v>
          </cell>
          <cell r="B2430" t="str">
            <v>Providing and Fixing sluice valve, BSS quality/weight,Class 'B' working pressure for CI &amp; AC pipe line : 4" i/d</v>
          </cell>
          <cell r="C2430" t="str">
            <v>Each</v>
          </cell>
          <cell r="D2430">
            <v>229.4</v>
          </cell>
          <cell r="E2430">
            <v>2649.4</v>
          </cell>
          <cell r="F2430" t="str">
            <v>Each</v>
          </cell>
          <cell r="G2430">
            <v>229.4</v>
          </cell>
          <cell r="H2430">
            <v>2649.4</v>
          </cell>
          <cell r="AI2430">
            <v>0</v>
          </cell>
          <cell r="AJ2430" t="str">
            <v>N</v>
          </cell>
        </row>
        <row r="2431">
          <cell r="A2431" t="str">
            <v>24-21-c</v>
          </cell>
          <cell r="B2431" t="str">
            <v>Providing and Fixing sluice valve, BSS quality/weight,Class 'B' working pressure for CI &amp; AC pipe line : 6" i/d</v>
          </cell>
          <cell r="C2431" t="str">
            <v>Each</v>
          </cell>
          <cell r="D2431">
            <v>911.4</v>
          </cell>
          <cell r="E2431">
            <v>4783.3999999999996</v>
          </cell>
          <cell r="F2431" t="str">
            <v>Each</v>
          </cell>
          <cell r="G2431">
            <v>911.4</v>
          </cell>
          <cell r="H2431">
            <v>4783.3999999999996</v>
          </cell>
          <cell r="AI2431">
            <v>0</v>
          </cell>
          <cell r="AJ2431" t="str">
            <v>N</v>
          </cell>
        </row>
        <row r="2432">
          <cell r="A2432" t="str">
            <v>24-21-d</v>
          </cell>
          <cell r="B2432" t="str">
            <v>Providing and Fixing sluice valve, BSS quality/weight,Class 'B' working pressure for CI &amp; AC pipe line : 8" i/d</v>
          </cell>
          <cell r="C2432" t="str">
            <v>Each</v>
          </cell>
          <cell r="D2432">
            <v>911.4</v>
          </cell>
          <cell r="E2432">
            <v>8776.4</v>
          </cell>
          <cell r="F2432" t="str">
            <v>Each</v>
          </cell>
          <cell r="G2432">
            <v>911.4</v>
          </cell>
          <cell r="H2432">
            <v>8776.4</v>
          </cell>
          <cell r="AI2432">
            <v>0</v>
          </cell>
          <cell r="AJ2432" t="str">
            <v>N</v>
          </cell>
        </row>
        <row r="2433">
          <cell r="A2433" t="str">
            <v>24-21-e</v>
          </cell>
          <cell r="B2433" t="str">
            <v>Providing and Fixing sluice valve, BSS quality/weight,Class 'B' working pressure for CI &amp; AC pipe line : 10" i/d</v>
          </cell>
          <cell r="C2433" t="str">
            <v>Each</v>
          </cell>
          <cell r="D2433">
            <v>1147</v>
          </cell>
          <cell r="E2433">
            <v>12642</v>
          </cell>
          <cell r="F2433" t="str">
            <v>Each</v>
          </cell>
          <cell r="G2433">
            <v>1147</v>
          </cell>
          <cell r="H2433">
            <v>12642</v>
          </cell>
          <cell r="AI2433">
            <v>0</v>
          </cell>
          <cell r="AJ2433" t="str">
            <v>N</v>
          </cell>
        </row>
        <row r="2434">
          <cell r="A2434" t="str">
            <v>24-21-f</v>
          </cell>
          <cell r="B2434" t="str">
            <v>Providing and Fixing sluice valve, BSS quality/weight,Class 'B' working pressure for CI &amp; AC pipe line : 12" i/d</v>
          </cell>
          <cell r="C2434" t="str">
            <v>Each</v>
          </cell>
          <cell r="D2434">
            <v>1720.5</v>
          </cell>
          <cell r="E2434">
            <v>17450.5</v>
          </cell>
          <cell r="F2434" t="str">
            <v>Each</v>
          </cell>
          <cell r="G2434">
            <v>1720.5</v>
          </cell>
          <cell r="H2434">
            <v>17450.5</v>
          </cell>
          <cell r="AI2434">
            <v>0</v>
          </cell>
          <cell r="AJ2434" t="str">
            <v>N</v>
          </cell>
        </row>
        <row r="2435">
          <cell r="A2435" t="str">
            <v>24-22-a</v>
          </cell>
          <cell r="B2435" t="str">
            <v>Providing and Fixing sluice valve of BSS quality weightfor GI &amp; PVC pipe line including jointing material : 3" i/d</v>
          </cell>
          <cell r="C2435" t="str">
            <v>Each</v>
          </cell>
          <cell r="D2435">
            <v>926.13</v>
          </cell>
          <cell r="E2435">
            <v>2922.63</v>
          </cell>
          <cell r="F2435" t="str">
            <v>Each</v>
          </cell>
          <cell r="G2435">
            <v>926.13</v>
          </cell>
          <cell r="H2435">
            <v>2922.63</v>
          </cell>
          <cell r="AI2435">
            <v>0</v>
          </cell>
          <cell r="AJ2435" t="str">
            <v>N</v>
          </cell>
        </row>
        <row r="2436">
          <cell r="A2436" t="str">
            <v>24-22-b</v>
          </cell>
          <cell r="B2436" t="str">
            <v>Providing and Fixing sluice valve of BSS quality weightfor GI &amp; PVC pipe line including jointing material : 4" i/d</v>
          </cell>
          <cell r="C2436" t="str">
            <v>Each</v>
          </cell>
          <cell r="D2436">
            <v>926.13</v>
          </cell>
          <cell r="E2436">
            <v>3588.13</v>
          </cell>
          <cell r="F2436" t="str">
            <v>Each</v>
          </cell>
          <cell r="G2436">
            <v>926.13</v>
          </cell>
          <cell r="H2436">
            <v>3588.13</v>
          </cell>
          <cell r="AI2436">
            <v>0</v>
          </cell>
          <cell r="AJ2436" t="str">
            <v>N</v>
          </cell>
        </row>
        <row r="2437">
          <cell r="A2437" t="str">
            <v>24-22-c</v>
          </cell>
          <cell r="B2437" t="str">
            <v>Providing and Fixing sluice valve of BSS quality weightfor GI &amp; PVC pipe line including jointing material : 6" i/d</v>
          </cell>
          <cell r="C2437" t="str">
            <v>Each</v>
          </cell>
          <cell r="D2437">
            <v>1147</v>
          </cell>
          <cell r="E2437">
            <v>5406.2</v>
          </cell>
          <cell r="F2437" t="str">
            <v>Each</v>
          </cell>
          <cell r="G2437">
            <v>1147</v>
          </cell>
          <cell r="H2437">
            <v>5406.2</v>
          </cell>
          <cell r="AI2437">
            <v>0</v>
          </cell>
          <cell r="AJ2437" t="str">
            <v>N</v>
          </cell>
        </row>
        <row r="2438">
          <cell r="A2438" t="str">
            <v>24-22-d</v>
          </cell>
          <cell r="B2438" t="str">
            <v>Providing and Fixing sluice valve of BSS quality weightfor GI &amp; PVC pipe line including jointing material : 8" i/d</v>
          </cell>
          <cell r="C2438" t="str">
            <v>Each</v>
          </cell>
          <cell r="D2438">
            <v>1433.75</v>
          </cell>
          <cell r="E2438">
            <v>10085.25</v>
          </cell>
          <cell r="F2438" t="str">
            <v>Each</v>
          </cell>
          <cell r="G2438">
            <v>1433.75</v>
          </cell>
          <cell r="H2438">
            <v>10085.25</v>
          </cell>
          <cell r="AI2438">
            <v>0</v>
          </cell>
          <cell r="AJ2438" t="str">
            <v>N</v>
          </cell>
        </row>
        <row r="2439">
          <cell r="A2439" t="str">
            <v>24-22-e</v>
          </cell>
          <cell r="B2439" t="str">
            <v>Providing and Fixing sluice valve of BSS quality weightfor GI &amp; PVC pipe line including jointing material : 10" i/d</v>
          </cell>
          <cell r="C2439" t="str">
            <v>Each</v>
          </cell>
          <cell r="D2439">
            <v>1867.75</v>
          </cell>
          <cell r="E2439">
            <v>14512.25</v>
          </cell>
          <cell r="F2439" t="str">
            <v>Each</v>
          </cell>
          <cell r="G2439">
            <v>1867.75</v>
          </cell>
          <cell r="H2439">
            <v>14512.25</v>
          </cell>
          <cell r="AI2439">
            <v>0</v>
          </cell>
          <cell r="AJ2439" t="str">
            <v>N</v>
          </cell>
        </row>
        <row r="2440">
          <cell r="A2440" t="str">
            <v>24-22-f</v>
          </cell>
          <cell r="B2440" t="str">
            <v>Providing and Fixing sluice valve of BSS quality weightfor GI &amp; PVC pipe line including jointing material : 12" i/d</v>
          </cell>
          <cell r="C2440" t="str">
            <v>Each</v>
          </cell>
          <cell r="D2440">
            <v>2294</v>
          </cell>
          <cell r="E2440">
            <v>19597</v>
          </cell>
          <cell r="F2440" t="str">
            <v>Each</v>
          </cell>
          <cell r="G2440">
            <v>2294</v>
          </cell>
          <cell r="H2440">
            <v>19597</v>
          </cell>
          <cell r="AI2440">
            <v>0</v>
          </cell>
          <cell r="AJ2440" t="str">
            <v>N</v>
          </cell>
        </row>
        <row r="2441">
          <cell r="A2441" t="str">
            <v>24-23</v>
          </cell>
          <cell r="B2441" t="str">
            <v>Providing and Fixing fire hydrants BSS quality and weightof 2.5" dia (including cost of jointing material)</v>
          </cell>
          <cell r="C2441" t="str">
            <v>Each</v>
          </cell>
          <cell r="D2441">
            <v>1720.5</v>
          </cell>
          <cell r="E2441">
            <v>5985.75</v>
          </cell>
          <cell r="F2441" t="str">
            <v>Each</v>
          </cell>
          <cell r="G2441">
            <v>1720.5</v>
          </cell>
          <cell r="H2441">
            <v>5985.75</v>
          </cell>
          <cell r="AI2441">
            <v>0</v>
          </cell>
          <cell r="AJ2441" t="str">
            <v>N</v>
          </cell>
        </row>
        <row r="2442">
          <cell r="A2442" t="str">
            <v>24-24-a</v>
          </cell>
          <cell r="B2442" t="str">
            <v>Providing and Fixing air valve 2«" i/d of BSS quality andweight complete with jointing material : Single</v>
          </cell>
          <cell r="C2442" t="str">
            <v>Each</v>
          </cell>
          <cell r="D2442">
            <v>1147</v>
          </cell>
          <cell r="E2442">
            <v>3034.6</v>
          </cell>
          <cell r="F2442" t="str">
            <v>Each</v>
          </cell>
          <cell r="G2442">
            <v>1147</v>
          </cell>
          <cell r="H2442">
            <v>3034.6</v>
          </cell>
          <cell r="AI2442">
            <v>0</v>
          </cell>
          <cell r="AJ2442" t="str">
            <v>N</v>
          </cell>
        </row>
        <row r="2443">
          <cell r="A2443" t="str">
            <v>24-24-b</v>
          </cell>
          <cell r="B2443" t="str">
            <v>Providing and Fixing air valve 2«" i/d of BSS quality andweight complete with jointing material : Double</v>
          </cell>
          <cell r="C2443" t="str">
            <v>Each</v>
          </cell>
          <cell r="D2443">
            <v>1720.5</v>
          </cell>
          <cell r="E2443">
            <v>4793.8999999999996</v>
          </cell>
          <cell r="F2443" t="str">
            <v>Each</v>
          </cell>
          <cell r="G2443">
            <v>1720.5</v>
          </cell>
          <cell r="H2443">
            <v>4793.8999999999996</v>
          </cell>
          <cell r="AI2443">
            <v>0</v>
          </cell>
          <cell r="AJ2443" t="str">
            <v>N</v>
          </cell>
        </row>
        <row r="2444">
          <cell r="A2444" t="str">
            <v>24-25-a</v>
          </cell>
          <cell r="B2444" t="str">
            <v>Providing and Fixing CI flanges 5/8" thick on pipesincluding turning, facing &amp; fitting etc complete : 3" to 6"i/d</v>
          </cell>
          <cell r="C2444" t="str">
            <v>Each</v>
          </cell>
          <cell r="D2444">
            <v>702.92</v>
          </cell>
          <cell r="E2444">
            <v>1307.93</v>
          </cell>
          <cell r="F2444" t="str">
            <v>Each</v>
          </cell>
          <cell r="G2444">
            <v>702.92</v>
          </cell>
          <cell r="H2444">
            <v>1307.93</v>
          </cell>
          <cell r="AI2444">
            <v>0</v>
          </cell>
          <cell r="AJ2444" t="str">
            <v>N</v>
          </cell>
        </row>
        <row r="2445">
          <cell r="A2445" t="str">
            <v>24-25-b</v>
          </cell>
          <cell r="B2445" t="str">
            <v>Providing and Fixing CI flanges 5/8" thick on pipesincluding turning, facing &amp; fitting etc complete : 8" to 12"i/d</v>
          </cell>
          <cell r="C2445" t="str">
            <v>Each</v>
          </cell>
          <cell r="D2445">
            <v>1033.07</v>
          </cell>
          <cell r="E2445">
            <v>2073.6799999999998</v>
          </cell>
          <cell r="F2445" t="str">
            <v>Each</v>
          </cell>
          <cell r="G2445">
            <v>1033.07</v>
          </cell>
          <cell r="H2445">
            <v>2073.6799999999998</v>
          </cell>
          <cell r="AI2445">
            <v>0</v>
          </cell>
          <cell r="AJ2445" t="str">
            <v>N</v>
          </cell>
        </row>
        <row r="2446">
          <cell r="A2446" t="str">
            <v>24-26-a-01</v>
          </cell>
          <cell r="B2446" t="str">
            <v>Providing and installing  PVC bends BSS Class 'B'workingpressure : 2" i/d</v>
          </cell>
          <cell r="C2446" t="str">
            <v>Each</v>
          </cell>
          <cell r="D2446">
            <v>98.19</v>
          </cell>
          <cell r="E2446">
            <v>162.08000000000001</v>
          </cell>
          <cell r="F2446" t="str">
            <v>Each</v>
          </cell>
          <cell r="G2446">
            <v>98.19</v>
          </cell>
          <cell r="H2446">
            <v>162.08000000000001</v>
          </cell>
          <cell r="AI2446">
            <v>0</v>
          </cell>
          <cell r="AJ2446" t="str">
            <v>N</v>
          </cell>
        </row>
        <row r="2447">
          <cell r="A2447" t="str">
            <v>24-26-a-02</v>
          </cell>
          <cell r="B2447" t="str">
            <v>Providing and installing  PVC bends BSS Class 'B'workingpressure : 3" i/d</v>
          </cell>
          <cell r="C2447" t="str">
            <v>Each</v>
          </cell>
          <cell r="D2447">
            <v>107.53</v>
          </cell>
          <cell r="E2447">
            <v>247.29</v>
          </cell>
          <cell r="F2447" t="str">
            <v>Each</v>
          </cell>
          <cell r="G2447">
            <v>107.53</v>
          </cell>
          <cell r="H2447">
            <v>247.29</v>
          </cell>
          <cell r="AI2447">
            <v>0</v>
          </cell>
          <cell r="AJ2447" t="str">
            <v>N</v>
          </cell>
        </row>
        <row r="2448">
          <cell r="A2448" t="str">
            <v>24-26-a-03</v>
          </cell>
          <cell r="B2448" t="str">
            <v>Providing and installing  PVC bends BSS Class 'B'workingpressure : 4" i/d</v>
          </cell>
          <cell r="C2448" t="str">
            <v>Each</v>
          </cell>
          <cell r="D2448">
            <v>143.38</v>
          </cell>
          <cell r="E2448">
            <v>328.38</v>
          </cell>
          <cell r="F2448" t="str">
            <v>Each</v>
          </cell>
          <cell r="G2448">
            <v>143.38</v>
          </cell>
          <cell r="H2448">
            <v>328.38</v>
          </cell>
          <cell r="AI2448">
            <v>0</v>
          </cell>
          <cell r="AJ2448" t="str">
            <v>N</v>
          </cell>
        </row>
        <row r="2449">
          <cell r="A2449" t="str">
            <v>24-26-a-04</v>
          </cell>
          <cell r="B2449" t="str">
            <v>Providing and installing  PVC bends BSS Class 'B'workingpressure : 6" i/d</v>
          </cell>
          <cell r="C2449" t="str">
            <v>Each</v>
          </cell>
          <cell r="D2449">
            <v>207.89</v>
          </cell>
          <cell r="E2449">
            <v>813.5</v>
          </cell>
          <cell r="F2449" t="str">
            <v>Each</v>
          </cell>
          <cell r="G2449">
            <v>207.89</v>
          </cell>
          <cell r="H2449">
            <v>813.5</v>
          </cell>
          <cell r="AI2449">
            <v>0</v>
          </cell>
          <cell r="AJ2449" t="str">
            <v>N</v>
          </cell>
        </row>
        <row r="2450">
          <cell r="A2450" t="str">
            <v>24-26-a-05</v>
          </cell>
          <cell r="B2450" t="str">
            <v>Providing and installing  PVC bends BSS Class 'B'workingpressure : 8" i/d</v>
          </cell>
          <cell r="C2450" t="str">
            <v>Each</v>
          </cell>
          <cell r="D2450">
            <v>286.75</v>
          </cell>
          <cell r="E2450">
            <v>3055.23</v>
          </cell>
          <cell r="F2450" t="str">
            <v>Each</v>
          </cell>
          <cell r="G2450">
            <v>286.75</v>
          </cell>
          <cell r="H2450">
            <v>3055.23</v>
          </cell>
          <cell r="AI2450">
            <v>0</v>
          </cell>
          <cell r="AJ2450" t="str">
            <v>N</v>
          </cell>
        </row>
        <row r="2451">
          <cell r="A2451" t="str">
            <v>24-26-a-06</v>
          </cell>
          <cell r="B2451" t="str">
            <v>Providing and installing  PVC bends BSS Class 'B'workingpressure : 10" i/d</v>
          </cell>
          <cell r="C2451" t="str">
            <v>Each</v>
          </cell>
          <cell r="D2451">
            <v>329.38</v>
          </cell>
          <cell r="E2451">
            <v>4655.13</v>
          </cell>
          <cell r="F2451" t="str">
            <v>Each</v>
          </cell>
          <cell r="G2451">
            <v>329.38</v>
          </cell>
          <cell r="H2451">
            <v>4655.13</v>
          </cell>
          <cell r="AI2451">
            <v>0</v>
          </cell>
          <cell r="AJ2451" t="str">
            <v>N</v>
          </cell>
        </row>
        <row r="2452">
          <cell r="A2452" t="str">
            <v>24-26-a-07</v>
          </cell>
          <cell r="B2452" t="str">
            <v>Providing and installing  PVC bends BSS Class 'B'workingpressure : 12" i/d</v>
          </cell>
          <cell r="C2452" t="str">
            <v>Each</v>
          </cell>
          <cell r="D2452">
            <v>395.25</v>
          </cell>
          <cell r="E2452">
            <v>5586.15</v>
          </cell>
          <cell r="F2452" t="str">
            <v>Each</v>
          </cell>
          <cell r="G2452">
            <v>395.25</v>
          </cell>
          <cell r="H2452">
            <v>5586.15</v>
          </cell>
          <cell r="AI2452">
            <v>0</v>
          </cell>
          <cell r="AJ2452" t="str">
            <v>N</v>
          </cell>
        </row>
        <row r="2453">
          <cell r="A2453" t="str">
            <v>24-26-b-01</v>
          </cell>
          <cell r="B2453" t="str">
            <v>Providing and installing  PVC bends BSS Class 'C'workingpressure : 2" i/d</v>
          </cell>
          <cell r="C2453" t="str">
            <v>Each</v>
          </cell>
          <cell r="D2453">
            <v>90.29</v>
          </cell>
          <cell r="E2453">
            <v>176.8</v>
          </cell>
          <cell r="F2453" t="str">
            <v>Each</v>
          </cell>
          <cell r="G2453">
            <v>90.29</v>
          </cell>
          <cell r="H2453">
            <v>176.8</v>
          </cell>
          <cell r="AI2453">
            <v>0</v>
          </cell>
          <cell r="AJ2453" t="str">
            <v>N</v>
          </cell>
        </row>
        <row r="2454">
          <cell r="A2454" t="str">
            <v>24-26-b-02</v>
          </cell>
          <cell r="B2454" t="str">
            <v>Providing and installing  PVC bends BSS Class 'C'workingpressure : 3" i/d</v>
          </cell>
          <cell r="C2454" t="str">
            <v>Each</v>
          </cell>
          <cell r="D2454">
            <v>98.81</v>
          </cell>
          <cell r="E2454">
            <v>271.83999999999997</v>
          </cell>
          <cell r="F2454" t="str">
            <v>Each</v>
          </cell>
          <cell r="G2454">
            <v>98.81</v>
          </cell>
          <cell r="H2454">
            <v>271.83999999999997</v>
          </cell>
          <cell r="AI2454">
            <v>0</v>
          </cell>
          <cell r="AJ2454" t="str">
            <v>N</v>
          </cell>
        </row>
        <row r="2455">
          <cell r="A2455" t="str">
            <v>24-26-b-03</v>
          </cell>
          <cell r="B2455" t="str">
            <v>Providing and installing  PVC bends BSS Class 'C'workingpressure : 4" i/d</v>
          </cell>
          <cell r="C2455" t="str">
            <v>Each</v>
          </cell>
          <cell r="D2455">
            <v>131.75</v>
          </cell>
          <cell r="E2455">
            <v>339.39</v>
          </cell>
          <cell r="F2455" t="str">
            <v>Each</v>
          </cell>
          <cell r="G2455">
            <v>131.75</v>
          </cell>
          <cell r="H2455">
            <v>339.39</v>
          </cell>
          <cell r="AI2455">
            <v>0</v>
          </cell>
          <cell r="AJ2455" t="str">
            <v>N</v>
          </cell>
        </row>
        <row r="2456">
          <cell r="A2456" t="str">
            <v>24-26-b-04</v>
          </cell>
          <cell r="B2456" t="str">
            <v>Providing and installing  PVC bends BSS Class 'C'workingpressure : 6" i/d</v>
          </cell>
          <cell r="C2456" t="str">
            <v>Each</v>
          </cell>
          <cell r="D2456">
            <v>191.04</v>
          </cell>
          <cell r="E2456">
            <v>1318.39</v>
          </cell>
          <cell r="F2456" t="str">
            <v>Each</v>
          </cell>
          <cell r="G2456">
            <v>191.04</v>
          </cell>
          <cell r="H2456">
            <v>1318.4</v>
          </cell>
          <cell r="AI2456">
            <v>0</v>
          </cell>
          <cell r="AJ2456" t="str">
            <v>N</v>
          </cell>
        </row>
        <row r="2457">
          <cell r="A2457" t="str">
            <v>24-26-b-05</v>
          </cell>
          <cell r="B2457" t="str">
            <v>Providing and installing  PVC bends BSS Class 'C'workingpressure : 8" i/d</v>
          </cell>
          <cell r="C2457" t="str">
            <v>Each</v>
          </cell>
          <cell r="D2457">
            <v>263.5</v>
          </cell>
          <cell r="E2457">
            <v>3724.1</v>
          </cell>
          <cell r="F2457" t="str">
            <v>Each</v>
          </cell>
          <cell r="G2457">
            <v>263.5</v>
          </cell>
          <cell r="H2457">
            <v>3724.1</v>
          </cell>
          <cell r="AI2457">
            <v>0</v>
          </cell>
          <cell r="AJ2457" t="str">
            <v>N</v>
          </cell>
        </row>
        <row r="2458">
          <cell r="A2458" t="str">
            <v>24-26-b-06</v>
          </cell>
          <cell r="B2458" t="str">
            <v>Providing and installing  PVC bends BSS Class 'C'workingpressure : 10" i/d</v>
          </cell>
          <cell r="C2458" t="str">
            <v>Each</v>
          </cell>
          <cell r="D2458">
            <v>329.38</v>
          </cell>
          <cell r="E2458">
            <v>5520.27</v>
          </cell>
          <cell r="F2458" t="str">
            <v>Each</v>
          </cell>
          <cell r="G2458">
            <v>329.38</v>
          </cell>
          <cell r="H2458">
            <v>5520.27</v>
          </cell>
          <cell r="AI2458">
            <v>0</v>
          </cell>
          <cell r="AJ2458" t="str">
            <v>N</v>
          </cell>
        </row>
        <row r="2459">
          <cell r="A2459" t="str">
            <v>24-26-b-07</v>
          </cell>
          <cell r="B2459" t="str">
            <v>Providing and installing  PVC bends BSS Class 'C'workingpressure : 12" i/d</v>
          </cell>
          <cell r="C2459" t="str">
            <v>Each</v>
          </cell>
          <cell r="D2459">
            <v>395.25</v>
          </cell>
          <cell r="E2459">
            <v>6624.33</v>
          </cell>
          <cell r="F2459" t="str">
            <v>Each</v>
          </cell>
          <cell r="G2459">
            <v>395.25</v>
          </cell>
          <cell r="H2459">
            <v>6624.33</v>
          </cell>
          <cell r="AI2459">
            <v>0</v>
          </cell>
          <cell r="AJ2459" t="str">
            <v>N</v>
          </cell>
        </row>
        <row r="2460">
          <cell r="A2460" t="str">
            <v>24-26-c-01</v>
          </cell>
          <cell r="B2460" t="str">
            <v>Providing and installing  PVC bends BSS Class 'D'workingpressure : 2" i/d</v>
          </cell>
          <cell r="C2460" t="str">
            <v>Each</v>
          </cell>
          <cell r="D2460">
            <v>90.29</v>
          </cell>
          <cell r="E2460">
            <v>194.11</v>
          </cell>
          <cell r="F2460" t="str">
            <v>Each</v>
          </cell>
          <cell r="G2460">
            <v>90.29</v>
          </cell>
          <cell r="H2460">
            <v>194.11</v>
          </cell>
          <cell r="AI2460">
            <v>0</v>
          </cell>
          <cell r="AJ2460" t="str">
            <v>N</v>
          </cell>
        </row>
        <row r="2461">
          <cell r="A2461" t="str">
            <v>24-26-c-02</v>
          </cell>
          <cell r="B2461" t="str">
            <v>Providing and installing  PVC bends BSS Class 'D'workingpressure : 3" i/d</v>
          </cell>
          <cell r="C2461" t="str">
            <v>Each</v>
          </cell>
          <cell r="D2461">
            <v>98.81</v>
          </cell>
          <cell r="E2461">
            <v>358.36</v>
          </cell>
          <cell r="F2461" t="str">
            <v>Each</v>
          </cell>
          <cell r="G2461">
            <v>98.81</v>
          </cell>
          <cell r="H2461">
            <v>358.36</v>
          </cell>
          <cell r="AI2461">
            <v>0</v>
          </cell>
          <cell r="AJ2461" t="str">
            <v>N</v>
          </cell>
        </row>
        <row r="2462">
          <cell r="A2462" t="str">
            <v>24-26-c-03</v>
          </cell>
          <cell r="B2462" t="str">
            <v>Providing and installing  PVC bends BSS Class 'D'workingpressure : 4" i/d</v>
          </cell>
          <cell r="C2462" t="str">
            <v>Each</v>
          </cell>
          <cell r="D2462">
            <v>143.38</v>
          </cell>
          <cell r="E2462">
            <v>489.43</v>
          </cell>
          <cell r="F2462" t="str">
            <v>Each</v>
          </cell>
          <cell r="G2462">
            <v>143.38</v>
          </cell>
          <cell r="H2462">
            <v>489.43</v>
          </cell>
          <cell r="AI2462">
            <v>0</v>
          </cell>
          <cell r="AJ2462" t="str">
            <v>N</v>
          </cell>
        </row>
        <row r="2463">
          <cell r="A2463" t="str">
            <v>24-26-c-04</v>
          </cell>
          <cell r="B2463" t="str">
            <v>Providing and installing  PVC bends BSS Class 'D'workingpressure : 6" i/d</v>
          </cell>
          <cell r="C2463" t="str">
            <v>Each</v>
          </cell>
          <cell r="D2463">
            <v>207.89</v>
          </cell>
          <cell r="E2463">
            <v>1938.19</v>
          </cell>
          <cell r="F2463" t="str">
            <v>Each</v>
          </cell>
          <cell r="G2463">
            <v>207.89</v>
          </cell>
          <cell r="H2463">
            <v>1938.19</v>
          </cell>
          <cell r="AI2463">
            <v>0</v>
          </cell>
          <cell r="AJ2463" t="str">
            <v>N</v>
          </cell>
        </row>
        <row r="2464">
          <cell r="A2464" t="str">
            <v>24-26-c-05</v>
          </cell>
          <cell r="B2464" t="str">
            <v>Providing and installing  PVC bends BSS Class 'D'workingpressure : 8" i/d</v>
          </cell>
          <cell r="C2464" t="str">
            <v>Each</v>
          </cell>
          <cell r="D2464">
            <v>286.75</v>
          </cell>
          <cell r="E2464">
            <v>5304.62</v>
          </cell>
          <cell r="F2464" t="str">
            <v>Each</v>
          </cell>
          <cell r="G2464">
            <v>286.75</v>
          </cell>
          <cell r="H2464">
            <v>5304.62</v>
          </cell>
          <cell r="AI2464">
            <v>0</v>
          </cell>
          <cell r="AJ2464" t="str">
            <v>N</v>
          </cell>
        </row>
        <row r="2465">
          <cell r="A2465" t="str">
            <v>24-26-c-06</v>
          </cell>
          <cell r="B2465" t="str">
            <v>Providing and installing  PVC bends BSS Class 'D'workingpressure : 10" i/d</v>
          </cell>
          <cell r="C2465" t="str">
            <v>Each</v>
          </cell>
          <cell r="D2465">
            <v>358.44</v>
          </cell>
          <cell r="E2465">
            <v>6587.52</v>
          </cell>
          <cell r="F2465" t="str">
            <v>Each</v>
          </cell>
          <cell r="G2465">
            <v>358.44</v>
          </cell>
          <cell r="H2465">
            <v>6587.52</v>
          </cell>
          <cell r="AI2465">
            <v>0</v>
          </cell>
          <cell r="AJ2465" t="str">
            <v>N</v>
          </cell>
        </row>
        <row r="2466">
          <cell r="A2466" t="str">
            <v>24-26-c-07</v>
          </cell>
          <cell r="B2466" t="str">
            <v>Providing and installing  PVC bends BSS Class 'D'workingpressure : 12" i/d</v>
          </cell>
          <cell r="C2466" t="str">
            <v>Each</v>
          </cell>
          <cell r="D2466">
            <v>430.13</v>
          </cell>
          <cell r="E2466">
            <v>7351.33</v>
          </cell>
          <cell r="F2466" t="str">
            <v>Each</v>
          </cell>
          <cell r="G2466">
            <v>430.13</v>
          </cell>
          <cell r="H2466">
            <v>7351.33</v>
          </cell>
          <cell r="AI2466">
            <v>0</v>
          </cell>
          <cell r="AJ2466" t="str">
            <v>N</v>
          </cell>
        </row>
        <row r="2467">
          <cell r="A2467" t="str">
            <v>24-27-a-01</v>
          </cell>
          <cell r="B2467" t="str">
            <v>Providing and installing  PVC tees BSS Class 'B'workingpressure : 2" i/d</v>
          </cell>
          <cell r="C2467" t="str">
            <v>Each</v>
          </cell>
          <cell r="D2467">
            <v>143.38</v>
          </cell>
          <cell r="E2467">
            <v>217.91</v>
          </cell>
          <cell r="F2467" t="str">
            <v>Each</v>
          </cell>
          <cell r="G2467">
            <v>143.38</v>
          </cell>
          <cell r="H2467">
            <v>217.91</v>
          </cell>
          <cell r="AI2467">
            <v>0</v>
          </cell>
          <cell r="AJ2467" t="str">
            <v>N</v>
          </cell>
        </row>
        <row r="2468">
          <cell r="A2468" t="str">
            <v>24-27-a-02</v>
          </cell>
          <cell r="B2468" t="str">
            <v>Providing and installing  PVC tees BSS Class 'B'workingpressure : 3" i/d</v>
          </cell>
          <cell r="C2468" t="str">
            <v>Each</v>
          </cell>
          <cell r="D2468">
            <v>172.05</v>
          </cell>
          <cell r="E2468">
            <v>386.34</v>
          </cell>
          <cell r="F2468" t="str">
            <v>Each</v>
          </cell>
          <cell r="G2468">
            <v>172.05</v>
          </cell>
          <cell r="H2468">
            <v>386.34</v>
          </cell>
          <cell r="AI2468">
            <v>0</v>
          </cell>
          <cell r="AJ2468" t="str">
            <v>N</v>
          </cell>
        </row>
        <row r="2469">
          <cell r="A2469" t="str">
            <v>24-27-a-03</v>
          </cell>
          <cell r="B2469" t="str">
            <v>Providing and installing  PVC tees BSS Class 'B'workingpressure : 4" i/d</v>
          </cell>
          <cell r="C2469" t="str">
            <v>Each</v>
          </cell>
          <cell r="D2469">
            <v>229.4</v>
          </cell>
          <cell r="E2469">
            <v>528.88</v>
          </cell>
          <cell r="F2469" t="str">
            <v>Each</v>
          </cell>
          <cell r="G2469">
            <v>229.4</v>
          </cell>
          <cell r="H2469">
            <v>528.88</v>
          </cell>
          <cell r="AI2469">
            <v>0</v>
          </cell>
          <cell r="AJ2469" t="str">
            <v>N</v>
          </cell>
        </row>
        <row r="2470">
          <cell r="A2470" t="str">
            <v>24-27-a-04</v>
          </cell>
          <cell r="B2470" t="str">
            <v>Providing and installing  PVC tees BSS Class 'B'workingpressure : 6" i/d</v>
          </cell>
          <cell r="C2470" t="str">
            <v>Each</v>
          </cell>
          <cell r="D2470">
            <v>315.42</v>
          </cell>
          <cell r="E2470">
            <v>1293.71</v>
          </cell>
          <cell r="F2470" t="str">
            <v>Each</v>
          </cell>
          <cell r="G2470">
            <v>315.42</v>
          </cell>
          <cell r="H2470">
            <v>1293.71</v>
          </cell>
          <cell r="AI2470">
            <v>0</v>
          </cell>
          <cell r="AJ2470" t="str">
            <v>N</v>
          </cell>
        </row>
        <row r="2471">
          <cell r="A2471" t="str">
            <v>24-27-a-05</v>
          </cell>
          <cell r="B2471" t="str">
            <v>Providing and installing  PVC tees BSS Class 'B'workingpressure : 8" i/d</v>
          </cell>
          <cell r="C2471" t="str">
            <v>Each</v>
          </cell>
          <cell r="D2471">
            <v>465.97</v>
          </cell>
          <cell r="E2471">
            <v>3018.83</v>
          </cell>
          <cell r="F2471" t="str">
            <v>Each</v>
          </cell>
          <cell r="G2471">
            <v>465.97</v>
          </cell>
          <cell r="H2471">
            <v>3018.83</v>
          </cell>
          <cell r="AI2471">
            <v>0</v>
          </cell>
          <cell r="AJ2471" t="str">
            <v>N</v>
          </cell>
        </row>
        <row r="2472">
          <cell r="A2472" t="str">
            <v>24-27-a-06</v>
          </cell>
          <cell r="B2472" t="str">
            <v>Providing and installing  PVC tees BSS Class 'B'workingpressure : 10" i/d</v>
          </cell>
          <cell r="C2472" t="str">
            <v>Each</v>
          </cell>
          <cell r="D2472">
            <v>537.66</v>
          </cell>
          <cell r="E2472">
            <v>3133.11</v>
          </cell>
          <cell r="F2472" t="str">
            <v>Each</v>
          </cell>
          <cell r="G2472">
            <v>537.66</v>
          </cell>
          <cell r="H2472">
            <v>3133.11</v>
          </cell>
          <cell r="AI2472">
            <v>0</v>
          </cell>
          <cell r="AJ2472" t="str">
            <v>N</v>
          </cell>
        </row>
        <row r="2473">
          <cell r="A2473" t="str">
            <v>24-27-a-07</v>
          </cell>
          <cell r="B2473" t="str">
            <v>Providing and installing  PVC tees BSS Class 'B'workingpressure : 12" i/d</v>
          </cell>
          <cell r="C2473" t="str">
            <v>Each</v>
          </cell>
          <cell r="D2473">
            <v>645.19000000000005</v>
          </cell>
          <cell r="E2473">
            <v>3327.15</v>
          </cell>
          <cell r="F2473" t="str">
            <v>Each</v>
          </cell>
          <cell r="G2473">
            <v>645.19000000000005</v>
          </cell>
          <cell r="H2473">
            <v>3327.15</v>
          </cell>
          <cell r="AI2473">
            <v>0</v>
          </cell>
          <cell r="AJ2473" t="str">
            <v>N</v>
          </cell>
        </row>
        <row r="2474">
          <cell r="A2474" t="str">
            <v>24-27-b-01</v>
          </cell>
          <cell r="B2474" t="str">
            <v>Providing and installing  PVC tees BSS Class 'C'workingpressure : 2" i/d</v>
          </cell>
          <cell r="C2474" t="str">
            <v>Each</v>
          </cell>
          <cell r="D2474">
            <v>143.38</v>
          </cell>
          <cell r="E2474">
            <v>264.5</v>
          </cell>
          <cell r="F2474" t="str">
            <v>Each</v>
          </cell>
          <cell r="G2474">
            <v>143.38</v>
          </cell>
          <cell r="H2474">
            <v>264.5</v>
          </cell>
          <cell r="AI2474">
            <v>0</v>
          </cell>
          <cell r="AJ2474" t="str">
            <v>N</v>
          </cell>
        </row>
        <row r="2475">
          <cell r="A2475" t="str">
            <v>24-27-b-02</v>
          </cell>
          <cell r="B2475" t="str">
            <v>Providing and installing  PVC tees BSS Class 'C'workingpressure : 3" i/d</v>
          </cell>
          <cell r="C2475" t="str">
            <v>Each</v>
          </cell>
          <cell r="D2475">
            <v>172.05</v>
          </cell>
          <cell r="E2475">
            <v>431.6</v>
          </cell>
          <cell r="F2475" t="str">
            <v>Each</v>
          </cell>
          <cell r="G2475">
            <v>172.05</v>
          </cell>
          <cell r="H2475">
            <v>431.6</v>
          </cell>
          <cell r="AI2475">
            <v>0</v>
          </cell>
          <cell r="AJ2475" t="str">
            <v>N</v>
          </cell>
        </row>
        <row r="2476">
          <cell r="A2476" t="str">
            <v>24-27-b-03</v>
          </cell>
          <cell r="B2476" t="str">
            <v>Providing and installing  PVC tees BSS Class 'C'workingpressure : 4" i/d</v>
          </cell>
          <cell r="C2476" t="str">
            <v>Each</v>
          </cell>
          <cell r="D2476">
            <v>229.4</v>
          </cell>
          <cell r="E2476">
            <v>671.29</v>
          </cell>
          <cell r="F2476" t="str">
            <v>Each</v>
          </cell>
          <cell r="G2476">
            <v>229.4</v>
          </cell>
          <cell r="H2476">
            <v>671.29</v>
          </cell>
          <cell r="AI2476">
            <v>0</v>
          </cell>
          <cell r="AJ2476" t="str">
            <v>N</v>
          </cell>
        </row>
        <row r="2477">
          <cell r="A2477" t="str">
            <v>24-27-b-04</v>
          </cell>
          <cell r="B2477" t="str">
            <v>Providing and installing  PVC tees BSS Class 'C'workingpressure : 6" i/d</v>
          </cell>
          <cell r="C2477" t="str">
            <v>Each</v>
          </cell>
          <cell r="D2477">
            <v>315.42</v>
          </cell>
          <cell r="E2477">
            <v>1197.8800000000001</v>
          </cell>
          <cell r="F2477" t="str">
            <v>Each</v>
          </cell>
          <cell r="G2477">
            <v>315.42</v>
          </cell>
          <cell r="H2477">
            <v>1197.8800000000001</v>
          </cell>
          <cell r="AI2477">
            <v>0</v>
          </cell>
          <cell r="AJ2477" t="str">
            <v>N</v>
          </cell>
        </row>
        <row r="2478">
          <cell r="A2478" t="str">
            <v>24-27-b-05</v>
          </cell>
          <cell r="B2478" t="str">
            <v>Providing and installing  PVC tees BSS Class 'C'workingpressure : 8" i/d</v>
          </cell>
          <cell r="C2478" t="str">
            <v>Each</v>
          </cell>
          <cell r="D2478">
            <v>465.97</v>
          </cell>
          <cell r="E2478">
            <v>6522.02</v>
          </cell>
          <cell r="F2478" t="str">
            <v>Each</v>
          </cell>
          <cell r="G2478">
            <v>465.97</v>
          </cell>
          <cell r="H2478">
            <v>6522.02</v>
          </cell>
          <cell r="AI2478">
            <v>0</v>
          </cell>
          <cell r="AJ2478" t="str">
            <v>N</v>
          </cell>
        </row>
        <row r="2479">
          <cell r="A2479" t="str">
            <v>24-27-b-06</v>
          </cell>
          <cell r="B2479" t="str">
            <v>Providing and installing  PVC tees BSS Class 'C'workingpressure : 10" i/d</v>
          </cell>
          <cell r="C2479" t="str">
            <v>Each</v>
          </cell>
          <cell r="D2479">
            <v>534.71</v>
          </cell>
          <cell r="E2479">
            <v>7801.97</v>
          </cell>
          <cell r="F2479" t="str">
            <v>Each</v>
          </cell>
          <cell r="G2479">
            <v>534.71</v>
          </cell>
          <cell r="H2479">
            <v>7801.97</v>
          </cell>
          <cell r="AI2479">
            <v>0</v>
          </cell>
          <cell r="AJ2479" t="str">
            <v>N</v>
          </cell>
        </row>
        <row r="2480">
          <cell r="A2480" t="str">
            <v>24-27-b-07</v>
          </cell>
          <cell r="B2480" t="str">
            <v>Providing and installing  PVC tees BSS Class 'C'workingpressure : 12" i/d</v>
          </cell>
          <cell r="C2480" t="str">
            <v>Each</v>
          </cell>
          <cell r="D2480">
            <v>645.19000000000005</v>
          </cell>
          <cell r="E2480">
            <v>9902.2900000000009</v>
          </cell>
          <cell r="F2480" t="str">
            <v>Each</v>
          </cell>
          <cell r="G2480">
            <v>645.19000000000005</v>
          </cell>
          <cell r="H2480">
            <v>9902.2900000000009</v>
          </cell>
          <cell r="AI2480">
            <v>0</v>
          </cell>
          <cell r="AJ2480" t="str">
            <v>N</v>
          </cell>
        </row>
        <row r="2481">
          <cell r="A2481" t="str">
            <v>24-27-c-01</v>
          </cell>
          <cell r="B2481" t="str">
            <v>Providing and installing  PVC tees BSS Class 'D'workingpressure : 2" i/d</v>
          </cell>
          <cell r="C2481" t="str">
            <v>Each</v>
          </cell>
          <cell r="D2481">
            <v>143.38</v>
          </cell>
          <cell r="E2481">
            <v>406.91</v>
          </cell>
          <cell r="F2481" t="str">
            <v>Each</v>
          </cell>
          <cell r="G2481">
            <v>143.38</v>
          </cell>
          <cell r="H2481">
            <v>406.91</v>
          </cell>
          <cell r="AI2481">
            <v>0</v>
          </cell>
          <cell r="AJ2481" t="str">
            <v>N</v>
          </cell>
        </row>
        <row r="2482">
          <cell r="A2482" t="str">
            <v>24-27-c-02</v>
          </cell>
          <cell r="B2482" t="str">
            <v>Providing and installing  PVC tees BSS Class 'D'workingpressure : 3" i/d</v>
          </cell>
          <cell r="C2482" t="str">
            <v>Each</v>
          </cell>
          <cell r="D2482">
            <v>172.05</v>
          </cell>
          <cell r="E2482">
            <v>695.13</v>
          </cell>
          <cell r="F2482" t="str">
            <v>Each</v>
          </cell>
          <cell r="G2482">
            <v>172.05</v>
          </cell>
          <cell r="H2482">
            <v>695.13</v>
          </cell>
          <cell r="AI2482">
            <v>0</v>
          </cell>
          <cell r="AJ2482" t="str">
            <v>N</v>
          </cell>
        </row>
        <row r="2483">
          <cell r="A2483" t="str">
            <v>24-27-c-03</v>
          </cell>
          <cell r="B2483" t="str">
            <v>Providing and installing  PVC tees BSS Class 'D'workingpressure : 4" i/d</v>
          </cell>
          <cell r="C2483" t="str">
            <v>Each</v>
          </cell>
          <cell r="D2483">
            <v>229.4</v>
          </cell>
          <cell r="E2483">
            <v>852.31</v>
          </cell>
          <cell r="F2483" t="str">
            <v>Each</v>
          </cell>
          <cell r="G2483">
            <v>229.4</v>
          </cell>
          <cell r="H2483">
            <v>852.31</v>
          </cell>
          <cell r="AI2483">
            <v>0</v>
          </cell>
          <cell r="AJ2483" t="str">
            <v>N</v>
          </cell>
        </row>
        <row r="2484">
          <cell r="A2484" t="str">
            <v>24-27-c-04</v>
          </cell>
          <cell r="B2484" t="str">
            <v>Providing and installing  PVC tees BSS Class 'D'workingpressure : 6" i/d</v>
          </cell>
          <cell r="C2484" t="str">
            <v>Each</v>
          </cell>
          <cell r="D2484">
            <v>315.42</v>
          </cell>
          <cell r="E2484">
            <v>1293.71</v>
          </cell>
          <cell r="F2484" t="str">
            <v>Each</v>
          </cell>
          <cell r="G2484">
            <v>315.42</v>
          </cell>
          <cell r="H2484">
            <v>1293.71</v>
          </cell>
          <cell r="AI2484">
            <v>0</v>
          </cell>
          <cell r="AJ2484" t="str">
            <v>N</v>
          </cell>
        </row>
        <row r="2485">
          <cell r="A2485" t="str">
            <v>24-27-c-05</v>
          </cell>
          <cell r="B2485" t="str">
            <v>Providing and installing  PVC tees BSS Class 'D'workingpressure : 8" i/d</v>
          </cell>
          <cell r="C2485" t="str">
            <v>Each</v>
          </cell>
          <cell r="D2485">
            <v>465.97</v>
          </cell>
          <cell r="E2485">
            <v>4618.6899999999996</v>
          </cell>
          <cell r="F2485" t="str">
            <v>Each</v>
          </cell>
          <cell r="G2485">
            <v>465.97</v>
          </cell>
          <cell r="H2485">
            <v>4618.6899999999996</v>
          </cell>
          <cell r="AI2485">
            <v>0</v>
          </cell>
          <cell r="AJ2485" t="str">
            <v>N</v>
          </cell>
        </row>
        <row r="2486">
          <cell r="A2486" t="str">
            <v>24-27-c-06</v>
          </cell>
          <cell r="B2486" t="str">
            <v>Providing and installing  PVC tees BSS Class 'D'workingpressure : 10" i/d</v>
          </cell>
          <cell r="C2486" t="str">
            <v>Each</v>
          </cell>
          <cell r="D2486">
            <v>537.66</v>
          </cell>
          <cell r="E2486">
            <v>5921.55</v>
          </cell>
          <cell r="F2486" t="str">
            <v>Each</v>
          </cell>
          <cell r="G2486">
            <v>537.66</v>
          </cell>
          <cell r="H2486">
            <v>5921.55</v>
          </cell>
          <cell r="AI2486">
            <v>0</v>
          </cell>
          <cell r="AJ2486" t="str">
            <v>N</v>
          </cell>
        </row>
        <row r="2487">
          <cell r="A2487" t="str">
            <v>24-27-c-07</v>
          </cell>
          <cell r="B2487" t="str">
            <v>Providing and installing  PVC tees BSS Class 'D'workingpressure : 12" i/d</v>
          </cell>
          <cell r="C2487" t="str">
            <v>Each</v>
          </cell>
          <cell r="D2487">
            <v>645.19000000000005</v>
          </cell>
          <cell r="E2487">
            <v>6874.27</v>
          </cell>
          <cell r="F2487" t="str">
            <v>Each</v>
          </cell>
          <cell r="G2487">
            <v>645.19000000000005</v>
          </cell>
          <cell r="H2487">
            <v>6874.27</v>
          </cell>
          <cell r="AI2487">
            <v>0</v>
          </cell>
          <cell r="AJ2487" t="str">
            <v>N</v>
          </cell>
        </row>
        <row r="2488">
          <cell r="A2488" t="str">
            <v>24-28-a-01</v>
          </cell>
          <cell r="B2488" t="str">
            <v>Providing and installing  PVC sockets BSS ClassB'working pressure : 2" i/d</v>
          </cell>
          <cell r="C2488" t="str">
            <v>Each</v>
          </cell>
          <cell r="D2488">
            <v>48.05</v>
          </cell>
          <cell r="E2488">
            <v>95.97</v>
          </cell>
          <cell r="F2488" t="str">
            <v>Each</v>
          </cell>
          <cell r="G2488">
            <v>48.05</v>
          </cell>
          <cell r="H2488">
            <v>95.97</v>
          </cell>
          <cell r="AI2488">
            <v>0</v>
          </cell>
          <cell r="AJ2488" t="str">
            <v>N</v>
          </cell>
        </row>
        <row r="2489">
          <cell r="A2489" t="str">
            <v>24-28-a-02</v>
          </cell>
          <cell r="B2489" t="str">
            <v>Providing and installing  PVC sockets BSS ClassB'working pressure : 3" i/d</v>
          </cell>
          <cell r="C2489" t="str">
            <v>Each</v>
          </cell>
          <cell r="D2489">
            <v>50.18</v>
          </cell>
          <cell r="E2489">
            <v>146.01</v>
          </cell>
          <cell r="F2489" t="str">
            <v>Each</v>
          </cell>
          <cell r="G2489">
            <v>50.18</v>
          </cell>
          <cell r="H2489">
            <v>146.01</v>
          </cell>
          <cell r="AI2489">
            <v>0</v>
          </cell>
          <cell r="AJ2489" t="str">
            <v>N</v>
          </cell>
        </row>
        <row r="2490">
          <cell r="A2490" t="str">
            <v>24-28-a-03</v>
          </cell>
          <cell r="B2490" t="str">
            <v>Providing and installing  PVC sockets BSS ClassB'working pressure : 4" i/d</v>
          </cell>
          <cell r="C2490" t="str">
            <v>Each</v>
          </cell>
          <cell r="D2490">
            <v>71.69</v>
          </cell>
          <cell r="E2490">
            <v>188.82</v>
          </cell>
          <cell r="F2490" t="str">
            <v>Each</v>
          </cell>
          <cell r="G2490">
            <v>71.69</v>
          </cell>
          <cell r="H2490">
            <v>188.82</v>
          </cell>
          <cell r="AI2490">
            <v>0</v>
          </cell>
          <cell r="AJ2490" t="str">
            <v>N</v>
          </cell>
        </row>
        <row r="2491">
          <cell r="A2491" t="str">
            <v>24-28-a-04</v>
          </cell>
          <cell r="B2491" t="str">
            <v>Providing and installing  PVC sockets BSS ClassB'working pressure : 6" i/d</v>
          </cell>
          <cell r="C2491" t="str">
            <v>Each</v>
          </cell>
          <cell r="D2491">
            <v>564.28</v>
          </cell>
          <cell r="E2491">
            <v>1296.33</v>
          </cell>
          <cell r="F2491" t="str">
            <v>Each</v>
          </cell>
          <cell r="G2491">
            <v>564.28</v>
          </cell>
          <cell r="H2491">
            <v>1296.33</v>
          </cell>
          <cell r="AI2491">
            <v>0</v>
          </cell>
          <cell r="AJ2491" t="str">
            <v>N</v>
          </cell>
        </row>
        <row r="2492">
          <cell r="A2492" t="str">
            <v>24-28-a-05</v>
          </cell>
          <cell r="B2492" t="str">
            <v>Providing and installing  PVC sockets BSS ClassB'working pressure : 8" i/d</v>
          </cell>
          <cell r="C2492" t="str">
            <v>Each</v>
          </cell>
          <cell r="D2492">
            <v>143.38</v>
          </cell>
          <cell r="E2492">
            <v>1089.72</v>
          </cell>
          <cell r="F2492" t="str">
            <v>Each</v>
          </cell>
          <cell r="G2492">
            <v>143.38</v>
          </cell>
          <cell r="H2492">
            <v>1089.72</v>
          </cell>
          <cell r="AI2492">
            <v>0</v>
          </cell>
          <cell r="AJ2492" t="str">
            <v>N</v>
          </cell>
        </row>
        <row r="2493">
          <cell r="A2493" t="str">
            <v>24-28-a-06</v>
          </cell>
          <cell r="B2493" t="str">
            <v>Providing and installing  PVC sockets BSS ClassB'working pressure : 10" i/d</v>
          </cell>
          <cell r="C2493" t="str">
            <v>Each</v>
          </cell>
          <cell r="D2493">
            <v>179.07</v>
          </cell>
          <cell r="E2493">
            <v>1468.81</v>
          </cell>
          <cell r="F2493" t="str">
            <v>Each</v>
          </cell>
          <cell r="G2493">
            <v>179.07</v>
          </cell>
          <cell r="H2493">
            <v>1468.81</v>
          </cell>
          <cell r="AI2493">
            <v>0</v>
          </cell>
          <cell r="AJ2493" t="str">
            <v>N</v>
          </cell>
        </row>
        <row r="2494">
          <cell r="A2494" t="str">
            <v>24-28-a-07</v>
          </cell>
          <cell r="B2494" t="str">
            <v>Providing and installing  PVC sockets BSS ClassB'working pressure : 12" i/d</v>
          </cell>
          <cell r="C2494" t="str">
            <v>Each</v>
          </cell>
          <cell r="D2494">
            <v>215.06</v>
          </cell>
          <cell r="E2494">
            <v>1918.74</v>
          </cell>
          <cell r="F2494" t="str">
            <v>Each</v>
          </cell>
          <cell r="G2494">
            <v>215.06</v>
          </cell>
          <cell r="H2494">
            <v>1918.74</v>
          </cell>
          <cell r="AI2494">
            <v>0</v>
          </cell>
          <cell r="AJ2494" t="str">
            <v>N</v>
          </cell>
        </row>
        <row r="2495">
          <cell r="A2495" t="str">
            <v>24-28-b-01</v>
          </cell>
          <cell r="B2495" t="str">
            <v>Providing and installing  PVC sockets BSS ClassC'working pressure : 2" i/d</v>
          </cell>
          <cell r="C2495" t="str">
            <v>Each</v>
          </cell>
          <cell r="D2495">
            <v>48.05</v>
          </cell>
          <cell r="E2495">
            <v>117.26</v>
          </cell>
          <cell r="F2495" t="str">
            <v>Each</v>
          </cell>
          <cell r="G2495">
            <v>48.05</v>
          </cell>
          <cell r="H2495">
            <v>117.26</v>
          </cell>
          <cell r="AI2495">
            <v>0</v>
          </cell>
          <cell r="AJ2495" t="str">
            <v>N</v>
          </cell>
        </row>
        <row r="2496">
          <cell r="A2496" t="str">
            <v>24-28-b-02</v>
          </cell>
          <cell r="B2496" t="str">
            <v>Providing and installing  PVC sockets BSS ClassC'working pressure : 3" i/d</v>
          </cell>
          <cell r="C2496" t="str">
            <v>Each</v>
          </cell>
          <cell r="D2496">
            <v>282.10000000000002</v>
          </cell>
          <cell r="E2496">
            <v>428.91</v>
          </cell>
          <cell r="F2496" t="str">
            <v>Each</v>
          </cell>
          <cell r="G2496">
            <v>282.10000000000002</v>
          </cell>
          <cell r="H2496">
            <v>428.91</v>
          </cell>
          <cell r="AI2496">
            <v>0</v>
          </cell>
          <cell r="AJ2496" t="str">
            <v>N</v>
          </cell>
        </row>
        <row r="2497">
          <cell r="A2497" t="str">
            <v>24-28-b-03</v>
          </cell>
          <cell r="B2497" t="str">
            <v>Providing and installing  PVC sockets BSS ClassC'working pressure : 4" i/d</v>
          </cell>
          <cell r="C2497" t="str">
            <v>Each</v>
          </cell>
          <cell r="D2497">
            <v>71.69</v>
          </cell>
          <cell r="E2497">
            <v>244.72</v>
          </cell>
          <cell r="F2497" t="str">
            <v>Each</v>
          </cell>
          <cell r="G2497">
            <v>71.69</v>
          </cell>
          <cell r="H2497">
            <v>244.72</v>
          </cell>
          <cell r="AI2497">
            <v>0</v>
          </cell>
          <cell r="AJ2497" t="str">
            <v>N</v>
          </cell>
        </row>
        <row r="2498">
          <cell r="A2498" t="str">
            <v>24-28-b-04</v>
          </cell>
          <cell r="B2498" t="str">
            <v>Providing and installing  PVC sockets BSS ClassC'working pressure : 6" i/d</v>
          </cell>
          <cell r="C2498" t="str">
            <v>Each</v>
          </cell>
          <cell r="D2498">
            <v>100.36</v>
          </cell>
          <cell r="E2498">
            <v>1032.06</v>
          </cell>
          <cell r="F2498" t="str">
            <v>Each</v>
          </cell>
          <cell r="G2498">
            <v>100.36</v>
          </cell>
          <cell r="H2498">
            <v>1032.06</v>
          </cell>
          <cell r="AI2498">
            <v>0</v>
          </cell>
          <cell r="AJ2498" t="str">
            <v>N</v>
          </cell>
        </row>
        <row r="2499">
          <cell r="A2499" t="str">
            <v>24-28-b-05</v>
          </cell>
          <cell r="B2499" t="str">
            <v>Providing and installing  PVC sockets BSS ClassC'working pressure : 8" i/d</v>
          </cell>
          <cell r="C2499" t="str">
            <v>Each</v>
          </cell>
          <cell r="D2499">
            <v>143.38</v>
          </cell>
          <cell r="E2499">
            <v>1474.38</v>
          </cell>
          <cell r="F2499" t="str">
            <v>Each</v>
          </cell>
          <cell r="G2499">
            <v>143.38</v>
          </cell>
          <cell r="H2499">
            <v>1474.38</v>
          </cell>
          <cell r="AI2499">
            <v>0</v>
          </cell>
          <cell r="AJ2499" t="str">
            <v>N</v>
          </cell>
        </row>
        <row r="2500">
          <cell r="A2500" t="str">
            <v>24-28-b-06</v>
          </cell>
          <cell r="B2500" t="str">
            <v>Providing and installing  PVC sockets BSS ClassC'working pressure : 10" i/d</v>
          </cell>
          <cell r="C2500" t="str">
            <v>Each</v>
          </cell>
          <cell r="D2500">
            <v>179.22</v>
          </cell>
          <cell r="E2500">
            <v>1909.52</v>
          </cell>
          <cell r="F2500" t="str">
            <v>Each</v>
          </cell>
          <cell r="G2500">
            <v>179.22</v>
          </cell>
          <cell r="H2500">
            <v>1909.52</v>
          </cell>
          <cell r="AI2500">
            <v>0</v>
          </cell>
          <cell r="AJ2500" t="str">
            <v>N</v>
          </cell>
        </row>
        <row r="2501">
          <cell r="A2501" t="str">
            <v>24-28-b-07</v>
          </cell>
          <cell r="B2501" t="str">
            <v>Providing and installing  PVC sockets BSS ClassC'working pressure : 12" i/d</v>
          </cell>
          <cell r="C2501" t="str">
            <v>Each</v>
          </cell>
          <cell r="D2501">
            <v>215.06</v>
          </cell>
          <cell r="E2501">
            <v>2544.31</v>
          </cell>
          <cell r="F2501" t="str">
            <v>Each</v>
          </cell>
          <cell r="G2501">
            <v>215.06</v>
          </cell>
          <cell r="H2501">
            <v>2544.31</v>
          </cell>
          <cell r="AI2501">
            <v>0</v>
          </cell>
          <cell r="AJ2501" t="str">
            <v>N</v>
          </cell>
        </row>
        <row r="2502">
          <cell r="A2502" t="str">
            <v>24-28-c-01</v>
          </cell>
          <cell r="B2502" t="str">
            <v>Providing and installing  PVC sockets BSS ClassD'working pressure : 2" i/d</v>
          </cell>
          <cell r="C2502" t="str">
            <v>Each</v>
          </cell>
          <cell r="D2502">
            <v>48.05</v>
          </cell>
          <cell r="E2502">
            <v>169.17</v>
          </cell>
          <cell r="F2502" t="str">
            <v>Each</v>
          </cell>
          <cell r="G2502">
            <v>48.05</v>
          </cell>
          <cell r="H2502">
            <v>169.17</v>
          </cell>
          <cell r="AI2502">
            <v>0</v>
          </cell>
          <cell r="AJ2502" t="str">
            <v>N</v>
          </cell>
        </row>
        <row r="2503">
          <cell r="A2503" t="str">
            <v>24-28-c-02</v>
          </cell>
          <cell r="B2503" t="str">
            <v>Providing and installing  PVC sockets BSS ClassD'working pressure : 3" i/d</v>
          </cell>
          <cell r="C2503" t="str">
            <v>Each</v>
          </cell>
          <cell r="D2503">
            <v>50.18</v>
          </cell>
          <cell r="E2503">
            <v>400.23</v>
          </cell>
          <cell r="F2503" t="str">
            <v>Each</v>
          </cell>
          <cell r="G2503">
            <v>50.18</v>
          </cell>
          <cell r="H2503">
            <v>400.23</v>
          </cell>
          <cell r="AI2503">
            <v>0</v>
          </cell>
          <cell r="AJ2503" t="str">
            <v>N</v>
          </cell>
        </row>
        <row r="2504">
          <cell r="A2504" t="str">
            <v>24-28-c-03</v>
          </cell>
          <cell r="B2504" t="str">
            <v>Providing and installing  PVC sockets BSS ClassD'working pressure : 4" i/d</v>
          </cell>
          <cell r="C2504" t="str">
            <v>Each</v>
          </cell>
          <cell r="D2504">
            <v>71.69</v>
          </cell>
          <cell r="E2504">
            <v>670.64</v>
          </cell>
          <cell r="F2504" t="str">
            <v>Each</v>
          </cell>
          <cell r="G2504">
            <v>71.69</v>
          </cell>
          <cell r="H2504">
            <v>670.64</v>
          </cell>
          <cell r="AI2504">
            <v>0</v>
          </cell>
          <cell r="AJ2504" t="str">
            <v>N</v>
          </cell>
        </row>
        <row r="2505">
          <cell r="A2505" t="str">
            <v>24-28-c-04</v>
          </cell>
          <cell r="B2505" t="str">
            <v>Providing and installing  PVC sockets BSS ClassD'working pressure : 6" i/d</v>
          </cell>
          <cell r="C2505" t="str">
            <v>Each</v>
          </cell>
          <cell r="D2505">
            <v>100.36</v>
          </cell>
          <cell r="E2505">
            <v>1209.0899999999999</v>
          </cell>
          <cell r="F2505" t="str">
            <v>Each</v>
          </cell>
          <cell r="G2505">
            <v>100.36</v>
          </cell>
          <cell r="H2505">
            <v>1205.0899999999999</v>
          </cell>
          <cell r="AI2505">
            <v>0</v>
          </cell>
          <cell r="AJ2505" t="str">
            <v>N</v>
          </cell>
        </row>
        <row r="2506">
          <cell r="A2506" t="str">
            <v>24-28-c-05</v>
          </cell>
          <cell r="B2506" t="str">
            <v>Providing and installing  PVC sockets BSS ClassD'working pressure : 8" i/d</v>
          </cell>
          <cell r="C2506" t="str">
            <v>Each</v>
          </cell>
          <cell r="D2506">
            <v>143.38</v>
          </cell>
          <cell r="E2506">
            <v>1740.57</v>
          </cell>
          <cell r="F2506" t="str">
            <v>Each</v>
          </cell>
          <cell r="G2506">
            <v>143.38</v>
          </cell>
          <cell r="H2506">
            <v>1740.57</v>
          </cell>
          <cell r="AI2506">
            <v>0</v>
          </cell>
          <cell r="AJ2506" t="str">
            <v>N</v>
          </cell>
        </row>
        <row r="2507">
          <cell r="A2507" t="str">
            <v>24-28-c-06</v>
          </cell>
          <cell r="B2507" t="str">
            <v>Providing and installing  PVC sockets BSS ClassD'working pressure : 10" i/d</v>
          </cell>
          <cell r="C2507" t="str">
            <v>Each</v>
          </cell>
          <cell r="D2507">
            <v>179.22</v>
          </cell>
          <cell r="E2507">
            <v>2375.37</v>
          </cell>
          <cell r="F2507" t="str">
            <v>Each</v>
          </cell>
          <cell r="G2507">
            <v>179.22</v>
          </cell>
          <cell r="H2507">
            <v>2375.37</v>
          </cell>
          <cell r="AI2507">
            <v>0</v>
          </cell>
          <cell r="AJ2507" t="str">
            <v>N</v>
          </cell>
        </row>
        <row r="2508">
          <cell r="A2508" t="str">
            <v>24-28-c-07</v>
          </cell>
          <cell r="B2508" t="str">
            <v>Providing and installing  PVC sockets BSS ClassD'working pressure : 12" i/d</v>
          </cell>
          <cell r="C2508" t="str">
            <v>Each</v>
          </cell>
          <cell r="D2508">
            <v>215.06</v>
          </cell>
          <cell r="E2508">
            <v>3143.26</v>
          </cell>
          <cell r="F2508" t="str">
            <v>Each</v>
          </cell>
          <cell r="G2508">
            <v>215.06</v>
          </cell>
          <cell r="H2508">
            <v>3143.26</v>
          </cell>
          <cell r="AI2508">
            <v>0</v>
          </cell>
          <cell r="AJ2508" t="str">
            <v>N</v>
          </cell>
        </row>
        <row r="2509">
          <cell r="A2509" t="str">
            <v>24-29-a-01</v>
          </cell>
          <cell r="B2509" t="str">
            <v>Providing and installing  PVC tappered core BSS ClassB'working pressure : 2" i/d</v>
          </cell>
          <cell r="C2509" t="str">
            <v>Each</v>
          </cell>
          <cell r="D2509">
            <v>98.19</v>
          </cell>
          <cell r="E2509">
            <v>176.06</v>
          </cell>
          <cell r="F2509" t="str">
            <v>Each</v>
          </cell>
          <cell r="G2509">
            <v>98.19</v>
          </cell>
          <cell r="H2509">
            <v>176.06</v>
          </cell>
          <cell r="AI2509">
            <v>0</v>
          </cell>
          <cell r="AJ2509" t="str">
            <v>N</v>
          </cell>
        </row>
        <row r="2510">
          <cell r="A2510" t="str">
            <v>24-29-a-02</v>
          </cell>
          <cell r="B2510" t="str">
            <v>Providing and installing  PVC tappered core BSS ClassB'working pressure : 3" i/d</v>
          </cell>
          <cell r="C2510" t="str">
            <v>Each</v>
          </cell>
          <cell r="D2510">
            <v>107.53</v>
          </cell>
          <cell r="E2510">
            <v>202.7</v>
          </cell>
          <cell r="F2510" t="str">
            <v>Each</v>
          </cell>
          <cell r="G2510">
            <v>107.53</v>
          </cell>
          <cell r="H2510">
            <v>202.7</v>
          </cell>
          <cell r="AI2510">
            <v>0</v>
          </cell>
          <cell r="AJ2510" t="str">
            <v>N</v>
          </cell>
        </row>
        <row r="2511">
          <cell r="A2511" t="str">
            <v>24-29-a-03</v>
          </cell>
          <cell r="B2511" t="str">
            <v>Providing and installing  PVC tappered core BSS ClassB'working pressure : 4" i/d</v>
          </cell>
          <cell r="C2511" t="str">
            <v>Each</v>
          </cell>
          <cell r="D2511">
            <v>143.38</v>
          </cell>
          <cell r="E2511">
            <v>259.31</v>
          </cell>
          <cell r="F2511" t="str">
            <v>Each</v>
          </cell>
          <cell r="G2511">
            <v>143.38</v>
          </cell>
          <cell r="H2511">
            <v>259.31</v>
          </cell>
          <cell r="AI2511">
            <v>0</v>
          </cell>
          <cell r="AJ2511" t="str">
            <v>N</v>
          </cell>
        </row>
        <row r="2512">
          <cell r="A2512" t="str">
            <v>24-29-a-04</v>
          </cell>
          <cell r="B2512" t="str">
            <v>Providing and installing  PVC tappered core BSS ClassB'working pressure : 6" i/d</v>
          </cell>
          <cell r="C2512" t="str">
            <v>Each</v>
          </cell>
          <cell r="D2512">
            <v>207.89</v>
          </cell>
          <cell r="E2512">
            <v>360.16</v>
          </cell>
          <cell r="F2512" t="str">
            <v>Each</v>
          </cell>
          <cell r="G2512">
            <v>207.89</v>
          </cell>
          <cell r="H2512">
            <v>360.16</v>
          </cell>
          <cell r="AI2512">
            <v>0</v>
          </cell>
          <cell r="AJ2512" t="str">
            <v>N</v>
          </cell>
        </row>
        <row r="2513">
          <cell r="A2513" t="str">
            <v>24-29-a-05</v>
          </cell>
          <cell r="B2513" t="str">
            <v>Providing and installing  PVC tappered core BSS ClassB'working pressure : 8" i/d</v>
          </cell>
          <cell r="C2513" t="str">
            <v>Each</v>
          </cell>
          <cell r="D2513">
            <v>286.75</v>
          </cell>
          <cell r="E2513">
            <v>546.29</v>
          </cell>
          <cell r="F2513" t="str">
            <v>Each</v>
          </cell>
          <cell r="G2513">
            <v>286.75</v>
          </cell>
          <cell r="H2513">
            <v>546.29</v>
          </cell>
          <cell r="AI2513">
            <v>0</v>
          </cell>
          <cell r="AJ2513" t="str">
            <v>N</v>
          </cell>
        </row>
        <row r="2514">
          <cell r="A2514" t="str">
            <v>24-29-a-06</v>
          </cell>
          <cell r="B2514" t="str">
            <v>Providing and installing  PVC tappered core BSS ClassB'working pressure : 10" i/d</v>
          </cell>
          <cell r="C2514" t="str">
            <v>Each</v>
          </cell>
          <cell r="D2514">
            <v>358.44</v>
          </cell>
          <cell r="E2514">
            <v>791.01</v>
          </cell>
          <cell r="F2514" t="str">
            <v>Each</v>
          </cell>
          <cell r="G2514">
            <v>358.44</v>
          </cell>
          <cell r="H2514">
            <v>791.01</v>
          </cell>
          <cell r="AI2514">
            <v>0</v>
          </cell>
          <cell r="AJ2514" t="str">
            <v>N</v>
          </cell>
        </row>
        <row r="2515">
          <cell r="A2515" t="str">
            <v>24-29-a-07</v>
          </cell>
          <cell r="B2515" t="str">
            <v>Providing and installing  PVC tappered core BSS ClassB'working pressure : 12" i/d</v>
          </cell>
          <cell r="C2515" t="str">
            <v>Each</v>
          </cell>
          <cell r="D2515">
            <v>424.55</v>
          </cell>
          <cell r="E2515">
            <v>909.03</v>
          </cell>
          <cell r="F2515" t="str">
            <v>Each</v>
          </cell>
          <cell r="G2515">
            <v>424.55</v>
          </cell>
          <cell r="H2515">
            <v>909.03</v>
          </cell>
          <cell r="AI2515">
            <v>0</v>
          </cell>
          <cell r="AJ2515" t="str">
            <v>N</v>
          </cell>
        </row>
        <row r="2516">
          <cell r="A2516" t="str">
            <v>24-29-b-01</v>
          </cell>
          <cell r="B2516" t="str">
            <v>Providing and installing  PVC tappered core BSS ClassC'working pressure : 2" i/d</v>
          </cell>
          <cell r="C2516" t="str">
            <v>Each</v>
          </cell>
          <cell r="D2516">
            <v>98.19</v>
          </cell>
          <cell r="E2516">
            <v>184.71</v>
          </cell>
          <cell r="F2516" t="str">
            <v>Each</v>
          </cell>
          <cell r="G2516">
            <v>98.19</v>
          </cell>
          <cell r="H2516">
            <v>184.71</v>
          </cell>
          <cell r="AI2516">
            <v>0</v>
          </cell>
          <cell r="AJ2516" t="str">
            <v>N</v>
          </cell>
        </row>
        <row r="2517">
          <cell r="A2517" t="str">
            <v>24-29-b-02</v>
          </cell>
          <cell r="B2517" t="str">
            <v>Providing and installing  PVC tappered core BSS ClassC'working pressure : 3" i/d</v>
          </cell>
          <cell r="C2517" t="str">
            <v>Each</v>
          </cell>
          <cell r="D2517">
            <v>107.53</v>
          </cell>
          <cell r="E2517">
            <v>211.35</v>
          </cell>
          <cell r="F2517" t="str">
            <v>Each</v>
          </cell>
          <cell r="G2517">
            <v>107.53</v>
          </cell>
          <cell r="H2517">
            <v>211.35</v>
          </cell>
          <cell r="AI2517">
            <v>0</v>
          </cell>
          <cell r="AJ2517" t="str">
            <v>N</v>
          </cell>
        </row>
        <row r="2518">
          <cell r="A2518" t="str">
            <v>24-29-b-03</v>
          </cell>
          <cell r="B2518" t="str">
            <v>Providing and installing  PVC tappered core BSS ClassC'working pressure : 4" i/d</v>
          </cell>
          <cell r="C2518" t="str">
            <v>Each</v>
          </cell>
          <cell r="D2518">
            <v>143.38</v>
          </cell>
          <cell r="E2518">
            <v>267.95999999999998</v>
          </cell>
          <cell r="F2518" t="str">
            <v>Each</v>
          </cell>
          <cell r="G2518">
            <v>143.38</v>
          </cell>
          <cell r="H2518">
            <v>267.95999999999998</v>
          </cell>
          <cell r="AI2518">
            <v>0</v>
          </cell>
          <cell r="AJ2518" t="str">
            <v>N</v>
          </cell>
        </row>
        <row r="2519">
          <cell r="A2519" t="str">
            <v>24-29-b-04</v>
          </cell>
          <cell r="B2519" t="str">
            <v>Providing and installing  PVC tappered core BSS ClassC'working pressure : 6" i/d</v>
          </cell>
          <cell r="C2519" t="str">
            <v>Each</v>
          </cell>
          <cell r="D2519">
            <v>208.19</v>
          </cell>
          <cell r="E2519">
            <v>369.11</v>
          </cell>
          <cell r="F2519" t="str">
            <v>Each</v>
          </cell>
          <cell r="G2519">
            <v>208.19</v>
          </cell>
          <cell r="H2519">
            <v>369.11</v>
          </cell>
          <cell r="AI2519">
            <v>0</v>
          </cell>
          <cell r="AJ2519" t="str">
            <v>N</v>
          </cell>
        </row>
        <row r="2520">
          <cell r="A2520" t="str">
            <v>24-29-b-05</v>
          </cell>
          <cell r="B2520" t="str">
            <v>Providing and installing  PVC tappered core BSS ClassC'working pressure : 8" i/d</v>
          </cell>
          <cell r="C2520" t="str">
            <v>Each</v>
          </cell>
          <cell r="D2520">
            <v>286.75</v>
          </cell>
          <cell r="E2520">
            <v>554.95000000000005</v>
          </cell>
          <cell r="F2520" t="str">
            <v>Each</v>
          </cell>
          <cell r="G2520">
            <v>286.75</v>
          </cell>
          <cell r="H2520">
            <v>554.95000000000005</v>
          </cell>
          <cell r="AI2520">
            <v>0</v>
          </cell>
          <cell r="AJ2520" t="str">
            <v>N</v>
          </cell>
        </row>
        <row r="2521">
          <cell r="A2521" t="str">
            <v>24-29-b-06</v>
          </cell>
          <cell r="B2521" t="str">
            <v>Providing and installing  PVC tappered core BSS ClassC'working pressure : 10" i/d</v>
          </cell>
          <cell r="C2521" t="str">
            <v>Each</v>
          </cell>
          <cell r="D2521">
            <v>358.44</v>
          </cell>
          <cell r="E2521">
            <v>818.7</v>
          </cell>
          <cell r="F2521" t="str">
            <v>Each</v>
          </cell>
          <cell r="G2521">
            <v>358.44</v>
          </cell>
          <cell r="H2521">
            <v>818.7</v>
          </cell>
          <cell r="AI2521">
            <v>0</v>
          </cell>
          <cell r="AJ2521" t="str">
            <v>N</v>
          </cell>
        </row>
        <row r="2522">
          <cell r="A2522" t="str">
            <v>24-29-b-07</v>
          </cell>
          <cell r="B2522" t="str">
            <v>Providing and installing  PVC tappered core BSS ClassC'working pressure : 12" i/d</v>
          </cell>
          <cell r="C2522" t="str">
            <v>Each</v>
          </cell>
          <cell r="D2522">
            <v>430.96</v>
          </cell>
          <cell r="E2522">
            <v>976.01</v>
          </cell>
          <cell r="F2522" t="str">
            <v>Each</v>
          </cell>
          <cell r="G2522">
            <v>430.96</v>
          </cell>
          <cell r="H2522">
            <v>976.01</v>
          </cell>
          <cell r="AI2522">
            <v>0</v>
          </cell>
          <cell r="AJ2522" t="str">
            <v>N</v>
          </cell>
        </row>
        <row r="2523">
          <cell r="A2523" t="str">
            <v>24-29-c-01</v>
          </cell>
          <cell r="B2523" t="str">
            <v>Providing and installing  PVC tappered core BSS ClassD'working pressure : 2" i/d</v>
          </cell>
          <cell r="C2523" t="str">
            <v>Each</v>
          </cell>
          <cell r="D2523">
            <v>98.19</v>
          </cell>
          <cell r="E2523">
            <v>167.4</v>
          </cell>
          <cell r="F2523" t="str">
            <v>Each</v>
          </cell>
          <cell r="G2523">
            <v>98.19</v>
          </cell>
          <cell r="H2523">
            <v>167.4</v>
          </cell>
          <cell r="AI2523">
            <v>0</v>
          </cell>
          <cell r="AJ2523" t="str">
            <v>N</v>
          </cell>
        </row>
        <row r="2524">
          <cell r="A2524" t="str">
            <v>24-29-c-02</v>
          </cell>
          <cell r="B2524" t="str">
            <v>Providing and installing  PVC tappered core BSS ClassD'working pressure : 3" i/d</v>
          </cell>
          <cell r="C2524" t="str">
            <v>Each</v>
          </cell>
          <cell r="D2524">
            <v>107.53</v>
          </cell>
          <cell r="E2524">
            <v>197.51</v>
          </cell>
          <cell r="F2524" t="str">
            <v>Each</v>
          </cell>
          <cell r="G2524">
            <v>107.53</v>
          </cell>
          <cell r="H2524">
            <v>197.51</v>
          </cell>
          <cell r="AI2524">
            <v>0</v>
          </cell>
          <cell r="AJ2524" t="str">
            <v>N</v>
          </cell>
        </row>
        <row r="2525">
          <cell r="A2525" t="str">
            <v>24-29-c-03</v>
          </cell>
          <cell r="B2525" t="str">
            <v>Providing and installing  PVC tappered core BSS ClassD'working pressure : 4" i/d</v>
          </cell>
          <cell r="C2525" t="str">
            <v>Each</v>
          </cell>
          <cell r="D2525">
            <v>143.38</v>
          </cell>
          <cell r="E2525">
            <v>286.99</v>
          </cell>
          <cell r="F2525" t="str">
            <v>Each</v>
          </cell>
          <cell r="G2525">
            <v>143.38</v>
          </cell>
          <cell r="H2525">
            <v>286.99</v>
          </cell>
          <cell r="AI2525">
            <v>0</v>
          </cell>
          <cell r="AJ2525" t="str">
            <v>N</v>
          </cell>
        </row>
        <row r="2526">
          <cell r="A2526" t="str">
            <v>24-29-c-04</v>
          </cell>
          <cell r="B2526" t="str">
            <v>Providing and installing  PVC tappered core BSS ClassD'working pressure : 6" i/d</v>
          </cell>
          <cell r="C2526" t="str">
            <v>Each</v>
          </cell>
          <cell r="D2526">
            <v>207.89</v>
          </cell>
          <cell r="E2526">
            <v>424.18</v>
          </cell>
          <cell r="F2526" t="str">
            <v>Each</v>
          </cell>
          <cell r="G2526">
            <v>207.89</v>
          </cell>
          <cell r="H2526">
            <v>424.18</v>
          </cell>
          <cell r="AI2526">
            <v>0</v>
          </cell>
          <cell r="AJ2526" t="str">
            <v>N</v>
          </cell>
        </row>
        <row r="2527">
          <cell r="A2527" t="str">
            <v>24-29-c-05</v>
          </cell>
          <cell r="B2527" t="str">
            <v>Providing and installing  PVC tappered core BSS ClassD'working pressure : 8" i/d</v>
          </cell>
          <cell r="C2527" t="str">
            <v>Each</v>
          </cell>
          <cell r="D2527">
            <v>286.75</v>
          </cell>
          <cell r="E2527">
            <v>650.11</v>
          </cell>
          <cell r="F2527" t="str">
            <v>Each</v>
          </cell>
          <cell r="G2527">
            <v>286.75</v>
          </cell>
          <cell r="H2527">
            <v>650.11</v>
          </cell>
          <cell r="AI2527">
            <v>0</v>
          </cell>
          <cell r="AJ2527" t="str">
            <v>N</v>
          </cell>
        </row>
        <row r="2528">
          <cell r="A2528" t="str">
            <v>24-29-c-06</v>
          </cell>
          <cell r="B2528" t="str">
            <v>Providing and installing  PVC tappered core BSS ClassD'working pressure : 10" i/d</v>
          </cell>
          <cell r="C2528" t="str">
            <v>Each</v>
          </cell>
          <cell r="D2528">
            <v>358.44</v>
          </cell>
          <cell r="E2528">
            <v>1033.25</v>
          </cell>
          <cell r="F2528" t="str">
            <v>Each</v>
          </cell>
          <cell r="G2528">
            <v>358.44</v>
          </cell>
          <cell r="H2528">
            <v>1033.26</v>
          </cell>
          <cell r="AI2528">
            <v>0</v>
          </cell>
          <cell r="AJ2528" t="str">
            <v>N</v>
          </cell>
        </row>
        <row r="2529">
          <cell r="A2529" t="str">
            <v>24-29-c-07</v>
          </cell>
          <cell r="B2529" t="str">
            <v>Providing and installing  PVC tappered core BSS ClassD'working pressure : 12" i/d</v>
          </cell>
          <cell r="C2529" t="str">
            <v>Each</v>
          </cell>
          <cell r="D2529">
            <v>430.13</v>
          </cell>
          <cell r="E2529">
            <v>1314.31</v>
          </cell>
          <cell r="F2529" t="str">
            <v>Each</v>
          </cell>
          <cell r="G2529">
            <v>430.13</v>
          </cell>
          <cell r="H2529">
            <v>1314.31</v>
          </cell>
          <cell r="AI2529">
            <v>0</v>
          </cell>
          <cell r="AJ2529" t="str">
            <v>N</v>
          </cell>
        </row>
        <row r="2530">
          <cell r="A2530" t="str">
            <v>24-30-a-01</v>
          </cell>
          <cell r="B2530" t="str">
            <v>Providing and Laying  HDPE pipe Din-/Din-/ISO-4427incl testing &amp; disinfect complete (20mm dia)</v>
          </cell>
          <cell r="C2530" t="str">
            <v>1 Rft</v>
          </cell>
          <cell r="D2530">
            <v>13.14</v>
          </cell>
          <cell r="E2530">
            <v>24.4</v>
          </cell>
          <cell r="F2530" t="str">
            <v>m</v>
          </cell>
          <cell r="G2530">
            <v>43.1</v>
          </cell>
          <cell r="H2530">
            <v>80.06</v>
          </cell>
          <cell r="AI2530">
            <v>0</v>
          </cell>
          <cell r="AJ2530" t="str">
            <v>N</v>
          </cell>
        </row>
        <row r="2531">
          <cell r="A2531" t="str">
            <v>24-30-a-02</v>
          </cell>
          <cell r="B2531" t="str">
            <v>Providing and Laying  HDPE pipeDin-8074/Din-8075/ISO-4427 including testing &amp; disinfectcomplete (25mm dia)</v>
          </cell>
          <cell r="C2531" t="str">
            <v>1 Rft</v>
          </cell>
          <cell r="D2531">
            <v>13.14</v>
          </cell>
          <cell r="E2531">
            <v>27.78</v>
          </cell>
          <cell r="F2531" t="str">
            <v>m</v>
          </cell>
          <cell r="G2531">
            <v>43.1</v>
          </cell>
          <cell r="H2531">
            <v>91.14</v>
          </cell>
          <cell r="AI2531">
            <v>0</v>
          </cell>
          <cell r="AJ2531" t="str">
            <v>N</v>
          </cell>
        </row>
        <row r="2532">
          <cell r="A2532" t="str">
            <v>24-30-a-03</v>
          </cell>
          <cell r="B2532" t="str">
            <v>Providing and Laying  HDPE pipeDin-8074/Din-8075/ISO-4427 incl testing &amp; disinfectcomplete (32mm dia)</v>
          </cell>
          <cell r="C2532" t="str">
            <v>1 Rft</v>
          </cell>
          <cell r="D2532">
            <v>13.14</v>
          </cell>
          <cell r="E2532">
            <v>37.58</v>
          </cell>
          <cell r="F2532" t="str">
            <v>m</v>
          </cell>
          <cell r="G2532">
            <v>43.1</v>
          </cell>
          <cell r="H2532">
            <v>123.29</v>
          </cell>
          <cell r="AI2532">
            <v>0</v>
          </cell>
          <cell r="AJ2532" t="str">
            <v>N</v>
          </cell>
        </row>
        <row r="2533">
          <cell r="A2533" t="str">
            <v>24-30-a-04</v>
          </cell>
          <cell r="B2533" t="str">
            <v>Providing and Laying  HDPE pipeDin-8074/Din-8075/ISO-4427 including testing &amp; disinfectcomplete (40mm dia)</v>
          </cell>
          <cell r="C2533" t="str">
            <v>1 Rft</v>
          </cell>
          <cell r="D2533">
            <v>17.48</v>
          </cell>
          <cell r="E2533">
            <v>54.99</v>
          </cell>
          <cell r="F2533" t="str">
            <v>m</v>
          </cell>
          <cell r="G2533">
            <v>57.36</v>
          </cell>
          <cell r="H2533">
            <v>180.43</v>
          </cell>
          <cell r="AI2533">
            <v>0</v>
          </cell>
          <cell r="AJ2533" t="str">
            <v>N</v>
          </cell>
        </row>
        <row r="2534">
          <cell r="A2534" t="str">
            <v>24-30-a-05</v>
          </cell>
          <cell r="B2534" t="str">
            <v>Providing and Laying  HDPE pipeDin-8074/Din-8075/ISO-4427 including testing &amp; disinfectcomplete (50mm dia)</v>
          </cell>
          <cell r="C2534" t="str">
            <v>1 Rft</v>
          </cell>
          <cell r="D2534">
            <v>17.48</v>
          </cell>
          <cell r="E2534">
            <v>75.59</v>
          </cell>
          <cell r="F2534" t="str">
            <v>m</v>
          </cell>
          <cell r="G2534">
            <v>57.36</v>
          </cell>
          <cell r="H2534">
            <v>247.98</v>
          </cell>
          <cell r="AI2534">
            <v>0</v>
          </cell>
          <cell r="AJ2534" t="str">
            <v>N</v>
          </cell>
        </row>
        <row r="2535">
          <cell r="A2535" t="str">
            <v>24-30-a-06</v>
          </cell>
          <cell r="B2535" t="str">
            <v>Providing and Laying  HDPE pipeDin-8074/Din-8075/ISO-4427 incl testing &amp; disinfectcomplete (75mm dia)</v>
          </cell>
          <cell r="C2535" t="str">
            <v>1 Rft</v>
          </cell>
          <cell r="D2535">
            <v>17.48</v>
          </cell>
          <cell r="E2535">
            <v>148.63999999999999</v>
          </cell>
          <cell r="F2535" t="str">
            <v>m</v>
          </cell>
          <cell r="G2535">
            <v>57.36</v>
          </cell>
          <cell r="H2535">
            <v>487.66</v>
          </cell>
          <cell r="AI2535">
            <v>0</v>
          </cell>
          <cell r="AJ2535" t="str">
            <v>N</v>
          </cell>
        </row>
        <row r="2536">
          <cell r="A2536" t="str">
            <v>24-30-a-07</v>
          </cell>
          <cell r="B2536" t="str">
            <v>Providing and Laying  HDPE pipeDin-8074/Din-8075/ISO-4427 including testing &amp; disinfectcomplete (110mm dia)</v>
          </cell>
          <cell r="C2536" t="str">
            <v>1 Rft</v>
          </cell>
          <cell r="D2536">
            <v>19.670000000000002</v>
          </cell>
          <cell r="E2536">
            <v>295.89999999999998</v>
          </cell>
          <cell r="F2536" t="str">
            <v>m</v>
          </cell>
          <cell r="G2536">
            <v>64.540000000000006</v>
          </cell>
          <cell r="H2536">
            <v>970.79</v>
          </cell>
          <cell r="AI2536">
            <v>0</v>
          </cell>
          <cell r="AJ2536" t="str">
            <v>N</v>
          </cell>
        </row>
        <row r="2537">
          <cell r="A2537" t="str">
            <v>24-30-b-01</v>
          </cell>
          <cell r="B2537" t="str">
            <v>Providing and installing  HDPE Socket 20mm dia</v>
          </cell>
          <cell r="C2537" t="str">
            <v>Each</v>
          </cell>
          <cell r="D2537">
            <v>34.409999999999997</v>
          </cell>
          <cell r="E2537">
            <v>56.19</v>
          </cell>
          <cell r="F2537" t="str">
            <v>Each</v>
          </cell>
          <cell r="G2537">
            <v>34.409999999999997</v>
          </cell>
          <cell r="H2537">
            <v>56.19</v>
          </cell>
          <cell r="AI2537">
            <v>0</v>
          </cell>
          <cell r="AJ2537" t="str">
            <v>N</v>
          </cell>
        </row>
        <row r="2538">
          <cell r="A2538" t="str">
            <v>24-30-b-02</v>
          </cell>
          <cell r="B2538" t="str">
            <v>Providing and installing  HDPE Socket 25mm dia</v>
          </cell>
          <cell r="C2538" t="str">
            <v>Each</v>
          </cell>
          <cell r="D2538">
            <v>34.409999999999997</v>
          </cell>
          <cell r="E2538">
            <v>47.72</v>
          </cell>
          <cell r="F2538" t="str">
            <v>Each</v>
          </cell>
          <cell r="G2538">
            <v>34.409999999999997</v>
          </cell>
          <cell r="H2538">
            <v>47.72</v>
          </cell>
          <cell r="AI2538">
            <v>0</v>
          </cell>
          <cell r="AJ2538" t="str">
            <v>N</v>
          </cell>
        </row>
        <row r="2539">
          <cell r="A2539" t="str">
            <v>24-30-b-03</v>
          </cell>
          <cell r="B2539" t="str">
            <v>Providing and installing  HDPE Socket 32mm dia</v>
          </cell>
          <cell r="C2539" t="str">
            <v>Each</v>
          </cell>
          <cell r="D2539">
            <v>34.409999999999997</v>
          </cell>
          <cell r="E2539">
            <v>50.14</v>
          </cell>
          <cell r="F2539" t="str">
            <v>Each</v>
          </cell>
          <cell r="G2539">
            <v>34.409999999999997</v>
          </cell>
          <cell r="H2539">
            <v>50.14</v>
          </cell>
          <cell r="AI2539">
            <v>0</v>
          </cell>
          <cell r="AJ2539" t="str">
            <v>N</v>
          </cell>
        </row>
        <row r="2540">
          <cell r="A2540" t="str">
            <v>24-30-b-04</v>
          </cell>
          <cell r="B2540" t="str">
            <v>Providing and installing  HDPE Socket 40mm dia</v>
          </cell>
          <cell r="C2540" t="str">
            <v>Each</v>
          </cell>
          <cell r="D2540">
            <v>48.05</v>
          </cell>
          <cell r="E2540">
            <v>81.93</v>
          </cell>
          <cell r="F2540" t="str">
            <v>Each</v>
          </cell>
          <cell r="G2540">
            <v>48.05</v>
          </cell>
          <cell r="H2540">
            <v>81.93</v>
          </cell>
          <cell r="AI2540">
            <v>0</v>
          </cell>
          <cell r="AJ2540" t="str">
            <v>N</v>
          </cell>
        </row>
        <row r="2541">
          <cell r="A2541" t="str">
            <v>24-30-b-05</v>
          </cell>
          <cell r="B2541" t="str">
            <v>Providing and installing  HDPE Socket 50mm dia</v>
          </cell>
          <cell r="C2541" t="str">
            <v>Each</v>
          </cell>
          <cell r="D2541">
            <v>255.21</v>
          </cell>
          <cell r="E2541">
            <v>285.45999999999998</v>
          </cell>
          <cell r="F2541" t="str">
            <v>Each</v>
          </cell>
          <cell r="G2541">
            <v>255.21</v>
          </cell>
          <cell r="H2541">
            <v>285.45999999999998</v>
          </cell>
          <cell r="AI2541">
            <v>0</v>
          </cell>
          <cell r="AJ2541" t="str">
            <v>N</v>
          </cell>
        </row>
        <row r="2542">
          <cell r="A2542" t="str">
            <v>24-30-b-06</v>
          </cell>
          <cell r="B2542" t="str">
            <v>Providing and installing  HDPE Socket 75mm dia</v>
          </cell>
          <cell r="C2542" t="str">
            <v>Each</v>
          </cell>
          <cell r="D2542">
            <v>50.18</v>
          </cell>
          <cell r="E2542">
            <v>146.97999999999999</v>
          </cell>
          <cell r="F2542" t="str">
            <v>Each</v>
          </cell>
          <cell r="G2542">
            <v>50.18</v>
          </cell>
          <cell r="H2542">
            <v>146.97999999999999</v>
          </cell>
          <cell r="AI2542">
            <v>0</v>
          </cell>
          <cell r="AJ2542" t="str">
            <v>N</v>
          </cell>
        </row>
        <row r="2543">
          <cell r="A2543" t="str">
            <v>24-30-b-07</v>
          </cell>
          <cell r="B2543" t="str">
            <v>Providing and installing  HDPE Socket 110mm dia</v>
          </cell>
          <cell r="C2543" t="str">
            <v>Each</v>
          </cell>
          <cell r="D2543">
            <v>71.69</v>
          </cell>
          <cell r="E2543">
            <v>192.69</v>
          </cell>
          <cell r="F2543" t="str">
            <v>Each</v>
          </cell>
          <cell r="G2543">
            <v>71.69</v>
          </cell>
          <cell r="H2543">
            <v>192.69</v>
          </cell>
          <cell r="AI2543">
            <v>0</v>
          </cell>
          <cell r="AJ2543" t="str">
            <v>N</v>
          </cell>
        </row>
        <row r="2544">
          <cell r="A2544" t="str">
            <v>24-30-c-01</v>
          </cell>
          <cell r="B2544" t="str">
            <v>Providing and installing  HDPE Tee 20mm dia</v>
          </cell>
          <cell r="C2544" t="str">
            <v>Each</v>
          </cell>
          <cell r="D2544">
            <v>114.7</v>
          </cell>
          <cell r="E2544">
            <v>135.27000000000001</v>
          </cell>
          <cell r="F2544" t="str">
            <v>Each</v>
          </cell>
          <cell r="G2544">
            <v>114.7</v>
          </cell>
          <cell r="H2544">
            <v>135.27000000000001</v>
          </cell>
          <cell r="AI2544">
            <v>0</v>
          </cell>
          <cell r="AJ2544" t="str">
            <v>N</v>
          </cell>
        </row>
        <row r="2545">
          <cell r="A2545" t="str">
            <v>24-30-c-02</v>
          </cell>
          <cell r="B2545" t="str">
            <v>Providing and installing  HDPE Tee 25mm dia</v>
          </cell>
          <cell r="C2545" t="str">
            <v>Each</v>
          </cell>
          <cell r="D2545">
            <v>114.7</v>
          </cell>
          <cell r="E2545">
            <v>144.94999999999999</v>
          </cell>
          <cell r="F2545" t="str">
            <v>Each</v>
          </cell>
          <cell r="G2545">
            <v>114.7</v>
          </cell>
          <cell r="H2545">
            <v>144.94999999999999</v>
          </cell>
          <cell r="AI2545">
            <v>0</v>
          </cell>
          <cell r="AJ2545" t="str">
            <v>N</v>
          </cell>
        </row>
        <row r="2546">
          <cell r="A2546" t="str">
            <v>24-30-c-03</v>
          </cell>
          <cell r="B2546" t="str">
            <v>Providing and installing  HDPE Tee 32mm dia</v>
          </cell>
          <cell r="C2546" t="str">
            <v>Each</v>
          </cell>
          <cell r="D2546">
            <v>114.7</v>
          </cell>
          <cell r="E2546">
            <v>158.26</v>
          </cell>
          <cell r="F2546" t="str">
            <v>Each</v>
          </cell>
          <cell r="G2546">
            <v>114.7</v>
          </cell>
          <cell r="H2546">
            <v>158.26</v>
          </cell>
          <cell r="AI2546">
            <v>0</v>
          </cell>
          <cell r="AJ2546" t="str">
            <v>N</v>
          </cell>
        </row>
        <row r="2547">
          <cell r="A2547" t="str">
            <v>24-30-c-04</v>
          </cell>
          <cell r="B2547" t="str">
            <v>Providing and installing  HDPE Tee 40mm dia</v>
          </cell>
          <cell r="C2547" t="str">
            <v>Each</v>
          </cell>
          <cell r="D2547">
            <v>143.38</v>
          </cell>
          <cell r="E2547">
            <v>215.98</v>
          </cell>
          <cell r="F2547" t="str">
            <v>Each</v>
          </cell>
          <cell r="G2547">
            <v>143.38</v>
          </cell>
          <cell r="H2547">
            <v>215.98</v>
          </cell>
          <cell r="AI2547">
            <v>0</v>
          </cell>
          <cell r="AJ2547" t="str">
            <v>N</v>
          </cell>
        </row>
        <row r="2548">
          <cell r="A2548" t="str">
            <v>24-30-c-05</v>
          </cell>
          <cell r="B2548" t="str">
            <v>Providing and installing  HDPE Tee 50mm dia</v>
          </cell>
          <cell r="C2548" t="str">
            <v>Each</v>
          </cell>
          <cell r="D2548">
            <v>143.38</v>
          </cell>
          <cell r="E2548">
            <v>297.05</v>
          </cell>
          <cell r="F2548" t="str">
            <v>Each</v>
          </cell>
          <cell r="G2548">
            <v>143.38</v>
          </cell>
          <cell r="H2548">
            <v>297.05</v>
          </cell>
          <cell r="AI2548">
            <v>0</v>
          </cell>
          <cell r="AJ2548" t="str">
            <v>N</v>
          </cell>
        </row>
        <row r="2549">
          <cell r="A2549" t="str">
            <v>24-30-c-06</v>
          </cell>
          <cell r="B2549" t="str">
            <v>Providing and installing  HDPE Tee 75mm dia</v>
          </cell>
          <cell r="C2549" t="str">
            <v>Each</v>
          </cell>
          <cell r="D2549">
            <v>172.05</v>
          </cell>
          <cell r="E2549">
            <v>2646.5</v>
          </cell>
          <cell r="F2549" t="str">
            <v>Each</v>
          </cell>
          <cell r="G2549">
            <v>172.05</v>
          </cell>
          <cell r="H2549">
            <v>2646.5</v>
          </cell>
          <cell r="AI2549">
            <v>0</v>
          </cell>
          <cell r="AJ2549" t="str">
            <v>N</v>
          </cell>
        </row>
        <row r="2550">
          <cell r="A2550" t="str">
            <v>24-30-c-07</v>
          </cell>
          <cell r="B2550" t="str">
            <v>Providing and installing  HDPE Tee 110mm dia</v>
          </cell>
          <cell r="C2550" t="str">
            <v>Each</v>
          </cell>
          <cell r="D2550">
            <v>229.4</v>
          </cell>
          <cell r="E2550">
            <v>3107.39</v>
          </cell>
          <cell r="F2550" t="str">
            <v>Each</v>
          </cell>
          <cell r="G2550">
            <v>229.4</v>
          </cell>
          <cell r="H2550">
            <v>3107.39</v>
          </cell>
          <cell r="AI2550">
            <v>0</v>
          </cell>
          <cell r="AJ2550" t="str">
            <v>N</v>
          </cell>
        </row>
        <row r="2551">
          <cell r="A2551" t="str">
            <v>24-30-d-01</v>
          </cell>
          <cell r="B2551" t="str">
            <v>Providing and installing  HDPE bend 20mm dia</v>
          </cell>
          <cell r="C2551" t="str">
            <v>Each</v>
          </cell>
          <cell r="D2551">
            <v>77.650000000000006</v>
          </cell>
          <cell r="E2551">
            <v>95.81</v>
          </cell>
          <cell r="F2551" t="str">
            <v>Each</v>
          </cell>
          <cell r="G2551">
            <v>77.650000000000006</v>
          </cell>
          <cell r="H2551">
            <v>95.81</v>
          </cell>
          <cell r="AI2551">
            <v>0</v>
          </cell>
          <cell r="AJ2551" t="str">
            <v>N</v>
          </cell>
        </row>
        <row r="2552">
          <cell r="A2552" t="str">
            <v>24-30-d-02</v>
          </cell>
          <cell r="B2552" t="str">
            <v>Providing and installing  HDPE bend 25mm dia</v>
          </cell>
          <cell r="C2552" t="str">
            <v>Each</v>
          </cell>
          <cell r="D2552">
            <v>77.650000000000006</v>
          </cell>
          <cell r="E2552">
            <v>101.86</v>
          </cell>
          <cell r="F2552" t="str">
            <v>Each</v>
          </cell>
          <cell r="G2552">
            <v>77.650000000000006</v>
          </cell>
          <cell r="H2552">
            <v>101.86</v>
          </cell>
          <cell r="AI2552">
            <v>0</v>
          </cell>
          <cell r="AJ2552" t="str">
            <v>N</v>
          </cell>
        </row>
        <row r="2553">
          <cell r="A2553" t="str">
            <v>24-30-d-03</v>
          </cell>
          <cell r="B2553" t="str">
            <v>Providing and installing  HDPE bend 32mm dia</v>
          </cell>
          <cell r="C2553" t="str">
            <v>Each</v>
          </cell>
          <cell r="D2553">
            <v>77.650000000000006</v>
          </cell>
          <cell r="E2553">
            <v>113.96</v>
          </cell>
          <cell r="F2553" t="str">
            <v>Each</v>
          </cell>
          <cell r="G2553">
            <v>77.650000000000006</v>
          </cell>
          <cell r="H2553">
            <v>113.96</v>
          </cell>
          <cell r="AI2553">
            <v>0</v>
          </cell>
          <cell r="AJ2553" t="str">
            <v>N</v>
          </cell>
        </row>
        <row r="2554">
          <cell r="A2554" t="str">
            <v>24-30-d-04</v>
          </cell>
          <cell r="B2554" t="str">
            <v>Providing and installing  HDPE bend 40mm dia</v>
          </cell>
          <cell r="C2554" t="str">
            <v>Each</v>
          </cell>
          <cell r="D2554">
            <v>98.19</v>
          </cell>
          <cell r="E2554">
            <v>153.85</v>
          </cell>
          <cell r="F2554" t="str">
            <v>Each</v>
          </cell>
          <cell r="G2554">
            <v>98.19</v>
          </cell>
          <cell r="H2554">
            <v>153.85</v>
          </cell>
          <cell r="AI2554">
            <v>0</v>
          </cell>
          <cell r="AJ2554" t="str">
            <v>N</v>
          </cell>
        </row>
        <row r="2555">
          <cell r="A2555" t="str">
            <v>24-30-d-05</v>
          </cell>
          <cell r="B2555" t="str">
            <v>Providing and installing  HDPE bend 50mm dia</v>
          </cell>
          <cell r="C2555" t="str">
            <v>Each</v>
          </cell>
          <cell r="D2555">
            <v>98.19</v>
          </cell>
          <cell r="E2555">
            <v>170.79</v>
          </cell>
          <cell r="F2555" t="str">
            <v>Each</v>
          </cell>
          <cell r="G2555">
            <v>98.19</v>
          </cell>
          <cell r="H2555">
            <v>170.79</v>
          </cell>
          <cell r="AI2555">
            <v>0</v>
          </cell>
          <cell r="AJ2555" t="str">
            <v>N</v>
          </cell>
        </row>
        <row r="2556">
          <cell r="A2556" t="str">
            <v>24-30-d-06</v>
          </cell>
          <cell r="B2556" t="str">
            <v>Providing and installing  HDPE bend 75mm dia</v>
          </cell>
          <cell r="C2556" t="str">
            <v>Each</v>
          </cell>
          <cell r="D2556">
            <v>107.53</v>
          </cell>
          <cell r="E2556">
            <v>422.13</v>
          </cell>
          <cell r="F2556" t="str">
            <v>Each</v>
          </cell>
          <cell r="G2556">
            <v>107.53</v>
          </cell>
          <cell r="H2556">
            <v>422.13</v>
          </cell>
          <cell r="AI2556">
            <v>0</v>
          </cell>
          <cell r="AJ2556" t="str">
            <v>N</v>
          </cell>
        </row>
        <row r="2557">
          <cell r="A2557" t="str">
            <v>24-30-d-07</v>
          </cell>
          <cell r="B2557" t="str">
            <v>Providing and installing  HDPE bend 110mm dia</v>
          </cell>
          <cell r="C2557" t="str">
            <v>Each</v>
          </cell>
          <cell r="D2557">
            <v>143.38</v>
          </cell>
          <cell r="E2557">
            <v>415.63</v>
          </cell>
          <cell r="F2557" t="str">
            <v>Each</v>
          </cell>
          <cell r="G2557">
            <v>143.38</v>
          </cell>
          <cell r="H2557">
            <v>415.63</v>
          </cell>
          <cell r="AI2557">
            <v>0</v>
          </cell>
          <cell r="AJ2557" t="str">
            <v>N</v>
          </cell>
        </row>
        <row r="2558">
          <cell r="A2558" t="str">
            <v>24-30-e-01</v>
          </cell>
          <cell r="B2558" t="str">
            <v>Providing and installing  HDPE adaptor 20mm</v>
          </cell>
          <cell r="C2558" t="str">
            <v>Each</v>
          </cell>
          <cell r="D2558">
            <v>40.15</v>
          </cell>
          <cell r="E2558">
            <v>109.11</v>
          </cell>
          <cell r="F2558" t="str">
            <v>Each</v>
          </cell>
          <cell r="G2558">
            <v>40.15</v>
          </cell>
          <cell r="H2558">
            <v>109.11</v>
          </cell>
          <cell r="AI2558">
            <v>0</v>
          </cell>
          <cell r="AJ2558" t="str">
            <v>N</v>
          </cell>
        </row>
        <row r="2559">
          <cell r="A2559" t="str">
            <v>24-30-e-02</v>
          </cell>
          <cell r="B2559" t="str">
            <v>Providing and installing  HDPE adaptor 25mm</v>
          </cell>
          <cell r="C2559" t="str">
            <v>Each</v>
          </cell>
          <cell r="D2559">
            <v>40.15</v>
          </cell>
          <cell r="E2559">
            <v>188.98</v>
          </cell>
          <cell r="F2559" t="str">
            <v>Each</v>
          </cell>
          <cell r="G2559">
            <v>40.15</v>
          </cell>
          <cell r="H2559">
            <v>188.98</v>
          </cell>
          <cell r="AI2559">
            <v>0</v>
          </cell>
          <cell r="AJ2559" t="str">
            <v>N</v>
          </cell>
        </row>
        <row r="2560">
          <cell r="A2560" t="str">
            <v>24-30-e-03</v>
          </cell>
          <cell r="B2560" t="str">
            <v>Providing and installing  HDPE adaptor 32mm</v>
          </cell>
          <cell r="C2560" t="str">
            <v>Each</v>
          </cell>
          <cell r="D2560">
            <v>40.15</v>
          </cell>
          <cell r="E2560">
            <v>167.2</v>
          </cell>
          <cell r="F2560" t="str">
            <v>Each</v>
          </cell>
          <cell r="G2560">
            <v>40.15</v>
          </cell>
          <cell r="H2560">
            <v>167.2</v>
          </cell>
          <cell r="AI2560">
            <v>0</v>
          </cell>
          <cell r="AJ2560" t="str">
            <v>N</v>
          </cell>
        </row>
        <row r="2561">
          <cell r="A2561" t="str">
            <v>24-30-e-04</v>
          </cell>
          <cell r="B2561" t="str">
            <v>Providing and installing  HDPE adaptor 40mm</v>
          </cell>
          <cell r="C2561" t="str">
            <v>Each</v>
          </cell>
          <cell r="D2561">
            <v>48.05</v>
          </cell>
          <cell r="E2561">
            <v>314.25</v>
          </cell>
          <cell r="F2561" t="str">
            <v>Each</v>
          </cell>
          <cell r="G2561">
            <v>48.05</v>
          </cell>
          <cell r="H2561">
            <v>314.25</v>
          </cell>
          <cell r="AI2561">
            <v>0</v>
          </cell>
          <cell r="AJ2561" t="str">
            <v>N</v>
          </cell>
        </row>
        <row r="2562">
          <cell r="A2562" t="str">
            <v>24-30-e-05</v>
          </cell>
          <cell r="B2562" t="str">
            <v>Providing and installing  HDPE adaptor 50mm</v>
          </cell>
          <cell r="C2562" t="str">
            <v>Each</v>
          </cell>
          <cell r="D2562">
            <v>48.05</v>
          </cell>
          <cell r="E2562">
            <v>392.9</v>
          </cell>
          <cell r="F2562" t="str">
            <v>Each</v>
          </cell>
          <cell r="G2562">
            <v>48.05</v>
          </cell>
          <cell r="H2562">
            <v>392.9</v>
          </cell>
          <cell r="AI2562">
            <v>0</v>
          </cell>
          <cell r="AJ2562" t="str">
            <v>N</v>
          </cell>
        </row>
        <row r="2563">
          <cell r="A2563" t="str">
            <v>24-30-e-06</v>
          </cell>
          <cell r="B2563" t="str">
            <v>Providing and installing  HDPE adaptor 75mm</v>
          </cell>
          <cell r="C2563" t="str">
            <v>Each</v>
          </cell>
          <cell r="D2563">
            <v>50.18</v>
          </cell>
          <cell r="E2563">
            <v>957.68</v>
          </cell>
          <cell r="F2563" t="str">
            <v>Each</v>
          </cell>
          <cell r="G2563">
            <v>50.18</v>
          </cell>
          <cell r="H2563">
            <v>957.68</v>
          </cell>
          <cell r="AI2563">
            <v>0</v>
          </cell>
          <cell r="AJ2563" t="str">
            <v>N</v>
          </cell>
        </row>
        <row r="2564">
          <cell r="A2564" t="str">
            <v>24-30-e-07</v>
          </cell>
          <cell r="B2564" t="str">
            <v>Providing and installing  HDPE adaptor 110mm</v>
          </cell>
          <cell r="C2564" t="str">
            <v>Each</v>
          </cell>
          <cell r="D2564">
            <v>71.69</v>
          </cell>
          <cell r="E2564">
            <v>1959.29</v>
          </cell>
          <cell r="F2564" t="str">
            <v>Each</v>
          </cell>
          <cell r="G2564">
            <v>71.69</v>
          </cell>
          <cell r="H2564">
            <v>1959.29</v>
          </cell>
          <cell r="AI2564">
            <v>0</v>
          </cell>
          <cell r="AJ2564" t="str">
            <v>N</v>
          </cell>
        </row>
        <row r="2565">
          <cell r="A2565" t="str">
            <v>24-31-a</v>
          </cell>
          <cell r="B2565" t="str">
            <v>S/H/J G.I. Flanged Pipe 18" i/d 6.35mm thick</v>
          </cell>
          <cell r="C2565" t="str">
            <v>1 Rft</v>
          </cell>
          <cell r="D2565">
            <v>629.45000000000005</v>
          </cell>
          <cell r="E2565">
            <v>3101.09</v>
          </cell>
          <cell r="F2565" t="str">
            <v>m</v>
          </cell>
          <cell r="G2565">
            <v>2065.13</v>
          </cell>
          <cell r="H2565">
            <v>10174.19</v>
          </cell>
          <cell r="AI2565">
            <v>0</v>
          </cell>
          <cell r="AJ2565" t="str">
            <v>N</v>
          </cell>
        </row>
        <row r="2566">
          <cell r="A2566" t="str">
            <v>24-31-b</v>
          </cell>
          <cell r="B2566" t="str">
            <v>S/H/J G.I. Flanged Pipe 16" i/d 6.35mm thick</v>
          </cell>
          <cell r="C2566" t="str">
            <v>1 Rft</v>
          </cell>
          <cell r="D2566">
            <v>240.06</v>
          </cell>
          <cell r="E2566">
            <v>3732.12</v>
          </cell>
          <cell r="F2566" t="str">
            <v>m</v>
          </cell>
          <cell r="G2566">
            <v>787.6</v>
          </cell>
          <cell r="H2566">
            <v>12244.49</v>
          </cell>
          <cell r="AI2566">
            <v>0</v>
          </cell>
          <cell r="AJ2566" t="str">
            <v>N</v>
          </cell>
        </row>
        <row r="2567">
          <cell r="A2567" t="str">
            <v>24-31-c</v>
          </cell>
          <cell r="B2567" t="str">
            <v>S/H/J G.I. Flanged Pipe 12" i/d 6.35mm thick</v>
          </cell>
          <cell r="C2567" t="str">
            <v>1 Rft</v>
          </cell>
          <cell r="D2567">
            <v>314.73</v>
          </cell>
          <cell r="E2567">
            <v>2934.38</v>
          </cell>
          <cell r="F2567" t="str">
            <v>m</v>
          </cell>
          <cell r="G2567">
            <v>1032.56</v>
          </cell>
          <cell r="H2567">
            <v>9627.2199999999993</v>
          </cell>
          <cell r="AI2567">
            <v>0</v>
          </cell>
          <cell r="AJ2567" t="str">
            <v>N</v>
          </cell>
        </row>
        <row r="2568">
          <cell r="A2568" t="str">
            <v>24-31-d</v>
          </cell>
          <cell r="B2568" t="str">
            <v>S/H/J G.I. Flanged Pipe 10" i/d 6.35mm thick</v>
          </cell>
          <cell r="C2568" t="str">
            <v>1 Rft</v>
          </cell>
          <cell r="D2568">
            <v>262.27</v>
          </cell>
          <cell r="E2568">
            <v>2264.8200000000002</v>
          </cell>
          <cell r="F2568" t="str">
            <v>m</v>
          </cell>
          <cell r="G2568">
            <v>860.47</v>
          </cell>
          <cell r="H2568">
            <v>7430.52</v>
          </cell>
          <cell r="AI2568">
            <v>0</v>
          </cell>
          <cell r="AJ2568" t="str">
            <v>N</v>
          </cell>
        </row>
        <row r="2569">
          <cell r="A2569" t="str">
            <v>24-31-e</v>
          </cell>
          <cell r="B2569" t="str">
            <v>S/H/J G.I. Flanged Pipe 8" i/d 5mm thick</v>
          </cell>
          <cell r="C2569" t="str">
            <v>1 Rft</v>
          </cell>
          <cell r="D2569">
            <v>209.82</v>
          </cell>
          <cell r="E2569">
            <v>1884.46</v>
          </cell>
          <cell r="F2569" t="str">
            <v>m</v>
          </cell>
          <cell r="G2569">
            <v>688.38</v>
          </cell>
          <cell r="H2569">
            <v>6182.6</v>
          </cell>
          <cell r="AI2569">
            <v>0</v>
          </cell>
          <cell r="AJ2569" t="str">
            <v>N</v>
          </cell>
        </row>
        <row r="2570">
          <cell r="A2570" t="str">
            <v>24-31-f</v>
          </cell>
          <cell r="B2570" t="str">
            <v>S/H/J G.I. Flanged Pipe 6" i/d 5mm thick</v>
          </cell>
          <cell r="C2570" t="str">
            <v>1 Rft</v>
          </cell>
          <cell r="D2570">
            <v>157.36000000000001</v>
          </cell>
          <cell r="E2570">
            <v>980.16</v>
          </cell>
          <cell r="F2570" t="str">
            <v>m</v>
          </cell>
          <cell r="G2570">
            <v>516.28</v>
          </cell>
          <cell r="H2570">
            <v>3215.76</v>
          </cell>
          <cell r="AI2570">
            <v>0</v>
          </cell>
          <cell r="AJ2570" t="str">
            <v>N</v>
          </cell>
        </row>
        <row r="2571">
          <cell r="A2571" t="str">
            <v>24-31-g</v>
          </cell>
          <cell r="B2571" t="str">
            <v>S/H/J G.I. Flanged Pipe 4" i/d 5mm thick</v>
          </cell>
          <cell r="C2571" t="str">
            <v>1 Rft</v>
          </cell>
          <cell r="D2571">
            <v>104.91</v>
          </cell>
          <cell r="E2571">
            <v>556.24</v>
          </cell>
          <cell r="F2571" t="str">
            <v>m</v>
          </cell>
          <cell r="G2571">
            <v>344.19</v>
          </cell>
          <cell r="H2571">
            <v>1824.93</v>
          </cell>
          <cell r="AI2571">
            <v>0</v>
          </cell>
          <cell r="AJ2571" t="str">
            <v>N</v>
          </cell>
        </row>
        <row r="2572">
          <cell r="A2572" t="str">
            <v>24-32-a</v>
          </cell>
          <cell r="B2572" t="str">
            <v>S/H/J MS Flanged Pipe 18" i/d 6.35mm thick</v>
          </cell>
          <cell r="C2572" t="str">
            <v>1 Rft</v>
          </cell>
          <cell r="D2572">
            <v>524.54</v>
          </cell>
          <cell r="E2572">
            <v>3472.1</v>
          </cell>
          <cell r="F2572" t="str">
            <v>m</v>
          </cell>
          <cell r="G2572">
            <v>1720.94</v>
          </cell>
          <cell r="H2572">
            <v>11391.41</v>
          </cell>
          <cell r="AI2572">
            <v>0</v>
          </cell>
          <cell r="AJ2572" t="str">
            <v>N</v>
          </cell>
        </row>
        <row r="2573">
          <cell r="A2573" t="str">
            <v>24-32-b</v>
          </cell>
          <cell r="B2573" t="str">
            <v>S/H/J MS Flanged Pipe 16" i/d 6.35mm thick</v>
          </cell>
          <cell r="C2573" t="str">
            <v>1 Rft</v>
          </cell>
          <cell r="D2573">
            <v>349.7</v>
          </cell>
          <cell r="E2573">
            <v>2969.35</v>
          </cell>
          <cell r="F2573" t="str">
            <v>m</v>
          </cell>
          <cell r="G2573">
            <v>1147.29</v>
          </cell>
          <cell r="H2573">
            <v>9741.9500000000007</v>
          </cell>
          <cell r="AI2573">
            <v>0</v>
          </cell>
          <cell r="AJ2573" t="str">
            <v>N</v>
          </cell>
        </row>
        <row r="2574">
          <cell r="A2574" t="str">
            <v>24-32-c</v>
          </cell>
          <cell r="B2574" t="str">
            <v>S/H/J MS Flanged Pipe 12" i/d 6.35mm</v>
          </cell>
          <cell r="C2574" t="str">
            <v>1 Rft</v>
          </cell>
          <cell r="D2574">
            <v>262.27</v>
          </cell>
          <cell r="E2574">
            <v>2227.31</v>
          </cell>
          <cell r="F2574" t="str">
            <v>m</v>
          </cell>
          <cell r="G2574">
            <v>860.47</v>
          </cell>
          <cell r="H2574">
            <v>7307.45</v>
          </cell>
          <cell r="AI2574">
            <v>0</v>
          </cell>
          <cell r="AJ2574" t="str">
            <v>N</v>
          </cell>
        </row>
        <row r="2575">
          <cell r="A2575" t="str">
            <v>24-32-d</v>
          </cell>
          <cell r="B2575" t="str">
            <v>S/H/J MS Flanged Pipe 10" i/d 6.35mm thick</v>
          </cell>
          <cell r="C2575" t="str">
            <v>1 Rft</v>
          </cell>
          <cell r="D2575">
            <v>209.82</v>
          </cell>
          <cell r="E2575">
            <v>1734.42</v>
          </cell>
          <cell r="F2575" t="str">
            <v>m</v>
          </cell>
          <cell r="G2575">
            <v>688.38</v>
          </cell>
          <cell r="H2575">
            <v>5690.34</v>
          </cell>
          <cell r="AI2575">
            <v>0</v>
          </cell>
          <cell r="AJ2575" t="str">
            <v>N</v>
          </cell>
        </row>
        <row r="2576">
          <cell r="A2576" t="str">
            <v>24-32-e</v>
          </cell>
          <cell r="B2576" t="str">
            <v>S/H/J MS Flanged Pipe 8" i/d 5mm thick</v>
          </cell>
          <cell r="C2576" t="str">
            <v>1 Rft</v>
          </cell>
          <cell r="D2576">
            <v>174.85</v>
          </cell>
          <cell r="E2576">
            <v>1404.21</v>
          </cell>
          <cell r="F2576" t="str">
            <v>m</v>
          </cell>
          <cell r="G2576">
            <v>573.65</v>
          </cell>
          <cell r="H2576">
            <v>4606.9799999999996</v>
          </cell>
          <cell r="AI2576">
            <v>0</v>
          </cell>
          <cell r="AJ2576" t="str">
            <v>N</v>
          </cell>
        </row>
        <row r="2577">
          <cell r="A2577" t="str">
            <v>24-32-f</v>
          </cell>
          <cell r="B2577" t="str">
            <v>S/H/J MS Flanged Pipe 6" i/d 5mm thick</v>
          </cell>
          <cell r="C2577" t="str">
            <v>1 Rft</v>
          </cell>
          <cell r="D2577">
            <v>139.88</v>
          </cell>
          <cell r="E2577">
            <v>902.18</v>
          </cell>
          <cell r="F2577" t="str">
            <v>m</v>
          </cell>
          <cell r="G2577">
            <v>458.92</v>
          </cell>
          <cell r="H2577">
            <v>2959.9</v>
          </cell>
          <cell r="AI2577">
            <v>0</v>
          </cell>
          <cell r="AJ2577" t="str">
            <v>N</v>
          </cell>
        </row>
        <row r="2578">
          <cell r="A2578" t="str">
            <v>24-32-g</v>
          </cell>
          <cell r="B2578" t="str">
            <v>S/H/J MS Flanged Pipe 4" i/d 5mm thick</v>
          </cell>
          <cell r="C2578" t="str">
            <v>1 Rft</v>
          </cell>
          <cell r="D2578">
            <v>87.42</v>
          </cell>
          <cell r="E2578">
            <v>516.97</v>
          </cell>
          <cell r="F2578" t="str">
            <v>m</v>
          </cell>
          <cell r="G2578">
            <v>286.82</v>
          </cell>
          <cell r="H2578">
            <v>1696.11</v>
          </cell>
          <cell r="AI2578">
            <v>0</v>
          </cell>
          <cell r="AJ2578" t="str">
            <v>N</v>
          </cell>
        </row>
        <row r="2579">
          <cell r="A2579" t="str">
            <v>24-33</v>
          </cell>
          <cell r="B2579" t="str">
            <v>Supplying and Fixing  MS manhole cover of 0.25" thicksheet &amp; angle iron frame 2"x2"x0.25" with lock complete</v>
          </cell>
          <cell r="C2579" t="str">
            <v>1 Sft</v>
          </cell>
          <cell r="D2579">
            <v>41.2</v>
          </cell>
          <cell r="E2579">
            <v>417.95</v>
          </cell>
          <cell r="F2579" t="str">
            <v>m2</v>
          </cell>
          <cell r="G2579">
            <v>443.3</v>
          </cell>
          <cell r="H2579">
            <v>4497.1000000000004</v>
          </cell>
          <cell r="S2579">
            <v>5.0190000000000001</v>
          </cell>
          <cell r="T2579" t="str">
            <v>Kg</v>
          </cell>
          <cell r="U2579">
            <v>54.024000000000001</v>
          </cell>
          <cell r="V2579" t="str">
            <v>Kg</v>
          </cell>
          <cell r="AI2579">
            <v>59.042999999999999</v>
          </cell>
          <cell r="AJ2579" t="str">
            <v>Y</v>
          </cell>
        </row>
        <row r="2580">
          <cell r="A2580" t="str">
            <v>24-34</v>
          </cell>
          <cell r="B2580" t="str">
            <v>Supplying and Fixing  flat iron (2"x3/8") ladder for OHR,holes @ 15" c/c, steps of MS bars 5/8" i/d &amp; paint compl</v>
          </cell>
          <cell r="C2580" t="str">
            <v>1 Rft</v>
          </cell>
          <cell r="D2580">
            <v>23.82</v>
          </cell>
          <cell r="E2580">
            <v>459.64</v>
          </cell>
          <cell r="F2580" t="str">
            <v>m</v>
          </cell>
          <cell r="G2580">
            <v>78.14</v>
          </cell>
          <cell r="H2580">
            <v>1508</v>
          </cell>
          <cell r="S2580">
            <v>5</v>
          </cell>
          <cell r="T2580" t="str">
            <v>Kg</v>
          </cell>
          <cell r="U2580">
            <v>16.404</v>
          </cell>
          <cell r="V2580" t="str">
            <v>Kg</v>
          </cell>
          <cell r="AI2580">
            <v>21.404</v>
          </cell>
          <cell r="AJ2580" t="str">
            <v>Y</v>
          </cell>
        </row>
        <row r="2581">
          <cell r="A2581" t="str">
            <v>24-35</v>
          </cell>
          <cell r="B2581" t="str">
            <v>Supplying and Fixing  C.I. vent pipe for storage tanksincluding jally etc</v>
          </cell>
          <cell r="C2581" t="str">
            <v>1 Rft</v>
          </cell>
          <cell r="D2581">
            <v>1.75</v>
          </cell>
          <cell r="E2581">
            <v>46.02</v>
          </cell>
          <cell r="F2581" t="str">
            <v>m</v>
          </cell>
          <cell r="G2581">
            <v>5.74</v>
          </cell>
          <cell r="H2581">
            <v>150.97</v>
          </cell>
          <cell r="AI2581">
            <v>0</v>
          </cell>
          <cell r="AJ2581" t="str">
            <v>N</v>
          </cell>
        </row>
        <row r="2582">
          <cell r="A2582" t="str">
            <v>24-36-a</v>
          </cell>
          <cell r="B2582" t="str">
            <v>Supplying and Fixing  MS cap of 3/16" thick sheet : 10" i/d</v>
          </cell>
          <cell r="C2582" t="str">
            <v>Each</v>
          </cell>
          <cell r="D2582">
            <v>11.78</v>
          </cell>
          <cell r="E2582">
            <v>858.78</v>
          </cell>
          <cell r="F2582" t="str">
            <v>Each</v>
          </cell>
          <cell r="G2582">
            <v>11.78</v>
          </cell>
          <cell r="H2582">
            <v>858.78</v>
          </cell>
          <cell r="AI2582">
            <v>0</v>
          </cell>
          <cell r="AJ2582" t="str">
            <v>N</v>
          </cell>
        </row>
        <row r="2583">
          <cell r="A2583" t="str">
            <v>24-36-b</v>
          </cell>
          <cell r="B2583" t="str">
            <v>Supplying and Fixing  MS Cap of 3/16" thick sheet : 8" i/d</v>
          </cell>
          <cell r="C2583" t="str">
            <v>Each</v>
          </cell>
          <cell r="D2583">
            <v>11.78</v>
          </cell>
          <cell r="E2583">
            <v>798.28</v>
          </cell>
          <cell r="F2583" t="str">
            <v>Each</v>
          </cell>
          <cell r="G2583">
            <v>11.78</v>
          </cell>
          <cell r="H2583">
            <v>798.28</v>
          </cell>
          <cell r="AI2583">
            <v>0</v>
          </cell>
          <cell r="AJ2583" t="str">
            <v>N</v>
          </cell>
        </row>
        <row r="2584">
          <cell r="A2584" t="str">
            <v>24-36-c</v>
          </cell>
          <cell r="B2584" t="str">
            <v>Supplying and Fixing  MS Cap of 3/16" thick sheet : 6" i/d</v>
          </cell>
          <cell r="C2584" t="str">
            <v>Each</v>
          </cell>
          <cell r="D2584">
            <v>11.78</v>
          </cell>
          <cell r="E2584">
            <v>737.78</v>
          </cell>
          <cell r="F2584" t="str">
            <v>Each</v>
          </cell>
          <cell r="G2584">
            <v>11.78</v>
          </cell>
          <cell r="H2584">
            <v>737.78</v>
          </cell>
          <cell r="AI2584">
            <v>0</v>
          </cell>
          <cell r="AJ2584" t="str">
            <v>N</v>
          </cell>
        </row>
        <row r="2585">
          <cell r="A2585" t="str">
            <v>24-38-a</v>
          </cell>
          <cell r="B2585" t="str">
            <v>Supplying and Fixing  Flanged Expansion Joints BSS2035: 18" i/d</v>
          </cell>
          <cell r="C2585" t="str">
            <v>Each</v>
          </cell>
          <cell r="D2585">
            <v>16058</v>
          </cell>
          <cell r="E2585">
            <v>76558</v>
          </cell>
          <cell r="F2585" t="str">
            <v>Each</v>
          </cell>
          <cell r="G2585">
            <v>16058</v>
          </cell>
          <cell r="H2585">
            <v>76558</v>
          </cell>
          <cell r="AI2585">
            <v>0</v>
          </cell>
          <cell r="AJ2585" t="str">
            <v>N</v>
          </cell>
        </row>
        <row r="2586">
          <cell r="A2586" t="str">
            <v>24-38-b</v>
          </cell>
          <cell r="B2586" t="str">
            <v>Supplying and Fixing  Flanged Expansion Joint BS-2035 :16" i/d</v>
          </cell>
          <cell r="C2586" t="str">
            <v>Each</v>
          </cell>
          <cell r="D2586">
            <v>11470</v>
          </cell>
          <cell r="E2586">
            <v>59870</v>
          </cell>
          <cell r="F2586" t="str">
            <v>Each</v>
          </cell>
          <cell r="G2586">
            <v>11470</v>
          </cell>
          <cell r="H2586">
            <v>59870</v>
          </cell>
          <cell r="AI2586">
            <v>0</v>
          </cell>
          <cell r="AJ2586" t="str">
            <v>N</v>
          </cell>
        </row>
        <row r="2587">
          <cell r="A2587" t="str">
            <v>24-38-c</v>
          </cell>
          <cell r="B2587" t="str">
            <v>Supplying and Fixing  Flanged Expansion Joint BS-2035 :12" i/d</v>
          </cell>
          <cell r="C2587" t="str">
            <v>Each</v>
          </cell>
          <cell r="D2587">
            <v>5059.2</v>
          </cell>
          <cell r="E2587">
            <v>29259.200000000001</v>
          </cell>
          <cell r="F2587" t="str">
            <v>Each</v>
          </cell>
          <cell r="G2587">
            <v>5059.2</v>
          </cell>
          <cell r="H2587">
            <v>29259.200000000001</v>
          </cell>
          <cell r="AI2587">
            <v>0</v>
          </cell>
          <cell r="AJ2587" t="str">
            <v>N</v>
          </cell>
        </row>
        <row r="2588">
          <cell r="A2588" t="str">
            <v>24-38-d</v>
          </cell>
          <cell r="B2588" t="str">
            <v>Supplying and Fixing  Flanged Expansion Joint BSS-2035: 10" i/d</v>
          </cell>
          <cell r="C2588" t="str">
            <v>Each</v>
          </cell>
          <cell r="D2588">
            <v>3670.4</v>
          </cell>
          <cell r="E2588">
            <v>18190.400000000001</v>
          </cell>
          <cell r="F2588" t="str">
            <v>Each</v>
          </cell>
          <cell r="G2588">
            <v>3670.4</v>
          </cell>
          <cell r="H2588">
            <v>18190.400000000001</v>
          </cell>
          <cell r="AI2588">
            <v>0</v>
          </cell>
          <cell r="AJ2588" t="str">
            <v>N</v>
          </cell>
        </row>
        <row r="2589">
          <cell r="A2589" t="str">
            <v>24-38-e</v>
          </cell>
          <cell r="B2589" t="str">
            <v>Supplying and Fixing  Flanged Expansion Joint BSS 2035: 8" i/d</v>
          </cell>
          <cell r="C2589" t="str">
            <v>Each</v>
          </cell>
          <cell r="D2589">
            <v>2982.2</v>
          </cell>
          <cell r="E2589">
            <v>13388.2</v>
          </cell>
          <cell r="F2589" t="str">
            <v>Each</v>
          </cell>
          <cell r="G2589">
            <v>2982.2</v>
          </cell>
          <cell r="H2589">
            <v>13388.2</v>
          </cell>
          <cell r="AI2589">
            <v>0</v>
          </cell>
          <cell r="AJ2589" t="str">
            <v>N</v>
          </cell>
        </row>
        <row r="2590">
          <cell r="A2590" t="str">
            <v>24-38-f</v>
          </cell>
          <cell r="B2590" t="str">
            <v>Supplying and Fixing  Flanged Expansion Joints BSS 2035: 6" i/d</v>
          </cell>
          <cell r="C2590" t="str">
            <v>Each</v>
          </cell>
          <cell r="D2590">
            <v>1605.8</v>
          </cell>
          <cell r="E2590">
            <v>8865.7999999999993</v>
          </cell>
          <cell r="F2590" t="str">
            <v>Each</v>
          </cell>
          <cell r="G2590">
            <v>1605.8</v>
          </cell>
          <cell r="H2590">
            <v>8865.7999999999993</v>
          </cell>
          <cell r="AI2590">
            <v>0</v>
          </cell>
          <cell r="AJ2590" t="str">
            <v>N</v>
          </cell>
        </row>
        <row r="2591">
          <cell r="A2591" t="str">
            <v>24-38-g</v>
          </cell>
          <cell r="B2591" t="str">
            <v>Supplying and Fixing  Flanged Expansion Joint BSS-2035: 4" i/d</v>
          </cell>
          <cell r="C2591" t="str">
            <v>Each</v>
          </cell>
          <cell r="D2591">
            <v>1376.4</v>
          </cell>
          <cell r="E2591">
            <v>6821.4</v>
          </cell>
          <cell r="F2591" t="str">
            <v>Each</v>
          </cell>
          <cell r="G2591">
            <v>1376.4</v>
          </cell>
          <cell r="H2591">
            <v>6821.4</v>
          </cell>
          <cell r="AI2591">
            <v>0</v>
          </cell>
          <cell r="AJ2591" t="str">
            <v>N</v>
          </cell>
        </row>
        <row r="2592">
          <cell r="A2592" t="str">
            <v>24-39-a</v>
          </cell>
          <cell r="B2592" t="str">
            <v>Supplying and Fixing  MS Suspension Clamp 3/8" thickfor housing pipe : 18" i/d</v>
          </cell>
          <cell r="C2592" t="str">
            <v>Each</v>
          </cell>
          <cell r="D2592">
            <v>1376.4</v>
          </cell>
          <cell r="E2592">
            <v>2828.4</v>
          </cell>
          <cell r="F2592" t="str">
            <v>Each</v>
          </cell>
          <cell r="G2592">
            <v>1376.4</v>
          </cell>
          <cell r="H2592">
            <v>2828.4</v>
          </cell>
          <cell r="AI2592">
            <v>0</v>
          </cell>
          <cell r="AJ2592" t="str">
            <v>N</v>
          </cell>
        </row>
        <row r="2593">
          <cell r="A2593" t="str">
            <v>24-39-b</v>
          </cell>
          <cell r="B2593" t="str">
            <v>Supplying and Fixing  MS Suspension Clamp 3/8" thickfor housing pipe : 16" i/d</v>
          </cell>
          <cell r="C2593" t="str">
            <v>Each</v>
          </cell>
          <cell r="D2593">
            <v>917.6</v>
          </cell>
          <cell r="E2593">
            <v>1825.1</v>
          </cell>
          <cell r="F2593" t="str">
            <v>Each</v>
          </cell>
          <cell r="G2593">
            <v>917.6</v>
          </cell>
          <cell r="H2593">
            <v>1825.1</v>
          </cell>
          <cell r="AI2593">
            <v>0</v>
          </cell>
          <cell r="AJ2593" t="str">
            <v>N</v>
          </cell>
        </row>
        <row r="2594">
          <cell r="A2594" t="str">
            <v>24-39-c</v>
          </cell>
          <cell r="B2594" t="str">
            <v>Supplying and Fixing  MS Suspension Clamp 3/8" thickfor housing pipe : 12" i/d</v>
          </cell>
          <cell r="C2594" t="str">
            <v>Each</v>
          </cell>
          <cell r="D2594">
            <v>573.5</v>
          </cell>
          <cell r="E2594">
            <v>1057.5</v>
          </cell>
          <cell r="F2594" t="str">
            <v>Each</v>
          </cell>
          <cell r="G2594">
            <v>573.5</v>
          </cell>
          <cell r="H2594">
            <v>1057.5</v>
          </cell>
          <cell r="AI2594">
            <v>0</v>
          </cell>
          <cell r="AJ2594" t="str">
            <v>N</v>
          </cell>
        </row>
        <row r="2595">
          <cell r="A2595" t="str">
            <v>24-39-d</v>
          </cell>
          <cell r="B2595" t="str">
            <v>Supplying and Fixing  MS Suspension Clamp 3/8" thickfor housing pipe : 10" i/d</v>
          </cell>
          <cell r="C2595" t="str">
            <v>Each</v>
          </cell>
          <cell r="D2595">
            <v>344.1</v>
          </cell>
          <cell r="E2595">
            <v>707.1</v>
          </cell>
          <cell r="F2595" t="str">
            <v>Each</v>
          </cell>
          <cell r="G2595">
            <v>344.1</v>
          </cell>
          <cell r="H2595">
            <v>707.1</v>
          </cell>
          <cell r="AI2595">
            <v>0</v>
          </cell>
          <cell r="AJ2595" t="str">
            <v>N</v>
          </cell>
        </row>
        <row r="2596">
          <cell r="A2596" t="str">
            <v>24-39-e</v>
          </cell>
          <cell r="B2596" t="str">
            <v>Supplying and Fixing  MS Suspension Clamp 3/8" thickfor housing pipe : 8" i/d</v>
          </cell>
          <cell r="C2596" t="str">
            <v>Each</v>
          </cell>
          <cell r="D2596">
            <v>229.4</v>
          </cell>
          <cell r="E2596">
            <v>471.4</v>
          </cell>
          <cell r="F2596" t="str">
            <v>Each</v>
          </cell>
          <cell r="G2596">
            <v>229.4</v>
          </cell>
          <cell r="H2596">
            <v>471.4</v>
          </cell>
          <cell r="AI2596">
            <v>0</v>
          </cell>
          <cell r="AJ2596" t="str">
            <v>N</v>
          </cell>
        </row>
        <row r="2597">
          <cell r="A2597" t="str">
            <v>24-39-f</v>
          </cell>
          <cell r="B2597" t="str">
            <v>Supplying and Fixing  MS Suspension Clamp 3/8" thickfor housing pipe : 6" i/d</v>
          </cell>
          <cell r="C2597" t="str">
            <v>Each</v>
          </cell>
          <cell r="D2597">
            <v>172.05</v>
          </cell>
          <cell r="E2597">
            <v>353.55</v>
          </cell>
          <cell r="F2597" t="str">
            <v>Each</v>
          </cell>
          <cell r="G2597">
            <v>172.05</v>
          </cell>
          <cell r="H2597">
            <v>353.55</v>
          </cell>
          <cell r="AI2597">
            <v>0</v>
          </cell>
          <cell r="AJ2597" t="str">
            <v>N</v>
          </cell>
        </row>
        <row r="2598">
          <cell r="A2598" t="str">
            <v>24-39-g</v>
          </cell>
          <cell r="B2598" t="str">
            <v>Supplying and Fixing  MS Suspension Clamp 3/8" thickfor housing pipe : 4" i/d</v>
          </cell>
          <cell r="C2598" t="str">
            <v>Each</v>
          </cell>
          <cell r="D2598">
            <v>114.7</v>
          </cell>
          <cell r="E2598">
            <v>296.2</v>
          </cell>
          <cell r="F2598" t="str">
            <v>Each</v>
          </cell>
          <cell r="G2598">
            <v>114.7</v>
          </cell>
          <cell r="H2598">
            <v>296.2</v>
          </cell>
          <cell r="AI2598">
            <v>0</v>
          </cell>
          <cell r="AJ2598" t="str">
            <v>N</v>
          </cell>
        </row>
        <row r="2599">
          <cell r="A2599" t="str">
            <v>24-40</v>
          </cell>
          <cell r="B2599" t="str">
            <v>Supplying and Fixing  PVC Water Stopper 8" wide 3/8"thick</v>
          </cell>
          <cell r="C2599" t="str">
            <v>1 Rft</v>
          </cell>
          <cell r="D2599">
            <v>6.99</v>
          </cell>
          <cell r="E2599">
            <v>191.45</v>
          </cell>
          <cell r="F2599" t="str">
            <v>m</v>
          </cell>
          <cell r="G2599">
            <v>22.95</v>
          </cell>
          <cell r="H2599">
            <v>628.1</v>
          </cell>
          <cell r="AI2599">
            <v>0</v>
          </cell>
          <cell r="AJ2599" t="str">
            <v>N</v>
          </cell>
        </row>
        <row r="2600">
          <cell r="A2600" t="str">
            <v>24-41</v>
          </cell>
          <cell r="B2600" t="str">
            <v>Conducting Elec: Resistivity survey of the area andfurnishing its reports.</v>
          </cell>
          <cell r="C2600" t="str">
            <v>No</v>
          </cell>
          <cell r="D2600">
            <v>697.5</v>
          </cell>
          <cell r="E2600">
            <v>30342.5</v>
          </cell>
          <cell r="F2600" t="str">
            <v>no</v>
          </cell>
          <cell r="G2600">
            <v>697.5</v>
          </cell>
          <cell r="H2600">
            <v>30342.5</v>
          </cell>
          <cell r="AI2600">
            <v>0</v>
          </cell>
          <cell r="AJ2600" t="str">
            <v>N</v>
          </cell>
        </row>
        <row r="2601">
          <cell r="A2601" t="str">
            <v>24-42</v>
          </cell>
          <cell r="B2601" t="str">
            <v>Logging of bore hole with electrical equipment andfurnishing reports.</v>
          </cell>
          <cell r="C2601" t="str">
            <v>Job</v>
          </cell>
          <cell r="D2601">
            <v>837</v>
          </cell>
          <cell r="E2601">
            <v>12937</v>
          </cell>
          <cell r="F2601" t="str">
            <v>job</v>
          </cell>
          <cell r="G2601">
            <v>837</v>
          </cell>
          <cell r="H2601">
            <v>12937</v>
          </cell>
          <cell r="AI2601">
            <v>0</v>
          </cell>
          <cell r="AJ2601" t="str">
            <v>N</v>
          </cell>
        </row>
        <row r="2602">
          <cell r="A2602" t="str">
            <v>24-43</v>
          </cell>
          <cell r="B2602" t="str">
            <v>Providing and lowering pezu meter 1.25" GI pipe includingall accessories.</v>
          </cell>
          <cell r="C2602" t="str">
            <v>1 Rft</v>
          </cell>
          <cell r="D2602">
            <v>38.15</v>
          </cell>
          <cell r="E2602">
            <v>118.01</v>
          </cell>
          <cell r="F2602" t="str">
            <v>m</v>
          </cell>
          <cell r="G2602">
            <v>125.18</v>
          </cell>
          <cell r="H2602">
            <v>387.19</v>
          </cell>
          <cell r="AI2602">
            <v>0</v>
          </cell>
          <cell r="AJ2602" t="str">
            <v>N</v>
          </cell>
        </row>
        <row r="2603">
          <cell r="A2603" t="str">
            <v>24-44</v>
          </cell>
          <cell r="B2603" t="str">
            <v>P&amp;L Reflux valves (C.I) of BSS quality/weight includingjointing material 3" i/d-6" i/d.</v>
          </cell>
          <cell r="C2603" t="str">
            <v>1 Rft</v>
          </cell>
          <cell r="D2603">
            <v>321.33999999999997</v>
          </cell>
          <cell r="E2603">
            <v>1538.72</v>
          </cell>
          <cell r="F2603" t="str">
            <v>m</v>
          </cell>
          <cell r="G2603">
            <v>1054.27</v>
          </cell>
          <cell r="H2603">
            <v>5048.29</v>
          </cell>
          <cell r="AI2603">
            <v>0</v>
          </cell>
          <cell r="AJ2603" t="str">
            <v>N</v>
          </cell>
        </row>
        <row r="2604">
          <cell r="A2604" t="str">
            <v>24-45-a</v>
          </cell>
          <cell r="B2604" t="str">
            <v>Laying cut, joint, test &amp; disinfect of 8"i/d of GI pipe lineincluding cost of welding, excavation and fillingcompaction etc complete.</v>
          </cell>
          <cell r="C2604" t="str">
            <v>No</v>
          </cell>
          <cell r="D2604">
            <v>125.15</v>
          </cell>
          <cell r="E2604">
            <v>996.35</v>
          </cell>
          <cell r="F2604" t="str">
            <v>joint</v>
          </cell>
          <cell r="G2604">
            <v>125.15</v>
          </cell>
          <cell r="H2604">
            <v>996.35</v>
          </cell>
          <cell r="AI2604">
            <v>0</v>
          </cell>
          <cell r="AJ2604" t="str">
            <v>N</v>
          </cell>
        </row>
        <row r="2605">
          <cell r="A2605" t="str">
            <v>24-45-b</v>
          </cell>
          <cell r="B2605" t="str">
            <v>Laying cut, joint, test &amp; disinfect of 6"i/d of GI pipe lineincluding cost of welding, excavation and fillingcompaction etc complete.</v>
          </cell>
          <cell r="C2605" t="str">
            <v>joint</v>
          </cell>
          <cell r="D2605">
            <v>125.15</v>
          </cell>
          <cell r="E2605">
            <v>803.96</v>
          </cell>
          <cell r="F2605" t="str">
            <v>joint</v>
          </cell>
          <cell r="G2605">
            <v>125.15</v>
          </cell>
          <cell r="H2605">
            <v>803.96</v>
          </cell>
          <cell r="AI2605">
            <v>0</v>
          </cell>
          <cell r="AJ2605" t="str">
            <v>N</v>
          </cell>
        </row>
        <row r="2606">
          <cell r="A2606" t="str">
            <v>24-45-c</v>
          </cell>
          <cell r="B2606" t="str">
            <v>Laying cut, joint, test &amp; disinfect of 4"i/d of GI pipe lineincluding cost of welding, excavation and fillingcompaction etc complete.</v>
          </cell>
          <cell r="C2606" t="str">
            <v>joint</v>
          </cell>
          <cell r="D2606">
            <v>125.15</v>
          </cell>
          <cell r="E2606">
            <v>611.57000000000005</v>
          </cell>
          <cell r="F2606" t="str">
            <v>joint</v>
          </cell>
          <cell r="G2606">
            <v>125.15</v>
          </cell>
          <cell r="H2606">
            <v>611.57000000000005</v>
          </cell>
          <cell r="AI2606">
            <v>0</v>
          </cell>
          <cell r="AJ2606" t="str">
            <v>N</v>
          </cell>
        </row>
        <row r="2607">
          <cell r="A2607" t="str">
            <v>24-45-d</v>
          </cell>
          <cell r="B2607" t="str">
            <v>Laying cut, joint, test &amp; disinfect of 3"i/d of GI pipe lineincluding cost of welding, excavation and fillingcompaction etc complete.</v>
          </cell>
          <cell r="C2607" t="str">
            <v>Joint</v>
          </cell>
          <cell r="D2607">
            <v>125.15</v>
          </cell>
          <cell r="E2607">
            <v>420.39</v>
          </cell>
          <cell r="F2607" t="str">
            <v>joint</v>
          </cell>
          <cell r="G2607">
            <v>125.15</v>
          </cell>
          <cell r="H2607">
            <v>420.39</v>
          </cell>
          <cell r="AI2607">
            <v>0</v>
          </cell>
          <cell r="AJ2607" t="str">
            <v>N</v>
          </cell>
        </row>
        <row r="2608">
          <cell r="A2608" t="str">
            <v>24-46</v>
          </cell>
          <cell r="B2608" t="str">
            <v>Testing of soil for bearing capacity &amp; chemical contentsupto any depth.</v>
          </cell>
          <cell r="C2608" t="str">
            <v>1 Rft</v>
          </cell>
          <cell r="D2608">
            <v>340.24</v>
          </cell>
          <cell r="E2608">
            <v>5504.88</v>
          </cell>
          <cell r="F2608" t="str">
            <v>m</v>
          </cell>
          <cell r="G2608">
            <v>1116.29</v>
          </cell>
          <cell r="H2608">
            <v>18060.62</v>
          </cell>
          <cell r="AI2608">
            <v>0</v>
          </cell>
          <cell r="AJ2608" t="str">
            <v>N</v>
          </cell>
        </row>
        <row r="2609">
          <cell r="A2609" t="str">
            <v>25-01</v>
          </cell>
          <cell r="B2609" t="str">
            <v>Laying, linking and packing tramway line</v>
          </cell>
          <cell r="C2609" t="str">
            <v>1 RFT</v>
          </cell>
          <cell r="D2609">
            <v>8.58</v>
          </cell>
          <cell r="E2609">
            <v>8.58</v>
          </cell>
          <cell r="F2609" t="str">
            <v>m</v>
          </cell>
          <cell r="G2609">
            <v>28.15</v>
          </cell>
          <cell r="H2609">
            <v>28.15</v>
          </cell>
          <cell r="AI2609">
            <v>0</v>
          </cell>
          <cell r="AJ2609" t="str">
            <v>N</v>
          </cell>
        </row>
        <row r="2610">
          <cell r="A2610" t="str">
            <v>25-02</v>
          </cell>
          <cell r="B2610" t="str">
            <v>Dismantling tramway track</v>
          </cell>
          <cell r="C2610" t="str">
            <v>1 RFT</v>
          </cell>
          <cell r="D2610">
            <v>2.84</v>
          </cell>
          <cell r="E2610">
            <v>2.84</v>
          </cell>
          <cell r="F2610" t="str">
            <v>m</v>
          </cell>
          <cell r="G2610">
            <v>9.32</v>
          </cell>
          <cell r="H2610">
            <v>9.32</v>
          </cell>
          <cell r="AI2610">
            <v>0</v>
          </cell>
          <cell r="AJ2610" t="str">
            <v>N</v>
          </cell>
        </row>
        <row r="2611">
          <cell r="A2611" t="str">
            <v>25-03</v>
          </cell>
          <cell r="B2611" t="str">
            <v>Laying, linking of  BG track, including packing,straightening and levelling</v>
          </cell>
          <cell r="C2611" t="str">
            <v>1 RFT</v>
          </cell>
          <cell r="D2611">
            <v>22.95</v>
          </cell>
          <cell r="E2611">
            <v>22.95</v>
          </cell>
          <cell r="F2611" t="str">
            <v>m</v>
          </cell>
          <cell r="G2611">
            <v>75.290000000000006</v>
          </cell>
          <cell r="H2611">
            <v>75.290000000000006</v>
          </cell>
          <cell r="AI2611">
            <v>0</v>
          </cell>
          <cell r="AJ2611" t="str">
            <v>N</v>
          </cell>
        </row>
        <row r="2612">
          <cell r="A2612" t="str">
            <v>25-04</v>
          </cell>
          <cell r="B2612" t="str">
            <v>Linking points and crossings, complete with fastenings</v>
          </cell>
          <cell r="C2612" t="str">
            <v>Each</v>
          </cell>
          <cell r="D2612">
            <v>2247.5</v>
          </cell>
          <cell r="E2612">
            <v>2247.5</v>
          </cell>
          <cell r="F2612" t="str">
            <v>Each</v>
          </cell>
          <cell r="G2612">
            <v>2247.5</v>
          </cell>
          <cell r="H2612">
            <v>2247.5</v>
          </cell>
          <cell r="AI2612">
            <v>0</v>
          </cell>
          <cell r="AJ2612" t="str">
            <v>N</v>
          </cell>
        </row>
        <row r="2613">
          <cell r="A2613" t="str">
            <v>25-05</v>
          </cell>
          <cell r="B2613" t="str">
            <v>Bending or straightening BG rail with jim crow</v>
          </cell>
          <cell r="C2613" t="str">
            <v>Each</v>
          </cell>
          <cell r="D2613">
            <v>286.75</v>
          </cell>
          <cell r="E2613">
            <v>286.75</v>
          </cell>
          <cell r="F2613" t="str">
            <v>Each</v>
          </cell>
          <cell r="G2613">
            <v>286.75</v>
          </cell>
          <cell r="H2613">
            <v>286.75</v>
          </cell>
          <cell r="AI2613">
            <v>0</v>
          </cell>
          <cell r="AJ2613" t="str">
            <v>N</v>
          </cell>
        </row>
        <row r="2614">
          <cell r="A2614" t="str">
            <v>25-06</v>
          </cell>
          <cell r="B2614" t="str">
            <v>Fixing street lamp posts</v>
          </cell>
          <cell r="C2614" t="str">
            <v>Each</v>
          </cell>
          <cell r="D2614">
            <v>837</v>
          </cell>
          <cell r="E2614">
            <v>837</v>
          </cell>
          <cell r="F2614" t="str">
            <v>Each</v>
          </cell>
          <cell r="G2614">
            <v>837</v>
          </cell>
          <cell r="H2614">
            <v>837</v>
          </cell>
          <cell r="AI2614">
            <v>0</v>
          </cell>
          <cell r="AJ2614" t="str">
            <v>N</v>
          </cell>
        </row>
        <row r="2615">
          <cell r="A2615" t="str">
            <v>25-07</v>
          </cell>
          <cell r="B2615" t="str">
            <v>Binding ends of sleepers and timbers of all sizes &amp; kinds,including spreading &amp; restacking</v>
          </cell>
          <cell r="C2615" t="str">
            <v>Each</v>
          </cell>
          <cell r="D2615">
            <v>32.4</v>
          </cell>
          <cell r="E2615">
            <v>32.4</v>
          </cell>
          <cell r="F2615" t="str">
            <v>Each</v>
          </cell>
          <cell r="G2615">
            <v>32.4</v>
          </cell>
          <cell r="H2615">
            <v>32.4</v>
          </cell>
          <cell r="AI2615">
            <v>0</v>
          </cell>
          <cell r="AJ2615" t="str">
            <v>N</v>
          </cell>
        </row>
        <row r="2616">
          <cell r="A2616" t="str">
            <v>25-08</v>
          </cell>
          <cell r="B2616" t="str">
            <v>Opening stacks of sleepers &amp; timber of all kinds and sizes,including spreading for inspection</v>
          </cell>
          <cell r="C2616" t="str">
            <v>Each</v>
          </cell>
          <cell r="D2616">
            <v>3.46</v>
          </cell>
          <cell r="E2616">
            <v>3.46</v>
          </cell>
          <cell r="F2616" t="str">
            <v>Each</v>
          </cell>
          <cell r="G2616">
            <v>3.46</v>
          </cell>
          <cell r="H2616">
            <v>3.46</v>
          </cell>
          <cell r="AI2616">
            <v>0</v>
          </cell>
          <cell r="AJ2616" t="str">
            <v>N</v>
          </cell>
        </row>
        <row r="2617">
          <cell r="A2617" t="str">
            <v>25-09</v>
          </cell>
          <cell r="B2617" t="str">
            <v>Small iron work, such as gusset plates, knees, bends,stirrups, straps, rings etc excluding erection</v>
          </cell>
          <cell r="C2617" t="str">
            <v>tonne</v>
          </cell>
          <cell r="D2617">
            <v>27032</v>
          </cell>
          <cell r="E2617">
            <v>106892</v>
          </cell>
          <cell r="F2617" t="str">
            <v>tonne</v>
          </cell>
          <cell r="G2617">
            <v>27032</v>
          </cell>
          <cell r="H2617">
            <v>106892</v>
          </cell>
          <cell r="S2617">
            <v>1000</v>
          </cell>
          <cell r="T2617" t="str">
            <v>Kg</v>
          </cell>
          <cell r="U2617">
            <v>1000</v>
          </cell>
          <cell r="V2617" t="str">
            <v>Kg</v>
          </cell>
          <cell r="AI2617">
            <v>2000</v>
          </cell>
          <cell r="AJ2617" t="str">
            <v>Y</v>
          </cell>
        </row>
        <row r="2618">
          <cell r="A2618" t="str">
            <v>25-10</v>
          </cell>
          <cell r="B2618" t="str">
            <v>Fabrication of heavy steel work with angle, tees, sheet ironetc for making trusses, girders etc</v>
          </cell>
          <cell r="C2618" t="str">
            <v>tonne</v>
          </cell>
          <cell r="D2618">
            <v>17980</v>
          </cell>
          <cell r="E2618">
            <v>97840</v>
          </cell>
          <cell r="F2618" t="str">
            <v>tonne</v>
          </cell>
          <cell r="G2618">
            <v>17980</v>
          </cell>
          <cell r="H2618">
            <v>97840</v>
          </cell>
          <cell r="S2618">
            <v>1000</v>
          </cell>
          <cell r="T2618" t="str">
            <v>Kg</v>
          </cell>
          <cell r="U2618">
            <v>1000</v>
          </cell>
          <cell r="V2618" t="str">
            <v>Kg</v>
          </cell>
          <cell r="AI2618">
            <v>2000</v>
          </cell>
          <cell r="AJ2618" t="str">
            <v>Y</v>
          </cell>
        </row>
        <row r="2619">
          <cell r="A2619" t="str">
            <v>25-11</v>
          </cell>
          <cell r="B2619" t="str">
            <v>Erection and fitting in position iron trusses, staging ofwater tanks, etc</v>
          </cell>
          <cell r="C2619" t="str">
            <v>tonne</v>
          </cell>
          <cell r="D2619">
            <v>4920.4799999999996</v>
          </cell>
          <cell r="E2619">
            <v>4920.4799999999996</v>
          </cell>
          <cell r="F2619" t="str">
            <v>tonne</v>
          </cell>
          <cell r="G2619">
            <v>4920.4799999999996</v>
          </cell>
          <cell r="H2619">
            <v>4920.4799999999996</v>
          </cell>
          <cell r="AI2619">
            <v>0</v>
          </cell>
          <cell r="AJ2619" t="str">
            <v>N</v>
          </cell>
        </row>
        <row r="2620">
          <cell r="A2620" t="str">
            <v>25-12</v>
          </cell>
          <cell r="B2620" t="str">
            <v>Fixing corrugated iron sheet including rivetting, etc</v>
          </cell>
          <cell r="C2620" t="str">
            <v>1 SFT</v>
          </cell>
          <cell r="D2620">
            <v>6.92</v>
          </cell>
          <cell r="E2620">
            <v>6.92</v>
          </cell>
          <cell r="F2620" t="str">
            <v>m2</v>
          </cell>
          <cell r="G2620">
            <v>74.41</v>
          </cell>
          <cell r="H2620">
            <v>74.41</v>
          </cell>
          <cell r="AI2620">
            <v>0</v>
          </cell>
          <cell r="AJ2620" t="str">
            <v>N</v>
          </cell>
        </row>
        <row r="2621">
          <cell r="A2621" t="str">
            <v>25-13</v>
          </cell>
          <cell r="B2621" t="str">
            <v>Erecting corrugated iron sheet tanks, upto 20' height</v>
          </cell>
          <cell r="C2621" t="str">
            <v>tonne</v>
          </cell>
          <cell r="D2621">
            <v>6125.6</v>
          </cell>
          <cell r="E2621">
            <v>6125.6</v>
          </cell>
          <cell r="F2621" t="str">
            <v>tonne</v>
          </cell>
          <cell r="G2621">
            <v>6125.6</v>
          </cell>
          <cell r="H2621">
            <v>6125.6</v>
          </cell>
          <cell r="AI2621">
            <v>0</v>
          </cell>
          <cell r="AJ2621" t="str">
            <v>N</v>
          </cell>
        </row>
        <row r="2622">
          <cell r="A2622" t="str">
            <v>25-14</v>
          </cell>
          <cell r="B2622" t="str">
            <v>Erecting rolled steel beams or old rails, in roof etc, erection&amp; fixing in position</v>
          </cell>
          <cell r="C2622" t="str">
            <v>tonne</v>
          </cell>
          <cell r="D2622">
            <v>347.2</v>
          </cell>
          <cell r="E2622">
            <v>347.2</v>
          </cell>
          <cell r="F2622" t="str">
            <v>tonne</v>
          </cell>
          <cell r="G2622">
            <v>347.2</v>
          </cell>
          <cell r="H2622">
            <v>347.2</v>
          </cell>
          <cell r="AI2622">
            <v>0</v>
          </cell>
          <cell r="AJ2622" t="str">
            <v>N</v>
          </cell>
        </row>
        <row r="2623">
          <cell r="A2623" t="str">
            <v>25-15</v>
          </cell>
          <cell r="B2623" t="str">
            <v>Erecting rolled steel beams or rails, erection for posts etc(other than in roofs)</v>
          </cell>
          <cell r="C2623" t="str">
            <v>tonne</v>
          </cell>
          <cell r="D2623">
            <v>174.22</v>
          </cell>
          <cell r="E2623">
            <v>174.22</v>
          </cell>
          <cell r="F2623" t="str">
            <v>tonne</v>
          </cell>
          <cell r="G2623">
            <v>174.22</v>
          </cell>
          <cell r="H2623">
            <v>174.22</v>
          </cell>
          <cell r="AI2623">
            <v>0</v>
          </cell>
          <cell r="AJ2623" t="str">
            <v>N</v>
          </cell>
        </row>
        <row r="2624">
          <cell r="A2624" t="str">
            <v>25-16</v>
          </cell>
          <cell r="B2624" t="str">
            <v>Making bolts &amp; nuts of iron rods</v>
          </cell>
          <cell r="C2624" t="str">
            <v>kg</v>
          </cell>
          <cell r="D2624">
            <v>61.85</v>
          </cell>
          <cell r="E2624">
            <v>120.94</v>
          </cell>
          <cell r="F2624" t="str">
            <v>kg</v>
          </cell>
          <cell r="G2624">
            <v>61.85</v>
          </cell>
          <cell r="H2624">
            <v>120.94</v>
          </cell>
          <cell r="S2624">
            <v>0.74</v>
          </cell>
          <cell r="T2624" t="str">
            <v>Kg</v>
          </cell>
          <cell r="U2624">
            <v>0.74</v>
          </cell>
          <cell r="V2624" t="str">
            <v>Kg</v>
          </cell>
          <cell r="AI2624">
            <v>1.48</v>
          </cell>
          <cell r="AJ2624" t="str">
            <v>Y</v>
          </cell>
        </row>
        <row r="2625">
          <cell r="A2625" t="str">
            <v>25-17-a</v>
          </cell>
          <cell r="B2625" t="str">
            <v>Cutting rails,rolled steel joist &amp; beams, with hacksaw :Upto 6" size</v>
          </cell>
          <cell r="C2625" t="str">
            <v>Each cut</v>
          </cell>
          <cell r="D2625">
            <v>129.16</v>
          </cell>
          <cell r="E2625">
            <v>129.16</v>
          </cell>
          <cell r="F2625" t="str">
            <v>Each cut</v>
          </cell>
          <cell r="G2625">
            <v>129.16</v>
          </cell>
          <cell r="H2625">
            <v>129.16</v>
          </cell>
          <cell r="AI2625">
            <v>0</v>
          </cell>
          <cell r="AJ2625" t="str">
            <v>N</v>
          </cell>
        </row>
        <row r="2626">
          <cell r="A2626" t="str">
            <v>25-17-b</v>
          </cell>
          <cell r="B2626" t="str">
            <v>Cutting rails,rolled steel joist &amp; beams, with hacksaw :Above 6" size</v>
          </cell>
          <cell r="C2626" t="str">
            <v>Each cut</v>
          </cell>
          <cell r="D2626">
            <v>193.75</v>
          </cell>
          <cell r="E2626">
            <v>193.75</v>
          </cell>
          <cell r="F2626" t="str">
            <v>Each cut</v>
          </cell>
          <cell r="G2626">
            <v>193.75</v>
          </cell>
          <cell r="H2626">
            <v>193.75</v>
          </cell>
          <cell r="AI2626">
            <v>0</v>
          </cell>
          <cell r="AJ2626" t="str">
            <v>N</v>
          </cell>
        </row>
        <row r="2627">
          <cell r="A2627" t="str">
            <v>25-18</v>
          </cell>
          <cell r="B2627" t="str">
            <v>Cutting rails or rolled steel beams of size below 6" with jim</v>
          </cell>
          <cell r="C2627" t="str">
            <v>Each cut</v>
          </cell>
          <cell r="D2627">
            <v>64.58</v>
          </cell>
          <cell r="E2627">
            <v>64.58</v>
          </cell>
          <cell r="F2627" t="str">
            <v>Each cut</v>
          </cell>
          <cell r="G2627">
            <v>64.58</v>
          </cell>
          <cell r="H2627">
            <v>64.58</v>
          </cell>
          <cell r="AI2627">
            <v>0</v>
          </cell>
          <cell r="AJ2627" t="str">
            <v>N</v>
          </cell>
        </row>
        <row r="2628">
          <cell r="A2628" t="str">
            <v>25-19</v>
          </cell>
          <cell r="B2628" t="str">
            <v>Bending rolled steel beams or rails</v>
          </cell>
          <cell r="C2628" t="str">
            <v>Per Bend</v>
          </cell>
          <cell r="D2628">
            <v>110.72</v>
          </cell>
          <cell r="E2628">
            <v>240.36</v>
          </cell>
          <cell r="F2628" t="str">
            <v>Per Bend</v>
          </cell>
          <cell r="G2628">
            <v>110.72</v>
          </cell>
          <cell r="H2628">
            <v>240.36</v>
          </cell>
          <cell r="AI2628">
            <v>0</v>
          </cell>
          <cell r="AJ2628" t="str">
            <v>N</v>
          </cell>
        </row>
        <row r="2629">
          <cell r="A2629" t="str">
            <v>25-20</v>
          </cell>
          <cell r="B2629" t="str">
            <v>Drilling holes,in plates upto 1/2" thick per inch dia. or partthereof</v>
          </cell>
          <cell r="C2629" t="str">
            <v>Each hole</v>
          </cell>
          <cell r="D2629">
            <v>26.86</v>
          </cell>
          <cell r="E2629">
            <v>26.86</v>
          </cell>
          <cell r="F2629" t="str">
            <v>Each hole</v>
          </cell>
          <cell r="G2629">
            <v>26.86</v>
          </cell>
          <cell r="H2629">
            <v>26.86</v>
          </cell>
          <cell r="AI2629">
            <v>0</v>
          </cell>
          <cell r="AJ2629" t="str">
            <v>N</v>
          </cell>
        </row>
        <row r="2630">
          <cell r="A2630" t="str">
            <v>25-21</v>
          </cell>
          <cell r="B2630" t="str">
            <v>Extra for drilling holes in plates over 1/2" thick per inchdia, or part thereof</v>
          </cell>
          <cell r="C2630" t="str">
            <v>Each hole</v>
          </cell>
          <cell r="D2630">
            <v>12.4</v>
          </cell>
          <cell r="E2630">
            <v>12.4</v>
          </cell>
          <cell r="F2630" t="str">
            <v>Each hole</v>
          </cell>
          <cell r="G2630">
            <v>12.4</v>
          </cell>
          <cell r="H2630">
            <v>12.4</v>
          </cell>
          <cell r="AI2630">
            <v>0</v>
          </cell>
          <cell r="AJ2630" t="str">
            <v>N</v>
          </cell>
        </row>
        <row r="2631">
          <cell r="A2631" t="str">
            <v>25-22</v>
          </cell>
          <cell r="B2631" t="str">
            <v>Rivetting 1/8" dia</v>
          </cell>
          <cell r="C2631" t="str">
            <v>Each</v>
          </cell>
          <cell r="D2631">
            <v>3.88</v>
          </cell>
          <cell r="E2631">
            <v>3.88</v>
          </cell>
          <cell r="F2631" t="str">
            <v>Each</v>
          </cell>
          <cell r="G2631">
            <v>3.88</v>
          </cell>
          <cell r="H2631">
            <v>3.88</v>
          </cell>
          <cell r="AI2631">
            <v>0</v>
          </cell>
          <cell r="AJ2631" t="str">
            <v>N</v>
          </cell>
        </row>
        <row r="2632">
          <cell r="A2632" t="str">
            <v>25-23</v>
          </cell>
          <cell r="B2632" t="str">
            <v>Cutting out Rivets, all sizes.</v>
          </cell>
          <cell r="C2632" t="str">
            <v>Each</v>
          </cell>
          <cell r="D2632">
            <v>11.19</v>
          </cell>
          <cell r="E2632">
            <v>11.19</v>
          </cell>
          <cell r="F2632" t="str">
            <v>Each</v>
          </cell>
          <cell r="G2632">
            <v>11.19</v>
          </cell>
          <cell r="H2632">
            <v>11.19</v>
          </cell>
          <cell r="AI2632">
            <v>0</v>
          </cell>
          <cell r="AJ2632" t="str">
            <v>N</v>
          </cell>
        </row>
        <row r="2633">
          <cell r="A2633" t="str">
            <v>25-24</v>
          </cell>
          <cell r="B2633" t="str">
            <v>Fitting and erection of gutters of sheet iron</v>
          </cell>
          <cell r="C2633" t="str">
            <v>1 RFT</v>
          </cell>
          <cell r="D2633">
            <v>19.38</v>
          </cell>
          <cell r="E2633">
            <v>19.38</v>
          </cell>
          <cell r="F2633" t="str">
            <v>m</v>
          </cell>
          <cell r="G2633">
            <v>63.59</v>
          </cell>
          <cell r="H2633">
            <v>63.59</v>
          </cell>
          <cell r="AI2633">
            <v>0</v>
          </cell>
          <cell r="AJ2633" t="str">
            <v>N</v>
          </cell>
        </row>
        <row r="2634">
          <cell r="A2634" t="str">
            <v>25-25</v>
          </cell>
          <cell r="B2634" t="str">
            <v>Cutting and fixing iron bars, for barred windows</v>
          </cell>
          <cell r="C2634" t="str">
            <v>Each</v>
          </cell>
          <cell r="D2634">
            <v>27.38</v>
          </cell>
          <cell r="E2634">
            <v>27.38</v>
          </cell>
          <cell r="F2634" t="str">
            <v>Each</v>
          </cell>
          <cell r="G2634">
            <v>27.38</v>
          </cell>
          <cell r="H2634">
            <v>27.38</v>
          </cell>
          <cell r="AI2634">
            <v>0</v>
          </cell>
          <cell r="AJ2634" t="str">
            <v>N</v>
          </cell>
        </row>
        <row r="2635">
          <cell r="A2635" t="str">
            <v>25-26</v>
          </cell>
          <cell r="B2635" t="str">
            <v>Cutting GI sheets of 2'-8" wide.</v>
          </cell>
          <cell r="C2635" t="str">
            <v>Each</v>
          </cell>
          <cell r="D2635">
            <v>13.43</v>
          </cell>
          <cell r="E2635">
            <v>13.43</v>
          </cell>
          <cell r="F2635" t="str">
            <v>Each</v>
          </cell>
          <cell r="G2635">
            <v>13.43</v>
          </cell>
          <cell r="H2635">
            <v>13.43</v>
          </cell>
          <cell r="AI2635">
            <v>0</v>
          </cell>
          <cell r="AJ2635" t="str">
            <v>N</v>
          </cell>
        </row>
        <row r="2636">
          <cell r="A2636" t="str">
            <v>25-27</v>
          </cell>
          <cell r="B2636" t="str">
            <v>Notching web or foot of rail posts for housing rail beams</v>
          </cell>
          <cell r="C2636" t="str">
            <v>Each cut</v>
          </cell>
          <cell r="D2636">
            <v>299.66000000000003</v>
          </cell>
          <cell r="E2636">
            <v>304.70999999999998</v>
          </cell>
          <cell r="F2636" t="str">
            <v>Each cut</v>
          </cell>
          <cell r="G2636">
            <v>299.66000000000003</v>
          </cell>
          <cell r="H2636">
            <v>304.70999999999998</v>
          </cell>
          <cell r="AI2636">
            <v>0</v>
          </cell>
          <cell r="AJ2636" t="str">
            <v>N</v>
          </cell>
        </row>
        <row r="2637">
          <cell r="A2637" t="str">
            <v>25-28</v>
          </cell>
          <cell r="B2637" t="str">
            <v>Hoop iron netted trellis work fixed with nails</v>
          </cell>
          <cell r="C2637" t="str">
            <v>1 SFT</v>
          </cell>
          <cell r="D2637">
            <v>24.98</v>
          </cell>
          <cell r="E2637">
            <v>26.41</v>
          </cell>
          <cell r="F2637" t="str">
            <v>m2</v>
          </cell>
          <cell r="G2637">
            <v>268.8</v>
          </cell>
          <cell r="H2637">
            <v>284.14999999999998</v>
          </cell>
          <cell r="AI2637">
            <v>0</v>
          </cell>
          <cell r="AJ2637" t="str">
            <v>N</v>
          </cell>
        </row>
        <row r="2638">
          <cell r="A2638" t="str">
            <v>25-29</v>
          </cell>
          <cell r="B2638" t="str">
            <v>Fixing zinc, iron or  GI sheet on table tops</v>
          </cell>
          <cell r="C2638" t="str">
            <v>1 SFT</v>
          </cell>
          <cell r="D2638">
            <v>11.58</v>
          </cell>
          <cell r="E2638">
            <v>12.11</v>
          </cell>
          <cell r="F2638" t="str">
            <v>m2</v>
          </cell>
          <cell r="G2638">
            <v>124.58</v>
          </cell>
          <cell r="H2638">
            <v>130.30000000000001</v>
          </cell>
          <cell r="AI2638">
            <v>0</v>
          </cell>
          <cell r="AJ2638" t="str">
            <v>N</v>
          </cell>
        </row>
        <row r="2639">
          <cell r="A2639" t="str">
            <v>25-30</v>
          </cell>
          <cell r="B2639" t="str">
            <v>Making and fixing steel grated doors, complete withlocking arrangements &amp; angle iron frame</v>
          </cell>
          <cell r="C2639" t="str">
            <v>1 SFT</v>
          </cell>
          <cell r="D2639">
            <v>218.96</v>
          </cell>
          <cell r="E2639">
            <v>412.11</v>
          </cell>
          <cell r="F2639" t="str">
            <v>m2</v>
          </cell>
          <cell r="G2639">
            <v>2356</v>
          </cell>
          <cell r="H2639">
            <v>4434.3</v>
          </cell>
          <cell r="S2639">
            <v>1.839</v>
          </cell>
          <cell r="T2639" t="str">
            <v>Kg</v>
          </cell>
          <cell r="U2639">
            <v>19.795000000000002</v>
          </cell>
          <cell r="V2639" t="str">
            <v>Kg</v>
          </cell>
          <cell r="AI2639">
            <v>21.634</v>
          </cell>
          <cell r="AJ2639" t="str">
            <v>Y</v>
          </cell>
        </row>
        <row r="2640">
          <cell r="A2640" t="str">
            <v>25-31</v>
          </cell>
          <cell r="B2640" t="str">
            <v>Making and fixing steel grated door, with 1/16" thicksheeting, including angle iron frame &amp; lock</v>
          </cell>
          <cell r="C2640" t="str">
            <v>1 SFT</v>
          </cell>
          <cell r="D2640">
            <v>215.07</v>
          </cell>
          <cell r="E2640">
            <v>549.98</v>
          </cell>
          <cell r="F2640" t="str">
            <v>m2</v>
          </cell>
          <cell r="G2640">
            <v>2314.15</v>
          </cell>
          <cell r="H2640">
            <v>5917.73</v>
          </cell>
          <cell r="S2640">
            <v>3.6139999999999999</v>
          </cell>
          <cell r="T2640" t="str">
            <v>Kg</v>
          </cell>
          <cell r="U2640">
            <v>38.901000000000003</v>
          </cell>
          <cell r="V2640" t="str">
            <v>Kg</v>
          </cell>
          <cell r="AI2640">
            <v>42.515000000000001</v>
          </cell>
          <cell r="AJ2640" t="str">
            <v>Y</v>
          </cell>
        </row>
        <row r="2641">
          <cell r="A2641" t="str">
            <v>25-32</v>
          </cell>
          <cell r="B2641" t="str">
            <v>Making and fixing grating in opening, including fixing atsite with flat iron 2"x3/8" and 3/4" sq. bars</v>
          </cell>
          <cell r="C2641" t="str">
            <v>1 SFT</v>
          </cell>
          <cell r="D2641">
            <v>58.91</v>
          </cell>
          <cell r="E2641">
            <v>126.31</v>
          </cell>
          <cell r="F2641" t="str">
            <v>m2</v>
          </cell>
          <cell r="G2641">
            <v>633.82000000000005</v>
          </cell>
          <cell r="H2641">
            <v>1359.07</v>
          </cell>
          <cell r="S2641">
            <v>0.83599999999999997</v>
          </cell>
          <cell r="T2641" t="str">
            <v>Kg</v>
          </cell>
          <cell r="U2641">
            <v>8.9990000000000006</v>
          </cell>
          <cell r="V2641" t="str">
            <v>Kg</v>
          </cell>
          <cell r="AI2641">
            <v>9.8350000000000009</v>
          </cell>
          <cell r="AJ2641" t="str">
            <v>Y</v>
          </cell>
        </row>
        <row r="2642">
          <cell r="A2642" t="str">
            <v>25-33</v>
          </cell>
          <cell r="B2642" t="str">
            <v>Providing and Fixing terrace railing of 2" i/d conduit pipe16 SWG welded with 5/8"x5/8" sq bar 2.75' high complete</v>
          </cell>
          <cell r="C2642" t="str">
            <v>1 SFT</v>
          </cell>
          <cell r="D2642">
            <v>39.65</v>
          </cell>
          <cell r="E2642">
            <v>221.14</v>
          </cell>
          <cell r="F2642" t="str">
            <v>m2</v>
          </cell>
          <cell r="G2642">
            <v>426.68</v>
          </cell>
          <cell r="H2642">
            <v>2379.4699999999998</v>
          </cell>
          <cell r="S2642">
            <v>1.7989999999999999</v>
          </cell>
          <cell r="T2642" t="str">
            <v>Kg</v>
          </cell>
          <cell r="U2642">
            <v>19.364000000000001</v>
          </cell>
          <cell r="V2642" t="str">
            <v>Kg</v>
          </cell>
          <cell r="AI2642">
            <v>21.163</v>
          </cell>
          <cell r="AJ2642" t="str">
            <v>Y</v>
          </cell>
        </row>
        <row r="2643">
          <cell r="A2643" t="str">
            <v>25-34</v>
          </cell>
          <cell r="B2643" t="str">
            <v>Providing and Fixing collapsible gate made of 2"x2"x1/4"tee iron at top &amp; bottom, lock etc complete</v>
          </cell>
          <cell r="C2643" t="str">
            <v>1 SFT</v>
          </cell>
          <cell r="D2643">
            <v>135.09</v>
          </cell>
          <cell r="E2643">
            <v>476.62</v>
          </cell>
          <cell r="F2643" t="str">
            <v>m2</v>
          </cell>
          <cell r="G2643">
            <v>1453.56</v>
          </cell>
          <cell r="H2643">
            <v>5128.3900000000003</v>
          </cell>
          <cell r="AI2643">
            <v>0</v>
          </cell>
          <cell r="AJ2643" t="str">
            <v>N</v>
          </cell>
        </row>
        <row r="2644">
          <cell r="A2644" t="str">
            <v>25-35</v>
          </cell>
          <cell r="B2644" t="str">
            <v>Providing and Fixing 24 SWG GI sheet rolling shutter ofsteel frame of MS channel 2"x1.25"x1/8"  complete</v>
          </cell>
          <cell r="C2644" t="str">
            <v>1 SFT</v>
          </cell>
          <cell r="D2644">
            <v>16.899999999999999</v>
          </cell>
          <cell r="E2644">
            <v>171.49</v>
          </cell>
          <cell r="F2644" t="str">
            <v>m2</v>
          </cell>
          <cell r="G2644">
            <v>181.86</v>
          </cell>
          <cell r="H2644">
            <v>1845.23</v>
          </cell>
          <cell r="AI2644">
            <v>0</v>
          </cell>
          <cell r="AJ2644" t="str">
            <v>N</v>
          </cell>
        </row>
        <row r="2645">
          <cell r="A2645" t="str">
            <v>25-36</v>
          </cell>
          <cell r="B2645" t="str">
            <v>Providing and Fixing MS angle iron 1«"x1«"x1/4" edgeprotector nozing of steps of stairs, complete</v>
          </cell>
          <cell r="C2645" t="str">
            <v>1 RFT</v>
          </cell>
          <cell r="D2645">
            <v>18.84</v>
          </cell>
          <cell r="E2645">
            <v>150.65</v>
          </cell>
          <cell r="F2645" t="str">
            <v>m</v>
          </cell>
          <cell r="G2645">
            <v>61.8</v>
          </cell>
          <cell r="H2645">
            <v>494.25</v>
          </cell>
          <cell r="S2645">
            <v>1.651</v>
          </cell>
          <cell r="T2645" t="str">
            <v>Kg</v>
          </cell>
          <cell r="U2645">
            <v>5.4169999999999998</v>
          </cell>
          <cell r="V2645" t="str">
            <v>Kg</v>
          </cell>
          <cell r="AI2645">
            <v>7.0679999999999996</v>
          </cell>
          <cell r="AJ2645" t="str">
            <v>Y</v>
          </cell>
        </row>
        <row r="2646">
          <cell r="A2646" t="str">
            <v>25-37</v>
          </cell>
          <cell r="B2646" t="str">
            <v>Providing and Fixing stair railing of 2.5" i/d GI pipe,welded with 5/8"x5/8" MS bars 2'-9" high, fixed in eachstep</v>
          </cell>
          <cell r="C2646" t="str">
            <v>1 RFT</v>
          </cell>
          <cell r="D2646">
            <v>67.290000000000006</v>
          </cell>
          <cell r="E2646">
            <v>302.55</v>
          </cell>
          <cell r="F2646" t="str">
            <v>m</v>
          </cell>
          <cell r="G2646">
            <v>220.77</v>
          </cell>
          <cell r="H2646">
            <v>992.63</v>
          </cell>
          <cell r="S2646">
            <v>1.21</v>
          </cell>
          <cell r="T2646" t="str">
            <v>Kg</v>
          </cell>
          <cell r="U2646">
            <v>3.97</v>
          </cell>
          <cell r="V2646" t="str">
            <v>Kg</v>
          </cell>
          <cell r="AI2646">
            <v>5.18</v>
          </cell>
          <cell r="AJ2646" t="str">
            <v>Y</v>
          </cell>
        </row>
        <row r="2647">
          <cell r="A2647" t="str">
            <v>25-38</v>
          </cell>
          <cell r="B2647" t="str">
            <v>Providing and Fixing GI wire gauze 24 SWG, 12x12meshes per sq.in., fixed to steel windows or doors etc</v>
          </cell>
          <cell r="C2647" t="str">
            <v>1 SFT</v>
          </cell>
          <cell r="D2647">
            <v>46.95</v>
          </cell>
          <cell r="E2647">
            <v>110.6</v>
          </cell>
          <cell r="F2647" t="str">
            <v>m2</v>
          </cell>
          <cell r="G2647">
            <v>505.2</v>
          </cell>
          <cell r="H2647">
            <v>1190.05</v>
          </cell>
          <cell r="AI2647">
            <v>0</v>
          </cell>
          <cell r="AJ2647" t="str">
            <v>N</v>
          </cell>
        </row>
        <row r="2648">
          <cell r="A2648" t="str">
            <v>25-39-a-01</v>
          </cell>
          <cell r="B2648" t="str">
            <v>Providing and Fixing steel windows with openable glazedpanels Without wire guaze : Glass pane 2mm thick</v>
          </cell>
          <cell r="C2648" t="str">
            <v>1 SFT</v>
          </cell>
          <cell r="D2648">
            <v>14.58</v>
          </cell>
          <cell r="E2648">
            <v>354.8</v>
          </cell>
          <cell r="F2648" t="str">
            <v>m2</v>
          </cell>
          <cell r="G2648">
            <v>156.83000000000001</v>
          </cell>
          <cell r="H2648">
            <v>3817.68</v>
          </cell>
          <cell r="AI2648">
            <v>0</v>
          </cell>
          <cell r="AJ2648" t="str">
            <v>N</v>
          </cell>
        </row>
        <row r="2649">
          <cell r="A2649" t="str">
            <v>25-39-a-02</v>
          </cell>
          <cell r="B2649" t="str">
            <v>Providing and Fixing steel windows with openable glazedpanels Without wire gauze : Glass pane 2.5mm thick</v>
          </cell>
          <cell r="C2649" t="str">
            <v>1 SFT</v>
          </cell>
          <cell r="D2649">
            <v>14.58</v>
          </cell>
          <cell r="E2649">
            <v>353.59</v>
          </cell>
          <cell r="F2649" t="str">
            <v>m2</v>
          </cell>
          <cell r="G2649">
            <v>156.83000000000001</v>
          </cell>
          <cell r="H2649">
            <v>3804.66</v>
          </cell>
          <cell r="AI2649">
            <v>0</v>
          </cell>
          <cell r="AJ2649" t="str">
            <v>N</v>
          </cell>
        </row>
        <row r="2650">
          <cell r="A2650" t="str">
            <v>25-39-a-03</v>
          </cell>
          <cell r="B2650" t="str">
            <v>Providing and Fixing steel windows with openable glazedpanels Without wire gauze : Glass pane 3mm thick</v>
          </cell>
          <cell r="C2650" t="str">
            <v>1 SFT</v>
          </cell>
          <cell r="D2650">
            <v>14.58</v>
          </cell>
          <cell r="E2650">
            <v>362.06</v>
          </cell>
          <cell r="F2650" t="str">
            <v>m2</v>
          </cell>
          <cell r="G2650">
            <v>156.83000000000001</v>
          </cell>
          <cell r="H2650">
            <v>3895.8</v>
          </cell>
          <cell r="AI2650">
            <v>0</v>
          </cell>
          <cell r="AJ2650" t="str">
            <v>N</v>
          </cell>
        </row>
        <row r="2651">
          <cell r="A2651" t="str">
            <v>25-39-a-04</v>
          </cell>
          <cell r="B2651" t="str">
            <v>Providing and Fixing steel windows with openable glazedpanels Without wire gauze : Glass pane 4mm thick</v>
          </cell>
          <cell r="C2651" t="str">
            <v>1 SFT</v>
          </cell>
          <cell r="D2651">
            <v>14.58</v>
          </cell>
          <cell r="E2651">
            <v>364.48</v>
          </cell>
          <cell r="F2651" t="str">
            <v>m2</v>
          </cell>
          <cell r="G2651">
            <v>156.83000000000001</v>
          </cell>
          <cell r="H2651">
            <v>3921.84</v>
          </cell>
          <cell r="AI2651">
            <v>0</v>
          </cell>
          <cell r="AJ2651" t="str">
            <v>N</v>
          </cell>
        </row>
        <row r="2652">
          <cell r="A2652" t="str">
            <v>25-39-a-05</v>
          </cell>
          <cell r="B2652" t="str">
            <v>Providing and Fixing steel windows with openable glazedpanels Without wire gauze : Glass pane 5mm thick</v>
          </cell>
          <cell r="C2652" t="str">
            <v>1 SFT</v>
          </cell>
          <cell r="D2652">
            <v>14.58</v>
          </cell>
          <cell r="E2652">
            <v>372.35</v>
          </cell>
          <cell r="F2652" t="str">
            <v>m2</v>
          </cell>
          <cell r="G2652">
            <v>156.83000000000001</v>
          </cell>
          <cell r="H2652">
            <v>4006.46</v>
          </cell>
          <cell r="AI2652">
            <v>0</v>
          </cell>
          <cell r="AJ2652" t="str">
            <v>N</v>
          </cell>
        </row>
        <row r="2653">
          <cell r="A2653" t="str">
            <v>25-39-b-01</v>
          </cell>
          <cell r="B2653" t="str">
            <v>Providing and Fixing steel windows with openable glazedpanels With 22 SWG wire gauze : Glass pane 2mm</v>
          </cell>
          <cell r="C2653" t="str">
            <v>1 SFT</v>
          </cell>
          <cell r="D2653">
            <v>16.05</v>
          </cell>
          <cell r="E2653">
            <v>413.22</v>
          </cell>
          <cell r="F2653" t="str">
            <v>m2</v>
          </cell>
          <cell r="G2653">
            <v>172.68</v>
          </cell>
          <cell r="H2653">
            <v>4446.2299999999996</v>
          </cell>
          <cell r="AI2653">
            <v>0</v>
          </cell>
          <cell r="AJ2653" t="str">
            <v>N</v>
          </cell>
        </row>
        <row r="2654">
          <cell r="A2654" t="str">
            <v>25-39-b-02</v>
          </cell>
          <cell r="B2654" t="str">
            <v>Providing and Fixing steel windows with openable glazedpanels With 22 SWG wire gauze : Glass pane 2.5mm</v>
          </cell>
          <cell r="C2654" t="str">
            <v>1 SFT</v>
          </cell>
          <cell r="D2654">
            <v>16.05</v>
          </cell>
          <cell r="E2654">
            <v>412.01</v>
          </cell>
          <cell r="F2654" t="str">
            <v>m2</v>
          </cell>
          <cell r="G2654">
            <v>172.68</v>
          </cell>
          <cell r="H2654">
            <v>4433.21</v>
          </cell>
          <cell r="AI2654">
            <v>0</v>
          </cell>
          <cell r="AJ2654" t="str">
            <v>N</v>
          </cell>
        </row>
        <row r="2655">
          <cell r="A2655" t="str">
            <v>25-39-b-03</v>
          </cell>
          <cell r="B2655" t="str">
            <v>Providing and Fixing steel windows with openable glazedpanels With 22 SWG wire gauze : Glass pane 3mm</v>
          </cell>
          <cell r="C2655" t="str">
            <v>1 SFT</v>
          </cell>
          <cell r="D2655">
            <v>16.05</v>
          </cell>
          <cell r="E2655">
            <v>420.48</v>
          </cell>
          <cell r="F2655" t="str">
            <v>m2</v>
          </cell>
          <cell r="G2655">
            <v>172.68</v>
          </cell>
          <cell r="H2655">
            <v>4524.3500000000004</v>
          </cell>
          <cell r="AI2655">
            <v>0</v>
          </cell>
          <cell r="AJ2655" t="str">
            <v>N</v>
          </cell>
        </row>
        <row r="2656">
          <cell r="A2656" t="str">
            <v>25-39-b-04</v>
          </cell>
          <cell r="B2656" t="str">
            <v>Providing and Fixing steel windows with openable glazedpanels With 22 SWG wire gauze : Glass pane 4mm</v>
          </cell>
          <cell r="C2656" t="str">
            <v>1 SFT</v>
          </cell>
          <cell r="D2656">
            <v>16.05</v>
          </cell>
          <cell r="E2656">
            <v>422.9</v>
          </cell>
          <cell r="F2656" t="str">
            <v>m2</v>
          </cell>
          <cell r="G2656">
            <v>172.68</v>
          </cell>
          <cell r="H2656">
            <v>4550.3900000000003</v>
          </cell>
          <cell r="AI2656">
            <v>0</v>
          </cell>
          <cell r="AJ2656" t="str">
            <v>N</v>
          </cell>
        </row>
        <row r="2657">
          <cell r="A2657" t="str">
            <v>25-39-b-05</v>
          </cell>
          <cell r="B2657" t="str">
            <v>Providing and Fixing steel windows with openable glazedpanels With 22 SWG wire gauze : Glass pane 5mm</v>
          </cell>
          <cell r="C2657" t="str">
            <v>1 SFT</v>
          </cell>
          <cell r="D2657">
            <v>16.05</v>
          </cell>
          <cell r="E2657">
            <v>430.76</v>
          </cell>
          <cell r="F2657" t="str">
            <v>m2</v>
          </cell>
          <cell r="G2657">
            <v>172.68</v>
          </cell>
          <cell r="H2657">
            <v>4635.0200000000004</v>
          </cell>
          <cell r="AI2657">
            <v>0</v>
          </cell>
          <cell r="AJ2657" t="str">
            <v>N</v>
          </cell>
        </row>
        <row r="2658">
          <cell r="A2658" t="str">
            <v>25-40</v>
          </cell>
          <cell r="B2658" t="str">
            <v>Supply and Fixing iron grating for fire place</v>
          </cell>
          <cell r="C2658" t="str">
            <v>1 SFT</v>
          </cell>
          <cell r="D2658">
            <v>263.60000000000002</v>
          </cell>
          <cell r="E2658">
            <v>505.7</v>
          </cell>
          <cell r="F2658" t="str">
            <v>m2</v>
          </cell>
          <cell r="G2658">
            <v>2836.31</v>
          </cell>
          <cell r="H2658">
            <v>5441.35</v>
          </cell>
          <cell r="S2658">
            <v>3.032</v>
          </cell>
          <cell r="T2658" t="str">
            <v>Kg</v>
          </cell>
          <cell r="U2658">
            <v>32.636000000000003</v>
          </cell>
          <cell r="V2658" t="str">
            <v>Kg</v>
          </cell>
          <cell r="AI2658">
            <v>35.668000000000006</v>
          </cell>
          <cell r="AJ2658" t="str">
            <v>Y</v>
          </cell>
        </row>
        <row r="2659">
          <cell r="A2659" t="str">
            <v>25-41</v>
          </cell>
          <cell r="B2659" t="str">
            <v>Providing and Fixing angle iron railing, using2.5"x2.5"x3/8" angle iron post 4.5'long, 5'to 6" apart,complete</v>
          </cell>
          <cell r="C2659" t="str">
            <v>1 RFT</v>
          </cell>
          <cell r="D2659">
            <v>153.51</v>
          </cell>
          <cell r="E2659">
            <v>777.4</v>
          </cell>
          <cell r="F2659" t="str">
            <v>m</v>
          </cell>
          <cell r="G2659">
            <v>503.65</v>
          </cell>
          <cell r="H2659">
            <v>2550.52</v>
          </cell>
          <cell r="S2659">
            <v>0.45200000000000001</v>
          </cell>
          <cell r="T2659" t="str">
            <v>Kg</v>
          </cell>
          <cell r="U2659">
            <v>1.4830000000000001</v>
          </cell>
          <cell r="V2659" t="str">
            <v>Kg</v>
          </cell>
          <cell r="AI2659">
            <v>1.9350000000000001</v>
          </cell>
          <cell r="AJ2659" t="str">
            <v>Y</v>
          </cell>
        </row>
        <row r="2660">
          <cell r="A2660" t="str">
            <v>25-42</v>
          </cell>
          <cell r="B2660" t="str">
            <v>Providing and Fixing barbed wire fencing of1.5"x1.5"x3/16" angle iron post 3.25' long, 5 to 6 ft. centreto centre</v>
          </cell>
          <cell r="C2660" t="str">
            <v>1 RFT</v>
          </cell>
          <cell r="D2660">
            <v>29.63</v>
          </cell>
          <cell r="E2660">
            <v>97.3</v>
          </cell>
          <cell r="F2660" t="str">
            <v>m</v>
          </cell>
          <cell r="G2660">
            <v>97.21</v>
          </cell>
          <cell r="H2660">
            <v>319.23</v>
          </cell>
          <cell r="K2660">
            <v>1.2E-2</v>
          </cell>
          <cell r="L2660" t="str">
            <v>Bags</v>
          </cell>
          <cell r="M2660">
            <v>3.9E-2</v>
          </cell>
          <cell r="N2660" t="str">
            <v>Bags</v>
          </cell>
          <cell r="S2660">
            <v>0.30499999999999999</v>
          </cell>
          <cell r="T2660" t="str">
            <v>Kg</v>
          </cell>
          <cell r="U2660">
            <v>1.0009999999999999</v>
          </cell>
          <cell r="V2660" t="str">
            <v>Kg</v>
          </cell>
          <cell r="AI2660">
            <v>1.3569999999999998</v>
          </cell>
          <cell r="AJ2660" t="str">
            <v>Y</v>
          </cell>
        </row>
        <row r="2661">
          <cell r="A2661" t="str">
            <v>25-43</v>
          </cell>
          <cell r="B2661" t="str">
            <v>Providing and Fixing barbed wire fencing on compoundwall of 1.5"x1.5"x3/16" angle iron post 3' long, 4' apart</v>
          </cell>
          <cell r="C2661" t="str">
            <v>1 RFT</v>
          </cell>
          <cell r="D2661">
            <v>31.8</v>
          </cell>
          <cell r="E2661">
            <v>110.06</v>
          </cell>
          <cell r="F2661" t="str">
            <v>m</v>
          </cell>
          <cell r="G2661">
            <v>104.34</v>
          </cell>
          <cell r="H2661">
            <v>361.1</v>
          </cell>
          <cell r="K2661">
            <v>5.0000000000000001E-3</v>
          </cell>
          <cell r="L2661" t="str">
            <v>Bags</v>
          </cell>
          <cell r="M2661">
            <v>1.6E-2</v>
          </cell>
          <cell r="N2661" t="str">
            <v>Bags</v>
          </cell>
          <cell r="S2661">
            <v>0.42699999999999999</v>
          </cell>
          <cell r="T2661" t="str">
            <v>Kg</v>
          </cell>
          <cell r="U2661">
            <v>1.401</v>
          </cell>
          <cell r="V2661" t="str">
            <v>Kg</v>
          </cell>
          <cell r="AI2661">
            <v>1.849</v>
          </cell>
          <cell r="AJ2661" t="str">
            <v>Y</v>
          </cell>
        </row>
        <row r="2662">
          <cell r="A2662" t="str">
            <v>25-46</v>
          </cell>
          <cell r="B2662" t="str">
            <v>Supplying and Fixing   18SWG Steel Almirah, 12" maxdepth including box shelves, back, shelves, lock, spraypaint complete.</v>
          </cell>
          <cell r="C2662" t="str">
            <v>1 SFT</v>
          </cell>
          <cell r="D2662">
            <v>57.64</v>
          </cell>
          <cell r="E2662">
            <v>340.89</v>
          </cell>
          <cell r="F2662" t="str">
            <v>m2</v>
          </cell>
          <cell r="G2662">
            <v>620.20000000000005</v>
          </cell>
          <cell r="H2662">
            <v>3668</v>
          </cell>
          <cell r="S2662">
            <v>3.839</v>
          </cell>
          <cell r="T2662" t="str">
            <v>Kg</v>
          </cell>
          <cell r="U2662">
            <v>41.323</v>
          </cell>
          <cell r="V2662" t="str">
            <v>Kg</v>
          </cell>
          <cell r="AI2662">
            <v>45.161999999999999</v>
          </cell>
          <cell r="AJ2662" t="str">
            <v>Y</v>
          </cell>
        </row>
        <row r="2663">
          <cell r="A2663" t="str">
            <v>25-47-a</v>
          </cell>
          <cell r="B2663" t="str">
            <v>Supplying and Fixing   18 SWG MS Sheet Door with angleiron frame (1.5"x1.5"x1/8"), bolt, hinges, paint etccomplete</v>
          </cell>
          <cell r="C2663" t="str">
            <v>1 SFT</v>
          </cell>
          <cell r="D2663">
            <v>64.489999999999995</v>
          </cell>
          <cell r="E2663">
            <v>244.24</v>
          </cell>
          <cell r="F2663" t="str">
            <v>m2</v>
          </cell>
          <cell r="G2663">
            <v>693.9</v>
          </cell>
          <cell r="H2663">
            <v>2628.03</v>
          </cell>
          <cell r="S2663">
            <v>2.04</v>
          </cell>
          <cell r="T2663" t="str">
            <v>Kg</v>
          </cell>
          <cell r="U2663">
            <v>21.957999999999998</v>
          </cell>
          <cell r="V2663" t="str">
            <v>Kg</v>
          </cell>
          <cell r="AI2663">
            <v>23.997999999999998</v>
          </cell>
          <cell r="AJ2663" t="str">
            <v>Y</v>
          </cell>
        </row>
        <row r="2664">
          <cell r="A2664" t="str">
            <v>25-47-b</v>
          </cell>
          <cell r="B2664" t="str">
            <v>Supplying and Fixing   18 SWG MS Sheet Gate with angleiron frame (2"x2"x3/16") with side window, lock, paintingetc</v>
          </cell>
          <cell r="C2664" t="str">
            <v>1 SFT</v>
          </cell>
          <cell r="D2664">
            <v>99.89</v>
          </cell>
          <cell r="E2664">
            <v>375.15</v>
          </cell>
          <cell r="F2664" t="str">
            <v>m2</v>
          </cell>
          <cell r="G2664">
            <v>1074.77</v>
          </cell>
          <cell r="H2664">
            <v>4036.66</v>
          </cell>
          <cell r="S2664">
            <v>3.4699999999999998</v>
          </cell>
          <cell r="T2664" t="str">
            <v>Kg</v>
          </cell>
          <cell r="U2664">
            <v>37.350999999999999</v>
          </cell>
          <cell r="V2664" t="str">
            <v>Kg</v>
          </cell>
          <cell r="AI2664">
            <v>40.820999999999998</v>
          </cell>
          <cell r="AJ2664" t="str">
            <v>Y</v>
          </cell>
        </row>
        <row r="2665">
          <cell r="A2665" t="str">
            <v>26-01</v>
          </cell>
          <cell r="B2665" t="str">
            <v>Supplying bamboo jhandies 10' to 12' with iron shoes andflags 15" square</v>
          </cell>
          <cell r="C2665" t="str">
            <v>Each</v>
          </cell>
          <cell r="D2665">
            <v>43.4</v>
          </cell>
          <cell r="E2665">
            <v>316.26</v>
          </cell>
          <cell r="F2665" t="str">
            <v>Each</v>
          </cell>
          <cell r="G2665">
            <v>43.4</v>
          </cell>
          <cell r="H2665">
            <v>316.26</v>
          </cell>
          <cell r="AI2665">
            <v>0</v>
          </cell>
          <cell r="AJ2665" t="str">
            <v>N</v>
          </cell>
        </row>
        <row r="2666">
          <cell r="A2666" t="str">
            <v>26-02</v>
          </cell>
          <cell r="B2666" t="str">
            <v>Supplying wooden pegs for levelling 1.5" square 6" long</v>
          </cell>
          <cell r="C2666" t="str">
            <v>100 No.</v>
          </cell>
          <cell r="D2666">
            <v>182.13</v>
          </cell>
          <cell r="E2666">
            <v>654.03</v>
          </cell>
          <cell r="F2666" t="str">
            <v>100 No</v>
          </cell>
          <cell r="G2666">
            <v>182.13</v>
          </cell>
          <cell r="H2666">
            <v>654.03</v>
          </cell>
          <cell r="AI2666">
            <v>0</v>
          </cell>
          <cell r="AJ2666" t="str">
            <v>N</v>
          </cell>
        </row>
        <row r="2667">
          <cell r="A2667" t="str">
            <v>26-03</v>
          </cell>
          <cell r="B2667" t="str">
            <v>Supplying wooden pegs for alignment, 2" to 3" square, 9"long</v>
          </cell>
          <cell r="C2667" t="str">
            <v>100 No.</v>
          </cell>
          <cell r="D2667">
            <v>658.75</v>
          </cell>
          <cell r="E2667">
            <v>1590.45</v>
          </cell>
          <cell r="F2667" t="str">
            <v>100 No</v>
          </cell>
          <cell r="G2667">
            <v>658.75</v>
          </cell>
          <cell r="H2667">
            <v>1590.45</v>
          </cell>
          <cell r="AI2667">
            <v>0</v>
          </cell>
          <cell r="AJ2667" t="str">
            <v>N</v>
          </cell>
        </row>
        <row r="2668">
          <cell r="A2668" t="str">
            <v>26-04</v>
          </cell>
          <cell r="B2668" t="str">
            <v>Fixing enamelled iron gauges flush with masonry includingcost of hooks</v>
          </cell>
          <cell r="C2668" t="str">
            <v>Each</v>
          </cell>
          <cell r="D2668">
            <v>868</v>
          </cell>
          <cell r="E2668">
            <v>1013.2</v>
          </cell>
          <cell r="F2668" t="str">
            <v>Each</v>
          </cell>
          <cell r="G2668">
            <v>868</v>
          </cell>
          <cell r="H2668">
            <v>1013.2</v>
          </cell>
          <cell r="AI2668">
            <v>0</v>
          </cell>
          <cell r="AJ2668" t="str">
            <v>N</v>
          </cell>
        </row>
        <row r="2669">
          <cell r="A2669" t="str">
            <v>26-05</v>
          </cell>
          <cell r="B2669" t="str">
            <v>Supply &amp; fix boundry pillars in position, including diggingpits</v>
          </cell>
          <cell r="C2669" t="str">
            <v>Each</v>
          </cell>
          <cell r="D2669">
            <v>139.5</v>
          </cell>
          <cell r="E2669">
            <v>425.61</v>
          </cell>
          <cell r="F2669" t="str">
            <v>Each</v>
          </cell>
          <cell r="G2669">
            <v>139.5</v>
          </cell>
          <cell r="H2669">
            <v>425.61</v>
          </cell>
          <cell r="K2669">
            <v>7.1999999999999995E-2</v>
          </cell>
          <cell r="L2669" t="str">
            <v>Bags</v>
          </cell>
          <cell r="M2669">
            <v>7.1999999999999995E-2</v>
          </cell>
          <cell r="N2669" t="str">
            <v>Bags</v>
          </cell>
          <cell r="AI2669">
            <v>0.14399999999999999</v>
          </cell>
          <cell r="AJ2669" t="str">
            <v>Y</v>
          </cell>
        </row>
        <row r="2670">
          <cell r="A2670" t="str">
            <v>26-06</v>
          </cell>
          <cell r="B2670" t="str">
            <v>Fixing main line type distance mark in position includingmaking 1:3:6 cement concrete base block</v>
          </cell>
          <cell r="C2670" t="str">
            <v>Each</v>
          </cell>
          <cell r="D2670">
            <v>83.7</v>
          </cell>
          <cell r="E2670">
            <v>315.91000000000003</v>
          </cell>
          <cell r="F2670" t="str">
            <v>Each</v>
          </cell>
          <cell r="G2670">
            <v>83.7</v>
          </cell>
          <cell r="H2670">
            <v>315.91000000000003</v>
          </cell>
          <cell r="K2670">
            <v>0.4</v>
          </cell>
          <cell r="L2670" t="str">
            <v>Bags</v>
          </cell>
          <cell r="M2670">
            <v>0.4</v>
          </cell>
          <cell r="N2670" t="str">
            <v>Bags</v>
          </cell>
          <cell r="AI2670">
            <v>0.8</v>
          </cell>
          <cell r="AJ2670" t="str">
            <v>Y</v>
          </cell>
        </row>
        <row r="2671">
          <cell r="A2671" t="str">
            <v>26-07-a</v>
          </cell>
          <cell r="B2671" t="str">
            <v>Boring and fixing 1.5" dia pressure pipe in ordinary soil</v>
          </cell>
          <cell r="C2671" t="str">
            <v>1 RFT</v>
          </cell>
          <cell r="D2671">
            <v>44.89</v>
          </cell>
          <cell r="E2671">
            <v>44.89</v>
          </cell>
          <cell r="F2671" t="str">
            <v>m</v>
          </cell>
          <cell r="G2671">
            <v>147.29</v>
          </cell>
          <cell r="H2671">
            <v>147.29</v>
          </cell>
          <cell r="AI2671">
            <v>0</v>
          </cell>
          <cell r="AJ2671" t="str">
            <v>N</v>
          </cell>
        </row>
        <row r="2672">
          <cell r="A2672" t="str">
            <v>26-07-b</v>
          </cell>
          <cell r="B2672" t="str">
            <v>Boring and fixing 1.5 dia pressure pipe in clay</v>
          </cell>
          <cell r="C2672" t="str">
            <v>1 RFT</v>
          </cell>
          <cell r="D2672">
            <v>83.17</v>
          </cell>
          <cell r="E2672">
            <v>83.17</v>
          </cell>
          <cell r="F2672" t="str">
            <v>m</v>
          </cell>
          <cell r="G2672">
            <v>272.87</v>
          </cell>
          <cell r="H2672">
            <v>272.87</v>
          </cell>
          <cell r="AI2672">
            <v>0</v>
          </cell>
          <cell r="AJ2672" t="str">
            <v>N</v>
          </cell>
        </row>
        <row r="2673">
          <cell r="A2673" t="str">
            <v>26-07-c</v>
          </cell>
          <cell r="B2673" t="str">
            <v>Boring and fixing 1.5" dia pressure pipe in shingle</v>
          </cell>
          <cell r="C2673" t="str">
            <v>1 RFT</v>
          </cell>
          <cell r="D2673">
            <v>121.45</v>
          </cell>
          <cell r="E2673">
            <v>121.45</v>
          </cell>
          <cell r="F2673" t="str">
            <v>m</v>
          </cell>
          <cell r="G2673">
            <v>398.45</v>
          </cell>
          <cell r="H2673">
            <v>398.45</v>
          </cell>
          <cell r="AI2673">
            <v>0</v>
          </cell>
          <cell r="AJ2673" t="str">
            <v>N</v>
          </cell>
        </row>
        <row r="2674">
          <cell r="A2674" t="str">
            <v>26-08</v>
          </cell>
          <cell r="B2674" t="str">
            <v>Repairs to hand pump, pulling out &amp; refitting</v>
          </cell>
          <cell r="C2674" t="str">
            <v>1 RFT</v>
          </cell>
          <cell r="D2674">
            <v>32.799999999999997</v>
          </cell>
          <cell r="E2674">
            <v>32.799999999999997</v>
          </cell>
          <cell r="F2674" t="str">
            <v>m</v>
          </cell>
          <cell r="G2674">
            <v>107.6</v>
          </cell>
          <cell r="H2674">
            <v>107.6</v>
          </cell>
          <cell r="AI2674">
            <v>0</v>
          </cell>
          <cell r="AJ2674" t="str">
            <v>N</v>
          </cell>
        </row>
        <row r="2675">
          <cell r="A2675" t="str">
            <v>26-09</v>
          </cell>
          <cell r="B2675" t="str">
            <v>Fixing hand pump (machine only)</v>
          </cell>
          <cell r="C2675" t="str">
            <v>Each</v>
          </cell>
          <cell r="D2675">
            <v>198.4</v>
          </cell>
          <cell r="E2675">
            <v>198.4</v>
          </cell>
          <cell r="F2675" t="str">
            <v>Each</v>
          </cell>
          <cell r="G2675">
            <v>198.4</v>
          </cell>
          <cell r="H2675">
            <v>198.4</v>
          </cell>
          <cell r="AI2675">
            <v>0</v>
          </cell>
          <cell r="AJ2675" t="str">
            <v>N</v>
          </cell>
        </row>
        <row r="2676">
          <cell r="A2676" t="str">
            <v>26-10-a</v>
          </cell>
          <cell r="B2676" t="str">
            <v>Washing of Durries / Synthetic Matting</v>
          </cell>
          <cell r="C2676" t="str">
            <v>100 SFT</v>
          </cell>
          <cell r="D2676">
            <v>1080.56</v>
          </cell>
          <cell r="E2676">
            <v>1080.56</v>
          </cell>
          <cell r="F2676" t="str">
            <v>m2</v>
          </cell>
          <cell r="G2676">
            <v>116.27</v>
          </cell>
          <cell r="H2676">
            <v>116.27</v>
          </cell>
          <cell r="AI2676">
            <v>0</v>
          </cell>
          <cell r="AJ2676" t="str">
            <v>N</v>
          </cell>
        </row>
        <row r="2677">
          <cell r="A2677" t="str">
            <v>26-10-b</v>
          </cell>
          <cell r="B2677" t="str">
            <v>Washing of Bed Sheets</v>
          </cell>
          <cell r="C2677" t="str">
            <v>Each</v>
          </cell>
          <cell r="D2677">
            <v>23.34</v>
          </cell>
          <cell r="E2677">
            <v>23.34</v>
          </cell>
          <cell r="F2677" t="str">
            <v>Each</v>
          </cell>
          <cell r="G2677">
            <v>23.34</v>
          </cell>
          <cell r="H2677">
            <v>23.34</v>
          </cell>
          <cell r="AI2677">
            <v>0</v>
          </cell>
          <cell r="AJ2677" t="str">
            <v>N</v>
          </cell>
        </row>
        <row r="2678">
          <cell r="A2678" t="str">
            <v>26-10-c</v>
          </cell>
          <cell r="B2678" t="str">
            <v>Washing of Table Cloth / Napkins / Dusters etc</v>
          </cell>
          <cell r="C2678" t="str">
            <v>Each</v>
          </cell>
          <cell r="D2678">
            <v>11.66</v>
          </cell>
          <cell r="E2678">
            <v>11.66</v>
          </cell>
          <cell r="F2678" t="str">
            <v>Each</v>
          </cell>
          <cell r="G2678">
            <v>11.66</v>
          </cell>
          <cell r="H2678">
            <v>11.66</v>
          </cell>
          <cell r="AI2678">
            <v>0</v>
          </cell>
          <cell r="AJ2678" t="str">
            <v>N</v>
          </cell>
        </row>
        <row r="2679">
          <cell r="A2679" t="str">
            <v>26-11-a</v>
          </cell>
          <cell r="B2679" t="str">
            <v>Recaning of chairs/stools : With plastic cane.</v>
          </cell>
          <cell r="C2679" t="str">
            <v>kg</v>
          </cell>
          <cell r="D2679">
            <v>69.75</v>
          </cell>
          <cell r="E2679">
            <v>287.55</v>
          </cell>
          <cell r="F2679" t="str">
            <v>kg</v>
          </cell>
          <cell r="G2679">
            <v>69.75</v>
          </cell>
          <cell r="H2679">
            <v>287.55</v>
          </cell>
          <cell r="AI2679">
            <v>0</v>
          </cell>
          <cell r="AJ2679" t="str">
            <v>N</v>
          </cell>
        </row>
        <row r="2680">
          <cell r="A2680" t="str">
            <v>26-11-b</v>
          </cell>
          <cell r="B2680" t="str">
            <v>Recaning of chairs/stools : With willow cane.</v>
          </cell>
          <cell r="C2680" t="str">
            <v>kg</v>
          </cell>
          <cell r="D2680">
            <v>97.65</v>
          </cell>
          <cell r="E2680">
            <v>1307.6500000000001</v>
          </cell>
          <cell r="F2680" t="str">
            <v>kg</v>
          </cell>
          <cell r="G2680">
            <v>97.65</v>
          </cell>
          <cell r="H2680">
            <v>1307.6500000000001</v>
          </cell>
          <cell r="AI2680">
            <v>0</v>
          </cell>
          <cell r="AJ2680" t="str">
            <v>N</v>
          </cell>
        </row>
        <row r="2681">
          <cell r="A2681" t="str">
            <v>26-12</v>
          </cell>
          <cell r="B2681" t="str">
            <v>Sweeping chimneys</v>
          </cell>
          <cell r="C2681" t="str">
            <v>Each</v>
          </cell>
          <cell r="D2681">
            <v>69.75</v>
          </cell>
          <cell r="E2681">
            <v>109.44</v>
          </cell>
          <cell r="F2681" t="str">
            <v>Each</v>
          </cell>
          <cell r="G2681">
            <v>69.75</v>
          </cell>
          <cell r="H2681">
            <v>109.44</v>
          </cell>
          <cell r="AI2681">
            <v>0</v>
          </cell>
          <cell r="AJ2681" t="str">
            <v>N</v>
          </cell>
        </row>
        <row r="2682">
          <cell r="A2682" t="str">
            <v>26-13</v>
          </cell>
          <cell r="B2682" t="str">
            <v>Cleaning of water tanks upto 400 gallons capacity</v>
          </cell>
          <cell r="C2682" t="str">
            <v>Each</v>
          </cell>
          <cell r="D2682">
            <v>70.31</v>
          </cell>
          <cell r="E2682">
            <v>70.31</v>
          </cell>
          <cell r="F2682" t="str">
            <v>Each</v>
          </cell>
          <cell r="G2682">
            <v>70.31</v>
          </cell>
          <cell r="H2682">
            <v>70.31</v>
          </cell>
          <cell r="AI2682">
            <v>0</v>
          </cell>
          <cell r="AJ2682" t="str">
            <v>N</v>
          </cell>
        </row>
        <row r="2683">
          <cell r="A2683" t="str">
            <v>26-14</v>
          </cell>
          <cell r="B2683" t="str">
            <v>Supplying manure</v>
          </cell>
          <cell r="C2683" t="str">
            <v>Cart load</v>
          </cell>
          <cell r="D2683">
            <v>111.6</v>
          </cell>
          <cell r="E2683">
            <v>325.25</v>
          </cell>
          <cell r="F2683" t="str">
            <v>Cart load</v>
          </cell>
          <cell r="G2683">
            <v>111.6</v>
          </cell>
          <cell r="H2683">
            <v>325.25</v>
          </cell>
          <cell r="AI2683">
            <v>0</v>
          </cell>
          <cell r="AJ2683" t="str">
            <v>N</v>
          </cell>
        </row>
        <row r="2684">
          <cell r="A2684" t="str">
            <v>26-15</v>
          </cell>
          <cell r="B2684" t="str">
            <v>Spraying anti-termite liquid mixed with water in the ratioof 1:40</v>
          </cell>
          <cell r="C2684" t="str">
            <v>100 Sft/spray</v>
          </cell>
          <cell r="D2684">
            <v>7.75</v>
          </cell>
          <cell r="E2684">
            <v>122.26</v>
          </cell>
          <cell r="F2684" t="str">
            <v>m2</v>
          </cell>
          <cell r="G2684">
            <v>0.83</v>
          </cell>
          <cell r="H2684">
            <v>13.16</v>
          </cell>
          <cell r="AI2684">
            <v>0</v>
          </cell>
          <cell r="AJ2684" t="str">
            <v>N</v>
          </cell>
        </row>
        <row r="2685">
          <cell r="A2685" t="str">
            <v>26-16-a</v>
          </cell>
          <cell r="B2685" t="str">
            <v>Providing and Fixing barbed wire fencing with 4 horizontal&amp; 2 cross wires : Without PCC base</v>
          </cell>
          <cell r="C2685" t="str">
            <v>1 RFT</v>
          </cell>
          <cell r="D2685">
            <v>4.41</v>
          </cell>
          <cell r="E2685">
            <v>137.53</v>
          </cell>
          <cell r="F2685" t="str">
            <v>m</v>
          </cell>
          <cell r="G2685">
            <v>14.47</v>
          </cell>
          <cell r="H2685">
            <v>451.22</v>
          </cell>
          <cell r="S2685">
            <v>3.0000000000000001E-3</v>
          </cell>
          <cell r="T2685" t="str">
            <v>Kg</v>
          </cell>
          <cell r="U2685">
            <v>0.01</v>
          </cell>
          <cell r="V2685" t="str">
            <v>Kg</v>
          </cell>
          <cell r="AI2685">
            <v>1.3000000000000001E-2</v>
          </cell>
          <cell r="AJ2685" t="str">
            <v>Y</v>
          </cell>
        </row>
        <row r="2686">
          <cell r="A2686" t="str">
            <v>26-16-b</v>
          </cell>
          <cell r="B2686" t="str">
            <v>Providing and Fixing barbed wire fencing with 4 horizontal&amp; 2 cross wires : With PCC 1:4:8 base 12"x12"x21"</v>
          </cell>
          <cell r="C2686" t="str">
            <v>1 RFT</v>
          </cell>
          <cell r="D2686">
            <v>4.41</v>
          </cell>
          <cell r="E2686">
            <v>139.38</v>
          </cell>
          <cell r="F2686" t="str">
            <v>m</v>
          </cell>
          <cell r="G2686">
            <v>14.47</v>
          </cell>
          <cell r="H2686">
            <v>457.28</v>
          </cell>
          <cell r="K2686">
            <v>1.0999999999999999E-2</v>
          </cell>
          <cell r="L2686" t="str">
            <v>Bags</v>
          </cell>
          <cell r="M2686">
            <v>3.5999999999999997E-2</v>
          </cell>
          <cell r="N2686" t="str">
            <v>Bags</v>
          </cell>
          <cell r="S2686">
            <v>3.0000000000000001E-3</v>
          </cell>
          <cell r="T2686" t="str">
            <v>Kg</v>
          </cell>
          <cell r="U2686">
            <v>0.01</v>
          </cell>
          <cell r="V2686" t="str">
            <v>Kg</v>
          </cell>
          <cell r="AI2686">
            <v>6.0000000000000005E-2</v>
          </cell>
          <cell r="AJ2686" t="str">
            <v>Y</v>
          </cell>
        </row>
        <row r="2687">
          <cell r="A2687" t="str">
            <v>26-17</v>
          </cell>
          <cell r="B2687" t="str">
            <v>Making notice board 1/2" thick of c/s mortar 1:3 with2"x1/2" beading</v>
          </cell>
          <cell r="C2687" t="str">
            <v>100 SFT</v>
          </cell>
          <cell r="D2687">
            <v>5016.8999999999996</v>
          </cell>
          <cell r="E2687">
            <v>5582.4</v>
          </cell>
          <cell r="F2687" t="str">
            <v>m2</v>
          </cell>
          <cell r="G2687">
            <v>539.82000000000005</v>
          </cell>
          <cell r="H2687">
            <v>600.66999999999996</v>
          </cell>
          <cell r="K2687">
            <v>1.1000000000000001</v>
          </cell>
          <cell r="L2687" t="str">
            <v>Bags</v>
          </cell>
          <cell r="M2687">
            <v>0.11799999999999999</v>
          </cell>
          <cell r="N2687" t="str">
            <v>Bags</v>
          </cell>
          <cell r="AI2687">
            <v>1.218</v>
          </cell>
          <cell r="AJ2687" t="str">
            <v>Y</v>
          </cell>
        </row>
        <row r="2688">
          <cell r="A2688" t="str">
            <v>26-18</v>
          </cell>
          <cell r="B2688" t="str">
            <v>Binding office books/registers.</v>
          </cell>
          <cell r="C2688" t="str">
            <v>Each</v>
          </cell>
          <cell r="D2688">
            <v>13.95</v>
          </cell>
          <cell r="E2688">
            <v>31.5</v>
          </cell>
          <cell r="F2688" t="str">
            <v>Each</v>
          </cell>
          <cell r="G2688">
            <v>13.95</v>
          </cell>
          <cell r="H2688">
            <v>31.5</v>
          </cell>
          <cell r="AI2688">
            <v>0</v>
          </cell>
          <cell r="AJ2688" t="str">
            <v>N</v>
          </cell>
        </row>
        <row r="2689">
          <cell r="K2689">
            <v>489</v>
          </cell>
          <cell r="M2689">
            <v>489</v>
          </cell>
          <cell r="O2689">
            <v>181</v>
          </cell>
          <cell r="Q2689">
            <v>181</v>
          </cell>
          <cell r="S2689">
            <v>75</v>
          </cell>
          <cell r="U2689">
            <v>75</v>
          </cell>
          <cell r="W2689">
            <v>7</v>
          </cell>
          <cell r="Y2689">
            <v>7</v>
          </cell>
          <cell r="AA2689">
            <v>4</v>
          </cell>
          <cell r="AC2689">
            <v>4</v>
          </cell>
          <cell r="AE2689">
            <v>78</v>
          </cell>
          <cell r="AG2689">
            <v>78</v>
          </cell>
          <cell r="AI2689" t="str">
            <v>Y</v>
          </cell>
          <cell r="AJ2689">
            <v>611</v>
          </cell>
        </row>
        <row r="2690">
          <cell r="AI2690" t="str">
            <v>N</v>
          </cell>
          <cell r="AJ2690">
            <v>2072</v>
          </cell>
        </row>
        <row r="2691">
          <cell r="AI2691" t="str">
            <v>Total</v>
          </cell>
          <cell r="AJ2691">
            <v>2683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R1999"/>
      <sheetName val="CSR2008"/>
      <sheetName val="CSR2009"/>
      <sheetName val="CSR2012"/>
      <sheetName val="General Comparative Statement"/>
      <sheetName val="Bill No.01 Flyover"/>
      <sheetName val="Bill No.02 Cantilever R.Walls"/>
      <sheetName val="Bill No.03i Ret Walls on Piles"/>
      <sheetName val="Bill No.03ii Ret Walls (Ramps)"/>
      <sheetName val="Bill No.04i Flyover Road Works"/>
      <sheetName val="Bill No.04ii Main Carriageway.."/>
      <sheetName val="Bill No.04iii Side Drains"/>
      <sheetName val="Bill No.09i Elect. on Flyover"/>
      <sheetName val="Bill No.09ii Elect. at Grade..."/>
      <sheetName val="CSR2013"/>
      <sheetName val="CSR2018"/>
      <sheetName val="CSR2021"/>
      <sheetName val="CSR2024"/>
      <sheetName val="REVERSE"/>
      <sheetName val="MRS2015"/>
      <sheetName val="MRS 2016"/>
      <sheetName val="NHA CSR 2014 Peshaw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
          <cell r="A1" t="str">
            <v>CSR 2012</v>
          </cell>
          <cell r="B1" t="str">
            <v>DRAFT</v>
          </cell>
          <cell r="C1">
            <v>0</v>
          </cell>
          <cell r="D1">
            <v>0</v>
          </cell>
          <cell r="E1">
            <v>0</v>
          </cell>
          <cell r="F1">
            <v>0</v>
          </cell>
          <cell r="G1">
            <v>0</v>
          </cell>
          <cell r="H1">
            <v>0</v>
          </cell>
          <cell r="I1">
            <v>0</v>
          </cell>
          <cell r="J1">
            <v>0</v>
          </cell>
          <cell r="AJ1">
            <v>0</v>
          </cell>
        </row>
        <row r="2">
          <cell r="B2" t="str">
            <v>As on Jan-Mar (QTR-1) 2009</v>
          </cell>
          <cell r="C2">
            <v>0</v>
          </cell>
          <cell r="D2">
            <v>0</v>
          </cell>
          <cell r="E2">
            <v>0</v>
          </cell>
          <cell r="F2">
            <v>0</v>
          </cell>
          <cell r="G2">
            <v>0</v>
          </cell>
          <cell r="H2">
            <v>0</v>
          </cell>
          <cell r="I2">
            <v>0</v>
          </cell>
          <cell r="J2">
            <v>0</v>
          </cell>
          <cell r="AJ2">
            <v>0</v>
          </cell>
        </row>
        <row r="3">
          <cell r="A3" t="str">
            <v>CSR 2012</v>
          </cell>
          <cell r="B3">
            <v>0</v>
          </cell>
          <cell r="C3" t="str">
            <v>Rate (British System)</v>
          </cell>
          <cell r="D3">
            <v>0</v>
          </cell>
          <cell r="E3">
            <v>0</v>
          </cell>
          <cell r="F3" t="str">
            <v>Rate (Metric System)</v>
          </cell>
          <cell r="G3">
            <v>0</v>
          </cell>
          <cell r="H3">
            <v>0</v>
          </cell>
          <cell r="I3">
            <v>0</v>
          </cell>
          <cell r="J3">
            <v>0</v>
          </cell>
          <cell r="K3" t="str">
            <v>(British System)</v>
          </cell>
          <cell r="L3">
            <v>0</v>
          </cell>
          <cell r="M3" t="str">
            <v>(Metric System)</v>
          </cell>
          <cell r="N3">
            <v>0</v>
          </cell>
          <cell r="O3" t="str">
            <v>(British System)</v>
          </cell>
          <cell r="P3">
            <v>0</v>
          </cell>
          <cell r="Q3" t="str">
            <v>(Metric System)</v>
          </cell>
          <cell r="R3">
            <v>0</v>
          </cell>
          <cell r="S3" t="str">
            <v>(British System)</v>
          </cell>
          <cell r="T3">
            <v>0</v>
          </cell>
          <cell r="U3" t="str">
            <v>(Metric System)</v>
          </cell>
          <cell r="V3">
            <v>0</v>
          </cell>
          <cell r="W3" t="str">
            <v>(British System)</v>
          </cell>
          <cell r="X3">
            <v>0</v>
          </cell>
          <cell r="Y3" t="str">
            <v>(Metric System)</v>
          </cell>
          <cell r="Z3">
            <v>0</v>
          </cell>
          <cell r="AA3" t="str">
            <v>(British System)</v>
          </cell>
          <cell r="AB3">
            <v>0</v>
          </cell>
          <cell r="AC3" t="str">
            <v>(Metric System)</v>
          </cell>
          <cell r="AD3">
            <v>0</v>
          </cell>
          <cell r="AE3" t="str">
            <v>(British System)</v>
          </cell>
          <cell r="AF3">
            <v>0</v>
          </cell>
          <cell r="AG3" t="str">
            <v>(Metric System)</v>
          </cell>
          <cell r="AH3">
            <v>0</v>
          </cell>
          <cell r="AI3">
            <v>0</v>
          </cell>
          <cell r="AJ3">
            <v>0</v>
          </cell>
          <cell r="AK3">
            <v>0</v>
          </cell>
        </row>
        <row r="4">
          <cell r="A4" t="str">
            <v>CSR 2012</v>
          </cell>
          <cell r="B4" t="str">
            <v>Description</v>
          </cell>
          <cell r="C4" t="str">
            <v>Unit</v>
          </cell>
          <cell r="D4" t="str">
            <v>Labour</v>
          </cell>
          <cell r="E4" t="str">
            <v>Composite</v>
          </cell>
          <cell r="F4" t="str">
            <v>Unit</v>
          </cell>
          <cell r="G4" t="str">
            <v>Labour</v>
          </cell>
          <cell r="H4" t="str">
            <v>Composite</v>
          </cell>
          <cell r="I4" t="str">
            <v>Spec. No.</v>
          </cell>
          <cell r="J4" t="str">
            <v>Remarks</v>
          </cell>
          <cell r="K4" t="str">
            <v>Cement</v>
          </cell>
          <cell r="L4" t="str">
            <v>Unit</v>
          </cell>
          <cell r="M4" t="str">
            <v>Cement</v>
          </cell>
          <cell r="N4" t="str">
            <v>Unit</v>
          </cell>
          <cell r="O4" t="str">
            <v>Bricks</v>
          </cell>
          <cell r="P4" t="str">
            <v>Unit</v>
          </cell>
          <cell r="Q4" t="str">
            <v>Bricks</v>
          </cell>
          <cell r="R4" t="str">
            <v>Unit</v>
          </cell>
          <cell r="S4" t="str">
            <v>Steel Plain /(G-40)</v>
          </cell>
          <cell r="T4" t="str">
            <v>Unit</v>
          </cell>
          <cell r="U4" t="str">
            <v>Steel Plain /(G-40)</v>
          </cell>
          <cell r="V4" t="str">
            <v>Unit</v>
          </cell>
          <cell r="W4" t="str">
            <v>Steel (G-60)</v>
          </cell>
          <cell r="X4" t="str">
            <v>Unit</v>
          </cell>
          <cell r="Y4" t="str">
            <v>Steel (G-60)</v>
          </cell>
          <cell r="Z4" t="str">
            <v>Unit</v>
          </cell>
          <cell r="AA4" t="str">
            <v>H.T.Wire / Strand</v>
          </cell>
          <cell r="AB4" t="str">
            <v>Unit</v>
          </cell>
          <cell r="AC4" t="str">
            <v>H.T.Wire / Strand</v>
          </cell>
          <cell r="AD4" t="str">
            <v>Unit</v>
          </cell>
          <cell r="AE4" t="str">
            <v>Bitumen</v>
          </cell>
          <cell r="AF4" t="str">
            <v>Unit</v>
          </cell>
          <cell r="AG4" t="str">
            <v>Bitumen</v>
          </cell>
          <cell r="AH4" t="str">
            <v>Unit</v>
          </cell>
          <cell r="AI4">
            <v>0</v>
          </cell>
          <cell r="AJ4">
            <v>0</v>
          </cell>
        </row>
        <row r="5">
          <cell r="A5">
            <v>1</v>
          </cell>
          <cell r="B5">
            <v>2</v>
          </cell>
          <cell r="C5">
            <v>3</v>
          </cell>
          <cell r="D5">
            <v>4</v>
          </cell>
          <cell r="E5">
            <v>5</v>
          </cell>
          <cell r="F5">
            <v>6</v>
          </cell>
          <cell r="G5">
            <v>7</v>
          </cell>
          <cell r="H5">
            <v>8</v>
          </cell>
          <cell r="I5">
            <v>9</v>
          </cell>
          <cell r="J5">
            <v>10</v>
          </cell>
          <cell r="K5">
            <v>11</v>
          </cell>
          <cell r="L5">
            <v>12</v>
          </cell>
          <cell r="M5">
            <v>13</v>
          </cell>
          <cell r="N5">
            <v>14</v>
          </cell>
          <cell r="O5">
            <v>15</v>
          </cell>
          <cell r="P5">
            <v>16</v>
          </cell>
          <cell r="Q5">
            <v>17</v>
          </cell>
          <cell r="R5">
            <v>18</v>
          </cell>
          <cell r="S5">
            <v>19</v>
          </cell>
          <cell r="T5">
            <v>20</v>
          </cell>
          <cell r="U5">
            <v>21</v>
          </cell>
          <cell r="V5">
            <v>22</v>
          </cell>
          <cell r="W5">
            <v>23</v>
          </cell>
          <cell r="X5">
            <v>24</v>
          </cell>
          <cell r="Y5">
            <v>25</v>
          </cell>
          <cell r="Z5">
            <v>26</v>
          </cell>
          <cell r="AA5">
            <v>27</v>
          </cell>
          <cell r="AB5">
            <v>28</v>
          </cell>
          <cell r="AC5">
            <v>29</v>
          </cell>
          <cell r="AD5">
            <v>30</v>
          </cell>
          <cell r="AE5">
            <v>31</v>
          </cell>
          <cell r="AF5">
            <v>32</v>
          </cell>
          <cell r="AG5">
            <v>33</v>
          </cell>
          <cell r="AH5">
            <v>34</v>
          </cell>
          <cell r="AI5">
            <v>0</v>
          </cell>
          <cell r="AJ5" t="str">
            <v>Y/N</v>
          </cell>
          <cell r="AK5">
            <v>0</v>
          </cell>
        </row>
        <row r="6">
          <cell r="A6" t="str">
            <v>01-01-a</v>
          </cell>
          <cell r="B6" t="str">
            <v>Carriage of 100 cft / 5 tonne of all materials by truck or other means : 1st: 50 meter</v>
          </cell>
          <cell r="C6" t="str">
            <v>50 Meter</v>
          </cell>
          <cell r="D6">
            <v>0</v>
          </cell>
          <cell r="E6">
            <v>82.28</v>
          </cell>
          <cell r="F6" t="str">
            <v>50 m</v>
          </cell>
          <cell r="G6">
            <v>0</v>
          </cell>
          <cell r="H6">
            <v>82.28</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t="str">
            <v>N</v>
          </cell>
        </row>
        <row r="7">
          <cell r="A7" t="str">
            <v>01-01-b</v>
          </cell>
          <cell r="B7" t="str">
            <v>Carriage of 100 cft / 5 tonne of all materials by truck or other means : 2nd 50 meter</v>
          </cell>
          <cell r="C7" t="str">
            <v>50 Meter</v>
          </cell>
          <cell r="D7">
            <v>0</v>
          </cell>
          <cell r="E7">
            <v>13.31</v>
          </cell>
          <cell r="F7" t="str">
            <v>50 m</v>
          </cell>
          <cell r="G7">
            <v>0</v>
          </cell>
          <cell r="H7">
            <v>13.31</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t="str">
            <v>N</v>
          </cell>
        </row>
        <row r="8">
          <cell r="A8" t="str">
            <v>01-01-c</v>
          </cell>
          <cell r="B8" t="str">
            <v>Carriage of 100 cft / 5 tonne of all materials by truck or other means : 3rd to 5th 50 meter</v>
          </cell>
          <cell r="C8" t="str">
            <v>50 Meter</v>
          </cell>
          <cell r="D8">
            <v>0</v>
          </cell>
          <cell r="E8">
            <v>8.4700000000000006</v>
          </cell>
          <cell r="F8" t="str">
            <v>50 m</v>
          </cell>
          <cell r="G8">
            <v>0</v>
          </cell>
          <cell r="H8">
            <v>8.4700000000000006</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t="str">
            <v>N</v>
          </cell>
        </row>
        <row r="9">
          <cell r="A9" t="str">
            <v>01-01-d</v>
          </cell>
          <cell r="B9" t="str">
            <v>Carriage of 100 cft / 5 tonne of all materials by truck or other means : 250 to 1000 meter</v>
          </cell>
          <cell r="C9" t="str">
            <v>250 Meter</v>
          </cell>
          <cell r="D9">
            <v>0</v>
          </cell>
          <cell r="E9">
            <v>39.93</v>
          </cell>
          <cell r="F9" t="str">
            <v>250 m</v>
          </cell>
          <cell r="G9">
            <v>0</v>
          </cell>
          <cell r="H9">
            <v>39.93</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t="str">
            <v>N</v>
          </cell>
        </row>
        <row r="10">
          <cell r="A10" t="str">
            <v>01-01-e</v>
          </cell>
          <cell r="B10" t="str">
            <v>Carriage of 100 cft / 5 tonne of all materials by truck or other means : 1st kilometer</v>
          </cell>
          <cell r="C10" t="str">
            <v>km</v>
          </cell>
          <cell r="D10">
            <v>0</v>
          </cell>
          <cell r="E10">
            <v>142.78</v>
          </cell>
          <cell r="F10" t="str">
            <v>km</v>
          </cell>
          <cell r="G10">
            <v>0</v>
          </cell>
          <cell r="H10">
            <v>142.78</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t="str">
            <v>N</v>
          </cell>
        </row>
        <row r="11">
          <cell r="A11" t="str">
            <v>01-01-f</v>
          </cell>
          <cell r="B11" t="str">
            <v>Carriage of 100 cft / 5 tonne of all materials by truck or other means : 2nd -5th kilometer</v>
          </cell>
          <cell r="C11" t="str">
            <v>km</v>
          </cell>
          <cell r="D11">
            <v>0</v>
          </cell>
          <cell r="E11">
            <v>32.67</v>
          </cell>
          <cell r="F11" t="str">
            <v>km</v>
          </cell>
          <cell r="G11">
            <v>0</v>
          </cell>
          <cell r="H11">
            <v>32.67</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t="str">
            <v>N</v>
          </cell>
        </row>
        <row r="12">
          <cell r="A12" t="str">
            <v>01-01-g</v>
          </cell>
          <cell r="B12" t="str">
            <v>Carriage of 100 cft / 5 tonne of all materials by truck or other means : 6th to 10th kilometer</v>
          </cell>
          <cell r="C12" t="str">
            <v>km</v>
          </cell>
          <cell r="D12">
            <v>0</v>
          </cell>
          <cell r="E12">
            <v>27.83</v>
          </cell>
          <cell r="F12" t="str">
            <v>km</v>
          </cell>
          <cell r="G12">
            <v>0</v>
          </cell>
          <cell r="H12">
            <v>27.83</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t="str">
            <v>N</v>
          </cell>
        </row>
        <row r="13">
          <cell r="A13" t="str">
            <v>01-01-h</v>
          </cell>
          <cell r="B13" t="str">
            <v>Carriage of 100 cft / 5 tonne of all materials by truck or other means : 11th &amp; subsequent ilometer</v>
          </cell>
          <cell r="C13" t="str">
            <v>km</v>
          </cell>
          <cell r="D13">
            <v>0</v>
          </cell>
          <cell r="E13">
            <v>22.99</v>
          </cell>
          <cell r="F13" t="str">
            <v>km</v>
          </cell>
          <cell r="G13">
            <v>0</v>
          </cell>
          <cell r="H13">
            <v>22.99</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t="str">
            <v>N</v>
          </cell>
        </row>
        <row r="14">
          <cell r="A14" t="str">
            <v>01-02-a</v>
          </cell>
          <cell r="B14" t="str">
            <v>Carriage of 1000 Nos. bricks or load upto 3 tonne by truck etc : 1st 50 meter</v>
          </cell>
          <cell r="C14" t="str">
            <v>50 Meter</v>
          </cell>
          <cell r="D14">
            <v>0</v>
          </cell>
          <cell r="E14">
            <v>51.84</v>
          </cell>
          <cell r="F14" t="str">
            <v>50 m</v>
          </cell>
          <cell r="G14">
            <v>0</v>
          </cell>
          <cell r="H14">
            <v>51.84</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t="str">
            <v>N</v>
          </cell>
        </row>
        <row r="15">
          <cell r="A15" t="str">
            <v>01-02-b</v>
          </cell>
          <cell r="B15" t="str">
            <v>Carriage of 1000 Nos. bricks or load upto 3 tonne by truck etc : 2nd 50 meter</v>
          </cell>
          <cell r="C15" t="str">
            <v>50 Meter</v>
          </cell>
          <cell r="D15">
            <v>0</v>
          </cell>
          <cell r="E15" t="str">
            <v>8.39</v>
          </cell>
          <cell r="F15" t="str">
            <v>50 m</v>
          </cell>
          <cell r="G15">
            <v>0</v>
          </cell>
          <cell r="H15">
            <v>8.39</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t="str">
            <v>N</v>
          </cell>
        </row>
        <row r="16">
          <cell r="A16" t="str">
            <v>01-02-c</v>
          </cell>
          <cell r="B16" t="str">
            <v>Carriage of 1000 Nos. bricks or load upto 3 tonne by truck etc : 3rd to 5th 50 meter</v>
          </cell>
          <cell r="C16" t="str">
            <v>50 Meter</v>
          </cell>
          <cell r="D16">
            <v>0</v>
          </cell>
          <cell r="E16" t="str">
            <v>5.34</v>
          </cell>
          <cell r="F16" t="str">
            <v>50 m</v>
          </cell>
          <cell r="G16">
            <v>0</v>
          </cell>
          <cell r="H16">
            <v>5.34</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t="str">
            <v>N</v>
          </cell>
        </row>
        <row r="17">
          <cell r="A17" t="str">
            <v>01-02-d</v>
          </cell>
          <cell r="B17" t="str">
            <v>Carriage of 1000 Nos. bricks or load upto 3 tonne by truck etc : 250 - 1000 meter</v>
          </cell>
          <cell r="C17" t="str">
            <v>50 Meter</v>
          </cell>
          <cell r="D17">
            <v>0</v>
          </cell>
          <cell r="E17" t="str">
            <v>25.16</v>
          </cell>
          <cell r="F17" t="str">
            <v>250 m</v>
          </cell>
          <cell r="G17">
            <v>0</v>
          </cell>
          <cell r="H17">
            <v>25.16</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t="str">
            <v>N</v>
          </cell>
        </row>
        <row r="18">
          <cell r="A18" t="str">
            <v>01-02-e</v>
          </cell>
          <cell r="B18" t="str">
            <v>Carriage of 1000 Nos. bricks or load upto 3 tonne by truck etc : 1st kilometer</v>
          </cell>
          <cell r="C18" t="str">
            <v>km</v>
          </cell>
          <cell r="D18">
            <v>0</v>
          </cell>
          <cell r="E18" t="str">
            <v>89.95</v>
          </cell>
          <cell r="F18" t="str">
            <v>km</v>
          </cell>
          <cell r="G18">
            <v>0</v>
          </cell>
          <cell r="H18">
            <v>89.95</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t="str">
            <v>N</v>
          </cell>
        </row>
        <row r="19">
          <cell r="A19" t="str">
            <v>01-02-f</v>
          </cell>
          <cell r="B19" t="str">
            <v>Carriage of 1000 Nos. bricks or load upto 3 tonne by truck etc : 2nd - 5th kilometer</v>
          </cell>
          <cell r="C19" t="str">
            <v>km</v>
          </cell>
          <cell r="D19">
            <v>0</v>
          </cell>
          <cell r="E19" t="str">
            <v>20.58</v>
          </cell>
          <cell r="F19" t="str">
            <v>km</v>
          </cell>
          <cell r="G19">
            <v>0</v>
          </cell>
          <cell r="H19">
            <v>20.58</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t="str">
            <v>N</v>
          </cell>
        </row>
        <row r="20">
          <cell r="A20" t="str">
            <v>01-02-g</v>
          </cell>
          <cell r="B20" t="str">
            <v>Carriage of 1000 Nos. bricks or load upto 3 tonne by truck etc : 6th - 10th kilometer</v>
          </cell>
          <cell r="C20" t="str">
            <v>km</v>
          </cell>
          <cell r="D20">
            <v>0</v>
          </cell>
          <cell r="E20" t="str">
            <v>17.53</v>
          </cell>
          <cell r="F20" t="str">
            <v>km</v>
          </cell>
          <cell r="G20">
            <v>0</v>
          </cell>
          <cell r="H20">
            <v>17.53</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t="str">
            <v>N</v>
          </cell>
        </row>
        <row r="21">
          <cell r="A21" t="str">
            <v>01-02-h</v>
          </cell>
          <cell r="B21" t="str">
            <v>Carriage of 1000 Nos. bricks or load upto 3 tonne by truck etc : 11th &amp; subsequent kilometer</v>
          </cell>
          <cell r="C21" t="str">
            <v>km</v>
          </cell>
          <cell r="D21">
            <v>0</v>
          </cell>
          <cell r="E21" t="str">
            <v>14.48</v>
          </cell>
          <cell r="F21" t="str">
            <v>km</v>
          </cell>
          <cell r="G21">
            <v>0</v>
          </cell>
          <cell r="H21">
            <v>14.48</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t="str">
            <v>N</v>
          </cell>
        </row>
        <row r="22">
          <cell r="A22" t="str">
            <v>01-03-a</v>
          </cell>
          <cell r="B22" t="str">
            <v>Carriage of cement(bag), bitumen/lubricants (drum) by truck or other means : 1st 50 meter</v>
          </cell>
          <cell r="C22" t="str">
            <v>Tonne/50 M</v>
          </cell>
          <cell r="D22">
            <v>0</v>
          </cell>
          <cell r="E22" t="str">
            <v>16.46</v>
          </cell>
          <cell r="F22" t="str">
            <v>tonne/50</v>
          </cell>
          <cell r="G22">
            <v>0</v>
          </cell>
          <cell r="H22">
            <v>16.46</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t="str">
            <v>N</v>
          </cell>
        </row>
        <row r="23">
          <cell r="A23" t="str">
            <v>01-03-b</v>
          </cell>
          <cell r="B23" t="str">
            <v>Carriage of cement (bag) bitumen/lubricant (drum) by truck or other means : 2nd 50 meter</v>
          </cell>
          <cell r="C23" t="str">
            <v>Tonne/50 M</v>
          </cell>
          <cell r="D23">
            <v>0</v>
          </cell>
          <cell r="E23" t="str">
            <v>2.66</v>
          </cell>
          <cell r="F23" t="str">
            <v>tonne/50</v>
          </cell>
          <cell r="G23">
            <v>0</v>
          </cell>
          <cell r="H23">
            <v>2.66</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t="str">
            <v>N</v>
          </cell>
        </row>
        <row r="24">
          <cell r="A24" t="str">
            <v>01-03-c</v>
          </cell>
          <cell r="B24" t="str">
            <v>Carriage of cement (bag), bitumen/lubricant (drum) by truck or other means : 3rd to 5th 50 meter</v>
          </cell>
          <cell r="C24" t="str">
            <v>Tonne/50 M</v>
          </cell>
          <cell r="D24">
            <v>0</v>
          </cell>
          <cell r="E24" t="str">
            <v>1.69</v>
          </cell>
          <cell r="F24" t="str">
            <v>tonne/50</v>
          </cell>
          <cell r="G24">
            <v>0</v>
          </cell>
          <cell r="H24">
            <v>1.69</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t="str">
            <v>N</v>
          </cell>
        </row>
        <row r="25">
          <cell r="A25" t="str">
            <v>01-03-d</v>
          </cell>
          <cell r="B25" t="str">
            <v>Carriage of cement(bag), bitumen/lubricant (drum) by truck or other means : 250 to 1000 meter</v>
          </cell>
          <cell r="C25" t="str">
            <v>Tonne/250 M</v>
          </cell>
          <cell r="D25">
            <v>0</v>
          </cell>
          <cell r="E25" t="str">
            <v>7.99</v>
          </cell>
          <cell r="F25" t="str">
            <v>t/250m</v>
          </cell>
          <cell r="G25">
            <v>0</v>
          </cell>
          <cell r="H25">
            <v>7.99</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t="str">
            <v>N</v>
          </cell>
        </row>
        <row r="26">
          <cell r="A26" t="str">
            <v>01-03-e</v>
          </cell>
          <cell r="B26" t="str">
            <v>Carriage of cement(bags), bitumen/lubricant (drum) by truck or other means : 1st kilometer</v>
          </cell>
          <cell r="C26" t="str">
            <v>Tonne/1 K</v>
          </cell>
          <cell r="D26">
            <v>0</v>
          </cell>
          <cell r="E26" t="str">
            <v>28.56</v>
          </cell>
          <cell r="F26" t="str">
            <v>tonne/km</v>
          </cell>
          <cell r="G26">
            <v>0</v>
          </cell>
          <cell r="H26">
            <v>28.56</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t="str">
            <v>N</v>
          </cell>
        </row>
        <row r="27">
          <cell r="A27" t="str">
            <v>01-03-f</v>
          </cell>
          <cell r="B27" t="str">
            <v>Carriage of cement(bag), bitumen/lubricant (drum) by truck or other means : 2nd - 5th kilometer</v>
          </cell>
          <cell r="C27" t="str">
            <v>Tonne/1 K</v>
          </cell>
          <cell r="D27">
            <v>0</v>
          </cell>
          <cell r="E27" t="str">
            <v>6.53</v>
          </cell>
          <cell r="F27" t="str">
            <v>tonne/km</v>
          </cell>
          <cell r="G27">
            <v>0</v>
          </cell>
          <cell r="H27">
            <v>6.53</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t="str">
            <v>N</v>
          </cell>
        </row>
        <row r="28">
          <cell r="A28" t="str">
            <v>01-03-g</v>
          </cell>
          <cell r="B28" t="str">
            <v>Carriage of cement(bag), bitumen/lubricant (drum) by truck or other means : 6th - 10th kilometer</v>
          </cell>
          <cell r="C28" t="str">
            <v>Tonne/1 K</v>
          </cell>
          <cell r="D28">
            <v>0</v>
          </cell>
          <cell r="E28" t="str">
            <v>5.57</v>
          </cell>
          <cell r="F28" t="str">
            <v>tonne/km</v>
          </cell>
          <cell r="G28">
            <v>0</v>
          </cell>
          <cell r="H28">
            <v>5.57</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t="str">
            <v>N</v>
          </cell>
        </row>
        <row r="29">
          <cell r="A29" t="str">
            <v>01-03-h</v>
          </cell>
          <cell r="B29" t="str">
            <v>Carriage of cement(bag), bitumen/lubricant (drum) by truck or other means : 11th &amp; subsequent km</v>
          </cell>
          <cell r="C29" t="str">
            <v>Tonne/1 K</v>
          </cell>
          <cell r="D29">
            <v>0</v>
          </cell>
          <cell r="E29" t="str">
            <v>4.60</v>
          </cell>
          <cell r="F29" t="str">
            <v>tonne/km</v>
          </cell>
          <cell r="G29">
            <v>0</v>
          </cell>
          <cell r="H29">
            <v>4.5999999999999996</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t="str">
            <v>N</v>
          </cell>
        </row>
        <row r="30">
          <cell r="A30" t="str">
            <v>01-04-a</v>
          </cell>
          <cell r="B30" t="str">
            <v>Carriage of 100cft of sarkanda, pilchi, frash etc by road or boat : 1st 50 meter</v>
          </cell>
          <cell r="C30" t="str">
            <v>50 Meter</v>
          </cell>
          <cell r="D30">
            <v>0</v>
          </cell>
          <cell r="E30" t="str">
            <v>49.37</v>
          </cell>
          <cell r="F30" t="str">
            <v>50 m</v>
          </cell>
          <cell r="G30">
            <v>0</v>
          </cell>
          <cell r="H30">
            <v>49.37</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t="str">
            <v>N</v>
          </cell>
        </row>
        <row r="31">
          <cell r="A31" t="str">
            <v>01-04-b</v>
          </cell>
          <cell r="B31" t="str">
            <v>Carriage of 100cft of sarkanda, pilchi, frash etc by road or boat : 2nd 50 meter</v>
          </cell>
          <cell r="C31" t="str">
            <v>50 Meter</v>
          </cell>
          <cell r="D31">
            <v>0</v>
          </cell>
          <cell r="E31" t="str">
            <v>7.99</v>
          </cell>
          <cell r="F31" t="str">
            <v>50 m</v>
          </cell>
          <cell r="G31">
            <v>0</v>
          </cell>
          <cell r="H31">
            <v>7.99</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t="str">
            <v>N</v>
          </cell>
        </row>
        <row r="32">
          <cell r="A32" t="str">
            <v>01-04-c</v>
          </cell>
          <cell r="B32" t="str">
            <v>Carriage of 100cft of sarkanda, pichi, frash etc by road or boat : 3rd to 5th kilometer</v>
          </cell>
          <cell r="C32" t="str">
            <v>50 Meter</v>
          </cell>
          <cell r="D32">
            <v>0</v>
          </cell>
          <cell r="E32" t="str">
            <v>5.08</v>
          </cell>
          <cell r="F32" t="str">
            <v>50 m</v>
          </cell>
          <cell r="G32">
            <v>0</v>
          </cell>
          <cell r="H32">
            <v>5.08</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t="str">
            <v>N</v>
          </cell>
        </row>
        <row r="33">
          <cell r="A33" t="str">
            <v>01-04-d</v>
          </cell>
          <cell r="B33" t="str">
            <v>Carriage of 100cft of sarkanda, pilchi, frash etc by road or boat : 250 to 1000 meter</v>
          </cell>
          <cell r="C33" t="str">
            <v>250 Meter</v>
          </cell>
          <cell r="D33">
            <v>0</v>
          </cell>
          <cell r="E33" t="str">
            <v>23.96</v>
          </cell>
          <cell r="F33" t="str">
            <v>250 m</v>
          </cell>
          <cell r="G33">
            <v>0</v>
          </cell>
          <cell r="H33">
            <v>23.96</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t="str">
            <v>N</v>
          </cell>
        </row>
        <row r="34">
          <cell r="A34" t="str">
            <v>01-04-e</v>
          </cell>
          <cell r="B34" t="str">
            <v>Carriage of 100cft of sarkanda, pichi, frash etc by road or boat : 1st kilometer</v>
          </cell>
          <cell r="C34" t="str">
            <v>km</v>
          </cell>
          <cell r="D34">
            <v>0</v>
          </cell>
          <cell r="E34" t="str">
            <v>85.67</v>
          </cell>
          <cell r="F34" t="str">
            <v>km</v>
          </cell>
          <cell r="G34">
            <v>0</v>
          </cell>
          <cell r="H34">
            <v>85.67</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t="str">
            <v>N</v>
          </cell>
        </row>
        <row r="35">
          <cell r="A35" t="str">
            <v>01-04-f</v>
          </cell>
          <cell r="B35" t="str">
            <v>Carriage of 100cft of sarkanda, pilchi, frash etc by road or boat : 2nd - 5th kilometer</v>
          </cell>
          <cell r="C35" t="str">
            <v>km</v>
          </cell>
          <cell r="D35">
            <v>0</v>
          </cell>
          <cell r="E35" t="str">
            <v>19.60</v>
          </cell>
          <cell r="F35" t="str">
            <v>km</v>
          </cell>
          <cell r="G35">
            <v>0</v>
          </cell>
          <cell r="H35">
            <v>19.600000000000001</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t="str">
            <v>N</v>
          </cell>
        </row>
        <row r="36">
          <cell r="A36" t="str">
            <v>01-04-g</v>
          </cell>
          <cell r="B36" t="str">
            <v>Carriage of 100cft of sarkanda, pilchi, frash etc by road or boat : 6th - 10th kilometer</v>
          </cell>
          <cell r="C36" t="str">
            <v>km</v>
          </cell>
          <cell r="D36">
            <v>0</v>
          </cell>
          <cell r="E36" t="str">
            <v>16.70</v>
          </cell>
          <cell r="F36" t="str">
            <v>km</v>
          </cell>
          <cell r="G36">
            <v>0</v>
          </cell>
          <cell r="H36">
            <v>16.7</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t="str">
            <v>N</v>
          </cell>
        </row>
        <row r="37">
          <cell r="A37" t="str">
            <v>01-04-h</v>
          </cell>
          <cell r="B37" t="str">
            <v>Carriage of 100cft of sarkanda, pilchi, frash etc by road or boat : 11th &amp; subsequent kilometer</v>
          </cell>
          <cell r="C37" t="str">
            <v>km</v>
          </cell>
          <cell r="D37">
            <v>0</v>
          </cell>
          <cell r="E37" t="str">
            <v>13.79</v>
          </cell>
          <cell r="F37" t="str">
            <v>km</v>
          </cell>
          <cell r="G37">
            <v>0</v>
          </cell>
          <cell r="H37">
            <v>13.79</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t="str">
            <v>N</v>
          </cell>
        </row>
        <row r="38">
          <cell r="A38" t="str">
            <v>01-05-a</v>
          </cell>
          <cell r="B38" t="str">
            <v>Carriage of small consignments upto 250kg 1st 50 meter</v>
          </cell>
          <cell r="C38" t="str">
            <v>50 Meter</v>
          </cell>
          <cell r="D38">
            <v>0</v>
          </cell>
          <cell r="E38" t="str">
            <v>4.11</v>
          </cell>
          <cell r="F38" t="str">
            <v>50 m</v>
          </cell>
          <cell r="G38">
            <v>0</v>
          </cell>
          <cell r="H38">
            <v>4.1100000000000003</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t="str">
            <v>N</v>
          </cell>
        </row>
        <row r="39">
          <cell r="A39" t="str">
            <v>01-05-b</v>
          </cell>
          <cell r="B39" t="str">
            <v>Carriage of small consigmnments upto 250 kg 2nd 50 meter</v>
          </cell>
          <cell r="C39" t="str">
            <v>50 Meter</v>
          </cell>
          <cell r="D39">
            <v>0</v>
          </cell>
          <cell r="E39" t="str">
            <v>0.67</v>
          </cell>
          <cell r="F39" t="str">
            <v>50 m</v>
          </cell>
          <cell r="G39">
            <v>0</v>
          </cell>
          <cell r="H39">
            <v>0.67</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t="str">
            <v>N</v>
          </cell>
        </row>
        <row r="40">
          <cell r="A40" t="str">
            <v>01-05-c</v>
          </cell>
          <cell r="B40" t="str">
            <v>Carriage of small consignments upto 250 kg 3rd to 5th 50 meters</v>
          </cell>
          <cell r="C40" t="str">
            <v>50 Meter</v>
          </cell>
          <cell r="D40">
            <v>0</v>
          </cell>
          <cell r="E40" t="str">
            <v>0.42</v>
          </cell>
          <cell r="F40" t="str">
            <v>50 m</v>
          </cell>
          <cell r="G40">
            <v>0</v>
          </cell>
          <cell r="H40">
            <v>0.42</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t="str">
            <v>N</v>
          </cell>
        </row>
        <row r="41">
          <cell r="A41" t="str">
            <v>01-05-d</v>
          </cell>
          <cell r="B41" t="str">
            <v>Carriage of small consignments upto 250 kg 250 - 1000 meter</v>
          </cell>
          <cell r="C41" t="str">
            <v>250 Meter</v>
          </cell>
          <cell r="D41">
            <v>0</v>
          </cell>
          <cell r="E41" t="str">
            <v>2.00</v>
          </cell>
          <cell r="F41" t="str">
            <v>250 m</v>
          </cell>
          <cell r="G41">
            <v>0</v>
          </cell>
          <cell r="H41">
            <v>2</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t="str">
            <v>N</v>
          </cell>
        </row>
        <row r="42">
          <cell r="A42" t="str">
            <v>01-05-e</v>
          </cell>
          <cell r="B42" t="str">
            <v>Carriage of small consignments upto 250 kg 1st kilometer</v>
          </cell>
          <cell r="C42" t="str">
            <v>km</v>
          </cell>
          <cell r="D42">
            <v>0</v>
          </cell>
          <cell r="E42" t="str">
            <v>7.14</v>
          </cell>
          <cell r="F42" t="str">
            <v>km</v>
          </cell>
          <cell r="G42">
            <v>0</v>
          </cell>
          <cell r="H42">
            <v>7.14</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t="str">
            <v>N</v>
          </cell>
        </row>
        <row r="43">
          <cell r="A43" t="str">
            <v>01-05-f</v>
          </cell>
          <cell r="B43" t="str">
            <v>Carriage of small consignments upto 250 kg 2nd to 5th kilometer</v>
          </cell>
          <cell r="C43" t="str">
            <v>km</v>
          </cell>
          <cell r="D43">
            <v>0</v>
          </cell>
          <cell r="E43" t="str">
            <v>1.63</v>
          </cell>
          <cell r="F43" t="str">
            <v>km</v>
          </cell>
          <cell r="G43">
            <v>0</v>
          </cell>
          <cell r="H43">
            <v>1.63</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t="str">
            <v>N</v>
          </cell>
        </row>
        <row r="44">
          <cell r="A44" t="str">
            <v>01-05-g</v>
          </cell>
          <cell r="B44" t="str">
            <v>Carriage of small consignments upto 250 kg 6th to 10th kilometer</v>
          </cell>
          <cell r="C44" t="str">
            <v>km</v>
          </cell>
          <cell r="D44">
            <v>0</v>
          </cell>
          <cell r="E44" t="str">
            <v>1.39</v>
          </cell>
          <cell r="F44" t="str">
            <v>km</v>
          </cell>
          <cell r="G44">
            <v>0</v>
          </cell>
          <cell r="H44">
            <v>1.39</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t="str">
            <v>N</v>
          </cell>
        </row>
        <row r="45">
          <cell r="A45" t="str">
            <v>01-05-h</v>
          </cell>
          <cell r="B45" t="str">
            <v>Carriage of small consignments upto 250 kg 11th &amp; subsequent kilometer</v>
          </cell>
          <cell r="C45" t="str">
            <v>km</v>
          </cell>
          <cell r="D45">
            <v>0</v>
          </cell>
          <cell r="E45" t="str">
            <v>1.15</v>
          </cell>
          <cell r="F45" t="str">
            <v>km</v>
          </cell>
          <cell r="G45">
            <v>0</v>
          </cell>
          <cell r="H45">
            <v>1.1499999999999999</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t="str">
            <v>N</v>
          </cell>
        </row>
        <row r="46">
          <cell r="A46" t="str">
            <v>01-06-a</v>
          </cell>
          <cell r="B46" t="str">
            <v>Carriage of consignments (odd job) Coolie load</v>
          </cell>
          <cell r="C46" t="str">
            <v>km</v>
          </cell>
          <cell r="D46" t="str">
            <v>43.40</v>
          </cell>
          <cell r="E46" t="str">
            <v>43.40</v>
          </cell>
          <cell r="F46" t="str">
            <v>km</v>
          </cell>
          <cell r="G46">
            <v>43.4</v>
          </cell>
          <cell r="H46">
            <v>43.4</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t="str">
            <v>N</v>
          </cell>
        </row>
        <row r="47">
          <cell r="A47" t="str">
            <v>01-06-b</v>
          </cell>
          <cell r="B47" t="str">
            <v>Carriage of consignments (odd job) Donkey load</v>
          </cell>
          <cell r="C47" t="str">
            <v>km</v>
          </cell>
          <cell r="D47" t="str">
            <v>0.00</v>
          </cell>
          <cell r="E47" t="str">
            <v>54.45</v>
          </cell>
          <cell r="F47" t="str">
            <v>km</v>
          </cell>
          <cell r="G47">
            <v>0</v>
          </cell>
          <cell r="H47">
            <v>54.45</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t="str">
            <v>N</v>
          </cell>
        </row>
        <row r="48">
          <cell r="A48" t="str">
            <v>01-06-c</v>
          </cell>
          <cell r="B48" t="str">
            <v>Carriage of consignments (odd job) Cart Load</v>
          </cell>
          <cell r="C48" t="str">
            <v>km</v>
          </cell>
          <cell r="D48" t="str">
            <v>0.00</v>
          </cell>
          <cell r="E48" t="str">
            <v>37.43</v>
          </cell>
          <cell r="F48" t="str">
            <v>km</v>
          </cell>
          <cell r="G48">
            <v>0</v>
          </cell>
          <cell r="H48">
            <v>37.43</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t="str">
            <v>N</v>
          </cell>
        </row>
        <row r="49">
          <cell r="A49" t="str">
            <v>01-06-d</v>
          </cell>
          <cell r="B49" t="str">
            <v>Carriage of consignments (odd job) Camel load</v>
          </cell>
          <cell r="C49" t="str">
            <v>km</v>
          </cell>
          <cell r="D49" t="str">
            <v>0.00</v>
          </cell>
          <cell r="E49" t="str">
            <v>81.68</v>
          </cell>
          <cell r="F49" t="str">
            <v>km</v>
          </cell>
          <cell r="G49">
            <v>0</v>
          </cell>
          <cell r="H49">
            <v>81.680000000000007</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t="str">
            <v>N</v>
          </cell>
        </row>
        <row r="50">
          <cell r="A50" t="str">
            <v>01-07-a</v>
          </cell>
          <cell r="B50" t="str">
            <v>Hire Charges of Truck</v>
          </cell>
          <cell r="C50" t="str">
            <v>Day</v>
          </cell>
          <cell r="D50" t="str">
            <v>0.00</v>
          </cell>
          <cell r="E50" t="str">
            <v>9,165.61</v>
          </cell>
          <cell r="F50" t="str">
            <v>Day</v>
          </cell>
          <cell r="G50">
            <v>0</v>
          </cell>
          <cell r="H50">
            <v>9165.61</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t="str">
            <v>N</v>
          </cell>
        </row>
        <row r="51">
          <cell r="A51" t="str">
            <v>01-07-b</v>
          </cell>
          <cell r="B51" t="str">
            <v>Hire charges of Tractor with trolley</v>
          </cell>
          <cell r="C51" t="str">
            <v>Day</v>
          </cell>
          <cell r="D51" t="str">
            <v>0.00</v>
          </cell>
          <cell r="E51" t="str">
            <v>4,676.65</v>
          </cell>
          <cell r="F51" t="str">
            <v>Day</v>
          </cell>
          <cell r="G51">
            <v>0</v>
          </cell>
          <cell r="H51">
            <v>4676.6499999999996</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t="str">
            <v>N</v>
          </cell>
        </row>
        <row r="52">
          <cell r="A52" t="str">
            <v>01-07-c</v>
          </cell>
          <cell r="B52" t="str">
            <v>Hire charges of Tractor without trolley</v>
          </cell>
          <cell r="C52" t="str">
            <v>Day</v>
          </cell>
          <cell r="D52" t="str">
            <v>0.00</v>
          </cell>
          <cell r="E52" t="str">
            <v>2,630.30</v>
          </cell>
          <cell r="F52" t="str">
            <v>Day</v>
          </cell>
          <cell r="G52">
            <v>0</v>
          </cell>
          <cell r="H52">
            <v>2630.3</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t="str">
            <v>N</v>
          </cell>
        </row>
        <row r="53">
          <cell r="A53" t="str">
            <v>01-08-a</v>
          </cell>
          <cell r="B53" t="str">
            <v>Hand shunting loaded railway wagons Upto 500 meter</v>
          </cell>
          <cell r="C53" t="str">
            <v>Each</v>
          </cell>
          <cell r="D53" t="str">
            <v>651.00</v>
          </cell>
          <cell r="E53" t="str">
            <v>651.00</v>
          </cell>
          <cell r="F53" t="str">
            <v>Each</v>
          </cell>
          <cell r="G53">
            <v>651</v>
          </cell>
          <cell r="H53">
            <v>651</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t="str">
            <v>N</v>
          </cell>
        </row>
        <row r="54">
          <cell r="A54" t="str">
            <v>01-08-b</v>
          </cell>
          <cell r="B54" t="str">
            <v>Hand shunting loaded railway wagons Upto 1 kilometer</v>
          </cell>
          <cell r="C54" t="str">
            <v>Each</v>
          </cell>
          <cell r="D54" t="str">
            <v>976.50</v>
          </cell>
          <cell r="E54" t="str">
            <v>976.50</v>
          </cell>
          <cell r="F54" t="str">
            <v>Each</v>
          </cell>
          <cell r="G54">
            <v>976.5</v>
          </cell>
          <cell r="H54">
            <v>976.5</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t="str">
            <v>N</v>
          </cell>
        </row>
        <row r="55">
          <cell r="A55" t="str">
            <v>01-08-c</v>
          </cell>
          <cell r="B55" t="str">
            <v>Hand shunting loaded railway wagons Upto 2 kilometer</v>
          </cell>
          <cell r="C55" t="str">
            <v>Each</v>
          </cell>
          <cell r="D55" t="str">
            <v>1,193.50</v>
          </cell>
          <cell r="E55" t="str">
            <v>1,193.50</v>
          </cell>
          <cell r="F55" t="str">
            <v>Each</v>
          </cell>
          <cell r="G55">
            <v>1193.5</v>
          </cell>
          <cell r="H55">
            <v>1193.5</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t="str">
            <v>N</v>
          </cell>
        </row>
        <row r="56">
          <cell r="A56" t="str">
            <v>01-08-d</v>
          </cell>
          <cell r="B56" t="str">
            <v>Hand shunting loaded railway wagons 3rd &amp; subsequent kilometer</v>
          </cell>
          <cell r="C56" t="str">
            <v>Each</v>
          </cell>
          <cell r="D56" t="str">
            <v>542.50</v>
          </cell>
          <cell r="E56" t="str">
            <v>542.50</v>
          </cell>
          <cell r="F56" t="str">
            <v>Each</v>
          </cell>
          <cell r="G56">
            <v>542.5</v>
          </cell>
          <cell r="H56">
            <v>542.5</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t="str">
            <v>N</v>
          </cell>
        </row>
        <row r="57">
          <cell r="A57" t="str">
            <v>01-09-a</v>
          </cell>
          <cell r="B57" t="str">
            <v>Hand shunting empty railway wagons Upto 500 meter</v>
          </cell>
          <cell r="C57" t="str">
            <v>Each</v>
          </cell>
          <cell r="D57" t="str">
            <v>325.50</v>
          </cell>
          <cell r="E57" t="str">
            <v>325.50</v>
          </cell>
          <cell r="F57" t="str">
            <v>Each</v>
          </cell>
          <cell r="G57">
            <v>325.5</v>
          </cell>
          <cell r="H57">
            <v>325.5</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t="str">
            <v>N</v>
          </cell>
        </row>
        <row r="58">
          <cell r="A58" t="str">
            <v>01-09-b</v>
          </cell>
          <cell r="B58" t="str">
            <v>Hand shunting empty railway wagons Upto 1 kilometer</v>
          </cell>
          <cell r="C58" t="str">
            <v>Each</v>
          </cell>
          <cell r="D58" t="str">
            <v>488.25</v>
          </cell>
          <cell r="E58" t="str">
            <v>488.25</v>
          </cell>
          <cell r="F58" t="str">
            <v>Each</v>
          </cell>
          <cell r="G58">
            <v>488.25</v>
          </cell>
          <cell r="H58">
            <v>488.25</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t="str">
            <v>N</v>
          </cell>
        </row>
        <row r="59">
          <cell r="A59" t="str">
            <v>01-09-c</v>
          </cell>
          <cell r="B59" t="str">
            <v>Hand shunting empty railway wagons Upto 2 kilometer</v>
          </cell>
          <cell r="C59" t="str">
            <v>Each</v>
          </cell>
          <cell r="D59" t="str">
            <v>596.75</v>
          </cell>
          <cell r="E59" t="str">
            <v>596.75</v>
          </cell>
          <cell r="F59" t="str">
            <v>Each</v>
          </cell>
          <cell r="G59">
            <v>596.75</v>
          </cell>
          <cell r="H59">
            <v>596.75</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t="str">
            <v>N</v>
          </cell>
        </row>
        <row r="60">
          <cell r="A60" t="str">
            <v>01-09-d</v>
          </cell>
          <cell r="B60" t="str">
            <v>Hand shunting empty railway wagons 3rd &amp; subsequent kilometer</v>
          </cell>
          <cell r="C60" t="str">
            <v>Each</v>
          </cell>
          <cell r="D60" t="str">
            <v>271.25</v>
          </cell>
          <cell r="E60" t="str">
            <v>271.25</v>
          </cell>
          <cell r="F60" t="str">
            <v>Each</v>
          </cell>
          <cell r="G60">
            <v>271.25</v>
          </cell>
          <cell r="H60">
            <v>271.25</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t="str">
            <v>N</v>
          </cell>
        </row>
        <row r="61">
          <cell r="A61" t="str">
            <v>02-01</v>
          </cell>
          <cell r="B61" t="str">
            <v>Load into or unload from railway wagons within 50m shingle, sand, ballast, tiles, etc, laid &amp; stacked</v>
          </cell>
          <cell r="C61" t="str">
            <v>100 cft</v>
          </cell>
          <cell r="D61" t="str">
            <v>434.00</v>
          </cell>
          <cell r="E61" t="str">
            <v>434.00</v>
          </cell>
          <cell r="F61" t="str">
            <v>m3</v>
          </cell>
          <cell r="G61">
            <v>153.27000000000001</v>
          </cell>
          <cell r="H61">
            <v>153.27000000000001</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t="str">
            <v>N</v>
          </cell>
        </row>
        <row r="62">
          <cell r="A62" t="str">
            <v>02-02-a</v>
          </cell>
          <cell r="B62" t="str">
            <v>Load into or unload from railway wagons within 50m laid &amp; stacked : Bricks 10" size</v>
          </cell>
          <cell r="C62" t="str">
            <v>1000 No.</v>
          </cell>
          <cell r="D62" t="str">
            <v>542.50</v>
          </cell>
          <cell r="E62" t="str">
            <v>542.50</v>
          </cell>
          <cell r="F62" t="str">
            <v>1000 No.</v>
          </cell>
          <cell r="G62">
            <v>542.5</v>
          </cell>
          <cell r="H62">
            <v>542.5</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t="str">
            <v>N</v>
          </cell>
        </row>
        <row r="63">
          <cell r="A63" t="str">
            <v>02-02-b</v>
          </cell>
          <cell r="B63" t="str">
            <v>Load into or unload from railway wagons within 50m laid &amp; stacked : Bricks 9" or smaller size</v>
          </cell>
          <cell r="C63" t="str">
            <v>1000 No.</v>
          </cell>
          <cell r="D63" t="str">
            <v>434.00</v>
          </cell>
          <cell r="E63" t="str">
            <v>434.00</v>
          </cell>
          <cell r="F63" t="str">
            <v>1000 No.</v>
          </cell>
          <cell r="G63">
            <v>434</v>
          </cell>
          <cell r="H63">
            <v>434</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t="str">
            <v>N</v>
          </cell>
        </row>
        <row r="64">
          <cell r="A64" t="str">
            <v>02-03</v>
          </cell>
          <cell r="B64" t="str">
            <v>Load into or unload from railway wagons, cement in bags and stacking within 50m.</v>
          </cell>
          <cell r="C64" t="str">
            <v>100 No.</v>
          </cell>
          <cell r="D64" t="str">
            <v>542.50</v>
          </cell>
          <cell r="E64" t="str">
            <v>542.50</v>
          </cell>
          <cell r="F64" t="str">
            <v>100 No.</v>
          </cell>
          <cell r="G64">
            <v>542.5</v>
          </cell>
          <cell r="H64">
            <v>542.5</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t="str">
            <v>N</v>
          </cell>
        </row>
        <row r="65">
          <cell r="A65" t="str">
            <v>02-04</v>
          </cell>
          <cell r="B65" t="str">
            <v>Load into or unload from railway wagons, empty cement bags and stacking</v>
          </cell>
          <cell r="C65" t="str">
            <v>1000 No.</v>
          </cell>
          <cell r="D65" t="str">
            <v>486.08</v>
          </cell>
          <cell r="E65" t="str">
            <v>486.08</v>
          </cell>
          <cell r="F65" t="str">
            <v>1000 No.</v>
          </cell>
          <cell r="G65" t="str">
            <v>486.08</v>
          </cell>
          <cell r="H65">
            <v>486.08</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t="str">
            <v>N</v>
          </cell>
        </row>
        <row r="66">
          <cell r="A66" t="str">
            <v>02-05</v>
          </cell>
          <cell r="B66" t="str">
            <v>Load into or unload from railway wagons and stacking white lime in bags</v>
          </cell>
          <cell r="C66" t="str">
            <v>tonne</v>
          </cell>
          <cell r="D66" t="str">
            <v>108.50</v>
          </cell>
          <cell r="E66" t="str">
            <v>108.50</v>
          </cell>
          <cell r="F66" t="str">
            <v>tonne</v>
          </cell>
          <cell r="G66" t="str">
            <v>108.50</v>
          </cell>
          <cell r="H66">
            <v>108.5</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t="str">
            <v>N</v>
          </cell>
        </row>
        <row r="67">
          <cell r="A67" t="str">
            <v>02-06</v>
          </cell>
          <cell r="B67" t="str">
            <v>Load into or unload from railway wagons structural steel, RS joists, rails, rail fastenings etc</v>
          </cell>
          <cell r="C67" t="str">
            <v>tonne</v>
          </cell>
          <cell r="D67" t="str">
            <v>260.40</v>
          </cell>
          <cell r="E67" t="str">
            <v>260.40</v>
          </cell>
          <cell r="F67" t="str">
            <v>tonne</v>
          </cell>
          <cell r="G67" t="str">
            <v>260.40</v>
          </cell>
          <cell r="H67">
            <v>260.39999999999998</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t="str">
            <v>N</v>
          </cell>
        </row>
        <row r="68">
          <cell r="A68" t="str">
            <v>02-07</v>
          </cell>
          <cell r="B68" t="str">
            <v>Load into or unload from 45 gallon drums full, into or from railway wagons,lead upto 50m</v>
          </cell>
          <cell r="C68" t="str">
            <v>Each</v>
          </cell>
          <cell r="D68" t="str">
            <v>34.72</v>
          </cell>
          <cell r="E68" t="str">
            <v>34.72</v>
          </cell>
          <cell r="F68" t="str">
            <v>Each</v>
          </cell>
          <cell r="G68" t="str">
            <v>34.72</v>
          </cell>
          <cell r="H68">
            <v>34.72</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t="str">
            <v>N</v>
          </cell>
        </row>
        <row r="69">
          <cell r="A69" t="str">
            <v>02-08</v>
          </cell>
          <cell r="B69" t="str">
            <v>Loading or unloading packages of all sorts upto 50 kg.</v>
          </cell>
          <cell r="C69" t="str">
            <v>Each</v>
          </cell>
          <cell r="D69" t="str">
            <v>30.38</v>
          </cell>
          <cell r="E69" t="str">
            <v>30.38</v>
          </cell>
          <cell r="F69" t="str">
            <v>Each</v>
          </cell>
          <cell r="G69" t="str">
            <v>30.38</v>
          </cell>
          <cell r="H69">
            <v>30.38</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t="str">
            <v>N</v>
          </cell>
        </row>
        <row r="70">
          <cell r="A70" t="str">
            <v>02-09-a</v>
          </cell>
          <cell r="B70" t="str">
            <v>Load or unload sleepers other than wooden, incl stacking, lead upto 50 m : Broad gauge</v>
          </cell>
          <cell r="C70" t="str">
            <v>100 No.</v>
          </cell>
          <cell r="D70" t="str">
            <v>1,085.00</v>
          </cell>
          <cell r="E70" t="str">
            <v>1,085.00</v>
          </cell>
          <cell r="F70" t="str">
            <v>100 No.</v>
          </cell>
          <cell r="G70" t="str">
            <v>1,085.00</v>
          </cell>
          <cell r="H70">
            <v>1085</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t="str">
            <v>N</v>
          </cell>
        </row>
        <row r="71">
          <cell r="A71" t="str">
            <v>02-09-b</v>
          </cell>
          <cell r="B71" t="str">
            <v>Load or unload sleepers other than wooden, including stacking, lead upto 50 m : Metre gauge &amp;</v>
          </cell>
          <cell r="C71" t="str">
            <v>-</v>
          </cell>
          <cell r="D71" t="str">
            <v>-</v>
          </cell>
          <cell r="E71" t="str">
            <v>-</v>
          </cell>
          <cell r="F71" t="str">
            <v>-</v>
          </cell>
          <cell r="G71" t="str">
            <v>-</v>
          </cell>
          <cell r="H71" t="str">
            <v>-</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t="str">
            <v>N</v>
          </cell>
        </row>
        <row r="72">
          <cell r="A72" t="str">
            <v>02-10</v>
          </cell>
          <cell r="B72" t="str">
            <v>Load or unload timber logs or shuttering into or from railway wagons, including stacking within 50m</v>
          </cell>
          <cell r="C72" t="str">
            <v>tonne</v>
          </cell>
          <cell r="D72" t="str">
            <v>143.22</v>
          </cell>
          <cell r="E72" t="str">
            <v>143.22</v>
          </cell>
          <cell r="F72" t="str">
            <v>tonne</v>
          </cell>
          <cell r="G72" t="str">
            <v>143.22</v>
          </cell>
          <cell r="H72">
            <v>143.22</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t="str">
            <v>N</v>
          </cell>
        </row>
        <row r="73">
          <cell r="A73" t="str">
            <v>02-11</v>
          </cell>
          <cell r="B73" t="str">
            <v>Loading or unloading bhoosa in railway wagons lead upto 50 m.</v>
          </cell>
          <cell r="C73" t="str">
            <v>tonne</v>
          </cell>
          <cell r="D73" t="str">
            <v>325.50</v>
          </cell>
          <cell r="E73" t="str">
            <v>325.50</v>
          </cell>
          <cell r="F73" t="str">
            <v>tonne</v>
          </cell>
          <cell r="G73" t="str">
            <v>325.50</v>
          </cell>
          <cell r="H73">
            <v>325.5</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t="str">
            <v>N</v>
          </cell>
        </row>
        <row r="74">
          <cell r="A74" t="str">
            <v>02-12</v>
          </cell>
          <cell r="B74" t="str">
            <v>Load or unload timber scrap or wooden plugs into or from railway wagons &amp; stacking within 50m</v>
          </cell>
          <cell r="C74" t="str">
            <v>tonne</v>
          </cell>
          <cell r="D74" t="str">
            <v>217.00</v>
          </cell>
          <cell r="E74" t="str">
            <v>217.00</v>
          </cell>
          <cell r="F74" t="str">
            <v>tonne</v>
          </cell>
          <cell r="G74" t="str">
            <v>217.00</v>
          </cell>
          <cell r="H74">
            <v>217</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t="str">
            <v>N</v>
          </cell>
        </row>
        <row r="75">
          <cell r="A75" t="str">
            <v>02-13</v>
          </cell>
          <cell r="B75" t="str">
            <v>Load or unload pitching stone/spawl from railway wagons of any guage including clearing 1.5m away</v>
          </cell>
          <cell r="C75" t="str">
            <v>100 cft</v>
          </cell>
          <cell r="D75" t="str">
            <v>160.58</v>
          </cell>
          <cell r="E75" t="str">
            <v>160.58</v>
          </cell>
          <cell r="F75" t="str">
            <v>m3</v>
          </cell>
          <cell r="G75" t="str">
            <v>56.71</v>
          </cell>
          <cell r="H75">
            <v>56.71</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t="str">
            <v>N</v>
          </cell>
        </row>
        <row r="76">
          <cell r="A76" t="str">
            <v>02-14</v>
          </cell>
          <cell r="B76" t="str">
            <v>Loading or unloading building stone including clearing away 1.5m from rails</v>
          </cell>
          <cell r="C76" t="str">
            <v>100 cft</v>
          </cell>
          <cell r="D76" t="str">
            <v>208.32</v>
          </cell>
          <cell r="E76" t="str">
            <v>208.32</v>
          </cell>
          <cell r="F76" t="str">
            <v>m3</v>
          </cell>
          <cell r="G76" t="str">
            <v>73.57</v>
          </cell>
          <cell r="H76">
            <v>73.569999999999993</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t="str">
            <v>N</v>
          </cell>
        </row>
        <row r="77">
          <cell r="A77" t="str">
            <v>02-15-a</v>
          </cell>
          <cell r="B77" t="str">
            <v>Unloading oil,bitumen or tar etc : Crude Oil (to be pumped from tank wagon into tank)</v>
          </cell>
          <cell r="C77" t="str">
            <v>1000 ltr</v>
          </cell>
          <cell r="D77" t="str">
            <v>130.20</v>
          </cell>
          <cell r="E77" t="str">
            <v>130.20</v>
          </cell>
          <cell r="F77" t="str">
            <v>1000 ltr</v>
          </cell>
          <cell r="G77" t="str">
            <v>130.20</v>
          </cell>
          <cell r="H77">
            <v>130.19999999999999</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t="str">
            <v>N</v>
          </cell>
        </row>
        <row r="78">
          <cell r="A78" t="str">
            <v>02-15-b</v>
          </cell>
          <cell r="B78" t="str">
            <v>Unloading oil,bitumen or tar etc Crude oil (drained by gravity)</v>
          </cell>
          <cell r="C78" t="str">
            <v>1000 ltr</v>
          </cell>
          <cell r="D78" t="str">
            <v>130.20</v>
          </cell>
          <cell r="E78" t="str">
            <v>130.20</v>
          </cell>
          <cell r="F78" t="str">
            <v>1000 ltr</v>
          </cell>
          <cell r="G78" t="str">
            <v>130.20</v>
          </cell>
          <cell r="H78">
            <v>130.19999999999999</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t="str">
            <v>N</v>
          </cell>
        </row>
        <row r="79">
          <cell r="A79" t="str">
            <v>02-15-c</v>
          </cell>
          <cell r="B79" t="str">
            <v>Unloading oil,bitumen or tar etc Crude oil materials from railway wagons</v>
          </cell>
          <cell r="C79" t="str">
            <v>Ton</v>
          </cell>
          <cell r="D79" t="str">
            <v>24.74</v>
          </cell>
          <cell r="E79" t="str">
            <v>24.74</v>
          </cell>
          <cell r="F79" t="str">
            <v>Ton</v>
          </cell>
          <cell r="G79" t="str">
            <v>24.74</v>
          </cell>
          <cell r="H79">
            <v>24.74</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t="str">
            <v>N</v>
          </cell>
        </row>
        <row r="80">
          <cell r="A80" t="str">
            <v>02-15-d</v>
          </cell>
          <cell r="B80" t="str">
            <v>Unloading oil, bitumen or tar etc : Fuel Oil from tank into empty drums including stacking within 50 m</v>
          </cell>
          <cell r="C80" t="str">
            <v>-</v>
          </cell>
          <cell r="D80" t="str">
            <v>-</v>
          </cell>
          <cell r="E80" t="str">
            <v>-</v>
          </cell>
          <cell r="F80" t="str">
            <v>-</v>
          </cell>
          <cell r="G80" t="str">
            <v>-</v>
          </cell>
          <cell r="H80" t="str">
            <v>-</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t="str">
            <v>N</v>
          </cell>
        </row>
        <row r="81">
          <cell r="A81" t="str">
            <v>02-15-e</v>
          </cell>
          <cell r="B81" t="str">
            <v>Unloading oil,bitumen or tar etc Petrol (2 gallon tin)</v>
          </cell>
          <cell r="C81" t="str">
            <v>-</v>
          </cell>
          <cell r="D81" t="str">
            <v>-</v>
          </cell>
          <cell r="E81" t="str">
            <v>-</v>
          </cell>
          <cell r="F81" t="str">
            <v>-</v>
          </cell>
          <cell r="G81" t="str">
            <v>-</v>
          </cell>
          <cell r="H81" t="str">
            <v>-</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t="str">
            <v>N</v>
          </cell>
        </row>
        <row r="82">
          <cell r="A82" t="str">
            <v>02-15-f</v>
          </cell>
          <cell r="B82" t="str">
            <v>Unloading oil, bitumen or tar etc Kerosine oil (4 gallon tin)</v>
          </cell>
          <cell r="C82" t="str">
            <v>100 No.</v>
          </cell>
          <cell r="D82" t="str">
            <v>542.50</v>
          </cell>
          <cell r="E82" t="str">
            <v>542.50</v>
          </cell>
          <cell r="F82" t="str">
            <v>100 No.</v>
          </cell>
          <cell r="G82" t="str">
            <v>542.50</v>
          </cell>
          <cell r="H82">
            <v>542.5</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t="str">
            <v>N</v>
          </cell>
        </row>
        <row r="83">
          <cell r="A83" t="str">
            <v>02-15-g</v>
          </cell>
          <cell r="B83" t="str">
            <v>Unloading oil,bitumen or tar etc Tar &amp; Bitumen in drums with carriage upto 1 km</v>
          </cell>
          <cell r="C83" t="str">
            <v>100 No.</v>
          </cell>
          <cell r="D83" t="str">
            <v>0.00</v>
          </cell>
          <cell r="E83" t="str">
            <v>249.56</v>
          </cell>
          <cell r="F83" t="str">
            <v>100 No.</v>
          </cell>
          <cell r="G83" t="str">
            <v>0.00</v>
          </cell>
          <cell r="H83">
            <v>249.56</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t="str">
            <v>N</v>
          </cell>
        </row>
        <row r="84">
          <cell r="A84" t="str">
            <v>02-16-a</v>
          </cell>
          <cell r="B84" t="str">
            <v>Removing and stacking within 50m. lead Stone, spawl, brick bats, shingle, sand, lime etc</v>
          </cell>
          <cell r="C84" t="str">
            <v>100 cft</v>
          </cell>
          <cell r="D84" t="str">
            <v>217.00</v>
          </cell>
          <cell r="E84" t="str">
            <v>217.00</v>
          </cell>
          <cell r="F84" t="str">
            <v>m3</v>
          </cell>
          <cell r="G84" t="str">
            <v>76.63</v>
          </cell>
          <cell r="H84">
            <v>76.63</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t="str">
            <v>N</v>
          </cell>
        </row>
        <row r="85">
          <cell r="A85" t="str">
            <v>02-16-b</v>
          </cell>
          <cell r="B85" t="str">
            <v>Removing and stacking within 50m. lead Bricks</v>
          </cell>
          <cell r="C85" t="str">
            <v>1000 No.</v>
          </cell>
          <cell r="D85" t="str">
            <v>629.30</v>
          </cell>
          <cell r="E85" t="str">
            <v>629.30</v>
          </cell>
          <cell r="F85" t="str">
            <v>1000 No.</v>
          </cell>
          <cell r="G85" t="str">
            <v>629.30</v>
          </cell>
          <cell r="H85">
            <v>629.29999999999995</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t="str">
            <v>N</v>
          </cell>
        </row>
        <row r="86">
          <cell r="A86" t="str">
            <v>02-16-c</v>
          </cell>
          <cell r="B86" t="str">
            <v>Removing and stacking within 50m. lead Broad gauge wooden sleepers</v>
          </cell>
          <cell r="C86" t="str">
            <v>100 No.</v>
          </cell>
          <cell r="D86" t="str">
            <v>347.20</v>
          </cell>
          <cell r="E86" t="str">
            <v>347.20</v>
          </cell>
          <cell r="F86" t="str">
            <v>100 No.</v>
          </cell>
          <cell r="G86" t="str">
            <v>347.20</v>
          </cell>
          <cell r="H86">
            <v>347.2</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t="str">
            <v>N</v>
          </cell>
        </row>
        <row r="87">
          <cell r="A87" t="str">
            <v>02-16-d</v>
          </cell>
          <cell r="B87" t="str">
            <v>Removing and stacking within 50m. lead Metre gauge or narrow guage wooden sleepers</v>
          </cell>
          <cell r="C87" t="str">
            <v>100 No.</v>
          </cell>
          <cell r="D87" t="str">
            <v>198.34</v>
          </cell>
          <cell r="E87" t="str">
            <v>198.34</v>
          </cell>
          <cell r="F87" t="str">
            <v>100 No.</v>
          </cell>
          <cell r="G87" t="str">
            <v>198.34</v>
          </cell>
          <cell r="H87">
            <v>198.34</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t="str">
            <v>N</v>
          </cell>
        </row>
        <row r="88">
          <cell r="A88" t="str">
            <v>02-16-e</v>
          </cell>
          <cell r="B88" t="str">
            <v>Removing and stacking within 50m. lead Rails, girders, pipes, cement etc.</v>
          </cell>
          <cell r="C88" t="str">
            <v>tonne</v>
          </cell>
          <cell r="D88" t="str">
            <v>99.82</v>
          </cell>
          <cell r="E88" t="str">
            <v>99.82</v>
          </cell>
          <cell r="F88" t="str">
            <v>tonne</v>
          </cell>
          <cell r="G88" t="str">
            <v>99.82</v>
          </cell>
          <cell r="H88">
            <v>99.82</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t="str">
            <v>N</v>
          </cell>
        </row>
        <row r="89">
          <cell r="A89" t="str">
            <v>02-16-f</v>
          </cell>
          <cell r="B89" t="str">
            <v>Removing and stacking within 50m. lead Bridge and crossing timbers, etc.</v>
          </cell>
          <cell r="C89" t="str">
            <v>100 No.</v>
          </cell>
          <cell r="D89" t="str">
            <v>1,158.78</v>
          </cell>
          <cell r="E89" t="str">
            <v>1,158.78</v>
          </cell>
          <cell r="F89" t="str">
            <v>100 No.</v>
          </cell>
          <cell r="G89" t="str">
            <v>1,158.78</v>
          </cell>
          <cell r="H89">
            <v>1158.78</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t="str">
            <v>N</v>
          </cell>
        </row>
        <row r="90">
          <cell r="A90" t="str">
            <v>02-17</v>
          </cell>
          <cell r="B90" t="str">
            <v>Load into wagons girders, rails, MS bars, pipes etc. including 50m lead &amp; stacking inside wagons</v>
          </cell>
          <cell r="C90" t="str">
            <v>tonne</v>
          </cell>
          <cell r="D90" t="str">
            <v>277.76</v>
          </cell>
          <cell r="E90" t="str">
            <v>277.76</v>
          </cell>
          <cell r="F90" t="str">
            <v>tonne</v>
          </cell>
          <cell r="G90" t="str">
            <v>277.76</v>
          </cell>
          <cell r="H90">
            <v>277.76</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t="str">
            <v>N</v>
          </cell>
        </row>
        <row r="91">
          <cell r="A91" t="str">
            <v>02-18</v>
          </cell>
          <cell r="B91" t="str">
            <v>Unload from wagons girders, rails, MS bars, girder etc. including 50m lead but excluding stacking</v>
          </cell>
          <cell r="C91" t="str">
            <v>tonne</v>
          </cell>
          <cell r="D91" t="str">
            <v>108.50</v>
          </cell>
          <cell r="E91" t="str">
            <v>108.50</v>
          </cell>
          <cell r="F91" t="str">
            <v>tonne</v>
          </cell>
          <cell r="G91" t="str">
            <v>108.50</v>
          </cell>
          <cell r="H91">
            <v>108.5</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t="str">
            <v>N</v>
          </cell>
        </row>
        <row r="92">
          <cell r="A92" t="str">
            <v>02-19</v>
          </cell>
          <cell r="B92" t="str">
            <v>Load into wagons wooden baord guage sleepers including 50m lead &amp; stacking</v>
          </cell>
          <cell r="C92" t="str">
            <v>100 No.</v>
          </cell>
          <cell r="D92" t="str">
            <v>868.00</v>
          </cell>
          <cell r="E92" t="str">
            <v>868.00</v>
          </cell>
          <cell r="F92" t="str">
            <v>100 No.</v>
          </cell>
          <cell r="G92" t="str">
            <v>868.00</v>
          </cell>
          <cell r="H92">
            <v>868</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t="str">
            <v>N</v>
          </cell>
        </row>
        <row r="93">
          <cell r="A93" t="str">
            <v>02-20</v>
          </cell>
          <cell r="B93" t="str">
            <v>Unload wooden broad gauge sleepers from wagons including 50m lead and stacking</v>
          </cell>
          <cell r="C93" t="str">
            <v>100 No.</v>
          </cell>
          <cell r="D93" t="str">
            <v>434.00</v>
          </cell>
          <cell r="E93" t="str">
            <v>434.00</v>
          </cell>
          <cell r="F93" t="str">
            <v>100 No.</v>
          </cell>
          <cell r="G93" t="str">
            <v>434.00</v>
          </cell>
          <cell r="H93">
            <v>434</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t="str">
            <v>N</v>
          </cell>
        </row>
        <row r="94">
          <cell r="A94" t="str">
            <v>02-21</v>
          </cell>
          <cell r="B94" t="str">
            <v>Loading metre gauge or narrow guage wooden sleepers including 50m lead &amp; stack inside wagons</v>
          </cell>
          <cell r="C94" t="str">
            <v>100 No.</v>
          </cell>
          <cell r="D94" t="str">
            <v>477.40</v>
          </cell>
          <cell r="E94" t="str">
            <v>477.40</v>
          </cell>
          <cell r="F94" t="str">
            <v>100 No.</v>
          </cell>
          <cell r="G94" t="str">
            <v>477.40</v>
          </cell>
          <cell r="H94">
            <v>477.4</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t="str">
            <v>N</v>
          </cell>
        </row>
        <row r="95">
          <cell r="A95" t="str">
            <v>02-22</v>
          </cell>
          <cell r="B95" t="str">
            <v>Unloading metre gauge or narrow guage wooden sleepers including 50m lead but excluding stacking</v>
          </cell>
          <cell r="C95" t="str">
            <v>100 No.</v>
          </cell>
          <cell r="D95" t="str">
            <v>230.02</v>
          </cell>
          <cell r="E95" t="str">
            <v>230.02</v>
          </cell>
          <cell r="F95" t="str">
            <v>100 No.</v>
          </cell>
          <cell r="G95" t="str">
            <v>230.02</v>
          </cell>
          <cell r="H95">
            <v>230.02</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t="str">
            <v>N</v>
          </cell>
        </row>
        <row r="96">
          <cell r="A96" t="str">
            <v>02-23</v>
          </cell>
          <cell r="B96" t="str">
            <v>Loading bridge and crossing timber including 50m lead &amp; stacking</v>
          </cell>
          <cell r="C96" t="str">
            <v>100 No.</v>
          </cell>
          <cell r="D96" t="str">
            <v>434.00</v>
          </cell>
          <cell r="E96" t="str">
            <v>434.00</v>
          </cell>
          <cell r="F96" t="str">
            <v>100 No.</v>
          </cell>
          <cell r="G96" t="str">
            <v>434.00</v>
          </cell>
          <cell r="H96">
            <v>434</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t="str">
            <v>N</v>
          </cell>
        </row>
        <row r="97">
          <cell r="A97" t="str">
            <v>02-24</v>
          </cell>
          <cell r="B97" t="str">
            <v>Unloading bridge and crossing timbers including 50m lead but excluding stacking</v>
          </cell>
          <cell r="C97" t="str">
            <v>100 No.</v>
          </cell>
          <cell r="D97" t="str">
            <v>217.00</v>
          </cell>
          <cell r="E97" t="str">
            <v>217.00</v>
          </cell>
          <cell r="F97" t="str">
            <v>100 No.</v>
          </cell>
          <cell r="G97" t="str">
            <v>217.00</v>
          </cell>
          <cell r="H97">
            <v>217</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t="str">
            <v>N</v>
          </cell>
        </row>
        <row r="98">
          <cell r="A98" t="str">
            <v>02-25</v>
          </cell>
          <cell r="B98" t="str">
            <v>Load or unload bitumen, asphalt, tar in drums, into or from railway wagons, lead upto 50m</v>
          </cell>
          <cell r="C98" t="str">
            <v>tonne</v>
          </cell>
          <cell r="D98" t="str">
            <v>217.00</v>
          </cell>
          <cell r="E98" t="str">
            <v>217.00</v>
          </cell>
          <cell r="F98" t="str">
            <v>tonne</v>
          </cell>
          <cell r="G98" t="str">
            <v>217.00</v>
          </cell>
          <cell r="H98">
            <v>217</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t="str">
            <v>N</v>
          </cell>
        </row>
        <row r="99">
          <cell r="A99" t="str">
            <v>03-01-a</v>
          </cell>
          <cell r="B99" t="str">
            <v>Earth excavation undressed upto single throw of kassi phaorah or shovel etc : in ashes, sand, soft soil or silt clearance</v>
          </cell>
          <cell r="C99" t="str">
            <v>1000 Cft</v>
          </cell>
          <cell r="D99" t="str">
            <v>1,627.50</v>
          </cell>
          <cell r="E99" t="str">
            <v>1,627.50</v>
          </cell>
          <cell r="F99" t="str">
            <v>m3</v>
          </cell>
          <cell r="G99" t="str">
            <v>57.47</v>
          </cell>
          <cell r="H99">
            <v>57.47</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t="str">
            <v>N</v>
          </cell>
        </row>
        <row r="100">
          <cell r="A100" t="str">
            <v>03-01-b</v>
          </cell>
          <cell r="B100" t="str">
            <v>Earth excavation undressed upto single throw of kassi phaorah or shove etc : in ordinary soil,</v>
          </cell>
          <cell r="C100" t="str">
            <v>1000 Cft</v>
          </cell>
          <cell r="D100" t="str">
            <v>1,953.00</v>
          </cell>
          <cell r="E100" t="str">
            <v>1,953.00</v>
          </cell>
          <cell r="F100" t="str">
            <v>m3</v>
          </cell>
          <cell r="G100" t="str">
            <v>68.97</v>
          </cell>
          <cell r="H100">
            <v>68.97</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t="str">
            <v>N</v>
          </cell>
        </row>
        <row r="101">
          <cell r="A101" t="str">
            <v>03-02</v>
          </cell>
          <cell r="B101" t="str">
            <v>Earth excavation in ashes, sand &amp; soft soil or silt clearance, undressed lead upto 25m.</v>
          </cell>
          <cell r="C101" t="str">
            <v>1000 Cft</v>
          </cell>
          <cell r="D101" t="str">
            <v>2,387.00</v>
          </cell>
          <cell r="E101" t="str">
            <v>2,387.00</v>
          </cell>
          <cell r="F101" t="str">
            <v>m3</v>
          </cell>
          <cell r="G101" t="str">
            <v>84.30</v>
          </cell>
          <cell r="H101">
            <v>84.3</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t="str">
            <v>N</v>
          </cell>
        </row>
        <row r="102">
          <cell r="A102" t="str">
            <v>03-03-a</v>
          </cell>
          <cell r="B102" t="str">
            <v>Bed clearance and dressing slopes of drains including removing of weeds and roots etc. Excavated material undressed within 25m</v>
          </cell>
          <cell r="C102" t="str">
            <v>1000 Cft</v>
          </cell>
          <cell r="D102" t="str">
            <v>3,038.00</v>
          </cell>
          <cell r="E102" t="str">
            <v>3,038.00</v>
          </cell>
          <cell r="F102" t="str">
            <v>m3</v>
          </cell>
          <cell r="G102" t="str">
            <v>107.29</v>
          </cell>
          <cell r="H102">
            <v>107.29</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t="str">
            <v>N</v>
          </cell>
        </row>
        <row r="103">
          <cell r="A103" t="str">
            <v>03-03-b</v>
          </cell>
          <cell r="B103" t="str">
            <v>Bed clearance and dressing slopes of drains including removing of weeds and roots etc. Excavated material dressed within 25m lead</v>
          </cell>
          <cell r="C103" t="str">
            <v>1000 Cft</v>
          </cell>
          <cell r="D103" t="str">
            <v>3,359.16</v>
          </cell>
          <cell r="E103" t="str">
            <v>3,359.16</v>
          </cell>
          <cell r="F103" t="str">
            <v>m3</v>
          </cell>
          <cell r="G103" t="str">
            <v>118.63</v>
          </cell>
          <cell r="H103">
            <v>118.63</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t="str">
            <v>N</v>
          </cell>
        </row>
        <row r="104">
          <cell r="A104" t="str">
            <v>03-04-a</v>
          </cell>
          <cell r="B104" t="str">
            <v>Borrowpit excavation undressed lead upto 50m in Ordinary soil</v>
          </cell>
          <cell r="C104" t="str">
            <v>1000 Cft</v>
          </cell>
          <cell r="D104" t="str">
            <v>3,038.00</v>
          </cell>
          <cell r="E104" t="str">
            <v>3,038.00</v>
          </cell>
          <cell r="F104" t="str">
            <v>m3</v>
          </cell>
          <cell r="G104" t="str">
            <v>107.29</v>
          </cell>
          <cell r="H104">
            <v>107.29</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t="str">
            <v>N</v>
          </cell>
        </row>
        <row r="105">
          <cell r="A105" t="str">
            <v>03-04-b</v>
          </cell>
          <cell r="B105" t="str">
            <v>Borrowpit excavation undressed lead upto 50m in Hard soil</v>
          </cell>
          <cell r="C105" t="str">
            <v>1000 Cft</v>
          </cell>
          <cell r="D105" t="str">
            <v>3,732.40</v>
          </cell>
          <cell r="E105" t="str">
            <v>3,732.40</v>
          </cell>
          <cell r="F105" t="str">
            <v>m3</v>
          </cell>
          <cell r="G105" t="str">
            <v>131.81</v>
          </cell>
          <cell r="H105">
            <v>131.81</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t="str">
            <v>N</v>
          </cell>
        </row>
        <row r="106">
          <cell r="A106" t="str">
            <v>03-04-c</v>
          </cell>
          <cell r="B106" t="str">
            <v>Borrowpit excavation undressed lead upto 50m in shingle/gravel formation</v>
          </cell>
          <cell r="C106" t="str">
            <v>1000 Cft</v>
          </cell>
          <cell r="D106" t="str">
            <v>7,378.00</v>
          </cell>
          <cell r="E106" t="str">
            <v>7,378.00</v>
          </cell>
          <cell r="F106" t="str">
            <v>m3</v>
          </cell>
          <cell r="G106" t="str">
            <v>260.55</v>
          </cell>
          <cell r="H106">
            <v>260.55</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t="str">
            <v>N</v>
          </cell>
        </row>
        <row r="107">
          <cell r="A107" t="str">
            <v>03-05-a</v>
          </cell>
          <cell r="B107" t="str">
            <v>Embankment formation in ordinary soil &amp; compaction by mechanical means at optimum  moistures content to 95% to 100% max. modified. AASHTO dry density (borrow area)</v>
          </cell>
          <cell r="C107" t="str">
            <v>1000 Cft</v>
          </cell>
          <cell r="D107" t="str">
            <v>833.28</v>
          </cell>
          <cell r="E107" t="str">
            <v>8,166.85</v>
          </cell>
          <cell r="F107" t="str">
            <v>m3</v>
          </cell>
          <cell r="G107" t="str">
            <v>29.43</v>
          </cell>
          <cell r="H107">
            <v>288.41000000000003</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t="str">
            <v>N</v>
          </cell>
        </row>
        <row r="108">
          <cell r="A108" t="str">
            <v>03-05-b</v>
          </cell>
          <cell r="B108" t="str">
            <v>Embankment formation in ordinary soil &amp; compaction by mechanical means at optimum moistures content to 90% max. modified AASHTO dry density (borrow area)</v>
          </cell>
          <cell r="C108" t="str">
            <v>1000 Cft</v>
          </cell>
          <cell r="D108" t="str">
            <v>824.60</v>
          </cell>
          <cell r="E108" t="str">
            <v>8,032.33</v>
          </cell>
          <cell r="F108" t="str">
            <v>m3</v>
          </cell>
          <cell r="G108" t="str">
            <v>29.12</v>
          </cell>
          <cell r="H108">
            <v>283.66000000000003</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t="str">
            <v>N</v>
          </cell>
        </row>
        <row r="109">
          <cell r="A109" t="str">
            <v>03-05-c</v>
          </cell>
          <cell r="B109" t="str">
            <v>Embankment formation in ordinary soil &amp; compaction by mechanical means at optimum moistures content to 85% max. modified AASHTO dry density (borrow area)</v>
          </cell>
          <cell r="C109" t="str">
            <v>1000 Cft</v>
          </cell>
          <cell r="D109" t="str">
            <v>815.92</v>
          </cell>
          <cell r="E109" t="str">
            <v>7,897.81</v>
          </cell>
          <cell r="F109" t="str">
            <v>m3</v>
          </cell>
          <cell r="G109" t="str">
            <v>28.81</v>
          </cell>
          <cell r="H109">
            <v>278.91000000000003</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t="str">
            <v>N</v>
          </cell>
        </row>
        <row r="110">
          <cell r="A110" t="str">
            <v>03-06-a</v>
          </cell>
          <cell r="B110" t="str">
            <v>Earth fill in lawns including dressing &amp; compaction with earth available from cutting/excavation</v>
          </cell>
          <cell r="C110" t="str">
            <v>1000 Cft</v>
          </cell>
          <cell r="D110" t="str">
            <v>2,170.00</v>
          </cell>
          <cell r="E110" t="str">
            <v>2,170.00</v>
          </cell>
          <cell r="F110" t="str">
            <v>m3</v>
          </cell>
          <cell r="G110" t="str">
            <v>76.63</v>
          </cell>
          <cell r="H110">
            <v>76.63</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t="str">
            <v>N</v>
          </cell>
        </row>
        <row r="111">
          <cell r="A111" t="str">
            <v>03-06-b</v>
          </cell>
          <cell r="B111" t="str">
            <v>Earth fill in lawns including dressing &amp; compaction with  suitable earth borrowed.</v>
          </cell>
          <cell r="C111" t="str">
            <v>1000 Cft</v>
          </cell>
          <cell r="D111" t="str">
            <v>4,123.00</v>
          </cell>
          <cell r="E111" t="str">
            <v>4,123.00</v>
          </cell>
          <cell r="F111" t="str">
            <v>m3</v>
          </cell>
          <cell r="G111" t="str">
            <v>145.60</v>
          </cell>
          <cell r="H111">
            <v>145.6</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t="str">
            <v>N</v>
          </cell>
        </row>
        <row r="112">
          <cell r="A112" t="str">
            <v>03-07-a</v>
          </cell>
          <cell r="B112" t="str">
            <v>Earth excavation in open cut upto 1.5m depth for drains etc &amp; disposal : in Ordinary Soil</v>
          </cell>
          <cell r="C112" t="str">
            <v>1000 Cft</v>
          </cell>
          <cell r="D112" t="str">
            <v>3,100.00</v>
          </cell>
          <cell r="E112" t="str">
            <v>3,100.00</v>
          </cell>
          <cell r="F112" t="str">
            <v>m3</v>
          </cell>
          <cell r="G112" t="str">
            <v>109.48</v>
          </cell>
          <cell r="H112">
            <v>109.48</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t="str">
            <v>N</v>
          </cell>
        </row>
        <row r="113">
          <cell r="A113" t="str">
            <v>03-07-b</v>
          </cell>
          <cell r="B113" t="str">
            <v>Earth excavation in open cut upto 1.5m depth for drains etc &amp; disposal : in Hard Soil</v>
          </cell>
          <cell r="C113" t="str">
            <v>1000 Cft</v>
          </cell>
          <cell r="D113" t="str">
            <v>3,875.00</v>
          </cell>
          <cell r="E113" t="str">
            <v>3,875.00</v>
          </cell>
          <cell r="F113" t="str">
            <v>m3</v>
          </cell>
          <cell r="G113" t="str">
            <v>136.84</v>
          </cell>
          <cell r="H113">
            <v>136.84</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t="str">
            <v>N</v>
          </cell>
        </row>
        <row r="114">
          <cell r="A114" t="str">
            <v>03-07-c</v>
          </cell>
          <cell r="B114" t="str">
            <v>Earth excavation in open cut upto 1.5m depth for drains etc &amp; disposal : in Very hard Soil</v>
          </cell>
          <cell r="C114" t="str">
            <v>1000 Cft</v>
          </cell>
          <cell r="D114" t="str">
            <v>4,030.00</v>
          </cell>
          <cell r="E114" t="str">
            <v>4,030.00</v>
          </cell>
          <cell r="F114" t="str">
            <v>m3</v>
          </cell>
          <cell r="G114" t="str">
            <v>142.32</v>
          </cell>
          <cell r="H114">
            <v>142.32</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t="str">
            <v>N</v>
          </cell>
        </row>
        <row r="115">
          <cell r="A115" t="str">
            <v>03-07-d</v>
          </cell>
          <cell r="B115" t="str">
            <v>Earth excavation in open cut upto 1.5m depth for drains etc &amp; disposal : in Gravel &amp; shingle</v>
          </cell>
          <cell r="C115" t="str">
            <v>1000 Cft</v>
          </cell>
          <cell r="D115" t="str">
            <v>4,495.00</v>
          </cell>
          <cell r="E115" t="str">
            <v>4,495.00</v>
          </cell>
          <cell r="F115" t="str">
            <v>m3</v>
          </cell>
          <cell r="G115" t="str">
            <v>158.74</v>
          </cell>
          <cell r="H115">
            <v>158.74</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0</v>
          </cell>
          <cell r="AG115">
            <v>0</v>
          </cell>
          <cell r="AH115">
            <v>0</v>
          </cell>
          <cell r="AI115">
            <v>0</v>
          </cell>
          <cell r="AJ115" t="str">
            <v>N</v>
          </cell>
        </row>
        <row r="116">
          <cell r="A116" t="str">
            <v>03-08-a</v>
          </cell>
          <cell r="B116" t="str">
            <v>Earth excavation in open cut 1.5m - 3m depth for S.W.Drains etc &amp; disposal : in Ordinary Soil</v>
          </cell>
          <cell r="C116" t="str">
            <v>1000 Cft</v>
          </cell>
          <cell r="D116" t="str">
            <v>4,340.00</v>
          </cell>
          <cell r="E116" t="str">
            <v>4,340.00</v>
          </cell>
          <cell r="F116" t="str">
            <v>m3</v>
          </cell>
          <cell r="G116" t="str">
            <v>153.27</v>
          </cell>
          <cell r="H116">
            <v>153.27000000000001</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t="str">
            <v>N</v>
          </cell>
        </row>
        <row r="117">
          <cell r="A117" t="str">
            <v>03-08-b</v>
          </cell>
          <cell r="B117" t="str">
            <v>Earth excavation in open cut 1.5m - 3m depth for S.W.Drains etc &amp; disposal : in Hard Soil</v>
          </cell>
          <cell r="C117" t="str">
            <v>1000 Cft</v>
          </cell>
          <cell r="D117" t="str">
            <v>4,904.20</v>
          </cell>
          <cell r="E117" t="str">
            <v>4,904.20</v>
          </cell>
          <cell r="F117" t="str">
            <v>m3</v>
          </cell>
          <cell r="G117" t="str">
            <v>173.19</v>
          </cell>
          <cell r="H117">
            <v>173.19</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I117">
            <v>0</v>
          </cell>
          <cell r="AJ117" t="str">
            <v>N</v>
          </cell>
        </row>
        <row r="118">
          <cell r="A118" t="str">
            <v>03-08-c</v>
          </cell>
          <cell r="B118" t="str">
            <v>Earth excavation in open cut 1.5m - 3m depth for S.W.Drains etc &amp; disposal : in Very Hard Soil</v>
          </cell>
          <cell r="C118" t="str">
            <v>1000 Cft</v>
          </cell>
          <cell r="D118" t="str">
            <v>5,642.00</v>
          </cell>
          <cell r="E118" t="str">
            <v>5,642.00</v>
          </cell>
          <cell r="F118" t="str">
            <v>m3</v>
          </cell>
          <cell r="G118" t="str">
            <v>199.25</v>
          </cell>
          <cell r="H118">
            <v>199.25</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t="str">
            <v>N</v>
          </cell>
        </row>
        <row r="119">
          <cell r="A119" t="str">
            <v>03-08-d</v>
          </cell>
          <cell r="B119" t="str">
            <v>Earth excavation in open cut 1.5m - 3m depth for drains etc &amp; disposal : in Gravel &amp; shingle</v>
          </cell>
          <cell r="C119" t="str">
            <v>1000 Cft</v>
          </cell>
          <cell r="D119" t="str">
            <v>9,721.60</v>
          </cell>
          <cell r="E119" t="str">
            <v>9,721.60</v>
          </cell>
          <cell r="F119" t="str">
            <v>m3</v>
          </cell>
          <cell r="G119" t="str">
            <v>343.32</v>
          </cell>
          <cell r="H119">
            <v>343.32</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t="str">
            <v>N</v>
          </cell>
        </row>
        <row r="120">
          <cell r="A120" t="str">
            <v>03-09-a</v>
          </cell>
          <cell r="B120" t="str">
            <v>Excavation in shingle or gravel formation &amp; rock not requiring blast, undressed, 50m lead : Dry</v>
          </cell>
          <cell r="C120" t="str">
            <v>1000 Cft</v>
          </cell>
          <cell r="D120" t="str">
            <v>8,246.00</v>
          </cell>
          <cell r="E120" t="str">
            <v>8,246.00</v>
          </cell>
          <cell r="F120" t="str">
            <v>m3</v>
          </cell>
          <cell r="G120" t="str">
            <v>291.21</v>
          </cell>
          <cell r="H120">
            <v>291.20999999999998</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t="str">
            <v>N</v>
          </cell>
        </row>
        <row r="121">
          <cell r="A121" t="str">
            <v>03-09-b</v>
          </cell>
          <cell r="B121" t="str">
            <v>Excavation in shingle or gravel formation &amp; rock not requiring blast, undressed, 50m lead : Wet</v>
          </cell>
          <cell r="C121" t="str">
            <v>1000 Cft</v>
          </cell>
          <cell r="D121" t="str">
            <v>9,548.00</v>
          </cell>
          <cell r="E121" t="str">
            <v>9,548.00</v>
          </cell>
          <cell r="F121" t="str">
            <v>m3</v>
          </cell>
          <cell r="G121" t="str">
            <v>337.18</v>
          </cell>
          <cell r="H121">
            <v>337.18</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cell r="AI121">
            <v>0</v>
          </cell>
          <cell r="AJ121" t="str">
            <v>N</v>
          </cell>
        </row>
        <row r="122">
          <cell r="A122" t="str">
            <v>03-09-c</v>
          </cell>
          <cell r="B122" t="str">
            <v>Excavation in shingle or gravel formation &amp; rock not req. blast, undressed, 50m lead : in Flowing Water</v>
          </cell>
          <cell r="C122" t="str">
            <v>1000 Cft</v>
          </cell>
          <cell r="D122" t="str">
            <v>12,152.00</v>
          </cell>
          <cell r="E122" t="str">
            <v>12,152.00</v>
          </cell>
          <cell r="F122" t="str">
            <v>m3</v>
          </cell>
          <cell r="G122" t="str">
            <v>429.14</v>
          </cell>
          <cell r="H122">
            <v>429.14</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t="str">
            <v>N</v>
          </cell>
        </row>
        <row r="123">
          <cell r="A123" t="str">
            <v>03-10-a</v>
          </cell>
          <cell r="B123" t="str">
            <v>Earth excavation in irrigation channels/drains &amp; disposal upto 25m. &amp; dressing : in Ordinary Soil</v>
          </cell>
          <cell r="C123" t="str">
            <v>1000 Cft</v>
          </cell>
          <cell r="D123" t="str">
            <v>3,472.00</v>
          </cell>
          <cell r="E123" t="str">
            <v>3,472.00</v>
          </cell>
          <cell r="F123" t="str">
            <v>m3</v>
          </cell>
          <cell r="G123" t="str">
            <v>122.61</v>
          </cell>
          <cell r="H123">
            <v>122.61</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t="str">
            <v>N</v>
          </cell>
        </row>
        <row r="124">
          <cell r="A124" t="str">
            <v>03-10-b</v>
          </cell>
          <cell r="B124" t="str">
            <v>Earth excavation in irrigation channels/drains &amp; disposal upto 25m. &amp; dressing : in Hard Soil</v>
          </cell>
          <cell r="C124" t="str">
            <v>1000 Cft</v>
          </cell>
          <cell r="D124" t="str">
            <v>4,166.40</v>
          </cell>
          <cell r="E124" t="str">
            <v>4,166.40</v>
          </cell>
          <cell r="F124" t="str">
            <v>m3</v>
          </cell>
          <cell r="G124" t="str">
            <v>147.14</v>
          </cell>
          <cell r="H124">
            <v>147.13999999999999</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t="str">
            <v>N</v>
          </cell>
        </row>
        <row r="125">
          <cell r="A125" t="str">
            <v>03-10-c</v>
          </cell>
          <cell r="B125" t="str">
            <v>Earth excavation in irrigation channels/drains &amp; disposal upto 25m. &amp; dressing : in Very Hard Soil</v>
          </cell>
          <cell r="C125" t="str">
            <v>1000 Cft</v>
          </cell>
          <cell r="D125" t="str">
            <v>4,904.20</v>
          </cell>
          <cell r="E125" t="str">
            <v>4,904.20</v>
          </cell>
          <cell r="F125" t="str">
            <v>m3</v>
          </cell>
          <cell r="G125" t="str">
            <v>173.19</v>
          </cell>
          <cell r="H125">
            <v>173.19</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t="str">
            <v>N</v>
          </cell>
        </row>
        <row r="126">
          <cell r="A126" t="str">
            <v>03-10-d</v>
          </cell>
          <cell r="B126" t="str">
            <v>Earth excavation in irrigation channels/drains &amp; disposal upto 25m. &amp; dressing : in Shingle/Gravel</v>
          </cell>
          <cell r="C126" t="str">
            <v>1000 Cft</v>
          </cell>
          <cell r="D126" t="str">
            <v>9,114.00</v>
          </cell>
          <cell r="E126" t="str">
            <v>9,114.00</v>
          </cell>
          <cell r="F126" t="str">
            <v>m3</v>
          </cell>
          <cell r="G126" t="str">
            <v>321.86</v>
          </cell>
          <cell r="H126">
            <v>321.86</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t="str">
            <v>N</v>
          </cell>
        </row>
        <row r="127">
          <cell r="A127" t="str">
            <v>03-11-a</v>
          </cell>
          <cell r="B127" t="str">
            <v>Rock Excavation, dressing &amp; disposal up to 50m Soft Rock, slate, shale, schist or lateriate</v>
          </cell>
          <cell r="C127" t="str">
            <v>1000 Cft</v>
          </cell>
          <cell r="D127" t="str">
            <v>11,160.00</v>
          </cell>
          <cell r="E127" t="str">
            <v>11,160.00</v>
          </cell>
          <cell r="F127" t="str">
            <v>m3</v>
          </cell>
          <cell r="G127" t="str">
            <v>394.11</v>
          </cell>
          <cell r="H127">
            <v>394.11</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0</v>
          </cell>
          <cell r="AG127">
            <v>0</v>
          </cell>
          <cell r="AH127">
            <v>0</v>
          </cell>
          <cell r="AI127">
            <v>0</v>
          </cell>
          <cell r="AJ127" t="str">
            <v>N</v>
          </cell>
        </row>
        <row r="128">
          <cell r="A128" t="str">
            <v>03-11-b</v>
          </cell>
          <cell r="B128" t="str">
            <v>Rock Excavation, dressing &amp; disposal up to 50m Medium hard rock, requiring occasional blasting</v>
          </cell>
          <cell r="C128" t="str">
            <v>1000 Cft</v>
          </cell>
          <cell r="D128" t="str">
            <v>13,039.22</v>
          </cell>
          <cell r="E128" t="str">
            <v>13,583.72</v>
          </cell>
          <cell r="F128" t="str">
            <v>m3</v>
          </cell>
          <cell r="G128" t="str">
            <v>460.48</v>
          </cell>
          <cell r="H128">
            <v>479.7</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t="str">
            <v>N</v>
          </cell>
        </row>
        <row r="129">
          <cell r="A129" t="str">
            <v>03-12-a</v>
          </cell>
          <cell r="B129" t="str">
            <v>Excavation in hard rock requiring blasting and disposal upto 25m &amp; dressing : Grade I</v>
          </cell>
          <cell r="C129" t="str">
            <v>1000 Cft</v>
          </cell>
          <cell r="D129" t="str">
            <v>7,951.50</v>
          </cell>
          <cell r="E129" t="str">
            <v>8,496.00</v>
          </cell>
          <cell r="F129" t="str">
            <v>m3</v>
          </cell>
          <cell r="G129" t="str">
            <v>280.80</v>
          </cell>
          <cell r="H129">
            <v>300.02999999999997</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0</v>
          </cell>
          <cell r="AG129">
            <v>0</v>
          </cell>
          <cell r="AH129">
            <v>0</v>
          </cell>
          <cell r="AI129">
            <v>0</v>
          </cell>
          <cell r="AJ129" t="str">
            <v>N</v>
          </cell>
        </row>
        <row r="130">
          <cell r="A130" t="str">
            <v>03-12-b</v>
          </cell>
          <cell r="B130" t="str">
            <v>Excavation in hard rock requiring blasting and disposal upto 25m &amp; dressing : Grade II</v>
          </cell>
          <cell r="C130" t="str">
            <v>1000 Cft</v>
          </cell>
          <cell r="D130" t="str">
            <v>8,680.00</v>
          </cell>
          <cell r="E130" t="str">
            <v>9,587.50</v>
          </cell>
          <cell r="F130" t="str">
            <v>m3</v>
          </cell>
          <cell r="G130" t="str">
            <v>306.53</v>
          </cell>
          <cell r="H130">
            <v>338.58</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t="str">
            <v>N</v>
          </cell>
        </row>
        <row r="131">
          <cell r="A131" t="str">
            <v>03-12-c</v>
          </cell>
          <cell r="B131" t="str">
            <v>Excavation in hard rock requiring blasting and disposal upto 25m &amp; dressing : Grade III</v>
          </cell>
          <cell r="C131" t="str">
            <v>1000 Cft</v>
          </cell>
          <cell r="D131" t="str">
            <v>10,416.00</v>
          </cell>
          <cell r="E131" t="str">
            <v>11,505.00</v>
          </cell>
          <cell r="F131" t="str">
            <v>m3</v>
          </cell>
          <cell r="G131" t="str">
            <v>367.84</v>
          </cell>
          <cell r="H131">
            <v>406.3</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t="str">
            <v>N</v>
          </cell>
        </row>
        <row r="132">
          <cell r="A132" t="str">
            <v>03-12-d</v>
          </cell>
          <cell r="B132" t="str">
            <v>Excavation in hard rock requiring blasting and disposal upto 25m &amp; dressing : Grade IV</v>
          </cell>
          <cell r="C132" t="str">
            <v>1000 Cft</v>
          </cell>
          <cell r="D132" t="str">
            <v>11,609.50</v>
          </cell>
          <cell r="E132" t="str">
            <v>12,880.00</v>
          </cell>
          <cell r="F132" t="str">
            <v>m3</v>
          </cell>
          <cell r="G132" t="str">
            <v>409.99</v>
          </cell>
          <cell r="H132">
            <v>454.85</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t="str">
            <v>N</v>
          </cell>
        </row>
        <row r="133">
          <cell r="A133" t="str">
            <v>03-12-e</v>
          </cell>
          <cell r="B133" t="str">
            <v>Excavation in hard rock requiring blasting and disposal upto 25m &amp; dressing : Grade V</v>
          </cell>
          <cell r="C133" t="str">
            <v>1000 Cft</v>
          </cell>
          <cell r="D133" t="str">
            <v>12,834.00</v>
          </cell>
          <cell r="E133" t="str">
            <v>14,286.00</v>
          </cell>
          <cell r="F133" t="str">
            <v>m3</v>
          </cell>
          <cell r="G133" t="str">
            <v>453.23</v>
          </cell>
          <cell r="H133">
            <v>504.51</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t="str">
            <v>N</v>
          </cell>
        </row>
        <row r="134">
          <cell r="A134" t="str">
            <v>03-12-f</v>
          </cell>
          <cell r="B134" t="str">
            <v>Excavation in hard rock requiring blasting and disposal upto 25m &amp; dressing : Grade VI</v>
          </cell>
          <cell r="C134" t="str">
            <v>1000 Cft</v>
          </cell>
          <cell r="D134" t="str">
            <v>13,810.50</v>
          </cell>
          <cell r="E134" t="str">
            <v>15,444.00</v>
          </cell>
          <cell r="F134" t="str">
            <v>m3</v>
          </cell>
          <cell r="G134" t="str">
            <v>487.71</v>
          </cell>
          <cell r="H134">
            <v>545.4</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t="str">
            <v>N</v>
          </cell>
        </row>
        <row r="135">
          <cell r="A135" t="str">
            <v>03-13-a</v>
          </cell>
          <cell r="B135" t="str">
            <v>Excavation in hard rock requiring blasting but blasting prohibited, dispose &amp; dress within 25 m : Grade I</v>
          </cell>
          <cell r="C135" t="str">
            <v>1000 Cft</v>
          </cell>
          <cell r="D135" t="str">
            <v>15,903.00</v>
          </cell>
          <cell r="E135" t="str">
            <v>15,903.00</v>
          </cell>
          <cell r="F135" t="str">
            <v>m3</v>
          </cell>
          <cell r="G135" t="str">
            <v>561.61</v>
          </cell>
          <cell r="H135">
            <v>561.61</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t="str">
            <v>N</v>
          </cell>
        </row>
        <row r="136">
          <cell r="A136" t="str">
            <v>03-13-b</v>
          </cell>
          <cell r="B136" t="str">
            <v>Excavation in hard rock requiring blasting where blasting prohibited, dispose &amp; dress within 25 m : Grade II</v>
          </cell>
          <cell r="C136" t="str">
            <v>1000 Cft</v>
          </cell>
          <cell r="D136" t="str">
            <v>17,360.00</v>
          </cell>
          <cell r="E136" t="str">
            <v>17,360.00</v>
          </cell>
          <cell r="F136" t="str">
            <v>m3</v>
          </cell>
          <cell r="G136" t="str">
            <v>613.06</v>
          </cell>
          <cell r="H136">
            <v>613.05999999999995</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t="str">
            <v>N</v>
          </cell>
        </row>
        <row r="137">
          <cell r="A137" t="str">
            <v>03-13-c</v>
          </cell>
          <cell r="B137" t="str">
            <v>Excavation in hard rock requiring blasting where blasting prohibited, dispose &amp; dress within 25 m: Grade III</v>
          </cell>
          <cell r="C137" t="str">
            <v>1000 Cft</v>
          </cell>
          <cell r="D137" t="str">
            <v>20,832.00</v>
          </cell>
          <cell r="E137" t="str">
            <v>20,832.00</v>
          </cell>
          <cell r="F137" t="str">
            <v>m3</v>
          </cell>
          <cell r="G137" t="str">
            <v>735.68</v>
          </cell>
          <cell r="H137">
            <v>735.68</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t="str">
            <v>N</v>
          </cell>
        </row>
        <row r="138">
          <cell r="A138" t="str">
            <v>03-13-d</v>
          </cell>
          <cell r="B138" t="str">
            <v>Excavation in hard rock requiring blasting where blasting prohibited, dispose &amp; dress within 25 m: Grade IV</v>
          </cell>
          <cell r="C138" t="str">
            <v>1000 Cft</v>
          </cell>
          <cell r="D138" t="str">
            <v>23,219.00</v>
          </cell>
          <cell r="E138" t="str">
            <v>23,219.00</v>
          </cell>
          <cell r="F138" t="str">
            <v>m3</v>
          </cell>
          <cell r="G138" t="str">
            <v>819.97</v>
          </cell>
          <cell r="H138">
            <v>819.97</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0</v>
          </cell>
          <cell r="AI138">
            <v>0</v>
          </cell>
          <cell r="AJ138" t="str">
            <v>N</v>
          </cell>
        </row>
        <row r="139">
          <cell r="A139" t="str">
            <v>03-13-e</v>
          </cell>
          <cell r="B139" t="str">
            <v>Excavation in hard rock requiring blasting where blasting prohibited, dispose &amp; dress within 25 m: Grade V</v>
          </cell>
          <cell r="C139" t="str">
            <v>1000 Cft</v>
          </cell>
          <cell r="D139" t="str">
            <v>25,668.00</v>
          </cell>
          <cell r="E139" t="str">
            <v>25,668.00</v>
          </cell>
          <cell r="F139" t="str">
            <v>m3</v>
          </cell>
          <cell r="G139" t="str">
            <v>906.46</v>
          </cell>
          <cell r="H139">
            <v>906.46</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t="str">
            <v>N</v>
          </cell>
        </row>
        <row r="140">
          <cell r="A140" t="str">
            <v>03-13-f</v>
          </cell>
          <cell r="B140" t="str">
            <v>Excavation in hard rock requiring blasting where blasting prohibited, dispose &amp; dress within 25 m: Grade VI</v>
          </cell>
          <cell r="C140" t="str">
            <v>1000 Cft</v>
          </cell>
          <cell r="D140" t="str">
            <v>27,621.00</v>
          </cell>
          <cell r="E140" t="str">
            <v>27,621.00</v>
          </cell>
          <cell r="F140" t="str">
            <v>m3</v>
          </cell>
          <cell r="G140" t="str">
            <v>975.43</v>
          </cell>
          <cell r="H140">
            <v>975.43</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t="str">
            <v>N</v>
          </cell>
        </row>
        <row r="141">
          <cell r="A141" t="str">
            <v>03-14-a</v>
          </cell>
          <cell r="B141" t="str">
            <v>Rehandling of earthwork Lead upto a single throw of kassi, shovel, phaorah</v>
          </cell>
          <cell r="C141" t="str">
            <v>1000 Cft</v>
          </cell>
          <cell r="D141" t="str">
            <v>1,085.00</v>
          </cell>
          <cell r="E141" t="str">
            <v>1,085.00</v>
          </cell>
          <cell r="F141" t="str">
            <v>m3</v>
          </cell>
          <cell r="G141" t="str">
            <v>38.32</v>
          </cell>
          <cell r="H141">
            <v>38.32</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cell r="AJ141" t="str">
            <v>N</v>
          </cell>
        </row>
        <row r="142">
          <cell r="A142" t="str">
            <v>03-14-b</v>
          </cell>
          <cell r="B142" t="str">
            <v>Rehandling of earthwork upto a lead of 25 m.</v>
          </cell>
          <cell r="C142" t="str">
            <v>1000 Cft</v>
          </cell>
          <cell r="D142" t="str">
            <v>1,519.00</v>
          </cell>
          <cell r="E142" t="str">
            <v>1,519.00</v>
          </cell>
          <cell r="F142" t="str">
            <v>m3</v>
          </cell>
          <cell r="G142" t="str">
            <v>53.64</v>
          </cell>
          <cell r="H142">
            <v>53.64</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cell r="AJ142" t="str">
            <v>N</v>
          </cell>
        </row>
        <row r="143">
          <cell r="A143" t="str">
            <v>03-15</v>
          </cell>
          <cell r="B143" t="str">
            <v>Rehandling of gravel work or excavated rock, lead upto 25m.</v>
          </cell>
          <cell r="C143" t="str">
            <v>1000 Cft</v>
          </cell>
          <cell r="D143" t="str">
            <v>4,340.00</v>
          </cell>
          <cell r="E143" t="str">
            <v>4,340.00</v>
          </cell>
          <cell r="F143" t="str">
            <v>m3</v>
          </cell>
          <cell r="G143" t="str">
            <v>153.27</v>
          </cell>
          <cell r="H143">
            <v>153.27000000000001</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t="str">
            <v>N</v>
          </cell>
        </row>
        <row r="144">
          <cell r="A144" t="str">
            <v>03-16-a</v>
          </cell>
          <cell r="B144" t="str">
            <v>Filling, watering and ramming earth under floor with surplus earth from foundation, etc</v>
          </cell>
          <cell r="C144" t="str">
            <v>1000 Cft</v>
          </cell>
          <cell r="D144" t="str">
            <v>2,170.00</v>
          </cell>
          <cell r="E144" t="str">
            <v>2,170.00</v>
          </cell>
          <cell r="F144" t="str">
            <v>m3</v>
          </cell>
          <cell r="G144" t="str">
            <v>76.63</v>
          </cell>
          <cell r="H144">
            <v>76.63</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0</v>
          </cell>
          <cell r="AH144">
            <v>0</v>
          </cell>
          <cell r="AI144">
            <v>0</v>
          </cell>
          <cell r="AJ144" t="str">
            <v>N</v>
          </cell>
        </row>
        <row r="145">
          <cell r="A145" t="str">
            <v>03-16-b</v>
          </cell>
          <cell r="B145" t="str">
            <v>Filling, watering and ramming earth under floor with earth excavated from outside lead upto 50m</v>
          </cell>
          <cell r="C145" t="str">
            <v>1000 Cft</v>
          </cell>
          <cell r="D145" t="str">
            <v>4,557.00</v>
          </cell>
          <cell r="E145" t="str">
            <v>4,557.00</v>
          </cell>
          <cell r="F145" t="str">
            <v>m3</v>
          </cell>
          <cell r="G145" t="str">
            <v>160.93</v>
          </cell>
          <cell r="H145">
            <v>160.93</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t="str">
            <v>N</v>
          </cell>
        </row>
        <row r="146">
          <cell r="A146" t="str">
            <v>03-17-a</v>
          </cell>
          <cell r="B146" t="str">
            <v>Extra for every 25 m extra lead or part thereof for earthwork soft, ordinary, hard &amp; very hard.</v>
          </cell>
          <cell r="C146" t="str">
            <v>1000 Cft</v>
          </cell>
          <cell r="D146" t="str">
            <v>130.20</v>
          </cell>
          <cell r="E146" t="str">
            <v>130.20</v>
          </cell>
          <cell r="F146" t="str">
            <v>m3</v>
          </cell>
          <cell r="G146" t="str">
            <v>4.60</v>
          </cell>
          <cell r="H146">
            <v>4.5999999999999996</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0</v>
          </cell>
          <cell r="AH146">
            <v>0</v>
          </cell>
          <cell r="AI146">
            <v>0</v>
          </cell>
          <cell r="AJ146" t="str">
            <v>N</v>
          </cell>
        </row>
        <row r="147">
          <cell r="A147" t="str">
            <v>03-17-b</v>
          </cell>
          <cell r="B147" t="str">
            <v>Extra for every 25 m extra lead or part thereof for gravel, shingle or rock.</v>
          </cell>
          <cell r="C147" t="str">
            <v>1000 Cft</v>
          </cell>
          <cell r="D147" t="str">
            <v>173.60</v>
          </cell>
          <cell r="E147" t="str">
            <v>173.60</v>
          </cell>
          <cell r="F147" t="str">
            <v>m3</v>
          </cell>
          <cell r="G147" t="str">
            <v>6.13</v>
          </cell>
          <cell r="H147">
            <v>6.13</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t="str">
            <v>N</v>
          </cell>
        </row>
        <row r="148">
          <cell r="A148" t="str">
            <v>03-18-a</v>
          </cell>
          <cell r="B148" t="str">
            <v>Transportation of earth all types beyond 250 m and upto 500 m.</v>
          </cell>
          <cell r="C148" t="str">
            <v>1000 Cft</v>
          </cell>
          <cell r="D148" t="str">
            <v>3,081.40</v>
          </cell>
          <cell r="E148" t="str">
            <v>3,081.40</v>
          </cell>
          <cell r="F148" t="str">
            <v>m3</v>
          </cell>
          <cell r="G148" t="str">
            <v>108.82</v>
          </cell>
          <cell r="H148">
            <v>108.82</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t="str">
            <v>N</v>
          </cell>
        </row>
        <row r="149">
          <cell r="A149" t="str">
            <v>03-18-b</v>
          </cell>
          <cell r="B149" t="str">
            <v>Transportation of earth all types for every 100m extra lead beyond 500m upto 1.5 km.</v>
          </cell>
          <cell r="C149" t="str">
            <v>1000 Cft</v>
          </cell>
          <cell r="D149" t="str">
            <v>477.40</v>
          </cell>
          <cell r="E149" t="str">
            <v>477.40</v>
          </cell>
          <cell r="F149" t="str">
            <v>m3</v>
          </cell>
          <cell r="G149" t="str">
            <v>16.86</v>
          </cell>
          <cell r="H149">
            <v>16.86</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t="str">
            <v>N</v>
          </cell>
        </row>
        <row r="150">
          <cell r="A150" t="str">
            <v>03-18-c</v>
          </cell>
          <cell r="B150" t="str">
            <v>Transportation of earth all types for every 500m extra lead beyond 1.5 km. upto 8 km.</v>
          </cell>
          <cell r="C150" t="str">
            <v>1000 Cft</v>
          </cell>
          <cell r="D150" t="str">
            <v>434.00</v>
          </cell>
          <cell r="E150" t="str">
            <v>434.00</v>
          </cell>
          <cell r="F150" t="str">
            <v>m3</v>
          </cell>
          <cell r="G150" t="str">
            <v>15.33</v>
          </cell>
          <cell r="H150">
            <v>15.33</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t="str">
            <v>N</v>
          </cell>
        </row>
        <row r="151">
          <cell r="A151" t="str">
            <v>03-18-d</v>
          </cell>
          <cell r="B151" t="str">
            <v>Transportation of earth all types for every 1 km extra lead or part thereof beyond 8 km.</v>
          </cell>
          <cell r="C151" t="str">
            <v>1000 Cft</v>
          </cell>
          <cell r="D151" t="str">
            <v>303.80</v>
          </cell>
          <cell r="E151" t="str">
            <v>303.80</v>
          </cell>
          <cell r="F151" t="str">
            <v>m3</v>
          </cell>
          <cell r="G151" t="str">
            <v>10.73</v>
          </cell>
          <cell r="H151">
            <v>10.73</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t="str">
            <v>N</v>
          </cell>
        </row>
        <row r="152">
          <cell r="A152" t="str">
            <v>03-19-a</v>
          </cell>
          <cell r="B152" t="str">
            <v>Dressing &amp; levelling earth to designed sections Ashes, sand, silt or soft soil upto cut or fill 6 inches</v>
          </cell>
          <cell r="C152" t="str">
            <v>1000 Cft</v>
          </cell>
          <cell r="D152" t="str">
            <v>138.88</v>
          </cell>
          <cell r="E152" t="str">
            <v>138.88</v>
          </cell>
          <cell r="F152" t="str">
            <v>m3</v>
          </cell>
          <cell r="G152" t="str">
            <v>4.90</v>
          </cell>
          <cell r="H152">
            <v>4.9000000000000004</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t="str">
            <v>N</v>
          </cell>
        </row>
        <row r="153">
          <cell r="A153" t="str">
            <v>03-19-b</v>
          </cell>
          <cell r="B153" t="str">
            <v>Dressing &amp; levelling earth to designed sections Ordinary or hard soil upto cut or fill 6 inches</v>
          </cell>
          <cell r="C153" t="str">
            <v>1000 Cft</v>
          </cell>
          <cell r="D153" t="str">
            <v>269.08</v>
          </cell>
          <cell r="E153" t="str">
            <v>269.08</v>
          </cell>
          <cell r="F153" t="str">
            <v>m3</v>
          </cell>
          <cell r="G153" t="str">
            <v>9.50</v>
          </cell>
          <cell r="H153">
            <v>9.5</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cell r="AI153">
            <v>0</v>
          </cell>
          <cell r="AJ153" t="str">
            <v>N</v>
          </cell>
        </row>
        <row r="154">
          <cell r="A154" t="str">
            <v>03-19-c</v>
          </cell>
          <cell r="B154" t="str">
            <v>Dressing &amp; levelling earth to designed section Gravel work or soft rock not requiring blasting upto cut or fill 6 inches</v>
          </cell>
          <cell r="C154" t="str">
            <v>1000 Cft</v>
          </cell>
          <cell r="D154" t="str">
            <v>651.00</v>
          </cell>
          <cell r="E154" t="str">
            <v>651.00</v>
          </cell>
          <cell r="F154" t="str">
            <v>m3</v>
          </cell>
          <cell r="G154" t="str">
            <v>22.99</v>
          </cell>
          <cell r="H154">
            <v>22.99</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t="str">
            <v>N</v>
          </cell>
        </row>
        <row r="155">
          <cell r="A155" t="str">
            <v>03-20</v>
          </cell>
          <cell r="B155" t="str">
            <v>Dowel dressing</v>
          </cell>
          <cell r="C155" t="str">
            <v>1 Chain</v>
          </cell>
          <cell r="D155" t="str">
            <v>151.90</v>
          </cell>
          <cell r="E155" t="str">
            <v>151.90</v>
          </cell>
          <cell r="F155" t="str">
            <v>m</v>
          </cell>
          <cell r="G155" t="str">
            <v>4.98</v>
          </cell>
          <cell r="H155">
            <v>4.9800000000000004</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t="str">
            <v>N</v>
          </cell>
        </row>
        <row r="156">
          <cell r="A156" t="str">
            <v>03-21</v>
          </cell>
          <cell r="B156" t="str">
            <v>Dressing slopes of banks or ground surface</v>
          </cell>
          <cell r="C156" t="str">
            <v>1000 Sft</v>
          </cell>
          <cell r="D156" t="str">
            <v>542.50</v>
          </cell>
          <cell r="E156" t="str">
            <v>542.50</v>
          </cell>
          <cell r="F156" t="str">
            <v>m2</v>
          </cell>
          <cell r="G156" t="str">
            <v>5.84</v>
          </cell>
          <cell r="H156">
            <v>5.84</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t="str">
            <v>N</v>
          </cell>
        </row>
        <row r="157">
          <cell r="A157" t="str">
            <v>03-22</v>
          </cell>
          <cell r="B157" t="str">
            <v>Dressing of earthwork (done by machinery or otherwise &amp; left undressed) to designed section</v>
          </cell>
          <cell r="C157" t="str">
            <v>1000 Sft</v>
          </cell>
          <cell r="D157" t="str">
            <v>585.90</v>
          </cell>
          <cell r="E157" t="str">
            <v>585.90</v>
          </cell>
          <cell r="F157" t="str">
            <v>m2</v>
          </cell>
          <cell r="G157" t="str">
            <v>6.30</v>
          </cell>
          <cell r="H157">
            <v>6.3</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cell r="AI157">
            <v>0</v>
          </cell>
          <cell r="AJ157" t="str">
            <v>N</v>
          </cell>
        </row>
        <row r="158">
          <cell r="A158" t="str">
            <v>03-23-a</v>
          </cell>
          <cell r="B158" t="str">
            <v>Excavation in foundation of building, bridges etc complete : in sand, ashes or loose soil</v>
          </cell>
          <cell r="C158" t="str">
            <v>1000 Cft</v>
          </cell>
          <cell r="D158" t="str">
            <v>3,906.00</v>
          </cell>
          <cell r="E158" t="str">
            <v>3,906.00</v>
          </cell>
          <cell r="F158" t="str">
            <v>m3</v>
          </cell>
          <cell r="G158" t="str">
            <v>137.94</v>
          </cell>
          <cell r="H158">
            <v>137.94</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t="str">
            <v>N</v>
          </cell>
        </row>
        <row r="159">
          <cell r="A159" t="str">
            <v>03-23-b</v>
          </cell>
          <cell r="B159" t="str">
            <v>Excavation in foundation of building, bridges etc complete : in ordinary soil</v>
          </cell>
          <cell r="C159" t="str">
            <v>1000 Cft</v>
          </cell>
          <cell r="D159" t="str">
            <v>4,557.00</v>
          </cell>
          <cell r="E159" t="str">
            <v>4,557.00</v>
          </cell>
          <cell r="F159" t="str">
            <v>m3</v>
          </cell>
          <cell r="G159" t="str">
            <v>160.93</v>
          </cell>
          <cell r="H159">
            <v>160.93</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cell r="AI159">
            <v>0</v>
          </cell>
          <cell r="AJ159" t="str">
            <v>N</v>
          </cell>
        </row>
        <row r="160">
          <cell r="A160" t="str">
            <v>03-23-c</v>
          </cell>
          <cell r="B160" t="str">
            <v>Excavation in foundation of building, bridges etc complete : in hard soil or soft murum</v>
          </cell>
          <cell r="C160" t="str">
            <v>1000 Cft</v>
          </cell>
          <cell r="D160" t="str">
            <v>5,099.50</v>
          </cell>
          <cell r="E160" t="str">
            <v>5,099.50</v>
          </cell>
          <cell r="F160" t="str">
            <v>m3</v>
          </cell>
          <cell r="G160" t="str">
            <v>180.09</v>
          </cell>
          <cell r="H160">
            <v>180.09</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t="str">
            <v>N</v>
          </cell>
        </row>
        <row r="161">
          <cell r="A161" t="str">
            <v>03-23-d</v>
          </cell>
          <cell r="B161" t="str">
            <v>Excavation in foundation of building, bridges etc complete : in shingle/gravel</v>
          </cell>
          <cell r="C161" t="str">
            <v>1000 Cft</v>
          </cell>
          <cell r="D161" t="str">
            <v>5,772.20</v>
          </cell>
          <cell r="E161" t="str">
            <v>5,772.20</v>
          </cell>
          <cell r="F161" t="str">
            <v>m3</v>
          </cell>
          <cell r="G161" t="str">
            <v>203.84</v>
          </cell>
          <cell r="H161">
            <v>203.84</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t="str">
            <v>N</v>
          </cell>
        </row>
        <row r="162">
          <cell r="A162" t="str">
            <v>03-24</v>
          </cell>
          <cell r="B162" t="str">
            <v>Cutting hard rock such as granite, ballast, hard lime etc with chisels/hammers for small foundation</v>
          </cell>
          <cell r="C162" t="str">
            <v>1000 Cft</v>
          </cell>
          <cell r="D162" t="str">
            <v>27,342.00</v>
          </cell>
          <cell r="E162" t="str">
            <v>41,728.78</v>
          </cell>
          <cell r="F162" t="str">
            <v>m3</v>
          </cell>
          <cell r="G162" t="str">
            <v>965.57</v>
          </cell>
          <cell r="H162">
            <v>1473.64</v>
          </cell>
          <cell r="I162">
            <v>0</v>
          </cell>
          <cell r="J162">
            <v>0</v>
          </cell>
          <cell r="K162">
            <v>0</v>
          </cell>
          <cell r="L162">
            <v>0</v>
          </cell>
          <cell r="M162">
            <v>0</v>
          </cell>
          <cell r="N162">
            <v>0</v>
          </cell>
          <cell r="O162">
            <v>0</v>
          </cell>
          <cell r="P162">
            <v>0</v>
          </cell>
          <cell r="Q162">
            <v>0</v>
          </cell>
          <cell r="R162">
            <v>0</v>
          </cell>
          <cell r="S162">
            <v>22.68</v>
          </cell>
          <cell r="T162" t="str">
            <v>Kg</v>
          </cell>
          <cell r="U162">
            <v>0.8</v>
          </cell>
          <cell r="V162" t="str">
            <v>Kg</v>
          </cell>
          <cell r="W162">
            <v>0</v>
          </cell>
          <cell r="X162">
            <v>0</v>
          </cell>
          <cell r="Y162">
            <v>0</v>
          </cell>
          <cell r="Z162">
            <v>0</v>
          </cell>
          <cell r="AA162">
            <v>0</v>
          </cell>
          <cell r="AB162">
            <v>0</v>
          </cell>
          <cell r="AC162">
            <v>0</v>
          </cell>
          <cell r="AD162">
            <v>0</v>
          </cell>
          <cell r="AE162">
            <v>0</v>
          </cell>
          <cell r="AF162">
            <v>0</v>
          </cell>
          <cell r="AG162">
            <v>0</v>
          </cell>
          <cell r="AH162">
            <v>0</v>
          </cell>
          <cell r="AI162">
            <v>23.48</v>
          </cell>
          <cell r="AJ162" t="str">
            <v>Y</v>
          </cell>
        </row>
        <row r="163">
          <cell r="A163" t="str">
            <v>03-25</v>
          </cell>
          <cell r="B163" t="str">
            <v>Extra for excavaton requiring shoring</v>
          </cell>
          <cell r="C163" t="str">
            <v>1000 Cft</v>
          </cell>
          <cell r="D163" t="str">
            <v>620.00</v>
          </cell>
          <cell r="E163" t="str">
            <v>871.68</v>
          </cell>
          <cell r="F163" t="str">
            <v>m3</v>
          </cell>
          <cell r="G163" t="str">
            <v>21.90</v>
          </cell>
          <cell r="H163">
            <v>30.78</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t="str">
            <v>N</v>
          </cell>
        </row>
        <row r="164">
          <cell r="A164" t="str">
            <v>03-26-a</v>
          </cell>
          <cell r="B164" t="str">
            <v>Mixing &amp; moistening of earthwork to OMC in layers for compaction etc complete.</v>
          </cell>
          <cell r="C164" t="str">
            <v>1000 Cft</v>
          </cell>
          <cell r="D164" t="str">
            <v>425.32</v>
          </cell>
          <cell r="E164" t="str">
            <v>425.32</v>
          </cell>
          <cell r="F164" t="str">
            <v>m3</v>
          </cell>
          <cell r="G164" t="str">
            <v>15.02</v>
          </cell>
          <cell r="H164">
            <v>15.02</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t="str">
            <v>N</v>
          </cell>
        </row>
        <row r="165">
          <cell r="A165" t="str">
            <v>03-26-b-01</v>
          </cell>
          <cell r="B165" t="str">
            <v>Compaction by rolling with animal driven roller or hand rammed : Soft or sandy soil</v>
          </cell>
          <cell r="C165" t="str">
            <v>1000 Cft</v>
          </cell>
          <cell r="D165" t="str">
            <v>1,085.00</v>
          </cell>
          <cell r="E165" t="str">
            <v>1,085.00</v>
          </cell>
          <cell r="F165" t="str">
            <v>m3</v>
          </cell>
          <cell r="G165" t="str">
            <v>38.32</v>
          </cell>
          <cell r="H165">
            <v>38.32</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t="str">
            <v>N</v>
          </cell>
        </row>
        <row r="166">
          <cell r="A166" t="str">
            <v>03-26-b-02</v>
          </cell>
          <cell r="B166" t="str">
            <v>Compaction by rolling with animal driven roller or hand rammed : Ordinary soil</v>
          </cell>
          <cell r="C166" t="str">
            <v>1000 Cft</v>
          </cell>
          <cell r="D166" t="str">
            <v>1,302.00</v>
          </cell>
          <cell r="E166" t="str">
            <v>1,302.00</v>
          </cell>
          <cell r="F166" t="str">
            <v>m3</v>
          </cell>
          <cell r="G166" t="str">
            <v>45.98</v>
          </cell>
          <cell r="H166">
            <v>45.98</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t="str">
            <v>N</v>
          </cell>
        </row>
        <row r="167">
          <cell r="A167" t="str">
            <v>03-26-b-03</v>
          </cell>
          <cell r="B167" t="str">
            <v>Compaction by rolling with animal driven roller or hand rammed : Hard soil</v>
          </cell>
          <cell r="C167" t="str">
            <v>1000 Cft</v>
          </cell>
          <cell r="D167" t="str">
            <v>1,827.14</v>
          </cell>
          <cell r="E167" t="str">
            <v>1,827.14</v>
          </cell>
          <cell r="F167" t="str">
            <v>m3</v>
          </cell>
          <cell r="G167" t="str">
            <v>64.52</v>
          </cell>
          <cell r="H167">
            <v>64.52</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t="str">
            <v>N</v>
          </cell>
        </row>
        <row r="168">
          <cell r="A168" t="str">
            <v>03-26-b-04</v>
          </cell>
          <cell r="B168" t="str">
            <v>Compaction by rolling with animal driven roller or hand rammed : Admixture of shingle</v>
          </cell>
          <cell r="C168" t="str">
            <v>1000 Cft</v>
          </cell>
          <cell r="D168" t="str">
            <v>3,215.94</v>
          </cell>
          <cell r="E168" t="str">
            <v>3,215.94</v>
          </cell>
          <cell r="F168" t="str">
            <v>m3</v>
          </cell>
          <cell r="G168" t="str">
            <v>113.57</v>
          </cell>
          <cell r="H168">
            <v>113.57</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t="str">
            <v>N</v>
          </cell>
        </row>
        <row r="169">
          <cell r="A169" t="str">
            <v>03-26-c</v>
          </cell>
          <cell r="B169" t="str">
            <v>Ramming earthwork (all types of soil)</v>
          </cell>
          <cell r="C169" t="str">
            <v>1000 Cft</v>
          </cell>
          <cell r="D169" t="str">
            <v>651.00</v>
          </cell>
          <cell r="E169" t="str">
            <v>651.00</v>
          </cell>
          <cell r="F169" t="str">
            <v>m3</v>
          </cell>
          <cell r="G169" t="str">
            <v>22.99</v>
          </cell>
          <cell r="H169">
            <v>22.99</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t="str">
            <v>N</v>
          </cell>
        </row>
        <row r="170">
          <cell r="A170" t="str">
            <v>03-26-d</v>
          </cell>
          <cell r="B170" t="str">
            <v>Ramming earthwork behind retaining wall</v>
          </cell>
          <cell r="C170" t="str">
            <v>1000 Cft</v>
          </cell>
          <cell r="D170" t="str">
            <v>868.00</v>
          </cell>
          <cell r="E170" t="str">
            <v>868.00</v>
          </cell>
          <cell r="F170" t="str">
            <v>m3</v>
          </cell>
          <cell r="G170" t="str">
            <v>30.65</v>
          </cell>
          <cell r="H170">
            <v>30.65</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t="str">
            <v>N</v>
          </cell>
        </row>
        <row r="171">
          <cell r="A171" t="str">
            <v>03-27-a</v>
          </cell>
          <cell r="B171" t="str">
            <v>Compaction of earth with power road roller 95% to 100% max. mod. AASHTO dry density.</v>
          </cell>
          <cell r="C171" t="str">
            <v>1000 Cft</v>
          </cell>
          <cell r="D171" t="str">
            <v>1,860.00</v>
          </cell>
          <cell r="E171" t="str">
            <v>6,579.00</v>
          </cell>
          <cell r="F171" t="str">
            <v>m3</v>
          </cell>
          <cell r="G171" t="str">
            <v>65.69</v>
          </cell>
          <cell r="H171">
            <v>232.34</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t="str">
            <v>N</v>
          </cell>
        </row>
        <row r="172">
          <cell r="A172" t="str">
            <v>03-27-b</v>
          </cell>
          <cell r="B172" t="str">
            <v>Compaction of earth with power road roller 90% max. mod. AASHTO dry density</v>
          </cell>
          <cell r="C172" t="str">
            <v>1000 Cft</v>
          </cell>
          <cell r="D172" t="str">
            <v>1,395.00</v>
          </cell>
          <cell r="E172" t="str">
            <v>5,332.22</v>
          </cell>
          <cell r="F172" t="str">
            <v>m3</v>
          </cell>
          <cell r="G172" t="str">
            <v>49.26</v>
          </cell>
          <cell r="H172">
            <v>188.31</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0</v>
          </cell>
          <cell r="AI172">
            <v>0</v>
          </cell>
          <cell r="AJ172" t="str">
            <v>N</v>
          </cell>
        </row>
        <row r="173">
          <cell r="A173" t="str">
            <v>03-27-c</v>
          </cell>
          <cell r="B173" t="str">
            <v>Compaction of earth with power road roller 85% max. mod. AASHTO dry density</v>
          </cell>
          <cell r="C173" t="str">
            <v>1000 Cft</v>
          </cell>
          <cell r="D173" t="str">
            <v>1,178.00</v>
          </cell>
          <cell r="E173" t="str">
            <v>4,324.00</v>
          </cell>
          <cell r="F173" t="str">
            <v>m3</v>
          </cell>
          <cell r="G173" t="str">
            <v>41.60</v>
          </cell>
          <cell r="H173">
            <v>152.69999999999999</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t="str">
            <v>N</v>
          </cell>
        </row>
        <row r="174">
          <cell r="A174" t="str">
            <v>03-28</v>
          </cell>
          <cell r="B174" t="str">
            <v>Extra for wet earthwork</v>
          </cell>
          <cell r="C174" t="str">
            <v>1000 Cft</v>
          </cell>
          <cell r="D174" t="str">
            <v>1,519.00</v>
          </cell>
          <cell r="E174" t="str">
            <v>1,519.00</v>
          </cell>
          <cell r="F174" t="str">
            <v>m3</v>
          </cell>
          <cell r="G174" t="str">
            <v>53.64</v>
          </cell>
          <cell r="H174">
            <v>53.64</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t="str">
            <v>N</v>
          </cell>
        </row>
        <row r="175">
          <cell r="A175" t="str">
            <v>03-29</v>
          </cell>
          <cell r="B175" t="str">
            <v>Extra for slush or daldal including dewatering</v>
          </cell>
          <cell r="C175" t="str">
            <v>1000 Cft</v>
          </cell>
          <cell r="D175" t="str">
            <v>3,472.00</v>
          </cell>
          <cell r="E175" t="str">
            <v>4,016.50</v>
          </cell>
          <cell r="F175" t="str">
            <v>m3</v>
          </cell>
          <cell r="G175" t="str">
            <v>122.61</v>
          </cell>
          <cell r="H175">
            <v>141.84</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t="str">
            <v>N</v>
          </cell>
        </row>
        <row r="176">
          <cell r="A176" t="str">
            <v>03-30</v>
          </cell>
          <cell r="B176" t="str">
            <v>Extra for puddling.</v>
          </cell>
          <cell r="C176" t="str">
            <v>1000 Cft</v>
          </cell>
          <cell r="D176" t="str">
            <v>2,712.50</v>
          </cell>
          <cell r="E176" t="str">
            <v>2,712.50</v>
          </cell>
          <cell r="F176" t="str">
            <v>m3</v>
          </cell>
          <cell r="G176" t="str">
            <v>95.79</v>
          </cell>
          <cell r="H176">
            <v>95.79</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v>0</v>
          </cell>
          <cell r="AG176">
            <v>0</v>
          </cell>
          <cell r="AH176">
            <v>0</v>
          </cell>
          <cell r="AI176">
            <v>0</v>
          </cell>
          <cell r="AJ176" t="str">
            <v>N</v>
          </cell>
        </row>
        <row r="177">
          <cell r="A177" t="str">
            <v>03-31</v>
          </cell>
          <cell r="B177" t="str">
            <v>Earthwork on small rain water drains, along canal banks, roads, drains, etc complete</v>
          </cell>
          <cell r="C177" t="str">
            <v>Rft</v>
          </cell>
          <cell r="D177" t="str">
            <v>4.34</v>
          </cell>
          <cell r="E177" t="str">
            <v>4.34</v>
          </cell>
          <cell r="F177" t="str">
            <v>m</v>
          </cell>
          <cell r="G177" t="str">
            <v>14.24</v>
          </cell>
          <cell r="H177">
            <v>14.24</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t="str">
            <v>N</v>
          </cell>
        </row>
        <row r="178">
          <cell r="A178" t="str">
            <v>03-32</v>
          </cell>
          <cell r="B178" t="str">
            <v>Filling and Compacting Soil, Earth and Boulders behind retaining walls.</v>
          </cell>
          <cell r="C178" t="str">
            <v>1000 Cft</v>
          </cell>
          <cell r="D178" t="str">
            <v>3,906.00</v>
          </cell>
          <cell r="E178" t="str">
            <v>3,906.00</v>
          </cell>
          <cell r="F178" t="str">
            <v>m3</v>
          </cell>
          <cell r="G178" t="str">
            <v>137.94</v>
          </cell>
          <cell r="H178">
            <v>137.94</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t="str">
            <v>N</v>
          </cell>
        </row>
        <row r="179">
          <cell r="A179" t="str">
            <v>03-33</v>
          </cell>
          <cell r="B179" t="str">
            <v>Dag belling 75 mm deep.</v>
          </cell>
          <cell r="C179" t="str">
            <v>2500 Rft</v>
          </cell>
          <cell r="D179" t="str">
            <v>607.60</v>
          </cell>
          <cell r="E179" t="str">
            <v>607.60</v>
          </cell>
          <cell r="F179" t="str">
            <v>km</v>
          </cell>
          <cell r="G179" t="str">
            <v>795.96</v>
          </cell>
          <cell r="H179">
            <v>795.96</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t="str">
            <v>N</v>
          </cell>
        </row>
        <row r="180">
          <cell r="A180" t="str">
            <v>03-34</v>
          </cell>
          <cell r="B180" t="str">
            <v>Turfing slopes of banks or lawns with grass sods including ploughing, laying, setting &amp; watering.</v>
          </cell>
          <cell r="C180" t="str">
            <v>1000 Sft</v>
          </cell>
          <cell r="D180" t="str">
            <v>1,736.00</v>
          </cell>
          <cell r="E180" t="str">
            <v>1,736.00</v>
          </cell>
          <cell r="F180" t="str">
            <v>m2</v>
          </cell>
          <cell r="G180" t="str">
            <v>18.68</v>
          </cell>
          <cell r="H180">
            <v>18.68</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t="str">
            <v>N</v>
          </cell>
        </row>
        <row r="181">
          <cell r="A181" t="str">
            <v>03-35-a</v>
          </cell>
          <cell r="B181" t="str">
            <v>Berm cutting : Lead upto single throw of phaorah or shovel, without dressing.</v>
          </cell>
          <cell r="C181" t="str">
            <v>1000 Cft</v>
          </cell>
          <cell r="D181" t="str">
            <v>1,953.00</v>
          </cell>
          <cell r="E181" t="str">
            <v>1,953.00</v>
          </cell>
          <cell r="F181" t="str">
            <v>m3</v>
          </cell>
          <cell r="G181" t="str">
            <v>68.97</v>
          </cell>
          <cell r="H181">
            <v>68.97</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t="str">
            <v>N</v>
          </cell>
        </row>
        <row r="182">
          <cell r="A182" t="str">
            <v>03-35-b</v>
          </cell>
          <cell r="B182" t="str">
            <v>Berm cutting : Upto 25 m lead (including dressing).</v>
          </cell>
          <cell r="C182" t="str">
            <v>1000 Cft</v>
          </cell>
          <cell r="D182" t="str">
            <v>3,038.00</v>
          </cell>
          <cell r="E182" t="str">
            <v>3,038.00</v>
          </cell>
          <cell r="F182" t="str">
            <v>m3</v>
          </cell>
          <cell r="G182" t="str">
            <v>107.29</v>
          </cell>
          <cell r="H182">
            <v>107.29</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t="str">
            <v>N</v>
          </cell>
        </row>
        <row r="183">
          <cell r="A183" t="str">
            <v>03-36-a</v>
          </cell>
          <cell r="B183" t="str">
            <v>Berm trimming both sides of channels Upto 1 m depth</v>
          </cell>
          <cell r="C183" t="str">
            <v>Mile</v>
          </cell>
          <cell r="D183" t="str">
            <v>6,076.00</v>
          </cell>
          <cell r="E183" t="str">
            <v>6,076.00</v>
          </cell>
          <cell r="F183" t="str">
            <v>km</v>
          </cell>
          <cell r="G183" t="str">
            <v>3,775.63</v>
          </cell>
          <cell r="H183">
            <v>3775.63</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t="str">
            <v>N</v>
          </cell>
        </row>
        <row r="184">
          <cell r="A184" t="str">
            <v>03-36-b</v>
          </cell>
          <cell r="B184" t="str">
            <v>Berm trimming both sides of channels Over 1m to 1.5m depth</v>
          </cell>
          <cell r="C184" t="str">
            <v>Mile</v>
          </cell>
          <cell r="D184" t="str">
            <v>8,029.00</v>
          </cell>
          <cell r="E184" t="str">
            <v>8,029.00</v>
          </cell>
          <cell r="F184" t="str">
            <v>km</v>
          </cell>
          <cell r="G184" t="str">
            <v>4,989.22</v>
          </cell>
          <cell r="H184">
            <v>4989.22</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t="str">
            <v>N</v>
          </cell>
        </row>
        <row r="185">
          <cell r="A185" t="str">
            <v>03-36-c</v>
          </cell>
          <cell r="B185" t="str">
            <v>Berm trimming both sides of channels Over 1.5m to 2.5m depth</v>
          </cell>
          <cell r="C185" t="str">
            <v>Mile</v>
          </cell>
          <cell r="D185" t="str">
            <v>12,803.00</v>
          </cell>
          <cell r="E185" t="str">
            <v>12,803.00</v>
          </cell>
          <cell r="F185" t="str">
            <v>km</v>
          </cell>
          <cell r="G185" t="str">
            <v>7,955.78</v>
          </cell>
          <cell r="H185">
            <v>7955.78</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t="str">
            <v>N</v>
          </cell>
        </row>
        <row r="186">
          <cell r="A186" t="str">
            <v>03-37-a</v>
          </cell>
          <cell r="B186" t="str">
            <v>Ploughing and levelling borrow pits Upto 1m depth</v>
          </cell>
          <cell r="C186" t="str">
            <v>Acre</v>
          </cell>
          <cell r="D186" t="str">
            <v>2,604.00</v>
          </cell>
          <cell r="E186" t="str">
            <v>2,604.00</v>
          </cell>
          <cell r="F186" t="str">
            <v>ha</v>
          </cell>
          <cell r="G186" t="str">
            <v>6,434.48</v>
          </cell>
          <cell r="H186">
            <v>6434.48</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t="str">
            <v>N</v>
          </cell>
        </row>
        <row r="187">
          <cell r="A187" t="str">
            <v>03-37-b</v>
          </cell>
          <cell r="B187" t="str">
            <v>Ploughing and levelling borrow pits Exceeding 1m depth</v>
          </cell>
          <cell r="C187" t="str">
            <v>Acre</v>
          </cell>
          <cell r="D187" t="str">
            <v>3,897.32</v>
          </cell>
          <cell r="E187" t="str">
            <v>3,897.32</v>
          </cell>
          <cell r="F187" t="str">
            <v>ha</v>
          </cell>
          <cell r="G187" t="str">
            <v>9,630.28</v>
          </cell>
          <cell r="H187">
            <v>9630.2800000000007</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t="str">
            <v>N</v>
          </cell>
        </row>
        <row r="188">
          <cell r="A188" t="str">
            <v>03-38-a-01</v>
          </cell>
          <cell r="B188" t="str">
            <v>Making boundary or service roads complete in unploughed land : From 3 m to 6 m wide</v>
          </cell>
          <cell r="C188" t="str">
            <v>Chain</v>
          </cell>
          <cell r="D188" t="str">
            <v>651.00</v>
          </cell>
          <cell r="E188" t="str">
            <v>651.00</v>
          </cell>
          <cell r="F188" t="str">
            <v>50 m</v>
          </cell>
          <cell r="G188" t="str">
            <v>1,067.64</v>
          </cell>
          <cell r="H188">
            <v>1067.6400000000001</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t="str">
            <v>N</v>
          </cell>
        </row>
        <row r="189">
          <cell r="A189" t="str">
            <v>03-38-a-02</v>
          </cell>
          <cell r="B189" t="str">
            <v>Making boundary or service roads complete in unploughed land : Over 6 m to 12 m wide</v>
          </cell>
          <cell r="C189" t="str">
            <v>Chain</v>
          </cell>
          <cell r="D189" t="str">
            <v>868.00</v>
          </cell>
          <cell r="E189" t="str">
            <v>868.00</v>
          </cell>
          <cell r="F189" t="str">
            <v>50 m</v>
          </cell>
          <cell r="G189" t="str">
            <v>1,423.52</v>
          </cell>
          <cell r="H189">
            <v>1423.52</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t="str">
            <v>N</v>
          </cell>
        </row>
        <row r="190">
          <cell r="A190" t="str">
            <v>03-38-b-01</v>
          </cell>
          <cell r="B190" t="str">
            <v>Making boundary or service roads complete in ploughed land : From 3 m to 6m wide</v>
          </cell>
          <cell r="C190" t="str">
            <v>Chain</v>
          </cell>
          <cell r="D190" t="str">
            <v>759.50</v>
          </cell>
          <cell r="E190" t="str">
            <v>759.50</v>
          </cell>
          <cell r="F190" t="str">
            <v>50 m</v>
          </cell>
          <cell r="G190" t="str">
            <v>1,245.58</v>
          </cell>
          <cell r="H190">
            <v>1245.58</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0</v>
          </cell>
          <cell r="AG190">
            <v>0</v>
          </cell>
          <cell r="AH190">
            <v>0</v>
          </cell>
          <cell r="AI190">
            <v>0</v>
          </cell>
          <cell r="AJ190" t="str">
            <v>N</v>
          </cell>
        </row>
        <row r="191">
          <cell r="A191" t="str">
            <v>03-38-b-02</v>
          </cell>
          <cell r="B191" t="str">
            <v>Making boundary or service roads complete in ploughed land : Over 6 m to 12 m wide</v>
          </cell>
          <cell r="C191" t="str">
            <v>Chain</v>
          </cell>
          <cell r="D191" t="str">
            <v>1,080.66</v>
          </cell>
          <cell r="E191" t="str">
            <v>1,080.66</v>
          </cell>
          <cell r="F191" t="str">
            <v>50 m</v>
          </cell>
          <cell r="G191" t="str">
            <v>1,772.28</v>
          </cell>
          <cell r="H191">
            <v>1772.28</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t="str">
            <v>N</v>
          </cell>
        </row>
        <row r="192">
          <cell r="A192" t="str">
            <v>03-39-a</v>
          </cell>
          <cell r="B192" t="str">
            <v>Earthwork by boats, Digging and loading into boats, upto 25m lead</v>
          </cell>
          <cell r="C192" t="str">
            <v>1000 Cft</v>
          </cell>
          <cell r="D192" t="str">
            <v>3,255.00</v>
          </cell>
          <cell r="E192" t="str">
            <v>3,255.00</v>
          </cell>
          <cell r="F192" t="str">
            <v>m3</v>
          </cell>
          <cell r="G192" t="str">
            <v>114.95</v>
          </cell>
          <cell r="H192">
            <v>114.95</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t="str">
            <v>N</v>
          </cell>
        </row>
        <row r="193">
          <cell r="A193" t="str">
            <v>03-39-b</v>
          </cell>
          <cell r="B193" t="str">
            <v>Earthwork by boats, including hire of boats Carriage by boats upto 250m.</v>
          </cell>
          <cell r="C193" t="str">
            <v>1000 Cft</v>
          </cell>
          <cell r="D193" t="str">
            <v>3,720.00</v>
          </cell>
          <cell r="E193" t="str">
            <v>3,720.00</v>
          </cell>
          <cell r="F193" t="str">
            <v>m3</v>
          </cell>
          <cell r="G193" t="str">
            <v>131.37</v>
          </cell>
          <cell r="H193">
            <v>131.37</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0</v>
          </cell>
          <cell r="AI193">
            <v>0</v>
          </cell>
          <cell r="AJ193" t="str">
            <v>N</v>
          </cell>
        </row>
        <row r="194">
          <cell r="A194" t="str">
            <v>03-39-c</v>
          </cell>
          <cell r="B194" t="str">
            <v>Earthwork by boats, including hiring of boats Extra for every additional 50m beyond 250m</v>
          </cell>
          <cell r="C194" t="str">
            <v>1000 Cft</v>
          </cell>
          <cell r="D194" t="str">
            <v>248.00</v>
          </cell>
          <cell r="E194" t="str">
            <v>248.00</v>
          </cell>
          <cell r="F194" t="str">
            <v>m3</v>
          </cell>
          <cell r="G194" t="str">
            <v>8.76</v>
          </cell>
          <cell r="H194">
            <v>8.76</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t="str">
            <v>N</v>
          </cell>
        </row>
        <row r="195">
          <cell r="A195" t="str">
            <v>03-39-d</v>
          </cell>
          <cell r="B195" t="str">
            <v>Earthwork by boats, Unloading earth from boats</v>
          </cell>
          <cell r="C195" t="str">
            <v>1000 Cft</v>
          </cell>
          <cell r="D195" t="str">
            <v>1,519.00</v>
          </cell>
          <cell r="E195" t="str">
            <v>1,519.00</v>
          </cell>
          <cell r="F195" t="str">
            <v>m3</v>
          </cell>
          <cell r="G195" t="str">
            <v>53.64</v>
          </cell>
          <cell r="H195">
            <v>53.64</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t="str">
            <v>N</v>
          </cell>
        </row>
        <row r="196">
          <cell r="A196" t="str">
            <v>03-40</v>
          </cell>
          <cell r="B196" t="str">
            <v>Unloading earth from BG trucks and clearing 1.5m from rail</v>
          </cell>
          <cell r="C196" t="str">
            <v>1000 Cft</v>
          </cell>
          <cell r="D196" t="str">
            <v>1,302.00</v>
          </cell>
          <cell r="E196" t="str">
            <v>1,302.00</v>
          </cell>
          <cell r="F196" t="str">
            <v>m3</v>
          </cell>
          <cell r="G196" t="str">
            <v>45.98</v>
          </cell>
          <cell r="H196">
            <v>45.98</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v>0</v>
          </cell>
          <cell r="AG196">
            <v>0</v>
          </cell>
          <cell r="AH196">
            <v>0</v>
          </cell>
          <cell r="AI196">
            <v>0</v>
          </cell>
          <cell r="AJ196" t="str">
            <v>N</v>
          </cell>
        </row>
        <row r="197">
          <cell r="A197" t="str">
            <v>03-41</v>
          </cell>
          <cell r="B197" t="str">
            <v>Earthwork by tramway, digging and loading in trucks, upto 25m lead</v>
          </cell>
          <cell r="C197" t="str">
            <v>1000 Cft</v>
          </cell>
          <cell r="D197" t="str">
            <v>3,038.00</v>
          </cell>
          <cell r="E197" t="str">
            <v>3,038.00</v>
          </cell>
          <cell r="F197" t="str">
            <v>m3</v>
          </cell>
          <cell r="G197" t="str">
            <v>107.29</v>
          </cell>
          <cell r="H197">
            <v>107.29</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v>0</v>
          </cell>
          <cell r="AG197">
            <v>0</v>
          </cell>
          <cell r="AH197">
            <v>0</v>
          </cell>
          <cell r="AI197">
            <v>0</v>
          </cell>
          <cell r="AJ197" t="str">
            <v>N</v>
          </cell>
        </row>
        <row r="198">
          <cell r="A198" t="str">
            <v>03-42</v>
          </cell>
          <cell r="B198" t="str">
            <v>Unloading earth from BG trucks and spreading upto 5m from rail</v>
          </cell>
          <cell r="C198" t="str">
            <v>1000 Cft</v>
          </cell>
          <cell r="D198" t="str">
            <v>1,953.00</v>
          </cell>
          <cell r="E198" t="str">
            <v>1,953.00</v>
          </cell>
          <cell r="F198" t="str">
            <v>m3</v>
          </cell>
          <cell r="G198" t="str">
            <v>68.97</v>
          </cell>
          <cell r="H198">
            <v>68.97</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t="str">
            <v>N</v>
          </cell>
        </row>
        <row r="199">
          <cell r="A199" t="str">
            <v>03-43</v>
          </cell>
          <cell r="B199" t="str">
            <v>Supplying clean and screened river or pit sand within 150m including removal of loose earth or overburden.</v>
          </cell>
          <cell r="C199" t="str">
            <v>1000 Cft</v>
          </cell>
          <cell r="D199" t="str">
            <v>17,360.00</v>
          </cell>
          <cell r="E199" t="str">
            <v>17,360.00</v>
          </cell>
          <cell r="F199" t="str">
            <v>m3</v>
          </cell>
          <cell r="G199" t="str">
            <v>613.06</v>
          </cell>
          <cell r="H199">
            <v>613.05999999999995</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t="str">
            <v>N</v>
          </cell>
        </row>
        <row r="200">
          <cell r="A200" t="str">
            <v>03-44-a</v>
          </cell>
          <cell r="B200" t="str">
            <v>Excavation in open cut for sewers &amp; manhole except shingle, gravel &amp; rock : Upto 2m.</v>
          </cell>
          <cell r="C200" t="str">
            <v>1000 Cft</v>
          </cell>
          <cell r="D200" t="str">
            <v>3,906.00</v>
          </cell>
          <cell r="E200" t="str">
            <v>3,906.00</v>
          </cell>
          <cell r="F200" t="str">
            <v>m3</v>
          </cell>
          <cell r="G200" t="str">
            <v>137.94</v>
          </cell>
          <cell r="H200">
            <v>137.94</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0</v>
          </cell>
          <cell r="AG200">
            <v>0</v>
          </cell>
          <cell r="AH200">
            <v>0</v>
          </cell>
          <cell r="AI200">
            <v>0</v>
          </cell>
          <cell r="AJ200" t="str">
            <v>N</v>
          </cell>
        </row>
        <row r="201">
          <cell r="A201" t="str">
            <v>03-44-b</v>
          </cell>
          <cell r="B201" t="str">
            <v>Excavation in open cut for sewers &amp; manholes except shingle, gravel &amp; rock : 2m to 5m</v>
          </cell>
          <cell r="C201" t="str">
            <v>1000 Cft</v>
          </cell>
          <cell r="D201" t="str">
            <v>5,208.00</v>
          </cell>
          <cell r="E201" t="str">
            <v>5,208.00</v>
          </cell>
          <cell r="F201" t="str">
            <v>m3</v>
          </cell>
          <cell r="G201" t="str">
            <v>183.92</v>
          </cell>
          <cell r="H201">
            <v>183.92</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0</v>
          </cell>
          <cell r="AG201">
            <v>0</v>
          </cell>
          <cell r="AH201">
            <v>0</v>
          </cell>
          <cell r="AI201">
            <v>0</v>
          </cell>
          <cell r="AJ201" t="str">
            <v>N</v>
          </cell>
        </row>
        <row r="202">
          <cell r="A202" t="str">
            <v>03-44-c</v>
          </cell>
          <cell r="B202" t="str">
            <v>Excavation in open cut for sewers &amp; manholes except shingle, gravel &amp; rock : Below 5m depth</v>
          </cell>
          <cell r="C202" t="str">
            <v>1000 Cft</v>
          </cell>
          <cell r="D202" t="str">
            <v>6,944.00</v>
          </cell>
          <cell r="E202" t="str">
            <v>6,944.00</v>
          </cell>
          <cell r="F202" t="str">
            <v>m3</v>
          </cell>
          <cell r="G202" t="str">
            <v>245.23</v>
          </cell>
          <cell r="H202">
            <v>245.23</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t="str">
            <v>N</v>
          </cell>
        </row>
        <row r="203">
          <cell r="A203" t="str">
            <v>03-45-a</v>
          </cell>
          <cell r="B203" t="str">
            <v>Trench Excavation in open cutting below water level for sewers &amp; manholes : Upto 1 .25m depth</v>
          </cell>
          <cell r="C203" t="str">
            <v>1000 Cft</v>
          </cell>
          <cell r="D203" t="str">
            <v>5,642.00</v>
          </cell>
          <cell r="E203" t="str">
            <v>9,068.24</v>
          </cell>
          <cell r="F203" t="str">
            <v>m3</v>
          </cell>
          <cell r="G203" t="str">
            <v>199.25</v>
          </cell>
          <cell r="H203">
            <v>320.24</v>
          </cell>
          <cell r="I203">
            <v>0</v>
          </cell>
          <cell r="J203">
            <v>0</v>
          </cell>
          <cell r="K203">
            <v>0</v>
          </cell>
          <cell r="L203">
            <v>0</v>
          </cell>
          <cell r="M203">
            <v>0</v>
          </cell>
          <cell r="N203">
            <v>0</v>
          </cell>
          <cell r="O203">
            <v>0</v>
          </cell>
          <cell r="P203">
            <v>0</v>
          </cell>
          <cell r="Q203">
            <v>0</v>
          </cell>
          <cell r="R203">
            <v>0</v>
          </cell>
          <cell r="S203">
            <v>14.9</v>
          </cell>
          <cell r="T203" t="str">
            <v>Kg</v>
          </cell>
          <cell r="U203">
            <v>0.53</v>
          </cell>
          <cell r="V203" t="str">
            <v>Kg</v>
          </cell>
          <cell r="W203">
            <v>0</v>
          </cell>
          <cell r="X203">
            <v>0</v>
          </cell>
          <cell r="Y203">
            <v>0</v>
          </cell>
          <cell r="Z203">
            <v>0</v>
          </cell>
          <cell r="AA203">
            <v>0</v>
          </cell>
          <cell r="AB203">
            <v>0</v>
          </cell>
          <cell r="AC203">
            <v>0</v>
          </cell>
          <cell r="AD203">
            <v>0</v>
          </cell>
          <cell r="AE203">
            <v>0</v>
          </cell>
          <cell r="AF203">
            <v>0</v>
          </cell>
          <cell r="AG203">
            <v>0</v>
          </cell>
          <cell r="AH203">
            <v>0</v>
          </cell>
          <cell r="AI203">
            <v>15.43</v>
          </cell>
          <cell r="AJ203" t="str">
            <v>Y</v>
          </cell>
        </row>
        <row r="204">
          <cell r="A204" t="str">
            <v>03-45-b</v>
          </cell>
          <cell r="B204" t="str">
            <v>Trench Excavation in open cutting below water level for sewers &amp; manholes : 1 .25m to 2.5m depth</v>
          </cell>
          <cell r="C204" t="str">
            <v>1000 Cft</v>
          </cell>
          <cell r="D204" t="str">
            <v>7,006.00</v>
          </cell>
          <cell r="E204" t="str">
            <v>11,862.33</v>
          </cell>
          <cell r="F204" t="str">
            <v>m3</v>
          </cell>
          <cell r="G204" t="str">
            <v>247.41</v>
          </cell>
          <cell r="H204">
            <v>418.91</v>
          </cell>
          <cell r="I204">
            <v>0</v>
          </cell>
          <cell r="J204">
            <v>0</v>
          </cell>
          <cell r="K204">
            <v>0</v>
          </cell>
          <cell r="L204">
            <v>0</v>
          </cell>
          <cell r="M204">
            <v>0</v>
          </cell>
          <cell r="N204">
            <v>0</v>
          </cell>
          <cell r="O204">
            <v>0</v>
          </cell>
          <cell r="P204">
            <v>0</v>
          </cell>
          <cell r="Q204">
            <v>0</v>
          </cell>
          <cell r="R204">
            <v>0</v>
          </cell>
          <cell r="S204">
            <v>20</v>
          </cell>
          <cell r="T204" t="str">
            <v>Kg</v>
          </cell>
          <cell r="U204">
            <v>0.71</v>
          </cell>
          <cell r="V204" t="str">
            <v>Kg</v>
          </cell>
          <cell r="W204">
            <v>0</v>
          </cell>
          <cell r="X204">
            <v>0</v>
          </cell>
          <cell r="Y204">
            <v>0</v>
          </cell>
          <cell r="Z204">
            <v>0</v>
          </cell>
          <cell r="AA204">
            <v>0</v>
          </cell>
          <cell r="AB204">
            <v>0</v>
          </cell>
          <cell r="AC204">
            <v>0</v>
          </cell>
          <cell r="AD204">
            <v>0</v>
          </cell>
          <cell r="AE204">
            <v>0</v>
          </cell>
          <cell r="AF204">
            <v>0</v>
          </cell>
          <cell r="AG204">
            <v>0</v>
          </cell>
          <cell r="AH204">
            <v>0</v>
          </cell>
          <cell r="AI204">
            <v>20.71</v>
          </cell>
          <cell r="AJ204" t="str">
            <v>Y</v>
          </cell>
        </row>
        <row r="205">
          <cell r="A205" t="str">
            <v>03-45-c</v>
          </cell>
          <cell r="B205" t="str">
            <v>Trench Excavation in open cutting below water level for sewers &amp; manholes : Exceeding 2.5m depth</v>
          </cell>
          <cell r="C205" t="str">
            <v>1000 Cft</v>
          </cell>
          <cell r="D205" t="str">
            <v>10,106.00</v>
          </cell>
          <cell r="E205" t="str">
            <v>19,274.17</v>
          </cell>
          <cell r="F205" t="str">
            <v>m3</v>
          </cell>
          <cell r="G205" t="str">
            <v>356.89</v>
          </cell>
          <cell r="H205">
            <v>680.66</v>
          </cell>
          <cell r="I205">
            <v>0</v>
          </cell>
          <cell r="J205">
            <v>0</v>
          </cell>
          <cell r="K205">
            <v>0</v>
          </cell>
          <cell r="L205">
            <v>0</v>
          </cell>
          <cell r="M205">
            <v>0</v>
          </cell>
          <cell r="N205">
            <v>0</v>
          </cell>
          <cell r="O205">
            <v>0</v>
          </cell>
          <cell r="P205">
            <v>0</v>
          </cell>
          <cell r="Q205">
            <v>0</v>
          </cell>
          <cell r="R205">
            <v>0</v>
          </cell>
          <cell r="S205">
            <v>40</v>
          </cell>
          <cell r="T205" t="str">
            <v>Kg</v>
          </cell>
          <cell r="U205">
            <v>1.41</v>
          </cell>
          <cell r="V205" t="str">
            <v>Kg</v>
          </cell>
          <cell r="W205">
            <v>0</v>
          </cell>
          <cell r="X205">
            <v>0</v>
          </cell>
          <cell r="Y205">
            <v>0</v>
          </cell>
          <cell r="Z205">
            <v>0</v>
          </cell>
          <cell r="AA205">
            <v>0</v>
          </cell>
          <cell r="AB205">
            <v>0</v>
          </cell>
          <cell r="AC205">
            <v>0</v>
          </cell>
          <cell r="AD205">
            <v>0</v>
          </cell>
          <cell r="AE205">
            <v>0</v>
          </cell>
          <cell r="AF205">
            <v>0</v>
          </cell>
          <cell r="AG205">
            <v>0</v>
          </cell>
          <cell r="AH205">
            <v>0</v>
          </cell>
          <cell r="AI205">
            <v>41.41</v>
          </cell>
          <cell r="AJ205" t="str">
            <v>Y</v>
          </cell>
        </row>
        <row r="206">
          <cell r="A206" t="str">
            <v>03-46</v>
          </cell>
          <cell r="B206" t="str">
            <v>Excavation of trench in all kinds of soils except cutting in rock for pilelines upto 1.5m depth</v>
          </cell>
          <cell r="C206" t="str">
            <v>1000 Cft</v>
          </cell>
          <cell r="D206" t="str">
            <v>3,081.40</v>
          </cell>
          <cell r="E206" t="str">
            <v>3,081.40</v>
          </cell>
          <cell r="F206" t="str">
            <v>m3</v>
          </cell>
          <cell r="G206" t="str">
            <v>108.82</v>
          </cell>
          <cell r="H206">
            <v>108.82</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v>0</v>
          </cell>
          <cell r="AG206">
            <v>0</v>
          </cell>
          <cell r="AH206">
            <v>0</v>
          </cell>
          <cell r="AI206">
            <v>0</v>
          </cell>
          <cell r="AJ206" t="str">
            <v>N</v>
          </cell>
        </row>
        <row r="207">
          <cell r="A207" t="str">
            <v>03-48-a</v>
          </cell>
          <cell r="B207" t="str">
            <v>Uprooting stump and removing within 50 m upto 2 m girth</v>
          </cell>
          <cell r="C207" t="str">
            <v>Each</v>
          </cell>
          <cell r="D207" t="str">
            <v>1,085.00</v>
          </cell>
          <cell r="E207" t="str">
            <v>1,085.00</v>
          </cell>
          <cell r="F207" t="str">
            <v>Each</v>
          </cell>
          <cell r="G207" t="str">
            <v>1,085.00</v>
          </cell>
          <cell r="H207">
            <v>1085</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t="str">
            <v>N</v>
          </cell>
        </row>
        <row r="208">
          <cell r="A208" t="str">
            <v>03-48-b</v>
          </cell>
          <cell r="B208" t="str">
            <v>Uprooting stump and removing within 50 m above 2 m girth</v>
          </cell>
          <cell r="C208" t="str">
            <v>Each</v>
          </cell>
          <cell r="D208" t="str">
            <v>1,519.00</v>
          </cell>
          <cell r="E208" t="str">
            <v>1,745.88</v>
          </cell>
          <cell r="F208" t="str">
            <v>Each</v>
          </cell>
          <cell r="G208" t="str">
            <v>1,519.00</v>
          </cell>
          <cell r="H208">
            <v>1745.88</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t="str">
            <v>N</v>
          </cell>
        </row>
        <row r="209">
          <cell r="A209" t="str">
            <v>03-48-c</v>
          </cell>
          <cell r="B209" t="str">
            <v>Uprooting stump and removing within 50 m upto 2 m girth including sand filling and trinches</v>
          </cell>
          <cell r="C209" t="str">
            <v>Each</v>
          </cell>
          <cell r="D209" t="str">
            <v>1,085.00</v>
          </cell>
          <cell r="E209" t="str">
            <v>1,925.05</v>
          </cell>
          <cell r="F209" t="str">
            <v>Each</v>
          </cell>
          <cell r="G209" t="str">
            <v>1,085.00</v>
          </cell>
          <cell r="H209">
            <v>1925.06</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t="str">
            <v>N</v>
          </cell>
        </row>
        <row r="210">
          <cell r="A210" t="str">
            <v>03-48-d</v>
          </cell>
          <cell r="B210" t="str">
            <v>Uprooting stump and removing within 50 m above 2 m girth including sand filling and trinches</v>
          </cell>
          <cell r="C210" t="str">
            <v>Each</v>
          </cell>
          <cell r="D210" t="str">
            <v>1,519.00</v>
          </cell>
          <cell r="E210" t="str">
            <v>3,060.04</v>
          </cell>
          <cell r="F210" t="str">
            <v>Each</v>
          </cell>
          <cell r="G210" t="str">
            <v>1,519.00</v>
          </cell>
          <cell r="H210">
            <v>3060.04</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0</v>
          </cell>
          <cell r="AI210">
            <v>0</v>
          </cell>
          <cell r="AJ210" t="str">
            <v>N</v>
          </cell>
        </row>
        <row r="211">
          <cell r="A211" t="str">
            <v>03-49-a</v>
          </cell>
          <cell r="B211" t="str">
            <v>Jungle clearance and removing within 50m Light Jungle</v>
          </cell>
          <cell r="C211" t="str">
            <v>Decare</v>
          </cell>
          <cell r="D211" t="str">
            <v>2,334.92</v>
          </cell>
          <cell r="E211" t="str">
            <v>2,334.92</v>
          </cell>
          <cell r="F211" t="str">
            <v>Decare</v>
          </cell>
          <cell r="G211" t="str">
            <v>2,334.92</v>
          </cell>
          <cell r="H211">
            <v>2334.92</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0</v>
          </cell>
          <cell r="AH211">
            <v>0</v>
          </cell>
          <cell r="AI211">
            <v>0</v>
          </cell>
          <cell r="AJ211" t="str">
            <v>N</v>
          </cell>
        </row>
        <row r="212">
          <cell r="A212" t="str">
            <v>03-49-b</v>
          </cell>
          <cell r="B212" t="str">
            <v>Jungle clearance and removing within 50m Thick Jungle</v>
          </cell>
          <cell r="C212" t="str">
            <v>Decare</v>
          </cell>
          <cell r="D212" t="str">
            <v>4,669.84</v>
          </cell>
          <cell r="E212" t="str">
            <v>4,669.84</v>
          </cell>
          <cell r="F212" t="str">
            <v>Decare</v>
          </cell>
          <cell r="G212" t="str">
            <v>4,669.84</v>
          </cell>
          <cell r="H212">
            <v>4669.84</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t="str">
            <v>N</v>
          </cell>
        </row>
        <row r="213">
          <cell r="A213" t="str">
            <v>03-50</v>
          </cell>
          <cell r="B213" t="str">
            <v>Uprooting sarkanda growth &amp; disposal within 50m</v>
          </cell>
          <cell r="C213" t="str">
            <v>1000 Sft</v>
          </cell>
          <cell r="D213" t="str">
            <v>564.20</v>
          </cell>
          <cell r="E213" t="str">
            <v>564.20</v>
          </cell>
          <cell r="F213" t="str">
            <v>m2</v>
          </cell>
          <cell r="G213" t="str">
            <v>6.07</v>
          </cell>
          <cell r="H213">
            <v>6.07</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0</v>
          </cell>
          <cell r="AI213">
            <v>0</v>
          </cell>
          <cell r="AJ213" t="str">
            <v>N</v>
          </cell>
        </row>
        <row r="214">
          <cell r="A214" t="str">
            <v>03-51</v>
          </cell>
          <cell r="B214" t="str">
            <v>Ploughing 3 times</v>
          </cell>
          <cell r="C214" t="str">
            <v>ha</v>
          </cell>
          <cell r="D214" t="str">
            <v>7,503.86</v>
          </cell>
          <cell r="E214" t="str">
            <v>7,503.86</v>
          </cell>
          <cell r="F214" t="str">
            <v>ha</v>
          </cell>
          <cell r="G214" t="str">
            <v>7,503.86</v>
          </cell>
          <cell r="H214">
            <v>7503.86</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t="str">
            <v>N</v>
          </cell>
        </row>
        <row r="215">
          <cell r="A215" t="str">
            <v>03-52</v>
          </cell>
          <cell r="B215" t="str">
            <v>Levelling, dressing and making lawns</v>
          </cell>
          <cell r="C215" t="str">
            <v>1000 Sft</v>
          </cell>
          <cell r="D215" t="str">
            <v>4,340.00</v>
          </cell>
          <cell r="E215" t="str">
            <v>4,340.00</v>
          </cell>
          <cell r="F215" t="str">
            <v>m2</v>
          </cell>
          <cell r="G215" t="str">
            <v>46.70</v>
          </cell>
          <cell r="H215">
            <v>46.7</v>
          </cell>
          <cell r="I215">
            <v>0</v>
          </cell>
          <cell r="J215">
            <v>0</v>
          </cell>
          <cell r="K215">
            <v>0</v>
          </cell>
          <cell r="L215">
            <v>0</v>
          </cell>
          <cell r="M215">
            <v>0</v>
          </cell>
          <cell r="N215">
            <v>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0</v>
          </cell>
          <cell r="AI215">
            <v>0</v>
          </cell>
          <cell r="AJ215" t="str">
            <v>N</v>
          </cell>
        </row>
        <row r="216">
          <cell r="A216" t="str">
            <v>03-53</v>
          </cell>
          <cell r="B216" t="str">
            <v>Turfing of lawn with Dacca Grass</v>
          </cell>
          <cell r="C216" t="str">
            <v>1000 Sft</v>
          </cell>
          <cell r="D216" t="str">
            <v>4,340.00</v>
          </cell>
          <cell r="E216" t="str">
            <v>10,390.00</v>
          </cell>
          <cell r="F216" t="str">
            <v>m2</v>
          </cell>
          <cell r="G216" t="str">
            <v>46.70</v>
          </cell>
          <cell r="H216">
            <v>111.8</v>
          </cell>
          <cell r="I216">
            <v>0</v>
          </cell>
          <cell r="J216">
            <v>0</v>
          </cell>
          <cell r="K216">
            <v>0</v>
          </cell>
          <cell r="L216">
            <v>0</v>
          </cell>
          <cell r="M216">
            <v>0</v>
          </cell>
          <cell r="N216">
            <v>0</v>
          </cell>
          <cell r="O216">
            <v>0</v>
          </cell>
          <cell r="P216">
            <v>0</v>
          </cell>
          <cell r="Q216">
            <v>0</v>
          </cell>
          <cell r="R216">
            <v>0</v>
          </cell>
          <cell r="S216">
            <v>0</v>
          </cell>
          <cell r="T216">
            <v>0</v>
          </cell>
          <cell r="U216">
            <v>0</v>
          </cell>
          <cell r="V216">
            <v>0</v>
          </cell>
          <cell r="W216">
            <v>0</v>
          </cell>
          <cell r="X216">
            <v>0</v>
          </cell>
          <cell r="Y216">
            <v>0</v>
          </cell>
          <cell r="Z216">
            <v>0</v>
          </cell>
          <cell r="AA216">
            <v>0</v>
          </cell>
          <cell r="AB216">
            <v>0</v>
          </cell>
          <cell r="AC216">
            <v>0</v>
          </cell>
          <cell r="AD216">
            <v>0</v>
          </cell>
          <cell r="AE216">
            <v>0</v>
          </cell>
          <cell r="AF216">
            <v>0</v>
          </cell>
          <cell r="AG216">
            <v>0</v>
          </cell>
          <cell r="AH216">
            <v>0</v>
          </cell>
          <cell r="AI216">
            <v>0</v>
          </cell>
          <cell r="AJ216" t="str">
            <v>N</v>
          </cell>
        </row>
        <row r="217">
          <cell r="A217" t="str">
            <v>03-54</v>
          </cell>
          <cell r="B217" t="str">
            <v>Clearance of shingle, gravel including sand, soft soil and silt deposits in channel bed upto 25m</v>
          </cell>
          <cell r="C217" t="str">
            <v>1000 Cft</v>
          </cell>
          <cell r="D217" t="str">
            <v>8,246.00</v>
          </cell>
          <cell r="E217" t="str">
            <v>8,246.00</v>
          </cell>
          <cell r="F217" t="str">
            <v>m3</v>
          </cell>
          <cell r="G217" t="str">
            <v>291.21</v>
          </cell>
          <cell r="H217">
            <v>291.20999999999998</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0</v>
          </cell>
          <cell r="AH217">
            <v>0</v>
          </cell>
          <cell r="AI217">
            <v>0</v>
          </cell>
          <cell r="AJ217" t="str">
            <v>N</v>
          </cell>
        </row>
        <row r="218">
          <cell r="A218" t="str">
            <v>03-55-a</v>
          </cell>
          <cell r="B218" t="str">
            <v>Clearance of choked up syphon including dewatering Upto 1.25m dia</v>
          </cell>
          <cell r="C218" t="str">
            <v>100 Ft</v>
          </cell>
          <cell r="D218" t="str">
            <v>21,700.00</v>
          </cell>
          <cell r="E218" t="str">
            <v>21,700.00</v>
          </cell>
          <cell r="F218" t="str">
            <v>m</v>
          </cell>
          <cell r="G218" t="str">
            <v>711.94</v>
          </cell>
          <cell r="H218">
            <v>711.94</v>
          </cell>
          <cell r="I218">
            <v>0</v>
          </cell>
          <cell r="J218">
            <v>0</v>
          </cell>
          <cell r="K218">
            <v>0</v>
          </cell>
          <cell r="L218">
            <v>0</v>
          </cell>
          <cell r="M218">
            <v>0</v>
          </cell>
          <cell r="N218">
            <v>0</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t="str">
            <v>N</v>
          </cell>
        </row>
        <row r="219">
          <cell r="A219" t="str">
            <v>03-55-b</v>
          </cell>
          <cell r="B219" t="str">
            <v>Clearance of choked up syphon including dewatering Exceeding 1 .25m dia</v>
          </cell>
          <cell r="C219" t="str">
            <v>100 Ft</v>
          </cell>
          <cell r="D219" t="str">
            <v>39,060.00</v>
          </cell>
          <cell r="E219" t="str">
            <v>39,060.00</v>
          </cell>
          <cell r="F219" t="str">
            <v>m</v>
          </cell>
          <cell r="G219" t="str">
            <v>1,281.50</v>
          </cell>
          <cell r="H219">
            <v>1281.5</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0</v>
          </cell>
          <cell r="AH219">
            <v>0</v>
          </cell>
          <cell r="AI219">
            <v>0</v>
          </cell>
          <cell r="AJ219" t="str">
            <v>N</v>
          </cell>
        </row>
        <row r="220">
          <cell r="A220" t="str">
            <v>03-56</v>
          </cell>
          <cell r="B220" t="str">
            <v>Clearing &amp; Grubbing</v>
          </cell>
          <cell r="C220" t="str">
            <v>1000 Sft</v>
          </cell>
          <cell r="D220" t="str">
            <v>374.98</v>
          </cell>
          <cell r="E220" t="str">
            <v>1,945.69</v>
          </cell>
          <cell r="F220" t="str">
            <v>m2</v>
          </cell>
          <cell r="G220" t="str">
            <v>4.03</v>
          </cell>
          <cell r="H220">
            <v>20.94</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cell r="AF220">
            <v>0</v>
          </cell>
          <cell r="AG220">
            <v>0</v>
          </cell>
          <cell r="AH220">
            <v>0</v>
          </cell>
          <cell r="AI220">
            <v>0</v>
          </cell>
          <cell r="AJ220" t="str">
            <v>N</v>
          </cell>
        </row>
        <row r="221">
          <cell r="A221" t="str">
            <v>03-57-a</v>
          </cell>
          <cell r="B221" t="str">
            <v>Removal of Tree : Girth 150mm - 300mm including removal of stump &amp; backfilling with sand</v>
          </cell>
          <cell r="C221" t="str">
            <v>No</v>
          </cell>
          <cell r="D221" t="str">
            <v>29.08</v>
          </cell>
          <cell r="E221" t="str">
            <v>449.86</v>
          </cell>
          <cell r="F221" t="str">
            <v>No</v>
          </cell>
          <cell r="G221" t="str">
            <v>29.08</v>
          </cell>
          <cell r="H221">
            <v>449.86</v>
          </cell>
          <cell r="I221">
            <v>0</v>
          </cell>
          <cell r="J221">
            <v>0</v>
          </cell>
          <cell r="K221">
            <v>0</v>
          </cell>
          <cell r="L221">
            <v>0</v>
          </cell>
          <cell r="M221">
            <v>0</v>
          </cell>
          <cell r="N221">
            <v>0</v>
          </cell>
          <cell r="O221">
            <v>0</v>
          </cell>
          <cell r="P221">
            <v>0</v>
          </cell>
          <cell r="Q221">
            <v>0</v>
          </cell>
          <cell r="R221">
            <v>0</v>
          </cell>
          <cell r="S221">
            <v>0</v>
          </cell>
          <cell r="T221">
            <v>0</v>
          </cell>
          <cell r="U221">
            <v>0</v>
          </cell>
          <cell r="V221">
            <v>0</v>
          </cell>
          <cell r="W221">
            <v>0</v>
          </cell>
          <cell r="X221">
            <v>0</v>
          </cell>
          <cell r="Y221">
            <v>0</v>
          </cell>
          <cell r="Z221">
            <v>0</v>
          </cell>
          <cell r="AA221">
            <v>0</v>
          </cell>
          <cell r="AB221">
            <v>0</v>
          </cell>
          <cell r="AC221">
            <v>0</v>
          </cell>
          <cell r="AD221">
            <v>0</v>
          </cell>
          <cell r="AE221">
            <v>0</v>
          </cell>
          <cell r="AF221">
            <v>0</v>
          </cell>
          <cell r="AG221">
            <v>0</v>
          </cell>
          <cell r="AH221">
            <v>0</v>
          </cell>
          <cell r="AI221">
            <v>0</v>
          </cell>
          <cell r="AJ221" t="str">
            <v>N</v>
          </cell>
        </row>
        <row r="222">
          <cell r="A222" t="str">
            <v>03-57-b</v>
          </cell>
          <cell r="B222" t="str">
            <v>Removal of Tree : Girth 300mm - 600mm including removal of stump &amp; backfilling with sand</v>
          </cell>
          <cell r="C222" t="str">
            <v>No</v>
          </cell>
          <cell r="D222" t="str">
            <v>58.16</v>
          </cell>
          <cell r="E222" t="str">
            <v>899.71</v>
          </cell>
          <cell r="F222" t="str">
            <v>No</v>
          </cell>
          <cell r="G222" t="str">
            <v>58.16</v>
          </cell>
          <cell r="H222">
            <v>899.71</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cell r="AF222">
            <v>0</v>
          </cell>
          <cell r="AG222">
            <v>0</v>
          </cell>
          <cell r="AH222">
            <v>0</v>
          </cell>
          <cell r="AI222">
            <v>0</v>
          </cell>
          <cell r="AJ222" t="str">
            <v>N</v>
          </cell>
        </row>
        <row r="223">
          <cell r="A223" t="str">
            <v>03-57-c</v>
          </cell>
          <cell r="B223" t="str">
            <v>Removal of Tree : Girth over 600mm including removal of stump &amp; backfilling with sand</v>
          </cell>
          <cell r="C223" t="str">
            <v>No</v>
          </cell>
          <cell r="D223" t="str">
            <v>174.47</v>
          </cell>
          <cell r="E223" t="str">
            <v>2,173.77</v>
          </cell>
          <cell r="F223" t="str">
            <v>No</v>
          </cell>
          <cell r="G223" t="str">
            <v>174.47</v>
          </cell>
          <cell r="H223">
            <v>2173.77</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0</v>
          </cell>
          <cell r="AD223">
            <v>0</v>
          </cell>
          <cell r="AE223">
            <v>0</v>
          </cell>
          <cell r="AF223">
            <v>0</v>
          </cell>
          <cell r="AG223">
            <v>0</v>
          </cell>
          <cell r="AH223">
            <v>0</v>
          </cell>
          <cell r="AI223">
            <v>0</v>
          </cell>
          <cell r="AJ223" t="str">
            <v>N</v>
          </cell>
        </row>
        <row r="224">
          <cell r="A224" t="str">
            <v>03-58</v>
          </cell>
          <cell r="B224" t="str">
            <v>Compaction of Natural Ground</v>
          </cell>
          <cell r="C224" t="str">
            <v>1000 Sft</v>
          </cell>
          <cell r="D224" t="str">
            <v>334.61</v>
          </cell>
          <cell r="E224" t="str">
            <v>1,688.33</v>
          </cell>
          <cell r="F224" t="str">
            <v>m2</v>
          </cell>
          <cell r="G224" t="str">
            <v>3.60</v>
          </cell>
          <cell r="H224">
            <v>18.170000000000002</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0</v>
          </cell>
          <cell r="AG224">
            <v>0</v>
          </cell>
          <cell r="AH224">
            <v>0</v>
          </cell>
          <cell r="AI224">
            <v>0</v>
          </cell>
          <cell r="AJ224" t="str">
            <v>N</v>
          </cell>
        </row>
        <row r="225">
          <cell r="A225" t="str">
            <v>03-59-a</v>
          </cell>
          <cell r="B225" t="str">
            <v>Roadway Excavation in Surplus / Unsuitable Common Material</v>
          </cell>
          <cell r="C225" t="str">
            <v>1000 Cft</v>
          </cell>
          <cell r="D225" t="str">
            <v>245.64</v>
          </cell>
          <cell r="E225" t="str">
            <v>7,336.31</v>
          </cell>
          <cell r="F225" t="str">
            <v>m3</v>
          </cell>
          <cell r="G225" t="str">
            <v>8.67</v>
          </cell>
          <cell r="H225">
            <v>259.08</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0</v>
          </cell>
          <cell r="AG225">
            <v>0</v>
          </cell>
          <cell r="AH225">
            <v>0</v>
          </cell>
          <cell r="AI225">
            <v>0</v>
          </cell>
          <cell r="AJ225" t="str">
            <v>N</v>
          </cell>
        </row>
        <row r="226">
          <cell r="A226" t="str">
            <v>03-59-b</v>
          </cell>
          <cell r="B226" t="e">
            <v>#N/A</v>
          </cell>
          <cell r="C226" t="e">
            <v>#N/A</v>
          </cell>
          <cell r="D226" t="e">
            <v>#N/A</v>
          </cell>
          <cell r="E226" t="e">
            <v>#N/A</v>
          </cell>
          <cell r="F226" t="e">
            <v>#N/A</v>
          </cell>
          <cell r="G226" t="e">
            <v>#N/A</v>
          </cell>
          <cell r="H226" t="e">
            <v>#N/A</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0</v>
          </cell>
          <cell r="AI226">
            <v>0</v>
          </cell>
          <cell r="AJ226" t="str">
            <v>N</v>
          </cell>
        </row>
        <row r="227">
          <cell r="A227" t="str">
            <v>03-59-c</v>
          </cell>
          <cell r="B227" t="str">
            <v>Roadway Excavation in Surplus / Unsuitable Rock (Medium) Material requiring blasting</v>
          </cell>
          <cell r="C227" t="str">
            <v>1000 Cft</v>
          </cell>
          <cell r="D227" t="str">
            <v>1,975.75</v>
          </cell>
          <cell r="E227" t="str">
            <v>13,083.97</v>
          </cell>
          <cell r="F227" t="str">
            <v>m3</v>
          </cell>
          <cell r="G227" t="str">
            <v>69.77</v>
          </cell>
          <cell r="H227">
            <v>462.06</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0</v>
          </cell>
          <cell r="AG227">
            <v>0</v>
          </cell>
          <cell r="AH227">
            <v>0</v>
          </cell>
          <cell r="AI227">
            <v>0</v>
          </cell>
          <cell r="AJ227" t="str">
            <v>N</v>
          </cell>
        </row>
        <row r="228">
          <cell r="A228" t="str">
            <v>03-60-a</v>
          </cell>
          <cell r="B228" t="str">
            <v>Structural Excavation in Common Material</v>
          </cell>
          <cell r="C228" t="str">
            <v>1000 Cft</v>
          </cell>
          <cell r="D228" t="str">
            <v>4,055.30</v>
          </cell>
          <cell r="E228" t="str">
            <v>6,197.00</v>
          </cell>
          <cell r="F228" t="str">
            <v>m3</v>
          </cell>
          <cell r="G228" t="str">
            <v>143.21</v>
          </cell>
          <cell r="H228">
            <v>218.85</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cell r="AH228">
            <v>0</v>
          </cell>
          <cell r="AI228">
            <v>0</v>
          </cell>
          <cell r="AJ228" t="str">
            <v>N</v>
          </cell>
        </row>
        <row r="229">
          <cell r="A229" t="str">
            <v>03-60-b</v>
          </cell>
          <cell r="B229" t="str">
            <v>Structural Excavation in Rock Material requiring blasting</v>
          </cell>
          <cell r="C229" t="str">
            <v>1000 Cft</v>
          </cell>
          <cell r="D229" t="str">
            <v>16,783.71</v>
          </cell>
          <cell r="E229" t="str">
            <v>30,014.55</v>
          </cell>
          <cell r="F229" t="str">
            <v>m3</v>
          </cell>
          <cell r="G229" t="str">
            <v>592.71</v>
          </cell>
          <cell r="H229">
            <v>1059.95</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0</v>
          </cell>
          <cell r="AI229">
            <v>0</v>
          </cell>
          <cell r="AJ229" t="str">
            <v>N</v>
          </cell>
        </row>
        <row r="230">
          <cell r="A230" t="str">
            <v>03-60-c</v>
          </cell>
          <cell r="B230" t="str">
            <v>Structural backfill using Common Material available at site.</v>
          </cell>
          <cell r="C230" t="str">
            <v>1000 Cft</v>
          </cell>
          <cell r="D230" t="str">
            <v>6,144.57</v>
          </cell>
          <cell r="E230" t="str">
            <v>9,253.79</v>
          </cell>
          <cell r="F230" t="str">
            <v>m3</v>
          </cell>
          <cell r="G230" t="str">
            <v>216.99</v>
          </cell>
          <cell r="H230">
            <v>326.79000000000002</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t="str">
            <v>N</v>
          </cell>
        </row>
        <row r="231">
          <cell r="A231" t="str">
            <v>03-60-d</v>
          </cell>
          <cell r="B231" t="str">
            <v>Structural Backfill using Granular Material brought from outside</v>
          </cell>
          <cell r="C231" t="str">
            <v>1000 Cft</v>
          </cell>
          <cell r="D231" t="str">
            <v>1,536.36</v>
          </cell>
          <cell r="E231" t="str">
            <v>25,881.08</v>
          </cell>
          <cell r="F231" t="str">
            <v>m3</v>
          </cell>
          <cell r="G231" t="str">
            <v>54.26</v>
          </cell>
          <cell r="H231">
            <v>913.98</v>
          </cell>
          <cell r="I231">
            <v>0</v>
          </cell>
          <cell r="J231">
            <v>0</v>
          </cell>
          <cell r="K231">
            <v>0</v>
          </cell>
          <cell r="L231">
            <v>0</v>
          </cell>
          <cell r="M231">
            <v>0</v>
          </cell>
          <cell r="N231">
            <v>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0</v>
          </cell>
          <cell r="AC231">
            <v>0</v>
          </cell>
          <cell r="AD231">
            <v>0</v>
          </cell>
          <cell r="AE231">
            <v>0</v>
          </cell>
          <cell r="AF231">
            <v>0</v>
          </cell>
          <cell r="AG231">
            <v>0</v>
          </cell>
          <cell r="AH231">
            <v>0</v>
          </cell>
          <cell r="AI231">
            <v>0</v>
          </cell>
          <cell r="AJ231" t="str">
            <v>N</v>
          </cell>
        </row>
        <row r="232">
          <cell r="A232" t="str">
            <v>03-61-a</v>
          </cell>
          <cell r="B232" t="str">
            <v>Formation of Embankment from Roadway Excavation in Common Material including compaction by power roller.</v>
          </cell>
          <cell r="C232" t="str">
            <v>1000 Cft</v>
          </cell>
          <cell r="D232" t="str">
            <v>245.64</v>
          </cell>
          <cell r="E232" t="str">
            <v>8,789.25</v>
          </cell>
          <cell r="F232" t="str">
            <v>m3</v>
          </cell>
          <cell r="G232" t="str">
            <v>8.67</v>
          </cell>
          <cell r="H232">
            <v>310.39</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0</v>
          </cell>
          <cell r="AG232">
            <v>0</v>
          </cell>
          <cell r="AH232">
            <v>0</v>
          </cell>
          <cell r="AI232">
            <v>0</v>
          </cell>
          <cell r="AJ232" t="str">
            <v>N</v>
          </cell>
        </row>
        <row r="233">
          <cell r="A233" t="str">
            <v>03-61-b</v>
          </cell>
          <cell r="B233" t="str">
            <v>Formation of Embankment from Roadway Excavation in Rock Material requiring blasting and compaction of embankment by power roller.</v>
          </cell>
          <cell r="C233" t="str">
            <v>1000 Cft</v>
          </cell>
          <cell r="D233" t="str">
            <v>3,476.15</v>
          </cell>
          <cell r="E233" t="str">
            <v>18,294.57</v>
          </cell>
          <cell r="F233" t="str">
            <v>m3</v>
          </cell>
          <cell r="G233" t="str">
            <v>122.76</v>
          </cell>
          <cell r="H233">
            <v>646.07000000000005</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0</v>
          </cell>
          <cell r="AH233">
            <v>0</v>
          </cell>
          <cell r="AI233">
            <v>0</v>
          </cell>
          <cell r="AJ233" t="str">
            <v>N</v>
          </cell>
        </row>
        <row r="234">
          <cell r="A234" t="str">
            <v>03-61-c</v>
          </cell>
          <cell r="B234" t="str">
            <v>Formation of Embankment from Borrow Excavation in Common Material including compaction by power roller.</v>
          </cell>
          <cell r="C234" t="str">
            <v>1000 Cft</v>
          </cell>
          <cell r="D234" t="str">
            <v>246.08</v>
          </cell>
          <cell r="E234" t="str">
            <v>17,511.10</v>
          </cell>
          <cell r="F234" t="str">
            <v>m3</v>
          </cell>
          <cell r="G234" t="str">
            <v>8.69</v>
          </cell>
          <cell r="H234">
            <v>618.4</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t="str">
            <v>N</v>
          </cell>
        </row>
        <row r="235">
          <cell r="A235" t="str">
            <v>03-61-d</v>
          </cell>
          <cell r="B235" t="str">
            <v>Formation of Embankment from Roadway Excavation in granular Material including  compaction by power roller.</v>
          </cell>
          <cell r="C235" t="str">
            <v>1000 Cft</v>
          </cell>
          <cell r="D235" t="str">
            <v>434.00</v>
          </cell>
          <cell r="E235" t="str">
            <v>8,977.61</v>
          </cell>
          <cell r="F235" t="str">
            <v>m3</v>
          </cell>
          <cell r="G235" t="str">
            <v>15.33</v>
          </cell>
          <cell r="H235">
            <v>317.04000000000002</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t="str">
            <v>N</v>
          </cell>
        </row>
        <row r="236">
          <cell r="A236" t="str">
            <v>03-62-a</v>
          </cell>
          <cell r="B236" t="str">
            <v>Subgrade Preparation in Earth Cut</v>
          </cell>
          <cell r="C236" t="str">
            <v>1000 Sft</v>
          </cell>
          <cell r="D236" t="str">
            <v>334.61</v>
          </cell>
          <cell r="E236" t="str">
            <v>3,117.87</v>
          </cell>
          <cell r="F236" t="str">
            <v>m2</v>
          </cell>
          <cell r="G236" t="str">
            <v>3.60</v>
          </cell>
          <cell r="H236">
            <v>33.549999999999997</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0</v>
          </cell>
          <cell r="AH236">
            <v>0</v>
          </cell>
          <cell r="AI236">
            <v>0</v>
          </cell>
          <cell r="AJ236" t="str">
            <v>N</v>
          </cell>
        </row>
        <row r="237">
          <cell r="A237" t="str">
            <v>03-62-b</v>
          </cell>
          <cell r="B237" t="str">
            <v>Subgrade Preparation in Rock Cut</v>
          </cell>
          <cell r="C237" t="str">
            <v>1000 Sft</v>
          </cell>
          <cell r="D237" t="str">
            <v>1,004.28</v>
          </cell>
          <cell r="E237" t="str">
            <v>7,885.38</v>
          </cell>
          <cell r="F237" t="str">
            <v>m2</v>
          </cell>
          <cell r="G237" t="str">
            <v>10.81</v>
          </cell>
          <cell r="H237">
            <v>84.85</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0</v>
          </cell>
          <cell r="AH237">
            <v>0</v>
          </cell>
          <cell r="AI237">
            <v>0</v>
          </cell>
          <cell r="AJ237" t="str">
            <v>N</v>
          </cell>
        </row>
        <row r="238">
          <cell r="A238" t="str">
            <v>03-62-c</v>
          </cell>
          <cell r="B238" t="str">
            <v>Subgrade Preparation on Existing Road</v>
          </cell>
          <cell r="C238" t="str">
            <v>1000 Sft</v>
          </cell>
          <cell r="D238" t="str">
            <v>669.23</v>
          </cell>
          <cell r="E238" t="str">
            <v>4,582.32</v>
          </cell>
          <cell r="F238" t="str">
            <v>m2</v>
          </cell>
          <cell r="G238" t="str">
            <v>7.20</v>
          </cell>
          <cell r="H238">
            <v>49.31</v>
          </cell>
          <cell r="I238">
            <v>0</v>
          </cell>
          <cell r="J238">
            <v>0</v>
          </cell>
          <cell r="K238">
            <v>0</v>
          </cell>
          <cell r="L238">
            <v>0</v>
          </cell>
          <cell r="M238">
            <v>0</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t="str">
            <v>N</v>
          </cell>
        </row>
        <row r="239">
          <cell r="A239" t="str">
            <v>03-63-a</v>
          </cell>
          <cell r="B239" t="str">
            <v>Earthwork by mechanical means in drains and irrigation channels in DRY soil dressed to designed section, grades profile/with excavated material, disposed off within 50 feet (15.2 m) lead and dressed as directed.</v>
          </cell>
          <cell r="C239" t="str">
            <v>1000 Cft</v>
          </cell>
          <cell r="D239" t="str">
            <v>108.50</v>
          </cell>
          <cell r="E239" t="str">
            <v>2,344.58</v>
          </cell>
          <cell r="F239" t="str">
            <v>m3</v>
          </cell>
          <cell r="G239" t="str">
            <v>3.83</v>
          </cell>
          <cell r="H239">
            <v>82.8</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t="str">
            <v>N</v>
          </cell>
        </row>
        <row r="240">
          <cell r="A240" t="str">
            <v>03-63-b</v>
          </cell>
          <cell r="B240" t="str">
            <v>Earthwork by mechanical means in drains and irrigation channels in DRY &amp; WET soil dressed to designed section, grades profile/with excavated material, disposed off within 50 feet (15.2 m) lead and dressed as directed.</v>
          </cell>
          <cell r="C240" t="str">
            <v>1000 Cft</v>
          </cell>
          <cell r="D240" t="str">
            <v>108.50</v>
          </cell>
          <cell r="E240" t="str">
            <v>2,512.29</v>
          </cell>
          <cell r="F240" t="str">
            <v>m3</v>
          </cell>
          <cell r="G240" t="str">
            <v>3.83</v>
          </cell>
          <cell r="H240">
            <v>88.72</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0</v>
          </cell>
          <cell r="AG240">
            <v>0</v>
          </cell>
          <cell r="AH240">
            <v>0</v>
          </cell>
          <cell r="AI240">
            <v>0</v>
          </cell>
          <cell r="AJ240" t="str">
            <v>N</v>
          </cell>
        </row>
        <row r="241">
          <cell r="A241" t="str">
            <v>03-63-c</v>
          </cell>
          <cell r="B241" t="str">
            <v>Earthwork by mechanical means in drains and irrigation channels in WET &amp; SLUSH soil dressed to designed section, grades profile/with excavated material, disposed off within 50 feet (15.2 m) lead and dressed as directed.</v>
          </cell>
          <cell r="C241" t="str">
            <v>1000 Cft</v>
          </cell>
          <cell r="D241" t="str">
            <v>160.58</v>
          </cell>
          <cell r="E241" t="str">
            <v>2,970.59</v>
          </cell>
          <cell r="F241" t="str">
            <v>m3</v>
          </cell>
          <cell r="G241" t="str">
            <v>5.67</v>
          </cell>
          <cell r="H241">
            <v>104.91</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0</v>
          </cell>
          <cell r="AG241">
            <v>0</v>
          </cell>
          <cell r="AH241">
            <v>0</v>
          </cell>
          <cell r="AI241">
            <v>0</v>
          </cell>
          <cell r="AJ241" t="str">
            <v>N</v>
          </cell>
        </row>
        <row r="242">
          <cell r="A242" t="str">
            <v>03-63-d</v>
          </cell>
          <cell r="B242" t="str">
            <v>Earthwork by mechanical means in drains and irrigation channels in SLUSH soil dressed to designed section, grades profile/with excavated material, disposed off within 50 feet (15.2 m) lead and dressed as directed.</v>
          </cell>
          <cell r="C242" t="str">
            <v>1000 Cft</v>
          </cell>
          <cell r="D242" t="str">
            <v>160.58</v>
          </cell>
          <cell r="E242" t="str">
            <v>3,392.05</v>
          </cell>
          <cell r="F242" t="str">
            <v>m3</v>
          </cell>
          <cell r="G242" t="str">
            <v>5.67</v>
          </cell>
          <cell r="H242">
            <v>119.79</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cell r="AF242">
            <v>0</v>
          </cell>
          <cell r="AG242">
            <v>0</v>
          </cell>
          <cell r="AH242">
            <v>0</v>
          </cell>
          <cell r="AI242">
            <v>0</v>
          </cell>
          <cell r="AJ242" t="str">
            <v>N</v>
          </cell>
        </row>
        <row r="243">
          <cell r="A243" t="str">
            <v>03-63-e</v>
          </cell>
          <cell r="B243" t="str">
            <v>Earthwork by mechanical means in drains and irrigation  channels in DRY &amp; WET to that of SLUSH (1:2) soil dressed to designed section, grades profile/with excavated material, disposed off within 50 feet (15.2 m) lead and dressed as directed.</v>
          </cell>
          <cell r="C243" t="str">
            <v>1000 Cft</v>
          </cell>
          <cell r="D243" t="str">
            <v>217.00</v>
          </cell>
          <cell r="E243" t="str">
            <v>3,237.74</v>
          </cell>
          <cell r="F243" t="str">
            <v>m3</v>
          </cell>
          <cell r="G243" t="str">
            <v>7.66</v>
          </cell>
          <cell r="H243">
            <v>114.34</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0</v>
          </cell>
          <cell r="AI243">
            <v>0</v>
          </cell>
          <cell r="AJ243" t="str">
            <v>N</v>
          </cell>
        </row>
        <row r="244">
          <cell r="A244" t="str">
            <v>03-63-f</v>
          </cell>
          <cell r="B244" t="str">
            <v>Earthwork by mechanical means in drains and irrigation channels in BORROW AREA soil dressed to designed section, grades profile/with excavated material, disposed off within 50 feet (15.2 m) lead and dressed as directed.</v>
          </cell>
          <cell r="C244" t="str">
            <v>1000 Cft</v>
          </cell>
          <cell r="D244" t="str">
            <v>108.50</v>
          </cell>
          <cell r="E244" t="str">
            <v>2,715.23</v>
          </cell>
          <cell r="F244" t="str">
            <v>m3</v>
          </cell>
          <cell r="G244" t="str">
            <v>3.83</v>
          </cell>
          <cell r="H244">
            <v>95.89</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0</v>
          </cell>
          <cell r="AG244">
            <v>0</v>
          </cell>
          <cell r="AH244">
            <v>0</v>
          </cell>
          <cell r="AI244">
            <v>0</v>
          </cell>
          <cell r="AJ244" t="str">
            <v>N</v>
          </cell>
        </row>
        <row r="245">
          <cell r="A245" t="str">
            <v>03-63-g</v>
          </cell>
          <cell r="B245" t="str">
            <v>Earthwork by mechanical means in drains and irrigation channels in UNDER WATER soil dressed to designed section, grades profile/with excavated material, disposed off within 50 feet (15.2 m) lead and dressed as directed.</v>
          </cell>
          <cell r="C245" t="str">
            <v>1000 Cft</v>
          </cell>
          <cell r="D245" t="str">
            <v>434.00</v>
          </cell>
          <cell r="E245" t="str">
            <v>4,509.76</v>
          </cell>
          <cell r="F245" t="str">
            <v>m3</v>
          </cell>
          <cell r="G245" t="str">
            <v>15.33</v>
          </cell>
          <cell r="H245">
            <v>159.26</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0</v>
          </cell>
          <cell r="AI245">
            <v>0</v>
          </cell>
          <cell r="AJ245" t="str">
            <v>N</v>
          </cell>
        </row>
        <row r="246">
          <cell r="A246" t="str">
            <v>03-64</v>
          </cell>
          <cell r="B246" t="str">
            <v>Provide, place and compact impervious clay core in dam  embakement of specified grading, permiability i/c leveling dressing and hauage obtaining 95% modified ASHTO dry  density</v>
          </cell>
          <cell r="C246" t="str">
            <v>100 Cft</v>
          </cell>
          <cell r="D246" t="str">
            <v>0.00</v>
          </cell>
          <cell r="E246" t="str">
            <v>1,120.53</v>
          </cell>
          <cell r="F246" t="str">
            <v>m3</v>
          </cell>
          <cell r="G246" t="str">
            <v>0.00</v>
          </cell>
          <cell r="H246">
            <v>395.71</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0</v>
          </cell>
          <cell r="AJ246" t="str">
            <v>N</v>
          </cell>
        </row>
        <row r="247">
          <cell r="A247" t="str">
            <v>03-65</v>
          </cell>
          <cell r="B247" t="str">
            <v>Provide , Place &amp; compact shoulder material (sandy / silty gravel) in Dam Embankment, of specified grading, leveling  / dressing i/c haulage for obtaining of 95% modified ASHTHO dry density.</v>
          </cell>
          <cell r="C247" t="str">
            <v>100 Cft</v>
          </cell>
          <cell r="D247" t="str">
            <v>0.00</v>
          </cell>
          <cell r="E247" t="str">
            <v>1,009.21</v>
          </cell>
          <cell r="F247" t="str">
            <v>m3</v>
          </cell>
          <cell r="G247" t="str">
            <v>0.00</v>
          </cell>
          <cell r="H247">
            <v>356.4</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t="str">
            <v>N</v>
          </cell>
        </row>
        <row r="248">
          <cell r="A248" t="str">
            <v>03-66</v>
          </cell>
          <cell r="B248" t="str">
            <v>Provide , Place &amp; compact Fine Filter in chimney drain vertical / horizantol on downstream of clay core</v>
          </cell>
          <cell r="C248" t="str">
            <v>100 Cft</v>
          </cell>
          <cell r="D248" t="str">
            <v>434.00</v>
          </cell>
          <cell r="E248" t="str">
            <v>3,764.39</v>
          </cell>
          <cell r="F248" t="str">
            <v>m3</v>
          </cell>
          <cell r="G248" t="str">
            <v>153.27</v>
          </cell>
          <cell r="H248">
            <v>1329.38</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0</v>
          </cell>
          <cell r="AH248">
            <v>0</v>
          </cell>
          <cell r="AI248">
            <v>0</v>
          </cell>
          <cell r="AJ248" t="str">
            <v>N</v>
          </cell>
        </row>
        <row r="249">
          <cell r="A249" t="str">
            <v>03-67</v>
          </cell>
          <cell r="B249" t="str">
            <v>Provide , Place &amp; compact Coarse Filter (well graded gravel) in chimney drain vertical / horizantol on downstream of fine filter i/c leveling, moistening etc</v>
          </cell>
          <cell r="C249" t="str">
            <v>100 Cft</v>
          </cell>
          <cell r="D249" t="str">
            <v>1,193.50</v>
          </cell>
          <cell r="E249" t="str">
            <v>2,235.72</v>
          </cell>
          <cell r="F249" t="str">
            <v>m3</v>
          </cell>
          <cell r="G249" t="str">
            <v>421.48</v>
          </cell>
          <cell r="H249">
            <v>789.54</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cell r="AH249">
            <v>0</v>
          </cell>
          <cell r="AI249">
            <v>0</v>
          </cell>
          <cell r="AJ249" t="str">
            <v>N</v>
          </cell>
        </row>
        <row r="250">
          <cell r="A250" t="str">
            <v>03-68</v>
          </cell>
          <cell r="B250" t="str">
            <v>Excavation for core trench of Dam Embankment/Spillway/Intake &amp; Outlet Structure and Irrigation System upto a minimum depth of 35 ft in common soil including removing of excavated material bymachinery in 1 KM radius</v>
          </cell>
          <cell r="C250" t="str">
            <v>100 Cft</v>
          </cell>
          <cell r="D250" t="str">
            <v>0.00</v>
          </cell>
          <cell r="E250" t="str">
            <v>671.58</v>
          </cell>
          <cell r="F250" t="str">
            <v>m3</v>
          </cell>
          <cell r="G250" t="str">
            <v>0.00</v>
          </cell>
          <cell r="H250">
            <v>237.17</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0</v>
          </cell>
          <cell r="AI250">
            <v>0</v>
          </cell>
          <cell r="AJ250" t="str">
            <v>N</v>
          </cell>
        </row>
        <row r="251">
          <cell r="A251" t="str">
            <v>03-68-a</v>
          </cell>
          <cell r="B251" t="str">
            <v>Excavation for core trench of Dam Embankment/Spillway/Intake &amp; Outlet Structure and Irrigation System upto a minimum depth of 35 ft in shingle gravel including removing of excavated material by machinery in 1 KM radius</v>
          </cell>
          <cell r="C251" t="str">
            <v>100 Cft</v>
          </cell>
          <cell r="D251" t="str">
            <v>0.00</v>
          </cell>
          <cell r="E251" t="str">
            <v>701.21</v>
          </cell>
          <cell r="F251" t="str">
            <v>m3</v>
          </cell>
          <cell r="G251" t="str">
            <v>0.00</v>
          </cell>
          <cell r="H251">
            <v>247.63</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0</v>
          </cell>
          <cell r="AI251">
            <v>0</v>
          </cell>
          <cell r="AJ251" t="str">
            <v>N</v>
          </cell>
        </row>
        <row r="252">
          <cell r="A252" t="str">
            <v>03-68-b</v>
          </cell>
          <cell r="B252" t="str">
            <v>Excavation for core trench of Dam Embankment/Spillway/Intake &amp; Outlet Structure and Irrigation System upto design depth in Soft Rock/Shale requiring 20% blasting i/c removing of material from outside of the structure area.</v>
          </cell>
          <cell r="C252" t="str">
            <v>100 Cft</v>
          </cell>
          <cell r="D252" t="str">
            <v>0.00</v>
          </cell>
          <cell r="E252" t="str">
            <v>968.84</v>
          </cell>
          <cell r="F252" t="str">
            <v>m3</v>
          </cell>
          <cell r="G252" t="str">
            <v>0.00</v>
          </cell>
          <cell r="H252">
            <v>342.14</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0</v>
          </cell>
          <cell r="AG252">
            <v>0</v>
          </cell>
          <cell r="AH252">
            <v>0</v>
          </cell>
          <cell r="AI252">
            <v>0</v>
          </cell>
          <cell r="AJ252" t="str">
            <v>N</v>
          </cell>
        </row>
        <row r="253">
          <cell r="A253" t="str">
            <v>03-68-c</v>
          </cell>
          <cell r="B253" t="str">
            <v>Excavation for core trench of Dam Embankment/Spillway/Intake &amp; Outlet Structure and Irrigation System upto design depth in Medium Hard Rock requiring 50% blasting i/c removing of material from outside of the structure area.</v>
          </cell>
          <cell r="C253" t="str">
            <v>100 Cft</v>
          </cell>
          <cell r="D253" t="str">
            <v>0.00</v>
          </cell>
          <cell r="E253" t="str">
            <v>1,150.34</v>
          </cell>
          <cell r="F253" t="str">
            <v>m3</v>
          </cell>
          <cell r="G253" t="str">
            <v>0.00</v>
          </cell>
          <cell r="H253">
            <v>406.24</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J253" t="str">
            <v>N</v>
          </cell>
        </row>
        <row r="254">
          <cell r="A254" t="str">
            <v>03-68-d</v>
          </cell>
          <cell r="B254" t="str">
            <v>Excavation for core trench of Dam Embankment/Spillway/Intake &amp; Outlet Structure and Irrigation System upto design depth in Hard Rock requiring 75% blasting i/c removing of material from outside of the structure area.</v>
          </cell>
          <cell r="C254" t="str">
            <v>100 Cft</v>
          </cell>
          <cell r="D254" t="str">
            <v>0.00</v>
          </cell>
          <cell r="E254" t="str">
            <v>1,331.84</v>
          </cell>
          <cell r="F254" t="str">
            <v>m3</v>
          </cell>
          <cell r="G254" t="str">
            <v>0.00</v>
          </cell>
          <cell r="H254">
            <v>470.34</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t="str">
            <v>N</v>
          </cell>
        </row>
        <row r="255">
          <cell r="A255" t="str">
            <v>04-01</v>
          </cell>
          <cell r="B255" t="str">
            <v>Dismantling dry stone masonry</v>
          </cell>
          <cell r="C255" t="str">
            <v>100 Cft</v>
          </cell>
          <cell r="D255" t="str">
            <v>368.90</v>
          </cell>
          <cell r="E255" t="str">
            <v>368.90</v>
          </cell>
          <cell r="F255" t="str">
            <v>m3</v>
          </cell>
          <cell r="G255" t="str">
            <v>130.28</v>
          </cell>
          <cell r="H255">
            <v>130.28</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0</v>
          </cell>
          <cell r="AH255">
            <v>0</v>
          </cell>
          <cell r="AI255">
            <v>0</v>
          </cell>
          <cell r="AJ255" t="str">
            <v>N</v>
          </cell>
        </row>
        <row r="256">
          <cell r="A256" t="str">
            <v>04-02</v>
          </cell>
          <cell r="B256" t="str">
            <v>Dismantling stone masonry in mud mortar</v>
          </cell>
          <cell r="C256" t="str">
            <v>100 Cft</v>
          </cell>
          <cell r="D256" t="str">
            <v>542.50</v>
          </cell>
          <cell r="E256" t="str">
            <v>542.50</v>
          </cell>
          <cell r="F256" t="str">
            <v>m3</v>
          </cell>
          <cell r="G256" t="str">
            <v>191.58</v>
          </cell>
          <cell r="H256">
            <v>191.58</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0</v>
          </cell>
          <cell r="AH256">
            <v>0</v>
          </cell>
          <cell r="AI256">
            <v>0</v>
          </cell>
          <cell r="AJ256" t="str">
            <v>N</v>
          </cell>
        </row>
        <row r="257">
          <cell r="A257" t="str">
            <v>04-03</v>
          </cell>
          <cell r="B257" t="str">
            <v>Dismantling stone masonry in lime or cement mortar</v>
          </cell>
          <cell r="C257" t="str">
            <v>100 Cft</v>
          </cell>
          <cell r="D257" t="str">
            <v>1,302.00</v>
          </cell>
          <cell r="E257" t="str">
            <v>1,302.00</v>
          </cell>
          <cell r="F257" t="str">
            <v>m3</v>
          </cell>
          <cell r="G257" t="str">
            <v>459.80</v>
          </cell>
          <cell r="H257">
            <v>459.8</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t="str">
            <v>N</v>
          </cell>
        </row>
        <row r="258">
          <cell r="A258" t="str">
            <v>04-04-a</v>
          </cell>
          <cell r="B258" t="str">
            <v>Dismantling dry stone or spawl pitching</v>
          </cell>
          <cell r="C258" t="str">
            <v>100 Cft</v>
          </cell>
          <cell r="D258" t="str">
            <v>651.00</v>
          </cell>
          <cell r="E258" t="str">
            <v>651.00</v>
          </cell>
          <cell r="F258" t="str">
            <v>m3</v>
          </cell>
          <cell r="G258" t="str">
            <v>229.90</v>
          </cell>
          <cell r="H258">
            <v>229.9</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t="str">
            <v>N</v>
          </cell>
        </row>
        <row r="259">
          <cell r="A259" t="str">
            <v>04-04-b</v>
          </cell>
          <cell r="B259" t="str">
            <v>Dismantling stone or spawl pitching (mud grouted)</v>
          </cell>
          <cell r="C259" t="str">
            <v>100 Cft</v>
          </cell>
          <cell r="D259" t="str">
            <v>868.00</v>
          </cell>
          <cell r="E259" t="str">
            <v>868.00</v>
          </cell>
          <cell r="F259" t="str">
            <v>m3</v>
          </cell>
          <cell r="G259" t="str">
            <v>306.53</v>
          </cell>
          <cell r="H259">
            <v>306.52999999999997</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t="str">
            <v>N</v>
          </cell>
        </row>
        <row r="260">
          <cell r="A260" t="str">
            <v>04-05</v>
          </cell>
          <cell r="B260" t="str">
            <v>Dismantling stone or spawl pitching and apron in silted condition</v>
          </cell>
          <cell r="C260" t="str">
            <v>100 Cft</v>
          </cell>
          <cell r="D260" t="str">
            <v>1,085.00</v>
          </cell>
          <cell r="E260" t="str">
            <v>1,085.00</v>
          </cell>
          <cell r="F260" t="str">
            <v>m3</v>
          </cell>
          <cell r="G260" t="str">
            <v>383.16</v>
          </cell>
          <cell r="H260">
            <v>383.16</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t="str">
            <v>N</v>
          </cell>
        </row>
        <row r="261">
          <cell r="A261" t="str">
            <v>04-06</v>
          </cell>
          <cell r="B261" t="str">
            <v>Dismantling stone pitching, cement or lime grouted</v>
          </cell>
          <cell r="C261" t="str">
            <v>100 Cft</v>
          </cell>
          <cell r="D261" t="str">
            <v>1,302.00</v>
          </cell>
          <cell r="E261" t="str">
            <v>1,302.00</v>
          </cell>
          <cell r="F261" t="str">
            <v>m3</v>
          </cell>
          <cell r="G261" t="str">
            <v>459.80</v>
          </cell>
          <cell r="H261">
            <v>459.8</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0</v>
          </cell>
          <cell r="AH261">
            <v>0</v>
          </cell>
          <cell r="AI261">
            <v>0</v>
          </cell>
          <cell r="AJ261" t="str">
            <v>N</v>
          </cell>
        </row>
        <row r="262">
          <cell r="A262" t="str">
            <v>04-07-a</v>
          </cell>
          <cell r="B262" t="str">
            <v>Dismantling stone in Wooden crates</v>
          </cell>
          <cell r="C262" t="str">
            <v>100 Cft</v>
          </cell>
          <cell r="D262" t="str">
            <v>868.00</v>
          </cell>
          <cell r="E262" t="str">
            <v>868.00</v>
          </cell>
          <cell r="F262" t="str">
            <v>m3</v>
          </cell>
          <cell r="G262" t="str">
            <v>306.53</v>
          </cell>
          <cell r="H262">
            <v>306.52999999999997</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0</v>
          </cell>
          <cell r="AH262">
            <v>0</v>
          </cell>
          <cell r="AI262">
            <v>0</v>
          </cell>
          <cell r="AJ262" t="str">
            <v>N</v>
          </cell>
        </row>
        <row r="263">
          <cell r="A263" t="str">
            <v>04-07-b</v>
          </cell>
          <cell r="B263" t="str">
            <v>Dismantling stone in Wire crates</v>
          </cell>
          <cell r="C263" t="str">
            <v>100 Cft</v>
          </cell>
          <cell r="D263" t="str">
            <v>1,085.00</v>
          </cell>
          <cell r="E263" t="str">
            <v>1,085.00</v>
          </cell>
          <cell r="F263" t="str">
            <v>m3</v>
          </cell>
          <cell r="G263" t="str">
            <v>383.16</v>
          </cell>
          <cell r="H263">
            <v>383.16</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t="str">
            <v>N</v>
          </cell>
        </row>
        <row r="264">
          <cell r="A264" t="str">
            <v>04-08</v>
          </cell>
          <cell r="B264" t="str">
            <v>Dismantling stone ware drain including base concrete</v>
          </cell>
          <cell r="C264" t="str">
            <v>100 Cft</v>
          </cell>
          <cell r="D264" t="str">
            <v>744.00</v>
          </cell>
          <cell r="E264" t="str">
            <v>744.00</v>
          </cell>
          <cell r="F264" t="str">
            <v>m3</v>
          </cell>
          <cell r="G264" t="str">
            <v>262.74</v>
          </cell>
          <cell r="H264">
            <v>262.74</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0</v>
          </cell>
          <cell r="AH264">
            <v>0</v>
          </cell>
          <cell r="AI264">
            <v>0</v>
          </cell>
          <cell r="AJ264" t="str">
            <v>N</v>
          </cell>
        </row>
        <row r="265">
          <cell r="A265" t="str">
            <v>04-09</v>
          </cell>
          <cell r="B265" t="str">
            <v>Dismantling mud/pise walling</v>
          </cell>
          <cell r="C265" t="str">
            <v>100 Cft</v>
          </cell>
          <cell r="D265" t="str">
            <v>217.00</v>
          </cell>
          <cell r="E265" t="str">
            <v>217.00</v>
          </cell>
          <cell r="F265" t="str">
            <v>m3</v>
          </cell>
          <cell r="G265" t="str">
            <v>76.63</v>
          </cell>
          <cell r="H265">
            <v>76.63</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0</v>
          </cell>
          <cell r="AG265">
            <v>0</v>
          </cell>
          <cell r="AH265">
            <v>0</v>
          </cell>
          <cell r="AI265">
            <v>0</v>
          </cell>
          <cell r="AJ265" t="str">
            <v>N</v>
          </cell>
        </row>
        <row r="266">
          <cell r="A266" t="str">
            <v>04-10</v>
          </cell>
          <cell r="B266" t="str">
            <v>Dismantling sun dried brick masonry</v>
          </cell>
          <cell r="C266" t="str">
            <v>100 Cft</v>
          </cell>
          <cell r="D266" t="str">
            <v>542.50</v>
          </cell>
          <cell r="E266" t="str">
            <v>542.50</v>
          </cell>
          <cell r="F266" t="str">
            <v>m3</v>
          </cell>
          <cell r="G266" t="str">
            <v>191.58</v>
          </cell>
          <cell r="H266">
            <v>191.58</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t="str">
            <v>N</v>
          </cell>
        </row>
        <row r="267">
          <cell r="A267" t="str">
            <v>04-11</v>
          </cell>
          <cell r="B267" t="str">
            <v>Dismantling dry brick masonry</v>
          </cell>
          <cell r="C267" t="str">
            <v>100 Cft</v>
          </cell>
          <cell r="D267" t="str">
            <v>368.90</v>
          </cell>
          <cell r="E267" t="str">
            <v>368.90</v>
          </cell>
          <cell r="F267" t="str">
            <v>m3</v>
          </cell>
          <cell r="G267" t="str">
            <v>130.28</v>
          </cell>
          <cell r="H267">
            <v>130.28</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t="str">
            <v>N</v>
          </cell>
        </row>
        <row r="268">
          <cell r="A268" t="str">
            <v>04-12</v>
          </cell>
          <cell r="B268" t="str">
            <v>Dismantling brick work in mud mortar</v>
          </cell>
          <cell r="C268" t="str">
            <v>100 Cft</v>
          </cell>
          <cell r="D268" t="str">
            <v>759.50</v>
          </cell>
          <cell r="E268" t="str">
            <v>759.50</v>
          </cell>
          <cell r="F268" t="str">
            <v>m3</v>
          </cell>
          <cell r="G268" t="str">
            <v>268.22</v>
          </cell>
          <cell r="H268">
            <v>268.22000000000003</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0</v>
          </cell>
          <cell r="AG268">
            <v>0</v>
          </cell>
          <cell r="AH268">
            <v>0</v>
          </cell>
          <cell r="AI268">
            <v>0</v>
          </cell>
          <cell r="AJ268" t="str">
            <v>N</v>
          </cell>
        </row>
        <row r="269">
          <cell r="A269" t="str">
            <v>04-13</v>
          </cell>
          <cell r="B269" t="str">
            <v>Dismantling brick work in lime or cement mortar</v>
          </cell>
          <cell r="C269" t="str">
            <v>100 Cft</v>
          </cell>
          <cell r="D269" t="str">
            <v>1,844.50</v>
          </cell>
          <cell r="E269" t="str">
            <v>1,844.50</v>
          </cell>
          <cell r="F269" t="str">
            <v>m3</v>
          </cell>
          <cell r="G269" t="str">
            <v>651.38</v>
          </cell>
          <cell r="H269">
            <v>651.38</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0</v>
          </cell>
          <cell r="AG269">
            <v>0</v>
          </cell>
          <cell r="AH269">
            <v>0</v>
          </cell>
          <cell r="AI269">
            <v>0</v>
          </cell>
          <cell r="AJ269" t="str">
            <v>N</v>
          </cell>
        </row>
        <row r="270">
          <cell r="A270" t="str">
            <v>04-14</v>
          </cell>
          <cell r="B270" t="str">
            <v>Dismantling cement block masonry</v>
          </cell>
          <cell r="C270" t="str">
            <v>100 Cft</v>
          </cell>
          <cell r="D270" t="str">
            <v>1,627.50</v>
          </cell>
          <cell r="E270" t="str">
            <v>1,627.50</v>
          </cell>
          <cell r="F270" t="str">
            <v>m3</v>
          </cell>
          <cell r="G270" t="str">
            <v>574.75</v>
          </cell>
          <cell r="H270">
            <v>574.75</v>
          </cell>
          <cell r="I270">
            <v>0</v>
          </cell>
          <cell r="J270">
            <v>0</v>
          </cell>
          <cell r="K270">
            <v>0</v>
          </cell>
          <cell r="L270">
            <v>0</v>
          </cell>
          <cell r="M270">
            <v>0</v>
          </cell>
          <cell r="N270">
            <v>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0</v>
          </cell>
          <cell r="AH270">
            <v>0</v>
          </cell>
          <cell r="AI270">
            <v>0</v>
          </cell>
          <cell r="AJ270" t="str">
            <v>N</v>
          </cell>
        </row>
        <row r="271">
          <cell r="A271" t="str">
            <v>04-15</v>
          </cell>
          <cell r="B271" t="str">
            <v>Dismantling Dhajji walling</v>
          </cell>
          <cell r="C271" t="str">
            <v>100 Cft</v>
          </cell>
          <cell r="D271" t="str">
            <v>434.00</v>
          </cell>
          <cell r="E271" t="str">
            <v>434.00</v>
          </cell>
          <cell r="F271" t="str">
            <v>m3</v>
          </cell>
          <cell r="G271" t="str">
            <v>153.27</v>
          </cell>
          <cell r="H271">
            <v>153.27000000000001</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0</v>
          </cell>
          <cell r="AC271">
            <v>0</v>
          </cell>
          <cell r="AD271">
            <v>0</v>
          </cell>
          <cell r="AE271">
            <v>0</v>
          </cell>
          <cell r="AF271">
            <v>0</v>
          </cell>
          <cell r="AG271">
            <v>0</v>
          </cell>
          <cell r="AH271">
            <v>0</v>
          </cell>
          <cell r="AI271">
            <v>0</v>
          </cell>
          <cell r="AJ271" t="str">
            <v>N</v>
          </cell>
        </row>
        <row r="272">
          <cell r="A272" t="str">
            <v>04-16</v>
          </cell>
          <cell r="B272" t="str">
            <v>Dismantling mud concrete</v>
          </cell>
          <cell r="C272" t="str">
            <v>100 Cft</v>
          </cell>
          <cell r="D272" t="str">
            <v>868.00</v>
          </cell>
          <cell r="E272" t="str">
            <v>868.00</v>
          </cell>
          <cell r="F272" t="str">
            <v>m3</v>
          </cell>
          <cell r="G272" t="str">
            <v>306.53</v>
          </cell>
          <cell r="H272">
            <v>306.52999999999997</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v>0</v>
          </cell>
          <cell r="AG272">
            <v>0</v>
          </cell>
          <cell r="AH272">
            <v>0</v>
          </cell>
          <cell r="AI272">
            <v>0</v>
          </cell>
          <cell r="AJ272" t="str">
            <v>N</v>
          </cell>
        </row>
        <row r="273">
          <cell r="A273" t="str">
            <v>04-17</v>
          </cell>
          <cell r="B273" t="str">
            <v>Dismantling lime concrete</v>
          </cell>
          <cell r="C273" t="str">
            <v>100 Cft</v>
          </cell>
          <cell r="D273" t="str">
            <v>1,193.50</v>
          </cell>
          <cell r="E273" t="str">
            <v>1,193.50</v>
          </cell>
          <cell r="F273" t="str">
            <v>m3</v>
          </cell>
          <cell r="G273" t="str">
            <v>421.48</v>
          </cell>
          <cell r="H273">
            <v>421.48</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v>
          </cell>
          <cell r="AJ273" t="str">
            <v>N</v>
          </cell>
        </row>
        <row r="274">
          <cell r="A274" t="str">
            <v>04-18</v>
          </cell>
          <cell r="B274" t="str">
            <v>Dismantling lime or cement concrete, under water</v>
          </cell>
          <cell r="C274" t="str">
            <v>100 Cft</v>
          </cell>
          <cell r="D274" t="str">
            <v>4,557.00</v>
          </cell>
          <cell r="E274" t="str">
            <v>4,557.00</v>
          </cell>
          <cell r="F274" t="str">
            <v>m3</v>
          </cell>
          <cell r="G274" t="str">
            <v>1,609.29</v>
          </cell>
          <cell r="H274">
            <v>1609.29</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0</v>
          </cell>
          <cell r="AG274">
            <v>0</v>
          </cell>
          <cell r="AH274">
            <v>0</v>
          </cell>
          <cell r="AI274">
            <v>0</v>
          </cell>
          <cell r="AJ274" t="str">
            <v>N</v>
          </cell>
        </row>
        <row r="275">
          <cell r="A275" t="str">
            <v>04-19-a</v>
          </cell>
          <cell r="B275" t="str">
            <v>Dismantling : Plain Cement Concrete 1:4:8</v>
          </cell>
          <cell r="C275" t="str">
            <v>100 Cft</v>
          </cell>
          <cell r="D275" t="str">
            <v>2,387.00</v>
          </cell>
          <cell r="E275" t="str">
            <v>2,387.00</v>
          </cell>
          <cell r="F275" t="str">
            <v>m3</v>
          </cell>
          <cell r="G275" t="str">
            <v>842.96</v>
          </cell>
          <cell r="H275">
            <v>842.96</v>
          </cell>
          <cell r="I275">
            <v>0</v>
          </cell>
          <cell r="J275">
            <v>0</v>
          </cell>
          <cell r="K275">
            <v>0</v>
          </cell>
          <cell r="L275">
            <v>0</v>
          </cell>
          <cell r="M275">
            <v>0</v>
          </cell>
          <cell r="N275">
            <v>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0</v>
          </cell>
          <cell r="AG275">
            <v>0</v>
          </cell>
          <cell r="AH275">
            <v>0</v>
          </cell>
          <cell r="AI275">
            <v>0</v>
          </cell>
          <cell r="AJ275" t="str">
            <v>N</v>
          </cell>
        </row>
        <row r="276">
          <cell r="A276" t="str">
            <v>04-19-b</v>
          </cell>
          <cell r="B276" t="str">
            <v>Dismantling : Plain Cement Concrete 1:3:6</v>
          </cell>
          <cell r="C276" t="str">
            <v>100 Cft</v>
          </cell>
          <cell r="D276" t="str">
            <v>3,906.00</v>
          </cell>
          <cell r="E276" t="str">
            <v>3,906.00</v>
          </cell>
          <cell r="F276" t="str">
            <v>m3</v>
          </cell>
          <cell r="G276" t="str">
            <v>1,379.39</v>
          </cell>
          <cell r="H276">
            <v>1379.39</v>
          </cell>
          <cell r="I276">
            <v>0</v>
          </cell>
          <cell r="J276">
            <v>0</v>
          </cell>
          <cell r="K276">
            <v>0</v>
          </cell>
          <cell r="L276">
            <v>0</v>
          </cell>
          <cell r="M276">
            <v>0</v>
          </cell>
          <cell r="N276">
            <v>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0</v>
          </cell>
          <cell r="AD276">
            <v>0</v>
          </cell>
          <cell r="AE276">
            <v>0</v>
          </cell>
          <cell r="AF276">
            <v>0</v>
          </cell>
          <cell r="AG276">
            <v>0</v>
          </cell>
          <cell r="AH276">
            <v>0</v>
          </cell>
          <cell r="AI276">
            <v>0</v>
          </cell>
          <cell r="AJ276" t="str">
            <v>N</v>
          </cell>
        </row>
        <row r="277">
          <cell r="A277" t="str">
            <v>04-19-c</v>
          </cell>
          <cell r="B277" t="str">
            <v>Dismantling : Plain Cement Concrete 1:2:4</v>
          </cell>
          <cell r="C277" t="str">
            <v>100 Cft</v>
          </cell>
          <cell r="D277" t="str">
            <v>4,774.00</v>
          </cell>
          <cell r="E277" t="str">
            <v>4,774.00</v>
          </cell>
          <cell r="F277" t="str">
            <v>m3</v>
          </cell>
          <cell r="G277" t="str">
            <v>1,685.92</v>
          </cell>
          <cell r="H277">
            <v>1685.92</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0</v>
          </cell>
          <cell r="AG277">
            <v>0</v>
          </cell>
          <cell r="AH277">
            <v>0</v>
          </cell>
          <cell r="AI277">
            <v>0</v>
          </cell>
          <cell r="AJ277" t="str">
            <v>N</v>
          </cell>
        </row>
        <row r="278">
          <cell r="A278" t="str">
            <v>04-19-d</v>
          </cell>
          <cell r="B278" t="str">
            <v>Dismantling : Cement Concrete with brick aggregate</v>
          </cell>
          <cell r="C278" t="str">
            <v>100 Cft</v>
          </cell>
          <cell r="D278" t="str">
            <v>1,302.00</v>
          </cell>
          <cell r="E278" t="str">
            <v>1,302.00</v>
          </cell>
          <cell r="F278" t="str">
            <v>m3</v>
          </cell>
          <cell r="G278" t="str">
            <v>459.80</v>
          </cell>
          <cell r="H278">
            <v>459.8</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0</v>
          </cell>
          <cell r="AI278">
            <v>0</v>
          </cell>
          <cell r="AJ278" t="str">
            <v>N</v>
          </cell>
        </row>
        <row r="279">
          <cell r="A279" t="str">
            <v>04-19-e</v>
          </cell>
          <cell r="B279" t="str">
            <v>Dismantling : DPC of cement concrete 1.5" thick and clearing the site</v>
          </cell>
          <cell r="C279" t="str">
            <v>100 Sft</v>
          </cell>
          <cell r="D279" t="str">
            <v>589.81</v>
          </cell>
          <cell r="E279" t="str">
            <v>589.81</v>
          </cell>
          <cell r="F279" t="str">
            <v>m2</v>
          </cell>
          <cell r="G279" t="str">
            <v>63.46</v>
          </cell>
          <cell r="H279">
            <v>63.46</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0</v>
          </cell>
          <cell r="AI279">
            <v>0</v>
          </cell>
          <cell r="AJ279" t="str">
            <v>N</v>
          </cell>
        </row>
        <row r="280">
          <cell r="A280" t="str">
            <v>04-20</v>
          </cell>
          <cell r="B280" t="str">
            <v>Dismantling RCC, separating reinforcement, cleaning &amp; straightening the same</v>
          </cell>
          <cell r="C280" t="str">
            <v>100 Cft</v>
          </cell>
          <cell r="D280" t="str">
            <v>7,812.00</v>
          </cell>
          <cell r="E280" t="str">
            <v>7,812.00</v>
          </cell>
          <cell r="F280" t="str">
            <v>m3</v>
          </cell>
          <cell r="G280" t="str">
            <v>2,758.78</v>
          </cell>
          <cell r="H280">
            <v>2758.78</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0</v>
          </cell>
          <cell r="AJ280" t="str">
            <v>N</v>
          </cell>
        </row>
        <row r="281">
          <cell r="A281" t="str">
            <v>04-21</v>
          </cell>
          <cell r="B281" t="str">
            <v>Dismantling sirki sarkanda or thached roofing supported on battens or ballies</v>
          </cell>
          <cell r="C281" t="str">
            <v>100 Sft</v>
          </cell>
          <cell r="D281" t="str">
            <v>260.40</v>
          </cell>
          <cell r="E281" t="str">
            <v>260.40</v>
          </cell>
          <cell r="F281" t="str">
            <v>m2</v>
          </cell>
          <cell r="G281" t="str">
            <v>28.02</v>
          </cell>
          <cell r="H281">
            <v>28.02</v>
          </cell>
          <cell r="I281">
            <v>0</v>
          </cell>
          <cell r="J281">
            <v>0</v>
          </cell>
          <cell r="K281">
            <v>0</v>
          </cell>
          <cell r="L281">
            <v>0</v>
          </cell>
          <cell r="M281">
            <v>0</v>
          </cell>
          <cell r="N281">
            <v>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I281">
            <v>0</v>
          </cell>
          <cell r="AJ281" t="str">
            <v>N</v>
          </cell>
        </row>
        <row r="282">
          <cell r="A282" t="str">
            <v>04-22-a</v>
          </cell>
          <cell r="B282" t="str">
            <v>Dismantling 1st class tile roofing</v>
          </cell>
          <cell r="C282" t="str">
            <v>100 Sft</v>
          </cell>
          <cell r="D282" t="str">
            <v>651.00</v>
          </cell>
          <cell r="E282" t="str">
            <v>651.00</v>
          </cell>
          <cell r="F282" t="str">
            <v>m2</v>
          </cell>
          <cell r="G282" t="str">
            <v>70.05</v>
          </cell>
          <cell r="H282">
            <v>70.05</v>
          </cell>
          <cell r="I282">
            <v>0</v>
          </cell>
          <cell r="J282">
            <v>0</v>
          </cell>
          <cell r="K282">
            <v>0</v>
          </cell>
          <cell r="L282">
            <v>0</v>
          </cell>
          <cell r="M282">
            <v>0</v>
          </cell>
          <cell r="N282">
            <v>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0</v>
          </cell>
          <cell r="AH282">
            <v>0</v>
          </cell>
          <cell r="AI282">
            <v>0</v>
          </cell>
          <cell r="AJ282" t="str">
            <v>N</v>
          </cell>
        </row>
        <row r="283">
          <cell r="A283" t="str">
            <v>04-22-b</v>
          </cell>
          <cell r="B283" t="str">
            <v>Dismantling 2nd class tile roofing</v>
          </cell>
          <cell r="C283" t="str">
            <v>100 Sft</v>
          </cell>
          <cell r="D283" t="str">
            <v>536.42</v>
          </cell>
          <cell r="E283" t="str">
            <v>536.42</v>
          </cell>
          <cell r="F283" t="str">
            <v>m2</v>
          </cell>
          <cell r="G283" t="str">
            <v>57.72</v>
          </cell>
          <cell r="H283">
            <v>57.72</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v>0</v>
          </cell>
          <cell r="AF283">
            <v>0</v>
          </cell>
          <cell r="AG283">
            <v>0</v>
          </cell>
          <cell r="AH283">
            <v>0</v>
          </cell>
          <cell r="AI283">
            <v>0</v>
          </cell>
          <cell r="AJ283" t="str">
            <v>N</v>
          </cell>
        </row>
        <row r="284">
          <cell r="A284" t="str">
            <v>04-23</v>
          </cell>
          <cell r="B284" t="str">
            <v>Dismantling from any height, asbestos sheets &amp; ridge coping</v>
          </cell>
          <cell r="C284" t="str">
            <v>100 Sft</v>
          </cell>
          <cell r="D284" t="str">
            <v>403.00</v>
          </cell>
          <cell r="E284" t="str">
            <v>403.00</v>
          </cell>
          <cell r="F284" t="str">
            <v>m2</v>
          </cell>
          <cell r="G284" t="str">
            <v>43.36</v>
          </cell>
          <cell r="H284">
            <v>43.36</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t="str">
            <v>N</v>
          </cell>
        </row>
        <row r="285">
          <cell r="A285" t="str">
            <v>04-24</v>
          </cell>
          <cell r="B285" t="str">
            <v>Dismantling roof of wooden planks &amp; battens from any height</v>
          </cell>
          <cell r="C285" t="str">
            <v>100 Sft</v>
          </cell>
          <cell r="D285" t="str">
            <v>322.40</v>
          </cell>
          <cell r="E285" t="str">
            <v>322.40</v>
          </cell>
          <cell r="F285" t="str">
            <v>m2</v>
          </cell>
          <cell r="G285" t="str">
            <v>34.69</v>
          </cell>
          <cell r="H285">
            <v>34.69</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J285" t="str">
            <v>N</v>
          </cell>
        </row>
        <row r="286">
          <cell r="A286" t="str">
            <v>04-25</v>
          </cell>
          <cell r="B286" t="str">
            <v>Dismantling wooden ceiling above 20' height in difficult position including lifting along live wire</v>
          </cell>
          <cell r="C286" t="str">
            <v>100 Sft</v>
          </cell>
          <cell r="D286" t="str">
            <v>1,220.66</v>
          </cell>
          <cell r="E286" t="str">
            <v>1,220.66</v>
          </cell>
          <cell r="F286" t="str">
            <v>m2</v>
          </cell>
          <cell r="G286" t="str">
            <v>131.34</v>
          </cell>
          <cell r="H286">
            <v>131.34</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t="str">
            <v>N</v>
          </cell>
        </row>
        <row r="287">
          <cell r="A287" t="str">
            <v>04-26</v>
          </cell>
          <cell r="B287" t="str">
            <v>Dismantling jack arch roofing, including removing joists</v>
          </cell>
          <cell r="C287" t="str">
            <v>100 Sft</v>
          </cell>
          <cell r="D287" t="str">
            <v>868.00</v>
          </cell>
          <cell r="E287" t="str">
            <v>868.00</v>
          </cell>
          <cell r="F287" t="str">
            <v>m2</v>
          </cell>
          <cell r="G287" t="str">
            <v>93.40</v>
          </cell>
          <cell r="H287">
            <v>93.4</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t="str">
            <v>N</v>
          </cell>
        </row>
        <row r="288">
          <cell r="A288" t="str">
            <v>04-27</v>
          </cell>
          <cell r="B288" t="str">
            <v>Dismantling RB roof complete with mud and mud plaster including reinforcement complete</v>
          </cell>
          <cell r="C288" t="str">
            <v>100 Sft</v>
          </cell>
          <cell r="D288" t="str">
            <v>1,085.00</v>
          </cell>
          <cell r="E288" t="str">
            <v>1,085.00</v>
          </cell>
          <cell r="F288" t="str">
            <v>m2</v>
          </cell>
          <cell r="G288" t="str">
            <v>116.75</v>
          </cell>
          <cell r="H288">
            <v>116.75</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t="str">
            <v>N</v>
          </cell>
        </row>
        <row r="289">
          <cell r="A289" t="str">
            <v>04-28-a</v>
          </cell>
          <cell r="B289" t="str">
            <v>Stripping and stacking: Slate or tiles from the truss roofing</v>
          </cell>
          <cell r="C289" t="str">
            <v>100 Sft</v>
          </cell>
          <cell r="D289" t="str">
            <v>414.66</v>
          </cell>
          <cell r="E289" t="str">
            <v>414.66</v>
          </cell>
          <cell r="F289" t="str">
            <v>m2</v>
          </cell>
          <cell r="G289" t="str">
            <v>44.62</v>
          </cell>
          <cell r="H289">
            <v>44.62</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t="str">
            <v>N</v>
          </cell>
        </row>
        <row r="290">
          <cell r="A290" t="str">
            <v>04-28-b</v>
          </cell>
          <cell r="B290" t="str">
            <v>Stripping and stacking: GI sheet roofing</v>
          </cell>
          <cell r="C290" t="str">
            <v>100 Sft</v>
          </cell>
          <cell r="D290" t="str">
            <v>523.28</v>
          </cell>
          <cell r="E290" t="str">
            <v>523.28</v>
          </cell>
          <cell r="F290" t="str">
            <v>m2</v>
          </cell>
          <cell r="G290" t="str">
            <v>56.30</v>
          </cell>
          <cell r="H290">
            <v>56.3</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t="str">
            <v>N</v>
          </cell>
        </row>
        <row r="291">
          <cell r="A291" t="str">
            <v>04-29</v>
          </cell>
          <cell r="B291" t="str">
            <v>Extra for dismantling CI sheet roof above 20 ft. in dificult position including lifting along live wire</v>
          </cell>
          <cell r="C291" t="str">
            <v>100 Sft</v>
          </cell>
          <cell r="D291" t="str">
            <v>852.50</v>
          </cell>
          <cell r="E291" t="str">
            <v>852.50</v>
          </cell>
          <cell r="F291" t="str">
            <v>m2</v>
          </cell>
          <cell r="G291" t="str">
            <v>91.73</v>
          </cell>
          <cell r="H291">
            <v>91.73</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t="str">
            <v>N</v>
          </cell>
        </row>
        <row r="292">
          <cell r="A292" t="str">
            <v>04-30</v>
          </cell>
          <cell r="B292" t="str">
            <v>Dismantling slates or tiles including battens, purlins and planking</v>
          </cell>
          <cell r="C292" t="str">
            <v>100 Sft</v>
          </cell>
          <cell r="D292" t="str">
            <v>868.00</v>
          </cell>
          <cell r="E292" t="str">
            <v>868.00</v>
          </cell>
          <cell r="F292" t="str">
            <v>m2</v>
          </cell>
          <cell r="G292" t="str">
            <v>93.40</v>
          </cell>
          <cell r="H292">
            <v>93.4</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t="str">
            <v>N</v>
          </cell>
        </row>
        <row r="293">
          <cell r="A293" t="str">
            <v>04-31</v>
          </cell>
          <cell r="B293" t="str">
            <v>Dismantling brick or flagged flooring without concrete foundation</v>
          </cell>
          <cell r="C293" t="str">
            <v>100 Sft</v>
          </cell>
          <cell r="D293" t="str">
            <v>368.90</v>
          </cell>
          <cell r="E293" t="str">
            <v>368.90</v>
          </cell>
          <cell r="F293" t="str">
            <v>m2</v>
          </cell>
          <cell r="G293" t="str">
            <v>39.69</v>
          </cell>
          <cell r="H293">
            <v>39.69</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0</v>
          </cell>
          <cell r="AH293">
            <v>0</v>
          </cell>
          <cell r="AI293">
            <v>0</v>
          </cell>
          <cell r="AJ293" t="str">
            <v>N</v>
          </cell>
        </row>
        <row r="294">
          <cell r="A294" t="str">
            <v>04-32</v>
          </cell>
          <cell r="B294" t="str">
            <v>Dismantling plank or wooden block flooring etc</v>
          </cell>
          <cell r="C294" t="str">
            <v>100 Sft</v>
          </cell>
          <cell r="D294" t="str">
            <v>542.50</v>
          </cell>
          <cell r="E294" t="str">
            <v>542.50</v>
          </cell>
          <cell r="F294" t="str">
            <v>m2</v>
          </cell>
          <cell r="G294" t="str">
            <v>58.37</v>
          </cell>
          <cell r="H294">
            <v>58.37</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0</v>
          </cell>
          <cell r="AH294">
            <v>0</v>
          </cell>
          <cell r="AI294">
            <v>0</v>
          </cell>
          <cell r="AJ294" t="str">
            <v>N</v>
          </cell>
        </row>
        <row r="295">
          <cell r="A295" t="str">
            <v>04-33-a</v>
          </cell>
          <cell r="B295" t="str">
            <v>Disjointing RCC pipes inside trench &amp; removing pipes &amp; stacking outside : 6" to 12" diameter</v>
          </cell>
          <cell r="C295" t="str">
            <v>100 Rft</v>
          </cell>
          <cell r="D295" t="str">
            <v>5,425.00</v>
          </cell>
          <cell r="E295" t="str">
            <v>5,425.00</v>
          </cell>
          <cell r="F295" t="str">
            <v>m</v>
          </cell>
          <cell r="G295" t="str">
            <v>177.99</v>
          </cell>
          <cell r="H295">
            <v>177.99</v>
          </cell>
          <cell r="I295">
            <v>0</v>
          </cell>
          <cell r="J295">
            <v>0</v>
          </cell>
          <cell r="K295">
            <v>0</v>
          </cell>
          <cell r="L295">
            <v>0</v>
          </cell>
          <cell r="M295">
            <v>0</v>
          </cell>
          <cell r="N295">
            <v>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t="str">
            <v>N</v>
          </cell>
        </row>
        <row r="296">
          <cell r="A296" t="str">
            <v>04-33-b</v>
          </cell>
          <cell r="B296" t="str">
            <v>Disjointing RCC pipes inside trench &amp; removing pipes &amp; stacking outside : 13" to 24" diameter</v>
          </cell>
          <cell r="C296" t="str">
            <v>100 Rft</v>
          </cell>
          <cell r="D296" t="str">
            <v>7,595.00</v>
          </cell>
          <cell r="E296" t="str">
            <v>7,595.00</v>
          </cell>
          <cell r="F296" t="str">
            <v>m</v>
          </cell>
          <cell r="G296" t="str">
            <v>249.18</v>
          </cell>
          <cell r="H296">
            <v>249.18</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t="str">
            <v>N</v>
          </cell>
        </row>
        <row r="297">
          <cell r="A297" t="str">
            <v>04-33-c</v>
          </cell>
          <cell r="B297" t="str">
            <v>Disjointing RCC pipes inside trench &amp; removing pipes &amp; stacking outside : 25" to 36" diameter</v>
          </cell>
          <cell r="C297" t="str">
            <v>100 Rft</v>
          </cell>
          <cell r="D297" t="str">
            <v>9,765.00</v>
          </cell>
          <cell r="E297" t="str">
            <v>9,765.00</v>
          </cell>
          <cell r="F297" t="str">
            <v>m</v>
          </cell>
          <cell r="G297" t="str">
            <v>320.37</v>
          </cell>
          <cell r="H297">
            <v>320.37</v>
          </cell>
          <cell r="I297">
            <v>0</v>
          </cell>
          <cell r="J297">
            <v>0</v>
          </cell>
          <cell r="K297">
            <v>0</v>
          </cell>
          <cell r="L297">
            <v>0</v>
          </cell>
          <cell r="M297">
            <v>0</v>
          </cell>
          <cell r="N297">
            <v>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0</v>
          </cell>
          <cell r="AI297">
            <v>0</v>
          </cell>
          <cell r="AJ297" t="str">
            <v>N</v>
          </cell>
        </row>
        <row r="298">
          <cell r="A298" t="str">
            <v>04-33-d</v>
          </cell>
          <cell r="B298" t="str">
            <v>Disjointing RCC pipes inside trench &amp; removing pipes &amp; stacking outside : Over 36" diameter</v>
          </cell>
          <cell r="C298" t="str">
            <v>100 Rft</v>
          </cell>
          <cell r="D298" t="str">
            <v>13,020.00</v>
          </cell>
          <cell r="E298" t="str">
            <v>13,020.00</v>
          </cell>
          <cell r="F298" t="str">
            <v>m</v>
          </cell>
          <cell r="G298" t="str">
            <v>427.17</v>
          </cell>
          <cell r="H298">
            <v>427.17</v>
          </cell>
          <cell r="I298">
            <v>0</v>
          </cell>
          <cell r="J298">
            <v>0</v>
          </cell>
          <cell r="K298">
            <v>0</v>
          </cell>
          <cell r="L298">
            <v>0</v>
          </cell>
          <cell r="M298">
            <v>0</v>
          </cell>
          <cell r="N298">
            <v>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t="str">
            <v>N</v>
          </cell>
        </row>
        <row r="299">
          <cell r="A299" t="str">
            <v>04-34</v>
          </cell>
          <cell r="B299" t="str">
            <v>Removing door with chowkat</v>
          </cell>
          <cell r="C299" t="str">
            <v>Each</v>
          </cell>
          <cell r="D299" t="str">
            <v>223.20</v>
          </cell>
          <cell r="E299" t="str">
            <v>223.20</v>
          </cell>
          <cell r="F299" t="str">
            <v>Each</v>
          </cell>
          <cell r="G299" t="str">
            <v>223.20</v>
          </cell>
          <cell r="H299">
            <v>223.2</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0</v>
          </cell>
          <cell r="AJ299" t="str">
            <v>N</v>
          </cell>
        </row>
        <row r="300">
          <cell r="A300" t="str">
            <v>04-35</v>
          </cell>
          <cell r="B300" t="str">
            <v>Removing windows and sky lights with chowkat</v>
          </cell>
          <cell r="C300" t="str">
            <v>Each</v>
          </cell>
          <cell r="D300" t="str">
            <v>161.20</v>
          </cell>
          <cell r="E300" t="str">
            <v>161.20</v>
          </cell>
          <cell r="F300" t="str">
            <v>Each</v>
          </cell>
          <cell r="G300" t="str">
            <v>161.20</v>
          </cell>
          <cell r="H300">
            <v>161.19999999999999</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0</v>
          </cell>
          <cell r="AI300">
            <v>0</v>
          </cell>
          <cell r="AJ300" t="str">
            <v>N</v>
          </cell>
        </row>
        <row r="301">
          <cell r="A301" t="str">
            <v>04-36</v>
          </cell>
          <cell r="B301" t="str">
            <v>Removing ventilators and wooden sunshades</v>
          </cell>
          <cell r="C301" t="str">
            <v>Each</v>
          </cell>
          <cell r="D301" t="str">
            <v>80.60</v>
          </cell>
          <cell r="E301" t="str">
            <v>80.60</v>
          </cell>
          <cell r="F301" t="str">
            <v>Each</v>
          </cell>
          <cell r="G301" t="str">
            <v>80.60</v>
          </cell>
          <cell r="H301">
            <v>80.599999999999994</v>
          </cell>
          <cell r="I301">
            <v>0</v>
          </cell>
          <cell r="J301">
            <v>0</v>
          </cell>
          <cell r="K301">
            <v>0</v>
          </cell>
          <cell r="L301">
            <v>0</v>
          </cell>
          <cell r="M301">
            <v>0</v>
          </cell>
          <cell r="N301">
            <v>0</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0</v>
          </cell>
          <cell r="AH301">
            <v>0</v>
          </cell>
          <cell r="AI301">
            <v>0</v>
          </cell>
          <cell r="AJ301" t="str">
            <v>N</v>
          </cell>
        </row>
        <row r="302">
          <cell r="A302" t="str">
            <v>04-37-a</v>
          </cell>
          <cell r="B302" t="str">
            <v>Dismantling: Woden beams up to 12' in length</v>
          </cell>
          <cell r="C302" t="str">
            <v>Each</v>
          </cell>
          <cell r="D302" t="str">
            <v>108.50</v>
          </cell>
          <cell r="E302" t="str">
            <v>108.50</v>
          </cell>
          <cell r="F302" t="str">
            <v>Each</v>
          </cell>
          <cell r="G302" t="str">
            <v>108.50</v>
          </cell>
          <cell r="H302">
            <v>108.5</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0</v>
          </cell>
          <cell r="AH302">
            <v>0</v>
          </cell>
          <cell r="AI302">
            <v>0</v>
          </cell>
          <cell r="AJ302" t="str">
            <v>N</v>
          </cell>
        </row>
        <row r="303">
          <cell r="A303" t="str">
            <v>04-37-b</v>
          </cell>
          <cell r="B303" t="str">
            <v>Dismantling: Wooden beams from 12.1' to 23' length</v>
          </cell>
          <cell r="C303" t="str">
            <v>Each</v>
          </cell>
          <cell r="D303" t="str">
            <v>217.00</v>
          </cell>
          <cell r="E303" t="str">
            <v>217.00</v>
          </cell>
          <cell r="F303" t="str">
            <v>Each</v>
          </cell>
          <cell r="G303" t="str">
            <v>217.00</v>
          </cell>
          <cell r="H303">
            <v>217</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t="str">
            <v>N</v>
          </cell>
        </row>
        <row r="304">
          <cell r="A304" t="str">
            <v>04-37-c</v>
          </cell>
          <cell r="B304" t="str">
            <v>Dismantling: Wooden partiton Jaffry Work etc</v>
          </cell>
          <cell r="C304" t="str">
            <v>600 Sft</v>
          </cell>
          <cell r="D304" t="str">
            <v>1,551.30</v>
          </cell>
          <cell r="E304" t="str">
            <v>1,551.30</v>
          </cell>
          <cell r="F304" t="str">
            <v>m2</v>
          </cell>
          <cell r="G304" t="str">
            <v>27.82</v>
          </cell>
          <cell r="H304">
            <v>27.82</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v>0</v>
          </cell>
          <cell r="AG304">
            <v>0</v>
          </cell>
          <cell r="AH304">
            <v>0</v>
          </cell>
          <cell r="AI304">
            <v>0</v>
          </cell>
          <cell r="AJ304" t="str">
            <v>N</v>
          </cell>
        </row>
        <row r="305">
          <cell r="A305" t="str">
            <v>04-37-d</v>
          </cell>
          <cell r="B305" t="str">
            <v>Dismantling: Wooden trusses</v>
          </cell>
          <cell r="C305" t="str">
            <v>5 Cwt</v>
          </cell>
          <cell r="D305" t="str">
            <v>1,922.00</v>
          </cell>
          <cell r="E305" t="str">
            <v>1,922.00</v>
          </cell>
          <cell r="F305" t="str">
            <v>100 Kg</v>
          </cell>
          <cell r="G305" t="str">
            <v>749.58</v>
          </cell>
          <cell r="H305">
            <v>749.58</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t="str">
            <v>N</v>
          </cell>
        </row>
        <row r="306">
          <cell r="A306" t="str">
            <v>04-37-e</v>
          </cell>
          <cell r="B306" t="str">
            <v>Dismantling: Wooden palisade fencing</v>
          </cell>
          <cell r="C306" t="str">
            <v>50 Rft</v>
          </cell>
          <cell r="D306" t="str">
            <v>1,178.00</v>
          </cell>
          <cell r="E306" t="str">
            <v>1,178.00</v>
          </cell>
          <cell r="F306" t="str">
            <v>m</v>
          </cell>
          <cell r="G306" t="str">
            <v>77.30</v>
          </cell>
          <cell r="H306">
            <v>77.3</v>
          </cell>
          <cell r="I306">
            <v>0</v>
          </cell>
          <cell r="J306">
            <v>0</v>
          </cell>
          <cell r="K306">
            <v>0</v>
          </cell>
          <cell r="L306">
            <v>0</v>
          </cell>
          <cell r="M306">
            <v>0</v>
          </cell>
          <cell r="N306">
            <v>0</v>
          </cell>
          <cell r="O306">
            <v>0</v>
          </cell>
          <cell r="P306">
            <v>0</v>
          </cell>
          <cell r="Q306">
            <v>0</v>
          </cell>
          <cell r="R306">
            <v>0</v>
          </cell>
          <cell r="S306">
            <v>0</v>
          </cell>
          <cell r="T306">
            <v>0</v>
          </cell>
          <cell r="U306">
            <v>0</v>
          </cell>
          <cell r="V306">
            <v>0</v>
          </cell>
          <cell r="W306">
            <v>0</v>
          </cell>
          <cell r="X306">
            <v>0</v>
          </cell>
          <cell r="Y306">
            <v>0</v>
          </cell>
          <cell r="Z306">
            <v>0</v>
          </cell>
          <cell r="AA306">
            <v>0</v>
          </cell>
          <cell r="AB306">
            <v>0</v>
          </cell>
          <cell r="AC306">
            <v>0</v>
          </cell>
          <cell r="AD306">
            <v>0</v>
          </cell>
          <cell r="AE306">
            <v>0</v>
          </cell>
          <cell r="AF306">
            <v>0</v>
          </cell>
          <cell r="AG306">
            <v>0</v>
          </cell>
          <cell r="AH306">
            <v>0</v>
          </cell>
          <cell r="AI306">
            <v>0</v>
          </cell>
          <cell r="AJ306" t="str">
            <v>N</v>
          </cell>
        </row>
        <row r="307">
          <cell r="A307" t="str">
            <v>04-38</v>
          </cell>
          <cell r="B307" t="str">
            <v>Dismantling iron work of trusses, sheds, water tanks, etc excluding cutting of rivets</v>
          </cell>
          <cell r="C307" t="str">
            <v>5 Cwt</v>
          </cell>
          <cell r="D307" t="str">
            <v>2,046.00</v>
          </cell>
          <cell r="E307" t="str">
            <v>2,046.00</v>
          </cell>
          <cell r="F307" t="str">
            <v>100 Kg</v>
          </cell>
          <cell r="G307" t="str">
            <v>797.94</v>
          </cell>
          <cell r="H307">
            <v>797.94</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v>0</v>
          </cell>
          <cell r="AD307">
            <v>0</v>
          </cell>
          <cell r="AE307">
            <v>0</v>
          </cell>
          <cell r="AF307">
            <v>0</v>
          </cell>
          <cell r="AG307">
            <v>0</v>
          </cell>
          <cell r="AH307">
            <v>0</v>
          </cell>
          <cell r="AI307">
            <v>0</v>
          </cell>
          <cell r="AJ307" t="str">
            <v>N</v>
          </cell>
        </row>
        <row r="308">
          <cell r="A308" t="str">
            <v>04-39</v>
          </cell>
          <cell r="B308" t="str">
            <v>Dismantling rolled steel beams or iron rails etc.</v>
          </cell>
          <cell r="C308" t="str">
            <v>12 Cwt</v>
          </cell>
          <cell r="D308" t="str">
            <v>2,170.00</v>
          </cell>
          <cell r="E308" t="str">
            <v>2,170.00</v>
          </cell>
          <cell r="F308" t="str">
            <v>100 Kg</v>
          </cell>
          <cell r="G308" t="str">
            <v>355.88</v>
          </cell>
          <cell r="H308">
            <v>355.88</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0</v>
          </cell>
          <cell r="AH308">
            <v>0</v>
          </cell>
          <cell r="AI308">
            <v>0</v>
          </cell>
          <cell r="AJ308" t="str">
            <v>N</v>
          </cell>
        </row>
        <row r="309">
          <cell r="A309" t="str">
            <v>04-40</v>
          </cell>
          <cell r="B309" t="str">
            <v>Dismantling iron latrine</v>
          </cell>
          <cell r="C309" t="str">
            <v>Each</v>
          </cell>
          <cell r="D309" t="str">
            <v>806.00</v>
          </cell>
          <cell r="E309" t="str">
            <v>806.00</v>
          </cell>
          <cell r="F309" t="str">
            <v>Each</v>
          </cell>
          <cell r="G309" t="str">
            <v>806.00</v>
          </cell>
          <cell r="H309">
            <v>806</v>
          </cell>
          <cell r="I309">
            <v>0</v>
          </cell>
          <cell r="J309">
            <v>0</v>
          </cell>
          <cell r="K309">
            <v>0</v>
          </cell>
          <cell r="L309">
            <v>0</v>
          </cell>
          <cell r="M309">
            <v>0</v>
          </cell>
          <cell r="N309">
            <v>0</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t="str">
            <v>N</v>
          </cell>
        </row>
        <row r="310">
          <cell r="A310" t="str">
            <v>04-41</v>
          </cell>
          <cell r="B310" t="str">
            <v>Dismantling tees, bends or sluice valves upto 12" i/d</v>
          </cell>
          <cell r="C310" t="str">
            <v xml:space="preserve">Each/25mm </v>
          </cell>
          <cell r="D310" t="str">
            <v>11.78</v>
          </cell>
          <cell r="E310" t="str">
            <v>11.78</v>
          </cell>
          <cell r="F310" t="str">
            <v>Ea/25mm D</v>
          </cell>
          <cell r="G310" t="str">
            <v>11.78</v>
          </cell>
          <cell r="H310">
            <v>11.78</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v>
          </cell>
          <cell r="AJ310" t="str">
            <v>N</v>
          </cell>
        </row>
        <row r="311">
          <cell r="A311" t="str">
            <v>04-42-a</v>
          </cell>
          <cell r="B311" t="str">
            <v>Dismantling water column : BG</v>
          </cell>
          <cell r="C311" t="str">
            <v>Each</v>
          </cell>
          <cell r="D311" t="str">
            <v>5,890.00</v>
          </cell>
          <cell r="E311" t="str">
            <v>5,890.00</v>
          </cell>
          <cell r="F311" t="str">
            <v>Each</v>
          </cell>
          <cell r="G311" t="str">
            <v>5,890.00</v>
          </cell>
          <cell r="H311">
            <v>5890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v>
          </cell>
          <cell r="AJ311" t="str">
            <v>N</v>
          </cell>
        </row>
        <row r="312">
          <cell r="A312" t="str">
            <v>04-42-b</v>
          </cell>
          <cell r="B312" t="str">
            <v>Dismantling water column : MG or NG</v>
          </cell>
          <cell r="C312" t="str">
            <v>Each</v>
          </cell>
          <cell r="D312" t="str">
            <v>3,968.00</v>
          </cell>
          <cell r="E312" t="str">
            <v>3,968.00</v>
          </cell>
          <cell r="F312" t="str">
            <v>Each</v>
          </cell>
          <cell r="G312" t="str">
            <v>3,968.00</v>
          </cell>
          <cell r="H312">
            <v>3968</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0</v>
          </cell>
          <cell r="AH312">
            <v>0</v>
          </cell>
          <cell r="AI312">
            <v>0</v>
          </cell>
          <cell r="AJ312" t="str">
            <v>N</v>
          </cell>
        </row>
        <row r="313">
          <cell r="A313" t="str">
            <v>04-43</v>
          </cell>
          <cell r="B313" t="str">
            <v>Dismantling all type of wire fencing, including rolling wire into bundles and collecting material</v>
          </cell>
          <cell r="C313" t="str">
            <v>230 Rft</v>
          </cell>
          <cell r="D313" t="str">
            <v>868.00</v>
          </cell>
          <cell r="E313" t="str">
            <v>868.00</v>
          </cell>
          <cell r="F313" t="str">
            <v>m</v>
          </cell>
          <cell r="G313" t="str">
            <v>12.38</v>
          </cell>
          <cell r="H313">
            <v>12.38</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t="str">
            <v>N</v>
          </cell>
        </row>
        <row r="314">
          <cell r="A314" t="str">
            <v>04-44</v>
          </cell>
          <cell r="B314" t="str">
            <v xml:space="preserve">Dismantling wire netting of tennis courts and frame work </v>
          </cell>
          <cell r="C314" t="str">
            <v>100 Sft</v>
          </cell>
          <cell r="D314" t="str">
            <v>173.60</v>
          </cell>
          <cell r="E314" t="str">
            <v>173.60</v>
          </cell>
          <cell r="F314" t="str">
            <v>m2</v>
          </cell>
          <cell r="G314" t="str">
            <v>18.68</v>
          </cell>
          <cell r="H314">
            <v>18.68</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t="str">
            <v>N</v>
          </cell>
        </row>
        <row r="315">
          <cell r="A315" t="str">
            <v>04-45</v>
          </cell>
          <cell r="B315" t="str">
            <v>Dismantling cloth ceiling and supporting timber</v>
          </cell>
          <cell r="C315" t="str">
            <v>100 Sft</v>
          </cell>
          <cell r="D315" t="str">
            <v>325.50</v>
          </cell>
          <cell r="E315" t="str">
            <v>325.50</v>
          </cell>
          <cell r="F315" t="str">
            <v>m2</v>
          </cell>
          <cell r="G315" t="str">
            <v>35.02</v>
          </cell>
          <cell r="H315">
            <v>35.020000000000003</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0</v>
          </cell>
          <cell r="AI315">
            <v>0</v>
          </cell>
          <cell r="AJ315" t="str">
            <v>N</v>
          </cell>
        </row>
        <row r="316">
          <cell r="A316" t="str">
            <v>04-46</v>
          </cell>
          <cell r="B316" t="str">
            <v>Dismantling and removing road metalling</v>
          </cell>
          <cell r="C316" t="str">
            <v>100 Cft</v>
          </cell>
          <cell r="D316" t="str">
            <v>868.00</v>
          </cell>
          <cell r="E316" t="str">
            <v>868.00</v>
          </cell>
          <cell r="F316" t="str">
            <v>m3</v>
          </cell>
          <cell r="G316" t="str">
            <v>306.53</v>
          </cell>
          <cell r="H316">
            <v>306.52999999999997</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t="str">
            <v>N</v>
          </cell>
        </row>
        <row r="317">
          <cell r="A317" t="str">
            <v>04-47</v>
          </cell>
          <cell r="B317" t="str">
            <v>Dismantling &amp; removing road pavement etc including screening &amp; stacking of by-products upto 50m.</v>
          </cell>
          <cell r="C317" t="str">
            <v>100 Sft</v>
          </cell>
          <cell r="D317" t="str">
            <v>5,694.08</v>
          </cell>
          <cell r="E317" t="str">
            <v>5,694.08</v>
          </cell>
          <cell r="F317" t="str">
            <v>m2</v>
          </cell>
          <cell r="G317" t="str">
            <v>612.68</v>
          </cell>
          <cell r="H317">
            <v>612.67999999999995</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v>0</v>
          </cell>
          <cell r="AD317">
            <v>0</v>
          </cell>
          <cell r="AE317">
            <v>0</v>
          </cell>
          <cell r="AF317">
            <v>0</v>
          </cell>
          <cell r="AG317">
            <v>0</v>
          </cell>
          <cell r="AH317">
            <v>0</v>
          </cell>
          <cell r="AI317">
            <v>0</v>
          </cell>
          <cell r="AJ317" t="str">
            <v>N</v>
          </cell>
        </row>
        <row r="318">
          <cell r="A318" t="str">
            <v>04-48-a</v>
          </cell>
          <cell r="B318" t="str">
            <v>Removing from walls: Mud plaster</v>
          </cell>
          <cell r="C318" t="str">
            <v>500 Sft</v>
          </cell>
          <cell r="D318" t="str">
            <v>434.00</v>
          </cell>
          <cell r="E318" t="str">
            <v>434.00</v>
          </cell>
          <cell r="F318" t="str">
            <v>m2</v>
          </cell>
          <cell r="G318" t="str">
            <v>9.34</v>
          </cell>
          <cell r="H318">
            <v>9.34</v>
          </cell>
          <cell r="I318">
            <v>0</v>
          </cell>
          <cell r="J318">
            <v>0</v>
          </cell>
          <cell r="K318">
            <v>0</v>
          </cell>
          <cell r="L318">
            <v>0</v>
          </cell>
          <cell r="M318">
            <v>0</v>
          </cell>
          <cell r="N318">
            <v>0</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t="str">
            <v>N</v>
          </cell>
        </row>
        <row r="319">
          <cell r="A319" t="str">
            <v>04-48-b</v>
          </cell>
          <cell r="B319" t="str">
            <v>Removing from walls: Cement or lime plaster</v>
          </cell>
          <cell r="C319" t="str">
            <v>250 Sft</v>
          </cell>
          <cell r="D319" t="str">
            <v>434.00</v>
          </cell>
          <cell r="E319" t="str">
            <v>434.00</v>
          </cell>
          <cell r="F319" t="str">
            <v>m2</v>
          </cell>
          <cell r="G319" t="str">
            <v>18.68</v>
          </cell>
          <cell r="H319">
            <v>18.68</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0</v>
          </cell>
          <cell r="AI319">
            <v>0</v>
          </cell>
          <cell r="AJ319" t="str">
            <v>N</v>
          </cell>
        </row>
        <row r="320">
          <cell r="A320" t="str">
            <v>04-49-a</v>
          </cell>
          <cell r="B320" t="str">
            <v>Scraping : White wash or colour wash</v>
          </cell>
          <cell r="C320" t="str">
            <v>100 Sft</v>
          </cell>
          <cell r="D320" t="str">
            <v>108.50</v>
          </cell>
          <cell r="E320" t="str">
            <v>108.50</v>
          </cell>
          <cell r="F320" t="str">
            <v>m2</v>
          </cell>
          <cell r="G320" t="str">
            <v>11.67</v>
          </cell>
          <cell r="H320">
            <v>11.67</v>
          </cell>
          <cell r="I320">
            <v>0</v>
          </cell>
          <cell r="J320">
            <v>0</v>
          </cell>
          <cell r="K320">
            <v>0</v>
          </cell>
          <cell r="L320">
            <v>0</v>
          </cell>
          <cell r="M320">
            <v>0</v>
          </cell>
          <cell r="N320">
            <v>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0</v>
          </cell>
          <cell r="AC320">
            <v>0</v>
          </cell>
          <cell r="AD320">
            <v>0</v>
          </cell>
          <cell r="AE320">
            <v>0</v>
          </cell>
          <cell r="AF320">
            <v>0</v>
          </cell>
          <cell r="AG320">
            <v>0</v>
          </cell>
          <cell r="AH320">
            <v>0</v>
          </cell>
          <cell r="AI320">
            <v>0</v>
          </cell>
          <cell r="AJ320" t="str">
            <v>N</v>
          </cell>
        </row>
        <row r="321">
          <cell r="A321" t="str">
            <v>04-49-b</v>
          </cell>
          <cell r="B321" t="str">
            <v>Scraping : Ordinary distemper, oil bound distemper or paint off wall</v>
          </cell>
          <cell r="C321" t="str">
            <v>100 Sft</v>
          </cell>
          <cell r="D321" t="str">
            <v>325.50</v>
          </cell>
          <cell r="E321" t="str">
            <v>325.50</v>
          </cell>
          <cell r="F321" t="str">
            <v>m2</v>
          </cell>
          <cell r="G321" t="str">
            <v>35.02</v>
          </cell>
          <cell r="H321">
            <v>35.020000000000003</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0</v>
          </cell>
          <cell r="AI321">
            <v>0</v>
          </cell>
          <cell r="AJ321" t="str">
            <v>N</v>
          </cell>
        </row>
        <row r="322">
          <cell r="A322" t="str">
            <v>04-50</v>
          </cell>
          <cell r="B322" t="str">
            <v>Dismantling glazed or accoustics tiles etc</v>
          </cell>
          <cell r="C322" t="str">
            <v>100 Sft</v>
          </cell>
          <cell r="D322" t="str">
            <v>1,240.00</v>
          </cell>
          <cell r="E322" t="str">
            <v>1,240.00</v>
          </cell>
          <cell r="F322" t="str">
            <v>m2</v>
          </cell>
          <cell r="G322" t="str">
            <v>133.42</v>
          </cell>
          <cell r="H322">
            <v>133.41999999999999</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t="str">
            <v>N</v>
          </cell>
        </row>
        <row r="323">
          <cell r="A323" t="str">
            <v>04-51</v>
          </cell>
          <cell r="B323" t="str">
            <v>Scraping boulders.</v>
          </cell>
          <cell r="C323" t="str">
            <v>100 Cft</v>
          </cell>
          <cell r="D323" t="str">
            <v>1,475.17</v>
          </cell>
          <cell r="E323" t="str">
            <v>1,475.17</v>
          </cell>
          <cell r="F323" t="str">
            <v>m3</v>
          </cell>
          <cell r="G323" t="str">
            <v>520.95</v>
          </cell>
          <cell r="H323">
            <v>520.95000000000005</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0</v>
          </cell>
          <cell r="AH323">
            <v>0</v>
          </cell>
          <cell r="AI323">
            <v>0</v>
          </cell>
          <cell r="AJ323" t="str">
            <v>N</v>
          </cell>
        </row>
        <row r="324">
          <cell r="A324" t="str">
            <v>04-52</v>
          </cell>
          <cell r="B324" t="str">
            <v>Cleaning mortar of old stones to be used in masonry</v>
          </cell>
          <cell r="C324" t="str">
            <v>100 Cft</v>
          </cell>
          <cell r="D324" t="str">
            <v>1,519.00</v>
          </cell>
          <cell r="E324" t="str">
            <v>1,519.00</v>
          </cell>
          <cell r="F324" t="str">
            <v>m3</v>
          </cell>
          <cell r="G324" t="str">
            <v>536.43</v>
          </cell>
          <cell r="H324">
            <v>536.42999999999995</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v>0</v>
          </cell>
          <cell r="AG324">
            <v>0</v>
          </cell>
          <cell r="AH324">
            <v>0</v>
          </cell>
          <cell r="AI324">
            <v>0</v>
          </cell>
          <cell r="AJ324" t="str">
            <v>N</v>
          </cell>
        </row>
        <row r="325">
          <cell r="A325" t="str">
            <v>04-53</v>
          </cell>
          <cell r="B325" t="str">
            <v>Dismantling light, fan and call bell point including casing, capping/strip open type complete</v>
          </cell>
          <cell r="C325" t="str">
            <v>Point</v>
          </cell>
          <cell r="D325" t="str">
            <v>45.26</v>
          </cell>
          <cell r="E325" t="str">
            <v>45.26</v>
          </cell>
          <cell r="F325" t="str">
            <v>Point</v>
          </cell>
          <cell r="G325" t="str">
            <v>45.26</v>
          </cell>
          <cell r="H325">
            <v>45.26</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t="str">
            <v>N</v>
          </cell>
        </row>
        <row r="326">
          <cell r="A326" t="str">
            <v>04-54</v>
          </cell>
          <cell r="B326" t="str">
            <v>Dismantling plug point &amp; making good damaged surface (building portion)</v>
          </cell>
          <cell r="C326" t="str">
            <v>Point</v>
          </cell>
          <cell r="D326" t="str">
            <v>37.82</v>
          </cell>
          <cell r="E326" t="str">
            <v>37.82</v>
          </cell>
          <cell r="F326" t="str">
            <v>Point</v>
          </cell>
          <cell r="G326" t="str">
            <v>37.82</v>
          </cell>
          <cell r="H326">
            <v>37.82</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0</v>
          </cell>
          <cell r="AE326">
            <v>0</v>
          </cell>
          <cell r="AF326">
            <v>0</v>
          </cell>
          <cell r="AG326">
            <v>0</v>
          </cell>
          <cell r="AH326">
            <v>0</v>
          </cell>
          <cell r="AI326">
            <v>0</v>
          </cell>
          <cell r="AJ326" t="str">
            <v>N</v>
          </cell>
        </row>
        <row r="327">
          <cell r="A327" t="str">
            <v>04-55-a</v>
          </cell>
          <cell r="B327" t="str">
            <v>Dismantle GI/MS conduit/GI flexible/PVC pipes or conduit wiring of all sizes : On surface</v>
          </cell>
          <cell r="C327" t="str">
            <v>Rft</v>
          </cell>
          <cell r="D327" t="str">
            <v>8.77</v>
          </cell>
          <cell r="E327" t="str">
            <v>8.77</v>
          </cell>
          <cell r="F327" t="str">
            <v>m</v>
          </cell>
          <cell r="G327" t="str">
            <v>28.78</v>
          </cell>
          <cell r="H327">
            <v>28.78</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t="str">
            <v>N</v>
          </cell>
        </row>
        <row r="328">
          <cell r="A328" t="str">
            <v>04-55-b</v>
          </cell>
          <cell r="B328" t="str">
            <v>Dismantle GI/MS conduit/GI flexible/PVC pipes or conduit wiring of all sizes : Recessed in wall</v>
          </cell>
          <cell r="C328" t="str">
            <v>Rft</v>
          </cell>
          <cell r="D328" t="str">
            <v>13.99</v>
          </cell>
          <cell r="E328" t="str">
            <v>13.99</v>
          </cell>
          <cell r="F328" t="str">
            <v>m</v>
          </cell>
          <cell r="G328" t="str">
            <v>45.89</v>
          </cell>
          <cell r="H328">
            <v>45.89</v>
          </cell>
          <cell r="I328">
            <v>0</v>
          </cell>
          <cell r="J328">
            <v>0</v>
          </cell>
          <cell r="K328">
            <v>0</v>
          </cell>
          <cell r="L328">
            <v>0</v>
          </cell>
          <cell r="M328">
            <v>0</v>
          </cell>
          <cell r="N328">
            <v>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0</v>
          </cell>
          <cell r="AC328">
            <v>0</v>
          </cell>
          <cell r="AD328">
            <v>0</v>
          </cell>
          <cell r="AE328">
            <v>0</v>
          </cell>
          <cell r="AF328">
            <v>0</v>
          </cell>
          <cell r="AG328">
            <v>0</v>
          </cell>
          <cell r="AH328">
            <v>0</v>
          </cell>
          <cell r="AI328">
            <v>0</v>
          </cell>
          <cell r="AJ328" t="str">
            <v>N</v>
          </cell>
        </row>
        <row r="329">
          <cell r="A329" t="str">
            <v>05-01</v>
          </cell>
          <cell r="B329" t="str">
            <v>Lime Sand Mortar 1 : 2 (one Lime: 2 Sand)</v>
          </cell>
          <cell r="C329" t="str">
            <v>100 Cft</v>
          </cell>
          <cell r="D329" t="str">
            <v>1,627.50</v>
          </cell>
          <cell r="E329" t="str">
            <v>12,728.46</v>
          </cell>
          <cell r="F329" t="str">
            <v>m3</v>
          </cell>
          <cell r="G329" t="str">
            <v>574.75</v>
          </cell>
          <cell r="H329">
            <v>4495.0200000000004</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t="str">
            <v>N</v>
          </cell>
        </row>
        <row r="330">
          <cell r="A330" t="str">
            <v>05-02</v>
          </cell>
          <cell r="B330" t="str">
            <v>Lime Sand Mortar 1 : 3 (one Lime: 3 Sand)</v>
          </cell>
          <cell r="C330" t="str">
            <v>100 Cft</v>
          </cell>
          <cell r="D330" t="str">
            <v>1,627.50</v>
          </cell>
          <cell r="E330" t="str">
            <v>10,862.99</v>
          </cell>
          <cell r="F330" t="str">
            <v>m3</v>
          </cell>
          <cell r="G330" t="str">
            <v>574.75</v>
          </cell>
          <cell r="H330">
            <v>3836.23</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t="str">
            <v>N</v>
          </cell>
        </row>
        <row r="331">
          <cell r="A331" t="str">
            <v>05-03</v>
          </cell>
          <cell r="B331" t="str">
            <v>Lime Surkhi Mortar 1 : 1-1/2 (one Lime: 1-1/2 Surkhi)</v>
          </cell>
          <cell r="C331" t="str">
            <v>100 Cft</v>
          </cell>
          <cell r="D331" t="str">
            <v>1,627.50</v>
          </cell>
          <cell r="E331" t="str">
            <v>10,705.49</v>
          </cell>
          <cell r="F331" t="str">
            <v>m3</v>
          </cell>
          <cell r="G331" t="str">
            <v>574.75</v>
          </cell>
          <cell r="H331">
            <v>3780.61</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t="str">
            <v>N</v>
          </cell>
        </row>
        <row r="332">
          <cell r="A332" t="str">
            <v>05-04</v>
          </cell>
          <cell r="B332" t="str">
            <v>Lime Surkhi Mortar 1 : 2 (one Lime: 2 Surkhi)</v>
          </cell>
          <cell r="C332" t="str">
            <v>100 Cft</v>
          </cell>
          <cell r="D332" t="str">
            <v>1,627.50</v>
          </cell>
          <cell r="E332" t="str">
            <v>9,239.91</v>
          </cell>
          <cell r="F332" t="str">
            <v>m3</v>
          </cell>
          <cell r="G332" t="str">
            <v>574.75</v>
          </cell>
          <cell r="H332">
            <v>3263.05</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0</v>
          </cell>
          <cell r="AD332">
            <v>0</v>
          </cell>
          <cell r="AE332">
            <v>0</v>
          </cell>
          <cell r="AF332">
            <v>0</v>
          </cell>
          <cell r="AG332">
            <v>0</v>
          </cell>
          <cell r="AH332">
            <v>0</v>
          </cell>
          <cell r="AI332">
            <v>0</v>
          </cell>
          <cell r="AJ332" t="str">
            <v>N</v>
          </cell>
        </row>
        <row r="333">
          <cell r="A333" t="str">
            <v>05-05</v>
          </cell>
          <cell r="B333" t="str">
            <v>Lime Surkhi Mortar 1 : 3 (one Lime: 3 Surkhi)</v>
          </cell>
          <cell r="C333" t="str">
            <v>100 Cft</v>
          </cell>
          <cell r="D333" t="str">
            <v>1,627.50</v>
          </cell>
          <cell r="E333" t="str">
            <v>7,406.83</v>
          </cell>
          <cell r="F333" t="str">
            <v>m3</v>
          </cell>
          <cell r="G333" t="str">
            <v>574.75</v>
          </cell>
          <cell r="H333">
            <v>2615.6999999999998</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t="str">
            <v>N</v>
          </cell>
        </row>
        <row r="334">
          <cell r="A334" t="str">
            <v>05-06</v>
          </cell>
          <cell r="B334" t="str">
            <v>Lime Sand And Surkhi Mortar 1 : 1 : 1 (one Lime: 1 Sand And : 1 Surkhi)</v>
          </cell>
          <cell r="C334" t="str">
            <v>100 Cft</v>
          </cell>
          <cell r="D334" t="str">
            <v>1,627.50</v>
          </cell>
          <cell r="E334" t="str">
            <v>10,083.21</v>
          </cell>
          <cell r="F334" t="str">
            <v>m3</v>
          </cell>
          <cell r="G334" t="str">
            <v>574.75</v>
          </cell>
          <cell r="H334">
            <v>3560.86</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t="str">
            <v>N</v>
          </cell>
        </row>
        <row r="335">
          <cell r="A335" t="str">
            <v>05-07</v>
          </cell>
          <cell r="B335" t="str">
            <v>Lime Sand And Surkhi Mortar 1 : 2 : 1 (one Lime: 2 Sand And : 1 Surkhi)</v>
          </cell>
          <cell r="C335" t="str">
            <v>100 Cft</v>
          </cell>
          <cell r="D335" t="str">
            <v>1,627.50</v>
          </cell>
          <cell r="E335" t="str">
            <v>8,679.79</v>
          </cell>
          <cell r="F335" t="str">
            <v>m3</v>
          </cell>
          <cell r="G335" t="str">
            <v>574.75</v>
          </cell>
          <cell r="H335">
            <v>3065.24</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0</v>
          </cell>
          <cell r="AH335">
            <v>0</v>
          </cell>
          <cell r="AI335">
            <v>0</v>
          </cell>
          <cell r="AJ335" t="str">
            <v>N</v>
          </cell>
        </row>
        <row r="336">
          <cell r="A336" t="str">
            <v>05-08</v>
          </cell>
          <cell r="B336" t="str">
            <v xml:space="preserve">Lime, Cement And Sand Mortar 1 : 1 : 3 (one Lime: One Cement And : 3 Sand) </v>
          </cell>
          <cell r="C336" t="str">
            <v>100 Cft</v>
          </cell>
          <cell r="D336" t="str">
            <v>1,627.50</v>
          </cell>
          <cell r="E336" t="str">
            <v>22,244.27</v>
          </cell>
          <cell r="F336" t="str">
            <v>m3</v>
          </cell>
          <cell r="G336" t="str">
            <v>574.75</v>
          </cell>
          <cell r="H336">
            <v>7855.5</v>
          </cell>
          <cell r="I336">
            <v>0</v>
          </cell>
          <cell r="J336">
            <v>0</v>
          </cell>
          <cell r="K336">
            <v>23.17</v>
          </cell>
          <cell r="L336" t="str">
            <v>Bags</v>
          </cell>
          <cell r="M336">
            <v>8.1820000000000004</v>
          </cell>
          <cell r="N336" t="str">
            <v>Bags</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0</v>
          </cell>
          <cell r="AD336">
            <v>0</v>
          </cell>
          <cell r="AE336">
            <v>0</v>
          </cell>
          <cell r="AF336">
            <v>0</v>
          </cell>
          <cell r="AG336">
            <v>0</v>
          </cell>
          <cell r="AH336">
            <v>0</v>
          </cell>
          <cell r="AI336">
            <v>31.352000000000004</v>
          </cell>
          <cell r="AJ336" t="str">
            <v>Y</v>
          </cell>
        </row>
        <row r="337">
          <cell r="A337" t="str">
            <v>05-09</v>
          </cell>
          <cell r="B337" t="str">
            <v>Lime, Cement And Sand Mortar 1 : 1 : 4 (one Lime: One Cement And : 4 Sand)</v>
          </cell>
          <cell r="C337" t="str">
            <v>100 Cft</v>
          </cell>
          <cell r="D337" t="str">
            <v>1,627.50</v>
          </cell>
          <cell r="E337" t="str">
            <v>19,374.24</v>
          </cell>
          <cell r="F337" t="str">
            <v>m3</v>
          </cell>
          <cell r="G337" t="str">
            <v>574.75</v>
          </cell>
          <cell r="H337">
            <v>6841.95</v>
          </cell>
          <cell r="I337">
            <v>0</v>
          </cell>
          <cell r="J337">
            <v>0</v>
          </cell>
          <cell r="K337">
            <v>19.3</v>
          </cell>
          <cell r="L337" t="str">
            <v>Bags</v>
          </cell>
          <cell r="M337">
            <v>6.8159999999999998</v>
          </cell>
          <cell r="N337" t="str">
            <v>Bags</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cell r="AF337">
            <v>0</v>
          </cell>
          <cell r="AG337">
            <v>0</v>
          </cell>
          <cell r="AH337">
            <v>0</v>
          </cell>
          <cell r="AI337">
            <v>26.116</v>
          </cell>
          <cell r="AJ337" t="str">
            <v>Y</v>
          </cell>
        </row>
        <row r="338">
          <cell r="A338" t="str">
            <v>05-10</v>
          </cell>
          <cell r="B338" t="str">
            <v>Lime, Cement And Sand Mortar 1 : 1 : 5 (one Lime: One Cement And : 5 Sand)</v>
          </cell>
          <cell r="C338" t="str">
            <v>100 Cft</v>
          </cell>
          <cell r="D338" t="str">
            <v>1,627.50</v>
          </cell>
          <cell r="E338" t="str">
            <v>17,337.93</v>
          </cell>
          <cell r="F338" t="str">
            <v>m3</v>
          </cell>
          <cell r="G338" t="str">
            <v>574.75</v>
          </cell>
          <cell r="H338">
            <v>6122.84</v>
          </cell>
          <cell r="I338">
            <v>0</v>
          </cell>
          <cell r="J338">
            <v>0</v>
          </cell>
          <cell r="K338">
            <v>16.55</v>
          </cell>
          <cell r="L338" t="str">
            <v>Bags</v>
          </cell>
          <cell r="M338">
            <v>5.8449999999999998</v>
          </cell>
          <cell r="N338" t="str">
            <v>Bags</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v>0</v>
          </cell>
          <cell r="AD338">
            <v>0</v>
          </cell>
          <cell r="AE338">
            <v>0</v>
          </cell>
          <cell r="AF338">
            <v>0</v>
          </cell>
          <cell r="AG338">
            <v>0</v>
          </cell>
          <cell r="AH338">
            <v>0</v>
          </cell>
          <cell r="AI338">
            <v>22.395</v>
          </cell>
          <cell r="AJ338" t="str">
            <v>Y</v>
          </cell>
        </row>
        <row r="339">
          <cell r="A339" t="str">
            <v>05-11</v>
          </cell>
          <cell r="B339" t="str">
            <v>Lime, Cement And Sand Mortar 1 : 1 : 6 (one Lime: One Cement And : 6 Sand)</v>
          </cell>
          <cell r="C339" t="str">
            <v>100 Cft</v>
          </cell>
          <cell r="D339" t="str">
            <v>1,627.50</v>
          </cell>
          <cell r="E339" t="str">
            <v>15,815.21</v>
          </cell>
          <cell r="F339" t="str">
            <v>m3</v>
          </cell>
          <cell r="G339" t="str">
            <v>574.75</v>
          </cell>
          <cell r="H339">
            <v>5585.09</v>
          </cell>
          <cell r="I339">
            <v>0</v>
          </cell>
          <cell r="J339">
            <v>0</v>
          </cell>
          <cell r="K339">
            <v>14.5</v>
          </cell>
          <cell r="L339" t="str">
            <v>Bags</v>
          </cell>
          <cell r="M339">
            <v>5.1210000000000004</v>
          </cell>
          <cell r="N339" t="str">
            <v>Bags</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0</v>
          </cell>
          <cell r="AH339">
            <v>0</v>
          </cell>
          <cell r="AI339">
            <v>19.621000000000002</v>
          </cell>
          <cell r="AJ339" t="str">
            <v>Y</v>
          </cell>
        </row>
        <row r="340">
          <cell r="A340" t="str">
            <v>05-12</v>
          </cell>
          <cell r="B340" t="str">
            <v>Lime, Cement And Sand Mortar 1 : 1 : 7 (one Lime: One Cement And : 7sand)</v>
          </cell>
          <cell r="C340" t="str">
            <v>100 Cft</v>
          </cell>
          <cell r="D340" t="str">
            <v>1,627.50</v>
          </cell>
          <cell r="E340" t="str">
            <v>14,706.02</v>
          </cell>
          <cell r="F340" t="str">
            <v>m3</v>
          </cell>
          <cell r="G340" t="str">
            <v>574.75</v>
          </cell>
          <cell r="H340">
            <v>5193.3900000000003</v>
          </cell>
          <cell r="I340">
            <v>0</v>
          </cell>
          <cell r="J340">
            <v>0</v>
          </cell>
          <cell r="K340">
            <v>12.96</v>
          </cell>
          <cell r="L340" t="str">
            <v>Bags</v>
          </cell>
          <cell r="M340">
            <v>4.577</v>
          </cell>
          <cell r="N340" t="str">
            <v>Bags</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17.536999999999999</v>
          </cell>
          <cell r="AJ340" t="str">
            <v>Y</v>
          </cell>
        </row>
        <row r="341">
          <cell r="A341" t="str">
            <v>05-13</v>
          </cell>
          <cell r="B341" t="str">
            <v>Lime, Cement And Sand Mortar 1 : 1 : 8 (one Lime: One Cement And : 8 Sand)</v>
          </cell>
          <cell r="C341" t="str">
            <v>100 Cft</v>
          </cell>
          <cell r="D341" t="str">
            <v>1,627.50</v>
          </cell>
          <cell r="E341" t="str">
            <v>13,497.62</v>
          </cell>
          <cell r="F341" t="str">
            <v>m3</v>
          </cell>
          <cell r="G341" t="str">
            <v>574.75</v>
          </cell>
          <cell r="H341">
            <v>4766.6400000000003</v>
          </cell>
          <cell r="I341">
            <v>0</v>
          </cell>
          <cell r="J341">
            <v>0</v>
          </cell>
          <cell r="K341">
            <v>11.42</v>
          </cell>
          <cell r="L341" t="str">
            <v>Bags</v>
          </cell>
          <cell r="M341">
            <v>4.0330000000000004</v>
          </cell>
          <cell r="N341" t="str">
            <v>Bags</v>
          </cell>
          <cell r="O341">
            <v>0</v>
          </cell>
          <cell r="P341">
            <v>0</v>
          </cell>
          <cell r="Q341">
            <v>0</v>
          </cell>
          <cell r="R341">
            <v>0</v>
          </cell>
          <cell r="S341">
            <v>0</v>
          </cell>
          <cell r="T341">
            <v>0</v>
          </cell>
          <cell r="U341">
            <v>0</v>
          </cell>
          <cell r="V341">
            <v>0</v>
          </cell>
          <cell r="W341">
            <v>0</v>
          </cell>
          <cell r="X341">
            <v>0</v>
          </cell>
          <cell r="Y341">
            <v>0</v>
          </cell>
          <cell r="Z341">
            <v>0</v>
          </cell>
          <cell r="AA341">
            <v>0</v>
          </cell>
          <cell r="AB341">
            <v>0</v>
          </cell>
          <cell r="AC341">
            <v>0</v>
          </cell>
          <cell r="AD341">
            <v>0</v>
          </cell>
          <cell r="AE341">
            <v>0</v>
          </cell>
          <cell r="AF341">
            <v>0</v>
          </cell>
          <cell r="AG341">
            <v>0</v>
          </cell>
          <cell r="AH341">
            <v>0</v>
          </cell>
          <cell r="AI341">
            <v>15.452999999999999</v>
          </cell>
          <cell r="AJ341" t="str">
            <v>Y</v>
          </cell>
        </row>
        <row r="342">
          <cell r="A342" t="str">
            <v>05-14</v>
          </cell>
          <cell r="B342" t="str">
            <v>Lime, Cement And Sand Mortar 1 : 1 : 9 (one Lime: One Cement And : 9 Sand)</v>
          </cell>
          <cell r="C342" t="str">
            <v>100 Cft</v>
          </cell>
          <cell r="D342" t="str">
            <v>1,627.50</v>
          </cell>
          <cell r="E342" t="str">
            <v>12,925.85</v>
          </cell>
          <cell r="F342" t="str">
            <v>m3</v>
          </cell>
          <cell r="G342" t="str">
            <v>574.75</v>
          </cell>
          <cell r="H342">
            <v>4564.7299999999996</v>
          </cell>
          <cell r="I342">
            <v>0</v>
          </cell>
          <cell r="J342">
            <v>0</v>
          </cell>
          <cell r="K342">
            <v>10.58</v>
          </cell>
          <cell r="L342" t="str">
            <v>Bags</v>
          </cell>
          <cell r="M342">
            <v>3.7360000000000002</v>
          </cell>
          <cell r="N342" t="str">
            <v>Bags</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14.316000000000001</v>
          </cell>
          <cell r="AJ342" t="str">
            <v>Y</v>
          </cell>
        </row>
        <row r="343">
          <cell r="A343" t="str">
            <v>05-15</v>
          </cell>
          <cell r="B343" t="str">
            <v>Lime, Cement And Sand Mortar 1 : 1 : 10 (one Lime: One Cement And : 10 Sand)</v>
          </cell>
          <cell r="C343" t="str">
            <v>100 Cft</v>
          </cell>
          <cell r="D343" t="str">
            <v>1,627.50</v>
          </cell>
          <cell r="E343" t="str">
            <v>12,335.07</v>
          </cell>
          <cell r="F343" t="str">
            <v>m3</v>
          </cell>
          <cell r="G343" t="str">
            <v>574.75</v>
          </cell>
          <cell r="H343">
            <v>4356.09</v>
          </cell>
          <cell r="I343">
            <v>0</v>
          </cell>
          <cell r="J343">
            <v>0</v>
          </cell>
          <cell r="K343">
            <v>9.75</v>
          </cell>
          <cell r="L343" t="str">
            <v>Bags</v>
          </cell>
          <cell r="M343">
            <v>3.4430000000000001</v>
          </cell>
          <cell r="N343" t="str">
            <v>Bags</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13.193</v>
          </cell>
          <cell r="AJ343" t="str">
            <v>Y</v>
          </cell>
        </row>
        <row r="344">
          <cell r="A344" t="str">
            <v>05-16</v>
          </cell>
          <cell r="B344" t="str">
            <v>Cement, Lime And and Mortar 1 : 2 : 6 (one Cement: 2 Lime And : 6 Sand)</v>
          </cell>
          <cell r="C344" t="str">
            <v>100 Cft</v>
          </cell>
          <cell r="D344" t="str">
            <v>1,627.50</v>
          </cell>
          <cell r="E344" t="str">
            <v>15,444.40</v>
          </cell>
          <cell r="F344" t="str">
            <v>m3</v>
          </cell>
          <cell r="G344" t="str">
            <v>574.75</v>
          </cell>
          <cell r="H344">
            <v>5454.14</v>
          </cell>
          <cell r="I344">
            <v>0</v>
          </cell>
          <cell r="J344">
            <v>0</v>
          </cell>
          <cell r="K344">
            <v>11.57</v>
          </cell>
          <cell r="L344" t="str">
            <v>Bags</v>
          </cell>
          <cell r="M344">
            <v>4.0860000000000003</v>
          </cell>
          <cell r="N344" t="str">
            <v>Bags</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0</v>
          </cell>
          <cell r="AF344">
            <v>0</v>
          </cell>
          <cell r="AG344">
            <v>0</v>
          </cell>
          <cell r="AH344">
            <v>0</v>
          </cell>
          <cell r="AI344">
            <v>15.656000000000001</v>
          </cell>
          <cell r="AJ344" t="str">
            <v>Y</v>
          </cell>
        </row>
        <row r="345">
          <cell r="A345" t="str">
            <v>05-17</v>
          </cell>
          <cell r="B345" t="str">
            <v>Cement, Lime And Sand Mortar 1 : 2 : 9 (one Cement: 2 Lime And : 9 Sand)</v>
          </cell>
          <cell r="C345" t="str">
            <v>100 Cft</v>
          </cell>
          <cell r="D345" t="str">
            <v>1,627.50</v>
          </cell>
          <cell r="E345" t="str">
            <v>13,759.11</v>
          </cell>
          <cell r="F345" t="str">
            <v>m3</v>
          </cell>
          <cell r="G345" t="str">
            <v>574.75</v>
          </cell>
          <cell r="H345">
            <v>4858.99</v>
          </cell>
          <cell r="I345">
            <v>0</v>
          </cell>
          <cell r="J345">
            <v>0</v>
          </cell>
          <cell r="K345">
            <v>9.9600000000000009</v>
          </cell>
          <cell r="L345" t="str">
            <v>Bags</v>
          </cell>
          <cell r="M345">
            <v>3.5169999999999999</v>
          </cell>
          <cell r="N345" t="str">
            <v>Bags</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0</v>
          </cell>
          <cell r="AH345">
            <v>0</v>
          </cell>
          <cell r="AI345">
            <v>13.477</v>
          </cell>
          <cell r="AJ345" t="str">
            <v>Y</v>
          </cell>
        </row>
        <row r="346">
          <cell r="A346" t="str">
            <v>05-18</v>
          </cell>
          <cell r="B346" t="str">
            <v>Cement Sand Mortar 1 : 1 (one Cement: One Sand)</v>
          </cell>
          <cell r="C346" t="str">
            <v>100 Cft</v>
          </cell>
          <cell r="D346" t="str">
            <v>1,302.00</v>
          </cell>
          <cell r="E346" t="str">
            <v>36,657.38</v>
          </cell>
          <cell r="F346" t="str">
            <v>m3</v>
          </cell>
          <cell r="G346" t="str">
            <v>459.80</v>
          </cell>
          <cell r="H346">
            <v>12945.44</v>
          </cell>
          <cell r="I346">
            <v>0</v>
          </cell>
          <cell r="J346">
            <v>0</v>
          </cell>
          <cell r="K346">
            <v>58</v>
          </cell>
          <cell r="L346" t="str">
            <v>Bags</v>
          </cell>
          <cell r="M346">
            <v>20.483000000000001</v>
          </cell>
          <cell r="N346" t="str">
            <v>Bags</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0</v>
          </cell>
          <cell r="AI346">
            <v>78.483000000000004</v>
          </cell>
          <cell r="AJ346" t="str">
            <v>Y</v>
          </cell>
        </row>
        <row r="347">
          <cell r="A347" t="str">
            <v>05-19</v>
          </cell>
          <cell r="B347" t="str">
            <v>Cement Sand Mortar 1 : 1-1/2 (one Cement: 1-1/2 Sand)</v>
          </cell>
          <cell r="C347" t="str">
            <v>100 Cft</v>
          </cell>
          <cell r="D347" t="str">
            <v>1,302.00</v>
          </cell>
          <cell r="E347" t="str">
            <v>30,649.46</v>
          </cell>
          <cell r="F347" t="str">
            <v>m3</v>
          </cell>
          <cell r="G347" t="str">
            <v>459.80</v>
          </cell>
          <cell r="H347">
            <v>10823.76</v>
          </cell>
          <cell r="I347">
            <v>0</v>
          </cell>
          <cell r="J347">
            <v>0</v>
          </cell>
          <cell r="K347">
            <v>47</v>
          </cell>
          <cell r="L347" t="str">
            <v>Bags</v>
          </cell>
          <cell r="M347">
            <v>16.597999999999999</v>
          </cell>
          <cell r="N347" t="str">
            <v>Bags</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v>0</v>
          </cell>
          <cell r="AG347">
            <v>0</v>
          </cell>
          <cell r="AH347">
            <v>0</v>
          </cell>
          <cell r="AI347">
            <v>63.597999999999999</v>
          </cell>
          <cell r="AJ347" t="str">
            <v>Y</v>
          </cell>
        </row>
        <row r="348">
          <cell r="A348" t="str">
            <v>05-20</v>
          </cell>
          <cell r="B348" t="str">
            <v>Cement Sand Mortar 1 : 2 (one Cement: 2 Sand)</v>
          </cell>
          <cell r="C348" t="str">
            <v>100 Cft</v>
          </cell>
          <cell r="D348" t="str">
            <v>1,302.00</v>
          </cell>
          <cell r="E348" t="str">
            <v>26,804.90</v>
          </cell>
          <cell r="F348" t="str">
            <v>m3</v>
          </cell>
          <cell r="G348" t="str">
            <v>459.80</v>
          </cell>
          <cell r="H348">
            <v>9466.07</v>
          </cell>
          <cell r="I348">
            <v>0</v>
          </cell>
          <cell r="J348">
            <v>0</v>
          </cell>
          <cell r="K348">
            <v>39.9</v>
          </cell>
          <cell r="L348" t="str">
            <v>Bags</v>
          </cell>
          <cell r="M348">
            <v>14.090999999999999</v>
          </cell>
          <cell r="N348" t="str">
            <v>Bags</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53.991</v>
          </cell>
          <cell r="AJ348" t="str">
            <v>Y</v>
          </cell>
        </row>
        <row r="349">
          <cell r="A349" t="str">
            <v>05-21</v>
          </cell>
          <cell r="B349" t="str">
            <v>Cement Sand Mortar 1 : 2-1/2 (one Cement: 2-1/2 Sand)</v>
          </cell>
          <cell r="C349" t="str">
            <v>100 Cft</v>
          </cell>
          <cell r="D349" t="str">
            <v>1,302.00</v>
          </cell>
          <cell r="E349" t="str">
            <v>23,500.07</v>
          </cell>
          <cell r="F349" t="str">
            <v>m3</v>
          </cell>
          <cell r="G349" t="str">
            <v>459.80</v>
          </cell>
          <cell r="H349">
            <v>8298.98</v>
          </cell>
          <cell r="I349">
            <v>0</v>
          </cell>
          <cell r="J349">
            <v>0</v>
          </cell>
          <cell r="K349">
            <v>33.94</v>
          </cell>
          <cell r="L349" t="str">
            <v>Bags</v>
          </cell>
          <cell r="M349">
            <v>11.986000000000001</v>
          </cell>
          <cell r="N349" t="str">
            <v>Bags</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45.926000000000002</v>
          </cell>
          <cell r="AJ349" t="str">
            <v>Y</v>
          </cell>
        </row>
        <row r="350">
          <cell r="A350" t="str">
            <v>05-22</v>
          </cell>
          <cell r="B350" t="str">
            <v>Cement Sand Mortar 1 : 3 (one Cement: 3 Sand)</v>
          </cell>
          <cell r="C350" t="str">
            <v>100 Cft</v>
          </cell>
          <cell r="D350" t="str">
            <v>1,302.00</v>
          </cell>
          <cell r="E350" t="str">
            <v>20,809.38</v>
          </cell>
          <cell r="F350" t="str">
            <v>m3</v>
          </cell>
          <cell r="G350" t="str">
            <v>459.80</v>
          </cell>
          <cell r="H350">
            <v>7348.77</v>
          </cell>
          <cell r="I350">
            <v>0</v>
          </cell>
          <cell r="J350">
            <v>0</v>
          </cell>
          <cell r="K350">
            <v>29.09</v>
          </cell>
          <cell r="L350" t="str">
            <v>Bags</v>
          </cell>
          <cell r="M350">
            <v>10.273</v>
          </cell>
          <cell r="N350" t="str">
            <v>Bags</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0</v>
          </cell>
          <cell r="AH350">
            <v>0</v>
          </cell>
          <cell r="AI350">
            <v>39.363</v>
          </cell>
          <cell r="AJ350" t="str">
            <v>Y</v>
          </cell>
        </row>
        <row r="351">
          <cell r="A351" t="str">
            <v>05-23</v>
          </cell>
          <cell r="B351" t="str">
            <v>Cement Sand Mortar 1 : 4 (one Cement: 4 Sand)</v>
          </cell>
          <cell r="C351" t="str">
            <v>100 Cft</v>
          </cell>
          <cell r="D351" t="str">
            <v>1,302.00</v>
          </cell>
          <cell r="E351" t="str">
            <v>17,416.83</v>
          </cell>
          <cell r="F351" t="str">
            <v>m3</v>
          </cell>
          <cell r="G351" t="str">
            <v>459.80</v>
          </cell>
          <cell r="H351">
            <v>6150.7</v>
          </cell>
          <cell r="I351">
            <v>0</v>
          </cell>
          <cell r="J351">
            <v>0</v>
          </cell>
          <cell r="K351">
            <v>23.03</v>
          </cell>
          <cell r="L351" t="str">
            <v>Bags</v>
          </cell>
          <cell r="M351">
            <v>8.1329999999999991</v>
          </cell>
          <cell r="N351" t="str">
            <v>Bags</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0</v>
          </cell>
          <cell r="AI351">
            <v>31.163</v>
          </cell>
          <cell r="AJ351" t="str">
            <v>Y</v>
          </cell>
        </row>
        <row r="352">
          <cell r="A352" t="str">
            <v>05-24</v>
          </cell>
          <cell r="B352" t="str">
            <v>Cement Sand Mortar 1 : 5 (one Cement: 5 Sand)</v>
          </cell>
          <cell r="C352" t="str">
            <v>100 Cft</v>
          </cell>
          <cell r="D352" t="str">
            <v>1,302.00</v>
          </cell>
          <cell r="E352" t="str">
            <v>15,507.13</v>
          </cell>
          <cell r="F352" t="str">
            <v>m3</v>
          </cell>
          <cell r="G352" t="str">
            <v>459.80</v>
          </cell>
          <cell r="H352">
            <v>5476.3</v>
          </cell>
          <cell r="I352">
            <v>0</v>
          </cell>
          <cell r="J352">
            <v>0</v>
          </cell>
          <cell r="K352">
            <v>19.5</v>
          </cell>
          <cell r="L352" t="str">
            <v>Bags</v>
          </cell>
          <cell r="M352">
            <v>6.8860000000000001</v>
          </cell>
          <cell r="N352" t="str">
            <v>Bags</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26.385999999999999</v>
          </cell>
          <cell r="AJ352" t="str">
            <v>Y</v>
          </cell>
        </row>
        <row r="353">
          <cell r="A353" t="str">
            <v>05-25</v>
          </cell>
          <cell r="B353" t="str">
            <v>Cement Sand Mortar 1 : 6 (one Cement: 6 Sand)</v>
          </cell>
          <cell r="C353" t="str">
            <v>100 Cft</v>
          </cell>
          <cell r="D353" t="str">
            <v>1,302.00</v>
          </cell>
          <cell r="E353" t="str">
            <v>13,812.87</v>
          </cell>
          <cell r="F353" t="str">
            <v>m3</v>
          </cell>
          <cell r="G353" t="str">
            <v>459.80</v>
          </cell>
          <cell r="H353">
            <v>4877.97</v>
          </cell>
          <cell r="I353">
            <v>0</v>
          </cell>
          <cell r="J353">
            <v>0</v>
          </cell>
          <cell r="K353">
            <v>16.5</v>
          </cell>
          <cell r="L353" t="str">
            <v>Bags</v>
          </cell>
          <cell r="M353">
            <v>5.827</v>
          </cell>
          <cell r="N353" t="str">
            <v>Bags</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0</v>
          </cell>
          <cell r="AI353">
            <v>22.326999999999998</v>
          </cell>
          <cell r="AJ353" t="str">
            <v>Y</v>
          </cell>
        </row>
        <row r="354">
          <cell r="A354" t="str">
            <v>05-26</v>
          </cell>
          <cell r="B354" t="str">
            <v>Cement Sand Mortar 1 : 7 (one Cement: 7 Sand)</v>
          </cell>
          <cell r="C354" t="str">
            <v>100 Cft</v>
          </cell>
          <cell r="D354" t="str">
            <v>1,302.00</v>
          </cell>
          <cell r="E354" t="str">
            <v>12,728.01</v>
          </cell>
          <cell r="F354" t="str">
            <v>m3</v>
          </cell>
          <cell r="G354" t="str">
            <v>459.80</v>
          </cell>
          <cell r="H354">
            <v>4494.8599999999997</v>
          </cell>
          <cell r="I354">
            <v>0</v>
          </cell>
          <cell r="J354">
            <v>0</v>
          </cell>
          <cell r="K354">
            <v>14.5</v>
          </cell>
          <cell r="L354" t="str">
            <v>Bags</v>
          </cell>
          <cell r="M354">
            <v>5.1210000000000004</v>
          </cell>
          <cell r="N354" t="str">
            <v>Bags</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v>0</v>
          </cell>
          <cell r="AD354">
            <v>0</v>
          </cell>
          <cell r="AE354">
            <v>0</v>
          </cell>
          <cell r="AF354">
            <v>0</v>
          </cell>
          <cell r="AG354">
            <v>0</v>
          </cell>
          <cell r="AH354">
            <v>0</v>
          </cell>
          <cell r="AI354">
            <v>19.621000000000002</v>
          </cell>
          <cell r="AJ354" t="str">
            <v>Y</v>
          </cell>
        </row>
        <row r="355">
          <cell r="A355" t="str">
            <v>05-27</v>
          </cell>
          <cell r="B355" t="str">
            <v>Cement Sand Mortar 1 : 8 (one Cement: 8 Sand)</v>
          </cell>
          <cell r="C355" t="str">
            <v>100 Cft</v>
          </cell>
          <cell r="D355" t="str">
            <v>1,302.00</v>
          </cell>
          <cell r="E355" t="str">
            <v>11,793.25</v>
          </cell>
          <cell r="F355" t="str">
            <v>m3</v>
          </cell>
          <cell r="G355" t="str">
            <v>459.80</v>
          </cell>
          <cell r="H355">
            <v>4164.75</v>
          </cell>
          <cell r="I355">
            <v>0</v>
          </cell>
          <cell r="J355">
            <v>0</v>
          </cell>
          <cell r="K355">
            <v>12.83</v>
          </cell>
          <cell r="L355" t="str">
            <v>Bags</v>
          </cell>
          <cell r="M355">
            <v>4.5309999999999997</v>
          </cell>
          <cell r="N355" t="str">
            <v>Bags</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17.361000000000001</v>
          </cell>
          <cell r="AJ355" t="str">
            <v>Y</v>
          </cell>
        </row>
        <row r="356">
          <cell r="A356" t="str">
            <v>05-28</v>
          </cell>
          <cell r="B356" t="str">
            <v>Clay Mortar.</v>
          </cell>
          <cell r="C356" t="str">
            <v>100 Cft</v>
          </cell>
          <cell r="D356" t="str">
            <v>2,278.50</v>
          </cell>
          <cell r="E356" t="str">
            <v>2,321.16</v>
          </cell>
          <cell r="F356" t="str">
            <v>m3</v>
          </cell>
          <cell r="G356" t="str">
            <v>804.65</v>
          </cell>
          <cell r="H356">
            <v>819.71</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0</v>
          </cell>
          <cell r="AI356">
            <v>0</v>
          </cell>
          <cell r="AJ356" t="str">
            <v>N</v>
          </cell>
        </row>
        <row r="357">
          <cell r="A357" t="str">
            <v>05-29</v>
          </cell>
          <cell r="B357" t="str">
            <v>Clay Mortar Mixed With Chipped Bhoosa Or Straw.</v>
          </cell>
          <cell r="C357" t="str">
            <v>100 Cft</v>
          </cell>
          <cell r="D357" t="str">
            <v>2,278.50</v>
          </cell>
          <cell r="E357" t="str">
            <v>3,349.66</v>
          </cell>
          <cell r="F357" t="str">
            <v>m3</v>
          </cell>
          <cell r="G357" t="str">
            <v>804.65</v>
          </cell>
          <cell r="H357">
            <v>1182.92</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t="str">
            <v>N</v>
          </cell>
        </row>
        <row r="358">
          <cell r="A358" t="str">
            <v>05-30</v>
          </cell>
          <cell r="B358" t="str">
            <v>Clay Mortar Mixed With Cow-dung 1 : 1 (1 Clay: 1 Cow Dung).</v>
          </cell>
          <cell r="C358" t="str">
            <v>200 Cft</v>
          </cell>
          <cell r="D358" t="str">
            <v>2,387.00</v>
          </cell>
          <cell r="E358" t="str">
            <v>7,451.16</v>
          </cell>
          <cell r="F358" t="str">
            <v>m3</v>
          </cell>
          <cell r="G358" t="str">
            <v>421.48</v>
          </cell>
          <cell r="H358">
            <v>1315.68</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t="str">
            <v>N</v>
          </cell>
        </row>
        <row r="359">
          <cell r="A359" t="str">
            <v>05-31</v>
          </cell>
          <cell r="B359" t="str">
            <v>White Cement And Sand Mortar1 : 3 (1 White Cement 3 Sand)</v>
          </cell>
          <cell r="C359" t="str">
            <v>100 Cft</v>
          </cell>
          <cell r="D359" t="str">
            <v>1,302.00</v>
          </cell>
          <cell r="E359" t="str">
            <v>27,884.36</v>
          </cell>
          <cell r="F359" t="str">
            <v>m3</v>
          </cell>
          <cell r="G359" t="str">
            <v>459.80</v>
          </cell>
          <cell r="H359">
            <v>9847.2800000000007</v>
          </cell>
          <cell r="I359">
            <v>0</v>
          </cell>
          <cell r="J359">
            <v>0</v>
          </cell>
          <cell r="K359">
            <v>29.09</v>
          </cell>
          <cell r="L359" t="str">
            <v>Bags</v>
          </cell>
          <cell r="M359">
            <v>10.273</v>
          </cell>
          <cell r="N359" t="str">
            <v>Bags</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39.363</v>
          </cell>
          <cell r="AJ359" t="str">
            <v>Y</v>
          </cell>
        </row>
        <row r="360">
          <cell r="A360" t="str">
            <v>05-32</v>
          </cell>
          <cell r="B360" t="str">
            <v>Coloured Cement Mortar Made By Mixing White Cement And Pigment Of Approved Shade (1 White Cement Mixed With Pigment Of Approved Shade: 2 Sand)</v>
          </cell>
          <cell r="C360" t="str">
            <v>100 Cft</v>
          </cell>
          <cell r="D360" t="str">
            <v>1,302.00</v>
          </cell>
          <cell r="E360" t="str">
            <v>100,672.47</v>
          </cell>
          <cell r="F360" t="str">
            <v>m3</v>
          </cell>
          <cell r="G360" t="str">
            <v>459.80</v>
          </cell>
          <cell r="H360">
            <v>35552.19</v>
          </cell>
          <cell r="I360">
            <v>0</v>
          </cell>
          <cell r="J360">
            <v>0</v>
          </cell>
          <cell r="K360">
            <v>39.9</v>
          </cell>
          <cell r="L360" t="str">
            <v>Bags</v>
          </cell>
          <cell r="M360">
            <v>14.090999999999999</v>
          </cell>
          <cell r="N360" t="str">
            <v>Bags</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53.991</v>
          </cell>
          <cell r="AJ360" t="str">
            <v>Y</v>
          </cell>
        </row>
        <row r="361">
          <cell r="A361" t="str">
            <v>05-33</v>
          </cell>
          <cell r="B361" t="str">
            <v>White Cement And Sand Mortar1 : 2 (1 White Cement 2 Sand)</v>
          </cell>
          <cell r="C361" t="str">
            <v>100 Cft</v>
          </cell>
          <cell r="D361" t="str">
            <v>1,302.00</v>
          </cell>
          <cell r="E361" t="str">
            <v>36,508.98</v>
          </cell>
          <cell r="F361" t="str">
            <v>m3</v>
          </cell>
          <cell r="G361" t="str">
            <v>459.80</v>
          </cell>
          <cell r="H361">
            <v>12893.04</v>
          </cell>
          <cell r="I361">
            <v>0</v>
          </cell>
          <cell r="J361">
            <v>0</v>
          </cell>
          <cell r="K361">
            <v>39.9</v>
          </cell>
          <cell r="L361" t="str">
            <v>Bags</v>
          </cell>
          <cell r="M361">
            <v>14.090999999999999</v>
          </cell>
          <cell r="N361" t="str">
            <v>Bags</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0</v>
          </cell>
          <cell r="AD361">
            <v>0</v>
          </cell>
          <cell r="AE361">
            <v>0</v>
          </cell>
          <cell r="AF361">
            <v>0</v>
          </cell>
          <cell r="AG361">
            <v>0</v>
          </cell>
          <cell r="AH361">
            <v>0</v>
          </cell>
          <cell r="AI361">
            <v>53.991</v>
          </cell>
          <cell r="AJ361" t="str">
            <v>Y</v>
          </cell>
        </row>
        <row r="362">
          <cell r="A362" t="str">
            <v>05-34</v>
          </cell>
          <cell r="B362" t="str">
            <v>Coloured Cement Mortar Made By Mixing Grey Cement And Pigment Of Approved Shade (1 Grey Cement Mixed With Pigment Of Approved Shade: 2 Sand)</v>
          </cell>
          <cell r="C362" t="str">
            <v>100 Cft</v>
          </cell>
          <cell r="D362" t="str">
            <v>1,302.00</v>
          </cell>
          <cell r="E362" t="str">
            <v>100,672.47</v>
          </cell>
          <cell r="F362" t="str">
            <v>m3</v>
          </cell>
          <cell r="G362">
            <v>459.8</v>
          </cell>
          <cell r="H362">
            <v>35552.19</v>
          </cell>
          <cell r="I362">
            <v>0</v>
          </cell>
          <cell r="J362">
            <v>0</v>
          </cell>
          <cell r="K362">
            <v>39.9</v>
          </cell>
          <cell r="L362" t="str">
            <v>Bags</v>
          </cell>
          <cell r="M362">
            <v>14.090999999999999</v>
          </cell>
          <cell r="N362" t="str">
            <v>Bags</v>
          </cell>
          <cell r="O362">
            <v>0</v>
          </cell>
          <cell r="P362">
            <v>0</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53.991</v>
          </cell>
          <cell r="AJ362" t="str">
            <v>Y</v>
          </cell>
        </row>
        <row r="363">
          <cell r="A363" t="str">
            <v>06-01</v>
          </cell>
          <cell r="B363" t="str">
            <v>Mud concrete in foundation using brick ballast or stone ballast 1.5" gauge to 2" guage</v>
          </cell>
          <cell r="C363" t="str">
            <v>100 Cft</v>
          </cell>
          <cell r="D363" t="str">
            <v>1,949.28</v>
          </cell>
          <cell r="E363" t="str">
            <v>4,078.88</v>
          </cell>
          <cell r="F363" t="str">
            <v>m3</v>
          </cell>
          <cell r="G363">
            <v>688.38</v>
          </cell>
          <cell r="H363">
            <v>1440.44</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t="str">
            <v>N</v>
          </cell>
        </row>
        <row r="364">
          <cell r="A364" t="str">
            <v>06-02</v>
          </cell>
          <cell r="B364" t="str">
            <v>Dry rammed shingle brick ballast or stone ballast 1.5" to 2" guage</v>
          </cell>
          <cell r="C364" t="str">
            <v>100 Cft</v>
          </cell>
          <cell r="D364" t="str">
            <v>1,302.00</v>
          </cell>
          <cell r="E364" t="str">
            <v>2,979.06</v>
          </cell>
          <cell r="F364" t="str">
            <v>m3</v>
          </cell>
          <cell r="G364" t="str">
            <v>459.80</v>
          </cell>
          <cell r="H364">
            <v>1052.05</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t="str">
            <v>N</v>
          </cell>
        </row>
        <row r="365">
          <cell r="A365" t="str">
            <v>06-03-a</v>
          </cell>
          <cell r="B365" t="str">
            <v>Cement Concrete (brick/stone ballast, 1.5" to 2"/nullah shingle well graded and cleaned) in foundation &amp; plinth (Ratio 1:3:6)</v>
          </cell>
          <cell r="C365" t="str">
            <v>100 Cft</v>
          </cell>
          <cell r="D365" t="str">
            <v>2,588.50</v>
          </cell>
          <cell r="E365" t="str">
            <v>13,224.25</v>
          </cell>
          <cell r="F365" t="str">
            <v>m3</v>
          </cell>
          <cell r="G365" t="str">
            <v>914.12</v>
          </cell>
          <cell r="H365">
            <v>4670.1000000000004</v>
          </cell>
          <cell r="I365">
            <v>0</v>
          </cell>
          <cell r="J365">
            <v>0</v>
          </cell>
          <cell r="K365">
            <v>13</v>
          </cell>
          <cell r="L365" t="str">
            <v>Bags</v>
          </cell>
          <cell r="M365">
            <v>4.5910000000000002</v>
          </cell>
          <cell r="N365" t="str">
            <v>Bags</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17.591000000000001</v>
          </cell>
          <cell r="AJ365" t="str">
            <v>Y</v>
          </cell>
        </row>
        <row r="366">
          <cell r="A366" t="str">
            <v>06-03-b</v>
          </cell>
          <cell r="B366" t="str">
            <v>Cement Concrete (brick/stone ballast, 1.5" to 2"/nullah shingle well graded and cleaned) in foundation &amp; plinth (Ratio 1:4:8)</v>
          </cell>
          <cell r="C366" t="str">
            <v>100 Cft</v>
          </cell>
          <cell r="D366" t="str">
            <v>2,588.50</v>
          </cell>
          <cell r="E366" t="str">
            <v>10,437.29</v>
          </cell>
          <cell r="F366" t="str">
            <v>m3</v>
          </cell>
          <cell r="G366" t="str">
            <v>914.12</v>
          </cell>
          <cell r="H366">
            <v>3685.9</v>
          </cell>
          <cell r="I366">
            <v>0</v>
          </cell>
          <cell r="J366">
            <v>0</v>
          </cell>
          <cell r="K366">
            <v>9</v>
          </cell>
          <cell r="L366" t="str">
            <v>Bags</v>
          </cell>
          <cell r="M366">
            <v>3.1779999999999999</v>
          </cell>
          <cell r="N366" t="str">
            <v>Bags</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12.178000000000001</v>
          </cell>
          <cell r="AJ366" t="str">
            <v>Y</v>
          </cell>
        </row>
        <row r="367">
          <cell r="A367" t="str">
            <v>06-03-c</v>
          </cell>
          <cell r="B367" t="str">
            <v>Cement Concrete (brick/stone ballast, 1.5" to 2"/nullah  shingle well graded and cleaned) in foundation &amp; plinth (Ratio 1:5:10)</v>
          </cell>
          <cell r="C367" t="str">
            <v>100 Cft</v>
          </cell>
          <cell r="D367" t="str">
            <v>2,588.50</v>
          </cell>
          <cell r="E367" t="str">
            <v>9,775.17</v>
          </cell>
          <cell r="F367" t="str">
            <v>m3</v>
          </cell>
          <cell r="G367" t="str">
            <v>914.12</v>
          </cell>
          <cell r="H367">
            <v>3452.07</v>
          </cell>
          <cell r="I367">
            <v>0</v>
          </cell>
          <cell r="J367">
            <v>0</v>
          </cell>
          <cell r="K367">
            <v>7</v>
          </cell>
          <cell r="L367" t="str">
            <v>Bags</v>
          </cell>
          <cell r="M367">
            <v>2.472</v>
          </cell>
          <cell r="N367" t="str">
            <v>Bags</v>
          </cell>
          <cell r="O367">
            <v>0</v>
          </cell>
          <cell r="P367">
            <v>0</v>
          </cell>
          <cell r="Q367">
            <v>0</v>
          </cell>
          <cell r="R367">
            <v>0</v>
          </cell>
          <cell r="S367">
            <v>0</v>
          </cell>
          <cell r="T367">
            <v>0</v>
          </cell>
          <cell r="U367">
            <v>0</v>
          </cell>
          <cell r="V367">
            <v>0</v>
          </cell>
          <cell r="W367">
            <v>0</v>
          </cell>
          <cell r="X367">
            <v>0</v>
          </cell>
          <cell r="Y367">
            <v>0</v>
          </cell>
          <cell r="Z367">
            <v>0</v>
          </cell>
          <cell r="AA367">
            <v>0</v>
          </cell>
          <cell r="AB367">
            <v>0</v>
          </cell>
          <cell r="AC367">
            <v>0</v>
          </cell>
          <cell r="AD367">
            <v>0</v>
          </cell>
          <cell r="AE367">
            <v>0</v>
          </cell>
          <cell r="AF367">
            <v>0</v>
          </cell>
          <cell r="AG367">
            <v>0</v>
          </cell>
          <cell r="AH367">
            <v>0</v>
          </cell>
          <cell r="AI367">
            <v>9.4719999999999995</v>
          </cell>
          <cell r="AJ367" t="str">
            <v>Y</v>
          </cell>
        </row>
        <row r="368">
          <cell r="A368" t="str">
            <v>06-03-d</v>
          </cell>
          <cell r="B368" t="str">
            <v>Cement Concrete (brick/stone ballast, 1.5" to 2"/nullah shingle well graded and cleaned) in foundation &amp; plinth (Ratio 1:6:12)</v>
          </cell>
          <cell r="C368" t="str">
            <v>100 Cft</v>
          </cell>
          <cell r="D368" t="str">
            <v>2,588.50</v>
          </cell>
          <cell r="E368" t="str">
            <v>9,107.38</v>
          </cell>
          <cell r="F368" t="str">
            <v>m3</v>
          </cell>
          <cell r="G368" t="str">
            <v>914.12</v>
          </cell>
          <cell r="H368">
            <v>3216.24</v>
          </cell>
          <cell r="I368">
            <v>0</v>
          </cell>
          <cell r="J368">
            <v>0</v>
          </cell>
          <cell r="K368">
            <v>6.6</v>
          </cell>
          <cell r="L368" t="str">
            <v>Bags</v>
          </cell>
          <cell r="M368">
            <v>2.331</v>
          </cell>
          <cell r="N368" t="str">
            <v>Bags</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0</v>
          </cell>
          <cell r="AD368">
            <v>0</v>
          </cell>
          <cell r="AE368">
            <v>0</v>
          </cell>
          <cell r="AF368">
            <v>0</v>
          </cell>
          <cell r="AG368">
            <v>0</v>
          </cell>
          <cell r="AH368">
            <v>0</v>
          </cell>
          <cell r="AI368">
            <v>8.9309999999999992</v>
          </cell>
          <cell r="AJ368" t="str">
            <v>Y</v>
          </cell>
        </row>
        <row r="369">
          <cell r="A369" t="str">
            <v>06-03-e</v>
          </cell>
          <cell r="B369" t="str">
            <v>Cement Concrete (brick/stone ballast, 1.5" to 2"/nullah shingle well graded and cleaned) in foundation &amp; plinth (Ratio 1:6:18)</v>
          </cell>
          <cell r="C369" t="str">
            <v>100 Cft</v>
          </cell>
          <cell r="D369" t="str">
            <v>2,588.50</v>
          </cell>
          <cell r="E369" t="str">
            <v>8,099.69</v>
          </cell>
          <cell r="F369" t="str">
            <v>m3</v>
          </cell>
          <cell r="G369" t="str">
            <v>914.12</v>
          </cell>
          <cell r="H369">
            <v>2860.38</v>
          </cell>
          <cell r="I369">
            <v>0</v>
          </cell>
          <cell r="J369">
            <v>0</v>
          </cell>
          <cell r="K369">
            <v>5</v>
          </cell>
          <cell r="L369" t="str">
            <v>Bags</v>
          </cell>
          <cell r="M369">
            <v>1.766</v>
          </cell>
          <cell r="N369" t="str">
            <v>Bags</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6.766</v>
          </cell>
          <cell r="AJ369" t="str">
            <v>Y</v>
          </cell>
        </row>
        <row r="370">
          <cell r="A370" t="str">
            <v>06-03-f</v>
          </cell>
          <cell r="B370" t="str">
            <v>Cement Concrete (brick/stone ballast, 1.5" to 2"/nullah shingle well graded and cleaned) in foundation &amp; plinth (Ratio 1:7:20)</v>
          </cell>
          <cell r="C370" t="str">
            <v>100 Cft</v>
          </cell>
          <cell r="D370" t="str">
            <v>2,588.50</v>
          </cell>
          <cell r="E370" t="str">
            <v>7,845.47</v>
          </cell>
          <cell r="F370" t="str">
            <v>m3</v>
          </cell>
          <cell r="G370" t="str">
            <v>914.12</v>
          </cell>
          <cell r="H370">
            <v>2770.6</v>
          </cell>
          <cell r="I370">
            <v>0</v>
          </cell>
          <cell r="J370">
            <v>0</v>
          </cell>
          <cell r="K370">
            <v>4.5</v>
          </cell>
          <cell r="L370" t="str">
            <v>Bags</v>
          </cell>
          <cell r="M370">
            <v>1.589</v>
          </cell>
          <cell r="N370" t="str">
            <v>Bags</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6.0890000000000004</v>
          </cell>
          <cell r="AJ370" t="str">
            <v>Y</v>
          </cell>
        </row>
        <row r="371">
          <cell r="A371" t="str">
            <v>06-04-a</v>
          </cell>
          <cell r="B371" t="str">
            <v>Extra on Item 3 above, for sedimentation tank or filter beds in PHE works (in bed)</v>
          </cell>
          <cell r="C371" t="str">
            <v>100 Cft</v>
          </cell>
          <cell r="D371" t="str">
            <v>1,302.00</v>
          </cell>
          <cell r="E371" t="str">
            <v>1,302.00</v>
          </cell>
          <cell r="F371" t="str">
            <v>m3</v>
          </cell>
          <cell r="G371" t="str">
            <v>459.80</v>
          </cell>
          <cell r="H371">
            <v>459.8</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t="str">
            <v>N</v>
          </cell>
        </row>
        <row r="372">
          <cell r="A372" t="str">
            <v>06-04-b</v>
          </cell>
          <cell r="B372" t="str">
            <v>Extra on Item 3 above, for sedimentation tank or filter beds in PHE works (On slope)</v>
          </cell>
          <cell r="C372" t="str">
            <v>100 Cft</v>
          </cell>
          <cell r="D372" t="str">
            <v>1,953.00</v>
          </cell>
          <cell r="E372" t="str">
            <v>1,953.00</v>
          </cell>
          <cell r="F372" t="str">
            <v>m3</v>
          </cell>
          <cell r="G372" t="str">
            <v>689.70</v>
          </cell>
          <cell r="H372">
            <v>689.7</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t="str">
            <v>N</v>
          </cell>
        </row>
        <row r="373">
          <cell r="A373" t="str">
            <v>06-05-a</v>
          </cell>
          <cell r="B373" t="str">
            <v>Plain Cement Conrete including placing, compacting, finishing &amp; curing (Ratio 1:1:2)</v>
          </cell>
          <cell r="C373" t="str">
            <v>100 Cft</v>
          </cell>
          <cell r="D373" t="str">
            <v>2,361.58</v>
          </cell>
          <cell r="E373" t="str">
            <v>25,829.84</v>
          </cell>
          <cell r="F373" t="str">
            <v>m3</v>
          </cell>
          <cell r="G373" t="str">
            <v>833.98</v>
          </cell>
          <cell r="H373">
            <v>9121.73</v>
          </cell>
          <cell r="I373">
            <v>0</v>
          </cell>
          <cell r="J373">
            <v>0</v>
          </cell>
          <cell r="K373">
            <v>31.5</v>
          </cell>
          <cell r="L373" t="str">
            <v>Bags</v>
          </cell>
          <cell r="M373">
            <v>11.124000000000001</v>
          </cell>
          <cell r="N373" t="str">
            <v>Bags</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42.624000000000002</v>
          </cell>
          <cell r="AJ373" t="str">
            <v>Y</v>
          </cell>
        </row>
        <row r="374">
          <cell r="A374" t="str">
            <v>06-05-b</v>
          </cell>
          <cell r="B374" t="str">
            <v>Plain Cement Concrete including placing, compacting, finishing &amp; curing (Ratio 1:1.5:1.5)</v>
          </cell>
          <cell r="C374" t="str">
            <v>100 Cft</v>
          </cell>
          <cell r="D374" t="str">
            <v>2,361.58</v>
          </cell>
          <cell r="E374" t="str">
            <v>25,526.74</v>
          </cell>
          <cell r="F374" t="str">
            <v>m3</v>
          </cell>
          <cell r="G374" t="str">
            <v>833.98</v>
          </cell>
          <cell r="H374">
            <v>9014.69</v>
          </cell>
          <cell r="I374">
            <v>0</v>
          </cell>
          <cell r="J374">
            <v>0</v>
          </cell>
          <cell r="K374">
            <v>31.5</v>
          </cell>
          <cell r="L374" t="str">
            <v>Bags</v>
          </cell>
          <cell r="M374">
            <v>11.124000000000001</v>
          </cell>
          <cell r="N374" t="str">
            <v>Bags</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0</v>
          </cell>
          <cell r="AI374">
            <v>42.624000000000002</v>
          </cell>
          <cell r="AJ374" t="str">
            <v>Y</v>
          </cell>
        </row>
        <row r="375">
          <cell r="A375" t="str">
            <v>06-05-c</v>
          </cell>
          <cell r="B375" t="str">
            <v>Plain Cement Concrete including placing, compacting, finishing &amp; curing (Ratio 1:1.5:3)</v>
          </cell>
          <cell r="C375" t="str">
            <v>100 Cft</v>
          </cell>
          <cell r="D375" t="str">
            <v>2,361.58</v>
          </cell>
          <cell r="E375" t="str">
            <v>20,942.05</v>
          </cell>
          <cell r="F375" t="str">
            <v>m3</v>
          </cell>
          <cell r="G375" t="str">
            <v>833.98</v>
          </cell>
          <cell r="H375">
            <v>7395.62</v>
          </cell>
          <cell r="I375">
            <v>0</v>
          </cell>
          <cell r="J375">
            <v>0</v>
          </cell>
          <cell r="K375">
            <v>22.5</v>
          </cell>
          <cell r="L375" t="str">
            <v>Bags</v>
          </cell>
          <cell r="M375">
            <v>7.9459999999999997</v>
          </cell>
          <cell r="N375" t="str">
            <v>Bags</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30.445999999999998</v>
          </cell>
          <cell r="AJ375" t="str">
            <v>Y</v>
          </cell>
        </row>
        <row r="376">
          <cell r="A376" t="str">
            <v>06-05-d</v>
          </cell>
          <cell r="B376" t="str">
            <v>Plain Cement Concrete including placing, compacting, finishing &amp; curing (Ratio 1:2:3)</v>
          </cell>
          <cell r="C376" t="str">
            <v>100 Cft</v>
          </cell>
          <cell r="D376" t="str">
            <v>2,361.58</v>
          </cell>
          <cell r="E376" t="str">
            <v>20,092.02</v>
          </cell>
          <cell r="F376" t="str">
            <v>m3</v>
          </cell>
          <cell r="G376" t="str">
            <v>833.98</v>
          </cell>
          <cell r="H376">
            <v>7095.44</v>
          </cell>
          <cell r="I376">
            <v>0</v>
          </cell>
          <cell r="J376">
            <v>0</v>
          </cell>
          <cell r="K376">
            <v>21</v>
          </cell>
          <cell r="L376" t="str">
            <v>Bags</v>
          </cell>
          <cell r="M376">
            <v>7.4160000000000004</v>
          </cell>
          <cell r="N376" t="str">
            <v>Bags</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28.416</v>
          </cell>
          <cell r="AJ376" t="str">
            <v>Y</v>
          </cell>
        </row>
        <row r="377">
          <cell r="A377" t="str">
            <v>06-05-e</v>
          </cell>
          <cell r="B377" t="str">
            <v>Plain Cement Concrete including placing, compacting, finishing &amp; curing (Ratio 1:3:3)</v>
          </cell>
          <cell r="C377" t="str">
            <v>100 Cft</v>
          </cell>
          <cell r="D377" t="str">
            <v>2,361.58</v>
          </cell>
          <cell r="E377" t="str">
            <v>18,012.27</v>
          </cell>
          <cell r="F377" t="str">
            <v>m3</v>
          </cell>
          <cell r="G377" t="str">
            <v>833.98</v>
          </cell>
          <cell r="H377">
            <v>6360.98</v>
          </cell>
          <cell r="I377">
            <v>0</v>
          </cell>
          <cell r="J377">
            <v>0</v>
          </cell>
          <cell r="K377">
            <v>17.600000000000001</v>
          </cell>
          <cell r="L377" t="str">
            <v>Bags</v>
          </cell>
          <cell r="M377">
            <v>6.2149999999999999</v>
          </cell>
          <cell r="N377" t="str">
            <v>Bags</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23.815000000000001</v>
          </cell>
          <cell r="AJ377" t="str">
            <v>Y</v>
          </cell>
        </row>
        <row r="378">
          <cell r="A378" t="str">
            <v>06-05-f</v>
          </cell>
          <cell r="B378" t="str">
            <v>Plain Cement Concrete including placing, compacting, finishing &amp; curing (Ratio 1:2:4)</v>
          </cell>
          <cell r="C378" t="str">
            <v>100 Cft</v>
          </cell>
          <cell r="D378" t="str">
            <v>2,361.58</v>
          </cell>
          <cell r="E378" t="str">
            <v>18,318.40</v>
          </cell>
          <cell r="F378" t="str">
            <v>m3</v>
          </cell>
          <cell r="G378" t="str">
            <v>833.98</v>
          </cell>
          <cell r="H378">
            <v>6469.09</v>
          </cell>
          <cell r="I378">
            <v>0</v>
          </cell>
          <cell r="J378">
            <v>0</v>
          </cell>
          <cell r="K378">
            <v>17.600000000000001</v>
          </cell>
          <cell r="L378" t="str">
            <v>Bags</v>
          </cell>
          <cell r="M378">
            <v>6.2149999999999999</v>
          </cell>
          <cell r="N378" t="str">
            <v>Bags</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23.815000000000001</v>
          </cell>
          <cell r="AJ378" t="str">
            <v>Y</v>
          </cell>
        </row>
        <row r="379">
          <cell r="A379" t="str">
            <v>06-05-g</v>
          </cell>
          <cell r="B379" t="str">
            <v>Plain Cement Concrete including placing, compacting, finishing &amp; curing (Ratio 1:2:6)</v>
          </cell>
          <cell r="C379" t="str">
            <v>100 Cft</v>
          </cell>
          <cell r="D379" t="str">
            <v>2,361.58</v>
          </cell>
          <cell r="E379" t="str">
            <v>16,361.47</v>
          </cell>
          <cell r="F379" t="str">
            <v>m3</v>
          </cell>
          <cell r="G379" t="str">
            <v>833.98</v>
          </cell>
          <cell r="H379">
            <v>5778</v>
          </cell>
          <cell r="I379">
            <v>0</v>
          </cell>
          <cell r="J379">
            <v>0</v>
          </cell>
          <cell r="K379">
            <v>13.7</v>
          </cell>
          <cell r="L379" t="str">
            <v>Bags</v>
          </cell>
          <cell r="M379">
            <v>4.8380000000000001</v>
          </cell>
          <cell r="N379" t="str">
            <v>Bags</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cell r="AF379">
            <v>0</v>
          </cell>
          <cell r="AG379">
            <v>0</v>
          </cell>
          <cell r="AH379">
            <v>0</v>
          </cell>
          <cell r="AI379">
            <v>18.538</v>
          </cell>
          <cell r="AJ379" t="str">
            <v>Y</v>
          </cell>
        </row>
        <row r="380">
          <cell r="A380" t="str">
            <v>06-05-h</v>
          </cell>
          <cell r="B380" t="str">
            <v xml:space="preserve">Plain Cement Concrete including placing, compacting, finishing &amp; curing (Ratio 1:3:6) </v>
          </cell>
          <cell r="C380" t="str">
            <v>100 Cft</v>
          </cell>
          <cell r="D380" t="str">
            <v>2,361.58</v>
          </cell>
          <cell r="E380" t="str">
            <v>15,867.91</v>
          </cell>
          <cell r="F380" t="str">
            <v>m3</v>
          </cell>
          <cell r="G380" t="str">
            <v>833.98</v>
          </cell>
          <cell r="H380">
            <v>5603.7</v>
          </cell>
          <cell r="I380">
            <v>0</v>
          </cell>
          <cell r="J380">
            <v>0</v>
          </cell>
          <cell r="K380">
            <v>13</v>
          </cell>
          <cell r="L380" t="str">
            <v>Bags</v>
          </cell>
          <cell r="M380">
            <v>4.5910000000000002</v>
          </cell>
          <cell r="N380" t="str">
            <v>Bags</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0</v>
          </cell>
          <cell r="AG380">
            <v>0</v>
          </cell>
          <cell r="AH380">
            <v>0</v>
          </cell>
          <cell r="AI380">
            <v>17.591000000000001</v>
          </cell>
          <cell r="AJ380" t="str">
            <v>Y</v>
          </cell>
        </row>
        <row r="381">
          <cell r="A381" t="str">
            <v>06-05-i</v>
          </cell>
          <cell r="B381" t="str">
            <v>Plain Cement Concrete including placing, compacting, finishing &amp; curing (Ratio 1:4:8)</v>
          </cell>
          <cell r="C381" t="str">
            <v>100 Cft</v>
          </cell>
          <cell r="D381" t="str">
            <v>2,361.58</v>
          </cell>
          <cell r="E381" t="str">
            <v>13,763.72</v>
          </cell>
          <cell r="F381" t="str">
            <v>m3</v>
          </cell>
          <cell r="G381" t="str">
            <v>833.98</v>
          </cell>
          <cell r="H381">
            <v>4860.62</v>
          </cell>
          <cell r="I381">
            <v>0</v>
          </cell>
          <cell r="J381">
            <v>0</v>
          </cell>
          <cell r="K381">
            <v>9</v>
          </cell>
          <cell r="L381" t="str">
            <v>Bags</v>
          </cell>
          <cell r="M381">
            <v>3.1779999999999999</v>
          </cell>
          <cell r="N381" t="str">
            <v>Bags</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12.178000000000001</v>
          </cell>
          <cell r="AJ381" t="str">
            <v>Y</v>
          </cell>
        </row>
        <row r="382">
          <cell r="A382" t="str">
            <v>06-06-a-01</v>
          </cell>
          <cell r="B382" t="str">
            <v>RCC in roof slab, beam, column &amp; other structural members, insitu or precast. Type A (1:1:2).</v>
          </cell>
          <cell r="C382" t="str">
            <v>100 Cft</v>
          </cell>
          <cell r="D382" t="str">
            <v>4,786.40</v>
          </cell>
          <cell r="E382" t="str">
            <v>29,677.73</v>
          </cell>
          <cell r="F382" t="str">
            <v>m3</v>
          </cell>
          <cell r="G382" t="str">
            <v>1,690.30</v>
          </cell>
          <cell r="H382">
            <v>10480.6</v>
          </cell>
          <cell r="I382">
            <v>0</v>
          </cell>
          <cell r="J382">
            <v>0</v>
          </cell>
          <cell r="K382">
            <v>31.5</v>
          </cell>
          <cell r="L382" t="str">
            <v>Bags</v>
          </cell>
          <cell r="M382">
            <v>11.124000000000001</v>
          </cell>
          <cell r="N382" t="str">
            <v>Bags</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42.624000000000002</v>
          </cell>
          <cell r="AJ382" t="str">
            <v>Y</v>
          </cell>
        </row>
        <row r="383">
          <cell r="A383" t="str">
            <v>06-06-a-02</v>
          </cell>
          <cell r="B383" t="str">
            <v>RCC in roof slab, beam, column &amp; other structural members, insitu or precast. Type B (1:1.5:3)</v>
          </cell>
          <cell r="C383" t="str">
            <v>100 Cft</v>
          </cell>
          <cell r="D383" t="str">
            <v>4,786.40</v>
          </cell>
          <cell r="E383" t="str">
            <v>25,754.91</v>
          </cell>
          <cell r="F383" t="str">
            <v>m3</v>
          </cell>
          <cell r="G383" t="str">
            <v>1,690.30</v>
          </cell>
          <cell r="H383">
            <v>9095.27</v>
          </cell>
          <cell r="I383">
            <v>0</v>
          </cell>
          <cell r="J383">
            <v>0</v>
          </cell>
          <cell r="K383">
            <v>24</v>
          </cell>
          <cell r="L383" t="str">
            <v>Bags</v>
          </cell>
          <cell r="M383">
            <v>8.4760000000000009</v>
          </cell>
          <cell r="N383" t="str">
            <v>Bags</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32.475999999999999</v>
          </cell>
          <cell r="AJ383" t="str">
            <v>Y</v>
          </cell>
        </row>
        <row r="384">
          <cell r="A384" t="str">
            <v>06-06-a-03</v>
          </cell>
          <cell r="B384" t="str">
            <v>RCC in roof slab, beam, column &amp; other structural members, insitu or precast. Type C (1:2:4)</v>
          </cell>
          <cell r="C384" t="str">
            <v>100 Cft</v>
          </cell>
          <cell r="D384" t="str">
            <v>4,786.40</v>
          </cell>
          <cell r="E384" t="str">
            <v>23,131.27</v>
          </cell>
          <cell r="F384" t="str">
            <v>m3</v>
          </cell>
          <cell r="G384" t="str">
            <v>1,690.30</v>
          </cell>
          <cell r="H384">
            <v>8168.74</v>
          </cell>
          <cell r="I384">
            <v>0</v>
          </cell>
          <cell r="J384">
            <v>0</v>
          </cell>
          <cell r="K384">
            <v>19.100000000000001</v>
          </cell>
          <cell r="L384" t="str">
            <v>Bags</v>
          </cell>
          <cell r="M384">
            <v>6.7450000000000001</v>
          </cell>
          <cell r="N384" t="str">
            <v>Bags</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25.845000000000002</v>
          </cell>
          <cell r="AJ384" t="str">
            <v>Y</v>
          </cell>
        </row>
        <row r="385">
          <cell r="A385" t="str">
            <v>06-06-b-01</v>
          </cell>
          <cell r="B385" t="str">
            <v>RCC in raft foundation slab, base slab of column &amp; ret. wall etc, not including in 06-06. Type A (1:1:2)</v>
          </cell>
          <cell r="C385" t="str">
            <v>100 Cft</v>
          </cell>
          <cell r="D385" t="str">
            <v>4,712.00</v>
          </cell>
          <cell r="E385" t="str">
            <v>28,066.15</v>
          </cell>
          <cell r="F385" t="str">
            <v>m3</v>
          </cell>
          <cell r="G385" t="str">
            <v>1,664.03</v>
          </cell>
          <cell r="H385">
            <v>9911.48</v>
          </cell>
          <cell r="I385">
            <v>0</v>
          </cell>
          <cell r="J385">
            <v>0</v>
          </cell>
          <cell r="K385">
            <v>31.3</v>
          </cell>
          <cell r="L385" t="str">
            <v>Bags</v>
          </cell>
          <cell r="M385">
            <v>11.053000000000001</v>
          </cell>
          <cell r="N385" t="str">
            <v>Bags</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0</v>
          </cell>
          <cell r="AI385">
            <v>42.353000000000002</v>
          </cell>
          <cell r="AJ385" t="str">
            <v>Y</v>
          </cell>
        </row>
        <row r="386">
          <cell r="A386" t="str">
            <v>06-06-b-02</v>
          </cell>
          <cell r="B386" t="str">
            <v>RCC in raft foundation slab, base slab of column &amp; ret. wall etc, not including in 06-06 Type B (1:1.5:3)</v>
          </cell>
          <cell r="C386" t="str">
            <v>100 Cft</v>
          </cell>
          <cell r="D386" t="str">
            <v>4,712.00</v>
          </cell>
          <cell r="E386" t="str">
            <v>24,257.44</v>
          </cell>
          <cell r="F386" t="str">
            <v>m3</v>
          </cell>
          <cell r="G386" t="str">
            <v>1,664.03</v>
          </cell>
          <cell r="H386">
            <v>8566.44</v>
          </cell>
          <cell r="I386">
            <v>0</v>
          </cell>
          <cell r="J386">
            <v>0</v>
          </cell>
          <cell r="K386">
            <v>24</v>
          </cell>
          <cell r="L386" t="str">
            <v>Bags</v>
          </cell>
          <cell r="M386">
            <v>8.4760000000000009</v>
          </cell>
          <cell r="N386" t="str">
            <v>Bags</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32.475999999999999</v>
          </cell>
          <cell r="AJ386" t="str">
            <v>Y</v>
          </cell>
        </row>
        <row r="387">
          <cell r="A387" t="str">
            <v>06-06-b-03</v>
          </cell>
          <cell r="B387" t="str">
            <v>RCC in raft foundation slab, base slab of column &amp; ret. wall etc, not including in 06-06. Type C(1 :2:4)</v>
          </cell>
          <cell r="C387" t="str">
            <v>100 Cft</v>
          </cell>
          <cell r="D387" t="str">
            <v>4,712.00</v>
          </cell>
          <cell r="E387" t="str">
            <v>20,670.15</v>
          </cell>
          <cell r="F387" t="str">
            <v>m3</v>
          </cell>
          <cell r="G387" t="str">
            <v>1,664.03</v>
          </cell>
          <cell r="H387">
            <v>7299.6</v>
          </cell>
          <cell r="I387">
            <v>0</v>
          </cell>
          <cell r="J387">
            <v>0</v>
          </cell>
          <cell r="K387">
            <v>17.600000000000001</v>
          </cell>
          <cell r="L387" t="str">
            <v>Bags</v>
          </cell>
          <cell r="M387">
            <v>6.2149999999999999</v>
          </cell>
          <cell r="N387" t="str">
            <v>Bags</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23.815000000000001</v>
          </cell>
          <cell r="AJ387" t="str">
            <v>Y</v>
          </cell>
        </row>
        <row r="388">
          <cell r="A388" t="str">
            <v>06-06-c-01</v>
          </cell>
          <cell r="B388" t="str">
            <v>RCC including Precast/Prestressed in slab, beam, column, lintel, girder, etc. Type A (1:1:2)</v>
          </cell>
          <cell r="C388" t="str">
            <v>100 Cft</v>
          </cell>
          <cell r="D388" t="str">
            <v>5,456.00</v>
          </cell>
          <cell r="E388" t="str">
            <v>33,460.06</v>
          </cell>
          <cell r="F388" t="str">
            <v>m3</v>
          </cell>
          <cell r="G388" t="str">
            <v>1,926.77</v>
          </cell>
          <cell r="H388">
            <v>11816.32</v>
          </cell>
          <cell r="I388">
            <v>0</v>
          </cell>
          <cell r="J388">
            <v>0</v>
          </cell>
          <cell r="K388">
            <v>31.5</v>
          </cell>
          <cell r="L388" t="str">
            <v>Bags</v>
          </cell>
          <cell r="M388">
            <v>11.124000000000001</v>
          </cell>
          <cell r="N388" t="str">
            <v>Bags</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42.624000000000002</v>
          </cell>
          <cell r="AJ388" t="str">
            <v>Y</v>
          </cell>
        </row>
        <row r="389">
          <cell r="A389" t="str">
            <v>06-06-c-02</v>
          </cell>
          <cell r="B389" t="str">
            <v>RCC including Precast/Prestressed in slab, beam. column, lintels, girder, etc. Type B (1:1.5:3)</v>
          </cell>
          <cell r="C389" t="str">
            <v>100 Cft</v>
          </cell>
          <cell r="D389" t="str">
            <v>5,456.00</v>
          </cell>
          <cell r="E389" t="str">
            <v>29,537.24</v>
          </cell>
          <cell r="F389" t="str">
            <v>m3</v>
          </cell>
          <cell r="G389" t="str">
            <v>1,926.77</v>
          </cell>
          <cell r="H389">
            <v>10430.99</v>
          </cell>
          <cell r="I389">
            <v>0</v>
          </cell>
          <cell r="J389">
            <v>0</v>
          </cell>
          <cell r="K389">
            <v>24</v>
          </cell>
          <cell r="L389" t="str">
            <v>Bags</v>
          </cell>
          <cell r="M389">
            <v>8.4760000000000009</v>
          </cell>
          <cell r="N389" t="str">
            <v>Bags</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32.475999999999999</v>
          </cell>
          <cell r="AJ389" t="str">
            <v>Y</v>
          </cell>
        </row>
        <row r="390">
          <cell r="A390" t="str">
            <v>06-06-c-03</v>
          </cell>
          <cell r="B390" t="str">
            <v>RCC including Precast/Prestressed slab, column, beam, lintel, girder etc. Type C (1:2:4).</v>
          </cell>
          <cell r="C390" t="str">
            <v>100 Cft</v>
          </cell>
          <cell r="D390" t="str">
            <v>5,456.00</v>
          </cell>
          <cell r="E390" t="str">
            <v>25,948.62</v>
          </cell>
          <cell r="F390" t="str">
            <v>m3</v>
          </cell>
          <cell r="G390" t="str">
            <v>1,926.77</v>
          </cell>
          <cell r="H390">
            <v>9163.68</v>
          </cell>
          <cell r="I390">
            <v>0</v>
          </cell>
          <cell r="J390">
            <v>0</v>
          </cell>
          <cell r="K390">
            <v>17.600000000000001</v>
          </cell>
          <cell r="L390" t="str">
            <v>Bags</v>
          </cell>
          <cell r="M390">
            <v>6.2149999999999999</v>
          </cell>
          <cell r="N390" t="str">
            <v>Bags</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23.815000000000001</v>
          </cell>
          <cell r="AJ390" t="str">
            <v>Y</v>
          </cell>
        </row>
        <row r="391">
          <cell r="A391" t="str">
            <v>06-06-d-01</v>
          </cell>
          <cell r="B391" t="str">
            <v>Reinforced cement concrete work as in dams, spillways, weirs, barrages, cross drainage works and other hydrolic structures using crushed stone aggregate(screening &amp; washing) and coarse sand i/c costof all labour and material and all kinds of form works,  oulds, shuttering lifting/pumping, curing, rendering and finishing the xposed surface, cast in situ/precast excluding the cost of steel reinforcement and labour for bending binding also excludig cost of additives which have to be paid separately. Type A (1:1:2)</v>
          </cell>
          <cell r="C391" t="str">
            <v>100 Cft</v>
          </cell>
          <cell r="D391" t="str">
            <v>7,812.00</v>
          </cell>
          <cell r="E391" t="str">
            <v>32,887.38</v>
          </cell>
          <cell r="F391" t="str">
            <v>m3</v>
          </cell>
          <cell r="G391" t="str">
            <v>2,758.78</v>
          </cell>
          <cell r="H391">
            <v>11614.08</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t="str">
            <v>N</v>
          </cell>
        </row>
        <row r="392">
          <cell r="A392" t="str">
            <v>06-06-d-02</v>
          </cell>
          <cell r="B392" t="str">
            <v>Reinforced cement concrete work as in dams, spillways,weirs, barrages, cross drainage works and other hydrolic tructures using crushed stone aggregate(screening &amp; washing) and coarse sand i/c costof all labour and material and all kinds of form works, moulds, shuttering lifting/pumping, curing, rendering and finishing the exposed surface, cast in situ/precast excluding the cost of steel reinforcement and labour for bending binding also excludig cost of additives which have to be paid separately. Type B (1:1.5:3)</v>
          </cell>
          <cell r="C392" t="str">
            <v>100 Cft</v>
          </cell>
          <cell r="D392" t="str">
            <v>7,812.00</v>
          </cell>
          <cell r="E392" t="str">
            <v>28,692.79</v>
          </cell>
          <cell r="F392" t="str">
            <v>m3</v>
          </cell>
          <cell r="G392" t="str">
            <v>2,758.78</v>
          </cell>
          <cell r="H392">
            <v>10132.77</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0</v>
          </cell>
          <cell r="AI392">
            <v>0</v>
          </cell>
          <cell r="AJ392" t="str">
            <v>N</v>
          </cell>
        </row>
        <row r="393">
          <cell r="A393" t="str">
            <v>06-06-d-03</v>
          </cell>
          <cell r="B393" t="str">
            <v>Reinforced cement concrete work as in dams, spillways, weirs, barrages, cross drainage works and other hydrolic structures using crushed stone aggregate(screening &amp; washing) and coarse sand i/c costof all labour and material and all kinds of form works,  oulds, shuttering lifting/pumping, curing, rendering and finishing the  xposed surface, cast in situ/precast excluding the cost of steel reinforcement and labour for bending binding also excludig cost of additives which have to be paid separately. Type C (1:2:4)</v>
          </cell>
          <cell r="C393" t="str">
            <v>100 Cft</v>
          </cell>
          <cell r="D393" t="str">
            <v>7,812.00</v>
          </cell>
          <cell r="E393" t="str">
            <v>26,069.15</v>
          </cell>
          <cell r="F393" t="str">
            <v>m3</v>
          </cell>
          <cell r="G393" t="str">
            <v>2,758.78</v>
          </cell>
          <cell r="H393">
            <v>9206.24</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t="str">
            <v>N</v>
          </cell>
        </row>
        <row r="394">
          <cell r="A394" t="str">
            <v>06-06-e</v>
          </cell>
          <cell r="B394" t="str">
            <v>Add extra labour for RCC in 2nd &amp; subsequent storeys</v>
          </cell>
          <cell r="C394" t="str">
            <v>100 Cft</v>
          </cell>
          <cell r="D394" t="str">
            <v>1,844.50</v>
          </cell>
          <cell r="E394" t="str">
            <v>1,844.50</v>
          </cell>
          <cell r="F394" t="str">
            <v>m3</v>
          </cell>
          <cell r="G394" t="str">
            <v>651.38</v>
          </cell>
          <cell r="H394">
            <v>651.38</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t="str">
            <v>N</v>
          </cell>
        </row>
        <row r="395">
          <cell r="A395" t="str">
            <v>06-07-a</v>
          </cell>
          <cell r="B395" t="str">
            <v>Supply &amp; fabricate M.S. reinforcement for cement concrete (Plain bars)</v>
          </cell>
          <cell r="C395" t="str">
            <v>Cwt</v>
          </cell>
          <cell r="D395" t="str">
            <v>294.50</v>
          </cell>
          <cell r="E395" t="str">
            <v>4,863.28</v>
          </cell>
          <cell r="F395" t="str">
            <v>Tonne</v>
          </cell>
          <cell r="G395" t="str">
            <v>5,797.00</v>
          </cell>
          <cell r="H395">
            <v>95729.73</v>
          </cell>
          <cell r="I395">
            <v>0</v>
          </cell>
          <cell r="J395">
            <v>0</v>
          </cell>
          <cell r="K395">
            <v>0</v>
          </cell>
          <cell r="L395">
            <v>0</v>
          </cell>
          <cell r="M395">
            <v>0</v>
          </cell>
          <cell r="N395">
            <v>0</v>
          </cell>
          <cell r="O395">
            <v>0</v>
          </cell>
          <cell r="P395">
            <v>0</v>
          </cell>
          <cell r="Q395">
            <v>0</v>
          </cell>
          <cell r="R395">
            <v>0</v>
          </cell>
          <cell r="S395">
            <v>56</v>
          </cell>
          <cell r="T395" t="str">
            <v>Kg</v>
          </cell>
          <cell r="U395">
            <v>1102.31</v>
          </cell>
          <cell r="V395" t="str">
            <v>Kg</v>
          </cell>
          <cell r="W395">
            <v>0</v>
          </cell>
          <cell r="X395">
            <v>0</v>
          </cell>
          <cell r="Y395">
            <v>0</v>
          </cell>
          <cell r="Z395">
            <v>0</v>
          </cell>
          <cell r="AA395">
            <v>0</v>
          </cell>
          <cell r="AB395">
            <v>0</v>
          </cell>
          <cell r="AC395">
            <v>0</v>
          </cell>
          <cell r="AD395">
            <v>0</v>
          </cell>
          <cell r="AE395">
            <v>0</v>
          </cell>
          <cell r="AF395">
            <v>0</v>
          </cell>
          <cell r="AG395">
            <v>0</v>
          </cell>
          <cell r="AH395">
            <v>0</v>
          </cell>
          <cell r="AI395">
            <v>1158.31</v>
          </cell>
          <cell r="AJ395" t="str">
            <v>Y</v>
          </cell>
        </row>
        <row r="396">
          <cell r="A396" t="str">
            <v>06-07-b</v>
          </cell>
          <cell r="B396" t="str">
            <v>Supply &amp; fabricate M.S. reinforcement for cement concrete (Hot rolled deformed bars Grade 60)</v>
          </cell>
          <cell r="C396" t="str">
            <v>Cwt</v>
          </cell>
          <cell r="D396" t="str">
            <v>294.50</v>
          </cell>
          <cell r="E396" t="str">
            <v>6,069.41</v>
          </cell>
          <cell r="F396" t="str">
            <v>Tonne</v>
          </cell>
          <cell r="G396" t="str">
            <v>5,797.00</v>
          </cell>
          <cell r="H396">
            <v>119471.42</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56</v>
          </cell>
          <cell r="X396" t="str">
            <v>Kg</v>
          </cell>
          <cell r="Y396">
            <v>1102.31</v>
          </cell>
          <cell r="Z396" t="str">
            <v>Kg</v>
          </cell>
          <cell r="AA396">
            <v>0</v>
          </cell>
          <cell r="AB396">
            <v>0</v>
          </cell>
          <cell r="AC396">
            <v>0</v>
          </cell>
          <cell r="AD396">
            <v>0</v>
          </cell>
          <cell r="AE396">
            <v>0</v>
          </cell>
          <cell r="AF396">
            <v>0</v>
          </cell>
          <cell r="AG396">
            <v>0</v>
          </cell>
          <cell r="AH396">
            <v>0</v>
          </cell>
          <cell r="AI396">
            <v>1158.31</v>
          </cell>
          <cell r="AJ396" t="str">
            <v>Y</v>
          </cell>
        </row>
        <row r="397">
          <cell r="A397" t="str">
            <v>06-07-c</v>
          </cell>
          <cell r="B397" t="str">
            <v>Supply &amp; fabricate M.S. reinforcement for cement concrete (Hot rolled deformed bars Grade 40)</v>
          </cell>
          <cell r="C397" t="str">
            <v>Cwt</v>
          </cell>
          <cell r="D397" t="str">
            <v>294.50</v>
          </cell>
          <cell r="E397" t="str">
            <v>5,595.09</v>
          </cell>
          <cell r="F397" t="str">
            <v>Tonne</v>
          </cell>
          <cell r="G397" t="str">
            <v>5,797.00</v>
          </cell>
          <cell r="H397">
            <v>110134.8</v>
          </cell>
          <cell r="I397">
            <v>0</v>
          </cell>
          <cell r="J397">
            <v>0</v>
          </cell>
          <cell r="K397">
            <v>0</v>
          </cell>
          <cell r="L397">
            <v>0</v>
          </cell>
          <cell r="M397">
            <v>0</v>
          </cell>
          <cell r="N397">
            <v>0</v>
          </cell>
          <cell r="O397">
            <v>0</v>
          </cell>
          <cell r="P397">
            <v>0</v>
          </cell>
          <cell r="Q397">
            <v>0</v>
          </cell>
          <cell r="R397">
            <v>0</v>
          </cell>
          <cell r="S397">
            <v>56</v>
          </cell>
          <cell r="T397" t="str">
            <v>Kg</v>
          </cell>
          <cell r="U397">
            <v>1102.31</v>
          </cell>
          <cell r="V397" t="str">
            <v>Kg</v>
          </cell>
          <cell r="W397">
            <v>0</v>
          </cell>
          <cell r="X397">
            <v>0</v>
          </cell>
          <cell r="Y397">
            <v>0</v>
          </cell>
          <cell r="Z397">
            <v>0</v>
          </cell>
          <cell r="AA397">
            <v>0</v>
          </cell>
          <cell r="AB397">
            <v>0</v>
          </cell>
          <cell r="AC397">
            <v>0</v>
          </cell>
          <cell r="AD397">
            <v>0</v>
          </cell>
          <cell r="AE397">
            <v>0</v>
          </cell>
          <cell r="AF397">
            <v>0</v>
          </cell>
          <cell r="AG397">
            <v>0</v>
          </cell>
          <cell r="AH397">
            <v>0</v>
          </cell>
          <cell r="AI397">
            <v>1158.31</v>
          </cell>
          <cell r="AJ397" t="str">
            <v>Y</v>
          </cell>
        </row>
        <row r="398">
          <cell r="A398" t="str">
            <v>06-08</v>
          </cell>
          <cell r="B398" t="str">
            <v>Supplying &amp; fixing high tensile steel wire in prestressing cables in precast girders.</v>
          </cell>
          <cell r="C398" t="str">
            <v>Cwt</v>
          </cell>
          <cell r="D398" t="str">
            <v>589.00</v>
          </cell>
          <cell r="E398" t="str">
            <v>10,565.03</v>
          </cell>
          <cell r="F398" t="str">
            <v>Tonne</v>
          </cell>
          <cell r="G398" t="str">
            <v>11,593.99</v>
          </cell>
          <cell r="H398">
            <v>207964.17</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56</v>
          </cell>
          <cell r="AB398" t="str">
            <v>Kg</v>
          </cell>
          <cell r="AC398">
            <v>1102.31</v>
          </cell>
          <cell r="AD398" t="str">
            <v>Kg</v>
          </cell>
          <cell r="AE398">
            <v>0</v>
          </cell>
          <cell r="AF398">
            <v>0</v>
          </cell>
          <cell r="AG398">
            <v>0</v>
          </cell>
          <cell r="AH398">
            <v>0</v>
          </cell>
          <cell r="AI398">
            <v>1158.31</v>
          </cell>
          <cell r="AJ398" t="str">
            <v>Y</v>
          </cell>
        </row>
        <row r="399">
          <cell r="A399" t="str">
            <v>06-09</v>
          </cell>
          <cell r="B399" t="str">
            <v>Precast cement concrete solid or face blocks 1:2:4, including cost of templates.</v>
          </cell>
          <cell r="C399" t="str">
            <v>100 Cft</v>
          </cell>
          <cell r="D399" t="str">
            <v>3,720.00</v>
          </cell>
          <cell r="E399" t="str">
            <v>18,923.29</v>
          </cell>
          <cell r="F399" t="str">
            <v>m3</v>
          </cell>
          <cell r="G399" t="str">
            <v>1,313.71</v>
          </cell>
          <cell r="H399">
            <v>6682.7</v>
          </cell>
          <cell r="I399">
            <v>0</v>
          </cell>
          <cell r="J399">
            <v>0</v>
          </cell>
          <cell r="K399">
            <v>17.600000000000001</v>
          </cell>
          <cell r="L399" t="str">
            <v>Bags</v>
          </cell>
          <cell r="M399">
            <v>6.2149999999999999</v>
          </cell>
          <cell r="N399" t="str">
            <v>Bags</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23.815000000000001</v>
          </cell>
          <cell r="AJ399" t="str">
            <v>Y</v>
          </cell>
        </row>
        <row r="400">
          <cell r="A400" t="str">
            <v>06-10</v>
          </cell>
          <cell r="B400" t="str">
            <v>Precast cem. concrete hollow blocks 1:2:4, including cost of templates &amp; constructing wall thereof</v>
          </cell>
          <cell r="C400" t="str">
            <v>100 Cft</v>
          </cell>
          <cell r="D400" t="str">
            <v>8,122.00</v>
          </cell>
          <cell r="E400" t="str">
            <v>16,895.23</v>
          </cell>
          <cell r="F400" t="str">
            <v>m3</v>
          </cell>
          <cell r="G400" t="str">
            <v>2,868.26</v>
          </cell>
          <cell r="H400">
            <v>5966.5</v>
          </cell>
          <cell r="I400">
            <v>0</v>
          </cell>
          <cell r="J400">
            <v>0</v>
          </cell>
          <cell r="K400">
            <v>9.8000000000000007</v>
          </cell>
          <cell r="L400" t="str">
            <v>Bags</v>
          </cell>
          <cell r="M400">
            <v>3.4609999999999999</v>
          </cell>
          <cell r="N400" t="str">
            <v>Bags</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0</v>
          </cell>
          <cell r="AI400">
            <v>13.261000000000001</v>
          </cell>
          <cell r="AJ400" t="str">
            <v>Y</v>
          </cell>
        </row>
        <row r="401">
          <cell r="A401" t="str">
            <v>06-11</v>
          </cell>
          <cell r="B401" t="str">
            <v>Provide &amp; fix ornamental cement jali 1:2:4 2" thick without steel.</v>
          </cell>
          <cell r="C401" t="str">
            <v>100 Sft</v>
          </cell>
          <cell r="D401" t="str">
            <v>3,317.00</v>
          </cell>
          <cell r="E401" t="str">
            <v>5,875.85</v>
          </cell>
          <cell r="F401" t="str">
            <v>m2</v>
          </cell>
          <cell r="G401" t="str">
            <v>356.91</v>
          </cell>
          <cell r="H401">
            <v>632.24</v>
          </cell>
          <cell r="I401">
            <v>0</v>
          </cell>
          <cell r="J401">
            <v>0</v>
          </cell>
          <cell r="K401">
            <v>3</v>
          </cell>
          <cell r="L401" t="str">
            <v>Bags</v>
          </cell>
          <cell r="M401">
            <v>0.32300000000000001</v>
          </cell>
          <cell r="N401" t="str">
            <v>Bags</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0</v>
          </cell>
          <cell r="AI401">
            <v>3.323</v>
          </cell>
          <cell r="AJ401" t="str">
            <v>Y</v>
          </cell>
        </row>
        <row r="402">
          <cell r="A402" t="str">
            <v>06-12-a</v>
          </cell>
          <cell r="B402" t="str">
            <v>Extra labour for laying concrete (plain or reinforced) From 20' upto 40' height</v>
          </cell>
          <cell r="C402" t="str">
            <v>100 Cft</v>
          </cell>
          <cell r="D402" t="str">
            <v>1,736.00</v>
          </cell>
          <cell r="E402" t="str">
            <v>1,736.00</v>
          </cell>
          <cell r="F402" t="str">
            <v>m3</v>
          </cell>
          <cell r="G402" t="str">
            <v>613.06</v>
          </cell>
          <cell r="H402">
            <v>613.05999999999995</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0</v>
          </cell>
          <cell r="AI402">
            <v>0</v>
          </cell>
          <cell r="AJ402" t="str">
            <v>N</v>
          </cell>
        </row>
        <row r="403">
          <cell r="A403" t="str">
            <v>06-12-b</v>
          </cell>
          <cell r="B403" t="str">
            <v>Extra labour for laying concrete (plain or reinforced) For every extra10' height</v>
          </cell>
          <cell r="C403" t="str">
            <v>100 Cft</v>
          </cell>
          <cell r="D403" t="str">
            <v>868.00</v>
          </cell>
          <cell r="E403" t="str">
            <v>868.00</v>
          </cell>
          <cell r="F403" t="str">
            <v>m3</v>
          </cell>
          <cell r="G403" t="str">
            <v>306.53</v>
          </cell>
          <cell r="H403">
            <v>306.52999999999997</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t="str">
            <v>N</v>
          </cell>
        </row>
        <row r="404">
          <cell r="A404" t="str">
            <v>06-13</v>
          </cell>
          <cell r="B404" t="str">
            <v>Extra labour for work of weirs, rails or bridges, syphons &amp; concreting in superstructure</v>
          </cell>
          <cell r="C404" t="str">
            <v>100 Cft</v>
          </cell>
          <cell r="D404" t="str">
            <v>434.00</v>
          </cell>
          <cell r="E404" t="str">
            <v>434.00</v>
          </cell>
          <cell r="F404" t="str">
            <v>m3</v>
          </cell>
          <cell r="G404" t="str">
            <v>153.27</v>
          </cell>
          <cell r="H404">
            <v>153.27000000000001</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t="str">
            <v>N</v>
          </cell>
        </row>
        <row r="405">
          <cell r="A405" t="str">
            <v>06-14</v>
          </cell>
          <cell r="B405" t="str">
            <v>RCC spout, 2.5'x6"x5", including fixing in position</v>
          </cell>
          <cell r="C405" t="str">
            <v>Each</v>
          </cell>
          <cell r="D405" t="str">
            <v>310.00</v>
          </cell>
          <cell r="E405" t="str">
            <v>748.34</v>
          </cell>
          <cell r="F405" t="str">
            <v>Each</v>
          </cell>
          <cell r="G405" t="str">
            <v>310.00</v>
          </cell>
          <cell r="H405">
            <v>748.34</v>
          </cell>
          <cell r="I405">
            <v>0</v>
          </cell>
          <cell r="J405">
            <v>0</v>
          </cell>
          <cell r="K405">
            <v>0.14000000000000001</v>
          </cell>
          <cell r="L405" t="str">
            <v>Bags</v>
          </cell>
          <cell r="M405">
            <v>0.14000000000000001</v>
          </cell>
          <cell r="N405" t="str">
            <v>Bags</v>
          </cell>
          <cell r="O405">
            <v>0</v>
          </cell>
          <cell r="P405">
            <v>0</v>
          </cell>
          <cell r="Q405">
            <v>0</v>
          </cell>
          <cell r="R405">
            <v>0</v>
          </cell>
          <cell r="S405">
            <v>3</v>
          </cell>
          <cell r="T405" t="str">
            <v>Kg</v>
          </cell>
          <cell r="U405">
            <v>3</v>
          </cell>
          <cell r="V405" t="str">
            <v>Kg</v>
          </cell>
          <cell r="W405">
            <v>0</v>
          </cell>
          <cell r="X405">
            <v>0</v>
          </cell>
          <cell r="Y405">
            <v>0</v>
          </cell>
          <cell r="Z405">
            <v>0</v>
          </cell>
          <cell r="AA405">
            <v>0</v>
          </cell>
          <cell r="AB405">
            <v>0</v>
          </cell>
          <cell r="AC405">
            <v>0</v>
          </cell>
          <cell r="AD405">
            <v>0</v>
          </cell>
          <cell r="AE405">
            <v>0</v>
          </cell>
          <cell r="AF405">
            <v>0</v>
          </cell>
          <cell r="AG405">
            <v>0</v>
          </cell>
          <cell r="AH405">
            <v>0</v>
          </cell>
          <cell r="AI405">
            <v>6.28</v>
          </cell>
          <cell r="AJ405" t="str">
            <v>Y</v>
          </cell>
        </row>
        <row r="406">
          <cell r="A406" t="str">
            <v>06-15</v>
          </cell>
          <cell r="B406" t="str">
            <v>Making holes upto 3" dia, 18" depth in cement concrete or stone masonry walls and repairing</v>
          </cell>
          <cell r="C406" t="str">
            <v>Each</v>
          </cell>
          <cell r="D406" t="str">
            <v>868.00</v>
          </cell>
          <cell r="E406" t="str">
            <v>868.00</v>
          </cell>
          <cell r="F406" t="str">
            <v>Each</v>
          </cell>
          <cell r="G406" t="str">
            <v>868.00</v>
          </cell>
          <cell r="H406">
            <v>868</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t="str">
            <v>N</v>
          </cell>
        </row>
        <row r="407">
          <cell r="A407" t="str">
            <v>06-16</v>
          </cell>
          <cell r="B407" t="str">
            <v>Extra labour for skipping concrete in wells</v>
          </cell>
          <cell r="C407" t="str">
            <v>100 Cft</v>
          </cell>
          <cell r="D407" t="str">
            <v>6,231.00</v>
          </cell>
          <cell r="E407" t="str">
            <v>6,231.00</v>
          </cell>
          <cell r="F407" t="str">
            <v>m3</v>
          </cell>
          <cell r="G407" t="str">
            <v>2,200.46</v>
          </cell>
          <cell r="H407">
            <v>2200.46</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0</v>
          </cell>
          <cell r="AH407">
            <v>0</v>
          </cell>
          <cell r="AI407">
            <v>0</v>
          </cell>
          <cell r="AJ407" t="str">
            <v>N</v>
          </cell>
        </row>
        <row r="408">
          <cell r="A408" t="str">
            <v>06-17-a</v>
          </cell>
          <cell r="B408" t="str">
            <v>Nicking cement concrete surface.</v>
          </cell>
          <cell r="C408" t="str">
            <v>100 Sft</v>
          </cell>
          <cell r="D408" t="str">
            <v>403.00</v>
          </cell>
          <cell r="E408" t="str">
            <v>403.00</v>
          </cell>
          <cell r="F408" t="str">
            <v>m2</v>
          </cell>
          <cell r="G408" t="str">
            <v>43.36</v>
          </cell>
          <cell r="H408">
            <v>43.36</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cell r="AF408">
            <v>0</v>
          </cell>
          <cell r="AG408">
            <v>0</v>
          </cell>
          <cell r="AH408">
            <v>0</v>
          </cell>
          <cell r="AI408">
            <v>0</v>
          </cell>
          <cell r="AJ408" t="str">
            <v>N</v>
          </cell>
        </row>
        <row r="409">
          <cell r="A409" t="str">
            <v>06-17-b</v>
          </cell>
          <cell r="B409" t="str">
            <v>Nicking lime concrete surface.</v>
          </cell>
          <cell r="C409" t="str">
            <v>100 Sft</v>
          </cell>
          <cell r="D409" t="str">
            <v>132.99</v>
          </cell>
          <cell r="E409" t="str">
            <v>132.99</v>
          </cell>
          <cell r="F409" t="str">
            <v>m2</v>
          </cell>
          <cell r="G409" t="str">
            <v>14.31</v>
          </cell>
          <cell r="H409">
            <v>14.31</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t="str">
            <v>N</v>
          </cell>
        </row>
        <row r="410">
          <cell r="A410" t="str">
            <v>06-18-a</v>
          </cell>
          <cell r="B410" t="str">
            <v>Prepare, water and ramming surface for laying concrete (for Headworks only) Horizontal floor</v>
          </cell>
          <cell r="C410" t="str">
            <v>100 Sft</v>
          </cell>
          <cell r="D410" t="str">
            <v>310.00</v>
          </cell>
          <cell r="E410" t="str">
            <v>310.00</v>
          </cell>
          <cell r="F410" t="str">
            <v>m2</v>
          </cell>
          <cell r="G410" t="str">
            <v>33.36</v>
          </cell>
          <cell r="H410">
            <v>33.36</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t="str">
            <v>N</v>
          </cell>
        </row>
        <row r="411">
          <cell r="A411" t="str">
            <v>06-18-b</v>
          </cell>
          <cell r="B411" t="str">
            <v>Prepare, water and ramming surface for laying concrete (for Headworks only) Glacis and crest</v>
          </cell>
          <cell r="C411" t="str">
            <v>100 Sft</v>
          </cell>
          <cell r="D411" t="str">
            <v>511.50</v>
          </cell>
          <cell r="E411" t="str">
            <v>511.50</v>
          </cell>
          <cell r="F411" t="str">
            <v>m2</v>
          </cell>
          <cell r="G411" t="str">
            <v>55.04</v>
          </cell>
          <cell r="H411">
            <v>55.04</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t="str">
            <v>N</v>
          </cell>
        </row>
        <row r="412">
          <cell r="A412" t="str">
            <v>06-18-c</v>
          </cell>
          <cell r="B412" t="str">
            <v>Prepare, water and ramming surface for laying concrete (for Headworks only) inverted filters</v>
          </cell>
          <cell r="C412" t="str">
            <v>100 Sft</v>
          </cell>
          <cell r="D412" t="str">
            <v>155.00</v>
          </cell>
          <cell r="E412" t="str">
            <v>155.00</v>
          </cell>
          <cell r="F412" t="str">
            <v>m2</v>
          </cell>
          <cell r="G412" t="str">
            <v>16.68</v>
          </cell>
          <cell r="H412">
            <v>16.68</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t="str">
            <v>N</v>
          </cell>
        </row>
        <row r="413">
          <cell r="A413" t="str">
            <v>06-19</v>
          </cell>
          <cell r="B413" t="str">
            <v>Providing and fixing 6" wide GI sheet 18 SWG. stopper to expansion joint.</v>
          </cell>
          <cell r="C413" t="str">
            <v>Rft</v>
          </cell>
          <cell r="D413" t="str">
            <v>6.14</v>
          </cell>
          <cell r="E413" t="str">
            <v>85.89</v>
          </cell>
          <cell r="F413" t="str">
            <v>m</v>
          </cell>
          <cell r="G413" t="str">
            <v>20.13</v>
          </cell>
          <cell r="H413">
            <v>281.81</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cell r="AF413">
            <v>0</v>
          </cell>
          <cell r="AG413">
            <v>0</v>
          </cell>
          <cell r="AH413">
            <v>0</v>
          </cell>
          <cell r="AI413">
            <v>0</v>
          </cell>
          <cell r="AJ413" t="str">
            <v>N</v>
          </cell>
        </row>
        <row r="414">
          <cell r="A414" t="str">
            <v>06-20</v>
          </cell>
          <cell r="B414" t="str">
            <v>Fill expansion joints with bitumen, sand &amp; saw dust in Ratio 1:2:2</v>
          </cell>
          <cell r="C414" t="str">
            <v>Rft</v>
          </cell>
          <cell r="D414" t="str">
            <v>4.34</v>
          </cell>
          <cell r="E414" t="str">
            <v>22.33</v>
          </cell>
          <cell r="F414" t="str">
            <v>m</v>
          </cell>
          <cell r="G414" t="str">
            <v>14.24</v>
          </cell>
          <cell r="H414">
            <v>73.25</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5.5E-2</v>
          </cell>
          <cell r="AF414" t="str">
            <v>Kg</v>
          </cell>
          <cell r="AG414">
            <v>0.18</v>
          </cell>
          <cell r="AH414" t="str">
            <v>Kg</v>
          </cell>
          <cell r="AI414">
            <v>0.23499999999999999</v>
          </cell>
          <cell r="AJ414" t="str">
            <v>Y</v>
          </cell>
        </row>
        <row r="415">
          <cell r="A415" t="str">
            <v>06-21-a</v>
          </cell>
          <cell r="B415" t="str">
            <v>Filling expansion joints with bitumen</v>
          </cell>
          <cell r="C415" t="str">
            <v>Rft</v>
          </cell>
          <cell r="D415" t="str">
            <v>43.40</v>
          </cell>
          <cell r="E415" t="str">
            <v>66.09</v>
          </cell>
          <cell r="F415" t="str">
            <v>m</v>
          </cell>
          <cell r="G415" t="str">
            <v>142.39</v>
          </cell>
          <cell r="H415">
            <v>216.82</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0.25</v>
          </cell>
          <cell r="AF415" t="str">
            <v>Kg</v>
          </cell>
          <cell r="AG415">
            <v>0.82</v>
          </cell>
          <cell r="AH415" t="str">
            <v>Kg</v>
          </cell>
          <cell r="AI415">
            <v>1.0699999999999998</v>
          </cell>
          <cell r="AJ415" t="str">
            <v>Y</v>
          </cell>
        </row>
        <row r="416">
          <cell r="A416" t="str">
            <v>06-21-b</v>
          </cell>
          <cell r="B416" t="str">
            <v>Laying Asphaltic Mixture in Expansion Joints</v>
          </cell>
          <cell r="C416" t="str">
            <v>Rft</v>
          </cell>
          <cell r="D416" t="str">
            <v>43.40</v>
          </cell>
          <cell r="E416" t="str">
            <v>43.40</v>
          </cell>
          <cell r="F416" t="str">
            <v>m</v>
          </cell>
          <cell r="G416" t="str">
            <v>142.39</v>
          </cell>
          <cell r="H416">
            <v>142.38999999999999</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t="str">
            <v>N</v>
          </cell>
        </row>
        <row r="417">
          <cell r="A417" t="str">
            <v>06-22-a-01</v>
          </cell>
          <cell r="B417" t="str">
            <v>Damp proof course of cem. conc. 1:2:4 including bitumen coat, 1 layer polythene &amp; 1 coat bitumen (1.5" thick)</v>
          </cell>
          <cell r="C417" t="str">
            <v>100 Sft</v>
          </cell>
          <cell r="D417" t="str">
            <v>1,491.10</v>
          </cell>
          <cell r="E417" t="str">
            <v>4,095.63</v>
          </cell>
          <cell r="F417" t="str">
            <v>m2</v>
          </cell>
          <cell r="G417" t="str">
            <v>160.44</v>
          </cell>
          <cell r="H417">
            <v>440.69</v>
          </cell>
          <cell r="I417">
            <v>0</v>
          </cell>
          <cell r="J417">
            <v>0</v>
          </cell>
          <cell r="K417">
            <v>2.25</v>
          </cell>
          <cell r="L417" t="str">
            <v>Bags</v>
          </cell>
          <cell r="M417">
            <v>0.24199999999999999</v>
          </cell>
          <cell r="N417" t="str">
            <v>Bags</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5</v>
          </cell>
          <cell r="AF417" t="str">
            <v>Kg</v>
          </cell>
          <cell r="AG417">
            <v>0.54</v>
          </cell>
          <cell r="AH417" t="str">
            <v>Kg</v>
          </cell>
          <cell r="AI417">
            <v>8.032</v>
          </cell>
          <cell r="AJ417" t="str">
            <v>Y</v>
          </cell>
        </row>
        <row r="418">
          <cell r="A418" t="str">
            <v>06-22-a-02</v>
          </cell>
          <cell r="B418" t="str">
            <v>Damp proof course of cem. conc. 1:2:4 including bitumen coat, 1 layer polythene &amp; 1 coat bitumen (2" thick)</v>
          </cell>
          <cell r="C418" t="str">
            <v>100 Sft</v>
          </cell>
          <cell r="D418" t="str">
            <v>1,491.10</v>
          </cell>
          <cell r="E418" t="str">
            <v>4,692.59</v>
          </cell>
          <cell r="F418" t="str">
            <v>m2</v>
          </cell>
          <cell r="G418" t="str">
            <v>160.44</v>
          </cell>
          <cell r="H418">
            <v>504.92</v>
          </cell>
          <cell r="I418">
            <v>0</v>
          </cell>
          <cell r="J418">
            <v>0</v>
          </cell>
          <cell r="K418">
            <v>2.93</v>
          </cell>
          <cell r="L418" t="str">
            <v>Bags</v>
          </cell>
          <cell r="M418">
            <v>0.315</v>
          </cell>
          <cell r="N418" t="str">
            <v>Bags</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5</v>
          </cell>
          <cell r="AF418" t="str">
            <v>Kg</v>
          </cell>
          <cell r="AG418">
            <v>0.54</v>
          </cell>
          <cell r="AH418" t="str">
            <v>Kg</v>
          </cell>
          <cell r="AI418">
            <v>8.7850000000000001</v>
          </cell>
          <cell r="AJ418" t="str">
            <v>Y</v>
          </cell>
        </row>
        <row r="419">
          <cell r="A419" t="str">
            <v>06-22-a-03</v>
          </cell>
          <cell r="B419" t="str">
            <v>Damp proof course of cem. conc. 1:2:4 including bitumen coat, 1 layer polythene &amp; 1 coat bitumen (3" thick)</v>
          </cell>
          <cell r="C419" t="str">
            <v>100 Sft</v>
          </cell>
          <cell r="D419" t="str">
            <v>1,565.50</v>
          </cell>
          <cell r="E419" t="str">
            <v>6,031.00</v>
          </cell>
          <cell r="F419" t="str">
            <v>m2</v>
          </cell>
          <cell r="G419" t="str">
            <v>168.45</v>
          </cell>
          <cell r="H419">
            <v>648.94000000000005</v>
          </cell>
          <cell r="I419">
            <v>0</v>
          </cell>
          <cell r="J419">
            <v>0</v>
          </cell>
          <cell r="K419">
            <v>4.5</v>
          </cell>
          <cell r="L419" t="str">
            <v>Bags</v>
          </cell>
          <cell r="M419">
            <v>0.48399999999999999</v>
          </cell>
          <cell r="N419" t="str">
            <v>Bags</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5</v>
          </cell>
          <cell r="AF419" t="str">
            <v>Kg</v>
          </cell>
          <cell r="AG419">
            <v>0.54</v>
          </cell>
          <cell r="AH419" t="str">
            <v>Kg</v>
          </cell>
          <cell r="AI419">
            <v>10.524000000000001</v>
          </cell>
          <cell r="AJ419" t="str">
            <v>Y</v>
          </cell>
        </row>
        <row r="420">
          <cell r="A420" t="str">
            <v>06-22-b-01</v>
          </cell>
          <cell r="B420" t="str">
            <v>Damp proof course of cem. conc. 1:2:4 including bitumen coat, 1 layer polythene &amp; 2 coats bitumen (1.5" thick)</v>
          </cell>
          <cell r="C420" t="str">
            <v>100 Sft</v>
          </cell>
          <cell r="D420" t="str">
            <v>1,209.00</v>
          </cell>
          <cell r="E420" t="str">
            <v>4,267.27</v>
          </cell>
          <cell r="F420" t="str">
            <v>m2</v>
          </cell>
          <cell r="G420" t="str">
            <v>130.09</v>
          </cell>
          <cell r="H420">
            <v>459.16</v>
          </cell>
          <cell r="I420">
            <v>0</v>
          </cell>
          <cell r="J420">
            <v>0</v>
          </cell>
          <cell r="K420">
            <v>2.25</v>
          </cell>
          <cell r="L420" t="str">
            <v>Bags</v>
          </cell>
          <cell r="M420">
            <v>0.24199999999999999</v>
          </cell>
          <cell r="N420" t="str">
            <v>Bags</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0</v>
          </cell>
          <cell r="AC420">
            <v>0</v>
          </cell>
          <cell r="AD420">
            <v>0</v>
          </cell>
          <cell r="AE420">
            <v>10</v>
          </cell>
          <cell r="AF420" t="str">
            <v>Kg</v>
          </cell>
          <cell r="AG420">
            <v>1.08</v>
          </cell>
          <cell r="AH420" t="str">
            <v>Kg</v>
          </cell>
          <cell r="AI420">
            <v>13.572000000000001</v>
          </cell>
          <cell r="AJ420" t="str">
            <v>Y</v>
          </cell>
        </row>
        <row r="421">
          <cell r="A421" t="str">
            <v>06-22-b-02</v>
          </cell>
          <cell r="B421" t="str">
            <v>Damp proof course of cem. conc. 1:2:4 including bitumen coat, 1 layer polythene &amp; 2 coats bitumen (2" thick)</v>
          </cell>
          <cell r="C421" t="str">
            <v>100 Sft</v>
          </cell>
          <cell r="D421" t="str">
            <v>1,491.10</v>
          </cell>
          <cell r="E421" t="str">
            <v>5,146.34</v>
          </cell>
          <cell r="F421" t="str">
            <v>m2</v>
          </cell>
          <cell r="G421" t="str">
            <v>160.44</v>
          </cell>
          <cell r="H421">
            <v>553.75</v>
          </cell>
          <cell r="I421">
            <v>0</v>
          </cell>
          <cell r="J421">
            <v>0</v>
          </cell>
          <cell r="K421">
            <v>2.93</v>
          </cell>
          <cell r="L421" t="str">
            <v>Bags</v>
          </cell>
          <cell r="M421">
            <v>0.315</v>
          </cell>
          <cell r="N421" t="str">
            <v>Bags</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10</v>
          </cell>
          <cell r="AF421" t="str">
            <v>Kg</v>
          </cell>
          <cell r="AG421">
            <v>1.08</v>
          </cell>
          <cell r="AH421" t="str">
            <v>Kg</v>
          </cell>
          <cell r="AI421">
            <v>14.325000000000001</v>
          </cell>
          <cell r="AJ421" t="str">
            <v>Y</v>
          </cell>
        </row>
        <row r="422">
          <cell r="A422" t="str">
            <v>06-22-b-03</v>
          </cell>
          <cell r="B422" t="str">
            <v>Damp proof course of cem. conc. 1:2:4 including bitumen coat, 1 layer polythene &amp; 2 coats bitumen (3" thick)</v>
          </cell>
          <cell r="C422" t="str">
            <v>100 Sft</v>
          </cell>
          <cell r="D422" t="str">
            <v>1,483.66</v>
          </cell>
          <cell r="E422" t="str">
            <v>6,402.92</v>
          </cell>
          <cell r="F422" t="str">
            <v>m2</v>
          </cell>
          <cell r="G422" t="str">
            <v>159.64</v>
          </cell>
          <cell r="H422">
            <v>688.95</v>
          </cell>
          <cell r="I422">
            <v>0</v>
          </cell>
          <cell r="J422">
            <v>0</v>
          </cell>
          <cell r="K422">
            <v>4.5</v>
          </cell>
          <cell r="L422" t="str">
            <v>Bags</v>
          </cell>
          <cell r="M422">
            <v>0.48399999999999999</v>
          </cell>
          <cell r="N422" t="str">
            <v>Bags</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10</v>
          </cell>
          <cell r="AF422" t="str">
            <v>Kg</v>
          </cell>
          <cell r="AG422">
            <v>1.08</v>
          </cell>
          <cell r="AH422" t="str">
            <v>Kg</v>
          </cell>
          <cell r="AI422">
            <v>16.064</v>
          </cell>
          <cell r="AJ422" t="str">
            <v>Y</v>
          </cell>
        </row>
        <row r="423">
          <cell r="A423" t="str">
            <v>06-23-a-01</v>
          </cell>
          <cell r="B423" t="str">
            <v>Damp proof course in c/s plaster, 1 layer polythene, 1 coat bitumen Ratio 1:4 (0.5" thick)</v>
          </cell>
          <cell r="C423" t="str">
            <v>100 Sft</v>
          </cell>
          <cell r="D423" t="str">
            <v>1,379.50</v>
          </cell>
          <cell r="E423" t="str">
            <v>2,641.12</v>
          </cell>
          <cell r="F423" t="str">
            <v>m2</v>
          </cell>
          <cell r="G423" t="str">
            <v>148.43</v>
          </cell>
          <cell r="H423">
            <v>284.18</v>
          </cell>
          <cell r="I423">
            <v>0</v>
          </cell>
          <cell r="J423">
            <v>0</v>
          </cell>
          <cell r="K423">
            <v>0.73</v>
          </cell>
          <cell r="L423" t="str">
            <v>Bags</v>
          </cell>
          <cell r="M423">
            <v>7.9000000000000001E-2</v>
          </cell>
          <cell r="N423" t="str">
            <v>Bags</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5</v>
          </cell>
          <cell r="AF423" t="str">
            <v>Kg</v>
          </cell>
          <cell r="AG423">
            <v>0.54</v>
          </cell>
          <cell r="AH423" t="str">
            <v>Kg</v>
          </cell>
          <cell r="AI423">
            <v>6.3490000000000002</v>
          </cell>
          <cell r="AJ423" t="str">
            <v>Y</v>
          </cell>
        </row>
        <row r="424">
          <cell r="A424" t="str">
            <v>06-23-a-02</v>
          </cell>
          <cell r="B424" t="str">
            <v>Damp proof course in c/s plaster, 1 layer polythene, 1 coat bitumen Ratio 1:4 (0.75" thick)</v>
          </cell>
          <cell r="C424" t="str">
            <v>100 Sft</v>
          </cell>
          <cell r="D424" t="str">
            <v>1,379.50</v>
          </cell>
          <cell r="E424" t="str">
            <v>2,894.36</v>
          </cell>
          <cell r="F424" t="str">
            <v>m2</v>
          </cell>
          <cell r="G424" t="str">
            <v>148.43</v>
          </cell>
          <cell r="H424">
            <v>311.43</v>
          </cell>
          <cell r="I424">
            <v>0</v>
          </cell>
          <cell r="J424">
            <v>0</v>
          </cell>
          <cell r="K424">
            <v>1.1000000000000001</v>
          </cell>
          <cell r="L424" t="str">
            <v>Bags</v>
          </cell>
          <cell r="M424">
            <v>0.11799999999999999</v>
          </cell>
          <cell r="N424" t="str">
            <v>Bags</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5</v>
          </cell>
          <cell r="AF424" t="str">
            <v>Kg</v>
          </cell>
          <cell r="AG424">
            <v>0.54</v>
          </cell>
          <cell r="AH424" t="str">
            <v>Kg</v>
          </cell>
          <cell r="AI424">
            <v>6.758</v>
          </cell>
          <cell r="AJ424" t="str">
            <v>Y</v>
          </cell>
        </row>
        <row r="425">
          <cell r="A425" t="str">
            <v>06-23-a-03</v>
          </cell>
          <cell r="B425" t="str">
            <v>Damp proof course in c/s plaster, 1 layer polythene, 1 coat bitumen Ratio 1:3 (0.5" thick)</v>
          </cell>
          <cell r="C425" t="str">
            <v>100 Sft</v>
          </cell>
          <cell r="D425" t="str">
            <v>1,379.50</v>
          </cell>
          <cell r="E425" t="str">
            <v>2,740.86</v>
          </cell>
          <cell r="F425" t="str">
            <v>m2</v>
          </cell>
          <cell r="G425" t="str">
            <v>148.43</v>
          </cell>
          <cell r="H425">
            <v>294.92</v>
          </cell>
          <cell r="I425">
            <v>0</v>
          </cell>
          <cell r="J425">
            <v>0</v>
          </cell>
          <cell r="K425">
            <v>0.92</v>
          </cell>
          <cell r="L425" t="str">
            <v>Bags</v>
          </cell>
          <cell r="M425">
            <v>9.9000000000000005E-2</v>
          </cell>
          <cell r="N425" t="str">
            <v>Bags</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5</v>
          </cell>
          <cell r="AF425" t="str">
            <v>Kg</v>
          </cell>
          <cell r="AG425">
            <v>0.54</v>
          </cell>
          <cell r="AH425" t="str">
            <v>Kg</v>
          </cell>
          <cell r="AI425">
            <v>6.5590000000000002</v>
          </cell>
          <cell r="AJ425" t="str">
            <v>Y</v>
          </cell>
        </row>
        <row r="426">
          <cell r="A426" t="str">
            <v>06-23-a-04</v>
          </cell>
          <cell r="B426" t="str">
            <v>Damp proof course in c/s plaster, 1 layer polythene, 1 coat bitumen Ratio 1:3 (0.75" thick)</v>
          </cell>
          <cell r="C426" t="str">
            <v>100 Sft</v>
          </cell>
          <cell r="D426" t="str">
            <v>1,379.50</v>
          </cell>
          <cell r="E426" t="str">
            <v>3,043.56</v>
          </cell>
          <cell r="F426" t="str">
            <v>m2</v>
          </cell>
          <cell r="G426" t="str">
            <v>148.43</v>
          </cell>
          <cell r="H426">
            <v>327.49</v>
          </cell>
          <cell r="I426">
            <v>0</v>
          </cell>
          <cell r="J426">
            <v>0</v>
          </cell>
          <cell r="K426">
            <v>1.38</v>
          </cell>
          <cell r="L426" t="str">
            <v>Bags</v>
          </cell>
          <cell r="M426">
            <v>0.14899999999999999</v>
          </cell>
          <cell r="N426" t="str">
            <v>Bags</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5</v>
          </cell>
          <cell r="AF426" t="str">
            <v>Kg</v>
          </cell>
          <cell r="AG426">
            <v>0.54</v>
          </cell>
          <cell r="AH426" t="str">
            <v>Kg</v>
          </cell>
          <cell r="AI426">
            <v>7.069</v>
          </cell>
          <cell r="AJ426" t="str">
            <v>Y</v>
          </cell>
        </row>
        <row r="427">
          <cell r="A427" t="str">
            <v>06-23-a-05</v>
          </cell>
          <cell r="B427" t="str">
            <v>Damp proof course in c/s plaster, 1 layer polythene, 1 coat bitumen Ratio 1:2 (0.5" thick)</v>
          </cell>
          <cell r="C427" t="str">
            <v>100 Sft</v>
          </cell>
          <cell r="D427" t="str">
            <v>1,379.50</v>
          </cell>
          <cell r="E427" t="str">
            <v>2,890.06</v>
          </cell>
          <cell r="F427" t="str">
            <v>m2</v>
          </cell>
          <cell r="G427" t="str">
            <v>148.43</v>
          </cell>
          <cell r="H427">
            <v>310.97000000000003</v>
          </cell>
          <cell r="I427">
            <v>0</v>
          </cell>
          <cell r="J427">
            <v>0</v>
          </cell>
          <cell r="K427">
            <v>1.2</v>
          </cell>
          <cell r="L427" t="str">
            <v>Bags</v>
          </cell>
          <cell r="M427">
            <v>0.129</v>
          </cell>
          <cell r="N427" t="str">
            <v>Bags</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5</v>
          </cell>
          <cell r="AF427" t="str">
            <v>Kg</v>
          </cell>
          <cell r="AG427">
            <v>0.54</v>
          </cell>
          <cell r="AH427" t="str">
            <v>Kg</v>
          </cell>
          <cell r="AI427">
            <v>6.8689999999999998</v>
          </cell>
          <cell r="AJ427" t="str">
            <v>Y</v>
          </cell>
        </row>
        <row r="428">
          <cell r="A428" t="str">
            <v>06-23-a-06</v>
          </cell>
          <cell r="B428" t="str">
            <v>Damp proof course in c/s plaster, 1 layer polythene, 1 coat bitumen Ratio 1:2 (0.75" thick)</v>
          </cell>
          <cell r="C428" t="str">
            <v>100 Sft</v>
          </cell>
          <cell r="D428" t="str">
            <v>1,379.50</v>
          </cell>
          <cell r="E428" t="str">
            <v>3,296.66</v>
          </cell>
          <cell r="F428" t="str">
            <v>m2</v>
          </cell>
          <cell r="G428" t="str">
            <v>148.43</v>
          </cell>
          <cell r="H428">
            <v>354.72</v>
          </cell>
          <cell r="I428">
            <v>0</v>
          </cell>
          <cell r="J428">
            <v>0</v>
          </cell>
          <cell r="K428">
            <v>1.84</v>
          </cell>
          <cell r="L428" t="str">
            <v>Bags</v>
          </cell>
          <cell r="M428">
            <v>0.19800000000000001</v>
          </cell>
          <cell r="N428" t="str">
            <v>Bags</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5</v>
          </cell>
          <cell r="AF428" t="str">
            <v>Kg</v>
          </cell>
          <cell r="AG428">
            <v>0.54</v>
          </cell>
          <cell r="AH428" t="str">
            <v>Kg</v>
          </cell>
          <cell r="AI428">
            <v>7.5780000000000003</v>
          </cell>
          <cell r="AJ428" t="str">
            <v>Y</v>
          </cell>
        </row>
        <row r="429">
          <cell r="A429" t="str">
            <v>06-23-b-01</v>
          </cell>
          <cell r="B429" t="str">
            <v>Damp proof course in c/s plaster, 1 layer polythene, 2 coats bitumen Ratio 1:4 (0.5" thick)</v>
          </cell>
          <cell r="C429" t="str">
            <v>100 Sft</v>
          </cell>
          <cell r="D429" t="str">
            <v>1,379.50</v>
          </cell>
          <cell r="E429" t="str">
            <v>3,097.35</v>
          </cell>
          <cell r="F429" t="str">
            <v>m2</v>
          </cell>
          <cell r="G429" t="str">
            <v>148.43</v>
          </cell>
          <cell r="H429">
            <v>333.27</v>
          </cell>
          <cell r="I429">
            <v>0</v>
          </cell>
          <cell r="J429">
            <v>0</v>
          </cell>
          <cell r="K429">
            <v>0.73</v>
          </cell>
          <cell r="L429" t="str">
            <v>Bags</v>
          </cell>
          <cell r="M429">
            <v>7.9000000000000001E-2</v>
          </cell>
          <cell r="N429" t="str">
            <v>Bags</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10</v>
          </cell>
          <cell r="AF429" t="str">
            <v>Kg</v>
          </cell>
          <cell r="AG429">
            <v>1.08</v>
          </cell>
          <cell r="AH429" t="str">
            <v>Kg</v>
          </cell>
          <cell r="AI429">
            <v>11.888999999999999</v>
          </cell>
          <cell r="AJ429" t="str">
            <v>Y</v>
          </cell>
        </row>
        <row r="430">
          <cell r="A430" t="str">
            <v>06-23-b-02</v>
          </cell>
          <cell r="B430" t="str">
            <v>Damp proof course in c/s plaster, 1 layer polythene, 2 coats bitumen Ratio 1:4 (0.75" thick)</v>
          </cell>
          <cell r="C430" t="str">
            <v>100 Sft</v>
          </cell>
          <cell r="D430" t="str">
            <v>1,379.50</v>
          </cell>
          <cell r="E430" t="str">
            <v>3,348.11</v>
          </cell>
          <cell r="F430" t="str">
            <v>m2</v>
          </cell>
          <cell r="G430" t="str">
            <v>148.43</v>
          </cell>
          <cell r="H430">
            <v>360.26</v>
          </cell>
          <cell r="I430">
            <v>0</v>
          </cell>
          <cell r="J430">
            <v>0</v>
          </cell>
          <cell r="K430">
            <v>1.1000000000000001</v>
          </cell>
          <cell r="L430" t="str">
            <v>Bags</v>
          </cell>
          <cell r="M430">
            <v>0.11799999999999999</v>
          </cell>
          <cell r="N430" t="str">
            <v>Bags</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10</v>
          </cell>
          <cell r="AF430" t="str">
            <v>Kg</v>
          </cell>
          <cell r="AG430">
            <v>1.08</v>
          </cell>
          <cell r="AH430" t="str">
            <v>Kg</v>
          </cell>
          <cell r="AI430">
            <v>12.298</v>
          </cell>
          <cell r="AJ430" t="str">
            <v>Y</v>
          </cell>
        </row>
        <row r="431">
          <cell r="A431" t="str">
            <v>06-23-b-03</v>
          </cell>
          <cell r="B431" t="str">
            <v>Damp proof course in c/s plaster, 1 layer polythene, 2 coats bitumen Ratio 1:3 (0.5" thick)</v>
          </cell>
          <cell r="C431" t="str">
            <v>100 Sft</v>
          </cell>
          <cell r="D431" t="str">
            <v>1,379.50</v>
          </cell>
          <cell r="E431" t="str">
            <v>3,194.61</v>
          </cell>
          <cell r="F431" t="str">
            <v>m2</v>
          </cell>
          <cell r="G431" t="str">
            <v>148.43</v>
          </cell>
          <cell r="H431">
            <v>343.74</v>
          </cell>
          <cell r="I431">
            <v>0</v>
          </cell>
          <cell r="J431">
            <v>0</v>
          </cell>
          <cell r="K431">
            <v>0.92</v>
          </cell>
          <cell r="L431" t="str">
            <v>Bags</v>
          </cell>
          <cell r="M431">
            <v>9.9000000000000005E-2</v>
          </cell>
          <cell r="N431" t="str">
            <v>Bags</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10</v>
          </cell>
          <cell r="AF431" t="str">
            <v>Kg</v>
          </cell>
          <cell r="AG431">
            <v>1.08</v>
          </cell>
          <cell r="AH431" t="str">
            <v>Kg</v>
          </cell>
          <cell r="AI431">
            <v>12.099</v>
          </cell>
          <cell r="AJ431" t="str">
            <v>Y</v>
          </cell>
        </row>
        <row r="432">
          <cell r="A432" t="str">
            <v>06-23-b-04</v>
          </cell>
          <cell r="B432" t="str">
            <v>Damp proof course in c/s plaster, 1 layer polythene, 2 coats bitumen Ratio 1:3 (0.75" thick)</v>
          </cell>
          <cell r="C432" t="str">
            <v>100 Sft</v>
          </cell>
          <cell r="D432" t="str">
            <v>1,379.50</v>
          </cell>
          <cell r="E432" t="str">
            <v>3,497.31</v>
          </cell>
          <cell r="F432" t="str">
            <v>m2</v>
          </cell>
          <cell r="G432" t="str">
            <v>148.43</v>
          </cell>
          <cell r="H432">
            <v>376.31</v>
          </cell>
          <cell r="I432">
            <v>0</v>
          </cell>
          <cell r="J432">
            <v>0</v>
          </cell>
          <cell r="K432">
            <v>1.38</v>
          </cell>
          <cell r="L432" t="str">
            <v>Bags</v>
          </cell>
          <cell r="M432">
            <v>0.14899999999999999</v>
          </cell>
          <cell r="N432" t="str">
            <v>Bags</v>
          </cell>
          <cell r="O432">
            <v>0</v>
          </cell>
          <cell r="P432">
            <v>0</v>
          </cell>
          <cell r="Q432">
            <v>0</v>
          </cell>
          <cell r="R432">
            <v>0</v>
          </cell>
          <cell r="S432">
            <v>0</v>
          </cell>
          <cell r="T432">
            <v>0</v>
          </cell>
          <cell r="U432">
            <v>0</v>
          </cell>
          <cell r="V432">
            <v>0</v>
          </cell>
          <cell r="W432">
            <v>0</v>
          </cell>
          <cell r="X432">
            <v>0</v>
          </cell>
          <cell r="Y432">
            <v>0</v>
          </cell>
          <cell r="Z432">
            <v>0</v>
          </cell>
          <cell r="AA432">
            <v>0</v>
          </cell>
          <cell r="AB432">
            <v>0</v>
          </cell>
          <cell r="AC432">
            <v>0</v>
          </cell>
          <cell r="AD432">
            <v>0</v>
          </cell>
          <cell r="AE432">
            <v>10</v>
          </cell>
          <cell r="AF432" t="str">
            <v>Kg</v>
          </cell>
          <cell r="AG432">
            <v>1.08</v>
          </cell>
          <cell r="AH432" t="str">
            <v>Kg</v>
          </cell>
          <cell r="AI432">
            <v>12.609</v>
          </cell>
          <cell r="AJ432" t="str">
            <v>Y</v>
          </cell>
        </row>
        <row r="433">
          <cell r="A433" t="str">
            <v>06-23-b-05</v>
          </cell>
          <cell r="B433" t="str">
            <v>Damp proof course in c/s plaster, 1 layer polythene, 2 coats bitumen Ratio 1:2 (0.5" thick)</v>
          </cell>
          <cell r="C433" t="str">
            <v>100 Sft</v>
          </cell>
          <cell r="D433" t="str">
            <v>1,379.50</v>
          </cell>
          <cell r="E433" t="str">
            <v>3,343.81</v>
          </cell>
          <cell r="F433" t="str">
            <v>m2</v>
          </cell>
          <cell r="G433" t="str">
            <v>148.43</v>
          </cell>
          <cell r="H433">
            <v>359.79</v>
          </cell>
          <cell r="I433">
            <v>0</v>
          </cell>
          <cell r="J433">
            <v>0</v>
          </cell>
          <cell r="K433">
            <v>1.2</v>
          </cell>
          <cell r="L433" t="str">
            <v>Bags</v>
          </cell>
          <cell r="M433">
            <v>0.129</v>
          </cell>
          <cell r="N433" t="str">
            <v>Bags</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10</v>
          </cell>
          <cell r="AF433" t="str">
            <v>Kg</v>
          </cell>
          <cell r="AG433">
            <v>1.08</v>
          </cell>
          <cell r="AH433" t="str">
            <v>Kg</v>
          </cell>
          <cell r="AI433">
            <v>12.409000000000001</v>
          </cell>
          <cell r="AJ433" t="str">
            <v>Y</v>
          </cell>
        </row>
        <row r="434">
          <cell r="A434" t="str">
            <v>06-23-b-06</v>
          </cell>
          <cell r="B434" t="str">
            <v>Damp proof course in c/s plaster, 1 layer polythene, 2 coats bitumen Ratio 1:2 (0.75" thick)</v>
          </cell>
          <cell r="C434" t="str">
            <v>100 Sft</v>
          </cell>
          <cell r="D434" t="str">
            <v>1,379.50</v>
          </cell>
          <cell r="E434" t="str">
            <v>3,750.41</v>
          </cell>
          <cell r="F434" t="str">
            <v>m2</v>
          </cell>
          <cell r="G434" t="str">
            <v>148.43</v>
          </cell>
          <cell r="H434">
            <v>403.54</v>
          </cell>
          <cell r="I434">
            <v>0</v>
          </cell>
          <cell r="J434">
            <v>0</v>
          </cell>
          <cell r="K434">
            <v>1.84</v>
          </cell>
          <cell r="L434" t="str">
            <v>Bags</v>
          </cell>
          <cell r="M434">
            <v>0.19800000000000001</v>
          </cell>
          <cell r="N434" t="str">
            <v>Bags</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10</v>
          </cell>
          <cell r="AF434" t="str">
            <v>Kg</v>
          </cell>
          <cell r="AG434">
            <v>1.08</v>
          </cell>
          <cell r="AH434" t="str">
            <v>Kg</v>
          </cell>
          <cell r="AI434">
            <v>13.118</v>
          </cell>
          <cell r="AJ434" t="str">
            <v>Y</v>
          </cell>
        </row>
        <row r="435">
          <cell r="A435" t="str">
            <v>06-24-a-01</v>
          </cell>
          <cell r="B435" t="str">
            <v>V. Damp proof c/s plaster, 1 layer polythene 1 coat bitumen Ratio 1:4 (0.5" thick)</v>
          </cell>
          <cell r="C435" t="str">
            <v>100 Sft</v>
          </cell>
          <cell r="D435" t="str">
            <v>1,379.50</v>
          </cell>
          <cell r="E435" t="str">
            <v>2,655.14</v>
          </cell>
          <cell r="F435" t="str">
            <v>m2</v>
          </cell>
          <cell r="G435" t="str">
            <v>148.43</v>
          </cell>
          <cell r="H435">
            <v>285.69</v>
          </cell>
          <cell r="I435">
            <v>0</v>
          </cell>
          <cell r="J435">
            <v>0</v>
          </cell>
          <cell r="K435">
            <v>0.75</v>
          </cell>
          <cell r="L435" t="str">
            <v>Bags</v>
          </cell>
          <cell r="M435">
            <v>8.1000000000000003E-2</v>
          </cell>
          <cell r="N435" t="str">
            <v>Bags</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5</v>
          </cell>
          <cell r="AF435" t="str">
            <v>Kg</v>
          </cell>
          <cell r="AG435">
            <v>0.54</v>
          </cell>
          <cell r="AH435" t="str">
            <v>Kg</v>
          </cell>
          <cell r="AI435">
            <v>6.3709999999999996</v>
          </cell>
          <cell r="AJ435" t="str">
            <v>Y</v>
          </cell>
        </row>
        <row r="436">
          <cell r="A436" t="str">
            <v>06-24-a-02</v>
          </cell>
          <cell r="B436" t="str">
            <v>V. Damp proof c/s plaster, 1 layer polythene 1 coat bitumen Ratio 1:4 (0.75" thick)</v>
          </cell>
          <cell r="C436" t="str">
            <v>100 Sft</v>
          </cell>
          <cell r="D436" t="str">
            <v>1,379.50</v>
          </cell>
          <cell r="E436" t="str">
            <v>2,894.36</v>
          </cell>
          <cell r="F436" t="str">
            <v>m2</v>
          </cell>
          <cell r="G436" t="str">
            <v>148.43</v>
          </cell>
          <cell r="H436">
            <v>311.43</v>
          </cell>
          <cell r="I436">
            <v>0</v>
          </cell>
          <cell r="J436">
            <v>0</v>
          </cell>
          <cell r="K436">
            <v>1.1000000000000001</v>
          </cell>
          <cell r="L436" t="str">
            <v>Bags</v>
          </cell>
          <cell r="M436">
            <v>0.11799999999999999</v>
          </cell>
          <cell r="N436" t="str">
            <v>Bags</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5</v>
          </cell>
          <cell r="AF436" t="str">
            <v>Kg</v>
          </cell>
          <cell r="AG436">
            <v>0.54</v>
          </cell>
          <cell r="AH436" t="str">
            <v>Kg</v>
          </cell>
          <cell r="AI436">
            <v>6.758</v>
          </cell>
          <cell r="AJ436" t="str">
            <v>Y</v>
          </cell>
        </row>
        <row r="437">
          <cell r="A437" t="str">
            <v>06-24-a-03</v>
          </cell>
          <cell r="B437" t="str">
            <v>V. Damp proof c/s plaster, 1 layer polythene 1 coat bitumen Ratio 1:3 (0.5" thick)</v>
          </cell>
          <cell r="C437" t="str">
            <v>100 Sft</v>
          </cell>
          <cell r="D437" t="str">
            <v>1,379.50</v>
          </cell>
          <cell r="E437" t="str">
            <v>2,758.17</v>
          </cell>
          <cell r="F437" t="str">
            <v>m2</v>
          </cell>
          <cell r="G437" t="str">
            <v>148.43</v>
          </cell>
          <cell r="H437">
            <v>296.77999999999997</v>
          </cell>
          <cell r="I437">
            <v>0</v>
          </cell>
          <cell r="J437">
            <v>0</v>
          </cell>
          <cell r="K437">
            <v>0.95</v>
          </cell>
          <cell r="L437" t="str">
            <v>Bags</v>
          </cell>
          <cell r="M437">
            <v>0.10199999999999999</v>
          </cell>
          <cell r="N437" t="str">
            <v>Bags</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5</v>
          </cell>
          <cell r="AF437" t="str">
            <v>Kg</v>
          </cell>
          <cell r="AG437">
            <v>0.54</v>
          </cell>
          <cell r="AH437" t="str">
            <v>Kg</v>
          </cell>
          <cell r="AI437">
            <v>6.5919999999999996</v>
          </cell>
          <cell r="AJ437" t="str">
            <v>Y</v>
          </cell>
        </row>
        <row r="438">
          <cell r="A438" t="str">
            <v>06-24-a-04</v>
          </cell>
          <cell r="B438" t="str">
            <v>V. Damp proof c/s plaster, 1 layer polythene 1 coat bitumen Ratio 1:3 (0.75" thick)</v>
          </cell>
          <cell r="C438" t="str">
            <v>100 Sft</v>
          </cell>
          <cell r="D438" t="str">
            <v>1,379.50</v>
          </cell>
          <cell r="E438" t="str">
            <v>3,043.56</v>
          </cell>
          <cell r="F438" t="str">
            <v>m2</v>
          </cell>
          <cell r="G438" t="str">
            <v>148.43</v>
          </cell>
          <cell r="H438">
            <v>327.49</v>
          </cell>
          <cell r="I438">
            <v>0</v>
          </cell>
          <cell r="J438">
            <v>0</v>
          </cell>
          <cell r="K438">
            <v>1.38</v>
          </cell>
          <cell r="L438" t="str">
            <v>Bags</v>
          </cell>
          <cell r="M438">
            <v>0.14899999999999999</v>
          </cell>
          <cell r="N438" t="str">
            <v>Bags</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5</v>
          </cell>
          <cell r="AF438" t="str">
            <v>Kg</v>
          </cell>
          <cell r="AG438">
            <v>0.54</v>
          </cell>
          <cell r="AH438" t="str">
            <v>Kg</v>
          </cell>
          <cell r="AI438">
            <v>7.069</v>
          </cell>
          <cell r="AJ438" t="str">
            <v>Y</v>
          </cell>
        </row>
        <row r="439">
          <cell r="A439" t="str">
            <v>06-24-a-05</v>
          </cell>
          <cell r="B439" t="str">
            <v>V. Damp proof c/s plaster, 1 layer polythene 1 coat bitumen Ratio 1:2 (0.5" thick)</v>
          </cell>
          <cell r="C439" t="str">
            <v>100 Sft</v>
          </cell>
          <cell r="D439" t="str">
            <v>1,379.50</v>
          </cell>
          <cell r="E439" t="str">
            <v>2,890.06</v>
          </cell>
          <cell r="F439" t="str">
            <v>m2</v>
          </cell>
          <cell r="G439" t="str">
            <v>148.43</v>
          </cell>
          <cell r="H439">
            <v>310.97000000000003</v>
          </cell>
          <cell r="I439">
            <v>0</v>
          </cell>
          <cell r="J439">
            <v>0</v>
          </cell>
          <cell r="K439">
            <v>1.2</v>
          </cell>
          <cell r="L439" t="str">
            <v>Bags</v>
          </cell>
          <cell r="M439">
            <v>0.129</v>
          </cell>
          <cell r="N439" t="str">
            <v>Bags</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5</v>
          </cell>
          <cell r="AF439" t="str">
            <v>Kg</v>
          </cell>
          <cell r="AG439">
            <v>0.54</v>
          </cell>
          <cell r="AH439" t="str">
            <v>Kg</v>
          </cell>
          <cell r="AI439">
            <v>6.8689999999999998</v>
          </cell>
          <cell r="AJ439" t="str">
            <v>Y</v>
          </cell>
        </row>
        <row r="440">
          <cell r="A440" t="str">
            <v>06-24-a-06</v>
          </cell>
          <cell r="B440" t="str">
            <v>V. Damp proof c/s plaster, 1 layer polythene 1 coat bitumen Ratio 1:2 (0.75" thick)</v>
          </cell>
          <cell r="C440" t="str">
            <v>100 Sft</v>
          </cell>
          <cell r="D440" t="str">
            <v>1,379.50</v>
          </cell>
          <cell r="E440" t="str">
            <v>3,296.66</v>
          </cell>
          <cell r="F440" t="str">
            <v>m2</v>
          </cell>
          <cell r="G440" t="str">
            <v>148.43</v>
          </cell>
          <cell r="H440">
            <v>354.72</v>
          </cell>
          <cell r="I440">
            <v>0</v>
          </cell>
          <cell r="J440">
            <v>0</v>
          </cell>
          <cell r="K440">
            <v>1.84</v>
          </cell>
          <cell r="L440" t="str">
            <v>Bags</v>
          </cell>
          <cell r="M440">
            <v>0.19800000000000001</v>
          </cell>
          <cell r="N440" t="str">
            <v>Bags</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5</v>
          </cell>
          <cell r="AF440" t="str">
            <v>Kg</v>
          </cell>
          <cell r="AG440">
            <v>0.54</v>
          </cell>
          <cell r="AH440" t="str">
            <v>Kg</v>
          </cell>
          <cell r="AI440">
            <v>7.5780000000000003</v>
          </cell>
          <cell r="AJ440" t="str">
            <v>Y</v>
          </cell>
        </row>
        <row r="441">
          <cell r="A441" t="str">
            <v>06-24-b-01</v>
          </cell>
          <cell r="B441" t="str">
            <v>V. Damp proof c/s plaster, 1 layer polythene 2 coats bitumen Ratio 1:4 (0.5" thick)</v>
          </cell>
          <cell r="C441" t="str">
            <v>100 Sft</v>
          </cell>
          <cell r="D441" t="str">
            <v>1,379.50</v>
          </cell>
          <cell r="E441" t="str">
            <v>3,108.89</v>
          </cell>
          <cell r="F441" t="str">
            <v>m2</v>
          </cell>
          <cell r="G441" t="str">
            <v>148.43</v>
          </cell>
          <cell r="H441">
            <v>334.52</v>
          </cell>
          <cell r="I441">
            <v>0</v>
          </cell>
          <cell r="J441">
            <v>0</v>
          </cell>
          <cell r="K441">
            <v>0.75</v>
          </cell>
          <cell r="L441" t="str">
            <v>Bags</v>
          </cell>
          <cell r="M441">
            <v>8.1000000000000003E-2</v>
          </cell>
          <cell r="N441" t="str">
            <v>Bags</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10</v>
          </cell>
          <cell r="AF441" t="str">
            <v>Kg</v>
          </cell>
          <cell r="AG441">
            <v>1.08</v>
          </cell>
          <cell r="AH441" t="str">
            <v>Kg</v>
          </cell>
          <cell r="AI441">
            <v>11.911</v>
          </cell>
          <cell r="AJ441" t="str">
            <v>Y</v>
          </cell>
        </row>
        <row r="442">
          <cell r="A442" t="str">
            <v>06-24-b-02</v>
          </cell>
          <cell r="B442" t="str">
            <v>V. Damp proof c/s plaster, 1 layer polythene 2 coats bitumen Ratio 1:4 (0.75" thick)</v>
          </cell>
          <cell r="C442" t="str">
            <v>100 Sft</v>
          </cell>
          <cell r="D442" t="str">
            <v>1,379.50</v>
          </cell>
          <cell r="E442" t="str">
            <v>3,348.11</v>
          </cell>
          <cell r="F442" t="str">
            <v>m2</v>
          </cell>
          <cell r="G442" t="str">
            <v>148.43</v>
          </cell>
          <cell r="H442">
            <v>360.26</v>
          </cell>
          <cell r="I442">
            <v>0</v>
          </cell>
          <cell r="J442">
            <v>0</v>
          </cell>
          <cell r="K442">
            <v>1.1000000000000001</v>
          </cell>
          <cell r="L442" t="str">
            <v>Bags</v>
          </cell>
          <cell r="M442">
            <v>0.11799999999999999</v>
          </cell>
          <cell r="N442" t="str">
            <v>Bags</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10</v>
          </cell>
          <cell r="AF442" t="str">
            <v>Kg</v>
          </cell>
          <cell r="AG442">
            <v>1.08</v>
          </cell>
          <cell r="AH442" t="str">
            <v>Kg</v>
          </cell>
          <cell r="AI442">
            <v>12.298</v>
          </cell>
          <cell r="AJ442" t="str">
            <v>Y</v>
          </cell>
        </row>
        <row r="443">
          <cell r="A443" t="str">
            <v>06-24-b-03</v>
          </cell>
          <cell r="B443" t="str">
            <v>V. Damp proof c/s plaster, 1 layer polythene 2 coats bitumen Ratio 1:3 (0.5" thick)</v>
          </cell>
          <cell r="C443" t="str">
            <v>100 Sft</v>
          </cell>
          <cell r="D443" t="str">
            <v>1,379.50</v>
          </cell>
          <cell r="E443" t="str">
            <v>3,217.70</v>
          </cell>
          <cell r="F443" t="str">
            <v>m2</v>
          </cell>
          <cell r="G443" t="str">
            <v>148.43</v>
          </cell>
          <cell r="H443">
            <v>346.22</v>
          </cell>
          <cell r="I443">
            <v>0</v>
          </cell>
          <cell r="J443">
            <v>0</v>
          </cell>
          <cell r="K443">
            <v>0.96</v>
          </cell>
          <cell r="L443" t="str">
            <v>Bags</v>
          </cell>
          <cell r="M443">
            <v>0.10299999999999999</v>
          </cell>
          <cell r="N443" t="str">
            <v>Bags</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10</v>
          </cell>
          <cell r="AF443" t="str">
            <v>Kg</v>
          </cell>
          <cell r="AG443">
            <v>1.08</v>
          </cell>
          <cell r="AH443" t="str">
            <v>Kg</v>
          </cell>
          <cell r="AI443">
            <v>12.143000000000001</v>
          </cell>
          <cell r="AJ443" t="str">
            <v>Y</v>
          </cell>
        </row>
        <row r="444">
          <cell r="A444" t="str">
            <v>06-24-b-04</v>
          </cell>
          <cell r="B444" t="str">
            <v>V. Damp proof c/s plaster, 1 layer polythene 2 coats bitumen Ratio 1:3 (0.75" thick)</v>
          </cell>
          <cell r="C444" t="str">
            <v>100 Sft</v>
          </cell>
          <cell r="D444" t="str">
            <v>1,379.50</v>
          </cell>
          <cell r="E444" t="str">
            <v>3,497.31</v>
          </cell>
          <cell r="F444" t="str">
            <v>m2</v>
          </cell>
          <cell r="G444" t="str">
            <v>148.43</v>
          </cell>
          <cell r="H444">
            <v>376.31</v>
          </cell>
          <cell r="I444">
            <v>0</v>
          </cell>
          <cell r="J444">
            <v>0</v>
          </cell>
          <cell r="K444">
            <v>1.38</v>
          </cell>
          <cell r="L444" t="str">
            <v>Bags</v>
          </cell>
          <cell r="M444">
            <v>0.14899999999999999</v>
          </cell>
          <cell r="N444" t="str">
            <v>Bags</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10</v>
          </cell>
          <cell r="AF444" t="str">
            <v>Kg</v>
          </cell>
          <cell r="AG444">
            <v>1.08</v>
          </cell>
          <cell r="AH444" t="str">
            <v>Kg</v>
          </cell>
          <cell r="AI444">
            <v>12.609</v>
          </cell>
          <cell r="AJ444" t="str">
            <v>Y</v>
          </cell>
        </row>
        <row r="445">
          <cell r="A445" t="str">
            <v>06-24-b-05</v>
          </cell>
          <cell r="B445" t="str">
            <v>V. Damp proof c/s plaster, 1 layer polythene 2 coats bitumen Ratio 1:2 (0.5" thick)</v>
          </cell>
          <cell r="C445" t="str">
            <v>100 Sft</v>
          </cell>
          <cell r="D445" t="str">
            <v>1,379.50</v>
          </cell>
          <cell r="E445" t="str">
            <v>3,343.81</v>
          </cell>
          <cell r="F445" t="str">
            <v>m2</v>
          </cell>
          <cell r="G445" t="str">
            <v>148.43</v>
          </cell>
          <cell r="H445">
            <v>359.79</v>
          </cell>
          <cell r="I445">
            <v>0</v>
          </cell>
          <cell r="J445">
            <v>0</v>
          </cell>
          <cell r="K445">
            <v>1.2</v>
          </cell>
          <cell r="L445" t="str">
            <v>Bags</v>
          </cell>
          <cell r="M445">
            <v>0.129</v>
          </cell>
          <cell r="N445" t="str">
            <v>Bags</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10</v>
          </cell>
          <cell r="AF445" t="str">
            <v>Kg</v>
          </cell>
          <cell r="AG445">
            <v>1.08</v>
          </cell>
          <cell r="AH445" t="str">
            <v>Kg</v>
          </cell>
          <cell r="AI445">
            <v>12.409000000000001</v>
          </cell>
          <cell r="AJ445" t="str">
            <v>Y</v>
          </cell>
        </row>
        <row r="446">
          <cell r="A446" t="str">
            <v>06-24-b-06</v>
          </cell>
          <cell r="B446" t="str">
            <v>V. Damp proof c/s plaster, 1 layer polythene 2 coats bitumen Ratio 1:2 (0.75" thick)</v>
          </cell>
          <cell r="C446" t="str">
            <v>100 Sft</v>
          </cell>
          <cell r="D446" t="str">
            <v>1,379.50</v>
          </cell>
          <cell r="E446" t="str">
            <v>3,750.41</v>
          </cell>
          <cell r="F446" t="str">
            <v>m2</v>
          </cell>
          <cell r="G446" t="str">
            <v>148.43</v>
          </cell>
          <cell r="H446">
            <v>403.54</v>
          </cell>
          <cell r="I446">
            <v>0</v>
          </cell>
          <cell r="J446">
            <v>0</v>
          </cell>
          <cell r="K446">
            <v>1.84</v>
          </cell>
          <cell r="L446" t="str">
            <v>Bags</v>
          </cell>
          <cell r="M446">
            <v>0.19800000000000001</v>
          </cell>
          <cell r="N446" t="str">
            <v>Bags</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10</v>
          </cell>
          <cell r="AF446" t="str">
            <v>Kg</v>
          </cell>
          <cell r="AG446">
            <v>1.08</v>
          </cell>
          <cell r="AH446" t="str">
            <v>Kg</v>
          </cell>
          <cell r="AI446">
            <v>13.118</v>
          </cell>
          <cell r="AJ446" t="str">
            <v>Y</v>
          </cell>
        </row>
        <row r="447">
          <cell r="A447" t="str">
            <v>06-25</v>
          </cell>
          <cell r="B447" t="str">
            <v>Grouting concrete between the grooves of gates including shuttering</v>
          </cell>
          <cell r="C447" t="str">
            <v>100 Cft</v>
          </cell>
          <cell r="D447" t="str">
            <v>5,425.00</v>
          </cell>
          <cell r="E447" t="str">
            <v>5,425.00</v>
          </cell>
          <cell r="F447" t="str">
            <v>m3</v>
          </cell>
          <cell r="G447" t="str">
            <v>1,915.82</v>
          </cell>
          <cell r="H447">
            <v>1915.82</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0</v>
          </cell>
          <cell r="AH447">
            <v>0</v>
          </cell>
          <cell r="AI447">
            <v>0</v>
          </cell>
          <cell r="AJ447" t="str">
            <v>N</v>
          </cell>
        </row>
        <row r="448">
          <cell r="A448" t="str">
            <v>06-26</v>
          </cell>
          <cell r="B448" t="str">
            <v>Chisel dressing concrete surface on sides of grooves</v>
          </cell>
          <cell r="C448" t="str">
            <v>1000 Sft</v>
          </cell>
          <cell r="D448" t="str">
            <v>2,015.00</v>
          </cell>
          <cell r="E448" t="str">
            <v>2,015.00</v>
          </cell>
          <cell r="F448" t="str">
            <v>m2</v>
          </cell>
          <cell r="G448" t="str">
            <v>21.68</v>
          </cell>
          <cell r="H448">
            <v>21.68</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cell r="AF448">
            <v>0</v>
          </cell>
          <cell r="AG448">
            <v>0</v>
          </cell>
          <cell r="AH448">
            <v>0</v>
          </cell>
          <cell r="AI448">
            <v>0</v>
          </cell>
          <cell r="AJ448" t="str">
            <v>N</v>
          </cell>
        </row>
        <row r="449">
          <cell r="A449" t="str">
            <v>06-27</v>
          </cell>
          <cell r="B449" t="str">
            <v>Laying and ramming dry ballast or kankar</v>
          </cell>
          <cell r="C449" t="str">
            <v>100 Sft</v>
          </cell>
          <cell r="D449" t="str">
            <v>5,247.06</v>
          </cell>
          <cell r="E449" t="str">
            <v>5,247.06</v>
          </cell>
          <cell r="F449" t="str">
            <v>m2</v>
          </cell>
          <cell r="G449" t="str">
            <v>564.58</v>
          </cell>
          <cell r="H449">
            <v>564.58000000000004</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t="str">
            <v>N</v>
          </cell>
        </row>
        <row r="450">
          <cell r="A450" t="str">
            <v>06-28</v>
          </cell>
          <cell r="B450" t="str">
            <v>Hoisting &amp; placing in position RCC shelves</v>
          </cell>
          <cell r="C450" t="str">
            <v>100 No</v>
          </cell>
          <cell r="D450" t="str">
            <v>6,602.38</v>
          </cell>
          <cell r="E450" t="str">
            <v>6,602.38</v>
          </cell>
          <cell r="F450" t="str">
            <v>No</v>
          </cell>
          <cell r="G450" t="str">
            <v>66.02</v>
          </cell>
          <cell r="H450">
            <v>66.02</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t="str">
            <v>N</v>
          </cell>
        </row>
        <row r="451">
          <cell r="A451" t="str">
            <v>06-29-a</v>
          </cell>
          <cell r="B451" t="str">
            <v>Breaking brick ballast, screening &amp; stacking 2" ring</v>
          </cell>
          <cell r="C451" t="str">
            <v>100 Cft</v>
          </cell>
          <cell r="D451" t="str">
            <v>1,302.00</v>
          </cell>
          <cell r="E451" t="str">
            <v>1,302.00</v>
          </cell>
          <cell r="F451" t="str">
            <v>m3</v>
          </cell>
          <cell r="G451" t="str">
            <v>459.80</v>
          </cell>
          <cell r="H451">
            <v>459.8</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t="str">
            <v>N</v>
          </cell>
        </row>
        <row r="452">
          <cell r="A452" t="str">
            <v>06-29-b</v>
          </cell>
          <cell r="B452" t="str">
            <v>Breaking brick ballast, screening &amp; stacking 1.5" ring</v>
          </cell>
          <cell r="C452" t="str">
            <v>100 Cft</v>
          </cell>
          <cell r="D452" t="str">
            <v>1,519.00</v>
          </cell>
          <cell r="E452" t="str">
            <v>1,519.00</v>
          </cell>
          <cell r="F452" t="str">
            <v>m3</v>
          </cell>
          <cell r="G452" t="str">
            <v>536.43</v>
          </cell>
          <cell r="H452">
            <v>536.42999999999995</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t="str">
            <v>N</v>
          </cell>
        </row>
        <row r="453">
          <cell r="A453" t="str">
            <v>06-29-c</v>
          </cell>
          <cell r="B453" t="str">
            <v>Breaking brick ballast, screening &amp; stacking 1" ring</v>
          </cell>
          <cell r="C453" t="str">
            <v>100 Cft</v>
          </cell>
          <cell r="D453" t="str">
            <v>1,736.00</v>
          </cell>
          <cell r="E453" t="str">
            <v>1,736.00</v>
          </cell>
          <cell r="F453" t="str">
            <v>m3</v>
          </cell>
          <cell r="G453" t="str">
            <v>613.06</v>
          </cell>
          <cell r="H453">
            <v>613.05999999999995</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t="str">
            <v>N</v>
          </cell>
        </row>
        <row r="454">
          <cell r="A454" t="str">
            <v>06-29-d</v>
          </cell>
          <cell r="B454" t="str">
            <v>Breaking brick ballast, screening &amp; stacking. Jhama ballast 3/4" ring</v>
          </cell>
          <cell r="C454" t="str">
            <v>100 Cft</v>
          </cell>
          <cell r="D454">
            <v>1953</v>
          </cell>
          <cell r="E454" t="str">
            <v>1,953.00</v>
          </cell>
          <cell r="F454" t="str">
            <v>m3</v>
          </cell>
          <cell r="G454" t="str">
            <v>689.70</v>
          </cell>
          <cell r="H454">
            <v>689.7</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0</v>
          </cell>
          <cell r="AI454">
            <v>0</v>
          </cell>
          <cell r="AJ454" t="str">
            <v>N</v>
          </cell>
        </row>
        <row r="455">
          <cell r="A455" t="str">
            <v>06-30</v>
          </cell>
          <cell r="B455" t="str">
            <v>Supply &amp; fix broken glasses on court yard walls, including 1:3:6 cement concrete coping</v>
          </cell>
          <cell r="C455" t="str">
            <v>100 Rft</v>
          </cell>
          <cell r="D455" t="str">
            <v>1,374.54</v>
          </cell>
          <cell r="E455" t="str">
            <v>2,826.54</v>
          </cell>
          <cell r="F455" t="str">
            <v>m</v>
          </cell>
          <cell r="G455" t="str">
            <v>45.10</v>
          </cell>
          <cell r="H455">
            <v>92.73</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t="str">
            <v>N</v>
          </cell>
        </row>
        <row r="456">
          <cell r="A456" t="str">
            <v>06-31</v>
          </cell>
          <cell r="B456" t="str">
            <v>Crushing stone ballast by machine</v>
          </cell>
          <cell r="C456" t="str">
            <v>100 Cft</v>
          </cell>
          <cell r="D456" t="str">
            <v>1,228.22</v>
          </cell>
          <cell r="E456" t="str">
            <v>1,228.22</v>
          </cell>
          <cell r="F456" t="str">
            <v>m3</v>
          </cell>
          <cell r="G456" t="str">
            <v>433.74</v>
          </cell>
          <cell r="H456">
            <v>433.74</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t="str">
            <v>N</v>
          </cell>
        </row>
        <row r="457">
          <cell r="A457" t="str">
            <v>06-32-a</v>
          </cell>
          <cell r="B457" t="str">
            <v>Breaking stone ballast screened &amp; stacked 2" ring</v>
          </cell>
          <cell r="C457" t="str">
            <v>100 Cft</v>
          </cell>
          <cell r="D457" t="str">
            <v>1,519.00</v>
          </cell>
          <cell r="E457" t="str">
            <v>1,519.00</v>
          </cell>
          <cell r="F457" t="str">
            <v>m3</v>
          </cell>
          <cell r="G457" t="str">
            <v>536.43</v>
          </cell>
          <cell r="H457">
            <v>536.42999999999995</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t="str">
            <v>N</v>
          </cell>
        </row>
        <row r="458">
          <cell r="A458" t="str">
            <v>06-32-b</v>
          </cell>
          <cell r="B458" t="str">
            <v>Breaking stone ballast screened &amp; stacked 1.5" ring</v>
          </cell>
          <cell r="C458" t="str">
            <v>100 Cft</v>
          </cell>
          <cell r="D458" t="str">
            <v>1,736.00</v>
          </cell>
          <cell r="E458">
            <v>1736</v>
          </cell>
          <cell r="F458" t="str">
            <v>m3</v>
          </cell>
          <cell r="G458" t="str">
            <v>613.06</v>
          </cell>
          <cell r="H458">
            <v>613.05999999999995</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t="str">
            <v>N</v>
          </cell>
        </row>
        <row r="459">
          <cell r="A459" t="str">
            <v>06-32-c</v>
          </cell>
          <cell r="B459" t="str">
            <v>Breaking stone ballast screened &amp; stacked 1" ring</v>
          </cell>
          <cell r="C459" t="str">
            <v>100 Cft</v>
          </cell>
          <cell r="D459" t="str">
            <v>1,953.00</v>
          </cell>
          <cell r="E459" t="str">
            <v>1,953.00</v>
          </cell>
          <cell r="F459" t="str">
            <v>m3</v>
          </cell>
          <cell r="G459" t="str">
            <v>689.70</v>
          </cell>
          <cell r="H459">
            <v>689.7</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0</v>
          </cell>
          <cell r="Z459">
            <v>0</v>
          </cell>
          <cell r="AA459">
            <v>0</v>
          </cell>
          <cell r="AB459">
            <v>0</v>
          </cell>
          <cell r="AC459">
            <v>0</v>
          </cell>
          <cell r="AD459">
            <v>0</v>
          </cell>
          <cell r="AE459">
            <v>0</v>
          </cell>
          <cell r="AF459">
            <v>0</v>
          </cell>
          <cell r="AG459">
            <v>0</v>
          </cell>
          <cell r="AH459">
            <v>0</v>
          </cell>
          <cell r="AI459">
            <v>0</v>
          </cell>
          <cell r="AJ459" t="str">
            <v>N</v>
          </cell>
        </row>
        <row r="460">
          <cell r="A460" t="str">
            <v>06-32-d</v>
          </cell>
          <cell r="B460" t="str">
            <v>Breaking stone ballast screened &amp; stacked 0.5" ring</v>
          </cell>
          <cell r="C460" t="str">
            <v>100 Cft</v>
          </cell>
          <cell r="D460" t="str">
            <v>2,604.00</v>
          </cell>
          <cell r="E460" t="str">
            <v>2,604.00</v>
          </cell>
          <cell r="F460" t="str">
            <v>m3</v>
          </cell>
          <cell r="G460" t="str">
            <v>919.59</v>
          </cell>
          <cell r="H460">
            <v>919.59</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t="str">
            <v>N</v>
          </cell>
        </row>
        <row r="461">
          <cell r="A461" t="str">
            <v>06-32-e</v>
          </cell>
          <cell r="B461" t="str">
            <v>Breaking stone ballast screened &amp; stacked 1/8" to 1/4" ring</v>
          </cell>
          <cell r="C461" t="str">
            <v>100 Cft</v>
          </cell>
          <cell r="D461" t="str">
            <v>4,340.00</v>
          </cell>
          <cell r="E461" t="str">
            <v>4,340.00</v>
          </cell>
          <cell r="F461" t="str">
            <v>m3</v>
          </cell>
          <cell r="G461" t="str">
            <v>1,532.66</v>
          </cell>
          <cell r="H461">
            <v>1532.66</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t="str">
            <v>N</v>
          </cell>
        </row>
        <row r="462">
          <cell r="A462" t="str">
            <v>06-33</v>
          </cell>
          <cell r="B462" t="str">
            <v>Screening and stacking stone ballast, shingle or bajri etc</v>
          </cell>
          <cell r="C462" t="str">
            <v>100 Cft</v>
          </cell>
          <cell r="D462" t="str">
            <v>434.00</v>
          </cell>
          <cell r="E462" t="str">
            <v>434.00</v>
          </cell>
          <cell r="F462" t="str">
            <v>m3</v>
          </cell>
          <cell r="G462" t="str">
            <v>153.27</v>
          </cell>
          <cell r="H462">
            <v>153.27000000000001</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t="str">
            <v>N</v>
          </cell>
        </row>
        <row r="463">
          <cell r="A463" t="str">
            <v>06-34</v>
          </cell>
          <cell r="B463" t="str">
            <v>Washing ballast, bajri or shingle</v>
          </cell>
          <cell r="C463" t="str">
            <v>100 Cft</v>
          </cell>
          <cell r="D463" t="str">
            <v>434.00</v>
          </cell>
          <cell r="E463" t="str">
            <v>434.00</v>
          </cell>
          <cell r="F463" t="str">
            <v>m3</v>
          </cell>
          <cell r="G463" t="str">
            <v>153.27</v>
          </cell>
          <cell r="H463">
            <v>153.27000000000001</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t="str">
            <v>N</v>
          </cell>
        </row>
        <row r="464">
          <cell r="A464" t="str">
            <v>06-35</v>
          </cell>
          <cell r="B464" t="str">
            <v>Erecting and carting sun shades of precast RCC (upto 5"x 2.5")</v>
          </cell>
          <cell r="C464" t="str">
            <v>Each</v>
          </cell>
          <cell r="D464" t="str">
            <v>297.60</v>
          </cell>
          <cell r="E464" t="str">
            <v>297.60</v>
          </cell>
          <cell r="F464" t="str">
            <v>Each</v>
          </cell>
          <cell r="G464" t="str">
            <v>297.60</v>
          </cell>
          <cell r="H464">
            <v>297.60000000000002</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t="str">
            <v>N</v>
          </cell>
        </row>
        <row r="465">
          <cell r="A465" t="str">
            <v>06-36-a</v>
          </cell>
          <cell r="B465" t="str">
            <v>PCC 1:3:6 in mass concrete less formwork using 50% boulders</v>
          </cell>
          <cell r="C465" t="str">
            <v>100 Cft</v>
          </cell>
          <cell r="D465" t="str">
            <v>2,678.40</v>
          </cell>
          <cell r="E465" t="str">
            <v>10,040.84</v>
          </cell>
          <cell r="F465" t="str">
            <v>m3</v>
          </cell>
          <cell r="G465" t="str">
            <v>945.87</v>
          </cell>
          <cell r="H465">
            <v>3545.89</v>
          </cell>
          <cell r="I465">
            <v>0</v>
          </cell>
          <cell r="J465">
            <v>0</v>
          </cell>
          <cell r="K465">
            <v>6.59</v>
          </cell>
          <cell r="L465" t="str">
            <v>Bags</v>
          </cell>
          <cell r="M465">
            <v>2.327</v>
          </cell>
          <cell r="N465" t="str">
            <v>Bags</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0</v>
          </cell>
          <cell r="AF465">
            <v>0</v>
          </cell>
          <cell r="AG465">
            <v>0</v>
          </cell>
          <cell r="AH465">
            <v>0</v>
          </cell>
          <cell r="AI465">
            <v>8.9169999999999998</v>
          </cell>
          <cell r="AJ465" t="str">
            <v>Y</v>
          </cell>
        </row>
        <row r="466">
          <cell r="A466" t="str">
            <v>06-36-b</v>
          </cell>
          <cell r="B466" t="str">
            <v>PCC 1:3:6 in mass concrete less formwork using 40% boulders</v>
          </cell>
          <cell r="C466" t="str">
            <v>100 Cft</v>
          </cell>
          <cell r="D466" t="str">
            <v>2,674.06</v>
          </cell>
          <cell r="E466" t="str">
            <v>11,117.37</v>
          </cell>
          <cell r="F466" t="str">
            <v>m3</v>
          </cell>
          <cell r="G466" t="str">
            <v>944.34</v>
          </cell>
          <cell r="H466">
            <v>3926.07</v>
          </cell>
          <cell r="I466">
            <v>0</v>
          </cell>
          <cell r="J466">
            <v>0</v>
          </cell>
          <cell r="K466">
            <v>7.9</v>
          </cell>
          <cell r="L466" t="str">
            <v>Bags</v>
          </cell>
          <cell r="M466">
            <v>2.79</v>
          </cell>
          <cell r="N466" t="str">
            <v>Bags</v>
          </cell>
          <cell r="O466">
            <v>0</v>
          </cell>
          <cell r="P466">
            <v>0</v>
          </cell>
          <cell r="Q466">
            <v>0</v>
          </cell>
          <cell r="R466">
            <v>0</v>
          </cell>
          <cell r="S466">
            <v>0</v>
          </cell>
          <cell r="T466">
            <v>0</v>
          </cell>
          <cell r="U466">
            <v>0</v>
          </cell>
          <cell r="V466">
            <v>0</v>
          </cell>
          <cell r="W466">
            <v>0</v>
          </cell>
          <cell r="X466">
            <v>0</v>
          </cell>
          <cell r="Y466">
            <v>0</v>
          </cell>
          <cell r="Z466">
            <v>0</v>
          </cell>
          <cell r="AA466">
            <v>0</v>
          </cell>
          <cell r="AB466">
            <v>0</v>
          </cell>
          <cell r="AC466">
            <v>0</v>
          </cell>
          <cell r="AD466">
            <v>0</v>
          </cell>
          <cell r="AE466">
            <v>0</v>
          </cell>
          <cell r="AF466">
            <v>0</v>
          </cell>
          <cell r="AG466">
            <v>0</v>
          </cell>
          <cell r="AH466">
            <v>0</v>
          </cell>
          <cell r="AI466">
            <v>10.690000000000001</v>
          </cell>
          <cell r="AJ466" t="str">
            <v>Y</v>
          </cell>
        </row>
        <row r="467">
          <cell r="A467" t="str">
            <v>06-36-c</v>
          </cell>
          <cell r="B467" t="str">
            <v>PCC 1:3:6 in mass concrete less formwork using 30% boulders</v>
          </cell>
          <cell r="C467" t="str">
            <v>100 Cft</v>
          </cell>
          <cell r="D467" t="str">
            <v>2,674.06</v>
          </cell>
          <cell r="E467" t="str">
            <v>12,211.34</v>
          </cell>
          <cell r="F467" t="str">
            <v>m3</v>
          </cell>
          <cell r="G467" t="str">
            <v>944.34</v>
          </cell>
          <cell r="H467">
            <v>4312.3999999999996</v>
          </cell>
          <cell r="I467">
            <v>0</v>
          </cell>
          <cell r="J467">
            <v>0</v>
          </cell>
          <cell r="K467">
            <v>9.23</v>
          </cell>
          <cell r="L467" t="str">
            <v>Bags</v>
          </cell>
          <cell r="M467">
            <v>3.26</v>
          </cell>
          <cell r="N467" t="str">
            <v>Bags</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12.49</v>
          </cell>
          <cell r="AJ467" t="str">
            <v>Y</v>
          </cell>
        </row>
        <row r="468">
          <cell r="A468" t="str">
            <v>06-37-a</v>
          </cell>
          <cell r="B468" t="str">
            <v>PCC 1:4:8 in mass concrete less formwork using 50% boulders</v>
          </cell>
          <cell r="C468" t="str">
            <v>100 Cft</v>
          </cell>
          <cell r="D468" t="str">
            <v>2,674.06</v>
          </cell>
          <cell r="E468" t="str">
            <v>8,795.45</v>
          </cell>
          <cell r="F468" t="str">
            <v>m3</v>
          </cell>
          <cell r="G468" t="str">
            <v>944.34</v>
          </cell>
          <cell r="H468">
            <v>3106.09</v>
          </cell>
          <cell r="I468">
            <v>0</v>
          </cell>
          <cell r="J468">
            <v>0</v>
          </cell>
          <cell r="K468">
            <v>4.5</v>
          </cell>
          <cell r="L468" t="str">
            <v>Bags</v>
          </cell>
          <cell r="M468">
            <v>1.589</v>
          </cell>
          <cell r="N468" t="str">
            <v>Bags</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6.0890000000000004</v>
          </cell>
          <cell r="AJ468" t="str">
            <v>Y</v>
          </cell>
        </row>
        <row r="469">
          <cell r="A469" t="str">
            <v>06-37-b</v>
          </cell>
          <cell r="B469" t="str">
            <v>PCC 1:4:8 in mass concrete less formwork using 40% boulders</v>
          </cell>
          <cell r="C469" t="str">
            <v>100 Cft</v>
          </cell>
          <cell r="D469" t="str">
            <v>2,674.06</v>
          </cell>
          <cell r="E469" t="str">
            <v>9,632.53</v>
          </cell>
          <cell r="F469" t="str">
            <v>m3</v>
          </cell>
          <cell r="G469" t="str">
            <v>944.34</v>
          </cell>
          <cell r="H469">
            <v>3401.7</v>
          </cell>
          <cell r="I469">
            <v>0</v>
          </cell>
          <cell r="J469">
            <v>0</v>
          </cell>
          <cell r="K469">
            <v>5.4</v>
          </cell>
          <cell r="L469" t="str">
            <v>Bags</v>
          </cell>
          <cell r="M469">
            <v>1.907</v>
          </cell>
          <cell r="N469" t="str">
            <v>Bags</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7.3070000000000004</v>
          </cell>
          <cell r="AJ469" t="str">
            <v>Y</v>
          </cell>
        </row>
        <row r="470">
          <cell r="A470" t="str">
            <v>06-37-c</v>
          </cell>
          <cell r="B470" t="str">
            <v>PCC 1:4:8 in mass concrete less formwork using 30% boulders</v>
          </cell>
          <cell r="C470" t="str">
            <v>100 Cft</v>
          </cell>
          <cell r="D470" t="str">
            <v>2,674.06</v>
          </cell>
          <cell r="E470" t="str">
            <v>10,469.61</v>
          </cell>
          <cell r="F470" t="str">
            <v>m3</v>
          </cell>
          <cell r="G470" t="str">
            <v>944.34</v>
          </cell>
          <cell r="H470">
            <v>3697.31</v>
          </cell>
          <cell r="I470">
            <v>0</v>
          </cell>
          <cell r="J470">
            <v>0</v>
          </cell>
          <cell r="K470">
            <v>6.3</v>
          </cell>
          <cell r="L470" t="str">
            <v>Bags</v>
          </cell>
          <cell r="M470">
            <v>2.2250000000000001</v>
          </cell>
          <cell r="N470" t="str">
            <v>Bags</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8.5250000000000004</v>
          </cell>
          <cell r="AJ470" t="str">
            <v>Y</v>
          </cell>
        </row>
        <row r="471">
          <cell r="A471" t="str">
            <v>06-38-a</v>
          </cell>
          <cell r="B471" t="str">
            <v>Errecting &amp; removing formwork to concrete in any shape / position (Horizontal)</v>
          </cell>
          <cell r="C471" t="str">
            <v>100 Sft</v>
          </cell>
          <cell r="D471" t="str">
            <v>3,100.00</v>
          </cell>
          <cell r="E471" t="str">
            <v>3,501.90</v>
          </cell>
          <cell r="F471" t="str">
            <v>m2</v>
          </cell>
          <cell r="G471" t="str">
            <v>333.56</v>
          </cell>
          <cell r="H471">
            <v>376.8</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t="str">
            <v>N</v>
          </cell>
        </row>
        <row r="472">
          <cell r="A472" t="str">
            <v>06-38-b</v>
          </cell>
          <cell r="B472" t="str">
            <v>Errecting &amp; removing formwork to concrete in any shape / position (Vertical)</v>
          </cell>
          <cell r="C472" t="str">
            <v>100 Sft</v>
          </cell>
          <cell r="D472" t="str">
            <v>3,534.00</v>
          </cell>
          <cell r="E472" t="str">
            <v>3,979.10</v>
          </cell>
          <cell r="F472" t="str">
            <v>m2</v>
          </cell>
          <cell r="G472" t="str">
            <v>380.26</v>
          </cell>
          <cell r="H472">
            <v>428.15</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t="str">
            <v>N</v>
          </cell>
        </row>
        <row r="473">
          <cell r="A473" t="str">
            <v>06-39-a</v>
          </cell>
          <cell r="B473" t="str">
            <v>Errection and removal of steel Form work for RCC or Plain Concrete horizontal</v>
          </cell>
          <cell r="C473" t="str">
            <v>100 Sft</v>
          </cell>
          <cell r="D473" t="str">
            <v>403.00</v>
          </cell>
          <cell r="E473" t="str">
            <v>7,470.97</v>
          </cell>
          <cell r="F473" t="str">
            <v>m2</v>
          </cell>
          <cell r="G473" t="str">
            <v>43.36</v>
          </cell>
          <cell r="H473">
            <v>803.88</v>
          </cell>
          <cell r="I473">
            <v>0</v>
          </cell>
          <cell r="J473">
            <v>0</v>
          </cell>
          <cell r="K473">
            <v>0</v>
          </cell>
          <cell r="L473">
            <v>0</v>
          </cell>
          <cell r="M473">
            <v>0</v>
          </cell>
          <cell r="N473">
            <v>0</v>
          </cell>
          <cell r="O473">
            <v>0</v>
          </cell>
          <cell r="P473">
            <v>0</v>
          </cell>
          <cell r="Q473">
            <v>0</v>
          </cell>
          <cell r="R473">
            <v>0</v>
          </cell>
          <cell r="S473">
            <v>58</v>
          </cell>
          <cell r="T473" t="str">
            <v>Kg</v>
          </cell>
          <cell r="U473">
            <v>6.24</v>
          </cell>
          <cell r="V473" t="str">
            <v>Kg</v>
          </cell>
          <cell r="W473">
            <v>0</v>
          </cell>
          <cell r="X473">
            <v>0</v>
          </cell>
          <cell r="Y473">
            <v>0</v>
          </cell>
          <cell r="Z473">
            <v>0</v>
          </cell>
          <cell r="AA473">
            <v>0</v>
          </cell>
          <cell r="AB473">
            <v>0</v>
          </cell>
          <cell r="AC473">
            <v>0</v>
          </cell>
          <cell r="AD473">
            <v>0</v>
          </cell>
          <cell r="AE473">
            <v>0</v>
          </cell>
          <cell r="AF473">
            <v>0</v>
          </cell>
          <cell r="AG473">
            <v>0</v>
          </cell>
          <cell r="AH473">
            <v>0</v>
          </cell>
          <cell r="AI473">
            <v>64.239999999999995</v>
          </cell>
          <cell r="AJ473" t="str">
            <v>Y</v>
          </cell>
        </row>
        <row r="474">
          <cell r="A474" t="str">
            <v>06-39-b</v>
          </cell>
          <cell r="B474" t="str">
            <v>Errection and removal of steel Form work for RCC or Plain Concrete vertical</v>
          </cell>
          <cell r="C474" t="str">
            <v>100 Sft</v>
          </cell>
          <cell r="D474" t="str">
            <v>310.00</v>
          </cell>
          <cell r="E474" t="str">
            <v>7,334.41</v>
          </cell>
          <cell r="F474" t="str">
            <v>m2</v>
          </cell>
          <cell r="G474" t="str">
            <v>33.36</v>
          </cell>
          <cell r="H474">
            <v>789.18</v>
          </cell>
          <cell r="I474">
            <v>0</v>
          </cell>
          <cell r="J474">
            <v>0</v>
          </cell>
          <cell r="K474">
            <v>0</v>
          </cell>
          <cell r="L474">
            <v>0</v>
          </cell>
          <cell r="M474">
            <v>0</v>
          </cell>
          <cell r="N474">
            <v>0</v>
          </cell>
          <cell r="O474">
            <v>0</v>
          </cell>
          <cell r="P474">
            <v>0</v>
          </cell>
          <cell r="Q474">
            <v>0</v>
          </cell>
          <cell r="R474">
            <v>0</v>
          </cell>
          <cell r="S474">
            <v>58</v>
          </cell>
          <cell r="T474" t="str">
            <v>Kg</v>
          </cell>
          <cell r="U474">
            <v>6.24</v>
          </cell>
          <cell r="V474" t="str">
            <v>Kg</v>
          </cell>
          <cell r="W474">
            <v>0</v>
          </cell>
          <cell r="X474">
            <v>0</v>
          </cell>
          <cell r="Y474">
            <v>0</v>
          </cell>
          <cell r="Z474">
            <v>0</v>
          </cell>
          <cell r="AA474">
            <v>0</v>
          </cell>
          <cell r="AB474">
            <v>0</v>
          </cell>
          <cell r="AC474">
            <v>0</v>
          </cell>
          <cell r="AD474">
            <v>0</v>
          </cell>
          <cell r="AE474">
            <v>0</v>
          </cell>
          <cell r="AF474">
            <v>0</v>
          </cell>
          <cell r="AG474">
            <v>0</v>
          </cell>
          <cell r="AH474">
            <v>0</v>
          </cell>
          <cell r="AI474">
            <v>64.239999999999995</v>
          </cell>
          <cell r="AJ474" t="str">
            <v>Y</v>
          </cell>
        </row>
        <row r="475">
          <cell r="A475" t="str">
            <v>06-40-a</v>
          </cell>
          <cell r="B475" t="str">
            <v>Class A1 concrete in reinforcement/non reinforcement concrete structure with minimum cylinder compressive strength 3000 psi on 28 days other than concrete in water and piles with consistency range in slump 25-75 mm with water cement ratio 0.58</v>
          </cell>
          <cell r="C475" t="str">
            <v>100 Cft</v>
          </cell>
          <cell r="D475" t="str">
            <v>3,627.00</v>
          </cell>
          <cell r="E475" t="str">
            <v>19,238.84</v>
          </cell>
          <cell r="F475" t="str">
            <v>m3</v>
          </cell>
          <cell r="G475" t="str">
            <v>1,280.86</v>
          </cell>
          <cell r="H475">
            <v>6794.14</v>
          </cell>
          <cell r="I475">
            <v>0</v>
          </cell>
          <cell r="J475">
            <v>0</v>
          </cell>
          <cell r="K475">
            <v>17</v>
          </cell>
          <cell r="L475" t="str">
            <v>Bags</v>
          </cell>
          <cell r="M475">
            <v>6.0030000000000001</v>
          </cell>
          <cell r="N475" t="str">
            <v>Bags</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23.003</v>
          </cell>
          <cell r="AJ475" t="str">
            <v>Y</v>
          </cell>
        </row>
        <row r="476">
          <cell r="A476" t="str">
            <v>06-40-b</v>
          </cell>
          <cell r="B476" t="str">
            <v xml:space="preserve">Class A2 cement concrete for concrete place under water with minimum cylinder compressive strength 3500 psi on 28 days with consistency range in slump 100-150 mm with water cement ratio 0.58 </v>
          </cell>
          <cell r="C476" t="str">
            <v>100 Cft</v>
          </cell>
          <cell r="D476" t="str">
            <v>3,627.00</v>
          </cell>
          <cell r="E476" t="str">
            <v>20,036.00</v>
          </cell>
          <cell r="F476" t="str">
            <v>m3</v>
          </cell>
          <cell r="G476" t="str">
            <v>1,280.86</v>
          </cell>
          <cell r="H476">
            <v>7075.65</v>
          </cell>
          <cell r="I476">
            <v>0</v>
          </cell>
          <cell r="J476">
            <v>0</v>
          </cell>
          <cell r="K476">
            <v>20</v>
          </cell>
          <cell r="L476" t="str">
            <v>Bags</v>
          </cell>
          <cell r="M476">
            <v>7.0629999999999997</v>
          </cell>
          <cell r="N476" t="str">
            <v>Bags</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27.062999999999999</v>
          </cell>
          <cell r="AJ476" t="str">
            <v>Y</v>
          </cell>
        </row>
        <row r="477">
          <cell r="A477" t="str">
            <v>06-40-c</v>
          </cell>
          <cell r="B477" t="str">
            <v>Class A3 cement concrete for concrete in pile with minimum cylinder compressive strenght 4000 psi on 28 days other than concrete in water and piles with consistency range in slump 100-150 mm with water cement ratio 0.58</v>
          </cell>
          <cell r="C477" t="str">
            <v>100 Cft</v>
          </cell>
          <cell r="D477" t="str">
            <v>3,627.00</v>
          </cell>
          <cell r="E477" t="str">
            <v>22,497.37</v>
          </cell>
          <cell r="F477" t="str">
            <v>m3</v>
          </cell>
          <cell r="G477" t="str">
            <v>1,280.86</v>
          </cell>
          <cell r="H477">
            <v>7944.88</v>
          </cell>
          <cell r="I477">
            <v>0</v>
          </cell>
          <cell r="J477">
            <v>0</v>
          </cell>
          <cell r="K477">
            <v>23</v>
          </cell>
          <cell r="L477" t="str">
            <v>Bags</v>
          </cell>
          <cell r="M477">
            <v>8.1219999999999999</v>
          </cell>
          <cell r="N477" t="str">
            <v>Bags</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cell r="AF477">
            <v>0</v>
          </cell>
          <cell r="AG477">
            <v>0</v>
          </cell>
          <cell r="AH477">
            <v>0</v>
          </cell>
          <cell r="AI477">
            <v>31.122</v>
          </cell>
          <cell r="AJ477" t="str">
            <v>Y</v>
          </cell>
        </row>
        <row r="478">
          <cell r="A478" t="str">
            <v>06-40-d</v>
          </cell>
          <cell r="B478" t="str">
            <v>Class B concrete for concrete in pile specified works only with minimum cylinder compressive strenght 2418 psi on 28 days and consistency range in slump 25-75 mm with water cement ratio 0.65</v>
          </cell>
          <cell r="C478" t="str">
            <v>100 Cft</v>
          </cell>
          <cell r="D478" t="str">
            <v>3,627.00</v>
          </cell>
          <cell r="E478" t="str">
            <v>17,711.82</v>
          </cell>
          <cell r="F478" t="str">
            <v>m3</v>
          </cell>
          <cell r="G478" t="str">
            <v>1,280.86</v>
          </cell>
          <cell r="H478">
            <v>6254.88</v>
          </cell>
          <cell r="I478">
            <v>0</v>
          </cell>
          <cell r="J478">
            <v>0</v>
          </cell>
          <cell r="K478">
            <v>14</v>
          </cell>
          <cell r="L478" t="str">
            <v>Bags</v>
          </cell>
          <cell r="M478">
            <v>4.944</v>
          </cell>
          <cell r="N478" t="str">
            <v>Bags</v>
          </cell>
          <cell r="O478">
            <v>0</v>
          </cell>
          <cell r="P478">
            <v>0</v>
          </cell>
          <cell r="Q478">
            <v>0</v>
          </cell>
          <cell r="R478">
            <v>0</v>
          </cell>
          <cell r="S478">
            <v>0</v>
          </cell>
          <cell r="T478">
            <v>0</v>
          </cell>
          <cell r="U478">
            <v>0</v>
          </cell>
          <cell r="V478">
            <v>0</v>
          </cell>
          <cell r="W478">
            <v>0</v>
          </cell>
          <cell r="X478">
            <v>0</v>
          </cell>
          <cell r="Y478">
            <v>0</v>
          </cell>
          <cell r="Z478">
            <v>0</v>
          </cell>
          <cell r="AA478">
            <v>0</v>
          </cell>
          <cell r="AB478">
            <v>0</v>
          </cell>
          <cell r="AC478">
            <v>0</v>
          </cell>
          <cell r="AD478">
            <v>0</v>
          </cell>
          <cell r="AE478">
            <v>0</v>
          </cell>
          <cell r="AF478">
            <v>0</v>
          </cell>
          <cell r="AG478">
            <v>0</v>
          </cell>
          <cell r="AH478">
            <v>0</v>
          </cell>
          <cell r="AI478">
            <v>18.943999999999999</v>
          </cell>
          <cell r="AJ478" t="str">
            <v>Y</v>
          </cell>
        </row>
        <row r="479">
          <cell r="A479" t="str">
            <v>06-40-e</v>
          </cell>
          <cell r="B479" t="str">
            <v>Class C concrete for concrete for cribbing or otherwise specified in special provision with minimum cylinder  compressive strength 3000 psi on 28 days and consistency range in slump 25-75 mm with water cement ratio 0.58</v>
          </cell>
          <cell r="C479" t="str">
            <v>100 Cft</v>
          </cell>
          <cell r="D479" t="str">
            <v>3,627.00</v>
          </cell>
          <cell r="E479" t="str">
            <v>18,763.92</v>
          </cell>
          <cell r="F479" t="str">
            <v>m3</v>
          </cell>
          <cell r="G479" t="str">
            <v>1,280.86</v>
          </cell>
          <cell r="H479">
            <v>6626.42</v>
          </cell>
          <cell r="I479">
            <v>0</v>
          </cell>
          <cell r="J479">
            <v>0</v>
          </cell>
          <cell r="K479">
            <v>16</v>
          </cell>
          <cell r="L479" t="str">
            <v>Bags</v>
          </cell>
          <cell r="M479">
            <v>5.65</v>
          </cell>
          <cell r="N479" t="str">
            <v>Bags</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21.65</v>
          </cell>
          <cell r="AJ479" t="str">
            <v>Y</v>
          </cell>
        </row>
        <row r="480">
          <cell r="A480" t="str">
            <v>06-40-f</v>
          </cell>
          <cell r="B480" t="str">
            <v>Class D1 concrete for concrete in pre-stressed &amp; post tensioned with minimum cylinder compressive strength 4978.12 psi on 28 days and consistency range in slump 50-100 mm with water cement ratio 0.40</v>
          </cell>
          <cell r="C480" t="str">
            <v>100 Cft</v>
          </cell>
          <cell r="D480" t="str">
            <v>3,627.00</v>
          </cell>
          <cell r="E480" t="str">
            <v>23,549.47</v>
          </cell>
          <cell r="F480" t="str">
            <v>m3</v>
          </cell>
          <cell r="G480" t="str">
            <v>1,280.86</v>
          </cell>
          <cell r="H480">
            <v>8316.42</v>
          </cell>
          <cell r="I480">
            <v>0</v>
          </cell>
          <cell r="J480">
            <v>0</v>
          </cell>
          <cell r="K480">
            <v>25</v>
          </cell>
          <cell r="L480" t="str">
            <v>Bags</v>
          </cell>
          <cell r="M480">
            <v>8.8290000000000006</v>
          </cell>
          <cell r="N480" t="str">
            <v>Bags</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33.829000000000001</v>
          </cell>
          <cell r="AJ480" t="str">
            <v>Y</v>
          </cell>
        </row>
        <row r="481">
          <cell r="A481" t="str">
            <v>06-40-g</v>
          </cell>
          <cell r="B481" t="str">
            <v>Class D2 concrete for concrete in pre-stressed &amp; post tensioned with minimum cylinder compressive strength 6045 psi on 28 days and consistency range in slump 50-100 mm with water cement ratio 0.40</v>
          </cell>
          <cell r="C481" t="str">
            <v>100 Cft</v>
          </cell>
          <cell r="D481" t="str">
            <v>3,627.00</v>
          </cell>
          <cell r="E481" t="str">
            <v>25,178.73</v>
          </cell>
          <cell r="F481" t="str">
            <v>m3</v>
          </cell>
          <cell r="G481" t="str">
            <v>1,280.86</v>
          </cell>
          <cell r="H481">
            <v>8891.7900000000009</v>
          </cell>
          <cell r="I481">
            <v>0</v>
          </cell>
          <cell r="J481">
            <v>0</v>
          </cell>
          <cell r="K481">
            <v>28</v>
          </cell>
          <cell r="L481" t="str">
            <v>Bags</v>
          </cell>
          <cell r="M481">
            <v>9.8879999999999999</v>
          </cell>
          <cell r="N481" t="str">
            <v>Bags</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37.887999999999998</v>
          </cell>
          <cell r="AJ481" t="str">
            <v>Y</v>
          </cell>
        </row>
        <row r="482">
          <cell r="A482" t="str">
            <v>06-40-h</v>
          </cell>
          <cell r="B482" t="str">
            <v>Class D3 concrete for concrete in pre-stressed &amp; post  tensioned with minimum cylinder compressive strength 7112 psi on 28 days and consistency range in slump 50-100 mm with water cement ratio 0.40</v>
          </cell>
          <cell r="C482" t="str">
            <v>100 Cft</v>
          </cell>
          <cell r="D482" t="str">
            <v>3,627.00</v>
          </cell>
          <cell r="E482" t="str">
            <v>26,748.70</v>
          </cell>
          <cell r="F482" t="str">
            <v>m3</v>
          </cell>
          <cell r="G482" t="str">
            <v>1,280.86</v>
          </cell>
          <cell r="H482">
            <v>9446.2199999999993</v>
          </cell>
          <cell r="I482">
            <v>0</v>
          </cell>
          <cell r="J482">
            <v>0</v>
          </cell>
          <cell r="K482">
            <v>31</v>
          </cell>
          <cell r="L482" t="str">
            <v>Bags</v>
          </cell>
          <cell r="M482">
            <v>10.948</v>
          </cell>
          <cell r="N482" t="str">
            <v>Bags</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41.948</v>
          </cell>
          <cell r="AJ482" t="str">
            <v>Y</v>
          </cell>
        </row>
        <row r="483">
          <cell r="A483" t="str">
            <v>06-40-i</v>
          </cell>
          <cell r="B483" t="str">
            <v>Class Y concrete for concrete use as filler in steel grid, Bridge floor, in then reinforced section etc with minimum cylinder compressive strength 2575 psi on 28 days and consistency range in slump 50-100 mm with water cement ratio 0.58</v>
          </cell>
          <cell r="C483" t="str">
            <v>100 Cft</v>
          </cell>
          <cell r="D483" t="str">
            <v>3,627.00</v>
          </cell>
          <cell r="E483" t="str">
            <v>21,665.27</v>
          </cell>
          <cell r="F483" t="str">
            <v>m3</v>
          </cell>
          <cell r="G483" t="str">
            <v>1,280.86</v>
          </cell>
          <cell r="H483">
            <v>7651.02</v>
          </cell>
          <cell r="I483">
            <v>0</v>
          </cell>
          <cell r="J483">
            <v>0</v>
          </cell>
          <cell r="K483">
            <v>23</v>
          </cell>
          <cell r="L483" t="str">
            <v>Bags</v>
          </cell>
          <cell r="M483">
            <v>8.1219999999999999</v>
          </cell>
          <cell r="N483" t="str">
            <v>Bags</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31.122</v>
          </cell>
          <cell r="AJ483" t="str">
            <v>Y</v>
          </cell>
        </row>
        <row r="484">
          <cell r="A484" t="str">
            <v>06-40-j</v>
          </cell>
          <cell r="B484" t="str">
            <v>Lean concrete for use as thin layer under neath footings with cylinder compressive strength of 1423 psi on 28 days.</v>
          </cell>
          <cell r="C484" t="str">
            <v>100 Cft</v>
          </cell>
          <cell r="D484" t="str">
            <v>3,627.00</v>
          </cell>
          <cell r="E484" t="str">
            <v>14,366.55</v>
          </cell>
          <cell r="F484" t="str">
            <v>m3</v>
          </cell>
          <cell r="G484" t="str">
            <v>1,280.86</v>
          </cell>
          <cell r="H484">
            <v>5073.5</v>
          </cell>
          <cell r="I484">
            <v>0</v>
          </cell>
          <cell r="J484">
            <v>0</v>
          </cell>
          <cell r="K484">
            <v>10</v>
          </cell>
          <cell r="L484" t="str">
            <v>Bags</v>
          </cell>
          <cell r="M484">
            <v>3.5310000000000001</v>
          </cell>
          <cell r="N484" t="str">
            <v>Bags</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13.531000000000001</v>
          </cell>
          <cell r="AJ484" t="str">
            <v>Y</v>
          </cell>
        </row>
        <row r="485">
          <cell r="A485" t="str">
            <v>07-01-a</v>
          </cell>
          <cell r="B485" t="str">
            <v>Pacca brickwork in mud mortar in buildings in foundation and plinth</v>
          </cell>
          <cell r="C485" t="str">
            <v>100 Cft</v>
          </cell>
          <cell r="D485" t="str">
            <v>2,558.74</v>
          </cell>
          <cell r="E485" t="str">
            <v>13,599.99</v>
          </cell>
          <cell r="F485" t="str">
            <v>m3</v>
          </cell>
          <cell r="G485" t="str">
            <v>903.61</v>
          </cell>
          <cell r="H485">
            <v>4802.8</v>
          </cell>
          <cell r="I485">
            <v>0</v>
          </cell>
          <cell r="J485">
            <v>0</v>
          </cell>
          <cell r="K485">
            <v>0</v>
          </cell>
          <cell r="L485">
            <v>0</v>
          </cell>
          <cell r="M485">
            <v>0</v>
          </cell>
          <cell r="N485">
            <v>0</v>
          </cell>
          <cell r="O485">
            <v>1350</v>
          </cell>
          <cell r="P485" t="str">
            <v>Nos.</v>
          </cell>
          <cell r="Q485">
            <v>476.75</v>
          </cell>
          <cell r="R485" t="str">
            <v>Nos.</v>
          </cell>
          <cell r="S485">
            <v>0</v>
          </cell>
          <cell r="T485">
            <v>0</v>
          </cell>
          <cell r="U485">
            <v>0</v>
          </cell>
          <cell r="V485">
            <v>0</v>
          </cell>
          <cell r="W485">
            <v>0</v>
          </cell>
          <cell r="X485">
            <v>0</v>
          </cell>
          <cell r="Y485">
            <v>0</v>
          </cell>
          <cell r="Z485">
            <v>0</v>
          </cell>
          <cell r="AA485">
            <v>0</v>
          </cell>
          <cell r="AB485">
            <v>0</v>
          </cell>
          <cell r="AC485">
            <v>0</v>
          </cell>
          <cell r="AD485">
            <v>0</v>
          </cell>
          <cell r="AE485">
            <v>0</v>
          </cell>
          <cell r="AF485">
            <v>0</v>
          </cell>
          <cell r="AG485">
            <v>0</v>
          </cell>
          <cell r="AH485">
            <v>0</v>
          </cell>
          <cell r="AI485">
            <v>1826.75</v>
          </cell>
          <cell r="AJ485" t="str">
            <v>Y</v>
          </cell>
        </row>
        <row r="486">
          <cell r="A486" t="str">
            <v>07-01-b</v>
          </cell>
          <cell r="B486" t="str">
            <v>Pacca brickwork in mud mortar in buildings in ground floor</v>
          </cell>
          <cell r="C486" t="str">
            <v>100 Cft</v>
          </cell>
          <cell r="D486" t="str">
            <v>3,400.08</v>
          </cell>
          <cell r="E486" t="str">
            <v>14,562.33</v>
          </cell>
          <cell r="F486" t="str">
            <v>m3</v>
          </cell>
          <cell r="G486" t="str">
            <v>1,200.73</v>
          </cell>
          <cell r="H486">
            <v>5142.6400000000003</v>
          </cell>
          <cell r="I486">
            <v>0</v>
          </cell>
          <cell r="J486">
            <v>0</v>
          </cell>
          <cell r="K486">
            <v>0</v>
          </cell>
          <cell r="L486">
            <v>0</v>
          </cell>
          <cell r="M486">
            <v>0</v>
          </cell>
          <cell r="N486">
            <v>0</v>
          </cell>
          <cell r="O486">
            <v>1350</v>
          </cell>
          <cell r="P486" t="str">
            <v>Nos.</v>
          </cell>
          <cell r="Q486">
            <v>476.75</v>
          </cell>
          <cell r="R486" t="str">
            <v>Nos.</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1826.75</v>
          </cell>
          <cell r="AJ486" t="str">
            <v>Y</v>
          </cell>
        </row>
        <row r="487">
          <cell r="A487" t="str">
            <v>07-02-a</v>
          </cell>
          <cell r="B487" t="str">
            <v>Add extra labour on Item 07-01 for brickwork in First floor</v>
          </cell>
          <cell r="C487" t="str">
            <v>100 Cft</v>
          </cell>
          <cell r="D487" t="str">
            <v>635.50</v>
          </cell>
          <cell r="E487" t="str">
            <v>756.50</v>
          </cell>
          <cell r="F487" t="str">
            <v>m3</v>
          </cell>
          <cell r="G487" t="str">
            <v>224.42</v>
          </cell>
          <cell r="H487">
            <v>267.16000000000003</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t="str">
            <v>N</v>
          </cell>
        </row>
        <row r="488">
          <cell r="A488" t="str">
            <v>07-02-b</v>
          </cell>
          <cell r="B488" t="str">
            <v>Add extra labour on Item 07-01 for brickwork in Second floor</v>
          </cell>
          <cell r="C488" t="str">
            <v>100 Cft</v>
          </cell>
          <cell r="D488" t="str">
            <v>1,472.50</v>
          </cell>
          <cell r="E488" t="str">
            <v>1,593.50</v>
          </cell>
          <cell r="F488" t="str">
            <v>m3</v>
          </cell>
          <cell r="G488" t="str">
            <v>520.01</v>
          </cell>
          <cell r="H488">
            <v>562.74</v>
          </cell>
          <cell r="I488">
            <v>0</v>
          </cell>
          <cell r="J488">
            <v>0</v>
          </cell>
          <cell r="K488">
            <v>0</v>
          </cell>
          <cell r="L488">
            <v>0</v>
          </cell>
          <cell r="M488">
            <v>0</v>
          </cell>
          <cell r="N488">
            <v>0</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t="str">
            <v>N</v>
          </cell>
        </row>
        <row r="489">
          <cell r="A489" t="str">
            <v>07-02-c</v>
          </cell>
          <cell r="B489" t="str">
            <v>Add extra labour on Item 07-01 for brickwork in Third floor</v>
          </cell>
          <cell r="C489" t="str">
            <v>100 Cft</v>
          </cell>
          <cell r="D489" t="str">
            <v>2,309.50</v>
          </cell>
          <cell r="E489" t="str">
            <v>2,430.50</v>
          </cell>
          <cell r="F489" t="str">
            <v>m3</v>
          </cell>
          <cell r="G489" t="str">
            <v>815.59</v>
          </cell>
          <cell r="H489">
            <v>858.32</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0</v>
          </cell>
          <cell r="Y489">
            <v>0</v>
          </cell>
          <cell r="Z489">
            <v>0</v>
          </cell>
          <cell r="AA489">
            <v>0</v>
          </cell>
          <cell r="AB489">
            <v>0</v>
          </cell>
          <cell r="AC489">
            <v>0</v>
          </cell>
          <cell r="AD489">
            <v>0</v>
          </cell>
          <cell r="AE489">
            <v>0</v>
          </cell>
          <cell r="AF489">
            <v>0</v>
          </cell>
          <cell r="AG489">
            <v>0</v>
          </cell>
          <cell r="AH489">
            <v>0</v>
          </cell>
          <cell r="AI489">
            <v>0</v>
          </cell>
          <cell r="AJ489" t="str">
            <v>N</v>
          </cell>
        </row>
        <row r="490">
          <cell r="A490" t="str">
            <v>07-02-d</v>
          </cell>
          <cell r="B490" t="str">
            <v>Add extra labour on Item 07-01 for brickwork in Fourth &amp; subsequent floors.</v>
          </cell>
          <cell r="C490" t="str">
            <v>100 Cft</v>
          </cell>
          <cell r="D490" t="str">
            <v>3,146.50</v>
          </cell>
          <cell r="E490" t="str">
            <v>3,267.50</v>
          </cell>
          <cell r="F490" t="str">
            <v>m3</v>
          </cell>
          <cell r="G490" t="str">
            <v>1,111.18</v>
          </cell>
          <cell r="H490">
            <v>1153.9100000000001</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0</v>
          </cell>
          <cell r="AD490">
            <v>0</v>
          </cell>
          <cell r="AE490">
            <v>0</v>
          </cell>
          <cell r="AF490">
            <v>0</v>
          </cell>
          <cell r="AG490">
            <v>0</v>
          </cell>
          <cell r="AH490">
            <v>0</v>
          </cell>
          <cell r="AI490">
            <v>0</v>
          </cell>
          <cell r="AJ490" t="str">
            <v>N</v>
          </cell>
        </row>
        <row r="491">
          <cell r="A491" t="str">
            <v>07-03-a</v>
          </cell>
          <cell r="B491" t="str">
            <v>Pacca brick work in mud mortar other than building Upto 20 ft. height</v>
          </cell>
          <cell r="C491" t="str">
            <v>100 Cft</v>
          </cell>
          <cell r="D491" t="str">
            <v>3,565.00</v>
          </cell>
          <cell r="E491" t="str">
            <v>14,606.25</v>
          </cell>
          <cell r="F491" t="str">
            <v>m3</v>
          </cell>
          <cell r="G491" t="str">
            <v>1,258.97</v>
          </cell>
          <cell r="H491">
            <v>5158.1499999999996</v>
          </cell>
          <cell r="I491">
            <v>0</v>
          </cell>
          <cell r="J491">
            <v>0</v>
          </cell>
          <cell r="K491">
            <v>0</v>
          </cell>
          <cell r="L491">
            <v>0</v>
          </cell>
          <cell r="M491">
            <v>0</v>
          </cell>
          <cell r="N491">
            <v>0</v>
          </cell>
          <cell r="O491">
            <v>1350</v>
          </cell>
          <cell r="P491" t="str">
            <v>Nos.</v>
          </cell>
          <cell r="Q491">
            <v>476.75</v>
          </cell>
          <cell r="R491" t="str">
            <v>Nos.</v>
          </cell>
          <cell r="S491">
            <v>0</v>
          </cell>
          <cell r="T491">
            <v>0</v>
          </cell>
          <cell r="U491">
            <v>0</v>
          </cell>
          <cell r="V491">
            <v>0</v>
          </cell>
          <cell r="W491">
            <v>0</v>
          </cell>
          <cell r="X491">
            <v>0</v>
          </cell>
          <cell r="Y491">
            <v>0</v>
          </cell>
          <cell r="Z491">
            <v>0</v>
          </cell>
          <cell r="AA491">
            <v>0</v>
          </cell>
          <cell r="AB491">
            <v>0</v>
          </cell>
          <cell r="AC491">
            <v>0</v>
          </cell>
          <cell r="AD491">
            <v>0</v>
          </cell>
          <cell r="AE491">
            <v>0</v>
          </cell>
          <cell r="AF491">
            <v>0</v>
          </cell>
          <cell r="AG491">
            <v>0</v>
          </cell>
          <cell r="AH491">
            <v>0</v>
          </cell>
          <cell r="AI491">
            <v>1826.75</v>
          </cell>
          <cell r="AJ491" t="str">
            <v>Y</v>
          </cell>
        </row>
        <row r="492">
          <cell r="A492" t="str">
            <v>07-03-b</v>
          </cell>
          <cell r="B492" t="str">
            <v>Pacca brick work in mud mortar other than building Extra labour for each 5 ft. addl. height or part</v>
          </cell>
          <cell r="C492" t="str">
            <v>100 Cft</v>
          </cell>
          <cell r="D492" t="str">
            <v>635.50</v>
          </cell>
          <cell r="E492" t="str">
            <v>635.50</v>
          </cell>
          <cell r="F492" t="str">
            <v>m3</v>
          </cell>
          <cell r="G492" t="str">
            <v>224.42</v>
          </cell>
          <cell r="H492">
            <v>224.42</v>
          </cell>
          <cell r="I492">
            <v>0</v>
          </cell>
          <cell r="J492">
            <v>0</v>
          </cell>
          <cell r="K492">
            <v>0</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cell r="AF492">
            <v>0</v>
          </cell>
          <cell r="AG492">
            <v>0</v>
          </cell>
          <cell r="AH492">
            <v>0</v>
          </cell>
          <cell r="AI492">
            <v>0</v>
          </cell>
          <cell r="AJ492" t="str">
            <v>N</v>
          </cell>
        </row>
        <row r="493">
          <cell r="A493" t="str">
            <v>07-04-a-01</v>
          </cell>
          <cell r="B493" t="str">
            <v>Pacca brick work in foundation and plinth in Cement, sand mortar 1:2</v>
          </cell>
          <cell r="C493" t="str">
            <v>100 Cft</v>
          </cell>
          <cell r="D493" t="str">
            <v>3,382.72</v>
          </cell>
          <cell r="E493" t="str">
            <v>19,113.93</v>
          </cell>
          <cell r="F493" t="str">
            <v>m3</v>
          </cell>
          <cell r="G493" t="str">
            <v>1,194.60</v>
          </cell>
          <cell r="H493">
            <v>6750.03</v>
          </cell>
          <cell r="I493">
            <v>0</v>
          </cell>
          <cell r="J493">
            <v>0</v>
          </cell>
          <cell r="K493">
            <v>8</v>
          </cell>
          <cell r="L493" t="str">
            <v>Bags</v>
          </cell>
          <cell r="M493">
            <v>2.8250000000000002</v>
          </cell>
          <cell r="N493" t="str">
            <v>Bags</v>
          </cell>
          <cell r="O493">
            <v>1350</v>
          </cell>
          <cell r="P493" t="str">
            <v>Nos.</v>
          </cell>
          <cell r="Q493">
            <v>476.75</v>
          </cell>
          <cell r="R493" t="str">
            <v>Nos.</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1837.575</v>
          </cell>
          <cell r="AJ493" t="str">
            <v>Y</v>
          </cell>
        </row>
        <row r="494">
          <cell r="A494" t="str">
            <v>07-04-a-02</v>
          </cell>
          <cell r="B494" t="str">
            <v>Pacca brick work in foundation and plinth in Cement, sand mortar 1:3</v>
          </cell>
          <cell r="C494" t="str">
            <v>100 Cft</v>
          </cell>
          <cell r="D494" t="str">
            <v>3,382.72</v>
          </cell>
          <cell r="E494" t="str">
            <v>18,021.60</v>
          </cell>
          <cell r="F494" t="str">
            <v>m3</v>
          </cell>
          <cell r="G494" t="str">
            <v>1,194.60</v>
          </cell>
          <cell r="H494">
            <v>6364.27</v>
          </cell>
          <cell r="I494">
            <v>0</v>
          </cell>
          <cell r="J494">
            <v>0</v>
          </cell>
          <cell r="K494">
            <v>6</v>
          </cell>
          <cell r="L494" t="str">
            <v>Bags</v>
          </cell>
          <cell r="M494">
            <v>2.1190000000000002</v>
          </cell>
          <cell r="N494" t="str">
            <v>Bags</v>
          </cell>
          <cell r="O494">
            <v>1350</v>
          </cell>
          <cell r="P494" t="str">
            <v>Nos.</v>
          </cell>
          <cell r="Q494">
            <v>476.75</v>
          </cell>
          <cell r="R494" t="str">
            <v>Nos.</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1834.8689999999999</v>
          </cell>
          <cell r="AJ494" t="str">
            <v>Y</v>
          </cell>
        </row>
        <row r="495">
          <cell r="A495" t="str">
            <v>07-04-a-03</v>
          </cell>
          <cell r="B495" t="str">
            <v>Pacca brick work in foundation and plinth in Cement, sand mortar 1:4</v>
          </cell>
          <cell r="C495" t="str">
            <v>100 Cft</v>
          </cell>
          <cell r="D495" t="str">
            <v>3,382.72</v>
          </cell>
          <cell r="E495" t="str">
            <v>17,366.21</v>
          </cell>
          <cell r="F495" t="str">
            <v>m3</v>
          </cell>
          <cell r="G495" t="str">
            <v>1,194.60</v>
          </cell>
          <cell r="H495">
            <v>6132.83</v>
          </cell>
          <cell r="I495">
            <v>0</v>
          </cell>
          <cell r="J495">
            <v>0</v>
          </cell>
          <cell r="K495">
            <v>4.8</v>
          </cell>
          <cell r="L495" t="str">
            <v>Bags</v>
          </cell>
          <cell r="M495">
            <v>1.6950000000000001</v>
          </cell>
          <cell r="N495" t="str">
            <v>Bags</v>
          </cell>
          <cell r="O495">
            <v>1350</v>
          </cell>
          <cell r="P495" t="str">
            <v>Nos.</v>
          </cell>
          <cell r="Q495">
            <v>476.75</v>
          </cell>
          <cell r="R495" t="str">
            <v>Nos.</v>
          </cell>
          <cell r="S495">
            <v>0</v>
          </cell>
          <cell r="T495">
            <v>0</v>
          </cell>
          <cell r="U495">
            <v>0</v>
          </cell>
          <cell r="V495">
            <v>0</v>
          </cell>
          <cell r="W495">
            <v>0</v>
          </cell>
          <cell r="X495">
            <v>0</v>
          </cell>
          <cell r="Y495">
            <v>0</v>
          </cell>
          <cell r="Z495">
            <v>0</v>
          </cell>
          <cell r="AA495">
            <v>0</v>
          </cell>
          <cell r="AB495">
            <v>0</v>
          </cell>
          <cell r="AC495">
            <v>0</v>
          </cell>
          <cell r="AD495">
            <v>0</v>
          </cell>
          <cell r="AE495">
            <v>0</v>
          </cell>
          <cell r="AF495">
            <v>0</v>
          </cell>
          <cell r="AG495">
            <v>0</v>
          </cell>
          <cell r="AH495">
            <v>0</v>
          </cell>
          <cell r="AI495">
            <v>1833.2449999999999</v>
          </cell>
          <cell r="AJ495" t="str">
            <v>Y</v>
          </cell>
        </row>
        <row r="496">
          <cell r="A496" t="str">
            <v>07-04-a-04</v>
          </cell>
          <cell r="B496" t="str">
            <v>Pacca brick work in foundation and plinth in Cement, sand mortar 1:5</v>
          </cell>
          <cell r="C496" t="str">
            <v>100 Cft</v>
          </cell>
          <cell r="D496" t="str">
            <v>3,382.72</v>
          </cell>
          <cell r="E496" t="str">
            <v>16,879.66</v>
          </cell>
          <cell r="F496" t="str">
            <v>m3</v>
          </cell>
          <cell r="G496" t="str">
            <v>1,194.60</v>
          </cell>
          <cell r="H496">
            <v>5961</v>
          </cell>
          <cell r="I496">
            <v>0</v>
          </cell>
          <cell r="J496">
            <v>0</v>
          </cell>
          <cell r="K496">
            <v>4</v>
          </cell>
          <cell r="L496" t="str">
            <v>Bags</v>
          </cell>
          <cell r="M496">
            <v>1.413</v>
          </cell>
          <cell r="N496" t="str">
            <v>Bags</v>
          </cell>
          <cell r="O496">
            <v>1350</v>
          </cell>
          <cell r="P496" t="str">
            <v>Nos.</v>
          </cell>
          <cell r="Q496">
            <v>476.75</v>
          </cell>
          <cell r="R496" t="str">
            <v>Nos.</v>
          </cell>
          <cell r="S496">
            <v>0</v>
          </cell>
          <cell r="T496">
            <v>0</v>
          </cell>
          <cell r="U496">
            <v>0</v>
          </cell>
          <cell r="V496">
            <v>0</v>
          </cell>
          <cell r="W496">
            <v>0</v>
          </cell>
          <cell r="X496">
            <v>0</v>
          </cell>
          <cell r="Y496">
            <v>0</v>
          </cell>
          <cell r="Z496">
            <v>0</v>
          </cell>
          <cell r="AA496">
            <v>0</v>
          </cell>
          <cell r="AB496">
            <v>0</v>
          </cell>
          <cell r="AC496">
            <v>0</v>
          </cell>
          <cell r="AD496">
            <v>0</v>
          </cell>
          <cell r="AE496">
            <v>0</v>
          </cell>
          <cell r="AF496">
            <v>0</v>
          </cell>
          <cell r="AG496">
            <v>0</v>
          </cell>
          <cell r="AH496">
            <v>0</v>
          </cell>
          <cell r="AI496">
            <v>1832.163</v>
          </cell>
          <cell r="AJ496" t="str">
            <v>Y</v>
          </cell>
        </row>
        <row r="497">
          <cell r="A497" t="str">
            <v>07-04-a-05</v>
          </cell>
          <cell r="B497" t="str">
            <v>Pacca brick work in foundation and plinth in Cement, sand mortar 1:6</v>
          </cell>
          <cell r="C497" t="str">
            <v>100 Cft</v>
          </cell>
          <cell r="D497" t="str">
            <v>3,382.72</v>
          </cell>
          <cell r="E497" t="str">
            <v>16,623.42</v>
          </cell>
          <cell r="F497" t="str">
            <v>m3</v>
          </cell>
          <cell r="G497" t="str">
            <v>1,194.60</v>
          </cell>
          <cell r="H497">
            <v>5870.51</v>
          </cell>
          <cell r="I497">
            <v>0</v>
          </cell>
          <cell r="J497">
            <v>0</v>
          </cell>
          <cell r="K497">
            <v>3.44</v>
          </cell>
          <cell r="L497" t="str">
            <v>Bags</v>
          </cell>
          <cell r="M497">
            <v>1.2150000000000001</v>
          </cell>
          <cell r="N497" t="str">
            <v>Bags</v>
          </cell>
          <cell r="O497">
            <v>1350</v>
          </cell>
          <cell r="P497" t="str">
            <v>Nos.</v>
          </cell>
          <cell r="Q497">
            <v>476.75</v>
          </cell>
          <cell r="R497" t="str">
            <v>Nos.</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1831.405</v>
          </cell>
          <cell r="AJ497" t="str">
            <v>Y</v>
          </cell>
        </row>
        <row r="498">
          <cell r="A498" t="str">
            <v>07-04-a-06</v>
          </cell>
          <cell r="B498" t="str">
            <v>Pacca brick work in foundation and plinth in Cement, sand  mortar 1:7</v>
          </cell>
          <cell r="C498" t="str">
            <v>100 Cft</v>
          </cell>
          <cell r="D498" t="str">
            <v>3,382.72</v>
          </cell>
          <cell r="E498" t="str">
            <v>16,389.31</v>
          </cell>
          <cell r="F498" t="str">
            <v>m3</v>
          </cell>
          <cell r="G498" t="str">
            <v>1,194.60</v>
          </cell>
          <cell r="H498">
            <v>5787.84</v>
          </cell>
          <cell r="I498">
            <v>0</v>
          </cell>
          <cell r="J498">
            <v>0</v>
          </cell>
          <cell r="K498">
            <v>3</v>
          </cell>
          <cell r="L498" t="str">
            <v>Bags</v>
          </cell>
          <cell r="M498">
            <v>1.0589999999999999</v>
          </cell>
          <cell r="N498" t="str">
            <v>Bags</v>
          </cell>
          <cell r="O498">
            <v>1350</v>
          </cell>
          <cell r="P498" t="str">
            <v>Nos.</v>
          </cell>
          <cell r="Q498">
            <v>476.75</v>
          </cell>
          <cell r="R498" t="str">
            <v>Nos.</v>
          </cell>
          <cell r="S498">
            <v>0</v>
          </cell>
          <cell r="T498">
            <v>0</v>
          </cell>
          <cell r="U498">
            <v>0</v>
          </cell>
          <cell r="V498">
            <v>0</v>
          </cell>
          <cell r="W498">
            <v>0</v>
          </cell>
          <cell r="X498">
            <v>0</v>
          </cell>
          <cell r="Y498">
            <v>0</v>
          </cell>
          <cell r="Z498">
            <v>0</v>
          </cell>
          <cell r="AA498">
            <v>0</v>
          </cell>
          <cell r="AB498">
            <v>0</v>
          </cell>
          <cell r="AC498">
            <v>0</v>
          </cell>
          <cell r="AD498">
            <v>0</v>
          </cell>
          <cell r="AE498">
            <v>0</v>
          </cell>
          <cell r="AF498">
            <v>0</v>
          </cell>
          <cell r="AG498">
            <v>0</v>
          </cell>
          <cell r="AH498">
            <v>0</v>
          </cell>
          <cell r="AI498">
            <v>1830.809</v>
          </cell>
          <cell r="AJ498" t="str">
            <v>Y</v>
          </cell>
        </row>
        <row r="499">
          <cell r="A499" t="str">
            <v>07-04-a-07</v>
          </cell>
          <cell r="B499" t="str">
            <v>Pacca brick work in foundation and plinth in Cement, sand mortar 1:8</v>
          </cell>
          <cell r="C499" t="str">
            <v>100 Cft</v>
          </cell>
          <cell r="D499" t="str">
            <v>3,382.72</v>
          </cell>
          <cell r="E499" t="str">
            <v>16,197.29</v>
          </cell>
          <cell r="F499" t="str">
            <v>m3</v>
          </cell>
          <cell r="G499" t="str">
            <v>1,194.60</v>
          </cell>
          <cell r="H499">
            <v>5720.02</v>
          </cell>
          <cell r="I499">
            <v>0</v>
          </cell>
          <cell r="J499">
            <v>0</v>
          </cell>
          <cell r="K499">
            <v>2.66</v>
          </cell>
          <cell r="L499" t="str">
            <v>Bags</v>
          </cell>
          <cell r="M499">
            <v>0.93899999999999995</v>
          </cell>
          <cell r="N499" t="str">
            <v>Bags</v>
          </cell>
          <cell r="O499">
            <v>1350</v>
          </cell>
          <cell r="P499" t="str">
            <v>Nos.</v>
          </cell>
          <cell r="Q499">
            <v>476.75</v>
          </cell>
          <cell r="R499" t="str">
            <v>Nos.</v>
          </cell>
          <cell r="S499">
            <v>0</v>
          </cell>
          <cell r="T499">
            <v>0</v>
          </cell>
          <cell r="U499">
            <v>0</v>
          </cell>
          <cell r="V499">
            <v>0</v>
          </cell>
          <cell r="W499">
            <v>0</v>
          </cell>
          <cell r="X499">
            <v>0</v>
          </cell>
          <cell r="Y499">
            <v>0</v>
          </cell>
          <cell r="Z499">
            <v>0</v>
          </cell>
          <cell r="AA499">
            <v>0</v>
          </cell>
          <cell r="AB499">
            <v>0</v>
          </cell>
          <cell r="AC499">
            <v>0</v>
          </cell>
          <cell r="AD499">
            <v>0</v>
          </cell>
          <cell r="AE499">
            <v>0</v>
          </cell>
          <cell r="AF499">
            <v>0</v>
          </cell>
          <cell r="AG499">
            <v>0</v>
          </cell>
          <cell r="AH499">
            <v>0</v>
          </cell>
          <cell r="AI499">
            <v>1830.3489999999999</v>
          </cell>
          <cell r="AJ499" t="str">
            <v>Y</v>
          </cell>
        </row>
        <row r="500">
          <cell r="A500" t="str">
            <v>07-04-b-01</v>
          </cell>
          <cell r="B500" t="str">
            <v>Pacca brick work in foundation and plinth in Lime, cement, sand mortar 1:1:6</v>
          </cell>
          <cell r="C500" t="str">
            <v>100 Cft</v>
          </cell>
          <cell r="D500" t="str">
            <v>3,382.72</v>
          </cell>
          <cell r="E500" t="str">
            <v>17,139.69</v>
          </cell>
          <cell r="F500" t="str">
            <v>m3</v>
          </cell>
          <cell r="G500" t="str">
            <v>1,194.60</v>
          </cell>
          <cell r="H500">
            <v>6052.83</v>
          </cell>
          <cell r="I500">
            <v>0</v>
          </cell>
          <cell r="J500">
            <v>0</v>
          </cell>
          <cell r="K500">
            <v>3.2</v>
          </cell>
          <cell r="L500" t="str">
            <v>Bags</v>
          </cell>
          <cell r="M500">
            <v>1.1299999999999999</v>
          </cell>
          <cell r="N500" t="str">
            <v>Bags</v>
          </cell>
          <cell r="O500">
            <v>1350</v>
          </cell>
          <cell r="P500" t="str">
            <v>Nos.</v>
          </cell>
          <cell r="Q500">
            <v>476.75</v>
          </cell>
          <cell r="R500" t="str">
            <v>Nos.</v>
          </cell>
          <cell r="S500">
            <v>0</v>
          </cell>
          <cell r="T500">
            <v>0</v>
          </cell>
          <cell r="U500">
            <v>0</v>
          </cell>
          <cell r="V500">
            <v>0</v>
          </cell>
          <cell r="W500">
            <v>0</v>
          </cell>
          <cell r="X500">
            <v>0</v>
          </cell>
          <cell r="Y500">
            <v>0</v>
          </cell>
          <cell r="Z500">
            <v>0</v>
          </cell>
          <cell r="AA500">
            <v>0</v>
          </cell>
          <cell r="AB500">
            <v>0</v>
          </cell>
          <cell r="AC500">
            <v>0</v>
          </cell>
          <cell r="AD500">
            <v>0</v>
          </cell>
          <cell r="AE500">
            <v>0</v>
          </cell>
          <cell r="AF500">
            <v>0</v>
          </cell>
          <cell r="AG500">
            <v>0</v>
          </cell>
          <cell r="AH500">
            <v>0</v>
          </cell>
          <cell r="AI500">
            <v>1831.08</v>
          </cell>
          <cell r="AJ500" t="str">
            <v>Y</v>
          </cell>
        </row>
        <row r="501">
          <cell r="A501" t="str">
            <v>07-04-b-02</v>
          </cell>
          <cell r="B501" t="str">
            <v>Pacca brick work in foundation and plinth in Lime, cement, sand mortar 1:1:7</v>
          </cell>
          <cell r="C501" t="str">
            <v>100 Cft</v>
          </cell>
          <cell r="D501" t="str">
            <v>3,382.72</v>
          </cell>
          <cell r="E501" t="str">
            <v>16,877.63</v>
          </cell>
          <cell r="F501" t="str">
            <v>m3</v>
          </cell>
          <cell r="G501" t="str">
            <v>1,194.60</v>
          </cell>
          <cell r="H501">
            <v>5960.28</v>
          </cell>
          <cell r="I501">
            <v>0</v>
          </cell>
          <cell r="J501">
            <v>0</v>
          </cell>
          <cell r="K501">
            <v>2.85</v>
          </cell>
          <cell r="L501" t="str">
            <v>Bags</v>
          </cell>
          <cell r="M501">
            <v>1.006</v>
          </cell>
          <cell r="N501" t="str">
            <v>Bags</v>
          </cell>
          <cell r="O501">
            <v>1350</v>
          </cell>
          <cell r="P501" t="str">
            <v>Nos.</v>
          </cell>
          <cell r="Q501">
            <v>476.75</v>
          </cell>
          <cell r="R501" t="str">
            <v>Nos.</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1830.606</v>
          </cell>
          <cell r="AJ501" t="str">
            <v>Y</v>
          </cell>
        </row>
        <row r="502">
          <cell r="A502" t="str">
            <v>07-04-b-03</v>
          </cell>
          <cell r="B502" t="str">
            <v>Pacca brick work in foundation and plinth in Lime, cement, sand mortar 1:1:8</v>
          </cell>
          <cell r="C502" t="str">
            <v>100 Cft</v>
          </cell>
          <cell r="D502" t="str">
            <v>4,436.72</v>
          </cell>
          <cell r="E502" t="str">
            <v>17,724.60</v>
          </cell>
          <cell r="F502" t="str">
            <v>m3</v>
          </cell>
          <cell r="G502" t="str">
            <v>1,566.81</v>
          </cell>
          <cell r="H502">
            <v>6259.39</v>
          </cell>
          <cell r="I502">
            <v>0</v>
          </cell>
          <cell r="J502">
            <v>0</v>
          </cell>
          <cell r="K502">
            <v>2.56</v>
          </cell>
          <cell r="L502" t="str">
            <v>Bags</v>
          </cell>
          <cell r="M502">
            <v>0.90400000000000003</v>
          </cell>
          <cell r="N502" t="str">
            <v>Bags</v>
          </cell>
          <cell r="O502">
            <v>1350</v>
          </cell>
          <cell r="P502" t="str">
            <v>Nos.</v>
          </cell>
          <cell r="Q502">
            <v>476.75</v>
          </cell>
          <cell r="R502" t="str">
            <v>Nos.</v>
          </cell>
          <cell r="S502">
            <v>0</v>
          </cell>
          <cell r="T502">
            <v>0</v>
          </cell>
          <cell r="U502">
            <v>0</v>
          </cell>
          <cell r="V502">
            <v>0</v>
          </cell>
          <cell r="W502">
            <v>0</v>
          </cell>
          <cell r="X502">
            <v>0</v>
          </cell>
          <cell r="Y502">
            <v>0</v>
          </cell>
          <cell r="Z502">
            <v>0</v>
          </cell>
          <cell r="AA502">
            <v>0</v>
          </cell>
          <cell r="AB502">
            <v>0</v>
          </cell>
          <cell r="AC502">
            <v>0</v>
          </cell>
          <cell r="AD502">
            <v>0</v>
          </cell>
          <cell r="AE502">
            <v>0</v>
          </cell>
          <cell r="AF502">
            <v>0</v>
          </cell>
          <cell r="AG502">
            <v>0</v>
          </cell>
          <cell r="AH502">
            <v>0</v>
          </cell>
          <cell r="AI502">
            <v>1830.2139999999999</v>
          </cell>
          <cell r="AJ502" t="str">
            <v>Y</v>
          </cell>
        </row>
        <row r="503">
          <cell r="A503" t="str">
            <v>07-04-b-04</v>
          </cell>
          <cell r="B503" t="str">
            <v>Pacca brick work in foundation and plinth in Lime, cement, sand mortar 1:1:9</v>
          </cell>
          <cell r="C503" t="str">
            <v>100 Cft</v>
          </cell>
          <cell r="D503" t="str">
            <v>3,382.72</v>
          </cell>
          <cell r="E503" t="str">
            <v>16,494.69</v>
          </cell>
          <cell r="F503" t="str">
            <v>m3</v>
          </cell>
          <cell r="G503" t="str">
            <v>1,194.60</v>
          </cell>
          <cell r="H503">
            <v>5825.05</v>
          </cell>
          <cell r="I503">
            <v>0</v>
          </cell>
          <cell r="J503">
            <v>0</v>
          </cell>
          <cell r="K503">
            <v>2.3199999999999998</v>
          </cell>
          <cell r="L503" t="str">
            <v>Bags</v>
          </cell>
          <cell r="M503">
            <v>0.81899999999999995</v>
          </cell>
          <cell r="N503" t="str">
            <v>Bags</v>
          </cell>
          <cell r="O503">
            <v>1350</v>
          </cell>
          <cell r="P503" t="str">
            <v>Nos.</v>
          </cell>
          <cell r="Q503">
            <v>476.75</v>
          </cell>
          <cell r="R503" t="str">
            <v>Nos.</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0</v>
          </cell>
          <cell r="AI503">
            <v>1829.8889999999999</v>
          </cell>
          <cell r="AJ503" t="str">
            <v>Y</v>
          </cell>
        </row>
        <row r="504">
          <cell r="A504" t="str">
            <v>07-04-b-05</v>
          </cell>
          <cell r="B504" t="str">
            <v>Pacca brick work in foundation and plinth in Lime, cement, sand mortar 1:1:10</v>
          </cell>
          <cell r="C504" t="str">
            <v>100 Cft</v>
          </cell>
          <cell r="D504" t="str">
            <v>3,382.72</v>
          </cell>
          <cell r="E504" t="str">
            <v>16,363.01</v>
          </cell>
          <cell r="F504" t="str">
            <v>m3</v>
          </cell>
          <cell r="G504" t="str">
            <v>1,194.60</v>
          </cell>
          <cell r="H504">
            <v>5778.55</v>
          </cell>
          <cell r="I504">
            <v>0</v>
          </cell>
          <cell r="J504">
            <v>0</v>
          </cell>
          <cell r="K504">
            <v>2.14</v>
          </cell>
          <cell r="L504" t="str">
            <v>Bags</v>
          </cell>
          <cell r="M504">
            <v>0.75600000000000001</v>
          </cell>
          <cell r="N504" t="str">
            <v>Bags</v>
          </cell>
          <cell r="O504">
            <v>1350</v>
          </cell>
          <cell r="P504" t="str">
            <v>Nos.</v>
          </cell>
          <cell r="Q504">
            <v>476.75</v>
          </cell>
          <cell r="R504" t="str">
            <v>Nos.</v>
          </cell>
          <cell r="S504">
            <v>0</v>
          </cell>
          <cell r="T504">
            <v>0</v>
          </cell>
          <cell r="U504">
            <v>0</v>
          </cell>
          <cell r="V504">
            <v>0</v>
          </cell>
          <cell r="W504">
            <v>0</v>
          </cell>
          <cell r="X504">
            <v>0</v>
          </cell>
          <cell r="Y504">
            <v>0</v>
          </cell>
          <cell r="Z504">
            <v>0</v>
          </cell>
          <cell r="AA504">
            <v>0</v>
          </cell>
          <cell r="AB504">
            <v>0</v>
          </cell>
          <cell r="AC504">
            <v>0</v>
          </cell>
          <cell r="AD504">
            <v>0</v>
          </cell>
          <cell r="AE504">
            <v>0</v>
          </cell>
          <cell r="AF504">
            <v>0</v>
          </cell>
          <cell r="AG504">
            <v>0</v>
          </cell>
          <cell r="AH504">
            <v>0</v>
          </cell>
          <cell r="AI504">
            <v>1829.646</v>
          </cell>
          <cell r="AJ504" t="str">
            <v>Y</v>
          </cell>
        </row>
        <row r="505">
          <cell r="A505" t="str">
            <v>07-04-c</v>
          </cell>
          <cell r="B505" t="str">
            <v>Pacca brick work in foundation and plinth in Lime, sand mortar 1:2</v>
          </cell>
          <cell r="C505" t="str">
            <v>100 Cft</v>
          </cell>
          <cell r="D505" t="str">
            <v>3,382.72</v>
          </cell>
          <cell r="E505" t="str">
            <v>16,613.42</v>
          </cell>
          <cell r="F505" t="str">
            <v>m3</v>
          </cell>
          <cell r="G505" t="str">
            <v>1,194.60</v>
          </cell>
          <cell r="H505">
            <v>5866.98</v>
          </cell>
          <cell r="I505">
            <v>0</v>
          </cell>
          <cell r="J505">
            <v>0</v>
          </cell>
          <cell r="K505">
            <v>0</v>
          </cell>
          <cell r="L505">
            <v>0</v>
          </cell>
          <cell r="M505">
            <v>0</v>
          </cell>
          <cell r="N505">
            <v>0</v>
          </cell>
          <cell r="O505">
            <v>1350</v>
          </cell>
          <cell r="P505" t="str">
            <v>Nos.</v>
          </cell>
          <cell r="Q505">
            <v>476.75</v>
          </cell>
          <cell r="R505" t="str">
            <v>Nos.</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0</v>
          </cell>
          <cell r="AG505">
            <v>0</v>
          </cell>
          <cell r="AH505">
            <v>0</v>
          </cell>
          <cell r="AI505">
            <v>1826.75</v>
          </cell>
          <cell r="AJ505" t="str">
            <v>Y</v>
          </cell>
        </row>
        <row r="506">
          <cell r="A506" t="str">
            <v>07-04-c-01</v>
          </cell>
          <cell r="B506" t="str">
            <v>Pacca brick work in foundation and plinth in lime, sand, surkhi 1:1:1</v>
          </cell>
          <cell r="C506" t="str">
            <v>100 Cft</v>
          </cell>
          <cell r="D506" t="str">
            <v>3,382.72</v>
          </cell>
          <cell r="E506" t="str">
            <v>16,189.62</v>
          </cell>
          <cell r="F506" t="str">
            <v>m3</v>
          </cell>
          <cell r="G506" t="str">
            <v>1,194.60</v>
          </cell>
          <cell r="H506">
            <v>5717.32</v>
          </cell>
          <cell r="I506">
            <v>0</v>
          </cell>
          <cell r="J506">
            <v>0</v>
          </cell>
          <cell r="K506">
            <v>0</v>
          </cell>
          <cell r="L506">
            <v>0</v>
          </cell>
          <cell r="M506">
            <v>0</v>
          </cell>
          <cell r="N506">
            <v>0</v>
          </cell>
          <cell r="O506">
            <v>1350</v>
          </cell>
          <cell r="P506" t="str">
            <v>Nos.</v>
          </cell>
          <cell r="Q506">
            <v>476.75</v>
          </cell>
          <cell r="R506" t="str">
            <v>Nos.</v>
          </cell>
          <cell r="S506">
            <v>0</v>
          </cell>
          <cell r="T506">
            <v>0</v>
          </cell>
          <cell r="U506">
            <v>0</v>
          </cell>
          <cell r="V506">
            <v>0</v>
          </cell>
          <cell r="W506">
            <v>0</v>
          </cell>
          <cell r="X506">
            <v>0</v>
          </cell>
          <cell r="Y506">
            <v>0</v>
          </cell>
          <cell r="Z506">
            <v>0</v>
          </cell>
          <cell r="AA506">
            <v>0</v>
          </cell>
          <cell r="AB506">
            <v>0</v>
          </cell>
          <cell r="AC506">
            <v>0</v>
          </cell>
          <cell r="AD506">
            <v>0</v>
          </cell>
          <cell r="AE506">
            <v>0</v>
          </cell>
          <cell r="AF506">
            <v>0</v>
          </cell>
          <cell r="AG506">
            <v>0</v>
          </cell>
          <cell r="AH506">
            <v>0</v>
          </cell>
          <cell r="AI506">
            <v>1826.75</v>
          </cell>
          <cell r="AJ506" t="str">
            <v>Y</v>
          </cell>
        </row>
        <row r="507">
          <cell r="A507" t="str">
            <v>07-04-c-02</v>
          </cell>
          <cell r="B507" t="str">
            <v>Pacca brick work in foundation and plinth in lime, coarse cinder.</v>
          </cell>
          <cell r="C507" t="str">
            <v>100 Cft</v>
          </cell>
          <cell r="D507" t="str">
            <v>3,382.72</v>
          </cell>
          <cell r="E507" t="str">
            <v>17,020.63</v>
          </cell>
          <cell r="F507" t="str">
            <v>m3</v>
          </cell>
          <cell r="G507" t="str">
            <v>1,194.60</v>
          </cell>
          <cell r="H507">
            <v>6010.78</v>
          </cell>
          <cell r="I507">
            <v>0</v>
          </cell>
          <cell r="J507">
            <v>0</v>
          </cell>
          <cell r="K507">
            <v>0</v>
          </cell>
          <cell r="L507">
            <v>0</v>
          </cell>
          <cell r="M507">
            <v>0</v>
          </cell>
          <cell r="N507">
            <v>0</v>
          </cell>
          <cell r="O507">
            <v>1350</v>
          </cell>
          <cell r="P507" t="str">
            <v>Nos.</v>
          </cell>
          <cell r="Q507">
            <v>476.75</v>
          </cell>
          <cell r="R507" t="str">
            <v>Nos.</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0</v>
          </cell>
          <cell r="AH507">
            <v>0</v>
          </cell>
          <cell r="AI507">
            <v>1826.75</v>
          </cell>
          <cell r="AJ507" t="str">
            <v>Y</v>
          </cell>
        </row>
        <row r="508">
          <cell r="A508" t="str">
            <v>07-04-c-03</v>
          </cell>
          <cell r="B508" t="str">
            <v>Pacca brick work in foundation and plinth in lime, surkhi mortar 2:3</v>
          </cell>
          <cell r="C508" t="str">
            <v>100 Cft</v>
          </cell>
          <cell r="D508" t="str">
            <v>3,382.72</v>
          </cell>
          <cell r="E508" t="str">
            <v>16,456.35</v>
          </cell>
          <cell r="F508" t="str">
            <v>m3</v>
          </cell>
          <cell r="G508" t="str">
            <v>1,194.60</v>
          </cell>
          <cell r="H508">
            <v>5811.51</v>
          </cell>
          <cell r="I508">
            <v>0</v>
          </cell>
          <cell r="J508">
            <v>0</v>
          </cell>
          <cell r="K508">
            <v>0</v>
          </cell>
          <cell r="L508">
            <v>0</v>
          </cell>
          <cell r="M508">
            <v>0</v>
          </cell>
          <cell r="N508">
            <v>0</v>
          </cell>
          <cell r="O508">
            <v>1350</v>
          </cell>
          <cell r="P508" t="str">
            <v>Nos.</v>
          </cell>
          <cell r="Q508">
            <v>476.75</v>
          </cell>
          <cell r="R508" t="str">
            <v>Nos.</v>
          </cell>
          <cell r="S508">
            <v>0</v>
          </cell>
          <cell r="T508">
            <v>0</v>
          </cell>
          <cell r="U508">
            <v>0</v>
          </cell>
          <cell r="V508">
            <v>0</v>
          </cell>
          <cell r="W508">
            <v>0</v>
          </cell>
          <cell r="X508">
            <v>0</v>
          </cell>
          <cell r="Y508">
            <v>0</v>
          </cell>
          <cell r="Z508">
            <v>0</v>
          </cell>
          <cell r="AA508">
            <v>0</v>
          </cell>
          <cell r="AB508">
            <v>0</v>
          </cell>
          <cell r="AC508">
            <v>0</v>
          </cell>
          <cell r="AD508">
            <v>0</v>
          </cell>
          <cell r="AE508">
            <v>0</v>
          </cell>
          <cell r="AF508">
            <v>0</v>
          </cell>
          <cell r="AG508">
            <v>0</v>
          </cell>
          <cell r="AH508">
            <v>0</v>
          </cell>
          <cell r="AI508">
            <v>1826.75</v>
          </cell>
          <cell r="AJ508" t="str">
            <v>Y</v>
          </cell>
        </row>
        <row r="509">
          <cell r="A509" t="str">
            <v>07-04-c-04</v>
          </cell>
          <cell r="B509" t="str">
            <v>Pacca brick work in foundation and plinth in lime, surkhi mortar 1:2</v>
          </cell>
          <cell r="C509" t="str">
            <v>100 Cft</v>
          </cell>
          <cell r="D509" t="str">
            <v>3,382.72</v>
          </cell>
          <cell r="E509" t="str">
            <v>16,053.07</v>
          </cell>
          <cell r="F509" t="str">
            <v>m3</v>
          </cell>
          <cell r="G509" t="str">
            <v>1,194.60</v>
          </cell>
          <cell r="H509">
            <v>5669.09</v>
          </cell>
          <cell r="I509">
            <v>0</v>
          </cell>
          <cell r="J509">
            <v>0</v>
          </cell>
          <cell r="K509">
            <v>0</v>
          </cell>
          <cell r="L509">
            <v>0</v>
          </cell>
          <cell r="M509">
            <v>0</v>
          </cell>
          <cell r="N509">
            <v>0</v>
          </cell>
          <cell r="O509">
            <v>1350</v>
          </cell>
          <cell r="P509" t="str">
            <v>Nos.</v>
          </cell>
          <cell r="Q509">
            <v>476.75</v>
          </cell>
          <cell r="R509" t="str">
            <v>Nos.</v>
          </cell>
          <cell r="S509">
            <v>0</v>
          </cell>
          <cell r="T509">
            <v>0</v>
          </cell>
          <cell r="U509">
            <v>0</v>
          </cell>
          <cell r="V509">
            <v>0</v>
          </cell>
          <cell r="W509">
            <v>0</v>
          </cell>
          <cell r="X509">
            <v>0</v>
          </cell>
          <cell r="Y509">
            <v>0</v>
          </cell>
          <cell r="Z509">
            <v>0</v>
          </cell>
          <cell r="AA509">
            <v>0</v>
          </cell>
          <cell r="AB509">
            <v>0</v>
          </cell>
          <cell r="AC509">
            <v>0</v>
          </cell>
          <cell r="AD509">
            <v>0</v>
          </cell>
          <cell r="AE509">
            <v>0</v>
          </cell>
          <cell r="AF509">
            <v>0</v>
          </cell>
          <cell r="AG509">
            <v>0</v>
          </cell>
          <cell r="AH509">
            <v>0</v>
          </cell>
          <cell r="AI509">
            <v>1826.75</v>
          </cell>
          <cell r="AJ509" t="str">
            <v>Y</v>
          </cell>
        </row>
        <row r="510">
          <cell r="A510" t="str">
            <v>07-04-c-05</v>
          </cell>
          <cell r="B510" t="str">
            <v>Pacca brick work in foundation and plinth in lime, surkhi mortar 1:3</v>
          </cell>
          <cell r="C510" t="str">
            <v>100 Cft</v>
          </cell>
          <cell r="D510" t="str">
            <v>3,382.72</v>
          </cell>
          <cell r="E510" t="str">
            <v>15,545.72</v>
          </cell>
          <cell r="F510" t="str">
            <v>m3</v>
          </cell>
          <cell r="G510" t="str">
            <v>1,194.60</v>
          </cell>
          <cell r="H510">
            <v>5489.92</v>
          </cell>
          <cell r="I510">
            <v>0</v>
          </cell>
          <cell r="J510">
            <v>0</v>
          </cell>
          <cell r="K510">
            <v>0</v>
          </cell>
          <cell r="L510">
            <v>0</v>
          </cell>
          <cell r="M510">
            <v>0</v>
          </cell>
          <cell r="N510">
            <v>0</v>
          </cell>
          <cell r="O510">
            <v>1350</v>
          </cell>
          <cell r="P510" t="str">
            <v>Nos.</v>
          </cell>
          <cell r="Q510">
            <v>476.75</v>
          </cell>
          <cell r="R510" t="str">
            <v>Nos.</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0</v>
          </cell>
          <cell r="AH510">
            <v>0</v>
          </cell>
          <cell r="AI510">
            <v>1826.75</v>
          </cell>
          <cell r="AJ510" t="str">
            <v>Y</v>
          </cell>
        </row>
        <row r="511">
          <cell r="A511" t="str">
            <v>07-05-a-01</v>
          </cell>
          <cell r="B511" t="str">
            <v>Pacca brick work in ground floor Cement, sand mortar 1:2</v>
          </cell>
          <cell r="C511" t="str">
            <v>100 Cft</v>
          </cell>
          <cell r="D511" t="str">
            <v>4,356.12</v>
          </cell>
          <cell r="E511" t="str">
            <v>20,208.33</v>
          </cell>
          <cell r="F511" t="str">
            <v>m3</v>
          </cell>
          <cell r="G511" t="str">
            <v>1,538.35</v>
          </cell>
          <cell r="H511">
            <v>7136.51</v>
          </cell>
          <cell r="I511">
            <v>0</v>
          </cell>
          <cell r="J511">
            <v>0</v>
          </cell>
          <cell r="K511">
            <v>8</v>
          </cell>
          <cell r="L511" t="str">
            <v>Bags</v>
          </cell>
          <cell r="M511">
            <v>2.8250000000000002</v>
          </cell>
          <cell r="N511" t="str">
            <v>Bags</v>
          </cell>
          <cell r="O511">
            <v>1350</v>
          </cell>
          <cell r="P511" t="str">
            <v>Nos.</v>
          </cell>
          <cell r="Q511">
            <v>476.75</v>
          </cell>
          <cell r="R511" t="str">
            <v>Nos.</v>
          </cell>
          <cell r="S511">
            <v>0</v>
          </cell>
          <cell r="T511">
            <v>0</v>
          </cell>
          <cell r="U511">
            <v>0</v>
          </cell>
          <cell r="V511">
            <v>0</v>
          </cell>
          <cell r="W511">
            <v>0</v>
          </cell>
          <cell r="X511">
            <v>0</v>
          </cell>
          <cell r="Y511">
            <v>0</v>
          </cell>
          <cell r="Z511">
            <v>0</v>
          </cell>
          <cell r="AA511">
            <v>0</v>
          </cell>
          <cell r="AB511">
            <v>0</v>
          </cell>
          <cell r="AC511">
            <v>0</v>
          </cell>
          <cell r="AD511">
            <v>0</v>
          </cell>
          <cell r="AE511">
            <v>0</v>
          </cell>
          <cell r="AF511">
            <v>0</v>
          </cell>
          <cell r="AG511">
            <v>0</v>
          </cell>
          <cell r="AH511">
            <v>0</v>
          </cell>
          <cell r="AI511">
            <v>1837.575</v>
          </cell>
          <cell r="AJ511" t="str">
            <v>Y</v>
          </cell>
        </row>
        <row r="512">
          <cell r="A512" t="str">
            <v>07-05-a-02</v>
          </cell>
          <cell r="B512" t="str">
            <v>Pacca brick work in ground floor Cement, sand mortar 1:3</v>
          </cell>
          <cell r="C512" t="str">
            <v>100 Cft</v>
          </cell>
          <cell r="D512" t="str">
            <v>4,356.12</v>
          </cell>
          <cell r="E512" t="str">
            <v>19,116.00</v>
          </cell>
          <cell r="F512" t="str">
            <v>m3</v>
          </cell>
          <cell r="G512" t="str">
            <v>1,538.35</v>
          </cell>
          <cell r="H512">
            <v>6750.76</v>
          </cell>
          <cell r="I512">
            <v>0</v>
          </cell>
          <cell r="J512">
            <v>0</v>
          </cell>
          <cell r="K512">
            <v>6</v>
          </cell>
          <cell r="L512" t="str">
            <v>Bags</v>
          </cell>
          <cell r="M512">
            <v>2.1190000000000002</v>
          </cell>
          <cell r="N512" t="str">
            <v>Bags</v>
          </cell>
          <cell r="O512">
            <v>1350</v>
          </cell>
          <cell r="P512" t="str">
            <v>Nos.</v>
          </cell>
          <cell r="Q512">
            <v>476.75</v>
          </cell>
          <cell r="R512" t="str">
            <v>Nos.</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0</v>
          </cell>
          <cell r="AI512">
            <v>1834.8689999999999</v>
          </cell>
          <cell r="AJ512" t="str">
            <v>Y</v>
          </cell>
        </row>
        <row r="513">
          <cell r="A513" t="str">
            <v>07-05-a-03</v>
          </cell>
          <cell r="B513" t="str">
            <v>Pacca brick work in ground floor Cement, sand mortar 1:4</v>
          </cell>
          <cell r="C513" t="str">
            <v>100 Cft</v>
          </cell>
          <cell r="D513" t="str">
            <v>4,356.12</v>
          </cell>
          <cell r="E513" t="str">
            <v>18,460.61</v>
          </cell>
          <cell r="F513" t="str">
            <v>m3</v>
          </cell>
          <cell r="G513" t="str">
            <v>1,538.35</v>
          </cell>
          <cell r="H513">
            <v>6519.31</v>
          </cell>
          <cell r="I513">
            <v>0</v>
          </cell>
          <cell r="J513">
            <v>0</v>
          </cell>
          <cell r="K513">
            <v>4.8</v>
          </cell>
          <cell r="L513" t="str">
            <v>Bags</v>
          </cell>
          <cell r="M513">
            <v>1.6950000000000001</v>
          </cell>
          <cell r="N513" t="str">
            <v>Bags</v>
          </cell>
          <cell r="O513">
            <v>1350</v>
          </cell>
          <cell r="P513" t="str">
            <v>Nos.</v>
          </cell>
          <cell r="Q513">
            <v>476.75</v>
          </cell>
          <cell r="R513" t="str">
            <v>Nos.</v>
          </cell>
          <cell r="S513">
            <v>0</v>
          </cell>
          <cell r="T513">
            <v>0</v>
          </cell>
          <cell r="U513">
            <v>0</v>
          </cell>
          <cell r="V513">
            <v>0</v>
          </cell>
          <cell r="W513">
            <v>0</v>
          </cell>
          <cell r="X513">
            <v>0</v>
          </cell>
          <cell r="Y513">
            <v>0</v>
          </cell>
          <cell r="Z513">
            <v>0</v>
          </cell>
          <cell r="AA513">
            <v>0</v>
          </cell>
          <cell r="AB513">
            <v>0</v>
          </cell>
          <cell r="AC513">
            <v>0</v>
          </cell>
          <cell r="AD513">
            <v>0</v>
          </cell>
          <cell r="AE513">
            <v>0</v>
          </cell>
          <cell r="AF513">
            <v>0</v>
          </cell>
          <cell r="AG513">
            <v>0</v>
          </cell>
          <cell r="AH513">
            <v>0</v>
          </cell>
          <cell r="AI513">
            <v>1833.2449999999999</v>
          </cell>
          <cell r="AJ513" t="str">
            <v>Y</v>
          </cell>
        </row>
        <row r="514">
          <cell r="A514" t="str">
            <v>07-05-a-04</v>
          </cell>
          <cell r="B514" t="str">
            <v>Pacca brick work in ground floor Cement, sand mortar 1:5</v>
          </cell>
          <cell r="C514" t="str">
            <v>100 Cft</v>
          </cell>
          <cell r="D514" t="str">
            <v>4,356.12</v>
          </cell>
          <cell r="E514" t="str">
            <v>18,023.68</v>
          </cell>
          <cell r="F514" t="str">
            <v>m3</v>
          </cell>
          <cell r="G514" t="str">
            <v>1,538.35</v>
          </cell>
          <cell r="H514">
            <v>6365.01</v>
          </cell>
          <cell r="I514">
            <v>0</v>
          </cell>
          <cell r="J514">
            <v>0</v>
          </cell>
          <cell r="K514">
            <v>4</v>
          </cell>
          <cell r="L514" t="str">
            <v>Bags</v>
          </cell>
          <cell r="M514">
            <v>1.413</v>
          </cell>
          <cell r="N514" t="str">
            <v>Bags</v>
          </cell>
          <cell r="O514">
            <v>1350</v>
          </cell>
          <cell r="P514" t="str">
            <v>Nos.</v>
          </cell>
          <cell r="Q514">
            <v>476.75</v>
          </cell>
          <cell r="R514" t="str">
            <v>Nos.</v>
          </cell>
          <cell r="S514">
            <v>0</v>
          </cell>
          <cell r="T514">
            <v>0</v>
          </cell>
          <cell r="U514">
            <v>0</v>
          </cell>
          <cell r="V514">
            <v>0</v>
          </cell>
          <cell r="W514">
            <v>0</v>
          </cell>
          <cell r="X514">
            <v>0</v>
          </cell>
          <cell r="Y514">
            <v>0</v>
          </cell>
          <cell r="Z514">
            <v>0</v>
          </cell>
          <cell r="AA514">
            <v>0</v>
          </cell>
          <cell r="AB514">
            <v>0</v>
          </cell>
          <cell r="AC514">
            <v>0</v>
          </cell>
          <cell r="AD514">
            <v>0</v>
          </cell>
          <cell r="AE514">
            <v>0</v>
          </cell>
          <cell r="AF514">
            <v>0</v>
          </cell>
          <cell r="AG514">
            <v>0</v>
          </cell>
          <cell r="AH514">
            <v>0</v>
          </cell>
          <cell r="AI514">
            <v>1832.163</v>
          </cell>
          <cell r="AJ514" t="str">
            <v>Y</v>
          </cell>
        </row>
        <row r="515">
          <cell r="A515" t="str">
            <v>07-05-a-05</v>
          </cell>
          <cell r="B515" t="str">
            <v>Pacca brick work in ground floor Cement, sand mortar 1:6</v>
          </cell>
          <cell r="C515" t="str">
            <v>100 Cft</v>
          </cell>
          <cell r="D515" t="str">
            <v>4,356.12</v>
          </cell>
          <cell r="E515" t="str">
            <v>17,717.82</v>
          </cell>
          <cell r="F515" t="str">
            <v>m3</v>
          </cell>
          <cell r="G515" t="str">
            <v>1,538.35</v>
          </cell>
          <cell r="H515">
            <v>6257</v>
          </cell>
          <cell r="I515">
            <v>0</v>
          </cell>
          <cell r="J515">
            <v>0</v>
          </cell>
          <cell r="K515">
            <v>3.44</v>
          </cell>
          <cell r="L515" t="str">
            <v>Bags</v>
          </cell>
          <cell r="M515">
            <v>1.2150000000000001</v>
          </cell>
          <cell r="N515" t="str">
            <v>Bags</v>
          </cell>
          <cell r="O515">
            <v>1350</v>
          </cell>
          <cell r="P515" t="str">
            <v>Nos.</v>
          </cell>
          <cell r="Q515">
            <v>476.75</v>
          </cell>
          <cell r="R515" t="str">
            <v>Nos.</v>
          </cell>
          <cell r="S515">
            <v>0</v>
          </cell>
          <cell r="T515">
            <v>0</v>
          </cell>
          <cell r="U515">
            <v>0</v>
          </cell>
          <cell r="V515">
            <v>0</v>
          </cell>
          <cell r="W515">
            <v>0</v>
          </cell>
          <cell r="X515">
            <v>0</v>
          </cell>
          <cell r="Y515">
            <v>0</v>
          </cell>
          <cell r="Z515">
            <v>0</v>
          </cell>
          <cell r="AA515">
            <v>0</v>
          </cell>
          <cell r="AB515">
            <v>0</v>
          </cell>
          <cell r="AC515">
            <v>0</v>
          </cell>
          <cell r="AD515">
            <v>0</v>
          </cell>
          <cell r="AE515">
            <v>0</v>
          </cell>
          <cell r="AF515">
            <v>0</v>
          </cell>
          <cell r="AG515">
            <v>0</v>
          </cell>
          <cell r="AH515">
            <v>0</v>
          </cell>
          <cell r="AI515">
            <v>1831.405</v>
          </cell>
          <cell r="AJ515" t="str">
            <v>Y</v>
          </cell>
        </row>
        <row r="516">
          <cell r="A516" t="str">
            <v>07-05-a-06</v>
          </cell>
          <cell r="B516" t="str">
            <v>Pacca brick work in ground floor Cement, sand mortar 1:7</v>
          </cell>
          <cell r="C516" t="str">
            <v>100 Cft</v>
          </cell>
          <cell r="D516" t="str">
            <v>4,356.12</v>
          </cell>
          <cell r="E516" t="str">
            <v>17,483.71</v>
          </cell>
          <cell r="F516" t="str">
            <v>m3</v>
          </cell>
          <cell r="G516" t="str">
            <v>1,538.35</v>
          </cell>
          <cell r="H516">
            <v>6174.32</v>
          </cell>
          <cell r="I516">
            <v>0</v>
          </cell>
          <cell r="J516">
            <v>0</v>
          </cell>
          <cell r="K516">
            <v>3</v>
          </cell>
          <cell r="L516" t="str">
            <v>Bags</v>
          </cell>
          <cell r="M516">
            <v>1.0589999999999999</v>
          </cell>
          <cell r="N516" t="str">
            <v>Bags</v>
          </cell>
          <cell r="O516">
            <v>1350</v>
          </cell>
          <cell r="P516" t="str">
            <v>Nos.</v>
          </cell>
          <cell r="Q516">
            <v>476.75</v>
          </cell>
          <cell r="R516" t="str">
            <v>Nos.</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0</v>
          </cell>
          <cell r="AH516">
            <v>0</v>
          </cell>
          <cell r="AI516">
            <v>1830.809</v>
          </cell>
          <cell r="AJ516" t="str">
            <v>Y</v>
          </cell>
        </row>
        <row r="517">
          <cell r="A517" t="str">
            <v>07-05-a-07</v>
          </cell>
          <cell r="B517" t="str">
            <v>Pacca brick work in ground floor Cement, sand mortar 1:8</v>
          </cell>
          <cell r="C517" t="str">
            <v>100 Cft</v>
          </cell>
          <cell r="D517" t="str">
            <v>4,356.12</v>
          </cell>
          <cell r="E517" t="str">
            <v>17,291.69</v>
          </cell>
          <cell r="F517" t="str">
            <v>m3</v>
          </cell>
          <cell r="G517" t="str">
            <v>1,538.35</v>
          </cell>
          <cell r="H517">
            <v>6106.51</v>
          </cell>
          <cell r="I517">
            <v>0</v>
          </cell>
          <cell r="J517">
            <v>0</v>
          </cell>
          <cell r="K517">
            <v>2.66</v>
          </cell>
          <cell r="L517" t="str">
            <v>Bags</v>
          </cell>
          <cell r="M517">
            <v>0.93899999999999995</v>
          </cell>
          <cell r="N517" t="str">
            <v>Bags</v>
          </cell>
          <cell r="O517">
            <v>1350</v>
          </cell>
          <cell r="P517" t="str">
            <v>Nos.</v>
          </cell>
          <cell r="Q517">
            <v>476.75</v>
          </cell>
          <cell r="R517" t="str">
            <v>Nos.</v>
          </cell>
          <cell r="S517">
            <v>0</v>
          </cell>
          <cell r="T517">
            <v>0</v>
          </cell>
          <cell r="U517">
            <v>0</v>
          </cell>
          <cell r="V517">
            <v>0</v>
          </cell>
          <cell r="W517">
            <v>0</v>
          </cell>
          <cell r="X517">
            <v>0</v>
          </cell>
          <cell r="Y517">
            <v>0</v>
          </cell>
          <cell r="Z517">
            <v>0</v>
          </cell>
          <cell r="AA517">
            <v>0</v>
          </cell>
          <cell r="AB517">
            <v>0</v>
          </cell>
          <cell r="AC517">
            <v>0</v>
          </cell>
          <cell r="AD517">
            <v>0</v>
          </cell>
          <cell r="AE517">
            <v>0</v>
          </cell>
          <cell r="AF517">
            <v>0</v>
          </cell>
          <cell r="AG517">
            <v>0</v>
          </cell>
          <cell r="AH517">
            <v>0</v>
          </cell>
          <cell r="AI517">
            <v>1830.3489999999999</v>
          </cell>
          <cell r="AJ517" t="str">
            <v>Y</v>
          </cell>
        </row>
        <row r="518">
          <cell r="A518" t="str">
            <v>07-05-b-01</v>
          </cell>
          <cell r="B518" t="str">
            <v>Pacca brick work in ground floor Lime, cement, sand mortar 1:1:6</v>
          </cell>
          <cell r="C518" t="str">
            <v>100 Cft</v>
          </cell>
          <cell r="D518" t="str">
            <v>4,436.72</v>
          </cell>
          <cell r="E518" t="str">
            <v>18,326.24</v>
          </cell>
          <cell r="F518" t="str">
            <v>m3</v>
          </cell>
          <cell r="G518" t="str">
            <v>1,566.81</v>
          </cell>
          <cell r="H518">
            <v>6471.86</v>
          </cell>
          <cell r="I518">
            <v>0</v>
          </cell>
          <cell r="J518">
            <v>0</v>
          </cell>
          <cell r="K518">
            <v>3.22</v>
          </cell>
          <cell r="L518" t="str">
            <v>Bags</v>
          </cell>
          <cell r="M518">
            <v>1.137</v>
          </cell>
          <cell r="N518" t="str">
            <v>Bags</v>
          </cell>
          <cell r="O518">
            <v>1350</v>
          </cell>
          <cell r="P518" t="str">
            <v>Nos.</v>
          </cell>
          <cell r="Q518">
            <v>476.75</v>
          </cell>
          <cell r="R518" t="str">
            <v>Nos.</v>
          </cell>
          <cell r="S518">
            <v>0</v>
          </cell>
          <cell r="T518">
            <v>0</v>
          </cell>
          <cell r="U518">
            <v>0</v>
          </cell>
          <cell r="V518">
            <v>0</v>
          </cell>
          <cell r="W518">
            <v>0</v>
          </cell>
          <cell r="X518">
            <v>0</v>
          </cell>
          <cell r="Y518">
            <v>0</v>
          </cell>
          <cell r="Z518">
            <v>0</v>
          </cell>
          <cell r="AA518">
            <v>0</v>
          </cell>
          <cell r="AB518">
            <v>0</v>
          </cell>
          <cell r="AC518">
            <v>0</v>
          </cell>
          <cell r="AD518">
            <v>0</v>
          </cell>
          <cell r="AE518">
            <v>0</v>
          </cell>
          <cell r="AF518">
            <v>0</v>
          </cell>
          <cell r="AG518">
            <v>0</v>
          </cell>
          <cell r="AH518">
            <v>0</v>
          </cell>
          <cell r="AI518">
            <v>1831.107</v>
          </cell>
          <cell r="AJ518" t="str">
            <v>Y</v>
          </cell>
        </row>
        <row r="519">
          <cell r="A519" t="str">
            <v>07-05-b-02</v>
          </cell>
          <cell r="B519" t="str">
            <v>Pacca brick work in ground floor Lime, cement, sand mortar 1:1:7</v>
          </cell>
          <cell r="C519" t="str">
            <v>100 Cft</v>
          </cell>
          <cell r="D519" t="str">
            <v>4,436.72</v>
          </cell>
          <cell r="E519" t="str">
            <v>18,052.63</v>
          </cell>
          <cell r="F519" t="str">
            <v>m3</v>
          </cell>
          <cell r="G519" t="str">
            <v>1,566.81</v>
          </cell>
          <cell r="H519">
            <v>6375.23</v>
          </cell>
          <cell r="I519">
            <v>0</v>
          </cell>
          <cell r="J519">
            <v>0</v>
          </cell>
          <cell r="K519">
            <v>2.85</v>
          </cell>
          <cell r="L519" t="str">
            <v>Bags</v>
          </cell>
          <cell r="M519">
            <v>1.006</v>
          </cell>
          <cell r="N519" t="str">
            <v>Bags</v>
          </cell>
          <cell r="O519">
            <v>1350</v>
          </cell>
          <cell r="P519" t="str">
            <v>Nos.</v>
          </cell>
          <cell r="Q519">
            <v>476.75</v>
          </cell>
          <cell r="R519" t="str">
            <v>Nos.</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0</v>
          </cell>
          <cell r="AH519">
            <v>0</v>
          </cell>
          <cell r="AI519">
            <v>1830.606</v>
          </cell>
          <cell r="AJ519" t="str">
            <v>Y</v>
          </cell>
        </row>
        <row r="520">
          <cell r="A520" t="str">
            <v>07-05-b-03</v>
          </cell>
          <cell r="B520" t="str">
            <v>Pacca brick work in ground floor Lime, cement, sand mortar 1:1:8</v>
          </cell>
          <cell r="C520" t="str">
            <v>100 Cft</v>
          </cell>
          <cell r="D520" t="str">
            <v>4,436.72</v>
          </cell>
          <cell r="E520" t="str">
            <v>17,845.60</v>
          </cell>
          <cell r="F520" t="str">
            <v>m3</v>
          </cell>
          <cell r="G520" t="str">
            <v>1,566.81</v>
          </cell>
          <cell r="H520">
            <v>6302.12</v>
          </cell>
          <cell r="I520">
            <v>0</v>
          </cell>
          <cell r="J520">
            <v>0</v>
          </cell>
          <cell r="K520">
            <v>2.56</v>
          </cell>
          <cell r="L520" t="str">
            <v>Bags</v>
          </cell>
          <cell r="M520">
            <v>0.90400000000000003</v>
          </cell>
          <cell r="N520" t="str">
            <v>Bags</v>
          </cell>
          <cell r="O520">
            <v>1350</v>
          </cell>
          <cell r="P520" t="str">
            <v>Nos.</v>
          </cell>
          <cell r="Q520">
            <v>476.75</v>
          </cell>
          <cell r="R520" t="str">
            <v>Nos.</v>
          </cell>
          <cell r="S520">
            <v>0</v>
          </cell>
          <cell r="T520">
            <v>0</v>
          </cell>
          <cell r="U520">
            <v>0</v>
          </cell>
          <cell r="V520">
            <v>0</v>
          </cell>
          <cell r="W520">
            <v>0</v>
          </cell>
          <cell r="X520">
            <v>0</v>
          </cell>
          <cell r="Y520">
            <v>0</v>
          </cell>
          <cell r="Z520">
            <v>0</v>
          </cell>
          <cell r="AA520">
            <v>0</v>
          </cell>
          <cell r="AB520">
            <v>0</v>
          </cell>
          <cell r="AC520">
            <v>0</v>
          </cell>
          <cell r="AD520">
            <v>0</v>
          </cell>
          <cell r="AE520">
            <v>0</v>
          </cell>
          <cell r="AF520">
            <v>0</v>
          </cell>
          <cell r="AG520">
            <v>0</v>
          </cell>
          <cell r="AH520">
            <v>0</v>
          </cell>
          <cell r="AI520">
            <v>1830.2139999999999</v>
          </cell>
          <cell r="AJ520" t="str">
            <v>Y</v>
          </cell>
        </row>
        <row r="521">
          <cell r="A521" t="str">
            <v>07-05-b-04</v>
          </cell>
          <cell r="B521" t="str">
            <v>Pacca brick work in ground floor Lime, cement, sand mortar 1:1:9</v>
          </cell>
          <cell r="C521" t="str">
            <v>100 Cft</v>
          </cell>
          <cell r="D521" t="str">
            <v>4,436.72</v>
          </cell>
          <cell r="E521" t="str">
            <v>17,669.69</v>
          </cell>
          <cell r="F521" t="str">
            <v>m3</v>
          </cell>
          <cell r="G521" t="str">
            <v>1,566.81</v>
          </cell>
          <cell r="H521">
            <v>6240</v>
          </cell>
          <cell r="I521">
            <v>0</v>
          </cell>
          <cell r="J521">
            <v>0</v>
          </cell>
          <cell r="K521">
            <v>2.3199999999999998</v>
          </cell>
          <cell r="L521" t="str">
            <v>Bags</v>
          </cell>
          <cell r="M521">
            <v>0.81899999999999995</v>
          </cell>
          <cell r="N521" t="str">
            <v>Bags</v>
          </cell>
          <cell r="O521">
            <v>1350</v>
          </cell>
          <cell r="P521" t="str">
            <v>Nos.</v>
          </cell>
          <cell r="Q521">
            <v>476.75</v>
          </cell>
          <cell r="R521" t="str">
            <v>Nos.</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0</v>
          </cell>
          <cell r="AI521">
            <v>1829.8889999999999</v>
          </cell>
          <cell r="AJ521" t="str">
            <v>Y</v>
          </cell>
        </row>
        <row r="522">
          <cell r="A522" t="str">
            <v>07-05-b-05</v>
          </cell>
          <cell r="B522" t="str">
            <v>Pacca brick work in ground floor Lime, cement, sand mortar 1:1:10</v>
          </cell>
          <cell r="C522" t="str">
            <v>100 Cft</v>
          </cell>
          <cell r="D522" t="str">
            <v>4,436.72</v>
          </cell>
          <cell r="E522" t="str">
            <v>17,538.01</v>
          </cell>
          <cell r="F522" t="str">
            <v>m3</v>
          </cell>
          <cell r="G522" t="str">
            <v>1,566.81</v>
          </cell>
          <cell r="H522">
            <v>6193.5</v>
          </cell>
          <cell r="I522">
            <v>0</v>
          </cell>
          <cell r="J522">
            <v>0</v>
          </cell>
          <cell r="K522">
            <v>2.14</v>
          </cell>
          <cell r="L522" t="str">
            <v>Bags</v>
          </cell>
          <cell r="M522">
            <v>0.75600000000000001</v>
          </cell>
          <cell r="N522" t="str">
            <v>Bags</v>
          </cell>
          <cell r="O522">
            <v>1350</v>
          </cell>
          <cell r="P522" t="str">
            <v>Nos.</v>
          </cell>
          <cell r="Q522">
            <v>476.75</v>
          </cell>
          <cell r="R522" t="str">
            <v>Nos.</v>
          </cell>
          <cell r="S522">
            <v>0</v>
          </cell>
          <cell r="T522">
            <v>0</v>
          </cell>
          <cell r="U522">
            <v>0</v>
          </cell>
          <cell r="V522">
            <v>0</v>
          </cell>
          <cell r="W522">
            <v>0</v>
          </cell>
          <cell r="X522">
            <v>0</v>
          </cell>
          <cell r="Y522">
            <v>0</v>
          </cell>
          <cell r="Z522">
            <v>0</v>
          </cell>
          <cell r="AA522">
            <v>0</v>
          </cell>
          <cell r="AB522">
            <v>0</v>
          </cell>
          <cell r="AC522">
            <v>0</v>
          </cell>
          <cell r="AD522">
            <v>0</v>
          </cell>
          <cell r="AE522">
            <v>0</v>
          </cell>
          <cell r="AF522">
            <v>0</v>
          </cell>
          <cell r="AG522">
            <v>0</v>
          </cell>
          <cell r="AH522">
            <v>0</v>
          </cell>
          <cell r="AI522">
            <v>1829.646</v>
          </cell>
          <cell r="AJ522" t="str">
            <v>Y</v>
          </cell>
        </row>
        <row r="523">
          <cell r="A523" t="str">
            <v>07-05-c</v>
          </cell>
          <cell r="B523" t="str">
            <v>Pacca brick work in ground floor Lime, sand mortar 1:2</v>
          </cell>
          <cell r="C523" t="str">
            <v>100 Cft</v>
          </cell>
          <cell r="D523" t="str">
            <v>4,436.72</v>
          </cell>
          <cell r="E523" t="str">
            <v>17,788.42</v>
          </cell>
          <cell r="F523" t="str">
            <v>m3</v>
          </cell>
          <cell r="G523" t="str">
            <v>1,566.81</v>
          </cell>
          <cell r="H523">
            <v>6281.93</v>
          </cell>
          <cell r="I523">
            <v>0</v>
          </cell>
          <cell r="J523">
            <v>0</v>
          </cell>
          <cell r="K523">
            <v>0</v>
          </cell>
          <cell r="L523">
            <v>0</v>
          </cell>
          <cell r="M523">
            <v>0</v>
          </cell>
          <cell r="N523">
            <v>0</v>
          </cell>
          <cell r="O523">
            <v>1350</v>
          </cell>
          <cell r="P523" t="str">
            <v>Nos.</v>
          </cell>
          <cell r="Q523">
            <v>476.75</v>
          </cell>
          <cell r="R523" t="str">
            <v>Nos.</v>
          </cell>
          <cell r="S523">
            <v>0</v>
          </cell>
          <cell r="T523">
            <v>0</v>
          </cell>
          <cell r="U523">
            <v>0</v>
          </cell>
          <cell r="V523">
            <v>0</v>
          </cell>
          <cell r="W523">
            <v>0</v>
          </cell>
          <cell r="X523">
            <v>0</v>
          </cell>
          <cell r="Y523">
            <v>0</v>
          </cell>
          <cell r="Z523">
            <v>0</v>
          </cell>
          <cell r="AA523">
            <v>0</v>
          </cell>
          <cell r="AB523">
            <v>0</v>
          </cell>
          <cell r="AC523">
            <v>0</v>
          </cell>
          <cell r="AD523">
            <v>0</v>
          </cell>
          <cell r="AE523">
            <v>0</v>
          </cell>
          <cell r="AF523">
            <v>0</v>
          </cell>
          <cell r="AG523">
            <v>0</v>
          </cell>
          <cell r="AH523">
            <v>0</v>
          </cell>
          <cell r="AI523">
            <v>1826.75</v>
          </cell>
          <cell r="AJ523" t="str">
            <v>Y</v>
          </cell>
        </row>
        <row r="524">
          <cell r="A524" t="str">
            <v>07-05-c-01</v>
          </cell>
          <cell r="B524" t="str">
            <v>Pacca brick work in foundation and plinth in lime, sand, surkhi 1:1:1.</v>
          </cell>
          <cell r="C524" t="str">
            <v>100 Cft</v>
          </cell>
          <cell r="D524" t="str">
            <v>4,436.72</v>
          </cell>
          <cell r="E524" t="str">
            <v>17,243.62</v>
          </cell>
          <cell r="F524" t="str">
            <v>m3</v>
          </cell>
          <cell r="G524" t="str">
            <v>1,566.81</v>
          </cell>
          <cell r="H524">
            <v>6089.53</v>
          </cell>
          <cell r="I524">
            <v>0</v>
          </cell>
          <cell r="J524">
            <v>0</v>
          </cell>
          <cell r="K524">
            <v>0</v>
          </cell>
          <cell r="L524">
            <v>0</v>
          </cell>
          <cell r="M524">
            <v>0</v>
          </cell>
          <cell r="N524">
            <v>0</v>
          </cell>
          <cell r="O524">
            <v>1350</v>
          </cell>
          <cell r="P524" t="str">
            <v>Nos.</v>
          </cell>
          <cell r="Q524">
            <v>476.75</v>
          </cell>
          <cell r="R524" t="str">
            <v>Nos.</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1826.75</v>
          </cell>
          <cell r="AJ524" t="str">
            <v>Y</v>
          </cell>
        </row>
        <row r="525">
          <cell r="A525" t="str">
            <v>07-05-c-02</v>
          </cell>
          <cell r="B525" t="str">
            <v>Pacca brick work in Ground floor lime, coarse cinder.</v>
          </cell>
          <cell r="C525" t="str">
            <v>100 Cft</v>
          </cell>
          <cell r="D525" t="str">
            <v>4,436.72</v>
          </cell>
          <cell r="E525" t="str">
            <v>18,074.63</v>
          </cell>
          <cell r="F525" t="str">
            <v>m3</v>
          </cell>
          <cell r="G525" t="str">
            <v>1,566.81</v>
          </cell>
          <cell r="H525">
            <v>6383</v>
          </cell>
          <cell r="I525">
            <v>0</v>
          </cell>
          <cell r="J525">
            <v>0</v>
          </cell>
          <cell r="K525">
            <v>0</v>
          </cell>
          <cell r="L525">
            <v>0</v>
          </cell>
          <cell r="M525">
            <v>0</v>
          </cell>
          <cell r="N525">
            <v>0</v>
          </cell>
          <cell r="O525">
            <v>1350</v>
          </cell>
          <cell r="P525" t="str">
            <v>Nos.</v>
          </cell>
          <cell r="Q525">
            <v>476.75</v>
          </cell>
          <cell r="R525" t="str">
            <v>Nos.</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0</v>
          </cell>
          <cell r="AH525">
            <v>0</v>
          </cell>
          <cell r="AI525">
            <v>1826.75</v>
          </cell>
          <cell r="AJ525" t="str">
            <v>Y</v>
          </cell>
        </row>
        <row r="526">
          <cell r="A526" t="str">
            <v>07-05-c-03</v>
          </cell>
          <cell r="B526" t="str">
            <v>Pacca brick work in Ground floor lime, surkhi mortar 2:3</v>
          </cell>
          <cell r="C526" t="str">
            <v>100 Cft</v>
          </cell>
          <cell r="D526" t="str">
            <v>4,436.72</v>
          </cell>
          <cell r="E526" t="str">
            <v>17,510.35</v>
          </cell>
          <cell r="F526" t="str">
            <v>m3</v>
          </cell>
          <cell r="G526" t="str">
            <v>1,566.81</v>
          </cell>
          <cell r="H526">
            <v>6183.73</v>
          </cell>
          <cell r="I526">
            <v>0</v>
          </cell>
          <cell r="J526">
            <v>0</v>
          </cell>
          <cell r="K526">
            <v>0</v>
          </cell>
          <cell r="L526">
            <v>0</v>
          </cell>
          <cell r="M526">
            <v>0</v>
          </cell>
          <cell r="N526">
            <v>0</v>
          </cell>
          <cell r="O526">
            <v>1350</v>
          </cell>
          <cell r="P526" t="str">
            <v>Nos.</v>
          </cell>
          <cell r="Q526">
            <v>476.75</v>
          </cell>
          <cell r="R526" t="str">
            <v>Nos.</v>
          </cell>
          <cell r="S526">
            <v>0</v>
          </cell>
          <cell r="T526">
            <v>0</v>
          </cell>
          <cell r="U526">
            <v>0</v>
          </cell>
          <cell r="V526">
            <v>0</v>
          </cell>
          <cell r="W526">
            <v>0</v>
          </cell>
          <cell r="X526">
            <v>0</v>
          </cell>
          <cell r="Y526">
            <v>0</v>
          </cell>
          <cell r="Z526">
            <v>0</v>
          </cell>
          <cell r="AA526">
            <v>0</v>
          </cell>
          <cell r="AB526">
            <v>0</v>
          </cell>
          <cell r="AC526">
            <v>0</v>
          </cell>
          <cell r="AD526">
            <v>0</v>
          </cell>
          <cell r="AE526">
            <v>0</v>
          </cell>
          <cell r="AF526">
            <v>0</v>
          </cell>
          <cell r="AG526">
            <v>0</v>
          </cell>
          <cell r="AH526">
            <v>0</v>
          </cell>
          <cell r="AI526">
            <v>1826.75</v>
          </cell>
          <cell r="AJ526" t="str">
            <v>Y</v>
          </cell>
        </row>
        <row r="527">
          <cell r="A527" t="str">
            <v>07-05-c-04</v>
          </cell>
          <cell r="B527" t="str">
            <v>Pacca brick work in Ground floor lime, surkhi mortar 1:2</v>
          </cell>
          <cell r="C527" t="str">
            <v>100 Cft</v>
          </cell>
          <cell r="D527" t="str">
            <v>4,436.72</v>
          </cell>
          <cell r="E527" t="str">
            <v>17,107.07</v>
          </cell>
          <cell r="F527" t="str">
            <v>m3</v>
          </cell>
          <cell r="G527" t="str">
            <v>1,566.81</v>
          </cell>
          <cell r="H527">
            <v>6041.31</v>
          </cell>
          <cell r="I527">
            <v>0</v>
          </cell>
          <cell r="J527">
            <v>0</v>
          </cell>
          <cell r="K527">
            <v>0</v>
          </cell>
          <cell r="L527">
            <v>0</v>
          </cell>
          <cell r="M527">
            <v>0</v>
          </cell>
          <cell r="N527">
            <v>0</v>
          </cell>
          <cell r="O527">
            <v>1350</v>
          </cell>
          <cell r="P527" t="str">
            <v>Nos.</v>
          </cell>
          <cell r="Q527">
            <v>476.75</v>
          </cell>
          <cell r="R527" t="str">
            <v>Nos.</v>
          </cell>
          <cell r="S527">
            <v>0</v>
          </cell>
          <cell r="T527">
            <v>0</v>
          </cell>
          <cell r="U527">
            <v>0</v>
          </cell>
          <cell r="V527">
            <v>0</v>
          </cell>
          <cell r="W527">
            <v>0</v>
          </cell>
          <cell r="X527">
            <v>0</v>
          </cell>
          <cell r="Y527">
            <v>0</v>
          </cell>
          <cell r="Z527">
            <v>0</v>
          </cell>
          <cell r="AA527">
            <v>0</v>
          </cell>
          <cell r="AB527">
            <v>0</v>
          </cell>
          <cell r="AC527">
            <v>0</v>
          </cell>
          <cell r="AD527">
            <v>0</v>
          </cell>
          <cell r="AE527">
            <v>0</v>
          </cell>
          <cell r="AF527">
            <v>0</v>
          </cell>
          <cell r="AG527">
            <v>0</v>
          </cell>
          <cell r="AH527">
            <v>0</v>
          </cell>
          <cell r="AI527">
            <v>1826.75</v>
          </cell>
          <cell r="AJ527" t="str">
            <v>Y</v>
          </cell>
        </row>
        <row r="528">
          <cell r="A528" t="str">
            <v>07-05-c-05</v>
          </cell>
          <cell r="B528" t="str">
            <v>Pacca brick work in Ground floor lime, surkhi mortar 1:3</v>
          </cell>
          <cell r="C528" t="str">
            <v>100 Cft</v>
          </cell>
          <cell r="D528" t="str">
            <v>4,436.72</v>
          </cell>
          <cell r="E528" t="str">
            <v>16,599.71</v>
          </cell>
          <cell r="F528" t="str">
            <v>m3</v>
          </cell>
          <cell r="G528" t="str">
            <v>1,566.81</v>
          </cell>
          <cell r="H528">
            <v>5862.14</v>
          </cell>
          <cell r="I528">
            <v>0</v>
          </cell>
          <cell r="J528">
            <v>0</v>
          </cell>
          <cell r="K528">
            <v>0</v>
          </cell>
          <cell r="L528">
            <v>0</v>
          </cell>
          <cell r="M528">
            <v>0</v>
          </cell>
          <cell r="N528">
            <v>0</v>
          </cell>
          <cell r="O528">
            <v>1350</v>
          </cell>
          <cell r="P528" t="str">
            <v>Nos.</v>
          </cell>
          <cell r="Q528">
            <v>476.75</v>
          </cell>
          <cell r="R528" t="str">
            <v>Nos.</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1826.75</v>
          </cell>
          <cell r="AJ528" t="str">
            <v>Y</v>
          </cell>
        </row>
        <row r="529">
          <cell r="A529" t="str">
            <v>07-06-a</v>
          </cell>
          <cell r="B529" t="str">
            <v>Add extra labour on item No.07-05 for brick work in First floor</v>
          </cell>
          <cell r="C529" t="str">
            <v>100 Cft</v>
          </cell>
          <cell r="D529" t="str">
            <v>635.50</v>
          </cell>
          <cell r="E529" t="str">
            <v>756.50</v>
          </cell>
          <cell r="F529" t="str">
            <v>m3</v>
          </cell>
          <cell r="G529" t="str">
            <v>224.42</v>
          </cell>
          <cell r="H529">
            <v>267.16000000000003</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t="str">
            <v>N</v>
          </cell>
        </row>
        <row r="530">
          <cell r="A530" t="str">
            <v>07-06-b</v>
          </cell>
          <cell r="B530" t="str">
            <v>Add extra labour on item No.07-05 for brick work in in Second floor</v>
          </cell>
          <cell r="C530" t="str">
            <v>100 Cft</v>
          </cell>
          <cell r="D530" t="str">
            <v>1,472.50</v>
          </cell>
          <cell r="E530" t="str">
            <v>1,593.50</v>
          </cell>
          <cell r="F530" t="str">
            <v>m3</v>
          </cell>
          <cell r="G530" t="str">
            <v>520.01</v>
          </cell>
          <cell r="H530">
            <v>562.74</v>
          </cell>
          <cell r="I530">
            <v>0</v>
          </cell>
          <cell r="J530">
            <v>0</v>
          </cell>
          <cell r="K530">
            <v>0</v>
          </cell>
          <cell r="L530">
            <v>0</v>
          </cell>
          <cell r="M530">
            <v>0</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t="str">
            <v>N</v>
          </cell>
        </row>
        <row r="531">
          <cell r="A531" t="str">
            <v>07-06-c</v>
          </cell>
          <cell r="B531" t="str">
            <v>Add extra labour on item No.07-05 for brick work in Third floor</v>
          </cell>
          <cell r="C531" t="str">
            <v>100 Cft</v>
          </cell>
          <cell r="D531" t="str">
            <v>2,309.50</v>
          </cell>
          <cell r="E531" t="str">
            <v>2,430.50</v>
          </cell>
          <cell r="F531" t="str">
            <v>m3</v>
          </cell>
          <cell r="G531" t="str">
            <v>815.59</v>
          </cell>
          <cell r="H531">
            <v>858.32</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0</v>
          </cell>
          <cell r="AI531">
            <v>0</v>
          </cell>
          <cell r="AJ531" t="str">
            <v>N</v>
          </cell>
        </row>
        <row r="532">
          <cell r="A532" t="str">
            <v>07-06-d</v>
          </cell>
          <cell r="B532" t="str">
            <v>Add extra labour on item No.07-05 for brick work in in Fourth &amp; subsequent floors.</v>
          </cell>
          <cell r="C532" t="str">
            <v>100 Cft</v>
          </cell>
          <cell r="D532" t="str">
            <v>3,766.50</v>
          </cell>
          <cell r="E532" t="str">
            <v>3,887.50</v>
          </cell>
          <cell r="F532" t="str">
            <v>m3</v>
          </cell>
          <cell r="G532" t="str">
            <v>1,330.13</v>
          </cell>
          <cell r="H532">
            <v>1372.86</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t="str">
            <v>N</v>
          </cell>
        </row>
        <row r="533">
          <cell r="A533" t="str">
            <v>07-07-a-01</v>
          </cell>
          <cell r="B533" t="str">
            <v>Pacca brick work other than building upto 10 ft. height : Cement, sand mortar 1:2</v>
          </cell>
          <cell r="C533" t="str">
            <v>100 Cft</v>
          </cell>
          <cell r="D533" t="str">
            <v>3,968.00</v>
          </cell>
          <cell r="E533" t="str">
            <v>19,820.21</v>
          </cell>
          <cell r="F533" t="str">
            <v>m3</v>
          </cell>
          <cell r="G533" t="str">
            <v>1,401.29</v>
          </cell>
          <cell r="H533">
            <v>6999.45</v>
          </cell>
          <cell r="I533">
            <v>0</v>
          </cell>
          <cell r="J533">
            <v>0</v>
          </cell>
          <cell r="K533">
            <v>8</v>
          </cell>
          <cell r="L533" t="str">
            <v>Bags</v>
          </cell>
          <cell r="M533">
            <v>2.8250000000000002</v>
          </cell>
          <cell r="N533" t="str">
            <v>Bags</v>
          </cell>
          <cell r="O533">
            <v>1350</v>
          </cell>
          <cell r="P533" t="str">
            <v>Nos.</v>
          </cell>
          <cell r="Q533">
            <v>476.75</v>
          </cell>
          <cell r="R533" t="str">
            <v>Nos.</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1837.575</v>
          </cell>
          <cell r="AJ533" t="str">
            <v>Y</v>
          </cell>
        </row>
        <row r="534">
          <cell r="A534" t="str">
            <v>07-07-a-02</v>
          </cell>
          <cell r="B534" t="str">
            <v>Pacca brick work other than building upto 10 ft. height : Cement, sand mortar 1:3</v>
          </cell>
          <cell r="C534" t="str">
            <v>100 Cft</v>
          </cell>
          <cell r="D534" t="str">
            <v>4,185.00</v>
          </cell>
          <cell r="E534" t="str">
            <v>18,944.88</v>
          </cell>
          <cell r="F534" t="str">
            <v>m3</v>
          </cell>
          <cell r="G534" t="str">
            <v>1,477.92</v>
          </cell>
          <cell r="H534">
            <v>6690.33</v>
          </cell>
          <cell r="I534">
            <v>0</v>
          </cell>
          <cell r="J534">
            <v>0</v>
          </cell>
          <cell r="K534">
            <v>6</v>
          </cell>
          <cell r="L534" t="str">
            <v>Bags</v>
          </cell>
          <cell r="M534">
            <v>2.1190000000000002</v>
          </cell>
          <cell r="N534" t="str">
            <v>Bags</v>
          </cell>
          <cell r="O534">
            <v>1350</v>
          </cell>
          <cell r="P534" t="str">
            <v>Nos.</v>
          </cell>
          <cell r="Q534">
            <v>476.75</v>
          </cell>
          <cell r="R534" t="str">
            <v>Nos.</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1834.8689999999999</v>
          </cell>
          <cell r="AJ534" t="str">
            <v>Y</v>
          </cell>
        </row>
        <row r="535">
          <cell r="A535" t="str">
            <v>07-07-a-03</v>
          </cell>
          <cell r="B535" t="str">
            <v>Pacca brick work other than building upto 10 ft. height : Cement, sand mortar 1:4</v>
          </cell>
          <cell r="C535" t="str">
            <v>100 Cft</v>
          </cell>
          <cell r="D535" t="str">
            <v>3,968.00</v>
          </cell>
          <cell r="E535" t="str">
            <v>18,072.49</v>
          </cell>
          <cell r="F535" t="str">
            <v>m3</v>
          </cell>
          <cell r="G535" t="str">
            <v>1,401.29</v>
          </cell>
          <cell r="H535">
            <v>6382.25</v>
          </cell>
          <cell r="I535">
            <v>0</v>
          </cell>
          <cell r="J535">
            <v>0</v>
          </cell>
          <cell r="K535">
            <v>4.8</v>
          </cell>
          <cell r="L535" t="str">
            <v>Bags</v>
          </cell>
          <cell r="M535">
            <v>1.6950000000000001</v>
          </cell>
          <cell r="N535" t="str">
            <v>Bags</v>
          </cell>
          <cell r="O535">
            <v>1350</v>
          </cell>
          <cell r="P535" t="str">
            <v>Nos.</v>
          </cell>
          <cell r="Q535">
            <v>476.75</v>
          </cell>
          <cell r="R535" t="str">
            <v>Nos.</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0</v>
          </cell>
          <cell r="AH535">
            <v>0</v>
          </cell>
          <cell r="AI535">
            <v>1833.2449999999999</v>
          </cell>
          <cell r="AJ535" t="str">
            <v>Y</v>
          </cell>
        </row>
        <row r="536">
          <cell r="A536" t="str">
            <v>07-07-a-04</v>
          </cell>
          <cell r="B536" t="str">
            <v>Pacca brick work other than building upto 10 ft. height : Cement, sand mortar 1:5</v>
          </cell>
          <cell r="C536" t="str">
            <v>100 Cft</v>
          </cell>
          <cell r="D536" t="str">
            <v>3,968.00</v>
          </cell>
          <cell r="E536" t="str">
            <v>17,635.55</v>
          </cell>
          <cell r="F536" t="str">
            <v>m3</v>
          </cell>
          <cell r="G536" t="str">
            <v>1,401.29</v>
          </cell>
          <cell r="H536">
            <v>6227.94</v>
          </cell>
          <cell r="I536">
            <v>0</v>
          </cell>
          <cell r="J536">
            <v>0</v>
          </cell>
          <cell r="K536">
            <v>4</v>
          </cell>
          <cell r="L536" t="str">
            <v>Bags</v>
          </cell>
          <cell r="M536">
            <v>1.413</v>
          </cell>
          <cell r="N536" t="str">
            <v>Bags</v>
          </cell>
          <cell r="O536">
            <v>1350</v>
          </cell>
          <cell r="P536" t="str">
            <v>Nos.</v>
          </cell>
          <cell r="Q536">
            <v>476.75</v>
          </cell>
          <cell r="R536" t="str">
            <v>Nos.</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0</v>
          </cell>
          <cell r="AH536">
            <v>0</v>
          </cell>
          <cell r="AI536">
            <v>1832.163</v>
          </cell>
          <cell r="AJ536" t="str">
            <v>Y</v>
          </cell>
        </row>
        <row r="537">
          <cell r="A537" t="str">
            <v>07-07-a-05</v>
          </cell>
          <cell r="B537" t="str">
            <v>Pacca brick work other than building upto 10 ft. height : Cement, sand mortar 1:6</v>
          </cell>
          <cell r="C537" t="str">
            <v>100 Cft</v>
          </cell>
          <cell r="D537" t="str">
            <v>3,968.00</v>
          </cell>
          <cell r="E537" t="str">
            <v>17,329.70</v>
          </cell>
          <cell r="F537" t="str">
            <v>m3</v>
          </cell>
          <cell r="G537" t="str">
            <v>1,401.29</v>
          </cell>
          <cell r="H537">
            <v>6119.93</v>
          </cell>
          <cell r="I537">
            <v>0</v>
          </cell>
          <cell r="J537">
            <v>0</v>
          </cell>
          <cell r="K537">
            <v>3.44</v>
          </cell>
          <cell r="L537" t="str">
            <v>Bags</v>
          </cell>
          <cell r="M537">
            <v>1.2150000000000001</v>
          </cell>
          <cell r="N537" t="str">
            <v>Bags</v>
          </cell>
          <cell r="O537">
            <v>1350</v>
          </cell>
          <cell r="P537" t="str">
            <v>Nos.</v>
          </cell>
          <cell r="Q537">
            <v>476.75</v>
          </cell>
          <cell r="R537" t="str">
            <v>Nos.</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1831.405</v>
          </cell>
          <cell r="AJ537" t="str">
            <v>Y</v>
          </cell>
        </row>
        <row r="538">
          <cell r="A538" t="str">
            <v>07-07-a-06</v>
          </cell>
          <cell r="B538" t="str">
            <v>Pacca brick work other than building upto 10 ft. height : Cement, sand mortar 1:7</v>
          </cell>
          <cell r="C538" t="str">
            <v>100 Cft</v>
          </cell>
          <cell r="D538" t="str">
            <v>3,968.00</v>
          </cell>
          <cell r="E538" t="str">
            <v>17,095.59</v>
          </cell>
          <cell r="F538" t="str">
            <v>m3</v>
          </cell>
          <cell r="G538" t="str">
            <v>1,401.29</v>
          </cell>
          <cell r="H538">
            <v>6037.26</v>
          </cell>
          <cell r="I538">
            <v>0</v>
          </cell>
          <cell r="J538">
            <v>0</v>
          </cell>
          <cell r="K538">
            <v>3</v>
          </cell>
          <cell r="L538" t="str">
            <v>Bags</v>
          </cell>
          <cell r="M538">
            <v>1.0589999999999999</v>
          </cell>
          <cell r="N538" t="str">
            <v>Bags</v>
          </cell>
          <cell r="O538">
            <v>1350</v>
          </cell>
          <cell r="P538" t="str">
            <v>Nos.</v>
          </cell>
          <cell r="Q538">
            <v>476.75</v>
          </cell>
          <cell r="R538" t="str">
            <v>Nos.</v>
          </cell>
          <cell r="S538">
            <v>0</v>
          </cell>
          <cell r="T538">
            <v>0</v>
          </cell>
          <cell r="U538">
            <v>0</v>
          </cell>
          <cell r="V538">
            <v>0</v>
          </cell>
          <cell r="W538">
            <v>0</v>
          </cell>
          <cell r="X538">
            <v>0</v>
          </cell>
          <cell r="Y538">
            <v>0</v>
          </cell>
          <cell r="Z538">
            <v>0</v>
          </cell>
          <cell r="AA538">
            <v>0</v>
          </cell>
          <cell r="AB538">
            <v>0</v>
          </cell>
          <cell r="AC538">
            <v>0</v>
          </cell>
          <cell r="AD538">
            <v>0</v>
          </cell>
          <cell r="AE538">
            <v>0</v>
          </cell>
          <cell r="AF538">
            <v>0</v>
          </cell>
          <cell r="AG538">
            <v>0</v>
          </cell>
          <cell r="AH538">
            <v>0</v>
          </cell>
          <cell r="AI538">
            <v>1830.809</v>
          </cell>
          <cell r="AJ538" t="str">
            <v>Y</v>
          </cell>
        </row>
        <row r="539">
          <cell r="A539" t="str">
            <v>07-07-a-07</v>
          </cell>
          <cell r="B539" t="str">
            <v>Pacca brick work other than building upto 10 ft. height : Cement, sand mortar 1:8</v>
          </cell>
          <cell r="C539" t="str">
            <v>100 Cft</v>
          </cell>
          <cell r="D539" t="str">
            <v>3,968.00</v>
          </cell>
          <cell r="E539" t="str">
            <v>16,903.57</v>
          </cell>
          <cell r="F539" t="str">
            <v>m3</v>
          </cell>
          <cell r="G539" t="str">
            <v>1,401.29</v>
          </cell>
          <cell r="H539">
            <v>5969.44</v>
          </cell>
          <cell r="I539">
            <v>0</v>
          </cell>
          <cell r="J539">
            <v>0</v>
          </cell>
          <cell r="K539">
            <v>2.66</v>
          </cell>
          <cell r="L539" t="str">
            <v>Bags</v>
          </cell>
          <cell r="M539">
            <v>0.93899999999999995</v>
          </cell>
          <cell r="N539" t="str">
            <v>Bags</v>
          </cell>
          <cell r="O539">
            <v>1350</v>
          </cell>
          <cell r="P539" t="str">
            <v>Nos.</v>
          </cell>
          <cell r="Q539">
            <v>476.75</v>
          </cell>
          <cell r="R539" t="str">
            <v>Nos.</v>
          </cell>
          <cell r="S539">
            <v>0</v>
          </cell>
          <cell r="T539">
            <v>0</v>
          </cell>
          <cell r="U539">
            <v>0</v>
          </cell>
          <cell r="V539">
            <v>0</v>
          </cell>
          <cell r="W539">
            <v>0</v>
          </cell>
          <cell r="X539">
            <v>0</v>
          </cell>
          <cell r="Y539">
            <v>0</v>
          </cell>
          <cell r="Z539">
            <v>0</v>
          </cell>
          <cell r="AA539">
            <v>0</v>
          </cell>
          <cell r="AB539">
            <v>0</v>
          </cell>
          <cell r="AC539">
            <v>0</v>
          </cell>
          <cell r="AD539">
            <v>0</v>
          </cell>
          <cell r="AE539">
            <v>0</v>
          </cell>
          <cell r="AF539">
            <v>0</v>
          </cell>
          <cell r="AG539">
            <v>0</v>
          </cell>
          <cell r="AH539">
            <v>0</v>
          </cell>
          <cell r="AI539">
            <v>1830.3489999999999</v>
          </cell>
          <cell r="AJ539" t="str">
            <v>Y</v>
          </cell>
        </row>
        <row r="540">
          <cell r="A540" t="str">
            <v>07-07-b-01</v>
          </cell>
          <cell r="B540" t="str">
            <v>Pacca brick work other than building upto 10 ft. height : Lime, cement, sand mortar 1:1:6</v>
          </cell>
          <cell r="C540" t="str">
            <v>100 Cft</v>
          </cell>
          <cell r="D540" t="str">
            <v>3,968.00</v>
          </cell>
          <cell r="E540" t="str">
            <v>17,845.97</v>
          </cell>
          <cell r="F540" t="str">
            <v>m3</v>
          </cell>
          <cell r="G540" t="str">
            <v>1,401.29</v>
          </cell>
          <cell r="H540">
            <v>6302.25</v>
          </cell>
          <cell r="I540">
            <v>0</v>
          </cell>
          <cell r="J540">
            <v>0</v>
          </cell>
          <cell r="K540">
            <v>3.2</v>
          </cell>
          <cell r="L540" t="str">
            <v>Bags</v>
          </cell>
          <cell r="M540">
            <v>1.1299999999999999</v>
          </cell>
          <cell r="N540" t="str">
            <v>Bags</v>
          </cell>
          <cell r="O540">
            <v>1350</v>
          </cell>
          <cell r="P540" t="str">
            <v>Nos.</v>
          </cell>
          <cell r="Q540">
            <v>476.75</v>
          </cell>
          <cell r="R540" t="str">
            <v>Nos.</v>
          </cell>
          <cell r="S540">
            <v>0</v>
          </cell>
          <cell r="T540">
            <v>0</v>
          </cell>
          <cell r="U540">
            <v>0</v>
          </cell>
          <cell r="V540">
            <v>0</v>
          </cell>
          <cell r="W540">
            <v>0</v>
          </cell>
          <cell r="X540">
            <v>0</v>
          </cell>
          <cell r="Y540">
            <v>0</v>
          </cell>
          <cell r="Z540">
            <v>0</v>
          </cell>
          <cell r="AA540">
            <v>0</v>
          </cell>
          <cell r="AB540">
            <v>0</v>
          </cell>
          <cell r="AC540">
            <v>0</v>
          </cell>
          <cell r="AD540">
            <v>0</v>
          </cell>
          <cell r="AE540">
            <v>0</v>
          </cell>
          <cell r="AF540">
            <v>0</v>
          </cell>
          <cell r="AG540">
            <v>0</v>
          </cell>
          <cell r="AH540">
            <v>0</v>
          </cell>
          <cell r="AI540">
            <v>1831.08</v>
          </cell>
          <cell r="AJ540" t="str">
            <v>Y</v>
          </cell>
        </row>
        <row r="541">
          <cell r="A541" t="str">
            <v>07-07-b-02</v>
          </cell>
          <cell r="B541" t="str">
            <v>Pacca brick work other than building upto 10 ft. height : Lime, cement, sand mortar 1:1:7</v>
          </cell>
          <cell r="C541" t="str">
            <v>100 Cft</v>
          </cell>
          <cell r="D541" t="str">
            <v>3,968.00</v>
          </cell>
          <cell r="E541" t="str">
            <v>17,584.90</v>
          </cell>
          <cell r="F541" t="str">
            <v>m3</v>
          </cell>
          <cell r="G541" t="str">
            <v>1,401.29</v>
          </cell>
          <cell r="H541">
            <v>6210.05</v>
          </cell>
          <cell r="I541">
            <v>0</v>
          </cell>
          <cell r="J541">
            <v>0</v>
          </cell>
          <cell r="K541">
            <v>2.85</v>
          </cell>
          <cell r="L541" t="str">
            <v>Bags</v>
          </cell>
          <cell r="M541">
            <v>1.006</v>
          </cell>
          <cell r="N541" t="str">
            <v>Bags</v>
          </cell>
          <cell r="O541">
            <v>1350</v>
          </cell>
          <cell r="P541" t="str">
            <v>Nos.</v>
          </cell>
          <cell r="Q541">
            <v>476.75</v>
          </cell>
          <cell r="R541" t="str">
            <v>Nos.</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1830.606</v>
          </cell>
          <cell r="AJ541" t="str">
            <v>Y</v>
          </cell>
        </row>
        <row r="542">
          <cell r="A542" t="str">
            <v>07-07-b-03</v>
          </cell>
          <cell r="B542" t="str">
            <v>Pacca brick work other than building upto 10 ft. height : Lime, cement, sand mortar 1:1:8</v>
          </cell>
          <cell r="C542" t="str">
            <v>100 Cft</v>
          </cell>
          <cell r="D542" t="str">
            <v>3,968.00</v>
          </cell>
          <cell r="E542" t="str">
            <v>17,376.88</v>
          </cell>
          <cell r="F542" t="str">
            <v>m3</v>
          </cell>
          <cell r="G542" t="str">
            <v>1,401.29</v>
          </cell>
          <cell r="H542">
            <v>6136.59</v>
          </cell>
          <cell r="I542">
            <v>0</v>
          </cell>
          <cell r="J542">
            <v>0</v>
          </cell>
          <cell r="K542">
            <v>2.56</v>
          </cell>
          <cell r="L542" t="str">
            <v>Bags</v>
          </cell>
          <cell r="M542">
            <v>0.90400000000000003</v>
          </cell>
          <cell r="N542" t="str">
            <v>Bags</v>
          </cell>
          <cell r="O542">
            <v>1350</v>
          </cell>
          <cell r="P542" t="str">
            <v>Nos.</v>
          </cell>
          <cell r="Q542">
            <v>476.75</v>
          </cell>
          <cell r="R542" t="str">
            <v>Nos.</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1830.2139999999999</v>
          </cell>
          <cell r="AJ542" t="str">
            <v>Y</v>
          </cell>
        </row>
        <row r="543">
          <cell r="A543" t="str">
            <v>07-07-b-04</v>
          </cell>
          <cell r="B543" t="str">
            <v>Pacca brick work other than building upto 10 ft. height : Lime, cement, sand mortar 1:1:9</v>
          </cell>
          <cell r="C543" t="str">
            <v>100 Cft</v>
          </cell>
          <cell r="D543" t="str">
            <v>3,968.00</v>
          </cell>
          <cell r="E543" t="str">
            <v>17,200.97</v>
          </cell>
          <cell r="F543" t="str">
            <v>m3</v>
          </cell>
          <cell r="G543" t="str">
            <v>1,401.29</v>
          </cell>
          <cell r="H543">
            <v>6074.47</v>
          </cell>
          <cell r="I543">
            <v>0</v>
          </cell>
          <cell r="J543">
            <v>0</v>
          </cell>
          <cell r="K543">
            <v>2.3199999999999998</v>
          </cell>
          <cell r="L543" t="str">
            <v>Bags</v>
          </cell>
          <cell r="M543">
            <v>0.81899999999999995</v>
          </cell>
          <cell r="N543" t="str">
            <v>Bags</v>
          </cell>
          <cell r="O543">
            <v>1350</v>
          </cell>
          <cell r="P543" t="str">
            <v>Nos.</v>
          </cell>
          <cell r="Q543">
            <v>476.75</v>
          </cell>
          <cell r="R543" t="str">
            <v>Nos.</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1829.8889999999999</v>
          </cell>
          <cell r="AJ543" t="str">
            <v>Y</v>
          </cell>
        </row>
        <row r="544">
          <cell r="A544" t="str">
            <v>07-07-b-05</v>
          </cell>
          <cell r="B544" t="str">
            <v>Pacca brick work other than building upto 10 ft. height : Lime, cement, sand mortar 1:1:10</v>
          </cell>
          <cell r="C544" t="str">
            <v>100 Cft</v>
          </cell>
          <cell r="D544" t="str">
            <v>3,968.00</v>
          </cell>
          <cell r="E544" t="str">
            <v>17,069.29</v>
          </cell>
          <cell r="F544" t="str">
            <v>m3</v>
          </cell>
          <cell r="G544" t="str">
            <v>1,401.29</v>
          </cell>
          <cell r="H544">
            <v>6027.97</v>
          </cell>
          <cell r="I544">
            <v>0</v>
          </cell>
          <cell r="J544">
            <v>0</v>
          </cell>
          <cell r="K544">
            <v>2.14</v>
          </cell>
          <cell r="L544" t="str">
            <v>Bags</v>
          </cell>
          <cell r="M544">
            <v>0.75600000000000001</v>
          </cell>
          <cell r="N544" t="str">
            <v>Bags</v>
          </cell>
          <cell r="O544">
            <v>1350</v>
          </cell>
          <cell r="P544" t="str">
            <v>Nos.</v>
          </cell>
          <cell r="Q544">
            <v>476.75</v>
          </cell>
          <cell r="R544" t="str">
            <v>Nos.</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0</v>
          </cell>
          <cell r="AI544">
            <v>1829.646</v>
          </cell>
          <cell r="AJ544" t="str">
            <v>Y</v>
          </cell>
        </row>
        <row r="545">
          <cell r="A545" t="str">
            <v>07-07-c</v>
          </cell>
          <cell r="B545" t="str">
            <v>Pacca brick work other than building upto 10 ft. height : Lime, sand mortar 1:2</v>
          </cell>
          <cell r="C545" t="str">
            <v>100 Cft</v>
          </cell>
          <cell r="D545" t="str">
            <v>3,968.00</v>
          </cell>
          <cell r="E545" t="str">
            <v>17,319.70</v>
          </cell>
          <cell r="F545" t="str">
            <v>m3</v>
          </cell>
          <cell r="G545" t="str">
            <v>1,401.29</v>
          </cell>
          <cell r="H545">
            <v>6116.4</v>
          </cell>
          <cell r="I545">
            <v>0</v>
          </cell>
          <cell r="J545">
            <v>0</v>
          </cell>
          <cell r="K545">
            <v>0</v>
          </cell>
          <cell r="L545">
            <v>0</v>
          </cell>
          <cell r="M545">
            <v>0</v>
          </cell>
          <cell r="N545">
            <v>0</v>
          </cell>
          <cell r="O545">
            <v>1350</v>
          </cell>
          <cell r="P545" t="str">
            <v>Nos.</v>
          </cell>
          <cell r="Q545">
            <v>476.75</v>
          </cell>
          <cell r="R545" t="str">
            <v>Nos.</v>
          </cell>
          <cell r="S545">
            <v>0</v>
          </cell>
          <cell r="T545">
            <v>0</v>
          </cell>
          <cell r="U545">
            <v>0</v>
          </cell>
          <cell r="V545">
            <v>0</v>
          </cell>
          <cell r="W545">
            <v>0</v>
          </cell>
          <cell r="X545">
            <v>0</v>
          </cell>
          <cell r="Y545">
            <v>0</v>
          </cell>
          <cell r="Z545">
            <v>0</v>
          </cell>
          <cell r="AA545">
            <v>0</v>
          </cell>
          <cell r="AB545">
            <v>0</v>
          </cell>
          <cell r="AC545">
            <v>0</v>
          </cell>
          <cell r="AD545">
            <v>0</v>
          </cell>
          <cell r="AE545">
            <v>0</v>
          </cell>
          <cell r="AF545">
            <v>0</v>
          </cell>
          <cell r="AG545">
            <v>0</v>
          </cell>
          <cell r="AH545">
            <v>0</v>
          </cell>
          <cell r="AI545">
            <v>1826.75</v>
          </cell>
          <cell r="AJ545" t="str">
            <v>Y</v>
          </cell>
        </row>
        <row r="546">
          <cell r="A546" t="str">
            <v>07-07-c-01</v>
          </cell>
          <cell r="B546" t="str">
            <v>Pacca brick work in other than building upto 10 ft height in lime, sand, surkhi 1:1:1</v>
          </cell>
          <cell r="C546" t="str">
            <v>100 Cft</v>
          </cell>
          <cell r="D546" t="str">
            <v>5,921.00</v>
          </cell>
          <cell r="E546" t="str">
            <v>18,848.91</v>
          </cell>
          <cell r="F546" t="str">
            <v>m3</v>
          </cell>
          <cell r="G546" t="str">
            <v>2,090.98</v>
          </cell>
          <cell r="H546">
            <v>6656.44</v>
          </cell>
          <cell r="I546">
            <v>0</v>
          </cell>
          <cell r="J546">
            <v>0</v>
          </cell>
          <cell r="K546">
            <v>0</v>
          </cell>
          <cell r="L546">
            <v>0</v>
          </cell>
          <cell r="M546">
            <v>0</v>
          </cell>
          <cell r="N546">
            <v>0</v>
          </cell>
          <cell r="O546">
            <v>1350</v>
          </cell>
          <cell r="P546" t="str">
            <v>Nos.</v>
          </cell>
          <cell r="Q546">
            <v>476.75</v>
          </cell>
          <cell r="R546" t="str">
            <v>Nos.</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1826.75</v>
          </cell>
          <cell r="AJ546" t="str">
            <v>Y</v>
          </cell>
        </row>
        <row r="547">
          <cell r="A547" t="str">
            <v>07-07-c-02</v>
          </cell>
          <cell r="B547" t="str">
            <v>Pacca brick work in other than building upto 10 ft height in lime, coarse cinder 1:1</v>
          </cell>
          <cell r="C547" t="str">
            <v>100 Cft</v>
          </cell>
          <cell r="D547" t="str">
            <v>3,968.00</v>
          </cell>
          <cell r="E547" t="str">
            <v>17,726.91</v>
          </cell>
          <cell r="F547" t="str">
            <v>m3</v>
          </cell>
          <cell r="G547" t="str">
            <v>1,401.29</v>
          </cell>
          <cell r="H547">
            <v>6260.21</v>
          </cell>
          <cell r="I547">
            <v>0</v>
          </cell>
          <cell r="J547">
            <v>0</v>
          </cell>
          <cell r="K547">
            <v>0</v>
          </cell>
          <cell r="L547">
            <v>0</v>
          </cell>
          <cell r="M547">
            <v>0</v>
          </cell>
          <cell r="N547">
            <v>0</v>
          </cell>
          <cell r="O547">
            <v>1350</v>
          </cell>
          <cell r="P547" t="str">
            <v>Nos.</v>
          </cell>
          <cell r="Q547">
            <v>476.75</v>
          </cell>
          <cell r="R547" t="str">
            <v>Nos.</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0</v>
          </cell>
          <cell r="AI547">
            <v>1826.75</v>
          </cell>
          <cell r="AJ547" t="str">
            <v>Y</v>
          </cell>
        </row>
        <row r="548">
          <cell r="A548" t="str">
            <v>07-07-c-03</v>
          </cell>
          <cell r="B548" t="str">
            <v>Pacca brick work in other than building upto 10 ft height in lime, surkhi mortar 2:3</v>
          </cell>
          <cell r="C548" t="str">
            <v>100 Cft</v>
          </cell>
          <cell r="D548" t="str">
            <v>3,968.00</v>
          </cell>
          <cell r="E548" t="str">
            <v>17,162.63</v>
          </cell>
          <cell r="F548" t="str">
            <v>m3</v>
          </cell>
          <cell r="G548" t="str">
            <v>1,401.29</v>
          </cell>
          <cell r="H548">
            <v>6060.93</v>
          </cell>
          <cell r="I548">
            <v>0</v>
          </cell>
          <cell r="J548">
            <v>0</v>
          </cell>
          <cell r="K548">
            <v>0</v>
          </cell>
          <cell r="L548">
            <v>0</v>
          </cell>
          <cell r="M548">
            <v>0</v>
          </cell>
          <cell r="N548">
            <v>0</v>
          </cell>
          <cell r="O548">
            <v>1350</v>
          </cell>
          <cell r="P548" t="str">
            <v>Nos.</v>
          </cell>
          <cell r="Q548">
            <v>476.75</v>
          </cell>
          <cell r="R548" t="str">
            <v>Nos.</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0</v>
          </cell>
          <cell r="AH548">
            <v>0</v>
          </cell>
          <cell r="AI548">
            <v>1826.75</v>
          </cell>
          <cell r="AJ548" t="str">
            <v>Y</v>
          </cell>
        </row>
        <row r="549">
          <cell r="A549" t="str">
            <v>07-07-c-04</v>
          </cell>
          <cell r="B549" t="str">
            <v>Pacca brick work in other than building upto 10 ft height in lime, surkhi mortar 1:2</v>
          </cell>
          <cell r="C549" t="str">
            <v>100 Cft</v>
          </cell>
          <cell r="D549" t="str">
            <v>3,317.00</v>
          </cell>
          <cell r="E549" t="str">
            <v>16,108.35</v>
          </cell>
          <cell r="F549" t="str">
            <v>m3</v>
          </cell>
          <cell r="G549" t="str">
            <v>1,171.39</v>
          </cell>
          <cell r="H549">
            <v>5688.62</v>
          </cell>
          <cell r="I549">
            <v>0</v>
          </cell>
          <cell r="J549">
            <v>0</v>
          </cell>
          <cell r="K549">
            <v>0</v>
          </cell>
          <cell r="L549">
            <v>0</v>
          </cell>
          <cell r="M549">
            <v>0</v>
          </cell>
          <cell r="N549">
            <v>0</v>
          </cell>
          <cell r="O549">
            <v>1350</v>
          </cell>
          <cell r="P549" t="str">
            <v>Nos.</v>
          </cell>
          <cell r="Q549">
            <v>476.75</v>
          </cell>
          <cell r="R549" t="str">
            <v>Nos.</v>
          </cell>
          <cell r="S549">
            <v>0</v>
          </cell>
          <cell r="T549">
            <v>0</v>
          </cell>
          <cell r="U549">
            <v>0</v>
          </cell>
          <cell r="V549">
            <v>0</v>
          </cell>
          <cell r="W549">
            <v>0</v>
          </cell>
          <cell r="X549">
            <v>0</v>
          </cell>
          <cell r="Y549">
            <v>0</v>
          </cell>
          <cell r="Z549">
            <v>0</v>
          </cell>
          <cell r="AA549">
            <v>0</v>
          </cell>
          <cell r="AB549">
            <v>0</v>
          </cell>
          <cell r="AC549">
            <v>0</v>
          </cell>
          <cell r="AD549">
            <v>0</v>
          </cell>
          <cell r="AE549">
            <v>0</v>
          </cell>
          <cell r="AF549">
            <v>0</v>
          </cell>
          <cell r="AG549">
            <v>0</v>
          </cell>
          <cell r="AH549">
            <v>0</v>
          </cell>
          <cell r="AI549">
            <v>1826.75</v>
          </cell>
          <cell r="AJ549" t="str">
            <v>Y</v>
          </cell>
        </row>
        <row r="550">
          <cell r="A550" t="str">
            <v>07-07-c-05</v>
          </cell>
          <cell r="B550" t="str">
            <v>Pacca brick work in other than building upto 10 ft height in lime, surkhi mortar 1:3</v>
          </cell>
          <cell r="C550" t="str">
            <v>100 Cft</v>
          </cell>
          <cell r="D550" t="str">
            <v>4,436.72</v>
          </cell>
          <cell r="E550" t="str">
            <v>16,720.71</v>
          </cell>
          <cell r="F550" t="str">
            <v>m3</v>
          </cell>
          <cell r="G550" t="str">
            <v>1,566.81</v>
          </cell>
          <cell r="H550">
            <v>5904.87</v>
          </cell>
          <cell r="I550">
            <v>0</v>
          </cell>
          <cell r="J550">
            <v>0</v>
          </cell>
          <cell r="K550">
            <v>0</v>
          </cell>
          <cell r="L550">
            <v>0</v>
          </cell>
          <cell r="M550">
            <v>0</v>
          </cell>
          <cell r="N550">
            <v>0</v>
          </cell>
          <cell r="O550">
            <v>1350</v>
          </cell>
          <cell r="P550" t="str">
            <v>Nos.</v>
          </cell>
          <cell r="Q550">
            <v>476.75</v>
          </cell>
          <cell r="R550" t="str">
            <v>Nos.</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0</v>
          </cell>
          <cell r="AI550">
            <v>1826.75</v>
          </cell>
          <cell r="AJ550" t="str">
            <v>Y</v>
          </cell>
        </row>
        <row r="551">
          <cell r="A551" t="str">
            <v>07-08</v>
          </cell>
          <cell r="B551" t="str">
            <v>Add extra labour on item No. 07-07 for every 10 ft. additional height, or part thereof</v>
          </cell>
          <cell r="C551" t="str">
            <v>100 Cft</v>
          </cell>
          <cell r="D551" t="str">
            <v>635.50</v>
          </cell>
          <cell r="E551" t="str">
            <v>659.70</v>
          </cell>
          <cell r="F551" t="str">
            <v>m3</v>
          </cell>
          <cell r="G551" t="str">
            <v>224.42</v>
          </cell>
          <cell r="H551">
            <v>232.97</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cell r="AF551">
            <v>0</v>
          </cell>
          <cell r="AG551">
            <v>0</v>
          </cell>
          <cell r="AH551">
            <v>0</v>
          </cell>
          <cell r="AI551">
            <v>0</v>
          </cell>
          <cell r="AJ551" t="str">
            <v>N</v>
          </cell>
        </row>
        <row r="552">
          <cell r="A552" t="str">
            <v>07-09</v>
          </cell>
          <cell r="B552" t="str">
            <v>Extra labour for arch work in brick masonry, including labour for centring and decentring</v>
          </cell>
          <cell r="C552" t="str">
            <v>100 Cft</v>
          </cell>
          <cell r="D552" t="str">
            <v>1,674.00</v>
          </cell>
          <cell r="E552" t="str">
            <v>1,734.50</v>
          </cell>
          <cell r="F552" t="str">
            <v>m3</v>
          </cell>
          <cell r="G552" t="str">
            <v>591.17</v>
          </cell>
          <cell r="H552">
            <v>612.53</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cell r="AF552">
            <v>0</v>
          </cell>
          <cell r="AG552">
            <v>0</v>
          </cell>
          <cell r="AH552">
            <v>0</v>
          </cell>
          <cell r="AI552">
            <v>0</v>
          </cell>
          <cell r="AJ552" t="str">
            <v>N</v>
          </cell>
        </row>
        <row r="553">
          <cell r="A553" t="str">
            <v>07-10</v>
          </cell>
          <cell r="B553" t="str">
            <v>Extra for pacca brick work in steining of wells or any other circular masonry.</v>
          </cell>
          <cell r="C553" t="str">
            <v>100 Cft</v>
          </cell>
          <cell r="D553" t="str">
            <v>1,007.50</v>
          </cell>
          <cell r="E553" t="str">
            <v>1,558.05</v>
          </cell>
          <cell r="F553" t="str">
            <v>m3</v>
          </cell>
          <cell r="G553" t="str">
            <v>355.80</v>
          </cell>
          <cell r="H553">
            <v>550.22</v>
          </cell>
          <cell r="I553">
            <v>0</v>
          </cell>
          <cell r="J553">
            <v>0</v>
          </cell>
          <cell r="K553">
            <v>0</v>
          </cell>
          <cell r="L553">
            <v>0</v>
          </cell>
          <cell r="M553">
            <v>0</v>
          </cell>
          <cell r="N553">
            <v>0</v>
          </cell>
          <cell r="O553">
            <v>70</v>
          </cell>
          <cell r="P553" t="str">
            <v>Nos.</v>
          </cell>
          <cell r="Q553">
            <v>24.72</v>
          </cell>
          <cell r="R553" t="str">
            <v>Nos.</v>
          </cell>
          <cell r="S553">
            <v>0</v>
          </cell>
          <cell r="T553">
            <v>0</v>
          </cell>
          <cell r="U553">
            <v>0</v>
          </cell>
          <cell r="V553">
            <v>0</v>
          </cell>
          <cell r="W553">
            <v>0</v>
          </cell>
          <cell r="X553">
            <v>0</v>
          </cell>
          <cell r="Y553">
            <v>0</v>
          </cell>
          <cell r="Z553">
            <v>0</v>
          </cell>
          <cell r="AA553">
            <v>0</v>
          </cell>
          <cell r="AB553">
            <v>0</v>
          </cell>
          <cell r="AC553">
            <v>0</v>
          </cell>
          <cell r="AD553">
            <v>0</v>
          </cell>
          <cell r="AE553">
            <v>0</v>
          </cell>
          <cell r="AF553">
            <v>0</v>
          </cell>
          <cell r="AG553">
            <v>0</v>
          </cell>
          <cell r="AH553">
            <v>0</v>
          </cell>
          <cell r="AI553">
            <v>94.72</v>
          </cell>
          <cell r="AJ553" t="str">
            <v>Y</v>
          </cell>
        </row>
        <row r="554">
          <cell r="A554" t="str">
            <v>07-11</v>
          </cell>
          <cell r="B554" t="str">
            <v>Extra labour for profile &amp; flared walls</v>
          </cell>
          <cell r="C554" t="str">
            <v>100 Cft</v>
          </cell>
          <cell r="D554" t="str">
            <v>1,240.00</v>
          </cell>
          <cell r="E554" t="str">
            <v>1,240.00</v>
          </cell>
          <cell r="F554" t="str">
            <v>m3</v>
          </cell>
          <cell r="G554" t="str">
            <v>437.90</v>
          </cell>
          <cell r="H554">
            <v>437.9</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cell r="AF554">
            <v>0</v>
          </cell>
          <cell r="AG554">
            <v>0</v>
          </cell>
          <cell r="AH554">
            <v>0</v>
          </cell>
          <cell r="AI554">
            <v>0</v>
          </cell>
          <cell r="AJ554" t="str">
            <v>N</v>
          </cell>
        </row>
        <row r="555">
          <cell r="A555" t="str">
            <v>07-12-a</v>
          </cell>
          <cell r="B555" t="str">
            <v>Extra labour for pacca brick work in pier/abutment From 10 ft.to 20 ft. height.</v>
          </cell>
          <cell r="C555" t="str">
            <v>100 Cft</v>
          </cell>
          <cell r="D555" t="str">
            <v>837.00</v>
          </cell>
          <cell r="E555" t="str">
            <v>837.00</v>
          </cell>
          <cell r="F555" t="str">
            <v>m3</v>
          </cell>
          <cell r="G555" t="str">
            <v>295.58</v>
          </cell>
          <cell r="H555">
            <v>295.58</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cell r="AF555">
            <v>0</v>
          </cell>
          <cell r="AG555">
            <v>0</v>
          </cell>
          <cell r="AH555">
            <v>0</v>
          </cell>
          <cell r="AI555">
            <v>0</v>
          </cell>
          <cell r="AJ555" t="str">
            <v>N</v>
          </cell>
        </row>
        <row r="556">
          <cell r="A556" t="str">
            <v>07-12-b</v>
          </cell>
          <cell r="B556" t="str">
            <v>Extra labour for pacca brick work in pier/abutment Exceeding 20 ft height.</v>
          </cell>
          <cell r="C556" t="str">
            <v>100 Cft</v>
          </cell>
          <cell r="D556" t="str">
            <v>1,457.00</v>
          </cell>
          <cell r="E556" t="str">
            <v>1,457.00</v>
          </cell>
          <cell r="F556" t="str">
            <v>m3</v>
          </cell>
          <cell r="G556" t="str">
            <v>514.54</v>
          </cell>
          <cell r="H556">
            <v>514.54</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cell r="AF556">
            <v>0</v>
          </cell>
          <cell r="AG556">
            <v>0</v>
          </cell>
          <cell r="AH556">
            <v>0</v>
          </cell>
          <cell r="AI556">
            <v>0</v>
          </cell>
          <cell r="AJ556" t="str">
            <v>N</v>
          </cell>
        </row>
        <row r="557">
          <cell r="A557" t="str">
            <v>07-13</v>
          </cell>
          <cell r="B557" t="str">
            <v>Extra for face work (half brick thick) using special bricks instead of first class bricks.</v>
          </cell>
          <cell r="C557" t="str">
            <v>100 Sft</v>
          </cell>
          <cell r="D557" t="str">
            <v>837.00</v>
          </cell>
          <cell r="E557" t="str">
            <v>837.00</v>
          </cell>
          <cell r="F557" t="str">
            <v>m2</v>
          </cell>
          <cell r="G557" t="str">
            <v>90.06</v>
          </cell>
          <cell r="H557">
            <v>90.06</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cell r="AF557">
            <v>0</v>
          </cell>
          <cell r="AG557">
            <v>0</v>
          </cell>
          <cell r="AH557">
            <v>0</v>
          </cell>
          <cell r="AI557">
            <v>0</v>
          </cell>
          <cell r="AJ557" t="str">
            <v>N</v>
          </cell>
        </row>
        <row r="558">
          <cell r="A558" t="str">
            <v>07-14</v>
          </cell>
          <cell r="B558" t="str">
            <v>Reinforced brick work in lintel of openings, laid in 1:3 cement mortar complete</v>
          </cell>
          <cell r="C558" t="str">
            <v>100 Cft</v>
          </cell>
          <cell r="D558" t="str">
            <v>10,895.88</v>
          </cell>
          <cell r="E558" t="str">
            <v>26,752.02</v>
          </cell>
          <cell r="F558" t="str">
            <v>m3</v>
          </cell>
          <cell r="G558" t="str">
            <v>3,847.85</v>
          </cell>
          <cell r="H558">
            <v>9447.4</v>
          </cell>
          <cell r="I558">
            <v>0</v>
          </cell>
          <cell r="J558">
            <v>0</v>
          </cell>
          <cell r="K558">
            <v>10.95</v>
          </cell>
          <cell r="L558" t="str">
            <v>Bags</v>
          </cell>
          <cell r="M558">
            <v>3.867</v>
          </cell>
          <cell r="N558" t="str">
            <v>Bags</v>
          </cell>
          <cell r="O558">
            <v>1005</v>
          </cell>
          <cell r="P558" t="str">
            <v>Nos.</v>
          </cell>
          <cell r="Q558">
            <v>354.91</v>
          </cell>
          <cell r="R558" t="str">
            <v>Nos.</v>
          </cell>
          <cell r="S558">
            <v>0</v>
          </cell>
          <cell r="T558">
            <v>0</v>
          </cell>
          <cell r="U558">
            <v>0</v>
          </cell>
          <cell r="V558">
            <v>0</v>
          </cell>
          <cell r="W558">
            <v>0</v>
          </cell>
          <cell r="X558">
            <v>0</v>
          </cell>
          <cell r="Y558">
            <v>0</v>
          </cell>
          <cell r="Z558">
            <v>0</v>
          </cell>
          <cell r="AA558">
            <v>0</v>
          </cell>
          <cell r="AB558">
            <v>0</v>
          </cell>
          <cell r="AC558">
            <v>0</v>
          </cell>
          <cell r="AD558">
            <v>0</v>
          </cell>
          <cell r="AE558">
            <v>0</v>
          </cell>
          <cell r="AF558">
            <v>0</v>
          </cell>
          <cell r="AG558">
            <v>0</v>
          </cell>
          <cell r="AH558">
            <v>0</v>
          </cell>
          <cell r="AI558">
            <v>1374.7270000000001</v>
          </cell>
          <cell r="AJ558" t="str">
            <v>Y</v>
          </cell>
        </row>
        <row r="559">
          <cell r="A559" t="str">
            <v>07-15-a</v>
          </cell>
          <cell r="B559" t="str">
            <v>Extra for dressing or chamfering bricks for Special architectural bricks</v>
          </cell>
          <cell r="C559" t="str">
            <v>100 No</v>
          </cell>
          <cell r="D559" t="str">
            <v>2,635.00</v>
          </cell>
          <cell r="E559" t="str">
            <v>2,635.00</v>
          </cell>
          <cell r="F559" t="str">
            <v>100 No.</v>
          </cell>
          <cell r="G559" t="str">
            <v>2,635.00</v>
          </cell>
          <cell r="H559">
            <v>2635</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0</v>
          </cell>
          <cell r="AG559">
            <v>0</v>
          </cell>
          <cell r="AH559">
            <v>0</v>
          </cell>
          <cell r="AI559">
            <v>0</v>
          </cell>
          <cell r="AJ559" t="str">
            <v>N</v>
          </cell>
        </row>
        <row r="560">
          <cell r="A560" t="str">
            <v>07-15-b</v>
          </cell>
          <cell r="B560" t="str">
            <v>Extra for dressing or chamfering bricks for all other purposes.</v>
          </cell>
          <cell r="C560" t="str">
            <v>100 No</v>
          </cell>
          <cell r="D560" t="str">
            <v>1,829.00</v>
          </cell>
          <cell r="E560" t="str">
            <v>1,829.00</v>
          </cell>
          <cell r="F560" t="str">
            <v>100 No.</v>
          </cell>
          <cell r="G560" t="str">
            <v>1,829.00</v>
          </cell>
          <cell r="H560">
            <v>1829</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cell r="AF560">
            <v>0</v>
          </cell>
          <cell r="AG560">
            <v>0</v>
          </cell>
          <cell r="AH560">
            <v>0</v>
          </cell>
          <cell r="AI560">
            <v>0</v>
          </cell>
          <cell r="AJ560" t="str">
            <v>N</v>
          </cell>
        </row>
        <row r="561">
          <cell r="A561" t="str">
            <v>07-16-a</v>
          </cell>
          <cell r="B561" t="str">
            <v>Perf. pacca brick wall 1/2 brick thick in ground floor : Mud mortar</v>
          </cell>
          <cell r="C561" t="str">
            <v>100 Sft</v>
          </cell>
          <cell r="D561" t="str">
            <v>1,700.04</v>
          </cell>
          <cell r="E561" t="str">
            <v>3,789.47</v>
          </cell>
          <cell r="F561" t="str">
            <v>m2</v>
          </cell>
          <cell r="G561" t="str">
            <v>182.92</v>
          </cell>
          <cell r="H561">
            <v>407.75</v>
          </cell>
          <cell r="I561">
            <v>0</v>
          </cell>
          <cell r="J561">
            <v>0</v>
          </cell>
          <cell r="K561">
            <v>0</v>
          </cell>
          <cell r="L561">
            <v>0</v>
          </cell>
          <cell r="M561">
            <v>0</v>
          </cell>
          <cell r="N561">
            <v>0</v>
          </cell>
          <cell r="O561">
            <v>338</v>
          </cell>
          <cell r="P561" t="str">
            <v>Nos.</v>
          </cell>
          <cell r="Q561">
            <v>36.380000000000003</v>
          </cell>
          <cell r="R561" t="str">
            <v>Nos.</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0</v>
          </cell>
          <cell r="AH561">
            <v>0</v>
          </cell>
          <cell r="AI561">
            <v>374.38</v>
          </cell>
          <cell r="AJ561" t="str">
            <v>Y</v>
          </cell>
        </row>
        <row r="562">
          <cell r="A562" t="str">
            <v>07-16-b-01</v>
          </cell>
          <cell r="B562" t="str">
            <v>Perf. pacca brick wall 1/2 brick thick in ground floor : Cement, sand mortar 1:2</v>
          </cell>
          <cell r="C562" t="str">
            <v>100 Sft</v>
          </cell>
          <cell r="D562" t="str">
            <v>2,222.70</v>
          </cell>
          <cell r="E562" t="str">
            <v>5,605.62</v>
          </cell>
          <cell r="F562" t="str">
            <v>m2</v>
          </cell>
          <cell r="G562" t="str">
            <v>239.16</v>
          </cell>
          <cell r="H562">
            <v>603.16</v>
          </cell>
          <cell r="I562">
            <v>0</v>
          </cell>
          <cell r="J562">
            <v>0</v>
          </cell>
          <cell r="K562">
            <v>2</v>
          </cell>
          <cell r="L562" t="str">
            <v>Bags</v>
          </cell>
          <cell r="M562">
            <v>0.215</v>
          </cell>
          <cell r="N562" t="str">
            <v>Bags</v>
          </cell>
          <cell r="O562">
            <v>338</v>
          </cell>
          <cell r="P562" t="str">
            <v>Nos.</v>
          </cell>
          <cell r="Q562">
            <v>36.380000000000003</v>
          </cell>
          <cell r="R562" t="str">
            <v>Nos.</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0</v>
          </cell>
          <cell r="AH562">
            <v>0</v>
          </cell>
          <cell r="AI562">
            <v>376.59499999999997</v>
          </cell>
          <cell r="AJ562" t="str">
            <v>Y</v>
          </cell>
        </row>
        <row r="563">
          <cell r="A563" t="str">
            <v>07-16-b-02</v>
          </cell>
          <cell r="B563" t="str">
            <v>Perf. pacca brick wall 1/2 brick thick in ground floor : Cement, sand mortar 1:3</v>
          </cell>
          <cell r="C563" t="str">
            <v>100 Sft</v>
          </cell>
          <cell r="D563" t="str">
            <v>2,222.70</v>
          </cell>
          <cell r="E563" t="str">
            <v>5,331.92</v>
          </cell>
          <cell r="F563" t="str">
            <v>m2</v>
          </cell>
          <cell r="G563" t="str">
            <v>239.16</v>
          </cell>
          <cell r="H563">
            <v>573.71</v>
          </cell>
          <cell r="I563">
            <v>0</v>
          </cell>
          <cell r="J563">
            <v>0</v>
          </cell>
          <cell r="K563">
            <v>1.5</v>
          </cell>
          <cell r="L563" t="str">
            <v>Bags</v>
          </cell>
          <cell r="M563">
            <v>0.161</v>
          </cell>
          <cell r="N563" t="str">
            <v>Bags</v>
          </cell>
          <cell r="O563">
            <v>338</v>
          </cell>
          <cell r="P563" t="str">
            <v>Nos.</v>
          </cell>
          <cell r="Q563">
            <v>36.380000000000003</v>
          </cell>
          <cell r="R563" t="str">
            <v>Nos.</v>
          </cell>
          <cell r="S563">
            <v>0</v>
          </cell>
          <cell r="T563">
            <v>0</v>
          </cell>
          <cell r="U563">
            <v>0</v>
          </cell>
          <cell r="V563">
            <v>0</v>
          </cell>
          <cell r="W563">
            <v>0</v>
          </cell>
          <cell r="X563">
            <v>0</v>
          </cell>
          <cell r="Y563">
            <v>0</v>
          </cell>
          <cell r="Z563">
            <v>0</v>
          </cell>
          <cell r="AA563">
            <v>0</v>
          </cell>
          <cell r="AB563">
            <v>0</v>
          </cell>
          <cell r="AC563">
            <v>0</v>
          </cell>
          <cell r="AD563">
            <v>0</v>
          </cell>
          <cell r="AE563">
            <v>0</v>
          </cell>
          <cell r="AF563">
            <v>0</v>
          </cell>
          <cell r="AG563">
            <v>0</v>
          </cell>
          <cell r="AH563">
            <v>0</v>
          </cell>
          <cell r="AI563">
            <v>376.041</v>
          </cell>
          <cell r="AJ563" t="str">
            <v>Y</v>
          </cell>
        </row>
        <row r="564">
          <cell r="A564" t="str">
            <v>07-16-b-03</v>
          </cell>
          <cell r="B564" t="str">
            <v>Perf. pacca brick wall 1/2 brick thick in ground floor : Cement, sand mortar 1:4</v>
          </cell>
          <cell r="C564" t="str">
            <v>100 Sft</v>
          </cell>
          <cell r="D564" t="str">
            <v>2,222.70</v>
          </cell>
          <cell r="E564" t="str">
            <v>5,168.69</v>
          </cell>
          <cell r="F564" t="str">
            <v>m2</v>
          </cell>
          <cell r="G564" t="str">
            <v>239.16</v>
          </cell>
          <cell r="H564">
            <v>556.15</v>
          </cell>
          <cell r="I564">
            <v>0</v>
          </cell>
          <cell r="J564">
            <v>0</v>
          </cell>
          <cell r="K564">
            <v>1.2</v>
          </cell>
          <cell r="L564" t="str">
            <v>Bags</v>
          </cell>
          <cell r="M564">
            <v>0.129</v>
          </cell>
          <cell r="N564" t="str">
            <v>Bags</v>
          </cell>
          <cell r="O564">
            <v>338</v>
          </cell>
          <cell r="P564" t="str">
            <v>Nos.</v>
          </cell>
          <cell r="Q564">
            <v>36.380000000000003</v>
          </cell>
          <cell r="R564" t="str">
            <v>Nos.</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0</v>
          </cell>
          <cell r="AI564">
            <v>375.709</v>
          </cell>
          <cell r="AJ564" t="str">
            <v>Y</v>
          </cell>
        </row>
        <row r="565">
          <cell r="A565" t="str">
            <v>07-16-b-04</v>
          </cell>
          <cell r="B565" t="str">
            <v>Perf. pacca brick wall 1/2 brick thick in ground floor : Cement, sand mortar 1:5</v>
          </cell>
          <cell r="C565" t="str">
            <v>100 Sft</v>
          </cell>
          <cell r="D565" t="str">
            <v>2,222.70</v>
          </cell>
          <cell r="E565" t="str">
            <v>5,059.45</v>
          </cell>
          <cell r="F565" t="str">
            <v>m2</v>
          </cell>
          <cell r="G565" t="str">
            <v>239.16</v>
          </cell>
          <cell r="H565">
            <v>544.4</v>
          </cell>
          <cell r="I565">
            <v>0</v>
          </cell>
          <cell r="J565">
            <v>0</v>
          </cell>
          <cell r="K565">
            <v>1</v>
          </cell>
          <cell r="L565" t="str">
            <v>Bags</v>
          </cell>
          <cell r="M565">
            <v>0.108</v>
          </cell>
          <cell r="N565" t="str">
            <v>Bags</v>
          </cell>
          <cell r="O565">
            <v>338</v>
          </cell>
          <cell r="P565" t="str">
            <v>Nos.</v>
          </cell>
          <cell r="Q565">
            <v>36.380000000000003</v>
          </cell>
          <cell r="R565" t="str">
            <v>Nos.</v>
          </cell>
          <cell r="S565">
            <v>0</v>
          </cell>
          <cell r="T565">
            <v>0</v>
          </cell>
          <cell r="U565">
            <v>0</v>
          </cell>
          <cell r="V565">
            <v>0</v>
          </cell>
          <cell r="W565">
            <v>0</v>
          </cell>
          <cell r="X565">
            <v>0</v>
          </cell>
          <cell r="Y565">
            <v>0</v>
          </cell>
          <cell r="Z565">
            <v>0</v>
          </cell>
          <cell r="AA565">
            <v>0</v>
          </cell>
          <cell r="AB565">
            <v>0</v>
          </cell>
          <cell r="AC565">
            <v>0</v>
          </cell>
          <cell r="AD565">
            <v>0</v>
          </cell>
          <cell r="AE565">
            <v>0</v>
          </cell>
          <cell r="AF565">
            <v>0</v>
          </cell>
          <cell r="AG565">
            <v>0</v>
          </cell>
          <cell r="AH565">
            <v>0</v>
          </cell>
          <cell r="AI565">
            <v>375.488</v>
          </cell>
          <cell r="AJ565" t="str">
            <v>Y</v>
          </cell>
        </row>
        <row r="566">
          <cell r="A566" t="str">
            <v>07-16-b-05</v>
          </cell>
          <cell r="B566" t="str">
            <v>Perf. pacca brick wall 1/2 brick thick in ground floor : Cement, sand mortar 1:6</v>
          </cell>
          <cell r="C566" t="str">
            <v>100 Sft</v>
          </cell>
          <cell r="D566" t="str">
            <v>2,222.70</v>
          </cell>
          <cell r="E566" t="str">
            <v>4,982.37</v>
          </cell>
          <cell r="F566" t="str">
            <v>m2</v>
          </cell>
          <cell r="G566" t="str">
            <v>239.16</v>
          </cell>
          <cell r="H566">
            <v>536.1</v>
          </cell>
          <cell r="I566">
            <v>0</v>
          </cell>
          <cell r="J566">
            <v>0</v>
          </cell>
          <cell r="K566">
            <v>0.86</v>
          </cell>
          <cell r="L566" t="str">
            <v>Bags</v>
          </cell>
          <cell r="M566">
            <v>9.2999999999999999E-2</v>
          </cell>
          <cell r="N566" t="str">
            <v>Bags</v>
          </cell>
          <cell r="O566">
            <v>338</v>
          </cell>
          <cell r="P566" t="str">
            <v>Nos.</v>
          </cell>
          <cell r="Q566">
            <v>36.380000000000003</v>
          </cell>
          <cell r="R566" t="str">
            <v>Nos.</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0</v>
          </cell>
          <cell r="AI566">
            <v>375.33299999999997</v>
          </cell>
          <cell r="AJ566" t="str">
            <v>Y</v>
          </cell>
        </row>
        <row r="567">
          <cell r="A567" t="str">
            <v>07-16-b-06</v>
          </cell>
          <cell r="B567" t="str">
            <v>Perf. pacca brick wall 1/2 brick thick in ground floor : Cement, sand mortar 1:7</v>
          </cell>
          <cell r="C567" t="str">
            <v>100 Sft</v>
          </cell>
          <cell r="D567" t="str">
            <v>2,222.70</v>
          </cell>
          <cell r="E567" t="str">
            <v>4,925.08</v>
          </cell>
          <cell r="F567" t="str">
            <v>m2</v>
          </cell>
          <cell r="G567" t="str">
            <v>239.16</v>
          </cell>
          <cell r="H567">
            <v>529.94000000000005</v>
          </cell>
          <cell r="I567">
            <v>0</v>
          </cell>
          <cell r="J567">
            <v>0</v>
          </cell>
          <cell r="K567">
            <v>0.75</v>
          </cell>
          <cell r="L567" t="str">
            <v>Bags</v>
          </cell>
          <cell r="M567">
            <v>8.1000000000000003E-2</v>
          </cell>
          <cell r="N567" t="str">
            <v>Bags</v>
          </cell>
          <cell r="O567">
            <v>338</v>
          </cell>
          <cell r="P567" t="str">
            <v>Nos.</v>
          </cell>
          <cell r="Q567">
            <v>36.380000000000003</v>
          </cell>
          <cell r="R567" t="str">
            <v>Nos.</v>
          </cell>
          <cell r="S567">
            <v>0</v>
          </cell>
          <cell r="T567">
            <v>0</v>
          </cell>
          <cell r="U567">
            <v>0</v>
          </cell>
          <cell r="V567">
            <v>0</v>
          </cell>
          <cell r="W567">
            <v>0</v>
          </cell>
          <cell r="X567">
            <v>0</v>
          </cell>
          <cell r="Y567">
            <v>0</v>
          </cell>
          <cell r="Z567">
            <v>0</v>
          </cell>
          <cell r="AA567">
            <v>0</v>
          </cell>
          <cell r="AB567">
            <v>0</v>
          </cell>
          <cell r="AC567">
            <v>0</v>
          </cell>
          <cell r="AD567">
            <v>0</v>
          </cell>
          <cell r="AE567">
            <v>0</v>
          </cell>
          <cell r="AF567">
            <v>0</v>
          </cell>
          <cell r="AG567">
            <v>0</v>
          </cell>
          <cell r="AH567">
            <v>0</v>
          </cell>
          <cell r="AI567">
            <v>375.21100000000001</v>
          </cell>
          <cell r="AJ567" t="str">
            <v>Y</v>
          </cell>
        </row>
        <row r="568">
          <cell r="A568" t="str">
            <v>07-16-b-07</v>
          </cell>
          <cell r="B568" t="str">
            <v>Perf. pacca brick wall 1/2 brick thick in ground floor : Cement, sand mortar 1:8</v>
          </cell>
          <cell r="C568" t="str">
            <v>100 Sft</v>
          </cell>
          <cell r="D568" t="str">
            <v>2,223.13</v>
          </cell>
          <cell r="E568" t="str">
            <v>4,879.84</v>
          </cell>
          <cell r="F568" t="str">
            <v>m2</v>
          </cell>
          <cell r="G568" t="str">
            <v>239.21</v>
          </cell>
          <cell r="H568">
            <v>525.07000000000005</v>
          </cell>
          <cell r="I568">
            <v>0</v>
          </cell>
          <cell r="J568">
            <v>0</v>
          </cell>
          <cell r="K568">
            <v>0.67</v>
          </cell>
          <cell r="L568" t="str">
            <v>Bags</v>
          </cell>
          <cell r="M568">
            <v>7.1999999999999995E-2</v>
          </cell>
          <cell r="N568" t="str">
            <v>Bags</v>
          </cell>
          <cell r="O568">
            <v>338</v>
          </cell>
          <cell r="P568" t="str">
            <v>Nos.</v>
          </cell>
          <cell r="Q568">
            <v>36.380000000000003</v>
          </cell>
          <cell r="R568" t="str">
            <v>Nos.</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0</v>
          </cell>
          <cell r="AH568">
            <v>0</v>
          </cell>
          <cell r="AI568">
            <v>375.12200000000001</v>
          </cell>
          <cell r="AJ568" t="str">
            <v>Y</v>
          </cell>
        </row>
        <row r="569">
          <cell r="A569" t="str">
            <v>07-16-c-01</v>
          </cell>
          <cell r="B569" t="str">
            <v>Perf. pacca brick wall 1/2 brick thick in ground floor : Lime, cement, sand mortar 1:1:6</v>
          </cell>
          <cell r="C569" t="str">
            <v>100 Sft</v>
          </cell>
          <cell r="D569" t="str">
            <v>2,222.70</v>
          </cell>
          <cell r="E569" t="str">
            <v>5,786.88</v>
          </cell>
          <cell r="F569" t="str">
            <v>m2</v>
          </cell>
          <cell r="G569" t="str">
            <v>239.16</v>
          </cell>
          <cell r="H569">
            <v>622.66999999999996</v>
          </cell>
          <cell r="I569">
            <v>0</v>
          </cell>
          <cell r="J569">
            <v>0</v>
          </cell>
          <cell r="K569">
            <v>0.8</v>
          </cell>
          <cell r="L569" t="str">
            <v>Bags</v>
          </cell>
          <cell r="M569">
            <v>8.5999999999999993E-2</v>
          </cell>
          <cell r="N569" t="str">
            <v>Bags</v>
          </cell>
          <cell r="O569">
            <v>338</v>
          </cell>
          <cell r="P569" t="str">
            <v>Nos.</v>
          </cell>
          <cell r="Q569">
            <v>36.380000000000003</v>
          </cell>
          <cell r="R569" t="str">
            <v>Nos.</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375.26600000000002</v>
          </cell>
          <cell r="AJ569" t="str">
            <v>Y</v>
          </cell>
        </row>
        <row r="570">
          <cell r="A570" t="str">
            <v>07-16-c-02</v>
          </cell>
          <cell r="B570" t="str">
            <v>Perf. pacca brick wall 1/2 brick thick in ground floor : Lime, cement, sand mortar 1:1:7</v>
          </cell>
          <cell r="C570" t="str">
            <v>100 Sft</v>
          </cell>
          <cell r="D570" t="str">
            <v>2,222.70</v>
          </cell>
          <cell r="E570" t="str">
            <v>5,729.44</v>
          </cell>
          <cell r="F570" t="str">
            <v>m2</v>
          </cell>
          <cell r="G570" t="str">
            <v>239.16</v>
          </cell>
          <cell r="H570">
            <v>616.49</v>
          </cell>
          <cell r="I570">
            <v>0</v>
          </cell>
          <cell r="J570">
            <v>0</v>
          </cell>
          <cell r="K570">
            <v>0.71</v>
          </cell>
          <cell r="L570" t="str">
            <v>Bags</v>
          </cell>
          <cell r="M570">
            <v>7.5999999999999998E-2</v>
          </cell>
          <cell r="N570" t="str">
            <v>Bags</v>
          </cell>
          <cell r="O570">
            <v>338</v>
          </cell>
          <cell r="P570" t="str">
            <v>Nos.</v>
          </cell>
          <cell r="Q570">
            <v>36.380000000000003</v>
          </cell>
          <cell r="R570" t="str">
            <v>Nos.</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0</v>
          </cell>
          <cell r="AH570">
            <v>0</v>
          </cell>
          <cell r="AI570">
            <v>375.166</v>
          </cell>
          <cell r="AJ570" t="str">
            <v>Y</v>
          </cell>
        </row>
        <row r="571">
          <cell r="A571" t="str">
            <v>07-16-c-03</v>
          </cell>
          <cell r="B571" t="str">
            <v xml:space="preserve">Perf. pacca brick wall 1/2 brick thick in ground floor :  Lime, cement, sand mortar 1:1:8 </v>
          </cell>
          <cell r="C571" t="str">
            <v>100 Sft</v>
          </cell>
          <cell r="D571" t="str">
            <v>2,222.70</v>
          </cell>
          <cell r="E571" t="str">
            <v>5,673.96</v>
          </cell>
          <cell r="F571" t="str">
            <v>m2</v>
          </cell>
          <cell r="G571" t="str">
            <v>239.16</v>
          </cell>
          <cell r="H571">
            <v>610.52</v>
          </cell>
          <cell r="I571">
            <v>0</v>
          </cell>
          <cell r="J571">
            <v>0</v>
          </cell>
          <cell r="K571">
            <v>0.64</v>
          </cell>
          <cell r="L571" t="str">
            <v>Bags</v>
          </cell>
          <cell r="M571">
            <v>6.9000000000000006E-2</v>
          </cell>
          <cell r="N571" t="str">
            <v>Bags</v>
          </cell>
          <cell r="O571">
            <v>338</v>
          </cell>
          <cell r="P571" t="str">
            <v>Nos.</v>
          </cell>
          <cell r="Q571">
            <v>36.380000000000003</v>
          </cell>
          <cell r="R571" t="str">
            <v>Nos.</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375.089</v>
          </cell>
          <cell r="AJ571" t="str">
            <v>Y</v>
          </cell>
        </row>
        <row r="572">
          <cell r="A572" t="str">
            <v>07-16-c-04</v>
          </cell>
          <cell r="B572" t="str">
            <v>Perf. pacca brick wall 1/2 brick thick in ground floor :  Lime, cement, sand mortar 1:1:9</v>
          </cell>
          <cell r="C572" t="str">
            <v>100 Sft</v>
          </cell>
          <cell r="D572" t="str">
            <v>2,222.70</v>
          </cell>
          <cell r="E572" t="str">
            <v>5,624.39</v>
          </cell>
          <cell r="F572" t="str">
            <v>m2</v>
          </cell>
          <cell r="G572" t="str">
            <v>239.16</v>
          </cell>
          <cell r="H572">
            <v>605.17999999999995</v>
          </cell>
          <cell r="I572">
            <v>0</v>
          </cell>
          <cell r="J572">
            <v>0</v>
          </cell>
          <cell r="K572">
            <v>0.57999999999999996</v>
          </cell>
          <cell r="L572" t="str">
            <v>Bags</v>
          </cell>
          <cell r="M572">
            <v>6.2E-2</v>
          </cell>
          <cell r="N572" t="str">
            <v>Bags</v>
          </cell>
          <cell r="O572">
            <v>338</v>
          </cell>
          <cell r="P572" t="str">
            <v>Nos.</v>
          </cell>
          <cell r="Q572">
            <v>36.380000000000003</v>
          </cell>
          <cell r="R572" t="str">
            <v>Nos.</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375.02199999999999</v>
          </cell>
          <cell r="AJ572" t="str">
            <v>Y</v>
          </cell>
        </row>
        <row r="573">
          <cell r="A573" t="str">
            <v>07-16-c-05</v>
          </cell>
          <cell r="B573" t="str">
            <v>Perf. pacca brick wall 1/2 brick thick in ground floor : Lime, cement, sand mortar 1:1:10</v>
          </cell>
          <cell r="C573" t="str">
            <v>100 Sft</v>
          </cell>
          <cell r="D573" t="str">
            <v>2,222.70</v>
          </cell>
          <cell r="E573" t="str">
            <v>5,596.80</v>
          </cell>
          <cell r="F573" t="str">
            <v>m2</v>
          </cell>
          <cell r="G573" t="str">
            <v>239.16</v>
          </cell>
          <cell r="H573">
            <v>602.22</v>
          </cell>
          <cell r="I573">
            <v>0</v>
          </cell>
          <cell r="J573">
            <v>0</v>
          </cell>
          <cell r="K573">
            <v>0.54</v>
          </cell>
          <cell r="L573" t="str">
            <v>Bags</v>
          </cell>
          <cell r="M573">
            <v>5.8000000000000003E-2</v>
          </cell>
          <cell r="N573" t="str">
            <v>Bags</v>
          </cell>
          <cell r="O573">
            <v>338</v>
          </cell>
          <cell r="P573" t="str">
            <v>Nos.</v>
          </cell>
          <cell r="Q573">
            <v>36.380000000000003</v>
          </cell>
          <cell r="R573" t="str">
            <v>Nos.</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0</v>
          </cell>
          <cell r="AI573">
            <v>374.97800000000001</v>
          </cell>
          <cell r="AJ573" t="str">
            <v>Y</v>
          </cell>
        </row>
        <row r="574">
          <cell r="A574" t="str">
            <v>07-16-d</v>
          </cell>
          <cell r="B574" t="str">
            <v>Perf. pacca brick wall 1/2 brick thick in ground floor : Lime, sand mortar 1:2</v>
          </cell>
          <cell r="C574" t="str">
            <v>100 Sft</v>
          </cell>
          <cell r="D574" t="str">
            <v>2,222.70</v>
          </cell>
          <cell r="E574" t="str">
            <v>5,650.13</v>
          </cell>
          <cell r="F574" t="str">
            <v>m2</v>
          </cell>
          <cell r="G574" t="str">
            <v>239.16</v>
          </cell>
          <cell r="H574">
            <v>607.95000000000005</v>
          </cell>
          <cell r="I574">
            <v>0</v>
          </cell>
          <cell r="J574">
            <v>0</v>
          </cell>
          <cell r="K574">
            <v>0</v>
          </cell>
          <cell r="L574">
            <v>0</v>
          </cell>
          <cell r="M574">
            <v>0</v>
          </cell>
          <cell r="N574">
            <v>0</v>
          </cell>
          <cell r="O574">
            <v>338</v>
          </cell>
          <cell r="P574" t="str">
            <v>Nos.</v>
          </cell>
          <cell r="Q574">
            <v>36.380000000000003</v>
          </cell>
          <cell r="R574" t="str">
            <v>Nos.</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0</v>
          </cell>
          <cell r="AI574">
            <v>374.38</v>
          </cell>
          <cell r="AJ574" t="str">
            <v>Y</v>
          </cell>
        </row>
        <row r="575">
          <cell r="A575" t="str">
            <v>07-17-a</v>
          </cell>
          <cell r="B575" t="str">
            <v>Add extra labour on item No. 07-16 for pacca brick work in First floor</v>
          </cell>
          <cell r="C575" t="str">
            <v>100 Sft</v>
          </cell>
          <cell r="D575" t="str">
            <v>317.75</v>
          </cell>
          <cell r="E575" t="str">
            <v>341.95</v>
          </cell>
          <cell r="F575" t="str">
            <v>m2</v>
          </cell>
          <cell r="G575" t="str">
            <v>34.19</v>
          </cell>
          <cell r="H575">
            <v>36.79</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t="str">
            <v>N</v>
          </cell>
        </row>
        <row r="576">
          <cell r="A576" t="str">
            <v>07-17-b</v>
          </cell>
          <cell r="B576" t="str">
            <v>Add extra labour on item No. 07-16 for pacca brick work in Second floor</v>
          </cell>
          <cell r="C576" t="str">
            <v>100 Sft</v>
          </cell>
          <cell r="D576" t="str">
            <v>736.25</v>
          </cell>
          <cell r="E576" t="str">
            <v>760.45</v>
          </cell>
          <cell r="F576" t="str">
            <v>m2</v>
          </cell>
          <cell r="G576" t="str">
            <v>79.22</v>
          </cell>
          <cell r="H576">
            <v>81.819999999999993</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t="str">
            <v>N</v>
          </cell>
        </row>
        <row r="577">
          <cell r="A577" t="str">
            <v>07-17-c</v>
          </cell>
          <cell r="B577" t="str">
            <v>Add extra labour on item No. 07-16 for pacca brick work in Third floor</v>
          </cell>
          <cell r="C577" t="str">
            <v>100 Sft</v>
          </cell>
          <cell r="D577" t="str">
            <v>1,154.75</v>
          </cell>
          <cell r="E577" t="str">
            <v>1,185.00</v>
          </cell>
          <cell r="F577" t="str">
            <v>m2</v>
          </cell>
          <cell r="G577" t="str">
            <v>124.25</v>
          </cell>
          <cell r="H577">
            <v>127.51</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cell r="AF577">
            <v>0</v>
          </cell>
          <cell r="AG577">
            <v>0</v>
          </cell>
          <cell r="AH577">
            <v>0</v>
          </cell>
          <cell r="AI577">
            <v>0</v>
          </cell>
          <cell r="AJ577" t="str">
            <v>N</v>
          </cell>
        </row>
        <row r="578">
          <cell r="A578" t="str">
            <v>07-17-d</v>
          </cell>
          <cell r="B578" t="str">
            <v>Add extra labour on item No. 07-16 for pacca brick work in Fourth &amp; subsequent floors.</v>
          </cell>
          <cell r="C578" t="str">
            <v>100 Sft</v>
          </cell>
          <cell r="D578" t="str">
            <v>1,883.25</v>
          </cell>
          <cell r="E578" t="str">
            <v>1,925.60</v>
          </cell>
          <cell r="F578" t="str">
            <v>m2</v>
          </cell>
          <cell r="G578" t="str">
            <v>202.64</v>
          </cell>
          <cell r="H578">
            <v>207.19</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0</v>
          </cell>
          <cell r="AI578">
            <v>0</v>
          </cell>
          <cell r="AJ578" t="str">
            <v>N</v>
          </cell>
        </row>
        <row r="579">
          <cell r="A579" t="str">
            <v>07-18-a</v>
          </cell>
          <cell r="B579" t="str">
            <v>Perf. pacca brick wall 1 brick thick in ground floor : Mud mortar</v>
          </cell>
          <cell r="C579" t="str">
            <v>100 Sft</v>
          </cell>
          <cell r="D579" t="str">
            <v>2,550.06</v>
          </cell>
          <cell r="E579" t="str">
            <v>8,191.69</v>
          </cell>
          <cell r="F579" t="str">
            <v>m2</v>
          </cell>
          <cell r="G579" t="str">
            <v>274.39</v>
          </cell>
          <cell r="H579">
            <v>881.43</v>
          </cell>
          <cell r="I579">
            <v>0</v>
          </cell>
          <cell r="J579">
            <v>0</v>
          </cell>
          <cell r="K579">
            <v>0</v>
          </cell>
          <cell r="L579">
            <v>0</v>
          </cell>
          <cell r="M579">
            <v>0</v>
          </cell>
          <cell r="N579">
            <v>0</v>
          </cell>
          <cell r="O579">
            <v>675</v>
          </cell>
          <cell r="P579" t="str">
            <v>Nos.</v>
          </cell>
          <cell r="Q579">
            <v>72.66</v>
          </cell>
          <cell r="R579" t="str">
            <v>Nos.</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0</v>
          </cell>
          <cell r="AI579">
            <v>747.66</v>
          </cell>
          <cell r="AJ579" t="str">
            <v>Y</v>
          </cell>
        </row>
        <row r="580">
          <cell r="A580" t="str">
            <v>07-18-b-01</v>
          </cell>
          <cell r="B580" t="str">
            <v>Perf. pacca brick wall 1 brick thick in ground floor :Cement, sand mortar 1:2</v>
          </cell>
          <cell r="C580" t="str">
            <v>100 Sft</v>
          </cell>
          <cell r="D580" t="str">
            <v>3,277.32</v>
          </cell>
          <cell r="E580" t="str">
            <v>11,263.92</v>
          </cell>
          <cell r="F580" t="str">
            <v>m2</v>
          </cell>
          <cell r="G580" t="str">
            <v>352.64</v>
          </cell>
          <cell r="H580">
            <v>1212</v>
          </cell>
          <cell r="I580">
            <v>0</v>
          </cell>
          <cell r="J580">
            <v>0</v>
          </cell>
          <cell r="K580">
            <v>4</v>
          </cell>
          <cell r="L580" t="str">
            <v>Bags</v>
          </cell>
          <cell r="M580">
            <v>0.43099999999999999</v>
          </cell>
          <cell r="N580" t="str">
            <v>Bags</v>
          </cell>
          <cell r="O580">
            <v>675</v>
          </cell>
          <cell r="P580" t="str">
            <v>Nos.</v>
          </cell>
          <cell r="Q580">
            <v>72.66</v>
          </cell>
          <cell r="R580" t="str">
            <v>Nos.</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752.09100000000001</v>
          </cell>
          <cell r="AJ580" t="str">
            <v>Y</v>
          </cell>
        </row>
        <row r="581">
          <cell r="A581" t="str">
            <v>07-18-b-02</v>
          </cell>
          <cell r="B581" t="str">
            <v>Perf. pacca brick wall 1 brick thick in ground floor :Cement, sand mortar 1:3</v>
          </cell>
          <cell r="C581" t="str">
            <v>100 Sft</v>
          </cell>
          <cell r="D581" t="str">
            <v>3,277.32</v>
          </cell>
          <cell r="E581" t="str">
            <v>10,717.76</v>
          </cell>
          <cell r="F581" t="str">
            <v>m2</v>
          </cell>
          <cell r="G581" t="str">
            <v>352.64</v>
          </cell>
          <cell r="H581">
            <v>1153.23</v>
          </cell>
          <cell r="I581">
            <v>0</v>
          </cell>
          <cell r="J581">
            <v>0</v>
          </cell>
          <cell r="K581">
            <v>3</v>
          </cell>
          <cell r="L581" t="str">
            <v>Bags</v>
          </cell>
          <cell r="M581">
            <v>0.32300000000000001</v>
          </cell>
          <cell r="N581" t="str">
            <v>Bags</v>
          </cell>
          <cell r="O581">
            <v>675</v>
          </cell>
          <cell r="P581" t="str">
            <v>Nos.</v>
          </cell>
          <cell r="Q581">
            <v>72.66</v>
          </cell>
          <cell r="R581" t="str">
            <v>Nos.</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0</v>
          </cell>
          <cell r="AG581">
            <v>0</v>
          </cell>
          <cell r="AH581">
            <v>0</v>
          </cell>
          <cell r="AI581">
            <v>750.98299999999995</v>
          </cell>
          <cell r="AJ581" t="str">
            <v>Y</v>
          </cell>
        </row>
        <row r="582">
          <cell r="A582" t="str">
            <v>07-18-b-03</v>
          </cell>
          <cell r="B582" t="str">
            <v>Perf. pacca brick wall 1 brick thick in ground floor :Cement, sand mortar 1:4</v>
          </cell>
          <cell r="C582" t="str">
            <v>100 Sft</v>
          </cell>
          <cell r="D582" t="str">
            <v>3,277.32</v>
          </cell>
          <cell r="E582" t="str">
            <v>10,390.06</v>
          </cell>
          <cell r="F582" t="str">
            <v>m2</v>
          </cell>
          <cell r="G582" t="str">
            <v>352.64</v>
          </cell>
          <cell r="H582">
            <v>1117.97</v>
          </cell>
          <cell r="I582">
            <v>0</v>
          </cell>
          <cell r="J582">
            <v>0</v>
          </cell>
          <cell r="K582">
            <v>2.4</v>
          </cell>
          <cell r="L582" t="str">
            <v>Bags</v>
          </cell>
          <cell r="M582">
            <v>0.25800000000000001</v>
          </cell>
          <cell r="N582" t="str">
            <v>Bags</v>
          </cell>
          <cell r="O582">
            <v>675</v>
          </cell>
          <cell r="P582" t="str">
            <v>Nos.</v>
          </cell>
          <cell r="Q582">
            <v>72.66</v>
          </cell>
          <cell r="R582" t="str">
            <v>Nos.</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0</v>
          </cell>
          <cell r="AH582">
            <v>0</v>
          </cell>
          <cell r="AI582">
            <v>750.31799999999998</v>
          </cell>
          <cell r="AJ582" t="str">
            <v>Y</v>
          </cell>
        </row>
        <row r="583">
          <cell r="A583" t="str">
            <v>07-18-b-04</v>
          </cell>
          <cell r="B583" t="str">
            <v>Perf. pacca brick wall 1 brick thick in ground floor :Cement, sand mortar 1:5</v>
          </cell>
          <cell r="C583" t="str">
            <v>100 Sft</v>
          </cell>
          <cell r="D583" t="str">
            <v>3,277.32</v>
          </cell>
          <cell r="E583" t="str">
            <v>10,171.60</v>
          </cell>
          <cell r="F583" t="str">
            <v>m2</v>
          </cell>
          <cell r="G583" t="str">
            <v>352.64</v>
          </cell>
          <cell r="H583">
            <v>1094.46</v>
          </cell>
          <cell r="I583">
            <v>0</v>
          </cell>
          <cell r="J583">
            <v>0</v>
          </cell>
          <cell r="K583">
            <v>2</v>
          </cell>
          <cell r="L583" t="str">
            <v>Bags</v>
          </cell>
          <cell r="M583">
            <v>0.215</v>
          </cell>
          <cell r="N583" t="str">
            <v>Bags</v>
          </cell>
          <cell r="O583">
            <v>675</v>
          </cell>
          <cell r="P583" t="str">
            <v>Nos.</v>
          </cell>
          <cell r="Q583">
            <v>72.66</v>
          </cell>
          <cell r="R583" t="str">
            <v>Nos.</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0</v>
          </cell>
          <cell r="AH583">
            <v>0</v>
          </cell>
          <cell r="AI583">
            <v>749.875</v>
          </cell>
          <cell r="AJ583" t="str">
            <v>Y</v>
          </cell>
        </row>
        <row r="584">
          <cell r="A584" t="str">
            <v>07-18-b-05</v>
          </cell>
          <cell r="B584" t="str">
            <v>Perf. pacca brick wall 1 brick thick in ground floor : Cement, sand mortar 1:6</v>
          </cell>
          <cell r="C584" t="str">
            <v>100 Sft</v>
          </cell>
          <cell r="D584" t="str">
            <v>3,277.32</v>
          </cell>
          <cell r="E584" t="str">
            <v>10,017.43</v>
          </cell>
          <cell r="F584" t="str">
            <v>m2</v>
          </cell>
          <cell r="G584" t="str">
            <v>352.64</v>
          </cell>
          <cell r="H584">
            <v>1077.8800000000001</v>
          </cell>
          <cell r="I584">
            <v>0</v>
          </cell>
          <cell r="J584">
            <v>0</v>
          </cell>
          <cell r="K584">
            <v>1.72</v>
          </cell>
          <cell r="L584" t="str">
            <v>Bags</v>
          </cell>
          <cell r="M584">
            <v>0.185</v>
          </cell>
          <cell r="N584" t="str">
            <v>Bags</v>
          </cell>
          <cell r="O584">
            <v>675</v>
          </cell>
          <cell r="P584" t="str">
            <v>Nos.</v>
          </cell>
          <cell r="Q584">
            <v>72.66</v>
          </cell>
          <cell r="R584" t="str">
            <v>Nos.</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749.56499999999994</v>
          </cell>
          <cell r="AJ584" t="str">
            <v>Y</v>
          </cell>
        </row>
        <row r="585">
          <cell r="A585" t="str">
            <v>07-18-b-06</v>
          </cell>
          <cell r="B585" t="str">
            <v>Perf. pacca brick wall 1 brick thick in ground floor :Cement, sand mortar 1:7</v>
          </cell>
          <cell r="C585" t="str">
            <v>100 Sft</v>
          </cell>
          <cell r="D585" t="str">
            <v>3,277.32</v>
          </cell>
          <cell r="E585" t="str">
            <v>9,898.64</v>
          </cell>
          <cell r="F585" t="str">
            <v>m2</v>
          </cell>
          <cell r="G585" t="str">
            <v>352.64</v>
          </cell>
          <cell r="H585">
            <v>1065.0899999999999</v>
          </cell>
          <cell r="I585">
            <v>0</v>
          </cell>
          <cell r="J585">
            <v>0</v>
          </cell>
          <cell r="K585">
            <v>1.5</v>
          </cell>
          <cell r="L585" t="str">
            <v>Bags</v>
          </cell>
          <cell r="M585">
            <v>0.161</v>
          </cell>
          <cell r="N585" t="str">
            <v>Bags</v>
          </cell>
          <cell r="O585">
            <v>675</v>
          </cell>
          <cell r="P585" t="str">
            <v>Nos.</v>
          </cell>
          <cell r="Q585">
            <v>72.66</v>
          </cell>
          <cell r="R585" t="str">
            <v>Nos.</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749.32099999999991</v>
          </cell>
          <cell r="AJ585" t="str">
            <v>Y</v>
          </cell>
        </row>
        <row r="586">
          <cell r="A586" t="str">
            <v>07-18-b-07</v>
          </cell>
          <cell r="B586" t="str">
            <v>Perf. pacca brick wall 1 brick thick in ground floor :Cement, sand mortar 1:8</v>
          </cell>
          <cell r="C586" t="str">
            <v>100 Sft</v>
          </cell>
          <cell r="D586" t="str">
            <v>3,277.32</v>
          </cell>
          <cell r="E586" t="str">
            <v>9,805.73</v>
          </cell>
          <cell r="F586" t="str">
            <v>m2</v>
          </cell>
          <cell r="G586" t="str">
            <v>352.64</v>
          </cell>
          <cell r="H586">
            <v>1055.0999999999999</v>
          </cell>
          <cell r="I586">
            <v>0</v>
          </cell>
          <cell r="J586">
            <v>0</v>
          </cell>
          <cell r="K586">
            <v>1.33</v>
          </cell>
          <cell r="L586" t="str">
            <v>Bags</v>
          </cell>
          <cell r="M586">
            <v>0.14299999999999999</v>
          </cell>
          <cell r="N586" t="str">
            <v>Bags</v>
          </cell>
          <cell r="O586">
            <v>675</v>
          </cell>
          <cell r="P586" t="str">
            <v>Nos.</v>
          </cell>
          <cell r="Q586">
            <v>72.66</v>
          </cell>
          <cell r="R586" t="str">
            <v>Nos.</v>
          </cell>
          <cell r="S586">
            <v>0</v>
          </cell>
          <cell r="T586">
            <v>0</v>
          </cell>
          <cell r="U586">
            <v>0</v>
          </cell>
          <cell r="V586">
            <v>0</v>
          </cell>
          <cell r="W586">
            <v>0</v>
          </cell>
          <cell r="X586">
            <v>0</v>
          </cell>
          <cell r="Y586">
            <v>0</v>
          </cell>
          <cell r="Z586">
            <v>0</v>
          </cell>
          <cell r="AA586">
            <v>0</v>
          </cell>
          <cell r="AB586">
            <v>0</v>
          </cell>
          <cell r="AC586">
            <v>0</v>
          </cell>
          <cell r="AD586">
            <v>0</v>
          </cell>
          <cell r="AE586">
            <v>0</v>
          </cell>
          <cell r="AF586">
            <v>0</v>
          </cell>
          <cell r="AG586">
            <v>0</v>
          </cell>
          <cell r="AH586">
            <v>0</v>
          </cell>
          <cell r="AI586">
            <v>749.13299999999992</v>
          </cell>
          <cell r="AJ586" t="str">
            <v>Y</v>
          </cell>
        </row>
        <row r="587">
          <cell r="A587" t="str">
            <v>07-18-c-01</v>
          </cell>
          <cell r="B587" t="str">
            <v>Perf. pacca brick wall 1 brick thick in ground floor : Lime,cement, sand mortar 1:1:6</v>
          </cell>
          <cell r="C587" t="str">
            <v>100 Sft</v>
          </cell>
          <cell r="D587" t="str">
            <v>3,277.32</v>
          </cell>
          <cell r="E587" t="str">
            <v>10,276.81</v>
          </cell>
          <cell r="F587" t="str">
            <v>m2</v>
          </cell>
          <cell r="G587" t="str">
            <v>352.64</v>
          </cell>
          <cell r="H587">
            <v>1105.78</v>
          </cell>
          <cell r="I587">
            <v>0</v>
          </cell>
          <cell r="J587">
            <v>0</v>
          </cell>
          <cell r="K587">
            <v>1.6</v>
          </cell>
          <cell r="L587" t="str">
            <v>Bags</v>
          </cell>
          <cell r="M587">
            <v>0.17199999999999999</v>
          </cell>
          <cell r="N587" t="str">
            <v>Bags</v>
          </cell>
          <cell r="O587">
            <v>675</v>
          </cell>
          <cell r="P587" t="str">
            <v>Nos.</v>
          </cell>
          <cell r="Q587">
            <v>72.66</v>
          </cell>
          <cell r="R587" t="str">
            <v>Nos.</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0</v>
          </cell>
          <cell r="AG587">
            <v>0</v>
          </cell>
          <cell r="AH587">
            <v>0</v>
          </cell>
          <cell r="AI587">
            <v>749.43200000000002</v>
          </cell>
          <cell r="AJ587" t="str">
            <v>Y</v>
          </cell>
        </row>
        <row r="588">
          <cell r="A588" t="str">
            <v>07-18-c-02</v>
          </cell>
          <cell r="B588" t="str">
            <v>Perf. pacca brick wall 1 brick thick in ground floor : Lime, cement, sand mortar 1:1:7</v>
          </cell>
          <cell r="C588" t="str">
            <v>100 Sft</v>
          </cell>
          <cell r="D588" t="str">
            <v>3,277.32</v>
          </cell>
          <cell r="E588" t="str">
            <v>10,143.39</v>
          </cell>
          <cell r="F588" t="str">
            <v>m2</v>
          </cell>
          <cell r="G588" t="str">
            <v>352.64</v>
          </cell>
          <cell r="H588">
            <v>1091.43</v>
          </cell>
          <cell r="I588">
            <v>0</v>
          </cell>
          <cell r="J588">
            <v>0</v>
          </cell>
          <cell r="K588">
            <v>1.42</v>
          </cell>
          <cell r="L588" t="str">
            <v>Bags</v>
          </cell>
          <cell r="M588">
            <v>0.153</v>
          </cell>
          <cell r="N588" t="str">
            <v>Bags</v>
          </cell>
          <cell r="O588">
            <v>675</v>
          </cell>
          <cell r="P588" t="str">
            <v>Nos.</v>
          </cell>
          <cell r="Q588">
            <v>72.66</v>
          </cell>
          <cell r="R588" t="str">
            <v>Nos.</v>
          </cell>
          <cell r="S588">
            <v>0</v>
          </cell>
          <cell r="T588">
            <v>0</v>
          </cell>
          <cell r="U588">
            <v>0</v>
          </cell>
          <cell r="V588">
            <v>0</v>
          </cell>
          <cell r="W588">
            <v>0</v>
          </cell>
          <cell r="X588">
            <v>0</v>
          </cell>
          <cell r="Y588">
            <v>0</v>
          </cell>
          <cell r="Z588">
            <v>0</v>
          </cell>
          <cell r="AA588">
            <v>0</v>
          </cell>
          <cell r="AB588">
            <v>0</v>
          </cell>
          <cell r="AC588">
            <v>0</v>
          </cell>
          <cell r="AD588">
            <v>0</v>
          </cell>
          <cell r="AE588">
            <v>0</v>
          </cell>
          <cell r="AF588">
            <v>0</v>
          </cell>
          <cell r="AG588">
            <v>0</v>
          </cell>
          <cell r="AH588">
            <v>0</v>
          </cell>
          <cell r="AI588">
            <v>749.23299999999995</v>
          </cell>
          <cell r="AJ588" t="str">
            <v>Y</v>
          </cell>
        </row>
        <row r="589">
          <cell r="A589" t="str">
            <v>07-18-c-03</v>
          </cell>
          <cell r="B589" t="str">
            <v>Perf. pacca brick wall 1 brick thick in ground floor : Lime, cement, sand mortar 1:1:8</v>
          </cell>
          <cell r="C589" t="str">
            <v>100 Sft</v>
          </cell>
          <cell r="D589" t="str">
            <v>3,277.32</v>
          </cell>
          <cell r="E589" t="str">
            <v>10,051.15</v>
          </cell>
          <cell r="F589" t="str">
            <v>m2</v>
          </cell>
          <cell r="G589" t="str">
            <v>352.64</v>
          </cell>
          <cell r="H589">
            <v>1081.5</v>
          </cell>
          <cell r="I589">
            <v>0</v>
          </cell>
          <cell r="J589">
            <v>0</v>
          </cell>
          <cell r="K589">
            <v>1.29</v>
          </cell>
          <cell r="L589" t="str">
            <v>Bags</v>
          </cell>
          <cell r="M589">
            <v>0.13900000000000001</v>
          </cell>
          <cell r="N589" t="str">
            <v>Bags</v>
          </cell>
          <cell r="O589">
            <v>675</v>
          </cell>
          <cell r="P589" t="str">
            <v>Nos.</v>
          </cell>
          <cell r="Q589">
            <v>72.66</v>
          </cell>
          <cell r="R589" t="str">
            <v>Nos.</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749.08899999999994</v>
          </cell>
          <cell r="AJ589" t="str">
            <v>Y</v>
          </cell>
        </row>
        <row r="590">
          <cell r="A590" t="str">
            <v>07-18-c-04</v>
          </cell>
          <cell r="B590" t="str">
            <v>Perf. pacca brick wall 1 brick thick in ground floor : Lime, cement, sand mortar 1:1:9</v>
          </cell>
          <cell r="C590" t="str">
            <v>100 Sft</v>
          </cell>
          <cell r="D590" t="str">
            <v>3,277.32</v>
          </cell>
          <cell r="E590" t="str">
            <v>9,954.31</v>
          </cell>
          <cell r="F590" t="str">
            <v>m2</v>
          </cell>
          <cell r="G590" t="str">
            <v>352.64</v>
          </cell>
          <cell r="H590">
            <v>1071.08</v>
          </cell>
          <cell r="I590">
            <v>0</v>
          </cell>
          <cell r="J590">
            <v>0</v>
          </cell>
          <cell r="K590">
            <v>1.1599999999999999</v>
          </cell>
          <cell r="L590" t="str">
            <v>Bags</v>
          </cell>
          <cell r="M590">
            <v>0.125</v>
          </cell>
          <cell r="N590" t="str">
            <v>Bags</v>
          </cell>
          <cell r="O590">
            <v>675</v>
          </cell>
          <cell r="P590" t="str">
            <v>Nos.</v>
          </cell>
          <cell r="Q590">
            <v>72.66</v>
          </cell>
          <cell r="R590" t="str">
            <v>Nos.</v>
          </cell>
          <cell r="S590">
            <v>0</v>
          </cell>
          <cell r="T590">
            <v>0</v>
          </cell>
          <cell r="U590">
            <v>0</v>
          </cell>
          <cell r="V590">
            <v>0</v>
          </cell>
          <cell r="W590">
            <v>0</v>
          </cell>
          <cell r="X590">
            <v>0</v>
          </cell>
          <cell r="Y590">
            <v>0</v>
          </cell>
          <cell r="Z590">
            <v>0</v>
          </cell>
          <cell r="AA590">
            <v>0</v>
          </cell>
          <cell r="AB590">
            <v>0</v>
          </cell>
          <cell r="AC590">
            <v>0</v>
          </cell>
          <cell r="AD590">
            <v>0</v>
          </cell>
          <cell r="AE590">
            <v>0</v>
          </cell>
          <cell r="AF590">
            <v>0</v>
          </cell>
          <cell r="AG590">
            <v>0</v>
          </cell>
          <cell r="AH590">
            <v>0</v>
          </cell>
          <cell r="AI590">
            <v>748.94499999999994</v>
          </cell>
          <cell r="AJ590" t="str">
            <v>Y</v>
          </cell>
        </row>
        <row r="591">
          <cell r="A591" t="str">
            <v>07-18-c-05</v>
          </cell>
          <cell r="B591" t="str">
            <v>Perf. pacca brick wall 1 brick thick in ground floor : Lime, cement, sand mortar 1:1:10</v>
          </cell>
          <cell r="C591" t="str">
            <v>100 Sft</v>
          </cell>
          <cell r="D591" t="str">
            <v>3,277.32</v>
          </cell>
          <cell r="E591" t="str">
            <v>9,890.64</v>
          </cell>
          <cell r="F591" t="str">
            <v>m2</v>
          </cell>
          <cell r="G591" t="str">
            <v>352.64</v>
          </cell>
          <cell r="H591">
            <v>1064.23</v>
          </cell>
          <cell r="I591">
            <v>0</v>
          </cell>
          <cell r="J591">
            <v>0</v>
          </cell>
          <cell r="K591">
            <v>1.07</v>
          </cell>
          <cell r="L591" t="str">
            <v>Bags</v>
          </cell>
          <cell r="M591">
            <v>0.115</v>
          </cell>
          <cell r="N591" t="str">
            <v>Bags</v>
          </cell>
          <cell r="O591">
            <v>675</v>
          </cell>
          <cell r="P591" t="str">
            <v>Nos.</v>
          </cell>
          <cell r="Q591">
            <v>72.66</v>
          </cell>
          <cell r="R591" t="str">
            <v>Nos.</v>
          </cell>
          <cell r="S591">
            <v>0</v>
          </cell>
          <cell r="T591">
            <v>0</v>
          </cell>
          <cell r="U591">
            <v>0</v>
          </cell>
          <cell r="V591">
            <v>0</v>
          </cell>
          <cell r="W591">
            <v>0</v>
          </cell>
          <cell r="X591">
            <v>0</v>
          </cell>
          <cell r="Y591">
            <v>0</v>
          </cell>
          <cell r="Z591">
            <v>0</v>
          </cell>
          <cell r="AA591">
            <v>0</v>
          </cell>
          <cell r="AB591">
            <v>0</v>
          </cell>
          <cell r="AC591">
            <v>0</v>
          </cell>
          <cell r="AD591">
            <v>0</v>
          </cell>
          <cell r="AE591">
            <v>0</v>
          </cell>
          <cell r="AF591">
            <v>0</v>
          </cell>
          <cell r="AG591">
            <v>0</v>
          </cell>
          <cell r="AH591">
            <v>0</v>
          </cell>
          <cell r="AI591">
            <v>748.84499999999991</v>
          </cell>
          <cell r="AJ591" t="str">
            <v>Y</v>
          </cell>
        </row>
        <row r="592">
          <cell r="A592" t="str">
            <v>07-18-d</v>
          </cell>
          <cell r="B592" t="str">
            <v>Perf. pacca brick wall 1 brick thick in ground floor : Lime, sand mortar 1:2</v>
          </cell>
          <cell r="C592" t="str">
            <v>100 Sft</v>
          </cell>
          <cell r="D592" t="str">
            <v>3,277.32</v>
          </cell>
          <cell r="E592" t="str">
            <v>9,968.06</v>
          </cell>
          <cell r="F592" t="str">
            <v>m2</v>
          </cell>
          <cell r="G592" t="str">
            <v>352.64</v>
          </cell>
          <cell r="H592">
            <v>1072.56</v>
          </cell>
          <cell r="I592">
            <v>0</v>
          </cell>
          <cell r="J592">
            <v>0</v>
          </cell>
          <cell r="K592">
            <v>0</v>
          </cell>
          <cell r="L592">
            <v>0</v>
          </cell>
          <cell r="M592">
            <v>0</v>
          </cell>
          <cell r="N592">
            <v>0</v>
          </cell>
          <cell r="O592">
            <v>675</v>
          </cell>
          <cell r="P592" t="str">
            <v>Nos.</v>
          </cell>
          <cell r="Q592">
            <v>72.66</v>
          </cell>
          <cell r="R592" t="str">
            <v>Nos.</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0</v>
          </cell>
          <cell r="AI592">
            <v>747.66</v>
          </cell>
          <cell r="AJ592" t="str">
            <v>Y</v>
          </cell>
        </row>
        <row r="593">
          <cell r="A593" t="str">
            <v>07-19-a</v>
          </cell>
          <cell r="B593" t="str">
            <v>Add extra labour on item No. 07-18 for perf. pacca brick work in First floor</v>
          </cell>
          <cell r="C593" t="str">
            <v>100 Sft</v>
          </cell>
          <cell r="D593" t="str">
            <v>478.64</v>
          </cell>
          <cell r="E593" t="str">
            <v>478.64</v>
          </cell>
          <cell r="F593" t="str">
            <v>m2</v>
          </cell>
          <cell r="G593" t="str">
            <v>51.50</v>
          </cell>
          <cell r="H593">
            <v>51.5</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0</v>
          </cell>
          <cell r="AI593">
            <v>0</v>
          </cell>
          <cell r="AJ593" t="str">
            <v>N</v>
          </cell>
        </row>
        <row r="594">
          <cell r="A594" t="str">
            <v>07-19-b</v>
          </cell>
          <cell r="B594" t="str">
            <v>Add extra labour on item No. 07-18 for perf. pacca brick work in Second floor</v>
          </cell>
          <cell r="C594" t="str">
            <v>100 Sft</v>
          </cell>
          <cell r="D594" t="str">
            <v>1,472.50</v>
          </cell>
          <cell r="E594" t="str">
            <v>1,472.50</v>
          </cell>
          <cell r="F594" t="str">
            <v>m2</v>
          </cell>
          <cell r="G594" t="str">
            <v>158.44</v>
          </cell>
          <cell r="H594">
            <v>158.44</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0</v>
          </cell>
          <cell r="Y594">
            <v>0</v>
          </cell>
          <cell r="Z594">
            <v>0</v>
          </cell>
          <cell r="AA594">
            <v>0</v>
          </cell>
          <cell r="AB594">
            <v>0</v>
          </cell>
          <cell r="AC594">
            <v>0</v>
          </cell>
          <cell r="AD594">
            <v>0</v>
          </cell>
          <cell r="AE594">
            <v>0</v>
          </cell>
          <cell r="AF594">
            <v>0</v>
          </cell>
          <cell r="AG594">
            <v>0</v>
          </cell>
          <cell r="AH594">
            <v>0</v>
          </cell>
          <cell r="AI594">
            <v>0</v>
          </cell>
          <cell r="AJ594" t="str">
            <v>N</v>
          </cell>
        </row>
        <row r="595">
          <cell r="A595" t="str">
            <v>07-19-c</v>
          </cell>
          <cell r="B595" t="str">
            <v>Add extra labour on item No. 07-18 for perf. pacca brick work in Third floor</v>
          </cell>
          <cell r="C595" t="str">
            <v>100 Sft</v>
          </cell>
          <cell r="D595" t="str">
            <v>2,619.50</v>
          </cell>
          <cell r="E595" t="str">
            <v>2,619.50</v>
          </cell>
          <cell r="F595" t="str">
            <v>m2</v>
          </cell>
          <cell r="G595" t="str">
            <v>281.86</v>
          </cell>
          <cell r="H595">
            <v>281.86</v>
          </cell>
          <cell r="I595">
            <v>0</v>
          </cell>
          <cell r="J595">
            <v>0</v>
          </cell>
          <cell r="K595">
            <v>0</v>
          </cell>
          <cell r="L595">
            <v>0</v>
          </cell>
          <cell r="M595">
            <v>0</v>
          </cell>
          <cell r="N595">
            <v>0</v>
          </cell>
          <cell r="O595">
            <v>0</v>
          </cell>
          <cell r="P595">
            <v>0</v>
          </cell>
          <cell r="Q595">
            <v>0</v>
          </cell>
          <cell r="R595">
            <v>0</v>
          </cell>
          <cell r="S595">
            <v>0</v>
          </cell>
          <cell r="T595">
            <v>0</v>
          </cell>
          <cell r="U595">
            <v>0</v>
          </cell>
          <cell r="V595">
            <v>0</v>
          </cell>
          <cell r="W595">
            <v>0</v>
          </cell>
          <cell r="X595">
            <v>0</v>
          </cell>
          <cell r="Y595">
            <v>0</v>
          </cell>
          <cell r="Z595">
            <v>0</v>
          </cell>
          <cell r="AA595">
            <v>0</v>
          </cell>
          <cell r="AB595">
            <v>0</v>
          </cell>
          <cell r="AC595">
            <v>0</v>
          </cell>
          <cell r="AD595">
            <v>0</v>
          </cell>
          <cell r="AE595">
            <v>0</v>
          </cell>
          <cell r="AF595">
            <v>0</v>
          </cell>
          <cell r="AG595">
            <v>0</v>
          </cell>
          <cell r="AH595">
            <v>0</v>
          </cell>
          <cell r="AI595">
            <v>0</v>
          </cell>
          <cell r="AJ595" t="str">
            <v>N</v>
          </cell>
        </row>
        <row r="596">
          <cell r="A596" t="str">
            <v>07-19-d</v>
          </cell>
          <cell r="B596" t="str">
            <v>Add extra labour on item No. 07-18 for perf. pacca brck work in Fourth &amp; subsequent floors</v>
          </cell>
          <cell r="C596" t="str">
            <v>100 Sft</v>
          </cell>
          <cell r="D596" t="str">
            <v>3,766.50</v>
          </cell>
          <cell r="E596" t="str">
            <v>3,766.50</v>
          </cell>
          <cell r="F596" t="str">
            <v>m2</v>
          </cell>
          <cell r="G596" t="str">
            <v>405.28</v>
          </cell>
          <cell r="H596">
            <v>405.28</v>
          </cell>
          <cell r="I596">
            <v>0</v>
          </cell>
          <cell r="J596">
            <v>0</v>
          </cell>
          <cell r="K596">
            <v>0</v>
          </cell>
          <cell r="L596">
            <v>0</v>
          </cell>
          <cell r="M596">
            <v>0</v>
          </cell>
          <cell r="N596">
            <v>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0</v>
          </cell>
          <cell r="AH596">
            <v>0</v>
          </cell>
          <cell r="AI596">
            <v>0</v>
          </cell>
          <cell r="AJ596" t="str">
            <v>N</v>
          </cell>
        </row>
        <row r="597">
          <cell r="A597" t="str">
            <v>07-20-a</v>
          </cell>
          <cell r="B597" t="str">
            <v>Fire brick masonry in fire-clay mortar Upto 20 ft. height including all charges</v>
          </cell>
          <cell r="C597" t="str">
            <v>100 Cft</v>
          </cell>
          <cell r="D597" t="str">
            <v>4,371.00</v>
          </cell>
          <cell r="E597" t="str">
            <v>21,171.85</v>
          </cell>
          <cell r="F597" t="str">
            <v>m3</v>
          </cell>
          <cell r="G597" t="str">
            <v>1,543.61</v>
          </cell>
          <cell r="H597">
            <v>7476.78</v>
          </cell>
          <cell r="I597">
            <v>0</v>
          </cell>
          <cell r="J597">
            <v>0</v>
          </cell>
          <cell r="K597">
            <v>0</v>
          </cell>
          <cell r="L597">
            <v>0</v>
          </cell>
          <cell r="M597">
            <v>0</v>
          </cell>
          <cell r="N597">
            <v>0</v>
          </cell>
          <cell r="O597">
            <v>1350</v>
          </cell>
          <cell r="P597" t="str">
            <v>Nos.</v>
          </cell>
          <cell r="Q597">
            <v>476.75</v>
          </cell>
          <cell r="R597" t="str">
            <v>Nos.</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0</v>
          </cell>
          <cell r="AH597">
            <v>0</v>
          </cell>
          <cell r="AI597">
            <v>1826.75</v>
          </cell>
          <cell r="AJ597" t="str">
            <v>Y</v>
          </cell>
        </row>
        <row r="598">
          <cell r="A598" t="str">
            <v>07-20-b</v>
          </cell>
          <cell r="B598" t="str">
            <v>Fire brick masonry in fire-clay mortar. Extra for every 5 ft. additional height, or part thereof</v>
          </cell>
          <cell r="C598" t="str">
            <v>100 Cft</v>
          </cell>
          <cell r="D598" t="str">
            <v>635.50</v>
          </cell>
          <cell r="E598" t="str">
            <v>696.00</v>
          </cell>
          <cell r="F598" t="str">
            <v>m3</v>
          </cell>
          <cell r="G598" t="str">
            <v>224.42</v>
          </cell>
          <cell r="H598">
            <v>245.79</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0</v>
          </cell>
          <cell r="AD598">
            <v>0</v>
          </cell>
          <cell r="AE598">
            <v>0</v>
          </cell>
          <cell r="AF598">
            <v>0</v>
          </cell>
          <cell r="AG598">
            <v>0</v>
          </cell>
          <cell r="AH598">
            <v>0</v>
          </cell>
          <cell r="AI598">
            <v>0</v>
          </cell>
          <cell r="AJ598" t="str">
            <v>N</v>
          </cell>
        </row>
        <row r="599">
          <cell r="A599" t="str">
            <v>07-21-a</v>
          </cell>
          <cell r="B599" t="str">
            <v>1st class brick wall laid in 1:3 c/s mortar reinfd 4.5" thick wall with hoop iron bonding 6" apart</v>
          </cell>
          <cell r="C599" t="str">
            <v>100 Sft</v>
          </cell>
          <cell r="D599" t="str">
            <v>1,506.85</v>
          </cell>
          <cell r="E599" t="str">
            <v>7,283.39</v>
          </cell>
          <cell r="F599" t="str">
            <v>m2</v>
          </cell>
          <cell r="G599" t="str">
            <v>162.14</v>
          </cell>
          <cell r="H599">
            <v>783.69</v>
          </cell>
          <cell r="I599">
            <v>0</v>
          </cell>
          <cell r="J599">
            <v>0</v>
          </cell>
          <cell r="K599">
            <v>2.44</v>
          </cell>
          <cell r="L599" t="str">
            <v>Bags</v>
          </cell>
          <cell r="M599">
            <v>0.26300000000000001</v>
          </cell>
          <cell r="N599" t="str">
            <v>Bags</v>
          </cell>
          <cell r="O599">
            <v>525</v>
          </cell>
          <cell r="P599" t="str">
            <v>Nos.</v>
          </cell>
          <cell r="Q599">
            <v>56.51</v>
          </cell>
          <cell r="R599" t="str">
            <v>Nos.</v>
          </cell>
          <cell r="S599">
            <v>0.16400000000000001</v>
          </cell>
          <cell r="T599" t="str">
            <v>Kg</v>
          </cell>
          <cell r="U599">
            <v>0.02</v>
          </cell>
          <cell r="V599" t="str">
            <v>Kg</v>
          </cell>
          <cell r="W599">
            <v>0</v>
          </cell>
          <cell r="X599">
            <v>0</v>
          </cell>
          <cell r="Y599">
            <v>0</v>
          </cell>
          <cell r="Z599">
            <v>0</v>
          </cell>
          <cell r="AA599">
            <v>0</v>
          </cell>
          <cell r="AB599">
            <v>0</v>
          </cell>
          <cell r="AC599">
            <v>0</v>
          </cell>
          <cell r="AD599">
            <v>0</v>
          </cell>
          <cell r="AE599">
            <v>0</v>
          </cell>
          <cell r="AF599">
            <v>0</v>
          </cell>
          <cell r="AG599">
            <v>0</v>
          </cell>
          <cell r="AH599">
            <v>0</v>
          </cell>
          <cell r="AI599">
            <v>584.39699999999993</v>
          </cell>
          <cell r="AJ599" t="str">
            <v>Y</v>
          </cell>
        </row>
        <row r="600">
          <cell r="A600" t="str">
            <v>07-21-b</v>
          </cell>
          <cell r="B600" t="str">
            <v>1st class brick wall laid in 1:3 c/s mortar reinfd 4.5" thick wall with hoop iron bonding 12" apart</v>
          </cell>
          <cell r="C600" t="str">
            <v>100 Sft</v>
          </cell>
          <cell r="D600" t="str">
            <v>1,506.85</v>
          </cell>
          <cell r="E600" t="str">
            <v>7,275.45</v>
          </cell>
          <cell r="F600" t="str">
            <v>m2</v>
          </cell>
          <cell r="G600" t="str">
            <v>162.14</v>
          </cell>
          <cell r="H600">
            <v>782.84</v>
          </cell>
          <cell r="I600">
            <v>0</v>
          </cell>
          <cell r="J600">
            <v>0</v>
          </cell>
          <cell r="K600">
            <v>2.44</v>
          </cell>
          <cell r="L600" t="str">
            <v>Bags</v>
          </cell>
          <cell r="M600">
            <v>0.26300000000000001</v>
          </cell>
          <cell r="N600" t="str">
            <v>Bags</v>
          </cell>
          <cell r="O600">
            <v>525</v>
          </cell>
          <cell r="P600" t="str">
            <v>Nos.</v>
          </cell>
          <cell r="Q600">
            <v>56.51</v>
          </cell>
          <cell r="R600" t="str">
            <v>Nos.</v>
          </cell>
          <cell r="S600">
            <v>8.2000000000000003E-2</v>
          </cell>
          <cell r="T600" t="str">
            <v>Kg</v>
          </cell>
          <cell r="U600">
            <v>0.01</v>
          </cell>
          <cell r="V600" t="str">
            <v>Kg</v>
          </cell>
          <cell r="W600">
            <v>0</v>
          </cell>
          <cell r="X600">
            <v>0</v>
          </cell>
          <cell r="Y600">
            <v>0</v>
          </cell>
          <cell r="Z600">
            <v>0</v>
          </cell>
          <cell r="AA600">
            <v>0</v>
          </cell>
          <cell r="AB600">
            <v>0</v>
          </cell>
          <cell r="AC600">
            <v>0</v>
          </cell>
          <cell r="AD600">
            <v>0</v>
          </cell>
          <cell r="AE600">
            <v>0</v>
          </cell>
          <cell r="AF600">
            <v>0</v>
          </cell>
          <cell r="AG600">
            <v>0</v>
          </cell>
          <cell r="AH600">
            <v>0</v>
          </cell>
          <cell r="AI600">
            <v>584.30499999999995</v>
          </cell>
          <cell r="AJ600" t="str">
            <v>Y</v>
          </cell>
        </row>
        <row r="601">
          <cell r="A601" t="str">
            <v>07-21-c</v>
          </cell>
          <cell r="B601" t="str">
            <v>1st class brick wall laid in 1:3 c/s mortar reinfd 3" thick wall with hoop iron bonding 6" apart</v>
          </cell>
          <cell r="C601" t="str">
            <v>100 Sft</v>
          </cell>
          <cell r="D601" t="str">
            <v>1,175.15</v>
          </cell>
          <cell r="E601" t="str">
            <v>5,143.91</v>
          </cell>
          <cell r="F601" t="str">
            <v>m2</v>
          </cell>
          <cell r="G601" t="str">
            <v>126.45</v>
          </cell>
          <cell r="H601">
            <v>553.48</v>
          </cell>
          <cell r="I601">
            <v>0</v>
          </cell>
          <cell r="J601">
            <v>0</v>
          </cell>
          <cell r="K601">
            <v>1.8</v>
          </cell>
          <cell r="L601" t="str">
            <v>Bags</v>
          </cell>
          <cell r="M601">
            <v>0.19400000000000001</v>
          </cell>
          <cell r="N601" t="str">
            <v>Bags</v>
          </cell>
          <cell r="O601">
            <v>350</v>
          </cell>
          <cell r="P601" t="str">
            <v>Nos.</v>
          </cell>
          <cell r="Q601">
            <v>37.67</v>
          </cell>
          <cell r="R601" t="str">
            <v>Nos.</v>
          </cell>
          <cell r="S601">
            <v>0.16400000000000001</v>
          </cell>
          <cell r="T601" t="str">
            <v>Kg</v>
          </cell>
          <cell r="U601">
            <v>0.02</v>
          </cell>
          <cell r="V601" t="str">
            <v>Kg</v>
          </cell>
          <cell r="W601">
            <v>0</v>
          </cell>
          <cell r="X601">
            <v>0</v>
          </cell>
          <cell r="Y601">
            <v>0</v>
          </cell>
          <cell r="Z601">
            <v>0</v>
          </cell>
          <cell r="AA601">
            <v>0</v>
          </cell>
          <cell r="AB601">
            <v>0</v>
          </cell>
          <cell r="AC601">
            <v>0</v>
          </cell>
          <cell r="AD601">
            <v>0</v>
          </cell>
          <cell r="AE601">
            <v>0</v>
          </cell>
          <cell r="AF601">
            <v>0</v>
          </cell>
          <cell r="AG601">
            <v>0</v>
          </cell>
          <cell r="AH601">
            <v>0</v>
          </cell>
          <cell r="AI601">
            <v>389.84800000000001</v>
          </cell>
          <cell r="AJ601" t="str">
            <v>Y</v>
          </cell>
        </row>
        <row r="602">
          <cell r="A602" t="str">
            <v>07-21-d</v>
          </cell>
          <cell r="B602" t="str">
            <v>1st class brick wall laid in 1:3 c/s mortar reinfd 3" thick wall with hoop iron banding 12" apart</v>
          </cell>
          <cell r="C602" t="str">
            <v>100 Sft</v>
          </cell>
          <cell r="D602" t="str">
            <v>1,199.70</v>
          </cell>
          <cell r="E602" t="str">
            <v>5,160.53</v>
          </cell>
          <cell r="F602" t="str">
            <v>m2</v>
          </cell>
          <cell r="G602" t="str">
            <v>129.09</v>
          </cell>
          <cell r="H602">
            <v>555.27</v>
          </cell>
          <cell r="I602">
            <v>0</v>
          </cell>
          <cell r="J602">
            <v>0</v>
          </cell>
          <cell r="K602">
            <v>1.8</v>
          </cell>
          <cell r="L602" t="str">
            <v>Bags</v>
          </cell>
          <cell r="M602">
            <v>0.19400000000000001</v>
          </cell>
          <cell r="N602" t="str">
            <v>Bags</v>
          </cell>
          <cell r="O602">
            <v>350</v>
          </cell>
          <cell r="P602" t="str">
            <v>Nos.</v>
          </cell>
          <cell r="Q602">
            <v>37.67</v>
          </cell>
          <cell r="R602" t="str">
            <v>Nos.</v>
          </cell>
          <cell r="S602">
            <v>8.2000000000000003E-2</v>
          </cell>
          <cell r="T602" t="str">
            <v>Kg</v>
          </cell>
          <cell r="U602">
            <v>0.01</v>
          </cell>
          <cell r="V602" t="str">
            <v>Kg</v>
          </cell>
          <cell r="W602">
            <v>0</v>
          </cell>
          <cell r="X602">
            <v>0</v>
          </cell>
          <cell r="Y602">
            <v>0</v>
          </cell>
          <cell r="Z602">
            <v>0</v>
          </cell>
          <cell r="AA602">
            <v>0</v>
          </cell>
          <cell r="AB602">
            <v>0</v>
          </cell>
          <cell r="AC602">
            <v>0</v>
          </cell>
          <cell r="AD602">
            <v>0</v>
          </cell>
          <cell r="AE602">
            <v>0</v>
          </cell>
          <cell r="AF602">
            <v>0</v>
          </cell>
          <cell r="AG602">
            <v>0</v>
          </cell>
          <cell r="AH602">
            <v>0</v>
          </cell>
          <cell r="AI602">
            <v>389.75600000000003</v>
          </cell>
          <cell r="AJ602" t="str">
            <v>Y</v>
          </cell>
        </row>
        <row r="603">
          <cell r="A603" t="str">
            <v>07-22</v>
          </cell>
          <cell r="B603" t="str">
            <v>Ghilafi work (1.5 brick thick wall)</v>
          </cell>
          <cell r="C603" t="str">
            <v>100 Cft</v>
          </cell>
          <cell r="D603" t="str">
            <v>4,836.00</v>
          </cell>
          <cell r="E603" t="str">
            <v>13,036.78</v>
          </cell>
          <cell r="F603" t="str">
            <v>m3</v>
          </cell>
          <cell r="G603" t="str">
            <v>1,707.82</v>
          </cell>
          <cell r="H603">
            <v>4603.8999999999996</v>
          </cell>
          <cell r="I603">
            <v>0</v>
          </cell>
          <cell r="J603">
            <v>0</v>
          </cell>
          <cell r="K603">
            <v>0</v>
          </cell>
          <cell r="L603">
            <v>0</v>
          </cell>
          <cell r="M603">
            <v>0</v>
          </cell>
          <cell r="N603">
            <v>0</v>
          </cell>
          <cell r="O603">
            <v>675</v>
          </cell>
          <cell r="P603" t="str">
            <v>Nos.</v>
          </cell>
          <cell r="Q603">
            <v>238.37</v>
          </cell>
          <cell r="R603" t="str">
            <v>Nos.</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0</v>
          </cell>
          <cell r="AG603">
            <v>0</v>
          </cell>
          <cell r="AH603">
            <v>0</v>
          </cell>
          <cell r="AI603">
            <v>913.37</v>
          </cell>
          <cell r="AJ603" t="str">
            <v>Y</v>
          </cell>
        </row>
        <row r="604">
          <cell r="A604" t="str">
            <v>07-23</v>
          </cell>
          <cell r="B604" t="str">
            <v>Dry brick pitching</v>
          </cell>
          <cell r="C604" t="str">
            <v>100 Cft</v>
          </cell>
          <cell r="D604" t="str">
            <v>1,674.00</v>
          </cell>
          <cell r="E604" t="str">
            <v>12,787.85</v>
          </cell>
          <cell r="F604" t="str">
            <v>m3</v>
          </cell>
          <cell r="G604" t="str">
            <v>591.17</v>
          </cell>
          <cell r="H604">
            <v>4515.99</v>
          </cell>
          <cell r="I604">
            <v>0</v>
          </cell>
          <cell r="J604">
            <v>0</v>
          </cell>
          <cell r="K604">
            <v>0</v>
          </cell>
          <cell r="L604">
            <v>0</v>
          </cell>
          <cell r="M604">
            <v>0</v>
          </cell>
          <cell r="N604">
            <v>0</v>
          </cell>
          <cell r="O604">
            <v>1350</v>
          </cell>
          <cell r="P604" t="str">
            <v>Nos.</v>
          </cell>
          <cell r="Q604">
            <v>476.75</v>
          </cell>
          <cell r="R604" t="str">
            <v>Nos.</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0</v>
          </cell>
          <cell r="AI604">
            <v>1826.75</v>
          </cell>
          <cell r="AJ604" t="str">
            <v>Y</v>
          </cell>
        </row>
        <row r="605">
          <cell r="A605" t="str">
            <v>07-24</v>
          </cell>
          <cell r="B605" t="str">
            <v>Sun dried bricks in mud mortar</v>
          </cell>
          <cell r="C605" t="str">
            <v>100 Cft</v>
          </cell>
          <cell r="D605" t="str">
            <v>2,836.50</v>
          </cell>
          <cell r="E605" t="str">
            <v>8,160.50</v>
          </cell>
          <cell r="F605" t="str">
            <v>m3</v>
          </cell>
          <cell r="G605" t="str">
            <v>1,001.70</v>
          </cell>
          <cell r="H605">
            <v>2881.86</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0</v>
          </cell>
          <cell r="AH605">
            <v>0</v>
          </cell>
          <cell r="AI605">
            <v>0</v>
          </cell>
          <cell r="AJ605" t="str">
            <v>N</v>
          </cell>
        </row>
        <row r="606">
          <cell r="A606" t="str">
            <v>07-25</v>
          </cell>
          <cell r="B606" t="str">
            <v>Pise wall (mud walling)</v>
          </cell>
          <cell r="C606" t="str">
            <v>100 Cft</v>
          </cell>
          <cell r="D606" t="str">
            <v>1,364.00</v>
          </cell>
          <cell r="E606" t="str">
            <v>2,937.00</v>
          </cell>
          <cell r="F606" t="str">
            <v>m3</v>
          </cell>
          <cell r="G606" t="str">
            <v>481.69</v>
          </cell>
          <cell r="H606">
            <v>1037.19</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0</v>
          </cell>
          <cell r="AH606">
            <v>0</v>
          </cell>
          <cell r="AI606">
            <v>0</v>
          </cell>
          <cell r="AJ606" t="str">
            <v>N</v>
          </cell>
        </row>
        <row r="607">
          <cell r="A607" t="str">
            <v>07-26-a</v>
          </cell>
          <cell r="B607" t="str">
            <v>Eave brick moulded in 1:3 c/s mortar 3" thick drip course cornice</v>
          </cell>
          <cell r="C607" t="str">
            <v>100 Rft</v>
          </cell>
          <cell r="D607" t="str">
            <v>2,278.50</v>
          </cell>
          <cell r="E607" t="str">
            <v>5,470.48</v>
          </cell>
          <cell r="F607" t="str">
            <v>m</v>
          </cell>
          <cell r="G607" t="str">
            <v>74.75</v>
          </cell>
          <cell r="H607">
            <v>179.48</v>
          </cell>
          <cell r="I607">
            <v>0</v>
          </cell>
          <cell r="J607">
            <v>0</v>
          </cell>
          <cell r="K607">
            <v>1.5</v>
          </cell>
          <cell r="L607" t="str">
            <v>Bags</v>
          </cell>
          <cell r="M607">
            <v>4.9000000000000002E-2</v>
          </cell>
          <cell r="N607" t="str">
            <v>Bags</v>
          </cell>
          <cell r="O607">
            <v>280</v>
          </cell>
          <cell r="P607" t="str">
            <v>Nos.</v>
          </cell>
          <cell r="Q607">
            <v>9.19</v>
          </cell>
          <cell r="R607" t="str">
            <v>Nos.</v>
          </cell>
          <cell r="S607">
            <v>0</v>
          </cell>
          <cell r="T607">
            <v>0</v>
          </cell>
          <cell r="U607">
            <v>0</v>
          </cell>
          <cell r="V607">
            <v>0</v>
          </cell>
          <cell r="W607">
            <v>0</v>
          </cell>
          <cell r="X607">
            <v>0</v>
          </cell>
          <cell r="Y607">
            <v>0</v>
          </cell>
          <cell r="Z607">
            <v>0</v>
          </cell>
          <cell r="AA607">
            <v>0</v>
          </cell>
          <cell r="AB607">
            <v>0</v>
          </cell>
          <cell r="AC607">
            <v>0</v>
          </cell>
          <cell r="AD607">
            <v>0</v>
          </cell>
          <cell r="AE607">
            <v>0</v>
          </cell>
          <cell r="AF607">
            <v>0</v>
          </cell>
          <cell r="AG607">
            <v>0</v>
          </cell>
          <cell r="AH607">
            <v>0</v>
          </cell>
          <cell r="AI607">
            <v>290.73899999999998</v>
          </cell>
          <cell r="AJ607" t="str">
            <v>Y</v>
          </cell>
        </row>
        <row r="608">
          <cell r="A608" t="str">
            <v>07-26-b</v>
          </cell>
          <cell r="B608" t="str">
            <v>Eave brick moulded in 1:3 c/s mortar 4.5" thick drip course cornice</v>
          </cell>
          <cell r="C608" t="str">
            <v>100 Rft</v>
          </cell>
          <cell r="D608" t="str">
            <v>2,588.50</v>
          </cell>
          <cell r="E608" t="str">
            <v>7,050.68</v>
          </cell>
          <cell r="F608" t="str">
            <v>m</v>
          </cell>
          <cell r="G608" t="str">
            <v>84.92</v>
          </cell>
          <cell r="H608">
            <v>231.32</v>
          </cell>
          <cell r="I608">
            <v>0</v>
          </cell>
          <cell r="J608">
            <v>0</v>
          </cell>
          <cell r="K608">
            <v>1.75</v>
          </cell>
          <cell r="L608" t="str">
            <v>Bags</v>
          </cell>
          <cell r="M608">
            <v>5.7000000000000002E-2</v>
          </cell>
          <cell r="N608" t="str">
            <v>Bags</v>
          </cell>
          <cell r="O608">
            <v>420</v>
          </cell>
          <cell r="P608" t="str">
            <v>Nos.</v>
          </cell>
          <cell r="Q608">
            <v>13.78</v>
          </cell>
          <cell r="R608" t="str">
            <v>Nos.</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435.58699999999999</v>
          </cell>
          <cell r="AJ608" t="str">
            <v>Y</v>
          </cell>
        </row>
        <row r="609">
          <cell r="A609" t="str">
            <v>07-26-c</v>
          </cell>
          <cell r="B609" t="str">
            <v>Eave brick moulded in 1:3 c/s mortar 4.5" thick eave brick with back brick</v>
          </cell>
          <cell r="C609" t="str">
            <v>100 Rft</v>
          </cell>
          <cell r="D609" t="str">
            <v>2,154.50</v>
          </cell>
          <cell r="E609" t="str">
            <v>6,689.94</v>
          </cell>
          <cell r="F609" t="str">
            <v>m</v>
          </cell>
          <cell r="G609" t="str">
            <v>70.69</v>
          </cell>
          <cell r="H609">
            <v>219.49</v>
          </cell>
          <cell r="I609">
            <v>0</v>
          </cell>
          <cell r="J609">
            <v>0</v>
          </cell>
          <cell r="K609">
            <v>1.2</v>
          </cell>
          <cell r="L609" t="str">
            <v>Bags</v>
          </cell>
          <cell r="M609">
            <v>3.9E-2</v>
          </cell>
          <cell r="N609" t="str">
            <v>Bags</v>
          </cell>
          <cell r="O609">
            <v>484</v>
          </cell>
          <cell r="P609" t="str">
            <v>Nos.</v>
          </cell>
          <cell r="Q609">
            <v>15.88</v>
          </cell>
          <cell r="R609" t="str">
            <v>Nos.</v>
          </cell>
          <cell r="S609">
            <v>0</v>
          </cell>
          <cell r="T609">
            <v>0</v>
          </cell>
          <cell r="U609">
            <v>0</v>
          </cell>
          <cell r="V609">
            <v>0</v>
          </cell>
          <cell r="W609">
            <v>0</v>
          </cell>
          <cell r="X609">
            <v>0</v>
          </cell>
          <cell r="Y609">
            <v>0</v>
          </cell>
          <cell r="Z609">
            <v>0</v>
          </cell>
          <cell r="AA609">
            <v>0</v>
          </cell>
          <cell r="AB609">
            <v>0</v>
          </cell>
          <cell r="AC609">
            <v>0</v>
          </cell>
          <cell r="AD609">
            <v>0</v>
          </cell>
          <cell r="AE609">
            <v>0</v>
          </cell>
          <cell r="AF609">
            <v>0</v>
          </cell>
          <cell r="AG609">
            <v>0</v>
          </cell>
          <cell r="AH609">
            <v>0</v>
          </cell>
          <cell r="AI609">
            <v>501.11899999999997</v>
          </cell>
          <cell r="AJ609" t="str">
            <v>Y</v>
          </cell>
        </row>
        <row r="610">
          <cell r="A610" t="str">
            <v>07-27-a</v>
          </cell>
          <cell r="B610" t="str">
            <v>Laying dressed or moulded brick cornices in c/s mortar,plaster or paint (1 brick)</v>
          </cell>
          <cell r="C610" t="str">
            <v>100 Rft</v>
          </cell>
          <cell r="D610" t="str">
            <v>2,588.50</v>
          </cell>
          <cell r="E610" t="str">
            <v>4,250.68</v>
          </cell>
          <cell r="F610" t="str">
            <v>m</v>
          </cell>
          <cell r="G610" t="str">
            <v>84.92</v>
          </cell>
          <cell r="H610">
            <v>139.46</v>
          </cell>
          <cell r="I610">
            <v>0</v>
          </cell>
          <cell r="J610">
            <v>0</v>
          </cell>
          <cell r="K610">
            <v>1.6</v>
          </cell>
          <cell r="L610" t="str">
            <v>Bags</v>
          </cell>
          <cell r="M610">
            <v>5.1999999999999998E-2</v>
          </cell>
          <cell r="N610" t="str">
            <v>Bags</v>
          </cell>
          <cell r="O610">
            <v>75</v>
          </cell>
          <cell r="P610" t="str">
            <v>Nos.</v>
          </cell>
          <cell r="Q610">
            <v>2.46</v>
          </cell>
          <cell r="R610" t="str">
            <v>Nos.</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79.111999999999995</v>
          </cell>
          <cell r="AJ610" t="str">
            <v>Y</v>
          </cell>
        </row>
        <row r="611">
          <cell r="A611" t="str">
            <v>07-27-b</v>
          </cell>
          <cell r="B611" t="str">
            <v>Laying dressed or moulded brick cornices c/s mortar, plaster or paint (2 brick)</v>
          </cell>
          <cell r="C611" t="str">
            <v>100 Rft</v>
          </cell>
          <cell r="D611" t="str">
            <v>3,828.50</v>
          </cell>
          <cell r="E611" t="str">
            <v>8,930.46</v>
          </cell>
          <cell r="F611" t="str">
            <v>m</v>
          </cell>
          <cell r="G611" t="str">
            <v>125.61</v>
          </cell>
          <cell r="H611">
            <v>292.99</v>
          </cell>
          <cell r="I611">
            <v>0</v>
          </cell>
          <cell r="J611">
            <v>0</v>
          </cell>
          <cell r="K611">
            <v>5</v>
          </cell>
          <cell r="L611" t="str">
            <v>Bags</v>
          </cell>
          <cell r="M611">
            <v>0.16400000000000001</v>
          </cell>
          <cell r="N611" t="str">
            <v>Bags</v>
          </cell>
          <cell r="O611">
            <v>225</v>
          </cell>
          <cell r="P611" t="str">
            <v>Nos.</v>
          </cell>
          <cell r="Q611">
            <v>7.38</v>
          </cell>
          <cell r="R611" t="str">
            <v>Nos.</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237.54399999999998</v>
          </cell>
          <cell r="AJ611" t="str">
            <v>Y</v>
          </cell>
        </row>
        <row r="612">
          <cell r="A612" t="str">
            <v>07-27-c</v>
          </cell>
          <cell r="B612" t="str">
            <v>Laying dressed or moulded brick cornices c/s mortar, plaster or paint (3 brick)</v>
          </cell>
          <cell r="C612" t="str">
            <v>100 Rft</v>
          </cell>
          <cell r="D612" t="str">
            <v>5,103.22</v>
          </cell>
          <cell r="E612" t="str">
            <v>13,954.37</v>
          </cell>
          <cell r="F612" t="str">
            <v>m</v>
          </cell>
          <cell r="G612" t="str">
            <v>167.43</v>
          </cell>
          <cell r="H612">
            <v>457.82</v>
          </cell>
          <cell r="I612">
            <v>0</v>
          </cell>
          <cell r="J612">
            <v>0</v>
          </cell>
          <cell r="K612">
            <v>8</v>
          </cell>
          <cell r="L612" t="str">
            <v>Bags</v>
          </cell>
          <cell r="M612">
            <v>0.26200000000000001</v>
          </cell>
          <cell r="N612" t="str">
            <v>Bags</v>
          </cell>
          <cell r="O612">
            <v>450</v>
          </cell>
          <cell r="P612" t="str">
            <v>Nos.</v>
          </cell>
          <cell r="Q612">
            <v>14.76</v>
          </cell>
          <cell r="R612" t="str">
            <v>Nos.</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473.02199999999999</v>
          </cell>
          <cell r="AJ612" t="str">
            <v>Y</v>
          </cell>
        </row>
        <row r="613">
          <cell r="A613" t="str">
            <v>07-27-d</v>
          </cell>
          <cell r="B613" t="str">
            <v>Laying dressed or moulded brick cornices c/s mortar, plaster or paint (4 brick)</v>
          </cell>
          <cell r="C613" t="str">
            <v>100 Rft</v>
          </cell>
          <cell r="D613" t="str">
            <v>6,417.00</v>
          </cell>
          <cell r="E613" t="str">
            <v>19,020.96</v>
          </cell>
          <cell r="F613" t="str">
            <v>m</v>
          </cell>
          <cell r="G613" t="str">
            <v>210.53</v>
          </cell>
          <cell r="H613">
            <v>624.04999999999995</v>
          </cell>
          <cell r="I613">
            <v>0</v>
          </cell>
          <cell r="J613">
            <v>0</v>
          </cell>
          <cell r="K613">
            <v>10</v>
          </cell>
          <cell r="L613" t="str">
            <v>Bags</v>
          </cell>
          <cell r="M613">
            <v>0.32800000000000001</v>
          </cell>
          <cell r="N613" t="str">
            <v>Bags</v>
          </cell>
          <cell r="O613">
            <v>752</v>
          </cell>
          <cell r="P613" t="str">
            <v>Nos.</v>
          </cell>
          <cell r="Q613">
            <v>24.67</v>
          </cell>
          <cell r="R613" t="str">
            <v>Nos.</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786.99799999999993</v>
          </cell>
          <cell r="AJ613" t="str">
            <v>Y</v>
          </cell>
        </row>
        <row r="614">
          <cell r="A614" t="str">
            <v>07-28</v>
          </cell>
          <cell r="B614" t="str">
            <v>Cleaning bricks dismantled from kacha pacca masonry</v>
          </cell>
          <cell r="C614" t="str">
            <v>1000 No.</v>
          </cell>
          <cell r="D614" t="str">
            <v>434.00</v>
          </cell>
          <cell r="E614" t="str">
            <v>434.00</v>
          </cell>
          <cell r="F614" t="str">
            <v>1000 No.</v>
          </cell>
          <cell r="G614" t="str">
            <v>434.00</v>
          </cell>
          <cell r="H614">
            <v>434</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t="str">
            <v>N</v>
          </cell>
        </row>
        <row r="615">
          <cell r="A615" t="str">
            <v>07-29</v>
          </cell>
          <cell r="B615" t="str">
            <v>Scraping bricks dismantled from pacca masonry</v>
          </cell>
          <cell r="C615" t="str">
            <v>1000 No.</v>
          </cell>
          <cell r="D615" t="str">
            <v>806.00</v>
          </cell>
          <cell r="E615" t="str">
            <v>806.00</v>
          </cell>
          <cell r="F615" t="str">
            <v>1000 No.</v>
          </cell>
          <cell r="G615" t="str">
            <v>806.00</v>
          </cell>
          <cell r="H615">
            <v>806</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t="str">
            <v>N</v>
          </cell>
        </row>
        <row r="616">
          <cell r="A616" t="str">
            <v>07-30</v>
          </cell>
          <cell r="B616" t="str">
            <v>Supplying and filling sand under floor or plugging in wells</v>
          </cell>
          <cell r="C616" t="str">
            <v>100 Cft</v>
          </cell>
          <cell r="D616" t="str">
            <v>133.24</v>
          </cell>
          <cell r="E616" t="str">
            <v>2,861.79</v>
          </cell>
          <cell r="F616" t="str">
            <v>m3</v>
          </cell>
          <cell r="G616" t="str">
            <v>47.05</v>
          </cell>
          <cell r="H616">
            <v>1010.63</v>
          </cell>
          <cell r="I616">
            <v>0</v>
          </cell>
          <cell r="J616">
            <v>0</v>
          </cell>
          <cell r="K616">
            <v>0</v>
          </cell>
          <cell r="L616">
            <v>0</v>
          </cell>
          <cell r="M616">
            <v>0</v>
          </cell>
          <cell r="N616">
            <v>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t="str">
            <v>N</v>
          </cell>
        </row>
        <row r="617">
          <cell r="A617" t="str">
            <v>07-31</v>
          </cell>
          <cell r="B617" t="str">
            <v>Provide &amp; lay 2" thick &amp; 15" projected tile band, laid in 1:2 c/s mortar</v>
          </cell>
          <cell r="C617" t="str">
            <v>100 Rft</v>
          </cell>
          <cell r="D617" t="str">
            <v>6,603.00</v>
          </cell>
          <cell r="E617" t="str">
            <v>7,933.76</v>
          </cell>
          <cell r="F617" t="str">
            <v>m</v>
          </cell>
          <cell r="G617" t="str">
            <v>216.63</v>
          </cell>
          <cell r="H617">
            <v>260.29000000000002</v>
          </cell>
          <cell r="I617">
            <v>0</v>
          </cell>
          <cell r="J617">
            <v>0</v>
          </cell>
          <cell r="K617">
            <v>0.4</v>
          </cell>
          <cell r="L617" t="str">
            <v>Bags</v>
          </cell>
          <cell r="M617">
            <v>1.2999999999999999E-2</v>
          </cell>
          <cell r="N617" t="str">
            <v>Bags</v>
          </cell>
          <cell r="O617">
            <v>60</v>
          </cell>
          <cell r="P617" t="str">
            <v>Nos.</v>
          </cell>
          <cell r="Q617">
            <v>1.97</v>
          </cell>
          <cell r="R617" t="str">
            <v>Nos.</v>
          </cell>
          <cell r="S617">
            <v>1</v>
          </cell>
          <cell r="T617" t="str">
            <v>Kg</v>
          </cell>
          <cell r="U617">
            <v>0.03</v>
          </cell>
          <cell r="V617" t="str">
            <v>Kg</v>
          </cell>
          <cell r="W617">
            <v>0</v>
          </cell>
          <cell r="X617">
            <v>0</v>
          </cell>
          <cell r="Y617">
            <v>0</v>
          </cell>
          <cell r="Z617">
            <v>0</v>
          </cell>
          <cell r="AA617">
            <v>0</v>
          </cell>
          <cell r="AB617">
            <v>0</v>
          </cell>
          <cell r="AC617">
            <v>0</v>
          </cell>
          <cell r="AD617">
            <v>0</v>
          </cell>
          <cell r="AE617">
            <v>0</v>
          </cell>
          <cell r="AF617">
            <v>0</v>
          </cell>
          <cell r="AG617">
            <v>0</v>
          </cell>
          <cell r="AH617">
            <v>0</v>
          </cell>
          <cell r="AI617">
            <v>63.412999999999997</v>
          </cell>
          <cell r="AJ617" t="str">
            <v>Y</v>
          </cell>
        </row>
        <row r="618">
          <cell r="A618" t="str">
            <v>07-32-a</v>
          </cell>
          <cell r="B618" t="str">
            <v>First class brick tiles clad by laying tiles in stretcher course, in cement sand mortar 1:3</v>
          </cell>
          <cell r="C618" t="str">
            <v>100 Sft</v>
          </cell>
          <cell r="D618" t="str">
            <v>1,711.20</v>
          </cell>
          <cell r="E618" t="str">
            <v>6,041.97</v>
          </cell>
          <cell r="F618" t="str">
            <v>m2</v>
          </cell>
          <cell r="G618" t="str">
            <v>184.13</v>
          </cell>
          <cell r="H618">
            <v>650.12</v>
          </cell>
          <cell r="I618">
            <v>0</v>
          </cell>
          <cell r="J618">
            <v>0</v>
          </cell>
          <cell r="K618">
            <v>2.75</v>
          </cell>
          <cell r="L618" t="str">
            <v>Bags</v>
          </cell>
          <cell r="M618">
            <v>0.29599999999999999</v>
          </cell>
          <cell r="N618" t="str">
            <v>Bags</v>
          </cell>
          <cell r="O618">
            <v>200</v>
          </cell>
          <cell r="P618" t="str">
            <v>Nos.</v>
          </cell>
          <cell r="Q618">
            <v>21.53</v>
          </cell>
          <cell r="R618" t="str">
            <v>Nos.</v>
          </cell>
          <cell r="S618">
            <v>0.6</v>
          </cell>
          <cell r="T618" t="str">
            <v>Kg</v>
          </cell>
          <cell r="U618">
            <v>0.06</v>
          </cell>
          <cell r="V618" t="str">
            <v>Kg</v>
          </cell>
          <cell r="W618">
            <v>0</v>
          </cell>
          <cell r="X618">
            <v>0</v>
          </cell>
          <cell r="Y618">
            <v>0</v>
          </cell>
          <cell r="Z618">
            <v>0</v>
          </cell>
          <cell r="AA618">
            <v>0</v>
          </cell>
          <cell r="AB618">
            <v>0</v>
          </cell>
          <cell r="AC618">
            <v>0</v>
          </cell>
          <cell r="AD618">
            <v>0</v>
          </cell>
          <cell r="AE618">
            <v>0</v>
          </cell>
          <cell r="AF618">
            <v>0</v>
          </cell>
          <cell r="AG618">
            <v>0</v>
          </cell>
          <cell r="AH618">
            <v>0</v>
          </cell>
          <cell r="AI618">
            <v>225.23599999999999</v>
          </cell>
          <cell r="AJ618" t="str">
            <v>Y</v>
          </cell>
        </row>
        <row r="619">
          <cell r="A619" t="str">
            <v>07-32-b</v>
          </cell>
          <cell r="B619" t="str">
            <v>First class brick tiles clad by laying tiles in stretcher course, in cement sand mortar 1:4</v>
          </cell>
          <cell r="C619" t="str">
            <v>100 Sft</v>
          </cell>
          <cell r="D619" t="str">
            <v>1,711.20</v>
          </cell>
          <cell r="E619" t="str">
            <v>5,874.19</v>
          </cell>
          <cell r="F619" t="str">
            <v>m2</v>
          </cell>
          <cell r="G619" t="str">
            <v>184.13</v>
          </cell>
          <cell r="H619">
            <v>632.05999999999995</v>
          </cell>
          <cell r="I619">
            <v>0</v>
          </cell>
          <cell r="J619">
            <v>0</v>
          </cell>
          <cell r="K619">
            <v>2.25</v>
          </cell>
          <cell r="L619" t="str">
            <v>Bags</v>
          </cell>
          <cell r="M619">
            <v>0.24199999999999999</v>
          </cell>
          <cell r="N619" t="str">
            <v>Bags</v>
          </cell>
          <cell r="O619">
            <v>200</v>
          </cell>
          <cell r="P619" t="str">
            <v>Nos.</v>
          </cell>
          <cell r="Q619">
            <v>21.53</v>
          </cell>
          <cell r="R619" t="str">
            <v>Nos.</v>
          </cell>
          <cell r="S619">
            <v>0.6</v>
          </cell>
          <cell r="T619" t="str">
            <v>Kg</v>
          </cell>
          <cell r="U619">
            <v>0.06</v>
          </cell>
          <cell r="V619" t="str">
            <v>Kg</v>
          </cell>
          <cell r="W619">
            <v>0</v>
          </cell>
          <cell r="X619">
            <v>0</v>
          </cell>
          <cell r="Y619">
            <v>0</v>
          </cell>
          <cell r="Z619">
            <v>0</v>
          </cell>
          <cell r="AA619">
            <v>0</v>
          </cell>
          <cell r="AB619">
            <v>0</v>
          </cell>
          <cell r="AC619">
            <v>0</v>
          </cell>
          <cell r="AD619">
            <v>0</v>
          </cell>
          <cell r="AE619">
            <v>0</v>
          </cell>
          <cell r="AF619">
            <v>0</v>
          </cell>
          <cell r="AG619">
            <v>0</v>
          </cell>
          <cell r="AH619">
            <v>0</v>
          </cell>
          <cell r="AI619">
            <v>224.68199999999999</v>
          </cell>
          <cell r="AJ619" t="str">
            <v>Y</v>
          </cell>
        </row>
        <row r="620">
          <cell r="A620" t="str">
            <v>07-33</v>
          </cell>
          <cell r="B620" t="str">
            <v>Chamfering sides of head regulators and masonry walls to increase width</v>
          </cell>
          <cell r="C620" t="str">
            <v>100 Sft</v>
          </cell>
          <cell r="D620" t="str">
            <v>4,955.04</v>
          </cell>
          <cell r="E620" t="str">
            <v>4,955.04</v>
          </cell>
          <cell r="F620" t="str">
            <v>m2</v>
          </cell>
          <cell r="G620" t="str">
            <v>533.16</v>
          </cell>
          <cell r="H620">
            <v>533.16</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0</v>
          </cell>
          <cell r="Y620">
            <v>0</v>
          </cell>
          <cell r="Z620">
            <v>0</v>
          </cell>
          <cell r="AA620">
            <v>0</v>
          </cell>
          <cell r="AB620">
            <v>0</v>
          </cell>
          <cell r="AC620">
            <v>0</v>
          </cell>
          <cell r="AD620">
            <v>0</v>
          </cell>
          <cell r="AE620">
            <v>0</v>
          </cell>
          <cell r="AF620">
            <v>0</v>
          </cell>
          <cell r="AG620">
            <v>0</v>
          </cell>
          <cell r="AH620">
            <v>0</v>
          </cell>
          <cell r="AI620">
            <v>0</v>
          </cell>
          <cell r="AJ620" t="str">
            <v>N</v>
          </cell>
        </row>
        <row r="621">
          <cell r="A621" t="str">
            <v>07-34</v>
          </cell>
          <cell r="B621" t="str">
            <v>Replacing kallar eaten bricks</v>
          </cell>
          <cell r="C621" t="str">
            <v>Each</v>
          </cell>
          <cell r="D621" t="str">
            <v>24.80</v>
          </cell>
          <cell r="E621" t="str">
            <v>32.67</v>
          </cell>
          <cell r="F621" t="str">
            <v>Each</v>
          </cell>
          <cell r="G621" t="str">
            <v>24.80</v>
          </cell>
          <cell r="H621">
            <v>32.67</v>
          </cell>
          <cell r="I621">
            <v>0</v>
          </cell>
          <cell r="J621">
            <v>0</v>
          </cell>
          <cell r="K621">
            <v>0</v>
          </cell>
          <cell r="L621">
            <v>0</v>
          </cell>
          <cell r="M621">
            <v>0</v>
          </cell>
          <cell r="N621">
            <v>0</v>
          </cell>
          <cell r="O621">
            <v>1</v>
          </cell>
          <cell r="P621" t="str">
            <v>No.</v>
          </cell>
          <cell r="Q621">
            <v>1</v>
          </cell>
          <cell r="R621" t="str">
            <v>No.</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0</v>
          </cell>
          <cell r="AI621">
            <v>2</v>
          </cell>
          <cell r="AJ621" t="str">
            <v>Y</v>
          </cell>
        </row>
        <row r="622">
          <cell r="A622" t="str">
            <v>07-35</v>
          </cell>
          <cell r="B622" t="str">
            <v>Repairing corners of bridges &amp; other hydraulic masonry works</v>
          </cell>
          <cell r="C622" t="str">
            <v>Each</v>
          </cell>
          <cell r="D622" t="str">
            <v>310.00</v>
          </cell>
          <cell r="E622" t="str">
            <v>310.00</v>
          </cell>
          <cell r="F622" t="str">
            <v>Each</v>
          </cell>
          <cell r="G622" t="str">
            <v>310.00</v>
          </cell>
          <cell r="H622">
            <v>310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t="str">
            <v>N</v>
          </cell>
        </row>
        <row r="623">
          <cell r="A623" t="str">
            <v>07-36</v>
          </cell>
          <cell r="B623" t="str">
            <v>Extra labour for drains of bath rooms etc</v>
          </cell>
          <cell r="C623" t="str">
            <v>100 Rft</v>
          </cell>
          <cell r="D623" t="str">
            <v>3,703.88</v>
          </cell>
          <cell r="E623" t="str">
            <v>3,703.88</v>
          </cell>
          <cell r="F623" t="str">
            <v>m</v>
          </cell>
          <cell r="G623" t="str">
            <v>121.52</v>
          </cell>
          <cell r="H623">
            <v>121.52</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0</v>
          </cell>
          <cell r="AD623">
            <v>0</v>
          </cell>
          <cell r="AE623">
            <v>0</v>
          </cell>
          <cell r="AF623">
            <v>0</v>
          </cell>
          <cell r="AG623">
            <v>0</v>
          </cell>
          <cell r="AH623">
            <v>0</v>
          </cell>
          <cell r="AI623">
            <v>0</v>
          </cell>
          <cell r="AJ623" t="str">
            <v>N</v>
          </cell>
        </row>
        <row r="624">
          <cell r="A624" t="str">
            <v>07-37</v>
          </cell>
          <cell r="B624" t="str">
            <v>Maroo corners</v>
          </cell>
          <cell r="C624" t="str">
            <v>Each</v>
          </cell>
          <cell r="D624" t="str">
            <v>161.20</v>
          </cell>
          <cell r="E624" t="str">
            <v>161.20</v>
          </cell>
          <cell r="F624" t="str">
            <v>Each</v>
          </cell>
          <cell r="G624" t="str">
            <v>161.20</v>
          </cell>
          <cell r="H624">
            <v>161.19999999999999</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t="str">
            <v>N</v>
          </cell>
        </row>
        <row r="625">
          <cell r="A625" t="str">
            <v>07-38-a</v>
          </cell>
          <cell r="B625" t="str">
            <v>Masonry with Facing/Machine/Special Bricks in cement sand mortar 1:2 upto 10 ft. height</v>
          </cell>
          <cell r="C625" t="str">
            <v>100Cft</v>
          </cell>
          <cell r="D625" t="str">
            <v>4,545.22</v>
          </cell>
          <cell r="E625" t="str">
            <v>24,481.30</v>
          </cell>
          <cell r="F625" t="str">
            <v>m3</v>
          </cell>
          <cell r="G625" t="str">
            <v>1,605.13</v>
          </cell>
          <cell r="H625">
            <v>8645.5</v>
          </cell>
          <cell r="I625">
            <v>0</v>
          </cell>
          <cell r="J625">
            <v>0</v>
          </cell>
          <cell r="K625">
            <v>8</v>
          </cell>
          <cell r="L625" t="str">
            <v>Bags</v>
          </cell>
          <cell r="M625">
            <v>2.8250000000000002</v>
          </cell>
          <cell r="N625" t="str">
            <v>Bags</v>
          </cell>
          <cell r="O625">
            <v>1350</v>
          </cell>
          <cell r="P625" t="str">
            <v>Nos.</v>
          </cell>
          <cell r="Q625">
            <v>476.75</v>
          </cell>
          <cell r="R625" t="str">
            <v>Nos.</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0</v>
          </cell>
          <cell r="AI625">
            <v>1837.575</v>
          </cell>
          <cell r="AJ625" t="str">
            <v>Y</v>
          </cell>
        </row>
        <row r="626">
          <cell r="A626" t="str">
            <v>07-38-b</v>
          </cell>
          <cell r="B626" t="str">
            <v>Masonry using Facing/Machine/Special bricks in cement sand mortar 1:3 upto 10 ft. height</v>
          </cell>
          <cell r="C626" t="str">
            <v>100Cft</v>
          </cell>
          <cell r="D626" t="str">
            <v>4,436.72</v>
          </cell>
          <cell r="E626" t="str">
            <v>23,280.60</v>
          </cell>
          <cell r="F626" t="str">
            <v>m3</v>
          </cell>
          <cell r="G626" t="str">
            <v>1,566.81</v>
          </cell>
          <cell r="H626">
            <v>8221.4699999999993</v>
          </cell>
          <cell r="I626">
            <v>0</v>
          </cell>
          <cell r="J626">
            <v>0</v>
          </cell>
          <cell r="K626">
            <v>6</v>
          </cell>
          <cell r="L626" t="str">
            <v>Bags</v>
          </cell>
          <cell r="M626">
            <v>2.1190000000000002</v>
          </cell>
          <cell r="N626" t="str">
            <v>Bags</v>
          </cell>
          <cell r="O626">
            <v>1350</v>
          </cell>
          <cell r="P626" t="str">
            <v>Nos.</v>
          </cell>
          <cell r="Q626">
            <v>476.75</v>
          </cell>
          <cell r="R626" t="str">
            <v>Nos.</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0</v>
          </cell>
          <cell r="AH626">
            <v>0</v>
          </cell>
          <cell r="AI626">
            <v>1834.8689999999999</v>
          </cell>
          <cell r="AJ626" t="str">
            <v>Y</v>
          </cell>
        </row>
        <row r="627">
          <cell r="A627" t="str">
            <v>07-38-c</v>
          </cell>
          <cell r="B627" t="str">
            <v>Masonry using Facing/Machine/Special bricks in cement sand mortar 1:4 upto 10 ft. height</v>
          </cell>
          <cell r="C627" t="str">
            <v>100Cft</v>
          </cell>
          <cell r="D627" t="str">
            <v>4,436.72</v>
          </cell>
          <cell r="E627" t="str">
            <v>22,624.96</v>
          </cell>
          <cell r="F627" t="str">
            <v>m3</v>
          </cell>
          <cell r="G627" t="str">
            <v>1,566.81</v>
          </cell>
          <cell r="H627">
            <v>7989.94</v>
          </cell>
          <cell r="I627">
            <v>0</v>
          </cell>
          <cell r="J627">
            <v>0</v>
          </cell>
          <cell r="K627">
            <v>4.8</v>
          </cell>
          <cell r="L627" t="str">
            <v>Bags</v>
          </cell>
          <cell r="M627">
            <v>1.6950000000000001</v>
          </cell>
          <cell r="N627" t="str">
            <v>Bags</v>
          </cell>
          <cell r="O627">
            <v>1350</v>
          </cell>
          <cell r="P627" t="str">
            <v>Nos.</v>
          </cell>
          <cell r="Q627">
            <v>476.75</v>
          </cell>
          <cell r="R627" t="str">
            <v>Nos.</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0</v>
          </cell>
          <cell r="AH627">
            <v>0</v>
          </cell>
          <cell r="AI627">
            <v>1833.2449999999999</v>
          </cell>
          <cell r="AJ627" t="str">
            <v>Y</v>
          </cell>
        </row>
        <row r="628">
          <cell r="A628" t="str">
            <v>07-39</v>
          </cell>
          <cell r="B628" t="str">
            <v>Add extra labour on Item 07-38 for every 10 ft additional height or part thereof</v>
          </cell>
          <cell r="C628" t="str">
            <v>100Cft</v>
          </cell>
          <cell r="D628" t="str">
            <v>226.61</v>
          </cell>
          <cell r="E628" t="str">
            <v>234.48</v>
          </cell>
          <cell r="F628" t="str">
            <v>m3</v>
          </cell>
          <cell r="G628" t="str">
            <v>80.03</v>
          </cell>
          <cell r="H628">
            <v>82.8</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t="str">
            <v>N</v>
          </cell>
        </row>
        <row r="629">
          <cell r="A629" t="str">
            <v>07-40</v>
          </cell>
          <cell r="B629" t="str">
            <v>Masonry with Machine/Special Bricks in 1:3 c/s mortar in circular core wall of Overhead Reservoir</v>
          </cell>
          <cell r="C629" t="str">
            <v>100Cft</v>
          </cell>
          <cell r="D629" t="str">
            <v>7,883.30</v>
          </cell>
          <cell r="E629" t="str">
            <v>28,701.47</v>
          </cell>
          <cell r="F629" t="str">
            <v>m3</v>
          </cell>
          <cell r="G629" t="str">
            <v>2,783.96</v>
          </cell>
          <cell r="H629">
            <v>10135.84</v>
          </cell>
          <cell r="I629">
            <v>0</v>
          </cell>
          <cell r="J629">
            <v>0</v>
          </cell>
          <cell r="K629">
            <v>6.6</v>
          </cell>
          <cell r="L629" t="str">
            <v>Bags</v>
          </cell>
          <cell r="M629">
            <v>2.331</v>
          </cell>
          <cell r="N629" t="str">
            <v>Bags</v>
          </cell>
          <cell r="O629">
            <v>1485</v>
          </cell>
          <cell r="P629" t="str">
            <v>Nos.</v>
          </cell>
          <cell r="Q629">
            <v>524.41999999999996</v>
          </cell>
          <cell r="R629" t="str">
            <v>Nos.</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0</v>
          </cell>
          <cell r="AH629">
            <v>0</v>
          </cell>
          <cell r="AI629">
            <v>2018.3510000000001</v>
          </cell>
          <cell r="AJ629" t="str">
            <v>Y</v>
          </cell>
        </row>
        <row r="630">
          <cell r="A630" t="str">
            <v>07-41-a</v>
          </cell>
          <cell r="B630" t="str">
            <v>Hollow Block Masonry in walls upto 20 feet height in 1:2 cement sand mortar using Hollow Block 16"x8"x8" factory manufactured with 1.5" wall thickness and strenght of 1900 psi.</v>
          </cell>
          <cell r="C630" t="str">
            <v>100Cft</v>
          </cell>
          <cell r="D630" t="str">
            <v>2,294.00</v>
          </cell>
          <cell r="E630" t="str">
            <v>16,369.93</v>
          </cell>
          <cell r="F630" t="str">
            <v>m3</v>
          </cell>
          <cell r="G630" t="str">
            <v>810.12</v>
          </cell>
          <cell r="H630">
            <v>5780.99</v>
          </cell>
          <cell r="I630">
            <v>0</v>
          </cell>
          <cell r="J630">
            <v>0</v>
          </cell>
          <cell r="K630">
            <v>4</v>
          </cell>
          <cell r="L630" t="str">
            <v>Bags</v>
          </cell>
          <cell r="M630">
            <v>1.413</v>
          </cell>
          <cell r="N630" t="str">
            <v>Bags</v>
          </cell>
          <cell r="O630">
            <v>170</v>
          </cell>
          <cell r="P630" t="str">
            <v>Nos.</v>
          </cell>
          <cell r="Q630">
            <v>60.03</v>
          </cell>
          <cell r="R630" t="str">
            <v>Nos.</v>
          </cell>
          <cell r="S630">
            <v>0</v>
          </cell>
          <cell r="T630">
            <v>0</v>
          </cell>
          <cell r="U630">
            <v>0</v>
          </cell>
          <cell r="V630">
            <v>0</v>
          </cell>
          <cell r="W630">
            <v>0</v>
          </cell>
          <cell r="X630">
            <v>0</v>
          </cell>
          <cell r="Y630">
            <v>0</v>
          </cell>
          <cell r="Z630">
            <v>0</v>
          </cell>
          <cell r="AA630">
            <v>0</v>
          </cell>
          <cell r="AB630">
            <v>0</v>
          </cell>
          <cell r="AC630">
            <v>0</v>
          </cell>
          <cell r="AD630">
            <v>0</v>
          </cell>
          <cell r="AE630">
            <v>0</v>
          </cell>
          <cell r="AF630">
            <v>0</v>
          </cell>
          <cell r="AG630">
            <v>0</v>
          </cell>
          <cell r="AH630">
            <v>0</v>
          </cell>
          <cell r="AI630">
            <v>235.44300000000001</v>
          </cell>
          <cell r="AJ630" t="str">
            <v>Y</v>
          </cell>
        </row>
        <row r="631">
          <cell r="A631" t="str">
            <v>07-41-b</v>
          </cell>
          <cell r="B631" t="str">
            <v>Hollow Block Masonry in walls upto 20 feet height in 1:3 cement sand mortar using Hollow Block 16"x8"x8" factory manufactured with 1.5" wall thickness and strenght of 1900 psi.</v>
          </cell>
          <cell r="C631" t="str">
            <v>100Cft</v>
          </cell>
          <cell r="D631" t="str">
            <v>2,294.00</v>
          </cell>
          <cell r="E631" t="str">
            <v>15,829.97</v>
          </cell>
          <cell r="F631" t="str">
            <v>m3</v>
          </cell>
          <cell r="G631" t="str">
            <v>810.12</v>
          </cell>
          <cell r="H631">
            <v>5590.31</v>
          </cell>
          <cell r="I631">
            <v>0</v>
          </cell>
          <cell r="J631">
            <v>0</v>
          </cell>
          <cell r="K631">
            <v>3</v>
          </cell>
          <cell r="L631" t="str">
            <v>Bags</v>
          </cell>
          <cell r="M631">
            <v>1.0589999999999999</v>
          </cell>
          <cell r="N631" t="str">
            <v>Bags</v>
          </cell>
          <cell r="O631">
            <v>170</v>
          </cell>
          <cell r="P631" t="str">
            <v>Nos.</v>
          </cell>
          <cell r="Q631">
            <v>60.03</v>
          </cell>
          <cell r="R631" t="str">
            <v>Nos.</v>
          </cell>
          <cell r="S631">
            <v>0</v>
          </cell>
          <cell r="T631">
            <v>0</v>
          </cell>
          <cell r="U631">
            <v>0</v>
          </cell>
          <cell r="V631">
            <v>0</v>
          </cell>
          <cell r="W631">
            <v>0</v>
          </cell>
          <cell r="X631">
            <v>0</v>
          </cell>
          <cell r="Y631">
            <v>0</v>
          </cell>
          <cell r="Z631">
            <v>0</v>
          </cell>
          <cell r="AA631">
            <v>0</v>
          </cell>
          <cell r="AB631">
            <v>0</v>
          </cell>
          <cell r="AC631">
            <v>0</v>
          </cell>
          <cell r="AD631">
            <v>0</v>
          </cell>
          <cell r="AE631">
            <v>0</v>
          </cell>
          <cell r="AF631">
            <v>0</v>
          </cell>
          <cell r="AG631">
            <v>0</v>
          </cell>
          <cell r="AH631">
            <v>0</v>
          </cell>
          <cell r="AI631">
            <v>234.089</v>
          </cell>
          <cell r="AJ631" t="str">
            <v>Y</v>
          </cell>
        </row>
        <row r="632">
          <cell r="A632" t="str">
            <v>07-41-c</v>
          </cell>
          <cell r="B632" t="str">
            <v>Hollow Block Masonry in walls upto 20 feet height in 1:4 cement sand mortar using Hollow Block 16"x8"x8" factory manufactured with 1.5" wall thickness and strenght of 1900 psi.</v>
          </cell>
          <cell r="C632" t="str">
            <v>100Cft</v>
          </cell>
          <cell r="D632" t="str">
            <v>2,294.00</v>
          </cell>
          <cell r="E632" t="str">
            <v>15,496.07</v>
          </cell>
          <cell r="F632" t="str">
            <v>m3</v>
          </cell>
          <cell r="G632" t="str">
            <v>810.12</v>
          </cell>
          <cell r="H632">
            <v>5472.39</v>
          </cell>
          <cell r="I632">
            <v>0</v>
          </cell>
          <cell r="J632">
            <v>0</v>
          </cell>
          <cell r="K632">
            <v>2.4</v>
          </cell>
          <cell r="L632" t="str">
            <v>Bags</v>
          </cell>
          <cell r="M632">
            <v>0.84799999999999998</v>
          </cell>
          <cell r="N632" t="str">
            <v>Bags</v>
          </cell>
          <cell r="O632">
            <v>170</v>
          </cell>
          <cell r="P632" t="str">
            <v>Nos.</v>
          </cell>
          <cell r="Q632">
            <v>60.03</v>
          </cell>
          <cell r="R632" t="str">
            <v>Nos.</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0</v>
          </cell>
          <cell r="AH632">
            <v>0</v>
          </cell>
          <cell r="AI632">
            <v>233.27799999999999</v>
          </cell>
          <cell r="AJ632" t="str">
            <v>Y</v>
          </cell>
        </row>
        <row r="633">
          <cell r="A633" t="str">
            <v>07-41-d</v>
          </cell>
          <cell r="B633" t="str">
            <v>Hollow Block Masonry in walls upto 20 feet height in 1:5 cement sand mortar using Hollow Block 16"x8"x8" factory manufactured with 1.5" wall thickness and strenght of 1900 psi.</v>
          </cell>
          <cell r="C633" t="str">
            <v>100Cft</v>
          </cell>
          <cell r="D633" t="str">
            <v>2,294.00</v>
          </cell>
          <cell r="E633" t="str">
            <v>15,277.60</v>
          </cell>
          <cell r="F633" t="str">
            <v>m3</v>
          </cell>
          <cell r="G633" t="str">
            <v>810.12</v>
          </cell>
          <cell r="H633">
            <v>5395.24</v>
          </cell>
          <cell r="I633">
            <v>0</v>
          </cell>
          <cell r="J633">
            <v>0</v>
          </cell>
          <cell r="K633">
            <v>2</v>
          </cell>
          <cell r="L633" t="str">
            <v>Bags</v>
          </cell>
          <cell r="M633">
            <v>0.70599999999999996</v>
          </cell>
          <cell r="N633" t="str">
            <v>Bags</v>
          </cell>
          <cell r="O633">
            <v>170</v>
          </cell>
          <cell r="P633" t="str">
            <v>Nos.</v>
          </cell>
          <cell r="Q633">
            <v>60.03</v>
          </cell>
          <cell r="R633" t="str">
            <v>Nos.</v>
          </cell>
          <cell r="S633">
            <v>0</v>
          </cell>
          <cell r="T633">
            <v>0</v>
          </cell>
          <cell r="U633">
            <v>0</v>
          </cell>
          <cell r="V633">
            <v>0</v>
          </cell>
          <cell r="W633">
            <v>0</v>
          </cell>
          <cell r="X633">
            <v>0</v>
          </cell>
          <cell r="Y633">
            <v>0</v>
          </cell>
          <cell r="Z633">
            <v>0</v>
          </cell>
          <cell r="AA633">
            <v>0</v>
          </cell>
          <cell r="AB633">
            <v>0</v>
          </cell>
          <cell r="AC633">
            <v>0</v>
          </cell>
          <cell r="AD633">
            <v>0</v>
          </cell>
          <cell r="AE633">
            <v>0</v>
          </cell>
          <cell r="AF633">
            <v>0</v>
          </cell>
          <cell r="AG633">
            <v>0</v>
          </cell>
          <cell r="AH633">
            <v>0</v>
          </cell>
          <cell r="AI633">
            <v>232.73599999999999</v>
          </cell>
          <cell r="AJ633" t="str">
            <v>Y</v>
          </cell>
        </row>
        <row r="634">
          <cell r="A634" t="str">
            <v>07-41-e</v>
          </cell>
          <cell r="B634" t="str">
            <v>Hollow Block Masonry in walls upto 20 feet height in 1:6 cement sand mortar using Hollow Block 16"x8"x8" factory manufactured with 1.5" wall thickness and strenght of 1900 psi.</v>
          </cell>
          <cell r="C634" t="str">
            <v>100Cft</v>
          </cell>
          <cell r="D634" t="str">
            <v>2,294.00</v>
          </cell>
          <cell r="E634" t="str">
            <v>15,143.23</v>
          </cell>
          <cell r="F634" t="str">
            <v>m3</v>
          </cell>
          <cell r="G634" t="str">
            <v>810.12</v>
          </cell>
          <cell r="H634">
            <v>5347.79</v>
          </cell>
          <cell r="I634">
            <v>0</v>
          </cell>
          <cell r="J634">
            <v>0</v>
          </cell>
          <cell r="K634">
            <v>1.75</v>
          </cell>
          <cell r="L634" t="str">
            <v>Bags</v>
          </cell>
          <cell r="M634">
            <v>0.61799999999999999</v>
          </cell>
          <cell r="N634" t="str">
            <v>Bags</v>
          </cell>
          <cell r="O634">
            <v>170</v>
          </cell>
          <cell r="P634" t="str">
            <v>Nos.</v>
          </cell>
          <cell r="Q634">
            <v>60.03</v>
          </cell>
          <cell r="R634" t="str">
            <v>Nos.</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0</v>
          </cell>
          <cell r="AG634">
            <v>0</v>
          </cell>
          <cell r="AH634">
            <v>0</v>
          </cell>
          <cell r="AI634">
            <v>232.398</v>
          </cell>
          <cell r="AJ634" t="str">
            <v>Y</v>
          </cell>
        </row>
        <row r="635">
          <cell r="A635" t="str">
            <v>07-41-f</v>
          </cell>
          <cell r="B635" t="str">
            <v>Hollow Block Masonry in walls upto 20 feet height in 1:7  cement sand mortar using Hollow Block 16"x8"x8" factory manufactured with 1.5" wall thickness and strenght of 1900 psi.</v>
          </cell>
          <cell r="C635" t="str">
            <v>100Cft</v>
          </cell>
          <cell r="D635" t="str">
            <v>2,294.00</v>
          </cell>
          <cell r="E635" t="str">
            <v>15,008.86</v>
          </cell>
          <cell r="F635" t="str">
            <v>m3</v>
          </cell>
          <cell r="G635" t="str">
            <v>810.12</v>
          </cell>
          <cell r="H635">
            <v>5300.33</v>
          </cell>
          <cell r="I635">
            <v>0</v>
          </cell>
          <cell r="J635">
            <v>0</v>
          </cell>
          <cell r="K635">
            <v>1.5</v>
          </cell>
          <cell r="L635" t="str">
            <v>Bags</v>
          </cell>
          <cell r="M635">
            <v>0.53</v>
          </cell>
          <cell r="N635" t="str">
            <v>Bags</v>
          </cell>
          <cell r="O635">
            <v>170</v>
          </cell>
          <cell r="P635" t="str">
            <v>Nos.</v>
          </cell>
          <cell r="Q635">
            <v>60.03</v>
          </cell>
          <cell r="R635" t="str">
            <v>Nos.</v>
          </cell>
          <cell r="S635">
            <v>0</v>
          </cell>
          <cell r="T635">
            <v>0</v>
          </cell>
          <cell r="U635">
            <v>0</v>
          </cell>
          <cell r="V635">
            <v>0</v>
          </cell>
          <cell r="W635">
            <v>0</v>
          </cell>
          <cell r="X635">
            <v>0</v>
          </cell>
          <cell r="Y635">
            <v>0</v>
          </cell>
          <cell r="Z635">
            <v>0</v>
          </cell>
          <cell r="AA635">
            <v>0</v>
          </cell>
          <cell r="AB635">
            <v>0</v>
          </cell>
          <cell r="AC635">
            <v>0</v>
          </cell>
          <cell r="AD635">
            <v>0</v>
          </cell>
          <cell r="AE635">
            <v>0</v>
          </cell>
          <cell r="AF635">
            <v>0</v>
          </cell>
          <cell r="AG635">
            <v>0</v>
          </cell>
          <cell r="AH635">
            <v>0</v>
          </cell>
          <cell r="AI635">
            <v>232.06</v>
          </cell>
          <cell r="AJ635" t="str">
            <v>Y</v>
          </cell>
        </row>
        <row r="636">
          <cell r="A636" t="str">
            <v>07-41-g</v>
          </cell>
          <cell r="B636" t="str">
            <v>Hollow Block Masonry in walls upto 20 feet height in 1:8 cement sand mortar using Hollow Block 16"x8"x8" factory manufactured with 1.5" wall thickness and strenght of 1900 psi.</v>
          </cell>
          <cell r="C636" t="str">
            <v>100Cft</v>
          </cell>
          <cell r="D636" t="str">
            <v>2,294.00</v>
          </cell>
          <cell r="E636" t="str">
            <v>14,910.74</v>
          </cell>
          <cell r="F636" t="str">
            <v>m3</v>
          </cell>
          <cell r="G636" t="str">
            <v>810.12</v>
          </cell>
          <cell r="H636">
            <v>5265.68</v>
          </cell>
          <cell r="I636">
            <v>0</v>
          </cell>
          <cell r="J636">
            <v>0</v>
          </cell>
          <cell r="K636">
            <v>1.33</v>
          </cell>
          <cell r="L636" t="str">
            <v>Bags</v>
          </cell>
          <cell r="M636">
            <v>0.47</v>
          </cell>
          <cell r="N636" t="str">
            <v>Bags</v>
          </cell>
          <cell r="O636">
            <v>170</v>
          </cell>
          <cell r="P636" t="str">
            <v>Nos.</v>
          </cell>
          <cell r="Q636">
            <v>60.03</v>
          </cell>
          <cell r="R636" t="str">
            <v>Nos.</v>
          </cell>
          <cell r="S636">
            <v>0</v>
          </cell>
          <cell r="T636">
            <v>0</v>
          </cell>
          <cell r="U636">
            <v>0</v>
          </cell>
          <cell r="V636">
            <v>0</v>
          </cell>
          <cell r="W636">
            <v>0</v>
          </cell>
          <cell r="X636">
            <v>0</v>
          </cell>
          <cell r="Y636">
            <v>0</v>
          </cell>
          <cell r="Z636">
            <v>0</v>
          </cell>
          <cell r="AA636">
            <v>0</v>
          </cell>
          <cell r="AB636">
            <v>0</v>
          </cell>
          <cell r="AC636">
            <v>0</v>
          </cell>
          <cell r="AD636">
            <v>0</v>
          </cell>
          <cell r="AE636">
            <v>0</v>
          </cell>
          <cell r="AF636">
            <v>0</v>
          </cell>
          <cell r="AG636">
            <v>0</v>
          </cell>
          <cell r="AH636">
            <v>0</v>
          </cell>
          <cell r="AI636">
            <v>231.83</v>
          </cell>
          <cell r="AJ636" t="str">
            <v>Y</v>
          </cell>
        </row>
        <row r="637">
          <cell r="A637" t="str">
            <v>07-42-a</v>
          </cell>
          <cell r="B637" t="str">
            <v>Hollow Block Masonry in walls upto 20 feet height in 1:2 cement sand mortar using Hollow Block 16"x8"x6" factory  manufactured with 1.5" wall thickness and strenght of 1900 psi.</v>
          </cell>
          <cell r="C637" t="str">
            <v>100Cft</v>
          </cell>
          <cell r="D637" t="str">
            <v>2,680.26</v>
          </cell>
          <cell r="E637" t="str">
            <v>18,271.84</v>
          </cell>
          <cell r="F637" t="str">
            <v>m3</v>
          </cell>
          <cell r="G637" t="str">
            <v>946.53</v>
          </cell>
          <cell r="H637">
            <v>6452.65</v>
          </cell>
          <cell r="I637">
            <v>0</v>
          </cell>
          <cell r="J637">
            <v>0</v>
          </cell>
          <cell r="K637">
            <v>4.8</v>
          </cell>
          <cell r="L637" t="str">
            <v>Bags</v>
          </cell>
          <cell r="M637">
            <v>1.6950000000000001</v>
          </cell>
          <cell r="N637" t="str">
            <v>Bags</v>
          </cell>
          <cell r="O637">
            <v>225</v>
          </cell>
          <cell r="P637" t="str">
            <v>Nos.</v>
          </cell>
          <cell r="Q637">
            <v>79.459999999999994</v>
          </cell>
          <cell r="R637" t="str">
            <v>Nos.</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0</v>
          </cell>
          <cell r="AG637">
            <v>0</v>
          </cell>
          <cell r="AH637">
            <v>0</v>
          </cell>
          <cell r="AI637">
            <v>310.95499999999998</v>
          </cell>
          <cell r="AJ637" t="str">
            <v>Y</v>
          </cell>
        </row>
        <row r="638">
          <cell r="A638" t="str">
            <v>07-42-b</v>
          </cell>
          <cell r="B638" t="str">
            <v>Hollow Block Masonry in walls upto 20 feet height in 1:3 cement sand mortar using Hollow Block 16"x8"x6" factory manufactured with 1.5" wall thickness and strenght of 1900 psi.</v>
          </cell>
          <cell r="C638" t="str">
            <v>100Cft</v>
          </cell>
          <cell r="D638" t="str">
            <v>2,680.26</v>
          </cell>
          <cell r="E638" t="str">
            <v>17,616.44</v>
          </cell>
          <cell r="F638" t="str">
            <v>m3</v>
          </cell>
          <cell r="G638" t="str">
            <v>946.53</v>
          </cell>
          <cell r="H638">
            <v>6221.19</v>
          </cell>
          <cell r="I638">
            <v>0</v>
          </cell>
          <cell r="J638">
            <v>0</v>
          </cell>
          <cell r="K638">
            <v>3.6</v>
          </cell>
          <cell r="L638" t="str">
            <v>Bags</v>
          </cell>
          <cell r="M638">
            <v>1.2709999999999999</v>
          </cell>
          <cell r="N638" t="str">
            <v>Bags</v>
          </cell>
          <cell r="O638">
            <v>225</v>
          </cell>
          <cell r="P638" t="str">
            <v>Nos.</v>
          </cell>
          <cell r="Q638">
            <v>79.459999999999994</v>
          </cell>
          <cell r="R638" t="str">
            <v>Nos.</v>
          </cell>
          <cell r="S638">
            <v>0</v>
          </cell>
          <cell r="T638">
            <v>0</v>
          </cell>
          <cell r="U638">
            <v>0</v>
          </cell>
          <cell r="V638">
            <v>0</v>
          </cell>
          <cell r="W638">
            <v>0</v>
          </cell>
          <cell r="X638">
            <v>0</v>
          </cell>
          <cell r="Y638">
            <v>0</v>
          </cell>
          <cell r="Z638">
            <v>0</v>
          </cell>
          <cell r="AA638">
            <v>0</v>
          </cell>
          <cell r="AB638">
            <v>0</v>
          </cell>
          <cell r="AC638">
            <v>0</v>
          </cell>
          <cell r="AD638">
            <v>0</v>
          </cell>
          <cell r="AE638">
            <v>0</v>
          </cell>
          <cell r="AF638">
            <v>0</v>
          </cell>
          <cell r="AG638">
            <v>0</v>
          </cell>
          <cell r="AH638">
            <v>0</v>
          </cell>
          <cell r="AI638">
            <v>309.33100000000002</v>
          </cell>
          <cell r="AJ638" t="str">
            <v>Y</v>
          </cell>
        </row>
        <row r="639">
          <cell r="A639" t="str">
            <v>07-42-c</v>
          </cell>
          <cell r="B639" t="str">
            <v>Hollow Block Masonry in walls upto 20 feet height in 1:4 cement sand mortar using Hollow Block 16"x8"x6" factory manufactured with 1.5" wall thickness and strenght of 1900 psi.</v>
          </cell>
          <cell r="C639" t="str">
            <v>100Cft</v>
          </cell>
          <cell r="D639" t="str">
            <v>2,680.26</v>
          </cell>
          <cell r="E639" t="str">
            <v>17,223.20</v>
          </cell>
          <cell r="F639" t="str">
            <v>m3</v>
          </cell>
          <cell r="G639" t="str">
            <v>946.53</v>
          </cell>
          <cell r="H639">
            <v>6082.32</v>
          </cell>
          <cell r="I639">
            <v>0</v>
          </cell>
          <cell r="J639">
            <v>0</v>
          </cell>
          <cell r="K639">
            <v>2.88</v>
          </cell>
          <cell r="L639" t="str">
            <v>Bags</v>
          </cell>
          <cell r="M639">
            <v>1.0169999999999999</v>
          </cell>
          <cell r="N639" t="str">
            <v>Bags</v>
          </cell>
          <cell r="O639">
            <v>225</v>
          </cell>
          <cell r="P639" t="str">
            <v>Nos.</v>
          </cell>
          <cell r="Q639">
            <v>79.459999999999994</v>
          </cell>
          <cell r="R639" t="str">
            <v>Nos.</v>
          </cell>
          <cell r="S639">
            <v>0</v>
          </cell>
          <cell r="T639">
            <v>0</v>
          </cell>
          <cell r="U639">
            <v>0</v>
          </cell>
          <cell r="V639">
            <v>0</v>
          </cell>
          <cell r="W639">
            <v>0</v>
          </cell>
          <cell r="X639">
            <v>0</v>
          </cell>
          <cell r="Y639">
            <v>0</v>
          </cell>
          <cell r="Z639">
            <v>0</v>
          </cell>
          <cell r="AA639">
            <v>0</v>
          </cell>
          <cell r="AB639">
            <v>0</v>
          </cell>
          <cell r="AC639">
            <v>0</v>
          </cell>
          <cell r="AD639">
            <v>0</v>
          </cell>
          <cell r="AE639">
            <v>0</v>
          </cell>
          <cell r="AF639">
            <v>0</v>
          </cell>
          <cell r="AG639">
            <v>0</v>
          </cell>
          <cell r="AH639">
            <v>0</v>
          </cell>
          <cell r="AI639">
            <v>308.35699999999997</v>
          </cell>
          <cell r="AJ639" t="str">
            <v>Y</v>
          </cell>
        </row>
        <row r="640">
          <cell r="A640" t="str">
            <v>07-42-d</v>
          </cell>
          <cell r="B640" t="str">
            <v xml:space="preserve">Hollow Block Masonry in walls upto 20 feet height in 1:5 cement sand mortar using Hollow Block 16"x8"x6" factory manufactured with 1.5" wall thickness and strenght of 1900 psi. </v>
          </cell>
          <cell r="C640" t="str">
            <v>100Cft</v>
          </cell>
          <cell r="D640" t="str">
            <v>2,680.26</v>
          </cell>
          <cell r="E640" t="str">
            <v>16,961.04</v>
          </cell>
          <cell r="F640" t="str">
            <v>m3</v>
          </cell>
          <cell r="G640" t="str">
            <v>946.53</v>
          </cell>
          <cell r="H640">
            <v>5989.74</v>
          </cell>
          <cell r="I640">
            <v>0</v>
          </cell>
          <cell r="J640">
            <v>0</v>
          </cell>
          <cell r="K640">
            <v>2.4</v>
          </cell>
          <cell r="L640" t="str">
            <v>Bags</v>
          </cell>
          <cell r="M640">
            <v>0.84799999999999998</v>
          </cell>
          <cell r="N640" t="str">
            <v>Bags</v>
          </cell>
          <cell r="O640">
            <v>225</v>
          </cell>
          <cell r="P640" t="str">
            <v>Nos.</v>
          </cell>
          <cell r="Q640">
            <v>79.459999999999994</v>
          </cell>
          <cell r="R640" t="str">
            <v>Nos.</v>
          </cell>
          <cell r="S640">
            <v>0</v>
          </cell>
          <cell r="T640">
            <v>0</v>
          </cell>
          <cell r="U640">
            <v>0</v>
          </cell>
          <cell r="V640">
            <v>0</v>
          </cell>
          <cell r="W640">
            <v>0</v>
          </cell>
          <cell r="X640">
            <v>0</v>
          </cell>
          <cell r="Y640">
            <v>0</v>
          </cell>
          <cell r="Z640">
            <v>0</v>
          </cell>
          <cell r="AA640">
            <v>0</v>
          </cell>
          <cell r="AB640">
            <v>0</v>
          </cell>
          <cell r="AC640">
            <v>0</v>
          </cell>
          <cell r="AD640">
            <v>0</v>
          </cell>
          <cell r="AE640">
            <v>0</v>
          </cell>
          <cell r="AF640">
            <v>0</v>
          </cell>
          <cell r="AG640">
            <v>0</v>
          </cell>
          <cell r="AH640">
            <v>0</v>
          </cell>
          <cell r="AI640">
            <v>307.70799999999997</v>
          </cell>
          <cell r="AJ640" t="str">
            <v>Y</v>
          </cell>
        </row>
        <row r="641">
          <cell r="A641" t="str">
            <v>07-42-e</v>
          </cell>
          <cell r="B641" t="str">
            <v>Hollow Block Masonry in walls upto 20 feet height in 1:6 cement sand mortar using Hollow Block 16"x8"x6" factory manufactured with 1.5" wall thickness and strenght of 1900 psi.</v>
          </cell>
          <cell r="C641" t="str">
            <v>100Cft</v>
          </cell>
          <cell r="D641" t="str">
            <v>2,680.26</v>
          </cell>
          <cell r="E641" t="str">
            <v>16,774.73</v>
          </cell>
          <cell r="F641" t="str">
            <v>m3</v>
          </cell>
          <cell r="G641" t="str">
            <v>946.53</v>
          </cell>
          <cell r="H641">
            <v>5923.95</v>
          </cell>
          <cell r="I641">
            <v>0</v>
          </cell>
          <cell r="J641">
            <v>0</v>
          </cell>
          <cell r="K641">
            <v>2.06</v>
          </cell>
          <cell r="L641" t="str">
            <v>Bags</v>
          </cell>
          <cell r="M641">
            <v>0.72699999999999998</v>
          </cell>
          <cell r="N641" t="str">
            <v>Bags</v>
          </cell>
          <cell r="O641">
            <v>225</v>
          </cell>
          <cell r="P641" t="str">
            <v>Nos.</v>
          </cell>
          <cell r="Q641">
            <v>79.459999999999994</v>
          </cell>
          <cell r="R641" t="str">
            <v>Nos.</v>
          </cell>
          <cell r="S641">
            <v>0</v>
          </cell>
          <cell r="T641">
            <v>0</v>
          </cell>
          <cell r="U641">
            <v>0</v>
          </cell>
          <cell r="V641">
            <v>0</v>
          </cell>
          <cell r="W641">
            <v>0</v>
          </cell>
          <cell r="X641">
            <v>0</v>
          </cell>
          <cell r="Y641">
            <v>0</v>
          </cell>
          <cell r="Z641">
            <v>0</v>
          </cell>
          <cell r="AA641">
            <v>0</v>
          </cell>
          <cell r="AB641">
            <v>0</v>
          </cell>
          <cell r="AC641">
            <v>0</v>
          </cell>
          <cell r="AD641">
            <v>0</v>
          </cell>
          <cell r="AE641">
            <v>0</v>
          </cell>
          <cell r="AF641">
            <v>0</v>
          </cell>
          <cell r="AG641">
            <v>0</v>
          </cell>
          <cell r="AH641">
            <v>0</v>
          </cell>
          <cell r="AI641">
            <v>307.24700000000001</v>
          </cell>
          <cell r="AJ641" t="str">
            <v>Y</v>
          </cell>
        </row>
        <row r="642">
          <cell r="A642" t="str">
            <v>07-42-f</v>
          </cell>
          <cell r="B642" t="str">
            <v>Hollow Block Masonry in walls upto 20 feet height in 1:7 cement sand mortar using Hollow Block 16"x8"x6" factory manufactured with 1.5" wall thickness and strenght of 1900 psi.</v>
          </cell>
          <cell r="C642" t="str">
            <v>100Cft</v>
          </cell>
          <cell r="D642" t="str">
            <v>2,680.26</v>
          </cell>
          <cell r="E642" t="str">
            <v>16,637.07</v>
          </cell>
          <cell r="F642" t="str">
            <v>m3</v>
          </cell>
          <cell r="G642" t="str">
            <v>946.53</v>
          </cell>
          <cell r="H642">
            <v>5875.33</v>
          </cell>
          <cell r="I642">
            <v>0</v>
          </cell>
          <cell r="J642">
            <v>0</v>
          </cell>
          <cell r="K642">
            <v>1.8</v>
          </cell>
          <cell r="L642" t="str">
            <v>Bags</v>
          </cell>
          <cell r="M642">
            <v>0.63600000000000001</v>
          </cell>
          <cell r="N642" t="str">
            <v>Bags</v>
          </cell>
          <cell r="O642">
            <v>225</v>
          </cell>
          <cell r="P642" t="str">
            <v>Nos.</v>
          </cell>
          <cell r="Q642">
            <v>79.459999999999994</v>
          </cell>
          <cell r="R642" t="str">
            <v>Nos.</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0</v>
          </cell>
          <cell r="AH642">
            <v>0</v>
          </cell>
          <cell r="AI642">
            <v>306.89600000000002</v>
          </cell>
          <cell r="AJ642" t="str">
            <v>Y</v>
          </cell>
        </row>
        <row r="643">
          <cell r="A643" t="str">
            <v>07-42-g</v>
          </cell>
          <cell r="B643" t="str">
            <v>Hollow Block Masonry in walls upto 20 feet height in 1:8 cement sand mortar using Hollow Block 16"x8"x6" factory manufactured with 1.5" wall thickness and strenght of 1900 psi.</v>
          </cell>
          <cell r="C643" t="str">
            <v>100Cft</v>
          </cell>
          <cell r="D643" t="str">
            <v>2,680.26</v>
          </cell>
          <cell r="E643" t="str">
            <v>16,524.11</v>
          </cell>
          <cell r="F643" t="str">
            <v>m3</v>
          </cell>
          <cell r="G643" t="str">
            <v>946.53</v>
          </cell>
          <cell r="H643">
            <v>5835.44</v>
          </cell>
          <cell r="I643">
            <v>0</v>
          </cell>
          <cell r="J643">
            <v>0</v>
          </cell>
          <cell r="K643">
            <v>1.6</v>
          </cell>
          <cell r="L643" t="str">
            <v>Bags</v>
          </cell>
          <cell r="M643">
            <v>0.56499999999999995</v>
          </cell>
          <cell r="N643" t="str">
            <v>Bags</v>
          </cell>
          <cell r="O643">
            <v>225</v>
          </cell>
          <cell r="P643" t="str">
            <v>Nos.</v>
          </cell>
          <cell r="Q643">
            <v>79.459999999999994</v>
          </cell>
          <cell r="R643" t="str">
            <v>Nos.</v>
          </cell>
          <cell r="S643">
            <v>0</v>
          </cell>
          <cell r="T643">
            <v>0</v>
          </cell>
          <cell r="U643">
            <v>0</v>
          </cell>
          <cell r="V643">
            <v>0</v>
          </cell>
          <cell r="W643">
            <v>0</v>
          </cell>
          <cell r="X643">
            <v>0</v>
          </cell>
          <cell r="Y643">
            <v>0</v>
          </cell>
          <cell r="Z643">
            <v>0</v>
          </cell>
          <cell r="AA643">
            <v>0</v>
          </cell>
          <cell r="AB643">
            <v>0</v>
          </cell>
          <cell r="AC643">
            <v>0</v>
          </cell>
          <cell r="AD643">
            <v>0</v>
          </cell>
          <cell r="AE643">
            <v>0</v>
          </cell>
          <cell r="AF643">
            <v>0</v>
          </cell>
          <cell r="AG643">
            <v>0</v>
          </cell>
          <cell r="AH643">
            <v>0</v>
          </cell>
          <cell r="AI643">
            <v>306.625</v>
          </cell>
          <cell r="AJ643" t="str">
            <v>Y</v>
          </cell>
        </row>
        <row r="644">
          <cell r="A644" t="str">
            <v>07-43-a</v>
          </cell>
          <cell r="B644" t="str">
            <v xml:space="preserve">Hollow Block Masonry in walls upto 20 feet height in 1:2 cement sand mortar using Hollow Block 16"x8"x4" factory manufactured with 1.25" wall thickness and strenght of </v>
          </cell>
          <cell r="C644" t="str">
            <v>100Cft</v>
          </cell>
          <cell r="D644" t="str">
            <v>3,094.42</v>
          </cell>
          <cell r="E644" t="str">
            <v>22,210.24</v>
          </cell>
          <cell r="F644" t="str">
            <v>m3</v>
          </cell>
          <cell r="G644" t="str">
            <v>1,092.79</v>
          </cell>
          <cell r="H644">
            <v>7843.48</v>
          </cell>
          <cell r="I644">
            <v>0</v>
          </cell>
          <cell r="J644">
            <v>0</v>
          </cell>
          <cell r="K644">
            <v>5.6</v>
          </cell>
          <cell r="L644" t="str">
            <v>Bags</v>
          </cell>
          <cell r="M644">
            <v>1.978</v>
          </cell>
          <cell r="N644" t="str">
            <v>Bags</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v>0</v>
          </cell>
          <cell r="AD644">
            <v>0</v>
          </cell>
          <cell r="AE644">
            <v>0</v>
          </cell>
          <cell r="AF644">
            <v>0</v>
          </cell>
          <cell r="AG644">
            <v>0</v>
          </cell>
          <cell r="AH644">
            <v>0</v>
          </cell>
          <cell r="AI644">
            <v>7.5779999999999994</v>
          </cell>
          <cell r="AJ644" t="str">
            <v>Y</v>
          </cell>
        </row>
        <row r="645">
          <cell r="A645" t="str">
            <v>07-43-b</v>
          </cell>
          <cell r="B645" t="str">
            <v>Hollow Block Masonry in walls upto 20 feet height in 1:3 cement sand mortar using Hollow Block 16"x8"x4" factory manufactured with 1.25" wall thickness and strenght of</v>
          </cell>
          <cell r="C645" t="str">
            <v>100Cft</v>
          </cell>
          <cell r="D645" t="str">
            <v>3,094.42</v>
          </cell>
          <cell r="E645" t="str">
            <v>21,446.85</v>
          </cell>
          <cell r="F645" t="str">
            <v>m3</v>
          </cell>
          <cell r="G645" t="str">
            <v>1,092.79</v>
          </cell>
          <cell r="H645">
            <v>7573.89</v>
          </cell>
          <cell r="I645">
            <v>0</v>
          </cell>
          <cell r="J645">
            <v>0</v>
          </cell>
          <cell r="K645">
            <v>4.2</v>
          </cell>
          <cell r="L645" t="str">
            <v>Bags</v>
          </cell>
          <cell r="M645">
            <v>1.4830000000000001</v>
          </cell>
          <cell r="N645" t="str">
            <v>Bags</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v>0</v>
          </cell>
          <cell r="AD645">
            <v>0</v>
          </cell>
          <cell r="AE645">
            <v>0</v>
          </cell>
          <cell r="AF645">
            <v>0</v>
          </cell>
          <cell r="AG645">
            <v>0</v>
          </cell>
          <cell r="AH645">
            <v>0</v>
          </cell>
          <cell r="AI645">
            <v>5.6829999999999998</v>
          </cell>
          <cell r="AJ645" t="str">
            <v>Y</v>
          </cell>
        </row>
        <row r="646">
          <cell r="A646" t="str">
            <v>07-43-c</v>
          </cell>
          <cell r="B646" t="str">
            <v>Hollow Block Masonry in walls upto 20 feet height in 1:4 cement sand mortar using Hollow Block 16"x8"x4" factory manufactured with 1.25" wall thickness and strenght of 1900 psi.</v>
          </cell>
          <cell r="C646" t="str">
            <v>100Cft</v>
          </cell>
          <cell r="D646" t="str">
            <v>3,094.42</v>
          </cell>
          <cell r="E646" t="str">
            <v>20,986.84</v>
          </cell>
          <cell r="F646" t="str">
            <v>m3</v>
          </cell>
          <cell r="G646" t="str">
            <v>1,092.79</v>
          </cell>
          <cell r="H646">
            <v>7411.44</v>
          </cell>
          <cell r="I646">
            <v>0</v>
          </cell>
          <cell r="J646">
            <v>0</v>
          </cell>
          <cell r="K646">
            <v>3.36</v>
          </cell>
          <cell r="L646" t="str">
            <v>Bags</v>
          </cell>
          <cell r="M646">
            <v>1.1870000000000001</v>
          </cell>
          <cell r="N646" t="str">
            <v>Bags</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v>0</v>
          </cell>
          <cell r="AD646">
            <v>0</v>
          </cell>
          <cell r="AE646">
            <v>0</v>
          </cell>
          <cell r="AF646">
            <v>0</v>
          </cell>
          <cell r="AG646">
            <v>0</v>
          </cell>
          <cell r="AH646">
            <v>0</v>
          </cell>
          <cell r="AI646">
            <v>4.5469999999999997</v>
          </cell>
          <cell r="AJ646" t="str">
            <v>Y</v>
          </cell>
        </row>
        <row r="647">
          <cell r="A647" t="str">
            <v>07-43-d</v>
          </cell>
          <cell r="B647" t="str">
            <v>Hollow Block Masonry in walls upto 20 feet height in 1:5 cement sand mortar using Hollow Block 16"x8"x4" factory manufactured with 1.25" wall thickness and strenght of 1900 psi.</v>
          </cell>
          <cell r="C647" t="str">
            <v>100Cft</v>
          </cell>
          <cell r="D647" t="str">
            <v>3,094.42</v>
          </cell>
          <cell r="E647" t="str">
            <v>20,680.98</v>
          </cell>
          <cell r="F647" t="str">
            <v>m3</v>
          </cell>
          <cell r="G647" t="str">
            <v>1,092.79</v>
          </cell>
          <cell r="H647">
            <v>7303.43</v>
          </cell>
          <cell r="I647">
            <v>0</v>
          </cell>
          <cell r="J647">
            <v>0</v>
          </cell>
          <cell r="K647">
            <v>2.8</v>
          </cell>
          <cell r="L647" t="str">
            <v>Bags</v>
          </cell>
          <cell r="M647">
            <v>0.98899999999999999</v>
          </cell>
          <cell r="N647" t="str">
            <v>Bags</v>
          </cell>
          <cell r="O647">
            <v>0</v>
          </cell>
          <cell r="P647">
            <v>0</v>
          </cell>
          <cell r="Q647">
            <v>0</v>
          </cell>
          <cell r="R647">
            <v>0</v>
          </cell>
          <cell r="S647">
            <v>0</v>
          </cell>
          <cell r="T647">
            <v>0</v>
          </cell>
          <cell r="U647">
            <v>0</v>
          </cell>
          <cell r="V647">
            <v>0</v>
          </cell>
          <cell r="W647">
            <v>0</v>
          </cell>
          <cell r="X647">
            <v>0</v>
          </cell>
          <cell r="Y647">
            <v>0</v>
          </cell>
          <cell r="Z647">
            <v>0</v>
          </cell>
          <cell r="AA647">
            <v>0</v>
          </cell>
          <cell r="AB647">
            <v>0</v>
          </cell>
          <cell r="AC647">
            <v>0</v>
          </cell>
          <cell r="AD647">
            <v>0</v>
          </cell>
          <cell r="AE647">
            <v>0</v>
          </cell>
          <cell r="AF647">
            <v>0</v>
          </cell>
          <cell r="AG647">
            <v>0</v>
          </cell>
          <cell r="AH647">
            <v>0</v>
          </cell>
          <cell r="AI647">
            <v>3.7889999999999997</v>
          </cell>
          <cell r="AJ647" t="str">
            <v>Y</v>
          </cell>
        </row>
        <row r="648">
          <cell r="A648" t="str">
            <v>07-43-e</v>
          </cell>
          <cell r="B648" t="str">
            <v>Hollow Block Masonry in walls upto 20 feet height in 1:6 cement sand mortar using Hollow Block 16"x8"x4" factory manufactured with 1.25" wall thickness and strenght of 1900 psi.</v>
          </cell>
          <cell r="C648" t="str">
            <v>100Cft</v>
          </cell>
          <cell r="D648" t="str">
            <v>3,094.42</v>
          </cell>
          <cell r="E648" t="str">
            <v>20,468.29</v>
          </cell>
          <cell r="F648" t="str">
            <v>m3</v>
          </cell>
          <cell r="G648" t="str">
            <v>1,092.79</v>
          </cell>
          <cell r="H648">
            <v>7228.32</v>
          </cell>
          <cell r="I648">
            <v>0</v>
          </cell>
          <cell r="J648">
            <v>0</v>
          </cell>
          <cell r="K648">
            <v>2.41</v>
          </cell>
          <cell r="L648" t="str">
            <v>Bags</v>
          </cell>
          <cell r="M648">
            <v>0.85099999999999998</v>
          </cell>
          <cell r="N648" t="str">
            <v>Bags</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v>0</v>
          </cell>
          <cell r="AD648">
            <v>0</v>
          </cell>
          <cell r="AE648">
            <v>0</v>
          </cell>
          <cell r="AF648">
            <v>0</v>
          </cell>
          <cell r="AG648">
            <v>0</v>
          </cell>
          <cell r="AH648">
            <v>0</v>
          </cell>
          <cell r="AI648">
            <v>3.2610000000000001</v>
          </cell>
          <cell r="AJ648" t="str">
            <v>Y</v>
          </cell>
        </row>
        <row r="649">
          <cell r="A649" t="str">
            <v>07-43-f</v>
          </cell>
          <cell r="B649" t="str">
            <v>Hollow Block Masonry in walls upto 20 feet height in 1:7 cement sand mortar using Hollow Block 16"x8"x4" factory manufactured with 1.25" wall thickness and strenght of 1900 psi.</v>
          </cell>
          <cell r="C649" t="str">
            <v>100Cft</v>
          </cell>
          <cell r="D649" t="str">
            <v>3,094.42</v>
          </cell>
          <cell r="E649" t="str">
            <v>20,304.25</v>
          </cell>
          <cell r="F649" t="str">
            <v>m3</v>
          </cell>
          <cell r="G649" t="str">
            <v>1,092.79</v>
          </cell>
          <cell r="H649">
            <v>7170.38</v>
          </cell>
          <cell r="I649">
            <v>0</v>
          </cell>
          <cell r="J649">
            <v>0</v>
          </cell>
          <cell r="K649">
            <v>2.1</v>
          </cell>
          <cell r="L649" t="str">
            <v>Bags</v>
          </cell>
          <cell r="M649">
            <v>0.74199999999999999</v>
          </cell>
          <cell r="N649" t="str">
            <v>Bags</v>
          </cell>
          <cell r="O649">
            <v>0</v>
          </cell>
          <cell r="P649">
            <v>0</v>
          </cell>
          <cell r="Q649">
            <v>0</v>
          </cell>
          <cell r="R649">
            <v>0</v>
          </cell>
          <cell r="S649">
            <v>0</v>
          </cell>
          <cell r="T649">
            <v>0</v>
          </cell>
          <cell r="U649">
            <v>0</v>
          </cell>
          <cell r="V649">
            <v>0</v>
          </cell>
          <cell r="W649">
            <v>0</v>
          </cell>
          <cell r="X649">
            <v>0</v>
          </cell>
          <cell r="Y649">
            <v>0</v>
          </cell>
          <cell r="Z649">
            <v>0</v>
          </cell>
          <cell r="AA649">
            <v>0</v>
          </cell>
          <cell r="AB649">
            <v>0</v>
          </cell>
          <cell r="AC649">
            <v>0</v>
          </cell>
          <cell r="AD649">
            <v>0</v>
          </cell>
          <cell r="AE649">
            <v>0</v>
          </cell>
          <cell r="AF649">
            <v>0</v>
          </cell>
          <cell r="AG649">
            <v>0</v>
          </cell>
          <cell r="AH649">
            <v>0</v>
          </cell>
          <cell r="AI649">
            <v>2.8420000000000001</v>
          </cell>
          <cell r="AJ649" t="str">
            <v>Y</v>
          </cell>
        </row>
        <row r="650">
          <cell r="A650" t="str">
            <v>07-43-g</v>
          </cell>
          <cell r="B650" t="str">
            <v>Hollow Block Masonry in walls upto 20 feet height in 1:8 cement sand mortar using Hollow Block 16"x8"x4" factory manufactured with 1.25" wall thickness and strenght of 1900 psi.</v>
          </cell>
          <cell r="C650" t="str">
            <v>100Cft</v>
          </cell>
          <cell r="D650" t="str">
            <v>3,094.42</v>
          </cell>
          <cell r="E650" t="str">
            <v>20,168.21</v>
          </cell>
          <cell r="F650" t="str">
            <v>m3</v>
          </cell>
          <cell r="G650" t="str">
            <v>1,092.79</v>
          </cell>
          <cell r="H650">
            <v>7122.34</v>
          </cell>
          <cell r="I650">
            <v>0</v>
          </cell>
          <cell r="J650">
            <v>0</v>
          </cell>
          <cell r="K650">
            <v>1.86</v>
          </cell>
          <cell r="L650" t="str">
            <v>Bags</v>
          </cell>
          <cell r="M650">
            <v>0.65700000000000003</v>
          </cell>
          <cell r="N650" t="str">
            <v>Bags</v>
          </cell>
          <cell r="O650">
            <v>0</v>
          </cell>
          <cell r="P650">
            <v>0</v>
          </cell>
          <cell r="Q650">
            <v>0</v>
          </cell>
          <cell r="R650">
            <v>0</v>
          </cell>
          <cell r="S650">
            <v>0</v>
          </cell>
          <cell r="T650">
            <v>0</v>
          </cell>
          <cell r="U650">
            <v>0</v>
          </cell>
          <cell r="V650">
            <v>0</v>
          </cell>
          <cell r="W650">
            <v>0</v>
          </cell>
          <cell r="X650">
            <v>0</v>
          </cell>
          <cell r="Y650">
            <v>0</v>
          </cell>
          <cell r="Z650">
            <v>0</v>
          </cell>
          <cell r="AA650">
            <v>0</v>
          </cell>
          <cell r="AB650">
            <v>0</v>
          </cell>
          <cell r="AC650">
            <v>0</v>
          </cell>
          <cell r="AD650">
            <v>0</v>
          </cell>
          <cell r="AE650">
            <v>0</v>
          </cell>
          <cell r="AF650">
            <v>0</v>
          </cell>
          <cell r="AG650">
            <v>0</v>
          </cell>
          <cell r="AH650">
            <v>0</v>
          </cell>
          <cell r="AI650">
            <v>2.5170000000000003</v>
          </cell>
          <cell r="AJ650" t="str">
            <v>Y</v>
          </cell>
        </row>
        <row r="651">
          <cell r="A651" t="str">
            <v>07-44-a</v>
          </cell>
          <cell r="B651" t="str">
            <v>Solid Block Masonry in walls upto 20 feet height in 1:2 cement sand mortar using 16"x8"x8" factory manufactured solid blocks with strength of 2100 psi.</v>
          </cell>
          <cell r="C651" t="str">
            <v>100Cft</v>
          </cell>
          <cell r="D651" t="str">
            <v>2,294.00</v>
          </cell>
          <cell r="E651" t="str">
            <v>17,809.83</v>
          </cell>
          <cell r="F651" t="str">
            <v>m3</v>
          </cell>
          <cell r="G651" t="str">
            <v>810.12</v>
          </cell>
          <cell r="H651">
            <v>6289.49</v>
          </cell>
          <cell r="I651">
            <v>0</v>
          </cell>
          <cell r="J651">
            <v>0</v>
          </cell>
          <cell r="K651">
            <v>4</v>
          </cell>
          <cell r="L651" t="str">
            <v>Bags</v>
          </cell>
          <cell r="M651">
            <v>1.413</v>
          </cell>
          <cell r="N651" t="str">
            <v>Bags</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0</v>
          </cell>
          <cell r="AG651">
            <v>0</v>
          </cell>
          <cell r="AH651">
            <v>0</v>
          </cell>
          <cell r="AI651">
            <v>5.4130000000000003</v>
          </cell>
          <cell r="AJ651" t="str">
            <v>Y</v>
          </cell>
        </row>
        <row r="652">
          <cell r="A652" t="str">
            <v>07-44-b</v>
          </cell>
          <cell r="B652" t="str">
            <v>Solid Block Masonry in walls upto 20 feet height in 1:3 cement sand mortar using 16"x8"x8" factory manufactured solid blocks with strength of 2100 psi.</v>
          </cell>
          <cell r="C652" t="str">
            <v>100Cft</v>
          </cell>
          <cell r="D652" t="str">
            <v>2,294.00</v>
          </cell>
          <cell r="E652" t="str">
            <v>17,269.87</v>
          </cell>
          <cell r="F652" t="str">
            <v>m3</v>
          </cell>
          <cell r="G652" t="str">
            <v>810.12</v>
          </cell>
          <cell r="H652">
            <v>6098.8</v>
          </cell>
          <cell r="I652">
            <v>0</v>
          </cell>
          <cell r="J652">
            <v>0</v>
          </cell>
          <cell r="K652">
            <v>3</v>
          </cell>
          <cell r="L652" t="str">
            <v>Bags</v>
          </cell>
          <cell r="M652">
            <v>1.0589999999999999</v>
          </cell>
          <cell r="N652" t="str">
            <v>Bags</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0</v>
          </cell>
          <cell r="AG652">
            <v>0</v>
          </cell>
          <cell r="AH652">
            <v>0</v>
          </cell>
          <cell r="AI652">
            <v>4.0590000000000002</v>
          </cell>
          <cell r="AJ652" t="str">
            <v>Y</v>
          </cell>
        </row>
        <row r="653">
          <cell r="A653" t="str">
            <v>07-44-c</v>
          </cell>
          <cell r="B653" t="str">
            <v>Solid Block Masonry in walls upto 20 feet height in 1:4 cement sand mortar using 16"x8"x8" factory manufactured solid blocks with strength of 2100 psi.</v>
          </cell>
          <cell r="C653" t="str">
            <v>100Cft</v>
          </cell>
          <cell r="D653" t="str">
            <v>2,294.00</v>
          </cell>
          <cell r="E653" t="str">
            <v>16,935.97</v>
          </cell>
          <cell r="F653" t="str">
            <v>m3</v>
          </cell>
          <cell r="G653" t="str">
            <v>810.12</v>
          </cell>
          <cell r="H653">
            <v>5980.89</v>
          </cell>
          <cell r="I653">
            <v>0</v>
          </cell>
          <cell r="J653">
            <v>0</v>
          </cell>
          <cell r="K653">
            <v>2.4</v>
          </cell>
          <cell r="L653" t="str">
            <v>Bags</v>
          </cell>
          <cell r="M653">
            <v>0.84799999999999998</v>
          </cell>
          <cell r="N653" t="str">
            <v>Bags</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v>0</v>
          </cell>
          <cell r="AD653">
            <v>0</v>
          </cell>
          <cell r="AE653">
            <v>0</v>
          </cell>
          <cell r="AF653">
            <v>0</v>
          </cell>
          <cell r="AG653">
            <v>0</v>
          </cell>
          <cell r="AH653">
            <v>0</v>
          </cell>
          <cell r="AI653">
            <v>3.2479999999999998</v>
          </cell>
          <cell r="AJ653" t="str">
            <v>Y</v>
          </cell>
        </row>
        <row r="654">
          <cell r="A654" t="str">
            <v>07-44-d</v>
          </cell>
          <cell r="B654" t="str">
            <v xml:space="preserve">Solid Block Masonry in walls upto 20 feet height in 1:5 cement sand mortar using 16"x8"x8" factory manufactured solid blocks with strength of 2100 psi. </v>
          </cell>
          <cell r="C654" t="str">
            <v>100Cft</v>
          </cell>
          <cell r="D654" t="str">
            <v>2,294.00</v>
          </cell>
          <cell r="E654" t="str">
            <v>16,717.50</v>
          </cell>
          <cell r="F654" t="str">
            <v>m3</v>
          </cell>
          <cell r="G654" t="str">
            <v>810.12</v>
          </cell>
          <cell r="H654">
            <v>5903.73</v>
          </cell>
          <cell r="I654">
            <v>0</v>
          </cell>
          <cell r="J654">
            <v>0</v>
          </cell>
          <cell r="K654">
            <v>2</v>
          </cell>
          <cell r="L654" t="str">
            <v>Bags</v>
          </cell>
          <cell r="M654">
            <v>0.70599999999999996</v>
          </cell>
          <cell r="N654" t="str">
            <v>Bags</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v>0</v>
          </cell>
          <cell r="AD654">
            <v>0</v>
          </cell>
          <cell r="AE654">
            <v>0</v>
          </cell>
          <cell r="AF654">
            <v>0</v>
          </cell>
          <cell r="AG654">
            <v>0</v>
          </cell>
          <cell r="AH654">
            <v>0</v>
          </cell>
          <cell r="AI654">
            <v>2.706</v>
          </cell>
          <cell r="AJ654" t="str">
            <v>Y</v>
          </cell>
        </row>
        <row r="655">
          <cell r="A655" t="str">
            <v>07-44-e</v>
          </cell>
          <cell r="B655" t="str">
            <v xml:space="preserve">Solid Block Masonry in walls upto 20 feet height in 1:6 cement sand mortar using 16"x8"x8" factory manufactured solid blocks with strength of 2100 psi. </v>
          </cell>
          <cell r="C655" t="str">
            <v>100Cft</v>
          </cell>
          <cell r="D655" t="str">
            <v>2,294.00</v>
          </cell>
          <cell r="E655" t="str">
            <v>16,583.13</v>
          </cell>
          <cell r="F655" t="str">
            <v>m3</v>
          </cell>
          <cell r="G655" t="str">
            <v>810.12</v>
          </cell>
          <cell r="H655">
            <v>5856.28</v>
          </cell>
          <cell r="I655">
            <v>0</v>
          </cell>
          <cell r="J655">
            <v>0</v>
          </cell>
          <cell r="K655">
            <v>1.75</v>
          </cell>
          <cell r="L655" t="str">
            <v>Bags</v>
          </cell>
          <cell r="M655">
            <v>0.61799999999999999</v>
          </cell>
          <cell r="N655" t="str">
            <v>Bags</v>
          </cell>
          <cell r="O655">
            <v>0</v>
          </cell>
          <cell r="P655">
            <v>0</v>
          </cell>
          <cell r="Q655">
            <v>0</v>
          </cell>
          <cell r="R655">
            <v>0</v>
          </cell>
          <cell r="S655">
            <v>0</v>
          </cell>
          <cell r="T655">
            <v>0</v>
          </cell>
          <cell r="U655">
            <v>0</v>
          </cell>
          <cell r="V655">
            <v>0</v>
          </cell>
          <cell r="W655">
            <v>0</v>
          </cell>
          <cell r="X655">
            <v>0</v>
          </cell>
          <cell r="Y655">
            <v>0</v>
          </cell>
          <cell r="Z655">
            <v>0</v>
          </cell>
          <cell r="AA655">
            <v>0</v>
          </cell>
          <cell r="AB655">
            <v>0</v>
          </cell>
          <cell r="AC655">
            <v>0</v>
          </cell>
          <cell r="AD655">
            <v>0</v>
          </cell>
          <cell r="AE655">
            <v>0</v>
          </cell>
          <cell r="AF655">
            <v>0</v>
          </cell>
          <cell r="AG655">
            <v>0</v>
          </cell>
          <cell r="AH655">
            <v>0</v>
          </cell>
          <cell r="AI655">
            <v>2.3679999999999999</v>
          </cell>
          <cell r="AJ655" t="str">
            <v>Y</v>
          </cell>
        </row>
        <row r="656">
          <cell r="A656" t="str">
            <v>07-44-f</v>
          </cell>
          <cell r="B656" t="str">
            <v xml:space="preserve">Solid Block Masonry in walls upto 20 feet height in 1:7 cement sand mortar using 16"x8"x8" factory manufactured solid blocks with strength of 2100 psi. </v>
          </cell>
          <cell r="C656" t="str">
            <v>100Cft</v>
          </cell>
          <cell r="D656" t="str">
            <v>2,294.00</v>
          </cell>
          <cell r="E656" t="str">
            <v>16,448.76</v>
          </cell>
          <cell r="F656" t="str">
            <v>m3</v>
          </cell>
          <cell r="G656" t="str">
            <v>810.12</v>
          </cell>
          <cell r="H656">
            <v>5808.83</v>
          </cell>
          <cell r="I656">
            <v>0</v>
          </cell>
          <cell r="J656">
            <v>0</v>
          </cell>
          <cell r="K656">
            <v>1.5</v>
          </cell>
          <cell r="L656" t="str">
            <v>Bags</v>
          </cell>
          <cell r="M656">
            <v>0.53</v>
          </cell>
          <cell r="N656" t="str">
            <v>Bags</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2.0300000000000002</v>
          </cell>
          <cell r="AJ656" t="str">
            <v>Y</v>
          </cell>
        </row>
        <row r="657">
          <cell r="A657" t="str">
            <v>07-44-g</v>
          </cell>
          <cell r="B657" t="str">
            <v xml:space="preserve">Solid Block Masonry in walls upto 20 feet height in 1:8 cement sand mortar using 16"x8"x8" factory manufactured solid blocks with strength of 2100 psi. </v>
          </cell>
          <cell r="C657" t="str">
            <v>100Cft</v>
          </cell>
          <cell r="D657" t="str">
            <v>2,294.00</v>
          </cell>
          <cell r="E657" t="str">
            <v>16,350.64</v>
          </cell>
          <cell r="F657" t="str">
            <v>m3</v>
          </cell>
          <cell r="G657" t="str">
            <v>810.12</v>
          </cell>
          <cell r="H657">
            <v>5774.18</v>
          </cell>
          <cell r="I657">
            <v>0</v>
          </cell>
          <cell r="J657">
            <v>0</v>
          </cell>
          <cell r="K657">
            <v>1.33</v>
          </cell>
          <cell r="L657" t="str">
            <v>Bags</v>
          </cell>
          <cell r="M657">
            <v>0.47</v>
          </cell>
          <cell r="N657" t="str">
            <v>Bags</v>
          </cell>
          <cell r="O657">
            <v>0</v>
          </cell>
          <cell r="P657">
            <v>0</v>
          </cell>
          <cell r="Q657">
            <v>0</v>
          </cell>
          <cell r="R657">
            <v>0</v>
          </cell>
          <cell r="S657">
            <v>0</v>
          </cell>
          <cell r="T657">
            <v>0</v>
          </cell>
          <cell r="U657">
            <v>0</v>
          </cell>
          <cell r="V657">
            <v>0</v>
          </cell>
          <cell r="W657">
            <v>0</v>
          </cell>
          <cell r="X657">
            <v>0</v>
          </cell>
          <cell r="Y657">
            <v>0</v>
          </cell>
          <cell r="Z657">
            <v>0</v>
          </cell>
          <cell r="AA657">
            <v>0</v>
          </cell>
          <cell r="AB657">
            <v>0</v>
          </cell>
          <cell r="AC657">
            <v>0</v>
          </cell>
          <cell r="AD657">
            <v>0</v>
          </cell>
          <cell r="AE657">
            <v>0</v>
          </cell>
          <cell r="AF657">
            <v>0</v>
          </cell>
          <cell r="AG657">
            <v>0</v>
          </cell>
          <cell r="AH657">
            <v>0</v>
          </cell>
          <cell r="AI657">
            <v>1.8</v>
          </cell>
          <cell r="AJ657" t="str">
            <v>Y</v>
          </cell>
        </row>
        <row r="658">
          <cell r="A658" t="str">
            <v>07-45-a</v>
          </cell>
          <cell r="B658" t="str">
            <v xml:space="preserve">Solid Block Masonry in walls upto 20 feet height in 1:2 cement sand mortar using 16"x8"x6" factory manufactured solid blocks with strength of 1900 psi. </v>
          </cell>
          <cell r="C658" t="str">
            <v>100Cft</v>
          </cell>
          <cell r="D658" t="str">
            <v>2,680.26</v>
          </cell>
          <cell r="E658" t="str">
            <v>20,177.59</v>
          </cell>
          <cell r="F658" t="str">
            <v>m3</v>
          </cell>
          <cell r="G658" t="str">
            <v>946.53</v>
          </cell>
          <cell r="H658">
            <v>7125.66</v>
          </cell>
          <cell r="I658">
            <v>0</v>
          </cell>
          <cell r="J658">
            <v>0</v>
          </cell>
          <cell r="K658">
            <v>4</v>
          </cell>
          <cell r="L658" t="str">
            <v>Bags</v>
          </cell>
          <cell r="M658">
            <v>1.413</v>
          </cell>
          <cell r="N658" t="str">
            <v>Bags</v>
          </cell>
          <cell r="O658">
            <v>0</v>
          </cell>
          <cell r="P658">
            <v>0</v>
          </cell>
          <cell r="Q658">
            <v>0</v>
          </cell>
          <cell r="R658">
            <v>0</v>
          </cell>
          <cell r="S658">
            <v>0</v>
          </cell>
          <cell r="T658">
            <v>0</v>
          </cell>
          <cell r="U658">
            <v>0</v>
          </cell>
          <cell r="V658">
            <v>0</v>
          </cell>
          <cell r="W658">
            <v>0</v>
          </cell>
          <cell r="X658">
            <v>0</v>
          </cell>
          <cell r="Y658">
            <v>0</v>
          </cell>
          <cell r="Z658">
            <v>0</v>
          </cell>
          <cell r="AA658">
            <v>0</v>
          </cell>
          <cell r="AB658">
            <v>0</v>
          </cell>
          <cell r="AC658">
            <v>0</v>
          </cell>
          <cell r="AD658">
            <v>0</v>
          </cell>
          <cell r="AE658">
            <v>0</v>
          </cell>
          <cell r="AF658">
            <v>0</v>
          </cell>
          <cell r="AG658">
            <v>0</v>
          </cell>
          <cell r="AH658">
            <v>0</v>
          </cell>
          <cell r="AI658">
            <v>5.4130000000000003</v>
          </cell>
          <cell r="AJ658" t="str">
            <v>Y</v>
          </cell>
        </row>
        <row r="659">
          <cell r="A659" t="str">
            <v>07-45-b</v>
          </cell>
          <cell r="B659" t="str">
            <v xml:space="preserve">Solid Block Masonry in walls upto 20 feet height in 1:3 cement sand mortar using 16"x8"x6" factory manufactured solid blocks with strength of 1900 psi. </v>
          </cell>
          <cell r="C659" t="str">
            <v>100Cft</v>
          </cell>
          <cell r="D659" t="str">
            <v>2,680.26</v>
          </cell>
          <cell r="E659" t="str">
            <v>19,522.19</v>
          </cell>
          <cell r="F659" t="str">
            <v>m3</v>
          </cell>
          <cell r="G659" t="str">
            <v>946.53</v>
          </cell>
          <cell r="H659">
            <v>6894.2</v>
          </cell>
          <cell r="I659">
            <v>0</v>
          </cell>
          <cell r="J659">
            <v>0</v>
          </cell>
          <cell r="K659">
            <v>3.6</v>
          </cell>
          <cell r="L659" t="str">
            <v>Bags</v>
          </cell>
          <cell r="M659">
            <v>1.2709999999999999</v>
          </cell>
          <cell r="N659" t="str">
            <v>Bags</v>
          </cell>
          <cell r="O659">
            <v>0</v>
          </cell>
          <cell r="P659">
            <v>0</v>
          </cell>
          <cell r="Q659">
            <v>0</v>
          </cell>
          <cell r="R659">
            <v>0</v>
          </cell>
          <cell r="S659">
            <v>0</v>
          </cell>
          <cell r="T659">
            <v>0</v>
          </cell>
          <cell r="U659">
            <v>0</v>
          </cell>
          <cell r="V659">
            <v>0</v>
          </cell>
          <cell r="W659">
            <v>0</v>
          </cell>
          <cell r="X659">
            <v>0</v>
          </cell>
          <cell r="Y659">
            <v>0</v>
          </cell>
          <cell r="Z659">
            <v>0</v>
          </cell>
          <cell r="AA659">
            <v>0</v>
          </cell>
          <cell r="AB659">
            <v>0</v>
          </cell>
          <cell r="AC659">
            <v>0</v>
          </cell>
          <cell r="AD659">
            <v>0</v>
          </cell>
          <cell r="AE659">
            <v>0</v>
          </cell>
          <cell r="AF659">
            <v>0</v>
          </cell>
          <cell r="AG659">
            <v>0</v>
          </cell>
          <cell r="AH659">
            <v>0</v>
          </cell>
          <cell r="AI659">
            <v>4.8710000000000004</v>
          </cell>
          <cell r="AJ659" t="str">
            <v>Y</v>
          </cell>
        </row>
        <row r="660">
          <cell r="A660" t="str">
            <v>07-45-c</v>
          </cell>
          <cell r="B660" t="str">
            <v>Solid Block Masonry in walls upto 20 feet height in 1:4 cement sand mortar using 16"x8"x6" factory manufactured solid blocks with strength of 1900 psi.</v>
          </cell>
          <cell r="C660" t="str">
            <v>100Cft</v>
          </cell>
          <cell r="D660" t="str">
            <v>2,680.26</v>
          </cell>
          <cell r="E660" t="str">
            <v>19,128.95</v>
          </cell>
          <cell r="F660" t="str">
            <v>m3</v>
          </cell>
          <cell r="G660" t="str">
            <v>946.53</v>
          </cell>
          <cell r="H660">
            <v>6755.33</v>
          </cell>
          <cell r="I660">
            <v>0</v>
          </cell>
          <cell r="J660">
            <v>0</v>
          </cell>
          <cell r="K660">
            <v>2.88</v>
          </cell>
          <cell r="L660" t="str">
            <v>Bags</v>
          </cell>
          <cell r="M660">
            <v>1.0169999999999999</v>
          </cell>
          <cell r="N660" t="str">
            <v>Bags</v>
          </cell>
          <cell r="O660">
            <v>0</v>
          </cell>
          <cell r="P660">
            <v>0</v>
          </cell>
          <cell r="Q660">
            <v>0</v>
          </cell>
          <cell r="R660">
            <v>0</v>
          </cell>
          <cell r="S660">
            <v>0</v>
          </cell>
          <cell r="T660">
            <v>0</v>
          </cell>
          <cell r="U660">
            <v>0</v>
          </cell>
          <cell r="V660">
            <v>0</v>
          </cell>
          <cell r="W660">
            <v>0</v>
          </cell>
          <cell r="X660">
            <v>0</v>
          </cell>
          <cell r="Y660">
            <v>0</v>
          </cell>
          <cell r="Z660">
            <v>0</v>
          </cell>
          <cell r="AA660">
            <v>0</v>
          </cell>
          <cell r="AB660">
            <v>0</v>
          </cell>
          <cell r="AC660">
            <v>0</v>
          </cell>
          <cell r="AD660">
            <v>0</v>
          </cell>
          <cell r="AE660">
            <v>0</v>
          </cell>
          <cell r="AF660">
            <v>0</v>
          </cell>
          <cell r="AG660">
            <v>0</v>
          </cell>
          <cell r="AH660">
            <v>0</v>
          </cell>
          <cell r="AI660">
            <v>3.8969999999999998</v>
          </cell>
          <cell r="AJ660" t="str">
            <v>Y</v>
          </cell>
        </row>
        <row r="661">
          <cell r="A661" t="str">
            <v>07-45-d</v>
          </cell>
          <cell r="B661" t="str">
            <v xml:space="preserve">Solid Block Masonry in walls upto 20 feet height in 1:5 cement sand mortar using 16"x8"x6" factory manufactured solid blocks with strength of 1900 psi. </v>
          </cell>
          <cell r="C661" t="str">
            <v>100Cft</v>
          </cell>
          <cell r="D661" t="str">
            <v>2,680.26</v>
          </cell>
          <cell r="E661" t="str">
            <v>18,866.79</v>
          </cell>
          <cell r="F661" t="str">
            <v>m3</v>
          </cell>
          <cell r="G661" t="str">
            <v>946.53</v>
          </cell>
          <cell r="H661">
            <v>6662.75</v>
          </cell>
          <cell r="I661">
            <v>0</v>
          </cell>
          <cell r="J661">
            <v>0</v>
          </cell>
          <cell r="K661">
            <v>2.4</v>
          </cell>
          <cell r="L661" t="str">
            <v>Bags</v>
          </cell>
          <cell r="M661">
            <v>0.84799999999999998</v>
          </cell>
          <cell r="N661" t="str">
            <v>Bags</v>
          </cell>
          <cell r="O661">
            <v>0</v>
          </cell>
          <cell r="P661">
            <v>0</v>
          </cell>
          <cell r="Q661">
            <v>0</v>
          </cell>
          <cell r="R661">
            <v>0</v>
          </cell>
          <cell r="S661">
            <v>0</v>
          </cell>
          <cell r="T661">
            <v>0</v>
          </cell>
          <cell r="U661">
            <v>0</v>
          </cell>
          <cell r="V661">
            <v>0</v>
          </cell>
          <cell r="W661">
            <v>0</v>
          </cell>
          <cell r="X661">
            <v>0</v>
          </cell>
          <cell r="Y661">
            <v>0</v>
          </cell>
          <cell r="Z661">
            <v>0</v>
          </cell>
          <cell r="AA661">
            <v>0</v>
          </cell>
          <cell r="AB661">
            <v>0</v>
          </cell>
          <cell r="AC661">
            <v>0</v>
          </cell>
          <cell r="AD661">
            <v>0</v>
          </cell>
          <cell r="AE661">
            <v>0</v>
          </cell>
          <cell r="AF661">
            <v>0</v>
          </cell>
          <cell r="AG661">
            <v>0</v>
          </cell>
          <cell r="AH661">
            <v>0</v>
          </cell>
          <cell r="AI661">
            <v>3.2479999999999998</v>
          </cell>
          <cell r="AJ661" t="str">
            <v>Y</v>
          </cell>
        </row>
        <row r="662">
          <cell r="A662" t="str">
            <v>07-45-e</v>
          </cell>
          <cell r="B662" t="str">
            <v>Solid Block Masonry in walls upto 20 feet height in 1:6 cement sand mortar using 16"x8"x6" factory manufactured solid blocks with strength of 1900 psi.</v>
          </cell>
          <cell r="C662" t="str">
            <v>100Cft</v>
          </cell>
          <cell r="D662" t="str">
            <v>2,680.26</v>
          </cell>
          <cell r="E662" t="str">
            <v>18,680.48</v>
          </cell>
          <cell r="F662" t="str">
            <v>m3</v>
          </cell>
          <cell r="G662" t="str">
            <v>946.53</v>
          </cell>
          <cell r="H662">
            <v>6596.96</v>
          </cell>
          <cell r="I662">
            <v>0</v>
          </cell>
          <cell r="J662">
            <v>0</v>
          </cell>
          <cell r="K662">
            <v>2.06</v>
          </cell>
          <cell r="L662" t="str">
            <v>Bags</v>
          </cell>
          <cell r="M662">
            <v>0.72699999999999998</v>
          </cell>
          <cell r="N662" t="str">
            <v>Bags</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cell r="AF662">
            <v>0</v>
          </cell>
          <cell r="AG662">
            <v>0</v>
          </cell>
          <cell r="AH662">
            <v>0</v>
          </cell>
          <cell r="AI662">
            <v>2.7869999999999999</v>
          </cell>
          <cell r="AJ662" t="str">
            <v>Y</v>
          </cell>
        </row>
        <row r="663">
          <cell r="A663" t="str">
            <v>07-45-f</v>
          </cell>
          <cell r="B663" t="str">
            <v>Solid Block Masonry in walls upto 20 feet height in 1:7 cement sand mortar using 16"x8"x6" factory manufactured solid blocks with strength of 1900 psi.</v>
          </cell>
          <cell r="C663" t="str">
            <v>100Cft</v>
          </cell>
          <cell r="D663" t="str">
            <v>2,680.26</v>
          </cell>
          <cell r="E663" t="str">
            <v>18,542.82</v>
          </cell>
          <cell r="F663" t="str">
            <v>m3</v>
          </cell>
          <cell r="G663" t="str">
            <v>946.53</v>
          </cell>
          <cell r="H663">
            <v>6548.34</v>
          </cell>
          <cell r="I663">
            <v>0</v>
          </cell>
          <cell r="J663">
            <v>0</v>
          </cell>
          <cell r="K663">
            <v>1.8</v>
          </cell>
          <cell r="L663" t="str">
            <v>Bags</v>
          </cell>
          <cell r="M663">
            <v>0.63600000000000001</v>
          </cell>
          <cell r="N663" t="str">
            <v>Bags</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0</v>
          </cell>
          <cell r="AG663">
            <v>0</v>
          </cell>
          <cell r="AH663">
            <v>0</v>
          </cell>
          <cell r="AI663">
            <v>2.4359999999999999</v>
          </cell>
          <cell r="AJ663" t="str">
            <v>Y</v>
          </cell>
        </row>
        <row r="664">
          <cell r="A664" t="str">
            <v>07-45-g</v>
          </cell>
          <cell r="B664" t="str">
            <v xml:space="preserve">Solid Block Masonry in walls upto 20 feet height in 1:8 cement sand mortar using 16"x8"x6" factory manufactured solid blocks with strength of 1900 psi. </v>
          </cell>
          <cell r="C664" t="str">
            <v>100Cft</v>
          </cell>
          <cell r="D664" t="str">
            <v>2,680.26</v>
          </cell>
          <cell r="E664" t="str">
            <v>18,429.86</v>
          </cell>
          <cell r="F664" t="str">
            <v>m3</v>
          </cell>
          <cell r="G664" t="str">
            <v>946.53</v>
          </cell>
          <cell r="H664">
            <v>6508.45</v>
          </cell>
          <cell r="I664">
            <v>0</v>
          </cell>
          <cell r="J664">
            <v>0</v>
          </cell>
          <cell r="K664">
            <v>1.6</v>
          </cell>
          <cell r="L664" t="str">
            <v>Bags</v>
          </cell>
          <cell r="M664">
            <v>0.56499999999999995</v>
          </cell>
          <cell r="N664" t="str">
            <v>Bags</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cell r="AF664">
            <v>0</v>
          </cell>
          <cell r="AG664">
            <v>0</v>
          </cell>
          <cell r="AH664">
            <v>0</v>
          </cell>
          <cell r="AI664">
            <v>2.165</v>
          </cell>
          <cell r="AJ664" t="str">
            <v>Y</v>
          </cell>
        </row>
        <row r="665">
          <cell r="A665" t="str">
            <v>07-46-a</v>
          </cell>
          <cell r="B665" t="str">
            <v>Solid Block Masonry in walls upto 20 feet height in 1:2 cement sand mortar using 16"x8"x4" factory manufactured solid blocks with strength of 1800 psi.</v>
          </cell>
          <cell r="C665" t="str">
            <v>100Cft</v>
          </cell>
          <cell r="D665" t="str">
            <v>3,094.42</v>
          </cell>
          <cell r="E665" t="str">
            <v>25,900.14</v>
          </cell>
          <cell r="F665" t="str">
            <v>m3</v>
          </cell>
          <cell r="G665" t="str">
            <v>1,092.79</v>
          </cell>
          <cell r="H665">
            <v>9146.56</v>
          </cell>
          <cell r="I665">
            <v>0</v>
          </cell>
          <cell r="J665">
            <v>0</v>
          </cell>
          <cell r="K665">
            <v>5.6</v>
          </cell>
          <cell r="L665" t="str">
            <v>Bags</v>
          </cell>
          <cell r="M665">
            <v>1.978</v>
          </cell>
          <cell r="N665" t="str">
            <v>Bags</v>
          </cell>
          <cell r="O665">
            <v>0</v>
          </cell>
          <cell r="P665">
            <v>0</v>
          </cell>
          <cell r="Q665">
            <v>0</v>
          </cell>
          <cell r="R665">
            <v>0</v>
          </cell>
          <cell r="S665">
            <v>0</v>
          </cell>
          <cell r="T665">
            <v>0</v>
          </cell>
          <cell r="U665">
            <v>0</v>
          </cell>
          <cell r="V665">
            <v>0</v>
          </cell>
          <cell r="W665">
            <v>0</v>
          </cell>
          <cell r="X665">
            <v>0</v>
          </cell>
          <cell r="Y665">
            <v>0</v>
          </cell>
          <cell r="Z665">
            <v>0</v>
          </cell>
          <cell r="AA665">
            <v>0</v>
          </cell>
          <cell r="AB665">
            <v>0</v>
          </cell>
          <cell r="AC665">
            <v>0</v>
          </cell>
          <cell r="AD665">
            <v>0</v>
          </cell>
          <cell r="AE665">
            <v>0</v>
          </cell>
          <cell r="AF665">
            <v>0</v>
          </cell>
          <cell r="AG665">
            <v>0</v>
          </cell>
          <cell r="AH665">
            <v>0</v>
          </cell>
          <cell r="AI665">
            <v>7.5779999999999994</v>
          </cell>
          <cell r="AJ665" t="str">
            <v>Y</v>
          </cell>
        </row>
        <row r="666">
          <cell r="A666" t="str">
            <v>07-46-b</v>
          </cell>
          <cell r="B666" t="str">
            <v>Solid Block Masonry in walls upto 20 feet height in 1:3 cement sand mortar using 16"x8"x4" factory manufactured solid blocks with strength of 1800 psi.</v>
          </cell>
          <cell r="C666" t="str">
            <v>100Cft</v>
          </cell>
          <cell r="D666" t="str">
            <v>3,094.42</v>
          </cell>
          <cell r="E666" t="str">
            <v>25,136.75</v>
          </cell>
          <cell r="F666" t="str">
            <v>m3</v>
          </cell>
          <cell r="G666" t="str">
            <v>1,092.79</v>
          </cell>
          <cell r="H666">
            <v>8876.9699999999993</v>
          </cell>
          <cell r="I666">
            <v>0</v>
          </cell>
          <cell r="J666">
            <v>0</v>
          </cell>
          <cell r="K666">
            <v>4.2</v>
          </cell>
          <cell r="L666" t="str">
            <v>Bags</v>
          </cell>
          <cell r="M666">
            <v>1.4830000000000001</v>
          </cell>
          <cell r="N666" t="str">
            <v>Bags</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0</v>
          </cell>
          <cell r="AD666">
            <v>0</v>
          </cell>
          <cell r="AE666">
            <v>0</v>
          </cell>
          <cell r="AF666">
            <v>0</v>
          </cell>
          <cell r="AG666">
            <v>0</v>
          </cell>
          <cell r="AH666">
            <v>0</v>
          </cell>
          <cell r="AI666">
            <v>5.6829999999999998</v>
          </cell>
          <cell r="AJ666" t="str">
            <v>Y</v>
          </cell>
        </row>
        <row r="667">
          <cell r="A667" t="str">
            <v>07-46-c</v>
          </cell>
          <cell r="B667" t="str">
            <v>Solid Block Masonry in walls upto 20 feet height in 1:4 cement sand mortar using 16"x8"x4" factory manufactured solid blocks with strength of 1800 psi.</v>
          </cell>
          <cell r="C667" t="str">
            <v>100Cft</v>
          </cell>
          <cell r="D667" t="str">
            <v>3,094.42</v>
          </cell>
          <cell r="E667" t="str">
            <v>24,676.73</v>
          </cell>
          <cell r="F667" t="str">
            <v>m3</v>
          </cell>
          <cell r="G667" t="str">
            <v>1,092.79</v>
          </cell>
          <cell r="H667">
            <v>8714.51</v>
          </cell>
          <cell r="I667">
            <v>0</v>
          </cell>
          <cell r="J667">
            <v>0</v>
          </cell>
          <cell r="K667">
            <v>3.36</v>
          </cell>
          <cell r="L667" t="str">
            <v>Bags</v>
          </cell>
          <cell r="M667">
            <v>1.1870000000000001</v>
          </cell>
          <cell r="N667" t="str">
            <v>Bags</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0</v>
          </cell>
          <cell r="AD667">
            <v>0</v>
          </cell>
          <cell r="AE667">
            <v>0</v>
          </cell>
          <cell r="AF667">
            <v>0</v>
          </cell>
          <cell r="AG667">
            <v>0</v>
          </cell>
          <cell r="AH667">
            <v>0</v>
          </cell>
          <cell r="AI667">
            <v>4.5469999999999997</v>
          </cell>
          <cell r="AJ667" t="str">
            <v>Y</v>
          </cell>
        </row>
        <row r="668">
          <cell r="A668" t="str">
            <v>07-46-d</v>
          </cell>
          <cell r="B668" t="str">
            <v>Solid Block Masonry in walls upto 20 feet height in 1:5 cement sand mortar using 16"x8"x4" factory manufactured solid blocks with strength of 1800 psi.</v>
          </cell>
          <cell r="C668" t="str">
            <v>100Cft</v>
          </cell>
          <cell r="D668" t="str">
            <v>3,094.42</v>
          </cell>
          <cell r="E668" t="str">
            <v>24,370.88</v>
          </cell>
          <cell r="F668" t="str">
            <v>m3</v>
          </cell>
          <cell r="G668" t="str">
            <v>1,092.79</v>
          </cell>
          <cell r="H668">
            <v>8606.5</v>
          </cell>
          <cell r="I668">
            <v>0</v>
          </cell>
          <cell r="J668">
            <v>0</v>
          </cell>
          <cell r="K668">
            <v>2.8</v>
          </cell>
          <cell r="L668" t="str">
            <v>Bags</v>
          </cell>
          <cell r="M668">
            <v>0.98899999999999999</v>
          </cell>
          <cell r="N668" t="str">
            <v>Bags</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cell r="AF668">
            <v>0</v>
          </cell>
          <cell r="AG668">
            <v>0</v>
          </cell>
          <cell r="AH668">
            <v>0</v>
          </cell>
          <cell r="AI668">
            <v>3.7889999999999997</v>
          </cell>
          <cell r="AJ668" t="str">
            <v>Y</v>
          </cell>
        </row>
        <row r="669">
          <cell r="A669" t="str">
            <v>07-46-e</v>
          </cell>
          <cell r="B669" t="str">
            <v xml:space="preserve">Solid Block Masonry in walls upto 20 feet height in 1:6 cement sand mortar using 16"x8"x4" factory manufactured solid blocks with strength of 1800 psi. </v>
          </cell>
          <cell r="C669" t="str">
            <v>100Cft</v>
          </cell>
          <cell r="D669" t="str">
            <v>3,094.42</v>
          </cell>
          <cell r="E669" t="str">
            <v>24,158.19</v>
          </cell>
          <cell r="F669" t="str">
            <v>m3</v>
          </cell>
          <cell r="G669" t="str">
            <v>1,092.79</v>
          </cell>
          <cell r="H669">
            <v>8531.39</v>
          </cell>
          <cell r="I669">
            <v>0</v>
          </cell>
          <cell r="J669">
            <v>0</v>
          </cell>
          <cell r="K669">
            <v>2.41</v>
          </cell>
          <cell r="L669" t="str">
            <v>Bags</v>
          </cell>
          <cell r="M669">
            <v>0.85099999999999998</v>
          </cell>
          <cell r="N669" t="str">
            <v>Bags</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cell r="AF669">
            <v>0</v>
          </cell>
          <cell r="AG669">
            <v>0</v>
          </cell>
          <cell r="AH669">
            <v>0</v>
          </cell>
          <cell r="AI669">
            <v>3.2610000000000001</v>
          </cell>
          <cell r="AJ669" t="str">
            <v>Y</v>
          </cell>
        </row>
        <row r="670">
          <cell r="A670" t="str">
            <v>07-46-f</v>
          </cell>
          <cell r="B670" t="str">
            <v>Solid Block Masonry in walls upto 20 feet height in 1:7 cement sand mortar using 16"x8"x4" factory manufactured solid blocks with strength of 1800 psi.</v>
          </cell>
          <cell r="C670" t="str">
            <v>100Cft</v>
          </cell>
          <cell r="D670" t="str">
            <v>3,094.42</v>
          </cell>
          <cell r="E670" t="str">
            <v>23,994.14</v>
          </cell>
          <cell r="F670" t="str">
            <v>m3</v>
          </cell>
          <cell r="G670" t="str">
            <v>1,092.79</v>
          </cell>
          <cell r="H670">
            <v>8473.4599999999991</v>
          </cell>
          <cell r="I670">
            <v>0</v>
          </cell>
          <cell r="J670">
            <v>0</v>
          </cell>
          <cell r="K670">
            <v>2.1</v>
          </cell>
          <cell r="L670" t="str">
            <v>Bags</v>
          </cell>
          <cell r="M670">
            <v>0.74199999999999999</v>
          </cell>
          <cell r="N670" t="str">
            <v>Bags</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v>0</v>
          </cell>
          <cell r="AD670">
            <v>0</v>
          </cell>
          <cell r="AE670">
            <v>0</v>
          </cell>
          <cell r="AF670">
            <v>0</v>
          </cell>
          <cell r="AG670">
            <v>0</v>
          </cell>
          <cell r="AH670">
            <v>0</v>
          </cell>
          <cell r="AI670">
            <v>2.8420000000000001</v>
          </cell>
          <cell r="AJ670" t="str">
            <v>Y</v>
          </cell>
        </row>
        <row r="671">
          <cell r="A671" t="str">
            <v>07-46-g</v>
          </cell>
          <cell r="B671" t="str">
            <v>Solid Block Masonry in walls upto 20 feet height in 1:8 cement sand mortar using 16"x8"x4" factory manufactured solid blocks with strength of 1800 psi.</v>
          </cell>
          <cell r="C671">
            <v>0</v>
          </cell>
          <cell r="D671">
            <v>0</v>
          </cell>
          <cell r="E671" t="str">
            <v>3,094.42</v>
          </cell>
          <cell r="F671" t="str">
            <v>23,858.11</v>
          </cell>
          <cell r="G671" t="str">
            <v>m3</v>
          </cell>
          <cell r="H671">
            <v>1092.79</v>
          </cell>
          <cell r="I671">
            <v>0</v>
          </cell>
          <cell r="J671">
            <v>0</v>
          </cell>
          <cell r="K671">
            <v>1.86</v>
          </cell>
          <cell r="L671" t="str">
            <v>Bags</v>
          </cell>
          <cell r="M671">
            <v>0.65700000000000003</v>
          </cell>
          <cell r="N671" t="str">
            <v>Bags</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0</v>
          </cell>
          <cell r="AH671">
            <v>0</v>
          </cell>
          <cell r="AI671">
            <v>2.5170000000000003</v>
          </cell>
          <cell r="AJ671" t="str">
            <v>Y</v>
          </cell>
        </row>
        <row r="672">
          <cell r="A672" t="str">
            <v>08-01-a</v>
          </cell>
          <cell r="B672" t="str">
            <v>Random rubble masonry in foundn. &amp; plinth Dry masonry.</v>
          </cell>
          <cell r="C672" t="str">
            <v>100 Cft</v>
          </cell>
          <cell r="D672" t="str">
            <v>2,914.00</v>
          </cell>
          <cell r="E672" t="str">
            <v>7,584.60</v>
          </cell>
          <cell r="F672" t="str">
            <v>m3</v>
          </cell>
          <cell r="G672" t="str">
            <v>1,029.07</v>
          </cell>
          <cell r="H672">
            <v>2678.48</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v>0</v>
          </cell>
          <cell r="AD672">
            <v>0</v>
          </cell>
          <cell r="AE672">
            <v>0</v>
          </cell>
          <cell r="AF672">
            <v>0</v>
          </cell>
          <cell r="AG672">
            <v>0</v>
          </cell>
          <cell r="AH672">
            <v>0</v>
          </cell>
          <cell r="AI672">
            <v>0</v>
          </cell>
          <cell r="AJ672" t="str">
            <v>N</v>
          </cell>
        </row>
        <row r="673">
          <cell r="A673" t="str">
            <v>08-01-b</v>
          </cell>
          <cell r="B673" t="str">
            <v>Random rubble masonry in foundn. &amp; plinth in mud mortar</v>
          </cell>
          <cell r="C673" t="str">
            <v>100 Cft</v>
          </cell>
          <cell r="D673" t="str">
            <v>3,642.50</v>
          </cell>
          <cell r="E673" t="str">
            <v>8,857.60</v>
          </cell>
          <cell r="F673" t="str">
            <v>m3</v>
          </cell>
          <cell r="G673" t="str">
            <v>1,286.34</v>
          </cell>
          <cell r="H673">
            <v>3128.03</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0</v>
          </cell>
          <cell r="AG673">
            <v>0</v>
          </cell>
          <cell r="AH673">
            <v>0</v>
          </cell>
          <cell r="AI673">
            <v>0</v>
          </cell>
          <cell r="AJ673" t="str">
            <v>N</v>
          </cell>
        </row>
        <row r="674">
          <cell r="A674" t="str">
            <v>08-01-c-01</v>
          </cell>
          <cell r="B674" t="str">
            <v>Random rubble masonry (Un coursed) in foundn. &amp; plinth in lime, sand mortar 1:2</v>
          </cell>
          <cell r="C674" t="str">
            <v>100 Cft</v>
          </cell>
          <cell r="D674" t="str">
            <v>5,611.00</v>
          </cell>
          <cell r="E674" t="str">
            <v>13,639.35</v>
          </cell>
          <cell r="F674" t="str">
            <v>m3</v>
          </cell>
          <cell r="G674" t="str">
            <v>1,981.51</v>
          </cell>
          <cell r="H674">
            <v>4816.7</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0</v>
          </cell>
          <cell r="Y674">
            <v>0</v>
          </cell>
          <cell r="Z674">
            <v>0</v>
          </cell>
          <cell r="AA674">
            <v>0</v>
          </cell>
          <cell r="AB674">
            <v>0</v>
          </cell>
          <cell r="AC674">
            <v>0</v>
          </cell>
          <cell r="AD674">
            <v>0</v>
          </cell>
          <cell r="AE674">
            <v>0</v>
          </cell>
          <cell r="AF674">
            <v>0</v>
          </cell>
          <cell r="AG674">
            <v>0</v>
          </cell>
          <cell r="AH674">
            <v>0</v>
          </cell>
          <cell r="AI674">
            <v>0</v>
          </cell>
          <cell r="AJ674" t="str">
            <v>N</v>
          </cell>
        </row>
        <row r="675">
          <cell r="A675" t="str">
            <v>08-01-c-02</v>
          </cell>
          <cell r="B675" t="str">
            <v>Random rubble masonry (Un coursed) in foundn. &amp; plinth in lime, sand mortar, Surkhi Ratio 1:1:1</v>
          </cell>
          <cell r="C675" t="str">
            <v>100 Cft</v>
          </cell>
          <cell r="D675" t="str">
            <v>5,611.00</v>
          </cell>
          <cell r="E675" t="str">
            <v>13,279.07</v>
          </cell>
          <cell r="F675" t="str">
            <v>m3</v>
          </cell>
          <cell r="G675" t="str">
            <v>1,981.51</v>
          </cell>
          <cell r="H675">
            <v>4689.46</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cell r="AF675">
            <v>0</v>
          </cell>
          <cell r="AG675">
            <v>0</v>
          </cell>
          <cell r="AH675">
            <v>0</v>
          </cell>
          <cell r="AI675">
            <v>0</v>
          </cell>
          <cell r="AJ675" t="str">
            <v>N</v>
          </cell>
        </row>
        <row r="676">
          <cell r="A676" t="str">
            <v>08-01-c-03</v>
          </cell>
          <cell r="B676" t="str">
            <v>Random rubble masonry (Un coursed) in foundn. &amp; plinth in lime, Surkhi Ratio 1:2</v>
          </cell>
          <cell r="C676" t="str">
            <v>100 Cft</v>
          </cell>
          <cell r="D676" t="str">
            <v>5,611.00</v>
          </cell>
          <cell r="E676" t="str">
            <v>12,918.79</v>
          </cell>
          <cell r="F676" t="str">
            <v>m3</v>
          </cell>
          <cell r="G676" t="str">
            <v>1,981.51</v>
          </cell>
          <cell r="H676">
            <v>4562.2299999999996</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v>0</v>
          </cell>
          <cell r="AD676">
            <v>0</v>
          </cell>
          <cell r="AE676">
            <v>0</v>
          </cell>
          <cell r="AF676">
            <v>0</v>
          </cell>
          <cell r="AG676">
            <v>0</v>
          </cell>
          <cell r="AH676">
            <v>0</v>
          </cell>
          <cell r="AI676">
            <v>0</v>
          </cell>
          <cell r="AJ676" t="str">
            <v>N</v>
          </cell>
        </row>
        <row r="677">
          <cell r="A677" t="str">
            <v>08-01-d-01</v>
          </cell>
          <cell r="B677" t="str">
            <v>Random rubble masonry in foundn. &amp; plinth in cement, sand mortar : Ratio 1:3</v>
          </cell>
          <cell r="C677" t="str">
            <v>100 Cft</v>
          </cell>
          <cell r="D677" t="str">
            <v>5,611.00</v>
          </cell>
          <cell r="E677" t="str">
            <v>16,313.30</v>
          </cell>
          <cell r="F677" t="str">
            <v>m3</v>
          </cell>
          <cell r="G677" t="str">
            <v>1,981.51</v>
          </cell>
          <cell r="H677">
            <v>5760.99</v>
          </cell>
          <cell r="I677">
            <v>0</v>
          </cell>
          <cell r="J677">
            <v>0</v>
          </cell>
          <cell r="K677">
            <v>9</v>
          </cell>
          <cell r="L677" t="str">
            <v>Bags</v>
          </cell>
          <cell r="M677">
            <v>3.1779999999999999</v>
          </cell>
          <cell r="N677" t="str">
            <v>Bags</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0</v>
          </cell>
          <cell r="AG677">
            <v>0</v>
          </cell>
          <cell r="AH677">
            <v>0</v>
          </cell>
          <cell r="AI677">
            <v>12.178000000000001</v>
          </cell>
          <cell r="AJ677" t="str">
            <v>Y</v>
          </cell>
        </row>
        <row r="678">
          <cell r="A678" t="str">
            <v>08-01-d-02</v>
          </cell>
          <cell r="B678" t="str">
            <v>Random rubble masonry in foundn. &amp; plinth in cement, sand mortar : Ratio 1:4</v>
          </cell>
          <cell r="C678" t="str">
            <v>100 Cft</v>
          </cell>
          <cell r="D678" t="str">
            <v>5,611.00</v>
          </cell>
          <cell r="E678" t="str">
            <v>15,330.20</v>
          </cell>
          <cell r="F678" t="str">
            <v>m3</v>
          </cell>
          <cell r="G678" t="str">
            <v>1,981.51</v>
          </cell>
          <cell r="H678">
            <v>5413.81</v>
          </cell>
          <cell r="I678">
            <v>0</v>
          </cell>
          <cell r="J678">
            <v>0</v>
          </cell>
          <cell r="K678">
            <v>7.2</v>
          </cell>
          <cell r="L678" t="str">
            <v>Bags</v>
          </cell>
          <cell r="M678">
            <v>2.5430000000000001</v>
          </cell>
          <cell r="N678" t="str">
            <v>Bags</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0</v>
          </cell>
          <cell r="AG678">
            <v>0</v>
          </cell>
          <cell r="AH678">
            <v>0</v>
          </cell>
          <cell r="AI678">
            <v>9.7430000000000003</v>
          </cell>
          <cell r="AJ678" t="str">
            <v>Y</v>
          </cell>
        </row>
        <row r="679">
          <cell r="A679" t="str">
            <v>08-01-d-03</v>
          </cell>
          <cell r="B679" t="str">
            <v>Random rubble masonry in foundn. &amp; plinth in cement, sand mortar : Ratio 1:6</v>
          </cell>
          <cell r="C679" t="str">
            <v>100 Cft</v>
          </cell>
          <cell r="D679" t="str">
            <v>5,611.00</v>
          </cell>
          <cell r="E679" t="str">
            <v>14,204.98</v>
          </cell>
          <cell r="F679" t="str">
            <v>m3</v>
          </cell>
          <cell r="G679" t="str">
            <v>1,981.51</v>
          </cell>
          <cell r="H679">
            <v>5016.45</v>
          </cell>
          <cell r="I679">
            <v>0</v>
          </cell>
          <cell r="J679">
            <v>0</v>
          </cell>
          <cell r="K679">
            <v>5.14</v>
          </cell>
          <cell r="L679" t="str">
            <v>Bags</v>
          </cell>
          <cell r="M679">
            <v>1.8149999999999999</v>
          </cell>
          <cell r="N679" t="str">
            <v>Bags</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v>0</v>
          </cell>
          <cell r="AD679">
            <v>0</v>
          </cell>
          <cell r="AE679">
            <v>0</v>
          </cell>
          <cell r="AF679">
            <v>0</v>
          </cell>
          <cell r="AG679">
            <v>0</v>
          </cell>
          <cell r="AH679">
            <v>0</v>
          </cell>
          <cell r="AI679">
            <v>6.9550000000000001</v>
          </cell>
          <cell r="AJ679" t="str">
            <v>Y</v>
          </cell>
        </row>
        <row r="680">
          <cell r="A680" t="str">
            <v>08-01-d-04</v>
          </cell>
          <cell r="B680" t="str">
            <v>Random rubble masonry in foundn. &amp; plinth in cement, sand mortar : Ratio 1:8</v>
          </cell>
          <cell r="C680" t="str">
            <v>100 Cft</v>
          </cell>
          <cell r="D680" t="str">
            <v>5,611.00</v>
          </cell>
          <cell r="E680" t="str">
            <v>13,582.48</v>
          </cell>
          <cell r="F680" t="str">
            <v>m3</v>
          </cell>
          <cell r="G680" t="str">
            <v>1,981.51</v>
          </cell>
          <cell r="H680">
            <v>4796.6099999999997</v>
          </cell>
          <cell r="I680">
            <v>0</v>
          </cell>
          <cell r="J680">
            <v>0</v>
          </cell>
          <cell r="K680">
            <v>4</v>
          </cell>
          <cell r="L680" t="str">
            <v>Bags</v>
          </cell>
          <cell r="M680">
            <v>1.413</v>
          </cell>
          <cell r="N680" t="str">
            <v>Bags</v>
          </cell>
          <cell r="O680">
            <v>0</v>
          </cell>
          <cell r="P680">
            <v>0</v>
          </cell>
          <cell r="Q680">
            <v>0</v>
          </cell>
          <cell r="R680">
            <v>0</v>
          </cell>
          <cell r="S680">
            <v>0</v>
          </cell>
          <cell r="T680">
            <v>0</v>
          </cell>
          <cell r="U680">
            <v>0</v>
          </cell>
          <cell r="V680">
            <v>0</v>
          </cell>
          <cell r="W680">
            <v>0</v>
          </cell>
          <cell r="X680">
            <v>0</v>
          </cell>
          <cell r="Y680">
            <v>0</v>
          </cell>
          <cell r="Z680">
            <v>0</v>
          </cell>
          <cell r="AA680">
            <v>0</v>
          </cell>
          <cell r="AB680">
            <v>0</v>
          </cell>
          <cell r="AC680">
            <v>0</v>
          </cell>
          <cell r="AD680">
            <v>0</v>
          </cell>
          <cell r="AE680">
            <v>0</v>
          </cell>
          <cell r="AF680">
            <v>0</v>
          </cell>
          <cell r="AG680">
            <v>0</v>
          </cell>
          <cell r="AH680">
            <v>0</v>
          </cell>
          <cell r="AI680">
            <v>5.4130000000000003</v>
          </cell>
          <cell r="AJ680" t="str">
            <v>Y</v>
          </cell>
        </row>
        <row r="681">
          <cell r="A681" t="str">
            <v>08-02-a</v>
          </cell>
          <cell r="B681" t="str">
            <v>Coursed rubble masonry in foundn. &amp; plinth dry masonry.</v>
          </cell>
          <cell r="C681" t="str">
            <v>100 Cft</v>
          </cell>
          <cell r="D681" t="str">
            <v>3,720.00</v>
          </cell>
          <cell r="E681" t="str">
            <v>8,390.60</v>
          </cell>
          <cell r="F681" t="str">
            <v>m3</v>
          </cell>
          <cell r="G681" t="str">
            <v>1,313.71</v>
          </cell>
          <cell r="H681">
            <v>2963.12</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v>0</v>
          </cell>
          <cell r="AD681">
            <v>0</v>
          </cell>
          <cell r="AE681">
            <v>0</v>
          </cell>
          <cell r="AF681">
            <v>0</v>
          </cell>
          <cell r="AG681">
            <v>0</v>
          </cell>
          <cell r="AH681">
            <v>0</v>
          </cell>
          <cell r="AI681">
            <v>0</v>
          </cell>
          <cell r="AJ681" t="str">
            <v>N</v>
          </cell>
        </row>
        <row r="682">
          <cell r="A682" t="str">
            <v>08-02-b</v>
          </cell>
          <cell r="B682" t="str">
            <v>Coursed rubble masonry in foundn. &amp; plinth in mud mortar</v>
          </cell>
          <cell r="C682" t="str">
            <v>100 Cft</v>
          </cell>
          <cell r="D682" t="str">
            <v>5,177.00</v>
          </cell>
          <cell r="E682" t="str">
            <v>10,392.10</v>
          </cell>
          <cell r="F682" t="str">
            <v>m3</v>
          </cell>
          <cell r="G682" t="str">
            <v>1,828.24</v>
          </cell>
          <cell r="H682">
            <v>3669.94</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0</v>
          </cell>
          <cell r="AH682">
            <v>0</v>
          </cell>
          <cell r="AI682">
            <v>0</v>
          </cell>
          <cell r="AJ682" t="str">
            <v>N</v>
          </cell>
        </row>
        <row r="683">
          <cell r="A683" t="str">
            <v>08-02-c-01</v>
          </cell>
          <cell r="B683" t="str">
            <v>Coursed rubble masonry (Hammer Dressed) in foundn. &amp; plinth in lime, sand mortar 1:2</v>
          </cell>
          <cell r="C683" t="str">
            <v>100 Cft</v>
          </cell>
          <cell r="D683" t="str">
            <v>6,324.00</v>
          </cell>
          <cell r="E683" t="str">
            <v>13,977.90</v>
          </cell>
          <cell r="F683" t="str">
            <v>m3</v>
          </cell>
          <cell r="G683" t="str">
            <v>2,233.30</v>
          </cell>
          <cell r="H683">
            <v>4936.25</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0</v>
          </cell>
          <cell r="AH683">
            <v>0</v>
          </cell>
          <cell r="AI683">
            <v>0</v>
          </cell>
          <cell r="AJ683" t="str">
            <v>N</v>
          </cell>
        </row>
        <row r="684">
          <cell r="A684" t="str">
            <v>08-02-c-02</v>
          </cell>
          <cell r="B684" t="str">
            <v>Coursed rubble masonry (Hammer Dressed) in foundn. &amp; plinth in lime, sand mortar, Surkhi Ratio 1:1:1</v>
          </cell>
          <cell r="C684" t="str">
            <v>100 Cft</v>
          </cell>
          <cell r="D684" t="str">
            <v>6,324.00</v>
          </cell>
          <cell r="E684" t="str">
            <v>14,256.43</v>
          </cell>
          <cell r="F684" t="str">
            <v>m3</v>
          </cell>
          <cell r="G684" t="str">
            <v>2,233.30</v>
          </cell>
          <cell r="H684">
            <v>5034.62</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t="str">
            <v>N</v>
          </cell>
        </row>
        <row r="685">
          <cell r="A685" t="str">
            <v>08-02-c-03</v>
          </cell>
          <cell r="B685" t="str">
            <v>Coursed rubble masonry (Hammer Dressed) in foundn. &amp; plinth in lime, Surkhi Ratio 1:2</v>
          </cell>
          <cell r="C685" t="str">
            <v>100 Cft</v>
          </cell>
          <cell r="D685" t="str">
            <v>6,324.00</v>
          </cell>
          <cell r="E685" t="str">
            <v>13,936.27</v>
          </cell>
          <cell r="F685" t="str">
            <v>m3</v>
          </cell>
          <cell r="G685" t="str">
            <v>2,233.30</v>
          </cell>
          <cell r="H685">
            <v>4921.55</v>
          </cell>
          <cell r="I685">
            <v>0</v>
          </cell>
          <cell r="J685">
            <v>0</v>
          </cell>
          <cell r="K685">
            <v>0</v>
          </cell>
          <cell r="L685">
            <v>0</v>
          </cell>
          <cell r="M685">
            <v>0</v>
          </cell>
          <cell r="N685">
            <v>0</v>
          </cell>
          <cell r="O685">
            <v>0</v>
          </cell>
          <cell r="P685">
            <v>0</v>
          </cell>
          <cell r="Q685">
            <v>0</v>
          </cell>
          <cell r="R685">
            <v>0</v>
          </cell>
          <cell r="S685">
            <v>0</v>
          </cell>
          <cell r="T685">
            <v>0</v>
          </cell>
          <cell r="U685">
            <v>0</v>
          </cell>
          <cell r="V685">
            <v>0</v>
          </cell>
          <cell r="W685">
            <v>0</v>
          </cell>
          <cell r="X685">
            <v>0</v>
          </cell>
          <cell r="Y685">
            <v>0</v>
          </cell>
          <cell r="Z685">
            <v>0</v>
          </cell>
          <cell r="AA685">
            <v>0</v>
          </cell>
          <cell r="AB685">
            <v>0</v>
          </cell>
          <cell r="AC685">
            <v>0</v>
          </cell>
          <cell r="AD685">
            <v>0</v>
          </cell>
          <cell r="AE685">
            <v>0</v>
          </cell>
          <cell r="AF685">
            <v>0</v>
          </cell>
          <cell r="AG685">
            <v>0</v>
          </cell>
          <cell r="AH685">
            <v>0</v>
          </cell>
          <cell r="AI685">
            <v>0</v>
          </cell>
          <cell r="AJ685" t="str">
            <v>N</v>
          </cell>
        </row>
        <row r="686">
          <cell r="A686" t="str">
            <v>08-02-d-01</v>
          </cell>
          <cell r="B686" t="str">
            <v>Coursed rubble masonry (Hammer Dressed) in foundn. &amp; plinth in cement,sand mortar : Ratio 1:3</v>
          </cell>
          <cell r="C686" t="str">
            <v>100 Cft</v>
          </cell>
          <cell r="D686" t="str">
            <v>6,324.00</v>
          </cell>
          <cell r="E686" t="str">
            <v>16,955.06</v>
          </cell>
          <cell r="F686" t="str">
            <v>m3</v>
          </cell>
          <cell r="G686" t="str">
            <v>2,233.30</v>
          </cell>
          <cell r="H686">
            <v>5987.63</v>
          </cell>
          <cell r="I686">
            <v>0</v>
          </cell>
          <cell r="J686">
            <v>0</v>
          </cell>
          <cell r="K686">
            <v>8</v>
          </cell>
          <cell r="L686" t="str">
            <v>Bags</v>
          </cell>
          <cell r="M686">
            <v>2.8250000000000002</v>
          </cell>
          <cell r="N686" t="str">
            <v>Bags</v>
          </cell>
          <cell r="O686">
            <v>0</v>
          </cell>
          <cell r="P686">
            <v>0</v>
          </cell>
          <cell r="Q686">
            <v>0</v>
          </cell>
          <cell r="R686">
            <v>0</v>
          </cell>
          <cell r="S686">
            <v>0</v>
          </cell>
          <cell r="T686">
            <v>0</v>
          </cell>
          <cell r="U686">
            <v>0</v>
          </cell>
          <cell r="V686">
            <v>0</v>
          </cell>
          <cell r="W686">
            <v>0</v>
          </cell>
          <cell r="X686">
            <v>0</v>
          </cell>
          <cell r="Y686">
            <v>0</v>
          </cell>
          <cell r="Z686">
            <v>0</v>
          </cell>
          <cell r="AA686">
            <v>0</v>
          </cell>
          <cell r="AB686">
            <v>0</v>
          </cell>
          <cell r="AC686">
            <v>0</v>
          </cell>
          <cell r="AD686">
            <v>0</v>
          </cell>
          <cell r="AE686">
            <v>0</v>
          </cell>
          <cell r="AF686">
            <v>0</v>
          </cell>
          <cell r="AG686">
            <v>0</v>
          </cell>
          <cell r="AH686">
            <v>0</v>
          </cell>
          <cell r="AI686">
            <v>10.824999999999999</v>
          </cell>
          <cell r="AJ686" t="str">
            <v>Y</v>
          </cell>
        </row>
        <row r="687">
          <cell r="A687" t="str">
            <v>08-02-d-02</v>
          </cell>
          <cell r="B687" t="str">
            <v>Coursed rubble masonry (Hammer Dressed) in foundn. &amp; plinth in cement,sand mortar : Ratio 1:4</v>
          </cell>
          <cell r="C687" t="str">
            <v>100 Cft</v>
          </cell>
          <cell r="D687" t="str">
            <v>6,324.00</v>
          </cell>
          <cell r="E687" t="str">
            <v>16,081.20</v>
          </cell>
          <cell r="F687" t="str">
            <v>m3</v>
          </cell>
          <cell r="G687" t="str">
            <v>2,233.30</v>
          </cell>
          <cell r="H687">
            <v>5679.03</v>
          </cell>
          <cell r="I687">
            <v>0</v>
          </cell>
          <cell r="J687">
            <v>0</v>
          </cell>
          <cell r="K687">
            <v>6.4</v>
          </cell>
          <cell r="L687" t="str">
            <v>Bags</v>
          </cell>
          <cell r="M687">
            <v>2.2599999999999998</v>
          </cell>
          <cell r="N687" t="str">
            <v>Bags</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v>0</v>
          </cell>
          <cell r="AD687">
            <v>0</v>
          </cell>
          <cell r="AE687">
            <v>0</v>
          </cell>
          <cell r="AF687">
            <v>0</v>
          </cell>
          <cell r="AG687">
            <v>0</v>
          </cell>
          <cell r="AH687">
            <v>0</v>
          </cell>
          <cell r="AI687">
            <v>8.66</v>
          </cell>
          <cell r="AJ687" t="str">
            <v>Y</v>
          </cell>
        </row>
        <row r="688">
          <cell r="A688" t="str">
            <v>08-02-d-03</v>
          </cell>
          <cell r="B688" t="str">
            <v>Coursed rubble masonry (Hammer Dressed) in foundn. &amp;  plinth in cement,sand mortar : Ratio 1:6</v>
          </cell>
          <cell r="C688" t="str">
            <v>100 Cft</v>
          </cell>
          <cell r="D688" t="str">
            <v>6,324.00</v>
          </cell>
          <cell r="E688" t="str">
            <v>15,074.59</v>
          </cell>
          <cell r="F688" t="str">
            <v>m3</v>
          </cell>
          <cell r="G688" t="str">
            <v>2,233.30</v>
          </cell>
          <cell r="H688">
            <v>5323.55</v>
          </cell>
          <cell r="I688">
            <v>0</v>
          </cell>
          <cell r="J688">
            <v>0</v>
          </cell>
          <cell r="K688">
            <v>4.57</v>
          </cell>
          <cell r="L688" t="str">
            <v>Bags</v>
          </cell>
          <cell r="M688">
            <v>1.6140000000000001</v>
          </cell>
          <cell r="N688" t="str">
            <v>Bags</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0</v>
          </cell>
          <cell r="AG688">
            <v>0</v>
          </cell>
          <cell r="AH688">
            <v>0</v>
          </cell>
          <cell r="AI688">
            <v>6.1840000000000002</v>
          </cell>
          <cell r="AJ688" t="str">
            <v>Y</v>
          </cell>
        </row>
        <row r="689">
          <cell r="A689" t="str">
            <v>08-02-d-04</v>
          </cell>
          <cell r="B689" t="str">
            <v>Coursed rubble masonry (Hammer Dressed) in foundn. &amp; plinth in cement,sand mortar : Ratio 1:8</v>
          </cell>
          <cell r="C689" t="str">
            <v>100 Cft</v>
          </cell>
          <cell r="D689" t="str">
            <v>6,324.00</v>
          </cell>
          <cell r="E689" t="str">
            <v>14,531.33</v>
          </cell>
          <cell r="F689" t="str">
            <v>m3</v>
          </cell>
          <cell r="G689" t="str">
            <v>2,233.30</v>
          </cell>
          <cell r="H689">
            <v>5131.7</v>
          </cell>
          <cell r="I689">
            <v>0</v>
          </cell>
          <cell r="J689">
            <v>0</v>
          </cell>
          <cell r="K689">
            <v>3.56</v>
          </cell>
          <cell r="L689" t="str">
            <v>Bags</v>
          </cell>
          <cell r="M689">
            <v>1.2569999999999999</v>
          </cell>
          <cell r="N689" t="str">
            <v>Bags</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v>0</v>
          </cell>
          <cell r="AD689">
            <v>0</v>
          </cell>
          <cell r="AE689">
            <v>0</v>
          </cell>
          <cell r="AF689">
            <v>0</v>
          </cell>
          <cell r="AG689">
            <v>0</v>
          </cell>
          <cell r="AH689">
            <v>0</v>
          </cell>
          <cell r="AI689">
            <v>4.8170000000000002</v>
          </cell>
          <cell r="AJ689" t="str">
            <v>Y</v>
          </cell>
        </row>
        <row r="690">
          <cell r="A690" t="str">
            <v>08-03-a</v>
          </cell>
          <cell r="B690" t="str">
            <v>Random rubble masonry in ground floor Dry masonry.</v>
          </cell>
          <cell r="C690" t="str">
            <v>100 Cft</v>
          </cell>
          <cell r="D690" t="str">
            <v>3,317.00</v>
          </cell>
          <cell r="E690" t="str">
            <v>7,987.60</v>
          </cell>
          <cell r="F690" t="str">
            <v>m3</v>
          </cell>
          <cell r="G690" t="str">
            <v>1,171.39</v>
          </cell>
          <cell r="H690">
            <v>2820.8</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v>0</v>
          </cell>
          <cell r="AD690">
            <v>0</v>
          </cell>
          <cell r="AE690">
            <v>0</v>
          </cell>
          <cell r="AF690">
            <v>0</v>
          </cell>
          <cell r="AG690">
            <v>0</v>
          </cell>
          <cell r="AH690">
            <v>0</v>
          </cell>
          <cell r="AI690">
            <v>0</v>
          </cell>
          <cell r="AJ690" t="str">
            <v>N</v>
          </cell>
        </row>
        <row r="691">
          <cell r="A691" t="str">
            <v>08-03-b</v>
          </cell>
          <cell r="B691" t="str">
            <v>Random rubble masonry in ground floor in mud mortar</v>
          </cell>
          <cell r="C691" t="str">
            <v>100 Cft</v>
          </cell>
          <cell r="D691" t="str">
            <v>4,371.00</v>
          </cell>
          <cell r="E691" t="str">
            <v>9,586.10</v>
          </cell>
          <cell r="F691" t="str">
            <v>m3</v>
          </cell>
          <cell r="G691" t="str">
            <v>1,543.61</v>
          </cell>
          <cell r="H691">
            <v>3385.3</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t="str">
            <v>N</v>
          </cell>
        </row>
        <row r="692">
          <cell r="A692" t="str">
            <v>08-03-c-01</v>
          </cell>
          <cell r="B692" t="str">
            <v>Random rubble masonry in ground floor in lime, sand mortar 1:2</v>
          </cell>
          <cell r="C692" t="str">
            <v>100 Cft</v>
          </cell>
          <cell r="D692" t="str">
            <v>6,122.50</v>
          </cell>
          <cell r="E692" t="str">
            <v>14,150.85</v>
          </cell>
          <cell r="F692" t="str">
            <v>m3</v>
          </cell>
          <cell r="G692" t="str">
            <v>2,162.14</v>
          </cell>
          <cell r="H692">
            <v>4997.33</v>
          </cell>
          <cell r="I692">
            <v>0</v>
          </cell>
          <cell r="J692">
            <v>0</v>
          </cell>
          <cell r="K692">
            <v>0</v>
          </cell>
          <cell r="L692">
            <v>0</v>
          </cell>
          <cell r="M692">
            <v>0</v>
          </cell>
          <cell r="N692">
            <v>0</v>
          </cell>
          <cell r="O692">
            <v>0</v>
          </cell>
          <cell r="P692">
            <v>0</v>
          </cell>
          <cell r="Q692">
            <v>0</v>
          </cell>
          <cell r="R692">
            <v>0</v>
          </cell>
          <cell r="S692">
            <v>0</v>
          </cell>
          <cell r="T692">
            <v>0</v>
          </cell>
          <cell r="U692">
            <v>0</v>
          </cell>
          <cell r="V692">
            <v>0</v>
          </cell>
          <cell r="W692">
            <v>0</v>
          </cell>
          <cell r="X692">
            <v>0</v>
          </cell>
          <cell r="Y692">
            <v>0</v>
          </cell>
          <cell r="Z692">
            <v>0</v>
          </cell>
          <cell r="AA692">
            <v>0</v>
          </cell>
          <cell r="AB692">
            <v>0</v>
          </cell>
          <cell r="AC692">
            <v>0</v>
          </cell>
          <cell r="AD692">
            <v>0</v>
          </cell>
          <cell r="AE692">
            <v>0</v>
          </cell>
          <cell r="AF692">
            <v>0</v>
          </cell>
          <cell r="AG692">
            <v>0</v>
          </cell>
          <cell r="AH692">
            <v>0</v>
          </cell>
          <cell r="AI692">
            <v>0</v>
          </cell>
          <cell r="AJ692" t="str">
            <v>N</v>
          </cell>
        </row>
        <row r="693">
          <cell r="A693" t="str">
            <v>08-03-c-02</v>
          </cell>
          <cell r="B693" t="str">
            <v>Random rubble masonry in ground floor in lime, sand mortar, Surkhi Ratio 1:1:1</v>
          </cell>
          <cell r="C693" t="str">
            <v>100 Cft</v>
          </cell>
          <cell r="D693" t="str">
            <v>6,122.50</v>
          </cell>
          <cell r="E693" t="str">
            <v>13,790.57</v>
          </cell>
          <cell r="F693" t="str">
            <v>m3</v>
          </cell>
          <cell r="G693" t="str">
            <v>2,162.14</v>
          </cell>
          <cell r="H693">
            <v>4870.1000000000004</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0</v>
          </cell>
          <cell r="AD693">
            <v>0</v>
          </cell>
          <cell r="AE693">
            <v>0</v>
          </cell>
          <cell r="AF693">
            <v>0</v>
          </cell>
          <cell r="AG693">
            <v>0</v>
          </cell>
          <cell r="AH693">
            <v>0</v>
          </cell>
          <cell r="AI693">
            <v>0</v>
          </cell>
          <cell r="AJ693" t="str">
            <v>N</v>
          </cell>
        </row>
        <row r="694">
          <cell r="A694" t="str">
            <v>08-03-c-03</v>
          </cell>
          <cell r="B694" t="str">
            <v>Random rubble masonry in ground floor in lime, Surkhi Ratio 1:2</v>
          </cell>
          <cell r="C694" t="str">
            <v>100 Cft</v>
          </cell>
          <cell r="D694" t="str">
            <v>6,122.50</v>
          </cell>
          <cell r="E694" t="str">
            <v>13,430.29</v>
          </cell>
          <cell r="F694" t="str">
            <v>m3</v>
          </cell>
          <cell r="G694" t="str">
            <v>2,162.14</v>
          </cell>
          <cell r="H694">
            <v>4742.87</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0</v>
          </cell>
          <cell r="AH694">
            <v>0</v>
          </cell>
          <cell r="AI694">
            <v>0</v>
          </cell>
          <cell r="AJ694" t="str">
            <v>N</v>
          </cell>
        </row>
        <row r="695">
          <cell r="A695" t="str">
            <v>08-03-d-01</v>
          </cell>
          <cell r="B695" t="str">
            <v>Random rubble masonry in ground floor in cement,sand mortar : Ratio 1:3</v>
          </cell>
          <cell r="C695" t="str">
            <v>100 Cft</v>
          </cell>
          <cell r="D695" t="str">
            <v>6,122.50</v>
          </cell>
          <cell r="E695" t="str">
            <v>16,824.80</v>
          </cell>
          <cell r="F695" t="str">
            <v>m3</v>
          </cell>
          <cell r="G695" t="str">
            <v>2,162.14</v>
          </cell>
          <cell r="H695">
            <v>5941.63</v>
          </cell>
          <cell r="I695">
            <v>0</v>
          </cell>
          <cell r="J695">
            <v>0</v>
          </cell>
          <cell r="K695">
            <v>9</v>
          </cell>
          <cell r="L695" t="str">
            <v>Bags</v>
          </cell>
          <cell r="M695">
            <v>3.1779999999999999</v>
          </cell>
          <cell r="N695" t="str">
            <v>Bags</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0</v>
          </cell>
          <cell r="AG695">
            <v>0</v>
          </cell>
          <cell r="AH695">
            <v>0</v>
          </cell>
          <cell r="AI695">
            <v>12.178000000000001</v>
          </cell>
          <cell r="AJ695" t="str">
            <v>Y</v>
          </cell>
        </row>
        <row r="696">
          <cell r="A696" t="str">
            <v>08-03-d-02</v>
          </cell>
          <cell r="B696" t="str">
            <v>Random rubble masonry in ground floor in cement,sand mortar : Ratio 1:4</v>
          </cell>
          <cell r="C696" t="str">
            <v>100 Cft</v>
          </cell>
          <cell r="D696" t="str">
            <v>6,122.50</v>
          </cell>
          <cell r="E696" t="str">
            <v>15,841.70</v>
          </cell>
          <cell r="F696" t="str">
            <v>m3</v>
          </cell>
          <cell r="G696" t="str">
            <v>2,162.14</v>
          </cell>
          <cell r="H696">
            <v>5594.45</v>
          </cell>
          <cell r="I696">
            <v>0</v>
          </cell>
          <cell r="J696">
            <v>0</v>
          </cell>
          <cell r="K696">
            <v>7.2</v>
          </cell>
          <cell r="L696" t="str">
            <v>Bags</v>
          </cell>
          <cell r="M696">
            <v>2.5430000000000001</v>
          </cell>
          <cell r="N696" t="str">
            <v>Bags</v>
          </cell>
          <cell r="O696">
            <v>0</v>
          </cell>
          <cell r="P696">
            <v>0</v>
          </cell>
          <cell r="Q696">
            <v>0</v>
          </cell>
          <cell r="R696">
            <v>0</v>
          </cell>
          <cell r="S696">
            <v>0</v>
          </cell>
          <cell r="T696">
            <v>0</v>
          </cell>
          <cell r="U696">
            <v>0</v>
          </cell>
          <cell r="V696">
            <v>0</v>
          </cell>
          <cell r="W696">
            <v>0</v>
          </cell>
          <cell r="X696">
            <v>0</v>
          </cell>
          <cell r="Y696">
            <v>0</v>
          </cell>
          <cell r="Z696">
            <v>0</v>
          </cell>
          <cell r="AA696">
            <v>0</v>
          </cell>
          <cell r="AB696">
            <v>0</v>
          </cell>
          <cell r="AC696">
            <v>0</v>
          </cell>
          <cell r="AD696">
            <v>0</v>
          </cell>
          <cell r="AE696">
            <v>0</v>
          </cell>
          <cell r="AF696">
            <v>0</v>
          </cell>
          <cell r="AG696">
            <v>0</v>
          </cell>
          <cell r="AH696">
            <v>0</v>
          </cell>
          <cell r="AI696">
            <v>9.7430000000000003</v>
          </cell>
          <cell r="AJ696" t="str">
            <v>Y</v>
          </cell>
        </row>
        <row r="697">
          <cell r="A697" t="str">
            <v>08-03-d-03</v>
          </cell>
          <cell r="B697" t="str">
            <v>Random rubble masonry in ground floor in cement,sand mortar : Ratio 1:6</v>
          </cell>
          <cell r="C697" t="str">
            <v>100 Cft</v>
          </cell>
          <cell r="D697" t="str">
            <v>6,122.50</v>
          </cell>
          <cell r="E697" t="str">
            <v>14,716.48</v>
          </cell>
          <cell r="F697" t="str">
            <v>m3</v>
          </cell>
          <cell r="G697" t="str">
            <v>2,162.14</v>
          </cell>
          <cell r="H697">
            <v>5197.08</v>
          </cell>
          <cell r="I697">
            <v>0</v>
          </cell>
          <cell r="J697">
            <v>0</v>
          </cell>
          <cell r="K697">
            <v>5.14</v>
          </cell>
          <cell r="L697" t="str">
            <v>Bags</v>
          </cell>
          <cell r="M697">
            <v>1.8149999999999999</v>
          </cell>
          <cell r="N697" t="str">
            <v>Bags</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0</v>
          </cell>
          <cell r="AG697">
            <v>0</v>
          </cell>
          <cell r="AH697">
            <v>0</v>
          </cell>
          <cell r="AI697">
            <v>6.9550000000000001</v>
          </cell>
          <cell r="AJ697" t="str">
            <v>Y</v>
          </cell>
        </row>
        <row r="698">
          <cell r="A698" t="str">
            <v>08-03-d-04</v>
          </cell>
          <cell r="B698" t="str">
            <v>Random rubble masonry in ground floor in cement,sand mortar : Ratio 1:8</v>
          </cell>
          <cell r="C698" t="str">
            <v>100 Cft</v>
          </cell>
          <cell r="D698" t="str">
            <v>6,122.50</v>
          </cell>
          <cell r="E698" t="str">
            <v>14,093.98</v>
          </cell>
          <cell r="F698" t="str">
            <v>m3</v>
          </cell>
          <cell r="G698" t="str">
            <v>2,162.14</v>
          </cell>
          <cell r="H698">
            <v>4977.25</v>
          </cell>
          <cell r="I698">
            <v>0</v>
          </cell>
          <cell r="J698">
            <v>0</v>
          </cell>
          <cell r="K698">
            <v>4</v>
          </cell>
          <cell r="L698" t="str">
            <v>Bags</v>
          </cell>
          <cell r="M698">
            <v>1.413</v>
          </cell>
          <cell r="N698" t="str">
            <v>Bags</v>
          </cell>
          <cell r="O698">
            <v>0</v>
          </cell>
          <cell r="P698">
            <v>0</v>
          </cell>
          <cell r="Q698">
            <v>0</v>
          </cell>
          <cell r="R698">
            <v>0</v>
          </cell>
          <cell r="S698">
            <v>0</v>
          </cell>
          <cell r="T698">
            <v>0</v>
          </cell>
          <cell r="U698">
            <v>0</v>
          </cell>
          <cell r="V698">
            <v>0</v>
          </cell>
          <cell r="W698">
            <v>0</v>
          </cell>
          <cell r="X698">
            <v>0</v>
          </cell>
          <cell r="Y698">
            <v>0</v>
          </cell>
          <cell r="Z698">
            <v>0</v>
          </cell>
          <cell r="AA698">
            <v>0</v>
          </cell>
          <cell r="AB698">
            <v>0</v>
          </cell>
          <cell r="AC698">
            <v>0</v>
          </cell>
          <cell r="AD698">
            <v>0</v>
          </cell>
          <cell r="AE698">
            <v>0</v>
          </cell>
          <cell r="AF698">
            <v>0</v>
          </cell>
          <cell r="AG698">
            <v>0</v>
          </cell>
          <cell r="AH698">
            <v>0</v>
          </cell>
          <cell r="AI698">
            <v>5.4130000000000003</v>
          </cell>
          <cell r="AJ698" t="str">
            <v>Y</v>
          </cell>
        </row>
        <row r="699">
          <cell r="A699" t="str">
            <v>08-04-a</v>
          </cell>
          <cell r="B699" t="str">
            <v>Coursed rubble masonry in ground floor Dry masonry.</v>
          </cell>
          <cell r="C699" t="str">
            <v>100 Cft</v>
          </cell>
          <cell r="D699" t="str">
            <v>4,340.00</v>
          </cell>
          <cell r="E699" t="str">
            <v>9,010.60</v>
          </cell>
          <cell r="F699" t="str">
            <v>m3</v>
          </cell>
          <cell r="G699" t="str">
            <v>1,532.66</v>
          </cell>
          <cell r="H699">
            <v>3182.07</v>
          </cell>
          <cell r="I699">
            <v>0</v>
          </cell>
          <cell r="J699">
            <v>0</v>
          </cell>
          <cell r="K699">
            <v>0</v>
          </cell>
          <cell r="L699">
            <v>0</v>
          </cell>
          <cell r="M699">
            <v>0</v>
          </cell>
          <cell r="N699">
            <v>0</v>
          </cell>
          <cell r="O699">
            <v>0</v>
          </cell>
          <cell r="P699">
            <v>0</v>
          </cell>
          <cell r="Q699">
            <v>0</v>
          </cell>
          <cell r="R699">
            <v>0</v>
          </cell>
          <cell r="S699">
            <v>0</v>
          </cell>
          <cell r="T699">
            <v>0</v>
          </cell>
          <cell r="U699">
            <v>0</v>
          </cell>
          <cell r="V699">
            <v>0</v>
          </cell>
          <cell r="W699">
            <v>0</v>
          </cell>
          <cell r="X699">
            <v>0</v>
          </cell>
          <cell r="Y699">
            <v>0</v>
          </cell>
          <cell r="Z699">
            <v>0</v>
          </cell>
          <cell r="AA699">
            <v>0</v>
          </cell>
          <cell r="AB699">
            <v>0</v>
          </cell>
          <cell r="AC699">
            <v>0</v>
          </cell>
          <cell r="AD699">
            <v>0</v>
          </cell>
          <cell r="AE699">
            <v>0</v>
          </cell>
          <cell r="AF699">
            <v>0</v>
          </cell>
          <cell r="AG699">
            <v>0</v>
          </cell>
          <cell r="AH699">
            <v>0</v>
          </cell>
          <cell r="AI699">
            <v>0</v>
          </cell>
          <cell r="AJ699" t="str">
            <v>N</v>
          </cell>
        </row>
        <row r="700">
          <cell r="A700" t="str">
            <v>08-04-b</v>
          </cell>
          <cell r="B700" t="str">
            <v>Coursed rubble masonry in ground floor in mud mortar</v>
          </cell>
          <cell r="C700" t="str">
            <v>100 Cft</v>
          </cell>
          <cell r="D700" t="str">
            <v>6,820.00</v>
          </cell>
          <cell r="E700" t="str">
            <v>12,035.10</v>
          </cell>
          <cell r="F700" t="str">
            <v>m3</v>
          </cell>
          <cell r="G700" t="str">
            <v>2,408.46</v>
          </cell>
          <cell r="H700">
            <v>4250.16</v>
          </cell>
          <cell r="I700">
            <v>0</v>
          </cell>
          <cell r="J700">
            <v>0</v>
          </cell>
          <cell r="K700">
            <v>0</v>
          </cell>
          <cell r="L700">
            <v>0</v>
          </cell>
          <cell r="M700">
            <v>0</v>
          </cell>
          <cell r="N700">
            <v>0</v>
          </cell>
          <cell r="O700">
            <v>0</v>
          </cell>
          <cell r="P700">
            <v>0</v>
          </cell>
          <cell r="Q700">
            <v>0</v>
          </cell>
          <cell r="R700">
            <v>0</v>
          </cell>
          <cell r="S700">
            <v>0</v>
          </cell>
          <cell r="T700">
            <v>0</v>
          </cell>
          <cell r="U700">
            <v>0</v>
          </cell>
          <cell r="V700">
            <v>0</v>
          </cell>
          <cell r="W700">
            <v>0</v>
          </cell>
          <cell r="X700">
            <v>0</v>
          </cell>
          <cell r="Y700">
            <v>0</v>
          </cell>
          <cell r="Z700">
            <v>0</v>
          </cell>
          <cell r="AA700">
            <v>0</v>
          </cell>
          <cell r="AB700">
            <v>0</v>
          </cell>
          <cell r="AC700">
            <v>0</v>
          </cell>
          <cell r="AD700">
            <v>0</v>
          </cell>
          <cell r="AE700">
            <v>0</v>
          </cell>
          <cell r="AF700">
            <v>0</v>
          </cell>
          <cell r="AG700">
            <v>0</v>
          </cell>
          <cell r="AH700">
            <v>0</v>
          </cell>
          <cell r="AI700">
            <v>0</v>
          </cell>
          <cell r="AJ700" t="str">
            <v>N</v>
          </cell>
        </row>
        <row r="701">
          <cell r="A701" t="str">
            <v>08-04-c-01</v>
          </cell>
          <cell r="B701" t="str">
            <v>Coursed rubble masonry in ground floor in lime, sand mortar 1:2</v>
          </cell>
          <cell r="C701" t="str">
            <v>100 Cft</v>
          </cell>
          <cell r="D701" t="str">
            <v>7,145.50</v>
          </cell>
          <cell r="E701" t="str">
            <v>14,796.92</v>
          </cell>
          <cell r="F701" t="str">
            <v>m3</v>
          </cell>
          <cell r="G701" t="str">
            <v>2,523.41</v>
          </cell>
          <cell r="H701">
            <v>5225.49</v>
          </cell>
          <cell r="I701">
            <v>0</v>
          </cell>
          <cell r="J701">
            <v>0</v>
          </cell>
          <cell r="K701">
            <v>0</v>
          </cell>
          <cell r="L701">
            <v>0</v>
          </cell>
          <cell r="M701">
            <v>0</v>
          </cell>
          <cell r="N701">
            <v>0</v>
          </cell>
          <cell r="O701">
            <v>0</v>
          </cell>
          <cell r="P701">
            <v>0</v>
          </cell>
          <cell r="Q701">
            <v>0</v>
          </cell>
          <cell r="R701">
            <v>0</v>
          </cell>
          <cell r="S701">
            <v>0</v>
          </cell>
          <cell r="T701">
            <v>0</v>
          </cell>
          <cell r="U701">
            <v>0</v>
          </cell>
          <cell r="V701">
            <v>0</v>
          </cell>
          <cell r="W701">
            <v>0</v>
          </cell>
          <cell r="X701">
            <v>0</v>
          </cell>
          <cell r="Y701">
            <v>0</v>
          </cell>
          <cell r="Z701">
            <v>0</v>
          </cell>
          <cell r="AA701">
            <v>0</v>
          </cell>
          <cell r="AB701">
            <v>0</v>
          </cell>
          <cell r="AC701">
            <v>0</v>
          </cell>
          <cell r="AD701">
            <v>0</v>
          </cell>
          <cell r="AE701">
            <v>0</v>
          </cell>
          <cell r="AF701">
            <v>0</v>
          </cell>
          <cell r="AG701">
            <v>0</v>
          </cell>
          <cell r="AH701">
            <v>0</v>
          </cell>
          <cell r="AI701">
            <v>0</v>
          </cell>
          <cell r="AJ701" t="str">
            <v>N</v>
          </cell>
        </row>
        <row r="702">
          <cell r="A702" t="str">
            <v>08-04-c-02</v>
          </cell>
          <cell r="B702" t="str">
            <v>Coursed rubble masonry in ground floor in lime, sand mortar, Surkhi Ratio 1:1:1</v>
          </cell>
          <cell r="C702" t="str">
            <v>100 Cft</v>
          </cell>
          <cell r="D702" t="str">
            <v>7,145.50</v>
          </cell>
          <cell r="E702" t="str">
            <v>15,077.93</v>
          </cell>
          <cell r="F702" t="str">
            <v>m3</v>
          </cell>
          <cell r="G702" t="str">
            <v>2,523.41</v>
          </cell>
          <cell r="H702">
            <v>5324.73</v>
          </cell>
          <cell r="I702">
            <v>0</v>
          </cell>
          <cell r="J702">
            <v>0</v>
          </cell>
          <cell r="K702">
            <v>0</v>
          </cell>
          <cell r="L702">
            <v>0</v>
          </cell>
          <cell r="M702">
            <v>0</v>
          </cell>
          <cell r="N702">
            <v>0</v>
          </cell>
          <cell r="O702">
            <v>0</v>
          </cell>
          <cell r="P702">
            <v>0</v>
          </cell>
          <cell r="Q702">
            <v>0</v>
          </cell>
          <cell r="R702">
            <v>0</v>
          </cell>
          <cell r="S702">
            <v>0</v>
          </cell>
          <cell r="T702">
            <v>0</v>
          </cell>
          <cell r="U702">
            <v>0</v>
          </cell>
          <cell r="V702">
            <v>0</v>
          </cell>
          <cell r="W702">
            <v>0</v>
          </cell>
          <cell r="X702">
            <v>0</v>
          </cell>
          <cell r="Y702">
            <v>0</v>
          </cell>
          <cell r="Z702">
            <v>0</v>
          </cell>
          <cell r="AA702">
            <v>0</v>
          </cell>
          <cell r="AB702">
            <v>0</v>
          </cell>
          <cell r="AC702">
            <v>0</v>
          </cell>
          <cell r="AD702">
            <v>0</v>
          </cell>
          <cell r="AE702">
            <v>0</v>
          </cell>
          <cell r="AF702">
            <v>0</v>
          </cell>
          <cell r="AG702">
            <v>0</v>
          </cell>
          <cell r="AH702">
            <v>0</v>
          </cell>
          <cell r="AI702">
            <v>0</v>
          </cell>
          <cell r="AJ702" t="str">
            <v>N</v>
          </cell>
        </row>
        <row r="703">
          <cell r="A703" t="str">
            <v>08-04-c-03</v>
          </cell>
          <cell r="B703" t="str">
            <v>Coursed rubble masonry in ground floor in lime, Surkhi Ratio 1:2</v>
          </cell>
          <cell r="C703" t="str">
            <v>100 Cft</v>
          </cell>
          <cell r="D703" t="str">
            <v>7,145.50</v>
          </cell>
          <cell r="E703" t="str">
            <v>14,757.70</v>
          </cell>
          <cell r="F703" t="str">
            <v>m3</v>
          </cell>
          <cell r="G703" t="str">
            <v>2,523.41</v>
          </cell>
          <cell r="H703">
            <v>5211.6400000000003</v>
          </cell>
          <cell r="I703">
            <v>0</v>
          </cell>
          <cell r="J703">
            <v>0</v>
          </cell>
          <cell r="K703">
            <v>0</v>
          </cell>
          <cell r="L703">
            <v>0</v>
          </cell>
          <cell r="M703">
            <v>0</v>
          </cell>
          <cell r="N703">
            <v>0</v>
          </cell>
          <cell r="O703">
            <v>0</v>
          </cell>
          <cell r="P703">
            <v>0</v>
          </cell>
          <cell r="Q703">
            <v>0</v>
          </cell>
          <cell r="R703">
            <v>0</v>
          </cell>
          <cell r="S703">
            <v>0</v>
          </cell>
          <cell r="T703">
            <v>0</v>
          </cell>
          <cell r="U703">
            <v>0</v>
          </cell>
          <cell r="V703">
            <v>0</v>
          </cell>
          <cell r="W703">
            <v>0</v>
          </cell>
          <cell r="X703">
            <v>0</v>
          </cell>
          <cell r="Y703">
            <v>0</v>
          </cell>
          <cell r="Z703">
            <v>0</v>
          </cell>
          <cell r="AA703">
            <v>0</v>
          </cell>
          <cell r="AB703">
            <v>0</v>
          </cell>
          <cell r="AC703">
            <v>0</v>
          </cell>
          <cell r="AD703">
            <v>0</v>
          </cell>
          <cell r="AE703">
            <v>0</v>
          </cell>
          <cell r="AF703">
            <v>0</v>
          </cell>
          <cell r="AG703">
            <v>0</v>
          </cell>
          <cell r="AH703">
            <v>0</v>
          </cell>
          <cell r="AI703">
            <v>0</v>
          </cell>
          <cell r="AJ703" t="str">
            <v>N</v>
          </cell>
        </row>
        <row r="704">
          <cell r="A704" t="str">
            <v>08-04-d-01</v>
          </cell>
          <cell r="B704" t="str">
            <v>Coursed rubble masonry in ground floor in cement,sand mortar : Ratio 1:3</v>
          </cell>
          <cell r="C704" t="str">
            <v>100 Cft</v>
          </cell>
          <cell r="D704" t="str">
            <v>7,145.50</v>
          </cell>
          <cell r="E704" t="str">
            <v>17,776.56</v>
          </cell>
          <cell r="F704" t="str">
            <v>m3</v>
          </cell>
          <cell r="G704" t="str">
            <v>2,523.41</v>
          </cell>
          <cell r="H704">
            <v>6277.74</v>
          </cell>
          <cell r="I704">
            <v>0</v>
          </cell>
          <cell r="J704">
            <v>0</v>
          </cell>
          <cell r="K704">
            <v>8</v>
          </cell>
          <cell r="L704" t="str">
            <v>Bags</v>
          </cell>
          <cell r="M704">
            <v>2.8250000000000002</v>
          </cell>
          <cell r="N704" t="str">
            <v>Bags</v>
          </cell>
          <cell r="O704">
            <v>0</v>
          </cell>
          <cell r="P704">
            <v>0</v>
          </cell>
          <cell r="Q704">
            <v>0</v>
          </cell>
          <cell r="R704">
            <v>0</v>
          </cell>
          <cell r="S704">
            <v>0</v>
          </cell>
          <cell r="T704">
            <v>0</v>
          </cell>
          <cell r="U704">
            <v>0</v>
          </cell>
          <cell r="V704">
            <v>0</v>
          </cell>
          <cell r="W704">
            <v>0</v>
          </cell>
          <cell r="X704">
            <v>0</v>
          </cell>
          <cell r="Y704">
            <v>0</v>
          </cell>
          <cell r="Z704">
            <v>0</v>
          </cell>
          <cell r="AA704">
            <v>0</v>
          </cell>
          <cell r="AB704">
            <v>0</v>
          </cell>
          <cell r="AC704">
            <v>0</v>
          </cell>
          <cell r="AD704">
            <v>0</v>
          </cell>
          <cell r="AE704">
            <v>0</v>
          </cell>
          <cell r="AF704">
            <v>0</v>
          </cell>
          <cell r="AG704">
            <v>0</v>
          </cell>
          <cell r="AH704">
            <v>0</v>
          </cell>
          <cell r="AI704">
            <v>10.824999999999999</v>
          </cell>
          <cell r="AJ704" t="str">
            <v>Y</v>
          </cell>
        </row>
        <row r="705">
          <cell r="A705" t="str">
            <v>08-04-d-02</v>
          </cell>
          <cell r="B705" t="str">
            <v>Coursed rubble masonry in ground floor in cement,sand mortar : Ratio 1:4</v>
          </cell>
          <cell r="C705" t="str">
            <v>100 Cft</v>
          </cell>
          <cell r="D705" t="str">
            <v>7,145.50</v>
          </cell>
          <cell r="E705" t="str">
            <v>16,902.70</v>
          </cell>
          <cell r="F705" t="str">
            <v>m3</v>
          </cell>
          <cell r="G705" t="str">
            <v>2,523.41</v>
          </cell>
          <cell r="H705">
            <v>5969.14</v>
          </cell>
          <cell r="I705">
            <v>0</v>
          </cell>
          <cell r="J705">
            <v>0</v>
          </cell>
          <cell r="K705">
            <v>6.4</v>
          </cell>
          <cell r="L705" t="str">
            <v>Bags</v>
          </cell>
          <cell r="M705">
            <v>2.2599999999999998</v>
          </cell>
          <cell r="N705" t="str">
            <v>Bags</v>
          </cell>
          <cell r="O705">
            <v>0</v>
          </cell>
          <cell r="P705">
            <v>0</v>
          </cell>
          <cell r="Q705">
            <v>0</v>
          </cell>
          <cell r="R705">
            <v>0</v>
          </cell>
          <cell r="S705">
            <v>0</v>
          </cell>
          <cell r="T705">
            <v>0</v>
          </cell>
          <cell r="U705" t="str">
            <v>n</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8.66</v>
          </cell>
          <cell r="AJ705" t="str">
            <v>Y</v>
          </cell>
        </row>
        <row r="706">
          <cell r="A706" t="str">
            <v>08-04-d-03</v>
          </cell>
          <cell r="B706" t="str">
            <v>Coursed rubble masonry in ground floor in cement,sand mortar : Ratio 1:6</v>
          </cell>
          <cell r="C706" t="str">
            <v>100 Cft</v>
          </cell>
          <cell r="D706" t="str">
            <v>7,145.50</v>
          </cell>
          <cell r="E706" t="str">
            <v>15,901.05</v>
          </cell>
          <cell r="F706" t="str">
            <v>m3</v>
          </cell>
          <cell r="G706" t="str">
            <v>2,523.41</v>
          </cell>
          <cell r="H706">
            <v>5615.41</v>
          </cell>
          <cell r="I706">
            <v>0</v>
          </cell>
          <cell r="J706">
            <v>0</v>
          </cell>
          <cell r="K706">
            <v>4.57</v>
          </cell>
          <cell r="L706" t="str">
            <v>Bags</v>
          </cell>
          <cell r="M706">
            <v>1.6140000000000001</v>
          </cell>
          <cell r="N706" t="str">
            <v>Bags</v>
          </cell>
          <cell r="O706">
            <v>0</v>
          </cell>
          <cell r="P706">
            <v>0</v>
          </cell>
          <cell r="Q706">
            <v>0</v>
          </cell>
          <cell r="R706">
            <v>0</v>
          </cell>
          <cell r="S706">
            <v>0</v>
          </cell>
          <cell r="T706">
            <v>0</v>
          </cell>
          <cell r="U706">
            <v>0</v>
          </cell>
          <cell r="V706">
            <v>0</v>
          </cell>
          <cell r="W706">
            <v>0</v>
          </cell>
          <cell r="X706">
            <v>0</v>
          </cell>
          <cell r="Y706">
            <v>0</v>
          </cell>
          <cell r="Z706">
            <v>0</v>
          </cell>
          <cell r="AA706">
            <v>0</v>
          </cell>
          <cell r="AB706">
            <v>0</v>
          </cell>
          <cell r="AC706">
            <v>0</v>
          </cell>
          <cell r="AD706">
            <v>0</v>
          </cell>
          <cell r="AE706">
            <v>0</v>
          </cell>
          <cell r="AF706">
            <v>0</v>
          </cell>
          <cell r="AG706">
            <v>0</v>
          </cell>
          <cell r="AH706">
            <v>0</v>
          </cell>
          <cell r="AI706">
            <v>6.1840000000000002</v>
          </cell>
          <cell r="AJ706" t="str">
            <v>Y</v>
          </cell>
        </row>
        <row r="707">
          <cell r="A707" t="str">
            <v>08-04-d-04</v>
          </cell>
          <cell r="B707" t="str">
            <v>Coursed rubble masonry in ground floor in cement,sand mortar : Ratio 1:8</v>
          </cell>
          <cell r="C707" t="str">
            <v>100 Cft</v>
          </cell>
          <cell r="D707" t="str">
            <v>7,145.50</v>
          </cell>
          <cell r="E707" t="str">
            <v>15,377.64</v>
          </cell>
          <cell r="F707" t="str">
            <v>m3</v>
          </cell>
          <cell r="G707" t="str">
            <v>2,523.41</v>
          </cell>
          <cell r="H707">
            <v>5430.57</v>
          </cell>
          <cell r="I707">
            <v>0</v>
          </cell>
          <cell r="J707">
            <v>0</v>
          </cell>
          <cell r="K707">
            <v>3.56</v>
          </cell>
          <cell r="L707" t="str">
            <v>Bags</v>
          </cell>
          <cell r="M707">
            <v>1.2569999999999999</v>
          </cell>
          <cell r="N707" t="str">
            <v>Bags</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v>0</v>
          </cell>
          <cell r="AD707">
            <v>0</v>
          </cell>
          <cell r="AE707">
            <v>0</v>
          </cell>
          <cell r="AF707">
            <v>0</v>
          </cell>
          <cell r="AG707">
            <v>0</v>
          </cell>
          <cell r="AH707">
            <v>0</v>
          </cell>
          <cell r="AI707">
            <v>4.8170000000000002</v>
          </cell>
          <cell r="AJ707" t="str">
            <v>Y</v>
          </cell>
        </row>
        <row r="708">
          <cell r="A708" t="str">
            <v>08-05-a-01</v>
          </cell>
          <cell r="B708" t="str">
            <v>Ashlar block masonry in ground floor in lime, sand mortar 1:2</v>
          </cell>
          <cell r="C708" t="str">
            <v>100 Cft</v>
          </cell>
          <cell r="D708" t="str">
            <v>19,654.00</v>
          </cell>
          <cell r="E708" t="str">
            <v>30,554.83</v>
          </cell>
          <cell r="F708" t="str">
            <v>m3</v>
          </cell>
          <cell r="G708" t="str">
            <v>6,940.75</v>
          </cell>
          <cell r="H708">
            <v>10790.35</v>
          </cell>
          <cell r="I708">
            <v>0</v>
          </cell>
          <cell r="J708">
            <v>0</v>
          </cell>
          <cell r="K708">
            <v>0</v>
          </cell>
          <cell r="L708">
            <v>0</v>
          </cell>
          <cell r="M708">
            <v>0</v>
          </cell>
          <cell r="N708">
            <v>0</v>
          </cell>
          <cell r="O708">
            <v>0</v>
          </cell>
          <cell r="P708">
            <v>0</v>
          </cell>
          <cell r="Q708">
            <v>0</v>
          </cell>
          <cell r="R708">
            <v>0</v>
          </cell>
          <cell r="S708">
            <v>1.82</v>
          </cell>
          <cell r="T708" t="str">
            <v>Kg</v>
          </cell>
          <cell r="U708">
            <v>0.64</v>
          </cell>
          <cell r="V708" t="str">
            <v>Kg</v>
          </cell>
          <cell r="W708">
            <v>0</v>
          </cell>
          <cell r="X708">
            <v>0</v>
          </cell>
          <cell r="Y708">
            <v>0</v>
          </cell>
          <cell r="Z708">
            <v>0</v>
          </cell>
          <cell r="AA708">
            <v>0</v>
          </cell>
          <cell r="AB708">
            <v>0</v>
          </cell>
          <cell r="AC708">
            <v>0</v>
          </cell>
          <cell r="AD708">
            <v>0</v>
          </cell>
          <cell r="AE708">
            <v>0</v>
          </cell>
          <cell r="AF708">
            <v>0</v>
          </cell>
          <cell r="AG708">
            <v>0</v>
          </cell>
          <cell r="AH708">
            <v>0</v>
          </cell>
          <cell r="AI708">
            <v>2.46</v>
          </cell>
          <cell r="AJ708" t="str">
            <v>Y</v>
          </cell>
        </row>
        <row r="709">
          <cell r="A709" t="str">
            <v>08-05-a-02</v>
          </cell>
          <cell r="B709" t="str">
            <v>Ashlar block masonry in ground floor in lime, sand mortar, Surkhi Ratio 1:1:1</v>
          </cell>
          <cell r="C709" t="str">
            <v>100 Cft</v>
          </cell>
          <cell r="D709" t="str">
            <v>19,654.00</v>
          </cell>
          <cell r="E709" t="str">
            <v>30,314.64</v>
          </cell>
          <cell r="F709" t="str">
            <v>m3</v>
          </cell>
          <cell r="G709" t="str">
            <v>6,940.75</v>
          </cell>
          <cell r="H709">
            <v>10705.52</v>
          </cell>
          <cell r="I709">
            <v>0</v>
          </cell>
          <cell r="J709">
            <v>0</v>
          </cell>
          <cell r="K709">
            <v>0</v>
          </cell>
          <cell r="L709">
            <v>0</v>
          </cell>
          <cell r="M709">
            <v>0</v>
          </cell>
          <cell r="N709">
            <v>0</v>
          </cell>
          <cell r="O709">
            <v>0</v>
          </cell>
          <cell r="P709">
            <v>0</v>
          </cell>
          <cell r="Q709">
            <v>0</v>
          </cell>
          <cell r="R709">
            <v>0</v>
          </cell>
          <cell r="S709">
            <v>1.82</v>
          </cell>
          <cell r="T709" t="str">
            <v>Kg</v>
          </cell>
          <cell r="U709">
            <v>0.64</v>
          </cell>
          <cell r="V709" t="str">
            <v>Kg</v>
          </cell>
          <cell r="W709">
            <v>0</v>
          </cell>
          <cell r="X709">
            <v>0</v>
          </cell>
          <cell r="Y709">
            <v>0</v>
          </cell>
          <cell r="Z709">
            <v>0</v>
          </cell>
          <cell r="AA709">
            <v>0</v>
          </cell>
          <cell r="AB709">
            <v>0</v>
          </cell>
          <cell r="AC709">
            <v>0</v>
          </cell>
          <cell r="AD709">
            <v>0</v>
          </cell>
          <cell r="AE709">
            <v>0</v>
          </cell>
          <cell r="AF709">
            <v>0</v>
          </cell>
          <cell r="AG709">
            <v>0</v>
          </cell>
          <cell r="AH709">
            <v>0</v>
          </cell>
          <cell r="AI709">
            <v>2.46</v>
          </cell>
          <cell r="AJ709" t="str">
            <v>Y</v>
          </cell>
        </row>
        <row r="710">
          <cell r="A710" t="str">
            <v>08-05-a-03</v>
          </cell>
          <cell r="B710" t="str">
            <v>Ashlar block masonry in ground floor in lime, Surkhi Ratio 1:2</v>
          </cell>
          <cell r="C710" t="str">
            <v>100 Cft</v>
          </cell>
          <cell r="D710" t="str">
            <v>19,654.00</v>
          </cell>
          <cell r="E710" t="str">
            <v>30,074.46</v>
          </cell>
          <cell r="F710" t="str">
            <v>m3</v>
          </cell>
          <cell r="G710" t="str">
            <v>6,940.75</v>
          </cell>
          <cell r="H710">
            <v>10620.71</v>
          </cell>
          <cell r="I710">
            <v>0</v>
          </cell>
          <cell r="J710">
            <v>0</v>
          </cell>
          <cell r="K710">
            <v>0</v>
          </cell>
          <cell r="L710">
            <v>0</v>
          </cell>
          <cell r="M710">
            <v>0</v>
          </cell>
          <cell r="N710">
            <v>0</v>
          </cell>
          <cell r="O710">
            <v>0</v>
          </cell>
          <cell r="P710">
            <v>0</v>
          </cell>
          <cell r="Q710">
            <v>0</v>
          </cell>
          <cell r="R710">
            <v>0</v>
          </cell>
          <cell r="S710">
            <v>1.82</v>
          </cell>
          <cell r="T710" t="str">
            <v>Kg</v>
          </cell>
          <cell r="U710">
            <v>0.64</v>
          </cell>
          <cell r="V710" t="str">
            <v>Kg</v>
          </cell>
          <cell r="W710">
            <v>0</v>
          </cell>
          <cell r="X710">
            <v>0</v>
          </cell>
          <cell r="Y710">
            <v>0</v>
          </cell>
          <cell r="Z710">
            <v>0</v>
          </cell>
          <cell r="AA710">
            <v>0</v>
          </cell>
          <cell r="AB710">
            <v>0</v>
          </cell>
          <cell r="AC710">
            <v>0</v>
          </cell>
          <cell r="AD710">
            <v>0</v>
          </cell>
          <cell r="AE710">
            <v>0</v>
          </cell>
          <cell r="AF710">
            <v>0</v>
          </cell>
          <cell r="AG710">
            <v>0</v>
          </cell>
          <cell r="AH710">
            <v>0</v>
          </cell>
          <cell r="AI710">
            <v>2.46</v>
          </cell>
          <cell r="AJ710" t="str">
            <v>Y</v>
          </cell>
        </row>
        <row r="711">
          <cell r="A711" t="str">
            <v>08-05-b-01</v>
          </cell>
          <cell r="B711" t="str">
            <v>Ashlar block masonry in ground floor in cement,sand mortar : Ratio 1:3</v>
          </cell>
          <cell r="C711" t="str">
            <v>100 Cft</v>
          </cell>
          <cell r="D711" t="str">
            <v>19,654.00</v>
          </cell>
          <cell r="E711" t="str">
            <v>32,337.46</v>
          </cell>
          <cell r="F711" t="str">
            <v>m3</v>
          </cell>
          <cell r="G711" t="str">
            <v>6,940.75</v>
          </cell>
          <cell r="H711">
            <v>11419.88</v>
          </cell>
          <cell r="I711">
            <v>0</v>
          </cell>
          <cell r="J711">
            <v>0</v>
          </cell>
          <cell r="K711">
            <v>6</v>
          </cell>
          <cell r="L711" t="str">
            <v>Bags</v>
          </cell>
          <cell r="M711">
            <v>2.1190000000000002</v>
          </cell>
          <cell r="N711" t="str">
            <v>Bags</v>
          </cell>
          <cell r="O711">
            <v>0</v>
          </cell>
          <cell r="P711">
            <v>0</v>
          </cell>
          <cell r="Q711">
            <v>0</v>
          </cell>
          <cell r="R711">
            <v>0</v>
          </cell>
          <cell r="S711">
            <v>1.82</v>
          </cell>
          <cell r="T711" t="str">
            <v>Kg</v>
          </cell>
          <cell r="U711">
            <v>0.64</v>
          </cell>
          <cell r="V711" t="str">
            <v>Kg</v>
          </cell>
          <cell r="W711">
            <v>0</v>
          </cell>
          <cell r="X711">
            <v>0</v>
          </cell>
          <cell r="Y711">
            <v>0</v>
          </cell>
          <cell r="Z711">
            <v>0</v>
          </cell>
          <cell r="AA711">
            <v>0</v>
          </cell>
          <cell r="AB711">
            <v>0</v>
          </cell>
          <cell r="AC711">
            <v>0</v>
          </cell>
          <cell r="AD711">
            <v>0</v>
          </cell>
          <cell r="AE711">
            <v>0</v>
          </cell>
          <cell r="AF711">
            <v>0</v>
          </cell>
          <cell r="AG711">
            <v>0</v>
          </cell>
          <cell r="AH711">
            <v>0</v>
          </cell>
          <cell r="AI711">
            <v>10.579000000000001</v>
          </cell>
          <cell r="AJ711" t="str">
            <v>Y</v>
          </cell>
        </row>
        <row r="712">
          <cell r="A712" t="str">
            <v>08-05-b-02</v>
          </cell>
          <cell r="B712" t="str">
            <v>Ashlar block masonry in ground floor in cement,sand mortar : Ratio 1:4</v>
          </cell>
          <cell r="C712" t="str">
            <v>100 Cft</v>
          </cell>
          <cell r="D712" t="str">
            <v>19,654.00</v>
          </cell>
          <cell r="E712" t="str">
            <v>31,682.07</v>
          </cell>
          <cell r="F712" t="str">
            <v>m3</v>
          </cell>
          <cell r="G712" t="str">
            <v>6,940.75</v>
          </cell>
          <cell r="H712">
            <v>11188.43</v>
          </cell>
          <cell r="I712">
            <v>0</v>
          </cell>
          <cell r="J712">
            <v>0</v>
          </cell>
          <cell r="K712">
            <v>4.8</v>
          </cell>
          <cell r="L712" t="str">
            <v>Bags</v>
          </cell>
          <cell r="M712">
            <v>1.6950000000000001</v>
          </cell>
          <cell r="N712" t="str">
            <v>Bags</v>
          </cell>
          <cell r="O712">
            <v>0</v>
          </cell>
          <cell r="P712">
            <v>0</v>
          </cell>
          <cell r="Q712">
            <v>0</v>
          </cell>
          <cell r="R712">
            <v>0</v>
          </cell>
          <cell r="S712">
            <v>1.82</v>
          </cell>
          <cell r="T712" t="str">
            <v>Kg</v>
          </cell>
          <cell r="U712">
            <v>0.64</v>
          </cell>
          <cell r="V712" t="str">
            <v>Kg</v>
          </cell>
          <cell r="W712">
            <v>0</v>
          </cell>
          <cell r="X712">
            <v>0</v>
          </cell>
          <cell r="Y712">
            <v>0</v>
          </cell>
          <cell r="Z712">
            <v>0</v>
          </cell>
          <cell r="AA712">
            <v>0</v>
          </cell>
          <cell r="AB712">
            <v>0</v>
          </cell>
          <cell r="AC712">
            <v>0</v>
          </cell>
          <cell r="AD712">
            <v>0</v>
          </cell>
          <cell r="AE712">
            <v>0</v>
          </cell>
          <cell r="AF712">
            <v>0</v>
          </cell>
          <cell r="AG712">
            <v>0</v>
          </cell>
          <cell r="AH712">
            <v>0</v>
          </cell>
          <cell r="AI712">
            <v>8.9550000000000001</v>
          </cell>
          <cell r="AJ712" t="str">
            <v>Y</v>
          </cell>
        </row>
        <row r="713">
          <cell r="A713" t="str">
            <v>08-05-b-03</v>
          </cell>
          <cell r="B713" t="str">
            <v>Ashlar block masonry in ground floor in cement,sand mortar : Ratio 1:6</v>
          </cell>
          <cell r="C713" t="str">
            <v>100 Cft</v>
          </cell>
          <cell r="D713" t="str">
            <v>19,654.00</v>
          </cell>
          <cell r="E713" t="str">
            <v>30,939.28</v>
          </cell>
          <cell r="F713" t="str">
            <v>m3</v>
          </cell>
          <cell r="G713" t="str">
            <v>6,940.75</v>
          </cell>
          <cell r="H713">
            <v>10926.11</v>
          </cell>
          <cell r="I713">
            <v>0</v>
          </cell>
          <cell r="J713">
            <v>0</v>
          </cell>
          <cell r="K713">
            <v>3.44</v>
          </cell>
          <cell r="L713" t="str">
            <v>Bags</v>
          </cell>
          <cell r="M713">
            <v>1.2150000000000001</v>
          </cell>
          <cell r="N713" t="str">
            <v>Bags</v>
          </cell>
          <cell r="O713">
            <v>0</v>
          </cell>
          <cell r="P713">
            <v>0</v>
          </cell>
          <cell r="Q713">
            <v>0</v>
          </cell>
          <cell r="R713">
            <v>0</v>
          </cell>
          <cell r="S713">
            <v>1.82</v>
          </cell>
          <cell r="T713" t="str">
            <v>Kg</v>
          </cell>
          <cell r="U713">
            <v>0.64</v>
          </cell>
          <cell r="V713" t="str">
            <v>Kg</v>
          </cell>
          <cell r="W713">
            <v>0</v>
          </cell>
          <cell r="X713">
            <v>0</v>
          </cell>
          <cell r="Y713">
            <v>0</v>
          </cell>
          <cell r="Z713">
            <v>0</v>
          </cell>
          <cell r="AA713">
            <v>0</v>
          </cell>
          <cell r="AB713">
            <v>0</v>
          </cell>
          <cell r="AC713">
            <v>0</v>
          </cell>
          <cell r="AD713">
            <v>0</v>
          </cell>
          <cell r="AE713">
            <v>0</v>
          </cell>
          <cell r="AF713">
            <v>0</v>
          </cell>
          <cell r="AG713">
            <v>0</v>
          </cell>
          <cell r="AH713">
            <v>0</v>
          </cell>
          <cell r="AI713">
            <v>7.1150000000000002</v>
          </cell>
          <cell r="AJ713" t="str">
            <v>Y</v>
          </cell>
        </row>
        <row r="714">
          <cell r="A714" t="str">
            <v>08-06-a-01</v>
          </cell>
          <cell r="B714" t="str">
            <v>Ashlar fine masonry in ground floor in lime, sand mortar 1:2</v>
          </cell>
          <cell r="C714" t="str">
            <v>100 Cft</v>
          </cell>
          <cell r="D714" t="str">
            <v>37,913.00</v>
          </cell>
          <cell r="E714" t="str">
            <v>50,416.84</v>
          </cell>
          <cell r="F714" t="str">
            <v>m3</v>
          </cell>
          <cell r="G714" t="str">
            <v>13,388.86</v>
          </cell>
          <cell r="H714">
            <v>17804.560000000001</v>
          </cell>
          <cell r="I714">
            <v>0</v>
          </cell>
          <cell r="J714">
            <v>0</v>
          </cell>
          <cell r="K714">
            <v>0</v>
          </cell>
          <cell r="L714">
            <v>0</v>
          </cell>
          <cell r="M714">
            <v>0</v>
          </cell>
          <cell r="N714">
            <v>0</v>
          </cell>
          <cell r="O714">
            <v>0</v>
          </cell>
          <cell r="P714">
            <v>0</v>
          </cell>
          <cell r="Q714">
            <v>0</v>
          </cell>
          <cell r="R714">
            <v>0</v>
          </cell>
          <cell r="S714">
            <v>2.27</v>
          </cell>
          <cell r="T714" t="str">
            <v>Kg</v>
          </cell>
          <cell r="U714">
            <v>0.8</v>
          </cell>
          <cell r="V714" t="str">
            <v>Kg</v>
          </cell>
          <cell r="W714">
            <v>0</v>
          </cell>
          <cell r="X714">
            <v>0</v>
          </cell>
          <cell r="Y714">
            <v>0</v>
          </cell>
          <cell r="Z714">
            <v>0</v>
          </cell>
          <cell r="AA714">
            <v>0</v>
          </cell>
          <cell r="AB714">
            <v>0</v>
          </cell>
          <cell r="AC714">
            <v>0</v>
          </cell>
          <cell r="AD714">
            <v>0</v>
          </cell>
          <cell r="AE714">
            <v>0</v>
          </cell>
          <cell r="AF714">
            <v>0</v>
          </cell>
          <cell r="AG714">
            <v>0</v>
          </cell>
          <cell r="AH714">
            <v>0</v>
          </cell>
          <cell r="AI714">
            <v>3.0700000000000003</v>
          </cell>
          <cell r="AJ714" t="str">
            <v>Y</v>
          </cell>
        </row>
        <row r="715">
          <cell r="A715" t="str">
            <v>08-06-a-02</v>
          </cell>
          <cell r="B715" t="str">
            <v>Ashlar fine masonry in ground floor in lime, sand mortar, Surkhi Ratio 1:1:1</v>
          </cell>
          <cell r="C715" t="str">
            <v>100 Cft</v>
          </cell>
          <cell r="D715" t="str">
            <v>37,913.00</v>
          </cell>
          <cell r="E715" t="str">
            <v>50,296.75</v>
          </cell>
          <cell r="F715" t="str">
            <v>m3</v>
          </cell>
          <cell r="G715" t="str">
            <v>13,388.86</v>
          </cell>
          <cell r="H715">
            <v>17762.150000000001</v>
          </cell>
          <cell r="I715">
            <v>0</v>
          </cell>
          <cell r="J715">
            <v>0</v>
          </cell>
          <cell r="K715">
            <v>0</v>
          </cell>
          <cell r="L715">
            <v>0</v>
          </cell>
          <cell r="M715">
            <v>0</v>
          </cell>
          <cell r="N715">
            <v>0</v>
          </cell>
          <cell r="O715">
            <v>0</v>
          </cell>
          <cell r="P715">
            <v>0</v>
          </cell>
          <cell r="Q715">
            <v>0</v>
          </cell>
          <cell r="R715">
            <v>0</v>
          </cell>
          <cell r="S715">
            <v>2.27</v>
          </cell>
          <cell r="T715" t="str">
            <v>Kg</v>
          </cell>
          <cell r="U715">
            <v>0.8</v>
          </cell>
          <cell r="V715" t="str">
            <v>Kg</v>
          </cell>
          <cell r="W715">
            <v>0</v>
          </cell>
          <cell r="X715">
            <v>0</v>
          </cell>
          <cell r="Y715">
            <v>0</v>
          </cell>
          <cell r="Z715">
            <v>0</v>
          </cell>
          <cell r="AA715">
            <v>0</v>
          </cell>
          <cell r="AB715">
            <v>0</v>
          </cell>
          <cell r="AC715">
            <v>0</v>
          </cell>
          <cell r="AD715">
            <v>0</v>
          </cell>
          <cell r="AE715">
            <v>0</v>
          </cell>
          <cell r="AF715">
            <v>0</v>
          </cell>
          <cell r="AG715">
            <v>0</v>
          </cell>
          <cell r="AH715">
            <v>0</v>
          </cell>
          <cell r="AI715">
            <v>3.0700000000000003</v>
          </cell>
          <cell r="AJ715" t="str">
            <v>Y</v>
          </cell>
        </row>
        <row r="716">
          <cell r="A716" t="str">
            <v>08-06-a-03</v>
          </cell>
          <cell r="B716" t="str">
            <v>Ashlar fine masonry in ground floor in lime, Surkhi Ratio 1:2</v>
          </cell>
          <cell r="C716" t="str">
            <v>100 Cft</v>
          </cell>
          <cell r="D716" t="str">
            <v>37,913.00</v>
          </cell>
          <cell r="E716" t="str">
            <v>50,176.65</v>
          </cell>
          <cell r="F716" t="str">
            <v>m3</v>
          </cell>
          <cell r="G716" t="str">
            <v>13,388.86</v>
          </cell>
          <cell r="H716">
            <v>17719.73</v>
          </cell>
          <cell r="I716">
            <v>0</v>
          </cell>
          <cell r="J716">
            <v>0</v>
          </cell>
          <cell r="K716">
            <v>0</v>
          </cell>
          <cell r="L716">
            <v>0</v>
          </cell>
          <cell r="M716">
            <v>0</v>
          </cell>
          <cell r="N716">
            <v>0</v>
          </cell>
          <cell r="O716">
            <v>0</v>
          </cell>
          <cell r="P716">
            <v>0</v>
          </cell>
          <cell r="Q716">
            <v>0</v>
          </cell>
          <cell r="R716">
            <v>0</v>
          </cell>
          <cell r="S716">
            <v>2.27</v>
          </cell>
          <cell r="T716" t="str">
            <v>Kg</v>
          </cell>
          <cell r="U716">
            <v>0.8</v>
          </cell>
          <cell r="V716" t="str">
            <v>Kg</v>
          </cell>
          <cell r="W716">
            <v>0</v>
          </cell>
          <cell r="X716">
            <v>0</v>
          </cell>
          <cell r="Y716">
            <v>0</v>
          </cell>
          <cell r="Z716">
            <v>0</v>
          </cell>
          <cell r="AA716">
            <v>0</v>
          </cell>
          <cell r="AB716">
            <v>0</v>
          </cell>
          <cell r="AC716">
            <v>0</v>
          </cell>
          <cell r="AD716">
            <v>0</v>
          </cell>
          <cell r="AE716">
            <v>0</v>
          </cell>
          <cell r="AF716">
            <v>0</v>
          </cell>
          <cell r="AG716">
            <v>0</v>
          </cell>
          <cell r="AH716">
            <v>0</v>
          </cell>
          <cell r="AI716">
            <v>3.0700000000000003</v>
          </cell>
          <cell r="AJ716" t="str">
            <v>Y</v>
          </cell>
        </row>
        <row r="717">
          <cell r="A717" t="str">
            <v>08-06-b-01</v>
          </cell>
          <cell r="B717" t="str">
            <v>Ashlar fine masonry in ground floor in cement,sand mortar : Ratio 1:3</v>
          </cell>
          <cell r="C717" t="str">
            <v>100 Cft</v>
          </cell>
          <cell r="D717" t="str">
            <v>37,913.00</v>
          </cell>
          <cell r="E717" t="str">
            <v>51,308.15</v>
          </cell>
          <cell r="F717" t="str">
            <v>m3</v>
          </cell>
          <cell r="G717" t="str">
            <v>13,388.86</v>
          </cell>
          <cell r="H717">
            <v>18119.32</v>
          </cell>
          <cell r="I717">
            <v>0</v>
          </cell>
          <cell r="J717">
            <v>0</v>
          </cell>
          <cell r="K717">
            <v>3</v>
          </cell>
          <cell r="L717" t="str">
            <v>Bags</v>
          </cell>
          <cell r="M717">
            <v>1.0589999999999999</v>
          </cell>
          <cell r="N717" t="str">
            <v>Bags</v>
          </cell>
          <cell r="O717">
            <v>0</v>
          </cell>
          <cell r="P717">
            <v>0</v>
          </cell>
          <cell r="Q717">
            <v>0</v>
          </cell>
          <cell r="R717">
            <v>0</v>
          </cell>
          <cell r="S717">
            <v>2.27</v>
          </cell>
          <cell r="T717" t="str">
            <v>Kg</v>
          </cell>
          <cell r="U717">
            <v>0.8</v>
          </cell>
          <cell r="V717" t="str">
            <v>Kg</v>
          </cell>
          <cell r="W717">
            <v>0</v>
          </cell>
          <cell r="X717">
            <v>0</v>
          </cell>
          <cell r="Y717">
            <v>0</v>
          </cell>
          <cell r="Z717">
            <v>0</v>
          </cell>
          <cell r="AA717">
            <v>0</v>
          </cell>
          <cell r="AB717">
            <v>0</v>
          </cell>
          <cell r="AC717">
            <v>0</v>
          </cell>
          <cell r="AD717">
            <v>0</v>
          </cell>
          <cell r="AE717">
            <v>0</v>
          </cell>
          <cell r="AF717">
            <v>0</v>
          </cell>
          <cell r="AG717">
            <v>0</v>
          </cell>
          <cell r="AH717">
            <v>0</v>
          </cell>
          <cell r="AI717">
            <v>7.1290000000000004</v>
          </cell>
          <cell r="AJ717" t="str">
            <v>Y</v>
          </cell>
        </row>
        <row r="718">
          <cell r="A718" t="str">
            <v>08-06-b-02</v>
          </cell>
          <cell r="B718" t="str">
            <v>Ashlar fine masonry in ground floor in cement,sand mortar : Ratio 1:4</v>
          </cell>
          <cell r="C718" t="str">
            <v>100 Cft</v>
          </cell>
          <cell r="D718" t="str">
            <v>37,913.00</v>
          </cell>
          <cell r="E718" t="str">
            <v>50,980.46</v>
          </cell>
          <cell r="F718" t="str">
            <v>m3</v>
          </cell>
          <cell r="G718" t="str">
            <v>13,388.86</v>
          </cell>
          <cell r="H718">
            <v>18003.599999999999</v>
          </cell>
          <cell r="I718">
            <v>0</v>
          </cell>
          <cell r="J718">
            <v>0</v>
          </cell>
          <cell r="K718">
            <v>2.4</v>
          </cell>
          <cell r="L718" t="str">
            <v>Bags</v>
          </cell>
          <cell r="M718">
            <v>0.84799999999999998</v>
          </cell>
          <cell r="N718" t="str">
            <v>Bags</v>
          </cell>
          <cell r="O718">
            <v>0</v>
          </cell>
          <cell r="P718">
            <v>0</v>
          </cell>
          <cell r="Q718">
            <v>0</v>
          </cell>
          <cell r="R718">
            <v>0</v>
          </cell>
          <cell r="S718">
            <v>2.27</v>
          </cell>
          <cell r="T718" t="str">
            <v>Kg</v>
          </cell>
          <cell r="U718">
            <v>0.8</v>
          </cell>
          <cell r="V718" t="str">
            <v>Kg</v>
          </cell>
          <cell r="W718">
            <v>0</v>
          </cell>
          <cell r="X718">
            <v>0</v>
          </cell>
          <cell r="Y718">
            <v>0</v>
          </cell>
          <cell r="Z718">
            <v>0</v>
          </cell>
          <cell r="AA718">
            <v>0</v>
          </cell>
          <cell r="AB718">
            <v>0</v>
          </cell>
          <cell r="AC718">
            <v>0</v>
          </cell>
          <cell r="AD718">
            <v>0</v>
          </cell>
          <cell r="AE718">
            <v>0</v>
          </cell>
          <cell r="AF718">
            <v>0</v>
          </cell>
          <cell r="AG718">
            <v>0</v>
          </cell>
          <cell r="AH718">
            <v>0</v>
          </cell>
          <cell r="AI718">
            <v>6.3179999999999996</v>
          </cell>
          <cell r="AJ718" t="str">
            <v>Y</v>
          </cell>
        </row>
        <row r="719">
          <cell r="A719" t="str">
            <v>08-06-b-03</v>
          </cell>
          <cell r="B719" t="str">
            <v>Ashlar fine masonry in ground floor in cement,sand mortar : Ratio 1:6</v>
          </cell>
          <cell r="C719" t="str">
            <v>100 Cft</v>
          </cell>
          <cell r="D719" t="str">
            <v>37,913.00</v>
          </cell>
          <cell r="E719" t="str">
            <v>50,614.59</v>
          </cell>
          <cell r="F719" t="str">
            <v>m3</v>
          </cell>
          <cell r="G719" t="str">
            <v>13,388.86</v>
          </cell>
          <cell r="H719">
            <v>17874.39</v>
          </cell>
          <cell r="I719">
            <v>0</v>
          </cell>
          <cell r="J719">
            <v>0</v>
          </cell>
          <cell r="K719">
            <v>1.73</v>
          </cell>
          <cell r="L719" t="str">
            <v>Bags</v>
          </cell>
          <cell r="M719">
            <v>0.61099999999999999</v>
          </cell>
          <cell r="N719" t="str">
            <v>Bags</v>
          </cell>
          <cell r="O719">
            <v>0</v>
          </cell>
          <cell r="P719">
            <v>0</v>
          </cell>
          <cell r="Q719">
            <v>0</v>
          </cell>
          <cell r="R719">
            <v>0</v>
          </cell>
          <cell r="S719">
            <v>2.27</v>
          </cell>
          <cell r="T719" t="str">
            <v>Kg</v>
          </cell>
          <cell r="U719">
            <v>0.8</v>
          </cell>
          <cell r="V719" t="str">
            <v>Kg</v>
          </cell>
          <cell r="W719">
            <v>0</v>
          </cell>
          <cell r="X719">
            <v>0</v>
          </cell>
          <cell r="Y719">
            <v>0</v>
          </cell>
          <cell r="Z719">
            <v>0</v>
          </cell>
          <cell r="AA719">
            <v>0</v>
          </cell>
          <cell r="AB719">
            <v>0</v>
          </cell>
          <cell r="AC719">
            <v>0</v>
          </cell>
          <cell r="AD719">
            <v>0</v>
          </cell>
          <cell r="AE719">
            <v>0</v>
          </cell>
          <cell r="AF719">
            <v>0</v>
          </cell>
          <cell r="AG719">
            <v>0</v>
          </cell>
          <cell r="AH719">
            <v>0</v>
          </cell>
          <cell r="AI719">
            <v>5.4110000000000005</v>
          </cell>
          <cell r="AJ719" t="str">
            <v>Y</v>
          </cell>
        </row>
        <row r="720">
          <cell r="A720" t="str">
            <v>08-07-a</v>
          </cell>
          <cell r="B720" t="str">
            <v>Extra labour on items 08-03-a-01 to 08-06-b-03 for work in First floor</v>
          </cell>
          <cell r="C720" t="str">
            <v>100 Cft</v>
          </cell>
          <cell r="D720" t="str">
            <v>908.30</v>
          </cell>
          <cell r="E720" t="str">
            <v>908.30</v>
          </cell>
          <cell r="F720" t="str">
            <v>m3</v>
          </cell>
          <cell r="G720" t="str">
            <v>320.76</v>
          </cell>
          <cell r="H720">
            <v>320.76</v>
          </cell>
          <cell r="I720">
            <v>0</v>
          </cell>
          <cell r="J720">
            <v>0</v>
          </cell>
          <cell r="K720">
            <v>0</v>
          </cell>
          <cell r="L720">
            <v>0</v>
          </cell>
          <cell r="M720">
            <v>0</v>
          </cell>
          <cell r="N720">
            <v>0</v>
          </cell>
          <cell r="O720">
            <v>0</v>
          </cell>
          <cell r="P720">
            <v>0</v>
          </cell>
          <cell r="Q720">
            <v>0</v>
          </cell>
          <cell r="R720">
            <v>0</v>
          </cell>
          <cell r="S720">
            <v>0</v>
          </cell>
          <cell r="T720">
            <v>0</v>
          </cell>
          <cell r="U720">
            <v>0</v>
          </cell>
          <cell r="V720">
            <v>0</v>
          </cell>
          <cell r="W720">
            <v>0</v>
          </cell>
          <cell r="X720">
            <v>0</v>
          </cell>
          <cell r="Y720">
            <v>0</v>
          </cell>
          <cell r="Z720">
            <v>0</v>
          </cell>
          <cell r="AA720">
            <v>0</v>
          </cell>
          <cell r="AB720">
            <v>0</v>
          </cell>
          <cell r="AC720">
            <v>0</v>
          </cell>
          <cell r="AD720">
            <v>0</v>
          </cell>
          <cell r="AE720">
            <v>0</v>
          </cell>
          <cell r="AF720">
            <v>0</v>
          </cell>
          <cell r="AG720">
            <v>0</v>
          </cell>
          <cell r="AH720">
            <v>0</v>
          </cell>
          <cell r="AI720">
            <v>0</v>
          </cell>
          <cell r="AJ720" t="str">
            <v>N</v>
          </cell>
        </row>
        <row r="721">
          <cell r="A721" t="str">
            <v>08-07-b</v>
          </cell>
          <cell r="B721" t="str">
            <v>Extra labour on items 08-03-a-01 to 08-06-b-03 for work in Second floor</v>
          </cell>
          <cell r="C721" t="str">
            <v>100 Cft</v>
          </cell>
          <cell r="D721" t="str">
            <v>2,095.60</v>
          </cell>
          <cell r="E721" t="str">
            <v>2,095.60</v>
          </cell>
          <cell r="F721" t="str">
            <v>m3</v>
          </cell>
          <cell r="G721" t="str">
            <v>740.05</v>
          </cell>
          <cell r="H721">
            <v>740.05</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0</v>
          </cell>
          <cell r="AF721">
            <v>0</v>
          </cell>
          <cell r="AG721">
            <v>0</v>
          </cell>
          <cell r="AH721">
            <v>0</v>
          </cell>
          <cell r="AI721">
            <v>0</v>
          </cell>
          <cell r="AJ721" t="str">
            <v>N</v>
          </cell>
        </row>
        <row r="722">
          <cell r="A722" t="str">
            <v>08-07-c</v>
          </cell>
          <cell r="B722" t="str">
            <v>Extra labour on items 08-03-a-01 to 08-06-b-03 for work in Third floor</v>
          </cell>
          <cell r="C722" t="str">
            <v>100 Cft</v>
          </cell>
          <cell r="D722" t="str">
            <v>3,304.60</v>
          </cell>
          <cell r="E722" t="str">
            <v>3,304.60</v>
          </cell>
          <cell r="F722" t="str">
            <v>m3</v>
          </cell>
          <cell r="G722" t="str">
            <v>1,167.01</v>
          </cell>
          <cell r="H722">
            <v>1167.01</v>
          </cell>
          <cell r="I722">
            <v>0</v>
          </cell>
          <cell r="J722">
            <v>0</v>
          </cell>
          <cell r="K722">
            <v>0</v>
          </cell>
          <cell r="L722">
            <v>0</v>
          </cell>
          <cell r="M722">
            <v>0</v>
          </cell>
          <cell r="N722">
            <v>0</v>
          </cell>
          <cell r="O722">
            <v>0</v>
          </cell>
          <cell r="P722">
            <v>0</v>
          </cell>
          <cell r="Q722">
            <v>0</v>
          </cell>
          <cell r="R722">
            <v>0</v>
          </cell>
          <cell r="S722">
            <v>0</v>
          </cell>
          <cell r="T722">
            <v>0</v>
          </cell>
          <cell r="U722">
            <v>0</v>
          </cell>
          <cell r="V722">
            <v>0</v>
          </cell>
          <cell r="W722">
            <v>0</v>
          </cell>
          <cell r="X722">
            <v>0</v>
          </cell>
          <cell r="Y722">
            <v>0</v>
          </cell>
          <cell r="Z722">
            <v>0</v>
          </cell>
          <cell r="AA722">
            <v>0</v>
          </cell>
          <cell r="AB722">
            <v>0</v>
          </cell>
          <cell r="AC722">
            <v>0</v>
          </cell>
          <cell r="AD722">
            <v>0</v>
          </cell>
          <cell r="AE722">
            <v>0</v>
          </cell>
          <cell r="AF722">
            <v>0</v>
          </cell>
          <cell r="AG722">
            <v>0</v>
          </cell>
          <cell r="AH722">
            <v>0</v>
          </cell>
          <cell r="AI722">
            <v>0</v>
          </cell>
          <cell r="AJ722" t="str">
            <v>N</v>
          </cell>
        </row>
        <row r="723">
          <cell r="A723" t="str">
            <v>08-07-d</v>
          </cell>
          <cell r="B723" t="str">
            <v>Extra labour on items 08-03-a-01 to 08-06-b-03 for work in Fourth &amp; subsequent floors</v>
          </cell>
          <cell r="C723" t="str">
            <v>100 Cft</v>
          </cell>
          <cell r="D723" t="str">
            <v>5,251.40</v>
          </cell>
          <cell r="E723" t="str">
            <v>5,251.40</v>
          </cell>
          <cell r="F723" t="str">
            <v>m3</v>
          </cell>
          <cell r="G723" t="str">
            <v>1,854.52</v>
          </cell>
          <cell r="H723">
            <v>1854.52</v>
          </cell>
          <cell r="I723">
            <v>0</v>
          </cell>
          <cell r="J723">
            <v>0</v>
          </cell>
          <cell r="K723">
            <v>0</v>
          </cell>
          <cell r="L723">
            <v>0</v>
          </cell>
          <cell r="M723">
            <v>0</v>
          </cell>
          <cell r="N723">
            <v>0</v>
          </cell>
          <cell r="O723">
            <v>0</v>
          </cell>
          <cell r="P723">
            <v>0</v>
          </cell>
          <cell r="Q723">
            <v>0</v>
          </cell>
          <cell r="R723">
            <v>0</v>
          </cell>
          <cell r="S723">
            <v>0</v>
          </cell>
          <cell r="T723">
            <v>0</v>
          </cell>
          <cell r="U723">
            <v>0</v>
          </cell>
          <cell r="V723">
            <v>0</v>
          </cell>
          <cell r="W723">
            <v>0</v>
          </cell>
          <cell r="X723">
            <v>0</v>
          </cell>
          <cell r="Y723">
            <v>0</v>
          </cell>
          <cell r="Z723">
            <v>0</v>
          </cell>
          <cell r="AA723">
            <v>0</v>
          </cell>
          <cell r="AB723">
            <v>0</v>
          </cell>
          <cell r="AC723">
            <v>0</v>
          </cell>
          <cell r="AD723">
            <v>0</v>
          </cell>
          <cell r="AE723">
            <v>0</v>
          </cell>
          <cell r="AF723">
            <v>0</v>
          </cell>
          <cell r="AG723">
            <v>0</v>
          </cell>
          <cell r="AH723">
            <v>0</v>
          </cell>
          <cell r="AI723">
            <v>0</v>
          </cell>
          <cell r="AJ723" t="str">
            <v>N</v>
          </cell>
        </row>
        <row r="724">
          <cell r="A724" t="str">
            <v>08-08</v>
          </cell>
          <cell r="B724" t="str">
            <v>Extra labour on items 08-03-a-01 to 08-06-b-03 for every 5' additional height, other than building</v>
          </cell>
          <cell r="C724" t="str">
            <v>100 Cft</v>
          </cell>
          <cell r="D724" t="str">
            <v>837.00</v>
          </cell>
          <cell r="E724" t="str">
            <v>837.00</v>
          </cell>
          <cell r="F724" t="str">
            <v>m3</v>
          </cell>
          <cell r="G724" t="str">
            <v>295.58</v>
          </cell>
          <cell r="H724">
            <v>295.58</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v>0</v>
          </cell>
          <cell r="AD724">
            <v>0</v>
          </cell>
          <cell r="AE724">
            <v>0</v>
          </cell>
          <cell r="AF724">
            <v>0</v>
          </cell>
          <cell r="AG724">
            <v>0</v>
          </cell>
          <cell r="AH724">
            <v>0</v>
          </cell>
          <cell r="AI724">
            <v>0</v>
          </cell>
          <cell r="AJ724" t="str">
            <v>N</v>
          </cell>
        </row>
        <row r="725">
          <cell r="A725" t="str">
            <v>08-09</v>
          </cell>
          <cell r="B725" t="str">
            <v>Extra labour for arch work in stone masonry including centring &amp; decentring etc.</v>
          </cell>
          <cell r="C725" t="str">
            <v>100 Cft</v>
          </cell>
          <cell r="D725" t="str">
            <v>3,348.00</v>
          </cell>
          <cell r="E725" t="str">
            <v>3,348.00</v>
          </cell>
          <cell r="F725" t="str">
            <v>m3</v>
          </cell>
          <cell r="G725" t="str">
            <v>1,182.34</v>
          </cell>
          <cell r="H725">
            <v>1182.3399999999999</v>
          </cell>
          <cell r="I725">
            <v>0</v>
          </cell>
          <cell r="J725">
            <v>0</v>
          </cell>
          <cell r="K725">
            <v>0</v>
          </cell>
          <cell r="L725">
            <v>0</v>
          </cell>
          <cell r="M725">
            <v>0</v>
          </cell>
          <cell r="N725">
            <v>0</v>
          </cell>
          <cell r="O725">
            <v>0</v>
          </cell>
          <cell r="P725">
            <v>0</v>
          </cell>
          <cell r="Q725">
            <v>0</v>
          </cell>
          <cell r="R725">
            <v>0</v>
          </cell>
          <cell r="S725">
            <v>0</v>
          </cell>
          <cell r="T725">
            <v>0</v>
          </cell>
          <cell r="U725">
            <v>0</v>
          </cell>
          <cell r="V725">
            <v>0</v>
          </cell>
          <cell r="W725">
            <v>0</v>
          </cell>
          <cell r="X725">
            <v>0</v>
          </cell>
          <cell r="Y725">
            <v>0</v>
          </cell>
          <cell r="Z725">
            <v>0</v>
          </cell>
          <cell r="AA725">
            <v>0</v>
          </cell>
          <cell r="AB725">
            <v>0</v>
          </cell>
          <cell r="AC725">
            <v>0</v>
          </cell>
          <cell r="AD725">
            <v>0</v>
          </cell>
          <cell r="AE725">
            <v>0</v>
          </cell>
          <cell r="AF725">
            <v>0</v>
          </cell>
          <cell r="AG725">
            <v>0</v>
          </cell>
          <cell r="AH725">
            <v>0</v>
          </cell>
          <cell r="AI725">
            <v>0</v>
          </cell>
          <cell r="AJ725" t="str">
            <v>N</v>
          </cell>
        </row>
        <row r="726">
          <cell r="A726" t="str">
            <v>08-10-a</v>
          </cell>
          <cell r="B726" t="str">
            <v>Extra labour for coping &amp; caps etc</v>
          </cell>
          <cell r="C726" t="str">
            <v>100 Cft</v>
          </cell>
          <cell r="D726" t="str">
            <v>16,120.00</v>
          </cell>
          <cell r="E726" t="str">
            <v>16,120.00</v>
          </cell>
          <cell r="F726" t="str">
            <v>m3</v>
          </cell>
          <cell r="G726" t="str">
            <v>5,692.73</v>
          </cell>
          <cell r="H726">
            <v>5692.73</v>
          </cell>
          <cell r="I726">
            <v>0</v>
          </cell>
          <cell r="J726">
            <v>0</v>
          </cell>
          <cell r="K726">
            <v>0</v>
          </cell>
          <cell r="L726">
            <v>0</v>
          </cell>
          <cell r="M726">
            <v>0</v>
          </cell>
          <cell r="N726">
            <v>0</v>
          </cell>
          <cell r="O726">
            <v>0</v>
          </cell>
          <cell r="P726">
            <v>0</v>
          </cell>
          <cell r="Q726">
            <v>0</v>
          </cell>
          <cell r="R726">
            <v>0</v>
          </cell>
          <cell r="S726">
            <v>0</v>
          </cell>
          <cell r="T726">
            <v>0</v>
          </cell>
          <cell r="U726">
            <v>0</v>
          </cell>
          <cell r="V726">
            <v>0</v>
          </cell>
          <cell r="W726">
            <v>0</v>
          </cell>
          <cell r="X726">
            <v>0</v>
          </cell>
          <cell r="Y726">
            <v>0</v>
          </cell>
          <cell r="Z726">
            <v>0</v>
          </cell>
          <cell r="AA726">
            <v>0</v>
          </cell>
          <cell r="AB726">
            <v>0</v>
          </cell>
          <cell r="AC726">
            <v>0</v>
          </cell>
          <cell r="AD726">
            <v>0</v>
          </cell>
          <cell r="AE726">
            <v>0</v>
          </cell>
          <cell r="AF726">
            <v>0</v>
          </cell>
          <cell r="AG726">
            <v>0</v>
          </cell>
          <cell r="AH726">
            <v>0</v>
          </cell>
          <cell r="AI726">
            <v>0</v>
          </cell>
          <cell r="AJ726" t="str">
            <v>N</v>
          </cell>
        </row>
        <row r="727">
          <cell r="A727" t="str">
            <v>08-10-b</v>
          </cell>
          <cell r="B727" t="str">
            <v>Extra labour for cornice &amp; string course</v>
          </cell>
          <cell r="C727" t="str">
            <v>100 Cft</v>
          </cell>
          <cell r="D727" t="str">
            <v>16,120.00</v>
          </cell>
          <cell r="E727" t="str">
            <v>16,120.00</v>
          </cell>
          <cell r="F727" t="str">
            <v>m3</v>
          </cell>
          <cell r="G727" t="str">
            <v>5,692.73</v>
          </cell>
          <cell r="H727">
            <v>5692.73</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cell r="AF727">
            <v>0</v>
          </cell>
          <cell r="AG727">
            <v>0</v>
          </cell>
          <cell r="AH727">
            <v>0</v>
          </cell>
          <cell r="AI727">
            <v>0</v>
          </cell>
          <cell r="AJ727" t="str">
            <v>N</v>
          </cell>
        </row>
        <row r="728">
          <cell r="A728" t="str">
            <v>08-11-a</v>
          </cell>
          <cell r="B728" t="str">
            <v>Dressing stones : Hammer dressed</v>
          </cell>
          <cell r="C728" t="str">
            <v>100 Sft</v>
          </cell>
          <cell r="D728" t="str">
            <v>5,115.00</v>
          </cell>
          <cell r="E728" t="str">
            <v>5,115.00</v>
          </cell>
          <cell r="F728" t="str">
            <v>m2</v>
          </cell>
          <cell r="G728" t="str">
            <v>550.37</v>
          </cell>
          <cell r="H728">
            <v>550.37</v>
          </cell>
          <cell r="I728">
            <v>0</v>
          </cell>
          <cell r="J728">
            <v>0</v>
          </cell>
          <cell r="K728">
            <v>0</v>
          </cell>
          <cell r="L728">
            <v>0</v>
          </cell>
          <cell r="M728">
            <v>0</v>
          </cell>
          <cell r="N728">
            <v>0</v>
          </cell>
          <cell r="O728">
            <v>0</v>
          </cell>
          <cell r="P728">
            <v>0</v>
          </cell>
          <cell r="Q728">
            <v>0</v>
          </cell>
          <cell r="R728">
            <v>0</v>
          </cell>
          <cell r="S728">
            <v>0</v>
          </cell>
          <cell r="T728">
            <v>0</v>
          </cell>
          <cell r="U728">
            <v>0</v>
          </cell>
          <cell r="V728">
            <v>0</v>
          </cell>
          <cell r="W728">
            <v>0</v>
          </cell>
          <cell r="X728">
            <v>0</v>
          </cell>
          <cell r="Y728">
            <v>0</v>
          </cell>
          <cell r="Z728">
            <v>0</v>
          </cell>
          <cell r="AA728">
            <v>0</v>
          </cell>
          <cell r="AB728">
            <v>0</v>
          </cell>
          <cell r="AC728">
            <v>0</v>
          </cell>
          <cell r="AD728">
            <v>0</v>
          </cell>
          <cell r="AE728">
            <v>0</v>
          </cell>
          <cell r="AF728">
            <v>0</v>
          </cell>
          <cell r="AG728">
            <v>0</v>
          </cell>
          <cell r="AH728">
            <v>0</v>
          </cell>
          <cell r="AI728">
            <v>0</v>
          </cell>
          <cell r="AJ728" t="str">
            <v>N</v>
          </cell>
        </row>
        <row r="729">
          <cell r="A729" t="str">
            <v>08-11-b</v>
          </cell>
          <cell r="B729" t="str">
            <v>Dressing stones : Rough tooled dressed</v>
          </cell>
          <cell r="C729" t="str">
            <v>100 Sft</v>
          </cell>
          <cell r="D729" t="str">
            <v>9,796.00</v>
          </cell>
          <cell r="E729" t="str">
            <v>9,796.00</v>
          </cell>
          <cell r="F729" t="str">
            <v>m2</v>
          </cell>
          <cell r="G729" t="str">
            <v>1,054.05</v>
          </cell>
          <cell r="H729">
            <v>1054.05</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0</v>
          </cell>
          <cell r="AF729">
            <v>0</v>
          </cell>
          <cell r="AG729">
            <v>0</v>
          </cell>
          <cell r="AH729">
            <v>0</v>
          </cell>
          <cell r="AI729">
            <v>0</v>
          </cell>
          <cell r="AJ729" t="str">
            <v>N</v>
          </cell>
        </row>
        <row r="730">
          <cell r="A730" t="str">
            <v>08-11-c</v>
          </cell>
          <cell r="B730" t="str">
            <v>Dressing stones : Chisel dressed</v>
          </cell>
          <cell r="C730" t="str">
            <v>100 Sft</v>
          </cell>
          <cell r="D730" t="str">
            <v>11,842.00</v>
          </cell>
          <cell r="E730" t="str">
            <v>11,842.00</v>
          </cell>
          <cell r="F730" t="str">
            <v>m2</v>
          </cell>
          <cell r="G730" t="str">
            <v>1,274.20</v>
          </cell>
          <cell r="H730">
            <v>1274.2</v>
          </cell>
          <cell r="I730">
            <v>0</v>
          </cell>
          <cell r="J730">
            <v>0</v>
          </cell>
          <cell r="K730">
            <v>0</v>
          </cell>
          <cell r="L730">
            <v>0</v>
          </cell>
          <cell r="M730">
            <v>0</v>
          </cell>
          <cell r="N730">
            <v>0</v>
          </cell>
          <cell r="O730">
            <v>0</v>
          </cell>
          <cell r="P730">
            <v>0</v>
          </cell>
          <cell r="Q730">
            <v>0</v>
          </cell>
          <cell r="R730">
            <v>0</v>
          </cell>
          <cell r="S730">
            <v>0</v>
          </cell>
          <cell r="T730">
            <v>0</v>
          </cell>
          <cell r="U730">
            <v>0</v>
          </cell>
          <cell r="V730">
            <v>0</v>
          </cell>
          <cell r="W730">
            <v>0</v>
          </cell>
          <cell r="X730">
            <v>0</v>
          </cell>
          <cell r="Y730">
            <v>0</v>
          </cell>
          <cell r="Z730">
            <v>0</v>
          </cell>
          <cell r="AA730">
            <v>0</v>
          </cell>
          <cell r="AB730">
            <v>0</v>
          </cell>
          <cell r="AC730">
            <v>0</v>
          </cell>
          <cell r="AD730">
            <v>0</v>
          </cell>
          <cell r="AE730">
            <v>0</v>
          </cell>
          <cell r="AF730">
            <v>0</v>
          </cell>
          <cell r="AG730">
            <v>0</v>
          </cell>
          <cell r="AH730">
            <v>0</v>
          </cell>
          <cell r="AI730">
            <v>0</v>
          </cell>
          <cell r="AJ730" t="str">
            <v>N</v>
          </cell>
        </row>
        <row r="731">
          <cell r="A731" t="str">
            <v>08-11-d</v>
          </cell>
          <cell r="B731" t="str">
            <v>Dressing stones : Fine dressed</v>
          </cell>
          <cell r="C731" t="str">
            <v>100 Sft</v>
          </cell>
          <cell r="D731" t="str">
            <v>25,482.00</v>
          </cell>
          <cell r="E731" t="str">
            <v>25,482.00</v>
          </cell>
          <cell r="F731" t="str">
            <v>m2</v>
          </cell>
          <cell r="G731" t="str">
            <v>2,741.86</v>
          </cell>
          <cell r="H731">
            <v>2741.86</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v>0</v>
          </cell>
          <cell r="AD731">
            <v>0</v>
          </cell>
          <cell r="AE731">
            <v>0</v>
          </cell>
          <cell r="AF731">
            <v>0</v>
          </cell>
          <cell r="AG731">
            <v>0</v>
          </cell>
          <cell r="AH731">
            <v>0</v>
          </cell>
          <cell r="AI731">
            <v>0</v>
          </cell>
          <cell r="AJ731" t="str">
            <v>N</v>
          </cell>
        </row>
        <row r="732">
          <cell r="A732" t="str">
            <v>08-12</v>
          </cell>
          <cell r="B732" t="str">
            <v>Dhajji walling 5"x5" thick deodar framing with stone laid in 1:6 c/s mortar &amp; 1:4 c/s plaster</v>
          </cell>
          <cell r="C732" t="str">
            <v>100 Sft</v>
          </cell>
          <cell r="D732" t="str">
            <v>7,607.40</v>
          </cell>
          <cell r="E732" t="str">
            <v>16,333.25</v>
          </cell>
          <cell r="F732" t="str">
            <v>m2</v>
          </cell>
          <cell r="G732" t="str">
            <v>818.56</v>
          </cell>
          <cell r="H732">
            <v>1757.46</v>
          </cell>
          <cell r="I732">
            <v>0</v>
          </cell>
          <cell r="J732">
            <v>0</v>
          </cell>
          <cell r="K732">
            <v>1.7</v>
          </cell>
          <cell r="L732" t="str">
            <v>Bags</v>
          </cell>
          <cell r="M732">
            <v>0.6</v>
          </cell>
          <cell r="N732" t="str">
            <v>Bags</v>
          </cell>
          <cell r="O732">
            <v>0</v>
          </cell>
          <cell r="P732">
            <v>0</v>
          </cell>
          <cell r="Q732">
            <v>0</v>
          </cell>
          <cell r="R732">
            <v>0</v>
          </cell>
          <cell r="S732">
            <v>0.59</v>
          </cell>
          <cell r="T732" t="str">
            <v>Kg</v>
          </cell>
          <cell r="U732">
            <v>0.21</v>
          </cell>
          <cell r="V732" t="str">
            <v>Kg</v>
          </cell>
          <cell r="W732">
            <v>0</v>
          </cell>
          <cell r="X732">
            <v>0</v>
          </cell>
          <cell r="Y732">
            <v>0</v>
          </cell>
          <cell r="Z732">
            <v>0</v>
          </cell>
          <cell r="AA732">
            <v>0</v>
          </cell>
          <cell r="AB732">
            <v>0</v>
          </cell>
          <cell r="AC732">
            <v>0</v>
          </cell>
          <cell r="AD732">
            <v>0</v>
          </cell>
          <cell r="AE732">
            <v>0</v>
          </cell>
          <cell r="AF732">
            <v>0</v>
          </cell>
          <cell r="AG732">
            <v>0</v>
          </cell>
          <cell r="AH732">
            <v>0</v>
          </cell>
          <cell r="AI732">
            <v>3.0999999999999996</v>
          </cell>
          <cell r="AJ732" t="str">
            <v>Y</v>
          </cell>
        </row>
        <row r="733">
          <cell r="A733" t="str">
            <v>08-13</v>
          </cell>
          <cell r="B733" t="str">
            <v>Provide &amp; fix stone blocks from 2 cft. to 6 cft. each, including lift upto 20 ft.</v>
          </cell>
          <cell r="C733" t="str">
            <v>100 Cft</v>
          </cell>
          <cell r="D733" t="str">
            <v>28,582.00</v>
          </cell>
          <cell r="E733" t="str">
            <v>33,228.40</v>
          </cell>
          <cell r="F733" t="str">
            <v>m3</v>
          </cell>
          <cell r="G733" t="str">
            <v>10,093.65</v>
          </cell>
          <cell r="H733">
            <v>11734.51</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t="str">
            <v>N</v>
          </cell>
        </row>
        <row r="734">
          <cell r="A734" t="str">
            <v>08-14</v>
          </cell>
          <cell r="B734" t="str">
            <v>Providing and fixing stone blocks, under 2 cft. each, including lift upto 20 ft.</v>
          </cell>
          <cell r="C734" t="str">
            <v>100 Cft</v>
          </cell>
          <cell r="D734" t="str">
            <v>13,702.00</v>
          </cell>
          <cell r="E734" t="str">
            <v>18,348.40</v>
          </cell>
          <cell r="F734" t="str">
            <v>m3</v>
          </cell>
          <cell r="G734" t="str">
            <v>4,838.82</v>
          </cell>
          <cell r="H734">
            <v>6479.68</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0</v>
          </cell>
          <cell r="AB734">
            <v>0</v>
          </cell>
          <cell r="AC734">
            <v>0</v>
          </cell>
          <cell r="AD734">
            <v>0</v>
          </cell>
          <cell r="AE734">
            <v>0</v>
          </cell>
          <cell r="AF734">
            <v>0</v>
          </cell>
          <cell r="AG734">
            <v>0</v>
          </cell>
          <cell r="AH734">
            <v>0</v>
          </cell>
          <cell r="AI734">
            <v>0</v>
          </cell>
          <cell r="AJ734" t="str">
            <v>N</v>
          </cell>
        </row>
        <row r="735">
          <cell r="A735" t="str">
            <v>08-15</v>
          </cell>
          <cell r="B735" t="str">
            <v>Provide &amp; lay stone/boulder dry hand packed as filling behind retaining walls or in pitching</v>
          </cell>
          <cell r="C735" t="str">
            <v>100 Cft</v>
          </cell>
          <cell r="D735" t="str">
            <v>930.00</v>
          </cell>
          <cell r="E735" t="str">
            <v>6,157.20</v>
          </cell>
          <cell r="F735" t="str">
            <v>m3</v>
          </cell>
          <cell r="G735" t="str">
            <v>328.43</v>
          </cell>
          <cell r="H735">
            <v>2174.4</v>
          </cell>
          <cell r="I735">
            <v>0</v>
          </cell>
          <cell r="J735">
            <v>0</v>
          </cell>
          <cell r="K735">
            <v>0</v>
          </cell>
          <cell r="L735">
            <v>0</v>
          </cell>
          <cell r="M735">
            <v>0</v>
          </cell>
          <cell r="N735">
            <v>0</v>
          </cell>
          <cell r="O735">
            <v>0</v>
          </cell>
          <cell r="P735">
            <v>0</v>
          </cell>
          <cell r="Q735">
            <v>0</v>
          </cell>
          <cell r="R735">
            <v>0</v>
          </cell>
          <cell r="S735">
            <v>0</v>
          </cell>
          <cell r="T735">
            <v>0</v>
          </cell>
          <cell r="U735">
            <v>0</v>
          </cell>
          <cell r="V735">
            <v>0</v>
          </cell>
          <cell r="W735">
            <v>0</v>
          </cell>
          <cell r="X735">
            <v>0</v>
          </cell>
          <cell r="Y735">
            <v>0</v>
          </cell>
          <cell r="Z735">
            <v>0</v>
          </cell>
          <cell r="AA735">
            <v>0</v>
          </cell>
          <cell r="AB735">
            <v>0</v>
          </cell>
          <cell r="AC735">
            <v>0</v>
          </cell>
          <cell r="AD735">
            <v>0</v>
          </cell>
          <cell r="AE735">
            <v>0</v>
          </cell>
          <cell r="AF735">
            <v>0</v>
          </cell>
          <cell r="AG735">
            <v>0</v>
          </cell>
          <cell r="AH735">
            <v>0</v>
          </cell>
          <cell r="AI735">
            <v>0</v>
          </cell>
          <cell r="AJ735" t="str">
            <v>N</v>
          </cell>
        </row>
        <row r="736">
          <cell r="A736" t="str">
            <v>09-01</v>
          </cell>
          <cell r="B736" t="str">
            <v>First class tile roofing including earth, mud plaster, gobri leeping, cement plaster etc complete.</v>
          </cell>
          <cell r="C736" t="str">
            <v>100 Sft</v>
          </cell>
          <cell r="D736" t="str">
            <v>6,088.40</v>
          </cell>
          <cell r="E736" t="str">
            <v>14,630.19</v>
          </cell>
          <cell r="F736" t="str">
            <v>m2</v>
          </cell>
          <cell r="G736" t="str">
            <v>655.11</v>
          </cell>
          <cell r="H736">
            <v>1574.21</v>
          </cell>
          <cell r="I736">
            <v>0</v>
          </cell>
          <cell r="J736">
            <v>0</v>
          </cell>
          <cell r="K736">
            <v>1.79</v>
          </cell>
          <cell r="L736" t="str">
            <v>Bags</v>
          </cell>
          <cell r="M736">
            <v>0.193</v>
          </cell>
          <cell r="N736" t="str">
            <v>Bags</v>
          </cell>
          <cell r="O736">
            <v>400</v>
          </cell>
          <cell r="P736" t="str">
            <v>Nos</v>
          </cell>
          <cell r="Q736">
            <v>43.06</v>
          </cell>
          <cell r="R736" t="str">
            <v>Nos</v>
          </cell>
          <cell r="S736">
            <v>0</v>
          </cell>
          <cell r="T736">
            <v>0</v>
          </cell>
          <cell r="U736">
            <v>0</v>
          </cell>
          <cell r="V736">
            <v>0</v>
          </cell>
          <cell r="W736">
            <v>0</v>
          </cell>
          <cell r="X736">
            <v>0</v>
          </cell>
          <cell r="Y736">
            <v>0</v>
          </cell>
          <cell r="Z736">
            <v>0</v>
          </cell>
          <cell r="AA736">
            <v>0</v>
          </cell>
          <cell r="AB736">
            <v>0</v>
          </cell>
          <cell r="AC736">
            <v>0</v>
          </cell>
          <cell r="AD736">
            <v>0</v>
          </cell>
          <cell r="AE736">
            <v>15.45</v>
          </cell>
          <cell r="AF736" t="str">
            <v>Kg</v>
          </cell>
          <cell r="AG736">
            <v>1.66</v>
          </cell>
          <cell r="AH736" t="str">
            <v>Kg</v>
          </cell>
          <cell r="AI736">
            <v>462.15300000000002</v>
          </cell>
          <cell r="AJ736" t="str">
            <v>Y</v>
          </cell>
        </row>
        <row r="737">
          <cell r="A737" t="str">
            <v>09-02</v>
          </cell>
          <cell r="B737" t="str">
            <v>Second class tile roofing consisting of 4" earth and 1" mud plaster with gobri leeping etc.</v>
          </cell>
          <cell r="C737" t="str">
            <v>100 Sft</v>
          </cell>
          <cell r="D737" t="str">
            <v>4,619.00</v>
          </cell>
          <cell r="E737" t="str">
            <v>9,817.04</v>
          </cell>
          <cell r="F737" t="str">
            <v>m2</v>
          </cell>
          <cell r="G737" t="str">
            <v>497.00</v>
          </cell>
          <cell r="H737">
            <v>1056.31</v>
          </cell>
          <cell r="I737">
            <v>0</v>
          </cell>
          <cell r="J737">
            <v>0</v>
          </cell>
          <cell r="K737">
            <v>1.2</v>
          </cell>
          <cell r="L737" t="str">
            <v>Bags</v>
          </cell>
          <cell r="M737">
            <v>0.129</v>
          </cell>
          <cell r="N737" t="str">
            <v>Bags</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v>0</v>
          </cell>
          <cell r="AD737">
            <v>0</v>
          </cell>
          <cell r="AE737">
            <v>15.45</v>
          </cell>
          <cell r="AF737" t="str">
            <v>Kg</v>
          </cell>
          <cell r="AG737">
            <v>1.66</v>
          </cell>
          <cell r="AH737" t="str">
            <v>Kg</v>
          </cell>
          <cell r="AI737">
            <v>18.439</v>
          </cell>
          <cell r="AJ737" t="str">
            <v>Y</v>
          </cell>
        </row>
        <row r="738">
          <cell r="A738" t="str">
            <v>09-03</v>
          </cell>
          <cell r="B738" t="str">
            <v>Covering mud roof with coal tar and fine sand.</v>
          </cell>
          <cell r="C738" t="str">
            <v>100 Sft</v>
          </cell>
          <cell r="D738" t="str">
            <v>205.22</v>
          </cell>
          <cell r="E738" t="str">
            <v>999.13</v>
          </cell>
          <cell r="F738" t="str">
            <v>m2</v>
          </cell>
          <cell r="G738" t="str">
            <v>22.08</v>
          </cell>
          <cell r="H738">
            <v>107.51</v>
          </cell>
          <cell r="I738">
            <v>0</v>
          </cell>
          <cell r="J738">
            <v>0</v>
          </cell>
          <cell r="K738">
            <v>0</v>
          </cell>
          <cell r="L738">
            <v>0</v>
          </cell>
          <cell r="M738">
            <v>0</v>
          </cell>
          <cell r="N738">
            <v>0</v>
          </cell>
          <cell r="O738">
            <v>0</v>
          </cell>
          <cell r="P738">
            <v>0</v>
          </cell>
          <cell r="Q738">
            <v>0</v>
          </cell>
          <cell r="R738">
            <v>0</v>
          </cell>
          <cell r="S738">
            <v>0</v>
          </cell>
          <cell r="T738">
            <v>0</v>
          </cell>
          <cell r="U738">
            <v>0</v>
          </cell>
          <cell r="V738">
            <v>0</v>
          </cell>
          <cell r="W738">
            <v>0</v>
          </cell>
          <cell r="X738">
            <v>0</v>
          </cell>
          <cell r="Y738">
            <v>0</v>
          </cell>
          <cell r="Z738">
            <v>0</v>
          </cell>
          <cell r="AA738">
            <v>0</v>
          </cell>
          <cell r="AB738">
            <v>0</v>
          </cell>
          <cell r="AC738">
            <v>0</v>
          </cell>
          <cell r="AD738">
            <v>0</v>
          </cell>
          <cell r="AE738">
            <v>5</v>
          </cell>
          <cell r="AF738" t="str">
            <v>Kg</v>
          </cell>
          <cell r="AG738">
            <v>0.54</v>
          </cell>
          <cell r="AH738" t="str">
            <v>Kg</v>
          </cell>
          <cell r="AI738">
            <v>5.54</v>
          </cell>
          <cell r="AJ738" t="str">
            <v>Y</v>
          </cell>
        </row>
        <row r="739">
          <cell r="A739" t="str">
            <v>09-04-a</v>
          </cell>
          <cell r="B739" t="str">
            <v>Filling spaces in between wooden battens over beams, filled with deodar wood pieces</v>
          </cell>
          <cell r="C739" t="str">
            <v>100 Sft</v>
          </cell>
          <cell r="D739" t="str">
            <v>589.00</v>
          </cell>
          <cell r="E739" t="str">
            <v>2,648.42</v>
          </cell>
          <cell r="F739" t="str">
            <v>m2</v>
          </cell>
          <cell r="G739" t="str">
            <v>63.38</v>
          </cell>
          <cell r="H739">
            <v>284.97000000000003</v>
          </cell>
          <cell r="I739">
            <v>0</v>
          </cell>
          <cell r="J739">
            <v>0</v>
          </cell>
          <cell r="K739">
            <v>0</v>
          </cell>
          <cell r="L739">
            <v>0</v>
          </cell>
          <cell r="M739">
            <v>0</v>
          </cell>
          <cell r="N739">
            <v>0</v>
          </cell>
          <cell r="O739">
            <v>0</v>
          </cell>
          <cell r="P739">
            <v>0</v>
          </cell>
          <cell r="Q739">
            <v>0</v>
          </cell>
          <cell r="R739">
            <v>0</v>
          </cell>
          <cell r="S739">
            <v>0</v>
          </cell>
          <cell r="T739">
            <v>0</v>
          </cell>
          <cell r="U739">
            <v>0</v>
          </cell>
          <cell r="V739">
            <v>0</v>
          </cell>
          <cell r="W739">
            <v>0</v>
          </cell>
          <cell r="X739">
            <v>0</v>
          </cell>
          <cell r="Y739">
            <v>0</v>
          </cell>
          <cell r="Z739">
            <v>0</v>
          </cell>
          <cell r="AA739">
            <v>0</v>
          </cell>
          <cell r="AB739">
            <v>0</v>
          </cell>
          <cell r="AC739">
            <v>0</v>
          </cell>
          <cell r="AD739">
            <v>0</v>
          </cell>
          <cell r="AE739">
            <v>0</v>
          </cell>
          <cell r="AF739">
            <v>0</v>
          </cell>
          <cell r="AG739">
            <v>0</v>
          </cell>
          <cell r="AH739">
            <v>0</v>
          </cell>
          <cell r="AI739">
            <v>0</v>
          </cell>
          <cell r="AJ739" t="str">
            <v>N</v>
          </cell>
        </row>
        <row r="740">
          <cell r="A740" t="str">
            <v>09-04-b</v>
          </cell>
          <cell r="B740" t="str">
            <v>Filling spaces in between RCC battens, filled with PCC block 1:3:6</v>
          </cell>
          <cell r="C740" t="str">
            <v>100 Sft</v>
          </cell>
          <cell r="D740" t="str">
            <v>893.42</v>
          </cell>
          <cell r="E740" t="str">
            <v>1,357.64</v>
          </cell>
          <cell r="F740" t="str">
            <v>m2</v>
          </cell>
          <cell r="G740" t="str">
            <v>96.13</v>
          </cell>
          <cell r="H740">
            <v>146.08000000000001</v>
          </cell>
          <cell r="I740">
            <v>0</v>
          </cell>
          <cell r="J740">
            <v>0</v>
          </cell>
          <cell r="K740">
            <v>0.45</v>
          </cell>
          <cell r="L740" t="str">
            <v>Bags</v>
          </cell>
          <cell r="M740">
            <v>4.8000000000000001E-2</v>
          </cell>
          <cell r="N740" t="str">
            <v>Bags</v>
          </cell>
          <cell r="O740">
            <v>0</v>
          </cell>
          <cell r="P740">
            <v>0</v>
          </cell>
          <cell r="Q740">
            <v>0</v>
          </cell>
          <cell r="R740">
            <v>0</v>
          </cell>
          <cell r="S740">
            <v>0</v>
          </cell>
          <cell r="T740">
            <v>0</v>
          </cell>
          <cell r="U740">
            <v>0</v>
          </cell>
          <cell r="V740">
            <v>0</v>
          </cell>
          <cell r="W740">
            <v>0</v>
          </cell>
          <cell r="X740">
            <v>0</v>
          </cell>
          <cell r="Y740">
            <v>0</v>
          </cell>
          <cell r="Z740">
            <v>0</v>
          </cell>
          <cell r="AA740">
            <v>0</v>
          </cell>
          <cell r="AB740">
            <v>0</v>
          </cell>
          <cell r="AC740">
            <v>0</v>
          </cell>
          <cell r="AD740">
            <v>0</v>
          </cell>
          <cell r="AE740">
            <v>0</v>
          </cell>
          <cell r="AF740">
            <v>0</v>
          </cell>
          <cell r="AG740">
            <v>0</v>
          </cell>
          <cell r="AH740">
            <v>0</v>
          </cell>
          <cell r="AI740">
            <v>0.498</v>
          </cell>
          <cell r="AJ740" t="str">
            <v>Y</v>
          </cell>
        </row>
        <row r="741">
          <cell r="A741" t="str">
            <v>09-04-c</v>
          </cell>
          <cell r="B741" t="str">
            <v>Filling spaces in between spacers filled with bricks</v>
          </cell>
          <cell r="C741" t="str">
            <v>100 Sft</v>
          </cell>
          <cell r="D741" t="str">
            <v>254.20</v>
          </cell>
          <cell r="E741" t="str">
            <v>748.36</v>
          </cell>
          <cell r="F741" t="str">
            <v>m2</v>
          </cell>
          <cell r="G741" t="str">
            <v>27.35</v>
          </cell>
          <cell r="H741">
            <v>80.52</v>
          </cell>
          <cell r="I741">
            <v>0</v>
          </cell>
          <cell r="J741">
            <v>0</v>
          </cell>
          <cell r="K741">
            <v>0.2</v>
          </cell>
          <cell r="L741" t="str">
            <v>Bags</v>
          </cell>
          <cell r="M741">
            <v>2.1999999999999999E-2</v>
          </cell>
          <cell r="N741" t="str">
            <v>Bags</v>
          </cell>
          <cell r="O741">
            <v>45</v>
          </cell>
          <cell r="P741" t="str">
            <v>Nos.</v>
          </cell>
          <cell r="Q741">
            <v>4.84</v>
          </cell>
          <cell r="R741" t="str">
            <v>Nos.</v>
          </cell>
          <cell r="S741">
            <v>0</v>
          </cell>
          <cell r="T741">
            <v>0</v>
          </cell>
          <cell r="U741">
            <v>0</v>
          </cell>
          <cell r="V741">
            <v>0</v>
          </cell>
          <cell r="W741">
            <v>0</v>
          </cell>
          <cell r="X741">
            <v>0</v>
          </cell>
          <cell r="Y741">
            <v>0</v>
          </cell>
          <cell r="Z741">
            <v>0</v>
          </cell>
          <cell r="AA741">
            <v>0</v>
          </cell>
          <cell r="AB741">
            <v>0</v>
          </cell>
          <cell r="AC741">
            <v>0</v>
          </cell>
          <cell r="AD741">
            <v>0</v>
          </cell>
          <cell r="AE741">
            <v>0</v>
          </cell>
          <cell r="AF741">
            <v>0</v>
          </cell>
          <cell r="AG741">
            <v>0</v>
          </cell>
          <cell r="AH741">
            <v>0</v>
          </cell>
          <cell r="AI741">
            <v>50.061999999999998</v>
          </cell>
          <cell r="AJ741" t="str">
            <v>Y</v>
          </cell>
        </row>
        <row r="742">
          <cell r="A742" t="str">
            <v>09-05</v>
          </cell>
          <cell r="B742" t="str">
            <v>Single layer of tiles 10"x5"x1.25" laid over 4" earth and 1" mud plaster on top of RCC roof slab.</v>
          </cell>
          <cell r="C742" t="str">
            <v>100 Sft</v>
          </cell>
          <cell r="D742" t="str">
            <v>1,875.50</v>
          </cell>
          <cell r="E742" t="str">
            <v>8,642.45</v>
          </cell>
          <cell r="F742" t="str">
            <v>m2</v>
          </cell>
          <cell r="G742" t="str">
            <v>201.80</v>
          </cell>
          <cell r="H742">
            <v>929.93</v>
          </cell>
          <cell r="I742">
            <v>0</v>
          </cell>
          <cell r="J742">
            <v>0</v>
          </cell>
          <cell r="K742">
            <v>0.51</v>
          </cell>
          <cell r="L742" t="str">
            <v>Bags</v>
          </cell>
          <cell r="M742">
            <v>5.5E-2</v>
          </cell>
          <cell r="N742" t="str">
            <v>Bags</v>
          </cell>
          <cell r="O742">
            <v>350</v>
          </cell>
          <cell r="P742" t="str">
            <v>Nos.</v>
          </cell>
          <cell r="Q742">
            <v>37.67</v>
          </cell>
          <cell r="R742" t="str">
            <v>Nos.</v>
          </cell>
          <cell r="S742">
            <v>0</v>
          </cell>
          <cell r="T742">
            <v>0</v>
          </cell>
          <cell r="U742">
            <v>0</v>
          </cell>
          <cell r="V742">
            <v>0</v>
          </cell>
          <cell r="W742">
            <v>0</v>
          </cell>
          <cell r="X742">
            <v>0</v>
          </cell>
          <cell r="Y742">
            <v>0</v>
          </cell>
          <cell r="Z742">
            <v>0</v>
          </cell>
          <cell r="AA742">
            <v>0</v>
          </cell>
          <cell r="AB742">
            <v>0</v>
          </cell>
          <cell r="AC742">
            <v>0</v>
          </cell>
          <cell r="AD742">
            <v>0</v>
          </cell>
          <cell r="AE742">
            <v>15.45</v>
          </cell>
          <cell r="AF742" t="str">
            <v>Kg</v>
          </cell>
          <cell r="AG742">
            <v>1.66</v>
          </cell>
          <cell r="AH742" t="str">
            <v>Kg</v>
          </cell>
          <cell r="AI742">
            <v>405.34500000000003</v>
          </cell>
          <cell r="AJ742" t="str">
            <v>Y</v>
          </cell>
        </row>
        <row r="743">
          <cell r="A743" t="str">
            <v>09-06-a</v>
          </cell>
          <cell r="B743" t="str">
            <v>Jack arch roof 4.5" thick laid in 1:5 c/s mortar a) cement concrete in haunches 1:6:12</v>
          </cell>
          <cell r="C743" t="str">
            <v>100 Sft</v>
          </cell>
          <cell r="D743" t="str">
            <v>6,665.00</v>
          </cell>
          <cell r="E743" t="str">
            <v>18,125.46</v>
          </cell>
          <cell r="F743" t="str">
            <v>m2</v>
          </cell>
          <cell r="G743" t="str">
            <v>717.15</v>
          </cell>
          <cell r="H743">
            <v>1950.3</v>
          </cell>
          <cell r="I743">
            <v>0</v>
          </cell>
          <cell r="J743">
            <v>0</v>
          </cell>
          <cell r="K743">
            <v>4.8499999999999996</v>
          </cell>
          <cell r="L743" t="str">
            <v>Bags</v>
          </cell>
          <cell r="M743">
            <v>0.52200000000000002</v>
          </cell>
          <cell r="N743" t="str">
            <v>Bags</v>
          </cell>
          <cell r="O743">
            <v>550</v>
          </cell>
          <cell r="P743" t="str">
            <v>Nos.</v>
          </cell>
          <cell r="Q743">
            <v>59.2</v>
          </cell>
          <cell r="R743" t="str">
            <v>Nos.</v>
          </cell>
          <cell r="S743">
            <v>0</v>
          </cell>
          <cell r="T743">
            <v>0</v>
          </cell>
          <cell r="U743">
            <v>0</v>
          </cell>
          <cell r="V743">
            <v>0</v>
          </cell>
          <cell r="W743">
            <v>0</v>
          </cell>
          <cell r="X743">
            <v>0</v>
          </cell>
          <cell r="Y743">
            <v>0</v>
          </cell>
          <cell r="Z743">
            <v>0</v>
          </cell>
          <cell r="AA743">
            <v>0</v>
          </cell>
          <cell r="AB743">
            <v>0</v>
          </cell>
          <cell r="AC743">
            <v>0</v>
          </cell>
          <cell r="AD743">
            <v>0</v>
          </cell>
          <cell r="AE743">
            <v>15.45</v>
          </cell>
          <cell r="AF743" t="str">
            <v>Kg</v>
          </cell>
          <cell r="AG743">
            <v>1.66</v>
          </cell>
          <cell r="AH743" t="str">
            <v>Kg</v>
          </cell>
          <cell r="AI743">
            <v>631.68200000000002</v>
          </cell>
          <cell r="AJ743" t="str">
            <v>Y</v>
          </cell>
        </row>
        <row r="744">
          <cell r="A744" t="str">
            <v>09-06-b</v>
          </cell>
          <cell r="B744" t="str">
            <v>Jack arch roof 4.5" thick laid in 1:5 c/s mortar b) cement concrete in haunches 1:3:6</v>
          </cell>
          <cell r="C744" t="str">
            <v>100 Sft</v>
          </cell>
          <cell r="D744" t="str">
            <v>6,665.00</v>
          </cell>
          <cell r="E744" t="str">
            <v>19,451.02</v>
          </cell>
          <cell r="F744" t="str">
            <v>m2</v>
          </cell>
          <cell r="G744" t="str">
            <v>717.15</v>
          </cell>
          <cell r="H744">
            <v>2092.9299999999998</v>
          </cell>
          <cell r="I744">
            <v>0</v>
          </cell>
          <cell r="J744">
            <v>0</v>
          </cell>
          <cell r="K744">
            <v>6.98</v>
          </cell>
          <cell r="L744" t="str">
            <v>Bags</v>
          </cell>
          <cell r="M744">
            <v>0.751</v>
          </cell>
          <cell r="N744" t="str">
            <v>Bags</v>
          </cell>
          <cell r="O744">
            <v>550</v>
          </cell>
          <cell r="P744" t="str">
            <v>Nos.</v>
          </cell>
          <cell r="Q744">
            <v>59.2</v>
          </cell>
          <cell r="R744" t="str">
            <v>Nos.</v>
          </cell>
          <cell r="S744">
            <v>0</v>
          </cell>
          <cell r="T744">
            <v>0</v>
          </cell>
          <cell r="U744">
            <v>0</v>
          </cell>
          <cell r="V744">
            <v>0</v>
          </cell>
          <cell r="W744">
            <v>0</v>
          </cell>
          <cell r="X744">
            <v>0</v>
          </cell>
          <cell r="Y744">
            <v>0</v>
          </cell>
          <cell r="Z744">
            <v>0</v>
          </cell>
          <cell r="AA744">
            <v>0</v>
          </cell>
          <cell r="AB744">
            <v>0</v>
          </cell>
          <cell r="AC744">
            <v>0</v>
          </cell>
          <cell r="AD744">
            <v>0</v>
          </cell>
          <cell r="AE744">
            <v>15.45</v>
          </cell>
          <cell r="AF744" t="str">
            <v>Kg</v>
          </cell>
          <cell r="AG744">
            <v>1.66</v>
          </cell>
          <cell r="AH744" t="str">
            <v>Kg</v>
          </cell>
          <cell r="AI744">
            <v>634.04100000000005</v>
          </cell>
          <cell r="AJ744" t="str">
            <v>Y</v>
          </cell>
        </row>
        <row r="745">
          <cell r="A745" t="str">
            <v>09-07-a</v>
          </cell>
          <cell r="B745" t="str">
            <v>Jack arch roofing 4.5"thick laid in 1:5 c/s mortar complete Cement concrete in haunches 1:6:12.</v>
          </cell>
          <cell r="C745" t="str">
            <v>100 Sft</v>
          </cell>
          <cell r="D745" t="str">
            <v>5,409.50</v>
          </cell>
          <cell r="E745" t="str">
            <v>16,574.74</v>
          </cell>
          <cell r="F745" t="str">
            <v>m2</v>
          </cell>
          <cell r="G745" t="str">
            <v>582.06</v>
          </cell>
          <cell r="H745">
            <v>1783.44</v>
          </cell>
          <cell r="I745">
            <v>0</v>
          </cell>
          <cell r="J745">
            <v>0</v>
          </cell>
          <cell r="K745">
            <v>5.36</v>
          </cell>
          <cell r="L745" t="str">
            <v>Bags</v>
          </cell>
          <cell r="M745">
            <v>0.57699999999999996</v>
          </cell>
          <cell r="N745" t="str">
            <v>Bags</v>
          </cell>
          <cell r="O745">
            <v>550</v>
          </cell>
          <cell r="P745" t="str">
            <v>Nos.</v>
          </cell>
          <cell r="Q745">
            <v>59.2</v>
          </cell>
          <cell r="R745" t="str">
            <v>Nos.</v>
          </cell>
          <cell r="S745">
            <v>0</v>
          </cell>
          <cell r="T745">
            <v>0</v>
          </cell>
          <cell r="U745">
            <v>0</v>
          </cell>
          <cell r="V745">
            <v>0</v>
          </cell>
          <cell r="W745">
            <v>0</v>
          </cell>
          <cell r="X745">
            <v>0</v>
          </cell>
          <cell r="Y745">
            <v>0</v>
          </cell>
          <cell r="Z745">
            <v>0</v>
          </cell>
          <cell r="AA745">
            <v>0</v>
          </cell>
          <cell r="AB745">
            <v>0</v>
          </cell>
          <cell r="AC745">
            <v>0</v>
          </cell>
          <cell r="AD745">
            <v>0</v>
          </cell>
          <cell r="AE745">
            <v>15.45</v>
          </cell>
          <cell r="AF745" t="str">
            <v>Kg</v>
          </cell>
          <cell r="AG745">
            <v>1.66</v>
          </cell>
          <cell r="AH745" t="str">
            <v>Kg</v>
          </cell>
          <cell r="AI745">
            <v>632.24700000000007</v>
          </cell>
          <cell r="AJ745" t="str">
            <v>Y</v>
          </cell>
        </row>
        <row r="746">
          <cell r="A746" t="str">
            <v>09-07-b</v>
          </cell>
          <cell r="B746" t="str">
            <v>Jack arch roofing 4.5"thick laid in 1:5 cement mortar,</v>
          </cell>
          <cell r="C746" t="str">
            <v>100 Sft</v>
          </cell>
          <cell r="D746" t="str">
            <v>5,409.50</v>
          </cell>
          <cell r="E746" t="str">
            <v>17,746.36</v>
          </cell>
          <cell r="F746" t="str">
            <v>m2</v>
          </cell>
          <cell r="G746" t="str">
            <v>582.06</v>
          </cell>
          <cell r="H746">
            <v>1909.51</v>
          </cell>
          <cell r="I746">
            <v>0</v>
          </cell>
          <cell r="J746">
            <v>0</v>
          </cell>
          <cell r="K746">
            <v>7.5</v>
          </cell>
          <cell r="L746" t="str">
            <v>Bags</v>
          </cell>
          <cell r="M746">
            <v>0.80700000000000005</v>
          </cell>
          <cell r="N746" t="str">
            <v>Bags</v>
          </cell>
          <cell r="O746">
            <v>550</v>
          </cell>
          <cell r="P746" t="str">
            <v>Nos.</v>
          </cell>
          <cell r="Q746">
            <v>59.2</v>
          </cell>
          <cell r="R746" t="str">
            <v>Nos.</v>
          </cell>
          <cell r="S746">
            <v>0</v>
          </cell>
          <cell r="T746">
            <v>0</v>
          </cell>
          <cell r="U746">
            <v>0</v>
          </cell>
          <cell r="V746">
            <v>0</v>
          </cell>
          <cell r="W746">
            <v>0</v>
          </cell>
          <cell r="X746">
            <v>0</v>
          </cell>
          <cell r="Y746">
            <v>0</v>
          </cell>
          <cell r="Z746">
            <v>0</v>
          </cell>
          <cell r="AA746">
            <v>0</v>
          </cell>
          <cell r="AB746">
            <v>0</v>
          </cell>
          <cell r="AC746">
            <v>0</v>
          </cell>
          <cell r="AD746">
            <v>0</v>
          </cell>
          <cell r="AE746">
            <v>15.45</v>
          </cell>
          <cell r="AF746" t="str">
            <v>Kg</v>
          </cell>
          <cell r="AG746">
            <v>1.66</v>
          </cell>
          <cell r="AH746" t="str">
            <v>Kg</v>
          </cell>
          <cell r="AI746">
            <v>634.61700000000008</v>
          </cell>
          <cell r="AJ746" t="str">
            <v>Y</v>
          </cell>
        </row>
        <row r="747">
          <cell r="A747" t="str">
            <v>09-08</v>
          </cell>
          <cell r="B747" t="str">
            <v>including complete. Cement concrete in haunches 1:3:6 Extra for vaulted jack arch roofing</v>
          </cell>
          <cell r="C747" t="str">
            <v>100 Sft</v>
          </cell>
          <cell r="D747" t="str">
            <v>1,550.00</v>
          </cell>
          <cell r="E747" t="str">
            <v>1,550.00</v>
          </cell>
          <cell r="F747" t="str">
            <v>m2</v>
          </cell>
          <cell r="G747" t="str">
            <v>166.78</v>
          </cell>
          <cell r="H747">
            <v>166.78</v>
          </cell>
          <cell r="I747">
            <v>0</v>
          </cell>
          <cell r="J747">
            <v>0</v>
          </cell>
          <cell r="K747">
            <v>0</v>
          </cell>
          <cell r="L747">
            <v>0</v>
          </cell>
          <cell r="M747">
            <v>0</v>
          </cell>
          <cell r="N747">
            <v>0</v>
          </cell>
          <cell r="O747">
            <v>0</v>
          </cell>
          <cell r="P747">
            <v>0</v>
          </cell>
          <cell r="Q747">
            <v>0</v>
          </cell>
          <cell r="R747">
            <v>0</v>
          </cell>
          <cell r="S747">
            <v>0</v>
          </cell>
          <cell r="T747">
            <v>0</v>
          </cell>
          <cell r="U747">
            <v>0</v>
          </cell>
          <cell r="V747">
            <v>0</v>
          </cell>
          <cell r="W747">
            <v>0</v>
          </cell>
          <cell r="X747">
            <v>0</v>
          </cell>
          <cell r="Y747">
            <v>0</v>
          </cell>
          <cell r="Z747">
            <v>0</v>
          </cell>
          <cell r="AA747">
            <v>0</v>
          </cell>
          <cell r="AB747">
            <v>0</v>
          </cell>
          <cell r="AC747">
            <v>0</v>
          </cell>
          <cell r="AD747">
            <v>0</v>
          </cell>
          <cell r="AE747">
            <v>0</v>
          </cell>
          <cell r="AF747">
            <v>0</v>
          </cell>
          <cell r="AG747">
            <v>0</v>
          </cell>
          <cell r="AH747">
            <v>0</v>
          </cell>
          <cell r="AI747">
            <v>0</v>
          </cell>
          <cell r="AJ747" t="str">
            <v>N</v>
          </cell>
        </row>
        <row r="748">
          <cell r="A748" t="str">
            <v>09-09</v>
          </cell>
          <cell r="B748" t="str">
            <v>Jack arch roofing of shingle &amp; cement concrete 1:3:6, 4.5"</v>
          </cell>
          <cell r="C748" t="str">
            <v>100 Sft</v>
          </cell>
          <cell r="D748" t="str">
            <v>5,487.00</v>
          </cell>
          <cell r="E748" t="str">
            <v>10,556.49</v>
          </cell>
          <cell r="F748" t="str">
            <v>m2</v>
          </cell>
          <cell r="G748" t="str">
            <v>590.40</v>
          </cell>
          <cell r="H748">
            <v>1135.8800000000001</v>
          </cell>
          <cell r="I748">
            <v>0</v>
          </cell>
          <cell r="J748">
            <v>0</v>
          </cell>
          <cell r="K748">
            <v>7.58</v>
          </cell>
          <cell r="L748" t="str">
            <v>Bags</v>
          </cell>
          <cell r="M748">
            <v>0.81599999999999995</v>
          </cell>
          <cell r="N748" t="str">
            <v>Bags</v>
          </cell>
          <cell r="O748">
            <v>0</v>
          </cell>
          <cell r="P748">
            <v>0</v>
          </cell>
          <cell r="Q748">
            <v>0</v>
          </cell>
          <cell r="R748">
            <v>0</v>
          </cell>
          <cell r="S748">
            <v>0</v>
          </cell>
          <cell r="T748">
            <v>0</v>
          </cell>
          <cell r="U748">
            <v>0</v>
          </cell>
          <cell r="V748">
            <v>0</v>
          </cell>
          <cell r="W748">
            <v>0</v>
          </cell>
          <cell r="X748">
            <v>0</v>
          </cell>
          <cell r="Y748">
            <v>0</v>
          </cell>
          <cell r="Z748">
            <v>0</v>
          </cell>
          <cell r="AA748">
            <v>0</v>
          </cell>
          <cell r="AB748">
            <v>0</v>
          </cell>
          <cell r="AC748">
            <v>0</v>
          </cell>
          <cell r="AD748">
            <v>0</v>
          </cell>
          <cell r="AE748">
            <v>0</v>
          </cell>
          <cell r="AF748">
            <v>0</v>
          </cell>
          <cell r="AG748">
            <v>0</v>
          </cell>
          <cell r="AH748">
            <v>0</v>
          </cell>
          <cell r="AI748">
            <v>8.3960000000000008</v>
          </cell>
          <cell r="AJ748" t="str">
            <v>Y</v>
          </cell>
        </row>
        <row r="749">
          <cell r="A749" t="str">
            <v>09-10-a</v>
          </cell>
          <cell r="B749" t="str">
            <v>at crown &amp; 1/2" cem. plaster complete Earth filling over roof including watering, ramming etc 3" thick earth filling and 1" mud plaster</v>
          </cell>
          <cell r="C749" t="str">
            <v>100 Sft</v>
          </cell>
          <cell r="D749" t="str">
            <v>582.80</v>
          </cell>
          <cell r="E749" t="str">
            <v>1,310.31</v>
          </cell>
          <cell r="F749" t="str">
            <v>m2</v>
          </cell>
          <cell r="G749" t="str">
            <v>62.71</v>
          </cell>
          <cell r="H749">
            <v>140.99</v>
          </cell>
          <cell r="I749">
            <v>0</v>
          </cell>
          <cell r="J749">
            <v>0</v>
          </cell>
          <cell r="K749">
            <v>0</v>
          </cell>
          <cell r="L749">
            <v>0</v>
          </cell>
          <cell r="M749">
            <v>0</v>
          </cell>
          <cell r="N749">
            <v>0</v>
          </cell>
          <cell r="O749">
            <v>0</v>
          </cell>
          <cell r="P749">
            <v>0</v>
          </cell>
          <cell r="Q749">
            <v>0</v>
          </cell>
          <cell r="R749">
            <v>0</v>
          </cell>
          <cell r="S749">
            <v>0</v>
          </cell>
          <cell r="T749">
            <v>0</v>
          </cell>
          <cell r="U749">
            <v>0</v>
          </cell>
          <cell r="V749">
            <v>0</v>
          </cell>
          <cell r="W749">
            <v>0</v>
          </cell>
          <cell r="X749">
            <v>0</v>
          </cell>
          <cell r="Y749">
            <v>0</v>
          </cell>
          <cell r="Z749">
            <v>0</v>
          </cell>
          <cell r="AA749">
            <v>0</v>
          </cell>
          <cell r="AB749">
            <v>0</v>
          </cell>
          <cell r="AC749">
            <v>0</v>
          </cell>
          <cell r="AD749">
            <v>0</v>
          </cell>
          <cell r="AE749">
            <v>0</v>
          </cell>
          <cell r="AF749">
            <v>0</v>
          </cell>
          <cell r="AG749">
            <v>0</v>
          </cell>
          <cell r="AH749">
            <v>0</v>
          </cell>
          <cell r="AI749">
            <v>0</v>
          </cell>
          <cell r="AJ749" t="str">
            <v>N</v>
          </cell>
        </row>
        <row r="750">
          <cell r="A750" t="str">
            <v>09-10-b</v>
          </cell>
          <cell r="B750" t="str">
            <v>Earth filling over roof including watering, ramming etc 4"</v>
          </cell>
          <cell r="C750" t="str">
            <v>100 Sft</v>
          </cell>
          <cell r="D750" t="str">
            <v>608.84</v>
          </cell>
          <cell r="E750" t="str">
            <v>1,457.35</v>
          </cell>
          <cell r="F750" t="str">
            <v>m2</v>
          </cell>
          <cell r="G750" t="str">
            <v>65.51</v>
          </cell>
          <cell r="H750">
            <v>156.81</v>
          </cell>
          <cell r="I750">
            <v>0</v>
          </cell>
          <cell r="J750">
            <v>0</v>
          </cell>
          <cell r="K750">
            <v>0</v>
          </cell>
          <cell r="L750">
            <v>0</v>
          </cell>
          <cell r="M750">
            <v>0</v>
          </cell>
          <cell r="N750">
            <v>0</v>
          </cell>
          <cell r="O750">
            <v>0</v>
          </cell>
          <cell r="P750">
            <v>0</v>
          </cell>
          <cell r="Q750">
            <v>0</v>
          </cell>
          <cell r="R750">
            <v>0</v>
          </cell>
          <cell r="S750">
            <v>0</v>
          </cell>
          <cell r="T750">
            <v>0</v>
          </cell>
          <cell r="U750">
            <v>0</v>
          </cell>
          <cell r="V750">
            <v>0</v>
          </cell>
          <cell r="W750">
            <v>0</v>
          </cell>
          <cell r="X750">
            <v>0</v>
          </cell>
          <cell r="Y750">
            <v>0</v>
          </cell>
          <cell r="Z750">
            <v>0</v>
          </cell>
          <cell r="AA750">
            <v>0</v>
          </cell>
          <cell r="AB750">
            <v>0</v>
          </cell>
          <cell r="AC750">
            <v>0</v>
          </cell>
          <cell r="AD750">
            <v>0</v>
          </cell>
          <cell r="AE750">
            <v>0</v>
          </cell>
          <cell r="AF750">
            <v>0</v>
          </cell>
          <cell r="AG750">
            <v>0</v>
          </cell>
          <cell r="AH750">
            <v>0</v>
          </cell>
          <cell r="AI750">
            <v>0</v>
          </cell>
          <cell r="AJ750" t="str">
            <v>N</v>
          </cell>
        </row>
        <row r="751">
          <cell r="A751" t="str">
            <v>09-11</v>
          </cell>
          <cell r="B751" t="str">
            <v>thick earth filling and 1" mud plaster 1/8" thick gobri leeping on roofs or floors</v>
          </cell>
          <cell r="C751" t="str">
            <v>100 Sft</v>
          </cell>
          <cell r="D751" t="str">
            <v>122.76</v>
          </cell>
          <cell r="E751" t="str">
            <v>161.78</v>
          </cell>
          <cell r="F751" t="str">
            <v>m2</v>
          </cell>
          <cell r="G751" t="str">
            <v>13.21</v>
          </cell>
          <cell r="H751">
            <v>17.41</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0</v>
          </cell>
          <cell r="AG751">
            <v>0</v>
          </cell>
          <cell r="AH751">
            <v>0</v>
          </cell>
          <cell r="AI751">
            <v>0</v>
          </cell>
          <cell r="AJ751" t="str">
            <v>N</v>
          </cell>
        </row>
        <row r="752">
          <cell r="A752" t="str">
            <v>09-12</v>
          </cell>
          <cell r="B752" t="str">
            <v>2 coats of bitumen laid hot using 34 lbs. for %sft over roof</v>
          </cell>
          <cell r="C752" t="str">
            <v>100 Sft</v>
          </cell>
          <cell r="D752" t="str">
            <v>434.00</v>
          </cell>
          <cell r="E752" t="str">
            <v>1,918.25</v>
          </cell>
          <cell r="F752" t="str">
            <v>m2</v>
          </cell>
          <cell r="G752" t="str">
            <v>46.70</v>
          </cell>
          <cell r="H752">
            <v>206.4</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15.45</v>
          </cell>
          <cell r="AF752" t="str">
            <v>Kg</v>
          </cell>
          <cell r="AG752">
            <v>1.66</v>
          </cell>
          <cell r="AH752" t="str">
            <v>Kg</v>
          </cell>
          <cell r="AI752">
            <v>17.11</v>
          </cell>
          <cell r="AJ752" t="str">
            <v>Y</v>
          </cell>
        </row>
        <row r="753">
          <cell r="A753" t="str">
            <v>09-13-a</v>
          </cell>
          <cell r="B753" t="str">
            <v>&amp; blinded with sand at 1 cft per % sft Supply &amp; fix corrugated GI sheet with GI bolts, nuts, limpet etc. complete : 20 BWG</v>
          </cell>
          <cell r="C753" t="str">
            <v>100 Sft</v>
          </cell>
          <cell r="D753" t="str">
            <v>1,178.00</v>
          </cell>
          <cell r="E753" t="str">
            <v>16,568.60</v>
          </cell>
          <cell r="F753" t="str">
            <v>m2</v>
          </cell>
          <cell r="G753" t="str">
            <v>126.75</v>
          </cell>
          <cell r="H753">
            <v>1782.78</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0</v>
          </cell>
          <cell r="AG753">
            <v>0</v>
          </cell>
          <cell r="AH753">
            <v>0</v>
          </cell>
          <cell r="AI753">
            <v>0</v>
          </cell>
          <cell r="AJ753" t="str">
            <v>N</v>
          </cell>
        </row>
        <row r="754">
          <cell r="A754" t="str">
            <v>09-13-b</v>
          </cell>
          <cell r="B754" t="str">
            <v>Supply &amp; fix corrugated GI sheet with GI bolts, nuts,</v>
          </cell>
          <cell r="C754" t="str">
            <v>100 Sft</v>
          </cell>
          <cell r="D754" t="str">
            <v>1,178.00</v>
          </cell>
          <cell r="E754" t="str">
            <v>14,380.92</v>
          </cell>
          <cell r="F754" t="str">
            <v>m2</v>
          </cell>
          <cell r="G754" t="str">
            <v>126.75</v>
          </cell>
          <cell r="H754">
            <v>1547.39</v>
          </cell>
          <cell r="I754">
            <v>0</v>
          </cell>
          <cell r="J754">
            <v>0</v>
          </cell>
          <cell r="K754">
            <v>0</v>
          </cell>
          <cell r="L754">
            <v>0</v>
          </cell>
          <cell r="M754">
            <v>0</v>
          </cell>
          <cell r="N754">
            <v>0</v>
          </cell>
          <cell r="O754">
            <v>0</v>
          </cell>
          <cell r="P754">
            <v>0</v>
          </cell>
          <cell r="Q754">
            <v>0</v>
          </cell>
          <cell r="R754">
            <v>0</v>
          </cell>
          <cell r="S754">
            <v>0</v>
          </cell>
          <cell r="T754">
            <v>0</v>
          </cell>
          <cell r="U754">
            <v>0</v>
          </cell>
          <cell r="V754">
            <v>0</v>
          </cell>
          <cell r="W754">
            <v>0</v>
          </cell>
          <cell r="X754">
            <v>0</v>
          </cell>
          <cell r="Y754">
            <v>0</v>
          </cell>
          <cell r="Z754">
            <v>0</v>
          </cell>
          <cell r="AA754">
            <v>0</v>
          </cell>
          <cell r="AB754">
            <v>0</v>
          </cell>
          <cell r="AC754">
            <v>0</v>
          </cell>
          <cell r="AD754">
            <v>0</v>
          </cell>
          <cell r="AE754">
            <v>0</v>
          </cell>
          <cell r="AF754">
            <v>0</v>
          </cell>
          <cell r="AG754">
            <v>0</v>
          </cell>
          <cell r="AH754">
            <v>0</v>
          </cell>
          <cell r="AI754">
            <v>0</v>
          </cell>
          <cell r="AJ754" t="str">
            <v>N</v>
          </cell>
        </row>
        <row r="755">
          <cell r="A755" t="str">
            <v>09-13-c</v>
          </cell>
          <cell r="B755" t="str">
            <v>limpet etc. complete : 22 BWG Supply &amp; fix corrugated GI sheet with GI bolts, nuts,</v>
          </cell>
          <cell r="C755" t="str">
            <v>100 Sft</v>
          </cell>
          <cell r="D755" t="str">
            <v>1,178.00</v>
          </cell>
          <cell r="E755" t="str">
            <v>11,919.78</v>
          </cell>
          <cell r="F755" t="str">
            <v>m2</v>
          </cell>
          <cell r="G755" t="str">
            <v>126.75</v>
          </cell>
          <cell r="H755">
            <v>1282.57</v>
          </cell>
          <cell r="I755">
            <v>0</v>
          </cell>
          <cell r="J755">
            <v>0</v>
          </cell>
          <cell r="K755">
            <v>0</v>
          </cell>
          <cell r="L755">
            <v>0</v>
          </cell>
          <cell r="M755">
            <v>0</v>
          </cell>
          <cell r="N755">
            <v>0</v>
          </cell>
          <cell r="O755">
            <v>0</v>
          </cell>
          <cell r="P755">
            <v>0</v>
          </cell>
          <cell r="Q755">
            <v>0</v>
          </cell>
          <cell r="R755">
            <v>0</v>
          </cell>
          <cell r="S755">
            <v>0</v>
          </cell>
          <cell r="T755">
            <v>0</v>
          </cell>
          <cell r="U755">
            <v>0</v>
          </cell>
          <cell r="V755">
            <v>0</v>
          </cell>
          <cell r="W755">
            <v>0</v>
          </cell>
          <cell r="X755">
            <v>0</v>
          </cell>
          <cell r="Y755">
            <v>0</v>
          </cell>
          <cell r="Z755">
            <v>0</v>
          </cell>
          <cell r="AA755">
            <v>0</v>
          </cell>
          <cell r="AB755">
            <v>0</v>
          </cell>
          <cell r="AC755">
            <v>0</v>
          </cell>
          <cell r="AD755">
            <v>0</v>
          </cell>
          <cell r="AE755">
            <v>0</v>
          </cell>
          <cell r="AF755">
            <v>0</v>
          </cell>
          <cell r="AG755">
            <v>0</v>
          </cell>
          <cell r="AH755">
            <v>0</v>
          </cell>
          <cell r="AI755">
            <v>0</v>
          </cell>
          <cell r="AJ755" t="str">
            <v>N</v>
          </cell>
        </row>
        <row r="756">
          <cell r="A756" t="str">
            <v>09-14</v>
          </cell>
          <cell r="B756" t="str">
            <v>limpet etc. complete : 24 BWG Khassi parnalas in c/s mortar 1:2, 12" outside width</v>
          </cell>
          <cell r="C756" t="str">
            <v>Rft</v>
          </cell>
          <cell r="D756" t="str">
            <v>72.49</v>
          </cell>
          <cell r="E756" t="str">
            <v>99.09</v>
          </cell>
          <cell r="F756" t="str">
            <v>m</v>
          </cell>
          <cell r="G756" t="str">
            <v>237.82</v>
          </cell>
          <cell r="H756">
            <v>325.08</v>
          </cell>
          <cell r="I756">
            <v>0</v>
          </cell>
          <cell r="J756">
            <v>0</v>
          </cell>
          <cell r="K756">
            <v>4.2999999999999997E-2</v>
          </cell>
          <cell r="L756" t="str">
            <v>Bags</v>
          </cell>
          <cell r="M756">
            <v>0.14099999999999999</v>
          </cell>
          <cell r="N756" t="str">
            <v>Bags</v>
          </cell>
          <cell r="O756">
            <v>0</v>
          </cell>
          <cell r="P756">
            <v>0</v>
          </cell>
          <cell r="Q756">
            <v>0</v>
          </cell>
          <cell r="R756">
            <v>0</v>
          </cell>
          <cell r="S756">
            <v>0</v>
          </cell>
          <cell r="T756">
            <v>0</v>
          </cell>
          <cell r="U756">
            <v>0</v>
          </cell>
          <cell r="V756">
            <v>0</v>
          </cell>
          <cell r="W756">
            <v>0</v>
          </cell>
          <cell r="X756">
            <v>0</v>
          </cell>
          <cell r="Y756">
            <v>0</v>
          </cell>
          <cell r="Z756">
            <v>0</v>
          </cell>
          <cell r="AA756">
            <v>0</v>
          </cell>
          <cell r="AB756">
            <v>0</v>
          </cell>
          <cell r="AC756">
            <v>0</v>
          </cell>
          <cell r="AD756">
            <v>0</v>
          </cell>
          <cell r="AE756">
            <v>0</v>
          </cell>
          <cell r="AF756">
            <v>0</v>
          </cell>
          <cell r="AG756">
            <v>0</v>
          </cell>
          <cell r="AH756">
            <v>0</v>
          </cell>
          <cell r="AI756">
            <v>0.184</v>
          </cell>
          <cell r="AJ756" t="str">
            <v>Y</v>
          </cell>
        </row>
        <row r="757">
          <cell r="A757" t="str">
            <v>09-15</v>
          </cell>
          <cell r="B757" t="str">
            <v>finished smooth with a floating coat Khuras on roof 2'x2'x6"</v>
          </cell>
          <cell r="C757" t="str">
            <v>Each</v>
          </cell>
          <cell r="D757" t="str">
            <v>269.70</v>
          </cell>
          <cell r="E757" t="str">
            <v>545.10</v>
          </cell>
          <cell r="F757" t="str">
            <v>Each</v>
          </cell>
          <cell r="G757" t="str">
            <v>269.70</v>
          </cell>
          <cell r="H757">
            <v>545.1</v>
          </cell>
          <cell r="I757">
            <v>0</v>
          </cell>
          <cell r="J757">
            <v>0</v>
          </cell>
          <cell r="K757">
            <v>0.3</v>
          </cell>
          <cell r="L757" t="str">
            <v>Bags</v>
          </cell>
          <cell r="M757">
            <v>0.3</v>
          </cell>
          <cell r="N757" t="str">
            <v>Bags</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0</v>
          </cell>
          <cell r="AC757">
            <v>0</v>
          </cell>
          <cell r="AD757">
            <v>0</v>
          </cell>
          <cell r="AE757">
            <v>0</v>
          </cell>
          <cell r="AF757">
            <v>0</v>
          </cell>
          <cell r="AG757">
            <v>0</v>
          </cell>
          <cell r="AH757">
            <v>0</v>
          </cell>
          <cell r="AI757">
            <v>0.6</v>
          </cell>
          <cell r="AJ757" t="str">
            <v>Y</v>
          </cell>
        </row>
        <row r="758">
          <cell r="A758" t="str">
            <v>09-16</v>
          </cell>
          <cell r="B758" t="str">
            <v>Bottom khuras of brick masonry in c/s mortar 1:6,4'x2'x4.5" over 3" cem. concrete 1:4:8</v>
          </cell>
          <cell r="C758" t="str">
            <v>Each</v>
          </cell>
          <cell r="D758" t="str">
            <v>269.70</v>
          </cell>
          <cell r="E758" t="str">
            <v>893.68</v>
          </cell>
          <cell r="F758" t="str">
            <v>Each</v>
          </cell>
          <cell r="G758" t="str">
            <v>269.70</v>
          </cell>
          <cell r="H758">
            <v>893.68</v>
          </cell>
          <cell r="I758">
            <v>0</v>
          </cell>
          <cell r="J758">
            <v>0</v>
          </cell>
          <cell r="K758">
            <v>0.37</v>
          </cell>
          <cell r="L758" t="str">
            <v>Bags</v>
          </cell>
          <cell r="M758">
            <v>0.37</v>
          </cell>
          <cell r="N758" t="str">
            <v>Bags</v>
          </cell>
          <cell r="O758">
            <v>42</v>
          </cell>
          <cell r="P758" t="str">
            <v>Nos</v>
          </cell>
          <cell r="Q758">
            <v>42</v>
          </cell>
          <cell r="R758" t="str">
            <v>Nos</v>
          </cell>
          <cell r="S758">
            <v>0</v>
          </cell>
          <cell r="T758">
            <v>0</v>
          </cell>
          <cell r="U758">
            <v>0</v>
          </cell>
          <cell r="V758">
            <v>0</v>
          </cell>
          <cell r="W758">
            <v>0</v>
          </cell>
          <cell r="X758">
            <v>0</v>
          </cell>
          <cell r="Y758">
            <v>0</v>
          </cell>
          <cell r="Z758">
            <v>0</v>
          </cell>
          <cell r="AA758">
            <v>0</v>
          </cell>
          <cell r="AB758">
            <v>0</v>
          </cell>
          <cell r="AC758">
            <v>0</v>
          </cell>
          <cell r="AD758">
            <v>0</v>
          </cell>
          <cell r="AE758">
            <v>0</v>
          </cell>
          <cell r="AF758">
            <v>0</v>
          </cell>
          <cell r="AG758">
            <v>0</v>
          </cell>
          <cell r="AH758">
            <v>0</v>
          </cell>
          <cell r="AI758">
            <v>84.740000000000009</v>
          </cell>
          <cell r="AJ758" t="str">
            <v>Y</v>
          </cell>
        </row>
        <row r="759">
          <cell r="A759" t="str">
            <v>09-17-a</v>
          </cell>
          <cell r="B759" t="str">
            <v>Plain GI sheets 22 SWG rain water down pipe a) 4" diameter down pipe</v>
          </cell>
          <cell r="C759" t="str">
            <v>Rft</v>
          </cell>
          <cell r="D759" t="str">
            <v>60.49</v>
          </cell>
          <cell r="E759" t="str">
            <v>174.47</v>
          </cell>
          <cell r="F759" t="str">
            <v>m</v>
          </cell>
          <cell r="G759" t="str">
            <v>198.45</v>
          </cell>
          <cell r="H759">
            <v>572.41999999999996</v>
          </cell>
          <cell r="I759">
            <v>0</v>
          </cell>
          <cell r="J759">
            <v>0</v>
          </cell>
          <cell r="K759">
            <v>0</v>
          </cell>
          <cell r="L759">
            <v>0</v>
          </cell>
          <cell r="M759">
            <v>0</v>
          </cell>
          <cell r="N759">
            <v>0</v>
          </cell>
          <cell r="O759">
            <v>0</v>
          </cell>
          <cell r="P759">
            <v>0</v>
          </cell>
          <cell r="Q759">
            <v>0</v>
          </cell>
          <cell r="R759">
            <v>0</v>
          </cell>
          <cell r="S759">
            <v>0</v>
          </cell>
          <cell r="T759">
            <v>0</v>
          </cell>
          <cell r="U759">
            <v>0</v>
          </cell>
          <cell r="V759">
            <v>0</v>
          </cell>
          <cell r="W759">
            <v>0</v>
          </cell>
          <cell r="X759">
            <v>0</v>
          </cell>
          <cell r="Y759">
            <v>0</v>
          </cell>
          <cell r="Z759">
            <v>0</v>
          </cell>
          <cell r="AA759">
            <v>0</v>
          </cell>
          <cell r="AB759">
            <v>0</v>
          </cell>
          <cell r="AC759">
            <v>0</v>
          </cell>
          <cell r="AD759">
            <v>0</v>
          </cell>
          <cell r="AE759">
            <v>0</v>
          </cell>
          <cell r="AF759">
            <v>0</v>
          </cell>
          <cell r="AG759">
            <v>0</v>
          </cell>
          <cell r="AH759">
            <v>0</v>
          </cell>
          <cell r="AI759">
            <v>0</v>
          </cell>
          <cell r="AJ759" t="str">
            <v>N</v>
          </cell>
        </row>
        <row r="760">
          <cell r="A760" t="str">
            <v>09-17-b</v>
          </cell>
          <cell r="B760" t="str">
            <v>Plain GI sheets 22 SWG rain water down pipe b) 5" diameter down pipe</v>
          </cell>
          <cell r="C760" t="str">
            <v>Rft</v>
          </cell>
          <cell r="D760" t="str">
            <v>60.49</v>
          </cell>
          <cell r="E760" t="str">
            <v>199.07</v>
          </cell>
          <cell r="F760" t="str">
            <v>m</v>
          </cell>
          <cell r="G760" t="str">
            <v>198.45</v>
          </cell>
          <cell r="H760">
            <v>653.12</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cell r="AF760">
            <v>0</v>
          </cell>
          <cell r="AG760">
            <v>0</v>
          </cell>
          <cell r="AH760">
            <v>0</v>
          </cell>
          <cell r="AI760">
            <v>0</v>
          </cell>
          <cell r="AJ760" t="str">
            <v>N</v>
          </cell>
        </row>
        <row r="761">
          <cell r="A761" t="str">
            <v>09-18</v>
          </cell>
          <cell r="B761" t="str">
            <v xml:space="preserve">Plain galvanized iron sheet flashing, 22 guage </v>
          </cell>
          <cell r="C761" t="str">
            <v>100 Sft</v>
          </cell>
          <cell r="D761" t="str">
            <v>7,548.33</v>
          </cell>
          <cell r="E761" t="str">
            <v>14,069.96</v>
          </cell>
          <cell r="F761" t="str">
            <v>m2</v>
          </cell>
          <cell r="G761" t="str">
            <v>812.20</v>
          </cell>
          <cell r="H761">
            <v>1513.93</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cell r="AF761">
            <v>0</v>
          </cell>
          <cell r="AG761">
            <v>0</v>
          </cell>
          <cell r="AH761">
            <v>0</v>
          </cell>
          <cell r="AI761">
            <v>0</v>
          </cell>
          <cell r="AJ761" t="str">
            <v>N</v>
          </cell>
        </row>
        <row r="762">
          <cell r="A762" t="str">
            <v>09-19-a</v>
          </cell>
          <cell r="B762" t="str">
            <v>Cast iron rain water down pipe fixed in position excluding heads &amp; shoes : 4" dia</v>
          </cell>
          <cell r="C762" t="str">
            <v>Rft</v>
          </cell>
          <cell r="D762" t="str">
            <v>42.03</v>
          </cell>
          <cell r="E762" t="str">
            <v>616.90</v>
          </cell>
          <cell r="F762" t="str">
            <v>m</v>
          </cell>
          <cell r="G762" t="str">
            <v>137.91</v>
          </cell>
          <cell r="H762">
            <v>2023.96</v>
          </cell>
          <cell r="I762">
            <v>0</v>
          </cell>
          <cell r="J762">
            <v>0</v>
          </cell>
          <cell r="K762">
            <v>2.4E-2</v>
          </cell>
          <cell r="L762" t="str">
            <v>Bags</v>
          </cell>
          <cell r="M762">
            <v>7.9000000000000001E-2</v>
          </cell>
          <cell r="N762" t="str">
            <v>Bags</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0</v>
          </cell>
          <cell r="AH762">
            <v>0</v>
          </cell>
          <cell r="AI762">
            <v>0.10300000000000001</v>
          </cell>
          <cell r="AJ762" t="str">
            <v>Y</v>
          </cell>
        </row>
        <row r="763">
          <cell r="A763" t="str">
            <v>09-19-b</v>
          </cell>
          <cell r="B763" t="str">
            <v>Cast iron rain water down pipe fixed in position excluding heads &amp; shoes : 3" dia</v>
          </cell>
          <cell r="C763" t="str">
            <v>Rft</v>
          </cell>
          <cell r="D763" t="str">
            <v>42.03</v>
          </cell>
          <cell r="E763" t="str">
            <v>505.09</v>
          </cell>
          <cell r="F763" t="str">
            <v>m</v>
          </cell>
          <cell r="G763" t="str">
            <v>137.91</v>
          </cell>
          <cell r="H763">
            <v>1657.13</v>
          </cell>
          <cell r="I763">
            <v>0</v>
          </cell>
          <cell r="J763">
            <v>0</v>
          </cell>
          <cell r="K763">
            <v>2.4E-2</v>
          </cell>
          <cell r="L763" t="str">
            <v>Bags</v>
          </cell>
          <cell r="M763">
            <v>7.9000000000000001E-2</v>
          </cell>
          <cell r="N763" t="str">
            <v>Bags</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0</v>
          </cell>
          <cell r="AH763">
            <v>0</v>
          </cell>
          <cell r="AI763">
            <v>0.10300000000000001</v>
          </cell>
          <cell r="AJ763" t="str">
            <v>Y</v>
          </cell>
        </row>
        <row r="764">
          <cell r="A764" t="str">
            <v>09-20</v>
          </cell>
          <cell r="B764" t="str">
            <v>Heads for cast iron rain water down pipe fixed in place including cost of clamp holdfast and painting</v>
          </cell>
          <cell r="C764" t="str">
            <v>Each</v>
          </cell>
          <cell r="D764" t="str">
            <v>178.56</v>
          </cell>
          <cell r="E764" t="str">
            <v>1,633.09</v>
          </cell>
          <cell r="F764" t="str">
            <v>Each</v>
          </cell>
          <cell r="G764" t="str">
            <v>178.56</v>
          </cell>
          <cell r="H764">
            <v>1633.09</v>
          </cell>
          <cell r="I764">
            <v>0</v>
          </cell>
          <cell r="J764">
            <v>0</v>
          </cell>
          <cell r="K764">
            <v>0.14399999999999999</v>
          </cell>
          <cell r="L764" t="str">
            <v>Bags</v>
          </cell>
          <cell r="M764">
            <v>0.14399999999999999</v>
          </cell>
          <cell r="N764" t="str">
            <v>Bags</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0</v>
          </cell>
          <cell r="AG764">
            <v>0</v>
          </cell>
          <cell r="AH764">
            <v>0</v>
          </cell>
          <cell r="AI764">
            <v>0.28799999999999998</v>
          </cell>
          <cell r="AJ764" t="str">
            <v>Y</v>
          </cell>
        </row>
        <row r="765">
          <cell r="A765" t="str">
            <v>09-21</v>
          </cell>
          <cell r="B765" t="str">
            <v>Shoes, bends or offsets for cast iron ran water down pipe, including fixing &amp; painting</v>
          </cell>
          <cell r="C765" t="str">
            <v>Each</v>
          </cell>
          <cell r="D765" t="str">
            <v>99.20</v>
          </cell>
          <cell r="E765" t="str">
            <v>1,553.73</v>
          </cell>
          <cell r="F765" t="str">
            <v>Each</v>
          </cell>
          <cell r="G765" t="str">
            <v>99.20</v>
          </cell>
          <cell r="H765">
            <v>1553.73</v>
          </cell>
          <cell r="I765">
            <v>0</v>
          </cell>
          <cell r="J765">
            <v>0</v>
          </cell>
          <cell r="K765">
            <v>0.14399999999999999</v>
          </cell>
          <cell r="L765" t="str">
            <v>Bags</v>
          </cell>
          <cell r="M765">
            <v>0.14399999999999999</v>
          </cell>
          <cell r="N765" t="str">
            <v>Bags</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cell r="AF765">
            <v>0</v>
          </cell>
          <cell r="AG765">
            <v>0</v>
          </cell>
          <cell r="AH765">
            <v>0</v>
          </cell>
          <cell r="AI765">
            <v>0.28799999999999998</v>
          </cell>
          <cell r="AJ765" t="str">
            <v>Y</v>
          </cell>
        </row>
        <row r="766">
          <cell r="A766" t="str">
            <v>09-22</v>
          </cell>
          <cell r="B766" t="str">
            <v>Plain GI sheet spouts fixed in position, including paint</v>
          </cell>
          <cell r="C766" t="str">
            <v>Each</v>
          </cell>
          <cell r="D766" t="str">
            <v>198.40</v>
          </cell>
          <cell r="E766" t="str">
            <v>410.79</v>
          </cell>
          <cell r="F766" t="str">
            <v>Each</v>
          </cell>
          <cell r="G766" t="str">
            <v>198.40</v>
          </cell>
          <cell r="H766">
            <v>410.79</v>
          </cell>
          <cell r="I766">
            <v>0</v>
          </cell>
          <cell r="J766">
            <v>0</v>
          </cell>
          <cell r="K766">
            <v>0.14399999999999999</v>
          </cell>
          <cell r="L766" t="str">
            <v>Bags</v>
          </cell>
          <cell r="M766">
            <v>0.14399999999999999</v>
          </cell>
          <cell r="N766" t="str">
            <v>Bags</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v>0</v>
          </cell>
          <cell r="AD766">
            <v>0</v>
          </cell>
          <cell r="AE766">
            <v>0</v>
          </cell>
          <cell r="AF766">
            <v>0</v>
          </cell>
          <cell r="AG766">
            <v>0</v>
          </cell>
          <cell r="AH766">
            <v>0</v>
          </cell>
          <cell r="AI766">
            <v>0.28799999999999998</v>
          </cell>
          <cell r="AJ766" t="str">
            <v>Y</v>
          </cell>
        </row>
        <row r="767">
          <cell r="A767" t="str">
            <v>09-23</v>
          </cell>
          <cell r="B767" t="str">
            <v>Laying 1/2" thick deodar ceiling complete, including sawing, planing &amp; fixing</v>
          </cell>
          <cell r="C767" t="str">
            <v>100 Sft</v>
          </cell>
          <cell r="D767" t="str">
            <v>4,278.00</v>
          </cell>
          <cell r="E767" t="str">
            <v>20,315.34</v>
          </cell>
          <cell r="F767" t="str">
            <v>m2</v>
          </cell>
          <cell r="G767" t="str">
            <v>460.31</v>
          </cell>
          <cell r="H767">
            <v>2185.9299999999998</v>
          </cell>
          <cell r="I767">
            <v>0</v>
          </cell>
          <cell r="J767">
            <v>0</v>
          </cell>
          <cell r="K767">
            <v>0</v>
          </cell>
          <cell r="L767">
            <v>0</v>
          </cell>
          <cell r="M767">
            <v>0</v>
          </cell>
          <cell r="N767">
            <v>0</v>
          </cell>
          <cell r="O767">
            <v>0</v>
          </cell>
          <cell r="P767">
            <v>0</v>
          </cell>
          <cell r="Q767">
            <v>0</v>
          </cell>
          <cell r="R767">
            <v>0</v>
          </cell>
          <cell r="S767">
            <v>0</v>
          </cell>
          <cell r="T767">
            <v>0</v>
          </cell>
          <cell r="U767">
            <v>0</v>
          </cell>
          <cell r="V767">
            <v>0</v>
          </cell>
          <cell r="W767">
            <v>0</v>
          </cell>
          <cell r="X767">
            <v>0</v>
          </cell>
          <cell r="Y767">
            <v>0</v>
          </cell>
          <cell r="Z767">
            <v>0</v>
          </cell>
          <cell r="AA767">
            <v>0</v>
          </cell>
          <cell r="AB767">
            <v>0</v>
          </cell>
          <cell r="AC767">
            <v>0</v>
          </cell>
          <cell r="AD767">
            <v>0</v>
          </cell>
          <cell r="AE767">
            <v>0</v>
          </cell>
          <cell r="AF767">
            <v>0</v>
          </cell>
          <cell r="AG767">
            <v>0</v>
          </cell>
          <cell r="AH767">
            <v>0</v>
          </cell>
          <cell r="AI767">
            <v>0</v>
          </cell>
          <cell r="AJ767" t="str">
            <v>N</v>
          </cell>
        </row>
        <row r="768">
          <cell r="A768" t="str">
            <v>09-24-a</v>
          </cell>
          <cell r="B768" t="str">
            <v>Flat sheet roof with GI plain sheets, including batten rolls, screws, clips etc : 22 BWG</v>
          </cell>
          <cell r="C768" t="str">
            <v>100 Sft</v>
          </cell>
          <cell r="D768" t="str">
            <v>3,069.00</v>
          </cell>
          <cell r="E768" t="str">
            <v>16,490.87</v>
          </cell>
          <cell r="F768" t="str">
            <v>m2</v>
          </cell>
          <cell r="G768" t="str">
            <v>330.22</v>
          </cell>
          <cell r="H768">
            <v>1774.42</v>
          </cell>
          <cell r="I768">
            <v>0</v>
          </cell>
          <cell r="J768">
            <v>0</v>
          </cell>
          <cell r="K768">
            <v>0</v>
          </cell>
          <cell r="L768">
            <v>0</v>
          </cell>
          <cell r="M768">
            <v>0</v>
          </cell>
          <cell r="N768">
            <v>0</v>
          </cell>
          <cell r="O768">
            <v>0</v>
          </cell>
          <cell r="P768">
            <v>0</v>
          </cell>
          <cell r="Q768">
            <v>0</v>
          </cell>
          <cell r="R768">
            <v>0</v>
          </cell>
          <cell r="S768">
            <v>0</v>
          </cell>
          <cell r="T768">
            <v>0</v>
          </cell>
          <cell r="U768">
            <v>0</v>
          </cell>
          <cell r="V768">
            <v>0</v>
          </cell>
          <cell r="W768">
            <v>0</v>
          </cell>
          <cell r="X768">
            <v>0</v>
          </cell>
          <cell r="Y768">
            <v>0</v>
          </cell>
          <cell r="Z768">
            <v>0</v>
          </cell>
          <cell r="AA768">
            <v>0</v>
          </cell>
          <cell r="AB768">
            <v>0</v>
          </cell>
          <cell r="AC768">
            <v>0</v>
          </cell>
          <cell r="AD768">
            <v>0</v>
          </cell>
          <cell r="AE768">
            <v>0</v>
          </cell>
          <cell r="AF768">
            <v>0</v>
          </cell>
          <cell r="AG768">
            <v>0</v>
          </cell>
          <cell r="AH768">
            <v>0</v>
          </cell>
          <cell r="AI768">
            <v>0</v>
          </cell>
          <cell r="AJ768" t="str">
            <v>N</v>
          </cell>
        </row>
        <row r="769">
          <cell r="A769" t="str">
            <v>09-24-b</v>
          </cell>
          <cell r="B769" t="str">
            <v>Flat sheet roof with GI plain sheets, including batten rolls, screws, clips etc : 24 BWG</v>
          </cell>
          <cell r="C769" t="str">
            <v>100 Sft</v>
          </cell>
          <cell r="D769" t="str">
            <v>3,069.00</v>
          </cell>
          <cell r="E769" t="str">
            <v>14,939.75</v>
          </cell>
          <cell r="F769" t="str">
            <v>m2</v>
          </cell>
          <cell r="G769" t="str">
            <v>330.22</v>
          </cell>
          <cell r="H769">
            <v>1607.52</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0</v>
          </cell>
          <cell r="AG769">
            <v>0</v>
          </cell>
          <cell r="AH769">
            <v>0</v>
          </cell>
          <cell r="AI769">
            <v>0</v>
          </cell>
          <cell r="AJ769" t="str">
            <v>N</v>
          </cell>
        </row>
        <row r="770">
          <cell r="A770" t="str">
            <v>09-25</v>
          </cell>
          <cell r="B770" t="str">
            <v>Asbestos cement corrugated sheet roofing including overlaps, GI hooks, bolts, nuts etc</v>
          </cell>
          <cell r="C770" t="str">
            <v>100 Sft</v>
          </cell>
          <cell r="D770" t="str">
            <v>1,612.00</v>
          </cell>
          <cell r="E770" t="str">
            <v>13,010.80</v>
          </cell>
          <cell r="F770" t="str">
            <v>m2</v>
          </cell>
          <cell r="G770" t="str">
            <v>173.45</v>
          </cell>
          <cell r="H770">
            <v>1399.96</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0</v>
          </cell>
          <cell r="AG770">
            <v>0</v>
          </cell>
          <cell r="AH770">
            <v>0</v>
          </cell>
          <cell r="AI770">
            <v>0</v>
          </cell>
          <cell r="AJ770" t="str">
            <v>N</v>
          </cell>
        </row>
        <row r="771">
          <cell r="A771" t="str">
            <v>09-26</v>
          </cell>
          <cell r="B771" t="str">
            <v>Extra labour for erection of GI sheets, flat sheet or asbestos sheet roofing above 20' height</v>
          </cell>
          <cell r="C771" t="str">
            <v>100 Sft</v>
          </cell>
          <cell r="D771" t="str">
            <v>291.40</v>
          </cell>
          <cell r="E771" t="str">
            <v>291.40</v>
          </cell>
          <cell r="F771" t="str">
            <v>m2</v>
          </cell>
          <cell r="G771" t="str">
            <v>31.35</v>
          </cell>
          <cell r="H771">
            <v>31.35</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v>0</v>
          </cell>
          <cell r="AD771">
            <v>0</v>
          </cell>
          <cell r="AE771">
            <v>0</v>
          </cell>
          <cell r="AF771">
            <v>0</v>
          </cell>
          <cell r="AG771">
            <v>0</v>
          </cell>
          <cell r="AH771">
            <v>0</v>
          </cell>
          <cell r="AI771">
            <v>0</v>
          </cell>
          <cell r="AJ771" t="str">
            <v>N</v>
          </cell>
        </row>
        <row r="772">
          <cell r="A772" t="str">
            <v>09-27</v>
          </cell>
          <cell r="B772" t="str">
            <v>Fixing asbestos cement sheet ridges and valleys 1/4" thick</v>
          </cell>
          <cell r="C772" t="str">
            <v>100 RFT</v>
          </cell>
          <cell r="D772" t="str">
            <v>1,984.00</v>
          </cell>
          <cell r="E772" t="str">
            <v>7,172.48</v>
          </cell>
          <cell r="F772" t="str">
            <v>m</v>
          </cell>
          <cell r="G772" t="str">
            <v>65.09</v>
          </cell>
          <cell r="H772">
            <v>235.32</v>
          </cell>
          <cell r="I772">
            <v>0</v>
          </cell>
          <cell r="J772">
            <v>0</v>
          </cell>
          <cell r="K772">
            <v>0</v>
          </cell>
          <cell r="L772">
            <v>0</v>
          </cell>
          <cell r="M772">
            <v>0</v>
          </cell>
          <cell r="N772">
            <v>0</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0</v>
          </cell>
          <cell r="AC772">
            <v>0</v>
          </cell>
          <cell r="AD772">
            <v>0</v>
          </cell>
          <cell r="AE772">
            <v>0</v>
          </cell>
          <cell r="AF772">
            <v>0</v>
          </cell>
          <cell r="AG772">
            <v>0</v>
          </cell>
          <cell r="AH772">
            <v>0</v>
          </cell>
          <cell r="AI772">
            <v>0</v>
          </cell>
          <cell r="AJ772" t="str">
            <v>N</v>
          </cell>
        </row>
        <row r="773">
          <cell r="A773" t="str">
            <v>09-28-a</v>
          </cell>
          <cell r="B773" t="str">
            <v>Plain GI sheet ridging including fixture complete 6" lap &amp; 18" overall of 22 gauge GI sheet ridging</v>
          </cell>
          <cell r="C773" t="str">
            <v>Rft</v>
          </cell>
          <cell r="D773" t="str">
            <v>71.83</v>
          </cell>
          <cell r="E773" t="str">
            <v>476.72</v>
          </cell>
          <cell r="F773" t="str">
            <v>m</v>
          </cell>
          <cell r="G773" t="str">
            <v>235.66</v>
          </cell>
          <cell r="H773">
            <v>1564.05</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0</v>
          </cell>
          <cell r="AH773">
            <v>0</v>
          </cell>
          <cell r="AI773">
            <v>0</v>
          </cell>
          <cell r="AJ773" t="str">
            <v>N</v>
          </cell>
        </row>
        <row r="774">
          <cell r="A774" t="str">
            <v>09-28-b</v>
          </cell>
          <cell r="B774" t="str">
            <v>Plain GI sheet ridging including fixture complete 9" lap &amp; 24" overall, of 24 gauge GI sheet ridging</v>
          </cell>
          <cell r="C774" t="str">
            <v>Rft</v>
          </cell>
          <cell r="D774" t="str">
            <v>71.83</v>
          </cell>
          <cell r="E774" t="str">
            <v>472.96</v>
          </cell>
          <cell r="F774" t="str">
            <v>m</v>
          </cell>
          <cell r="G774" t="str">
            <v>235.66</v>
          </cell>
          <cell r="H774">
            <v>1551.7</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0</v>
          </cell>
          <cell r="Z774">
            <v>0</v>
          </cell>
          <cell r="AA774">
            <v>0</v>
          </cell>
          <cell r="AB774">
            <v>0</v>
          </cell>
          <cell r="AC774">
            <v>0</v>
          </cell>
          <cell r="AD774">
            <v>0</v>
          </cell>
          <cell r="AE774">
            <v>0</v>
          </cell>
          <cell r="AF774">
            <v>0</v>
          </cell>
          <cell r="AG774">
            <v>0</v>
          </cell>
          <cell r="AH774">
            <v>0</v>
          </cell>
          <cell r="AI774">
            <v>0</v>
          </cell>
          <cell r="AJ774" t="str">
            <v>N</v>
          </cell>
        </row>
        <row r="775">
          <cell r="A775" t="str">
            <v>09-28-c</v>
          </cell>
          <cell r="B775" t="str">
            <v>Plain GI sheet ridging including fixture complete 12" lap &amp; 30 overall, of 22 gauge GI sheet ridging</v>
          </cell>
          <cell r="C775" t="str">
            <v>Rft</v>
          </cell>
          <cell r="D775" t="str">
            <v>71.83</v>
          </cell>
          <cell r="E775" t="str">
            <v>541.32</v>
          </cell>
          <cell r="F775" t="str">
            <v>m</v>
          </cell>
          <cell r="G775" t="str">
            <v>235.66</v>
          </cell>
          <cell r="H775">
            <v>1776</v>
          </cell>
          <cell r="I775">
            <v>0</v>
          </cell>
          <cell r="J775">
            <v>0</v>
          </cell>
          <cell r="K775">
            <v>0</v>
          </cell>
          <cell r="L775">
            <v>0</v>
          </cell>
          <cell r="M775">
            <v>0</v>
          </cell>
          <cell r="N775">
            <v>0</v>
          </cell>
          <cell r="O775">
            <v>0</v>
          </cell>
          <cell r="P775">
            <v>0</v>
          </cell>
          <cell r="Q775">
            <v>0</v>
          </cell>
          <cell r="R775">
            <v>0</v>
          </cell>
          <cell r="S775">
            <v>0</v>
          </cell>
          <cell r="T775">
            <v>0</v>
          </cell>
          <cell r="U775">
            <v>0</v>
          </cell>
          <cell r="V775">
            <v>0</v>
          </cell>
          <cell r="W775">
            <v>0</v>
          </cell>
          <cell r="X775">
            <v>0</v>
          </cell>
          <cell r="Y775">
            <v>0</v>
          </cell>
          <cell r="Z775">
            <v>0</v>
          </cell>
          <cell r="AA775">
            <v>0</v>
          </cell>
          <cell r="AB775">
            <v>0</v>
          </cell>
          <cell r="AC775">
            <v>0</v>
          </cell>
          <cell r="AD775">
            <v>0</v>
          </cell>
          <cell r="AE775">
            <v>0</v>
          </cell>
          <cell r="AF775">
            <v>0</v>
          </cell>
          <cell r="AG775">
            <v>0</v>
          </cell>
          <cell r="AH775">
            <v>0</v>
          </cell>
          <cell r="AI775">
            <v>0</v>
          </cell>
          <cell r="AJ775" t="str">
            <v>N</v>
          </cell>
        </row>
        <row r="776">
          <cell r="A776" t="str">
            <v>09-29</v>
          </cell>
          <cell r="B776" t="str">
            <v>Plain 22 gauge GI sheet gutter semi circular 8" diameter</v>
          </cell>
          <cell r="C776" t="str">
            <v>Rft</v>
          </cell>
          <cell r="D776" t="str">
            <v>35.91</v>
          </cell>
          <cell r="E776" t="str">
            <v>214.23</v>
          </cell>
          <cell r="F776" t="str">
            <v>m</v>
          </cell>
          <cell r="G776" t="str">
            <v>117.83</v>
          </cell>
          <cell r="H776">
            <v>702.87</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0</v>
          </cell>
          <cell r="AG776">
            <v>0</v>
          </cell>
          <cell r="AH776">
            <v>0</v>
          </cell>
          <cell r="AI776">
            <v>0</v>
          </cell>
          <cell r="AJ776" t="str">
            <v>N</v>
          </cell>
        </row>
        <row r="777">
          <cell r="A777" t="str">
            <v>09-30</v>
          </cell>
          <cell r="B777" t="str">
            <v>Fixing water spouse or parnala.</v>
          </cell>
          <cell r="C777" t="str">
            <v>Each</v>
          </cell>
          <cell r="D777" t="str">
            <v>310.00</v>
          </cell>
          <cell r="E777" t="str">
            <v>310.00</v>
          </cell>
          <cell r="F777" t="str">
            <v>Each</v>
          </cell>
          <cell r="G777" t="str">
            <v>310.00</v>
          </cell>
          <cell r="H777">
            <v>310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0</v>
          </cell>
          <cell r="Y777">
            <v>0</v>
          </cell>
          <cell r="Z777">
            <v>0</v>
          </cell>
          <cell r="AA777">
            <v>0</v>
          </cell>
          <cell r="AB777">
            <v>0</v>
          </cell>
          <cell r="AC777">
            <v>0</v>
          </cell>
          <cell r="AD777">
            <v>0</v>
          </cell>
          <cell r="AE777">
            <v>0</v>
          </cell>
          <cell r="AF777">
            <v>0</v>
          </cell>
          <cell r="AG777">
            <v>0</v>
          </cell>
          <cell r="AH777">
            <v>0</v>
          </cell>
          <cell r="AI777">
            <v>0</v>
          </cell>
          <cell r="AJ777" t="str">
            <v>N</v>
          </cell>
        </row>
        <row r="778">
          <cell r="A778" t="str">
            <v>09-31</v>
          </cell>
          <cell r="B778" t="str">
            <v>Making masonry ventilators in c/s mortar 1:4</v>
          </cell>
          <cell r="C778" t="str">
            <v>Each</v>
          </cell>
          <cell r="D778" t="str">
            <v>1,240.00</v>
          </cell>
          <cell r="E778" t="str">
            <v>1,765.41</v>
          </cell>
          <cell r="F778" t="str">
            <v>Each</v>
          </cell>
          <cell r="G778" t="str">
            <v>1,240.00</v>
          </cell>
          <cell r="H778">
            <v>1765.41</v>
          </cell>
          <cell r="I778">
            <v>0</v>
          </cell>
          <cell r="J778">
            <v>0</v>
          </cell>
          <cell r="K778">
            <v>0.186</v>
          </cell>
          <cell r="L778" t="str">
            <v>Bags</v>
          </cell>
          <cell r="M778">
            <v>0.186</v>
          </cell>
          <cell r="N778" t="str">
            <v>Bags</v>
          </cell>
          <cell r="O778">
            <v>50</v>
          </cell>
          <cell r="P778" t="str">
            <v>Nos.</v>
          </cell>
          <cell r="Q778">
            <v>50</v>
          </cell>
          <cell r="R778" t="str">
            <v>Nos.</v>
          </cell>
          <cell r="S778">
            <v>0</v>
          </cell>
          <cell r="T778">
            <v>0</v>
          </cell>
          <cell r="U778">
            <v>0</v>
          </cell>
          <cell r="V778">
            <v>0</v>
          </cell>
          <cell r="W778">
            <v>0</v>
          </cell>
          <cell r="X778">
            <v>0</v>
          </cell>
          <cell r="Y778">
            <v>0</v>
          </cell>
          <cell r="Z778">
            <v>0</v>
          </cell>
          <cell r="AA778">
            <v>0</v>
          </cell>
          <cell r="AB778">
            <v>0</v>
          </cell>
          <cell r="AC778">
            <v>0</v>
          </cell>
          <cell r="AD778">
            <v>0</v>
          </cell>
          <cell r="AE778">
            <v>0</v>
          </cell>
          <cell r="AF778">
            <v>0</v>
          </cell>
          <cell r="AG778">
            <v>0</v>
          </cell>
          <cell r="AH778">
            <v>0</v>
          </cell>
          <cell r="AI778">
            <v>100.372</v>
          </cell>
          <cell r="AJ778" t="str">
            <v>Y</v>
          </cell>
        </row>
        <row r="779">
          <cell r="A779" t="str">
            <v>09-32</v>
          </cell>
          <cell r="B779" t="str">
            <v>Making drip course 2"x1/2" under RCC slab edges in outer opening, in c/s mortar 1:2</v>
          </cell>
          <cell r="C779" t="str">
            <v>Rft</v>
          </cell>
          <cell r="D779" t="str">
            <v>9.26</v>
          </cell>
          <cell r="E779" t="str">
            <v>10.65</v>
          </cell>
          <cell r="F779" t="str">
            <v>m</v>
          </cell>
          <cell r="G779" t="str">
            <v>30.39</v>
          </cell>
          <cell r="H779">
            <v>34.93</v>
          </cell>
          <cell r="I779">
            <v>0</v>
          </cell>
          <cell r="J779">
            <v>0</v>
          </cell>
          <cell r="K779">
            <v>2E-3</v>
          </cell>
          <cell r="L779" t="str">
            <v>Bags</v>
          </cell>
          <cell r="M779">
            <v>7.0000000000000001E-3</v>
          </cell>
          <cell r="N779" t="str">
            <v>Bags</v>
          </cell>
          <cell r="O779">
            <v>0</v>
          </cell>
          <cell r="P779">
            <v>0</v>
          </cell>
          <cell r="Q779">
            <v>0</v>
          </cell>
          <cell r="R779">
            <v>0</v>
          </cell>
          <cell r="S779">
            <v>0</v>
          </cell>
          <cell r="T779">
            <v>0</v>
          </cell>
          <cell r="U779">
            <v>0</v>
          </cell>
          <cell r="V779">
            <v>0</v>
          </cell>
          <cell r="W779">
            <v>0</v>
          </cell>
          <cell r="X779">
            <v>0</v>
          </cell>
          <cell r="Y779">
            <v>0</v>
          </cell>
          <cell r="Z779">
            <v>0</v>
          </cell>
          <cell r="AA779">
            <v>0</v>
          </cell>
          <cell r="AB779">
            <v>0</v>
          </cell>
          <cell r="AC779">
            <v>0</v>
          </cell>
          <cell r="AD779">
            <v>0</v>
          </cell>
          <cell r="AE779">
            <v>0</v>
          </cell>
          <cell r="AF779">
            <v>0</v>
          </cell>
          <cell r="AG779">
            <v>0</v>
          </cell>
          <cell r="AH779">
            <v>0</v>
          </cell>
          <cell r="AI779">
            <v>9.0000000000000011E-3</v>
          </cell>
          <cell r="AJ779" t="str">
            <v>Y</v>
          </cell>
        </row>
        <row r="780">
          <cell r="A780" t="str">
            <v>09-33</v>
          </cell>
          <cell r="B780" t="str">
            <v>Supply and laying of twin GI sheet 20 SWG painted with bitumen &amp; polythene fim complete</v>
          </cell>
          <cell r="C780" t="str">
            <v>100 Sft</v>
          </cell>
          <cell r="D780" t="str">
            <v>2,445.28</v>
          </cell>
          <cell r="E780" t="str">
            <v>23,472.64</v>
          </cell>
          <cell r="F780" t="str">
            <v>m2</v>
          </cell>
          <cell r="G780" t="str">
            <v>263.11</v>
          </cell>
          <cell r="H780">
            <v>2525.66</v>
          </cell>
          <cell r="I780">
            <v>0</v>
          </cell>
          <cell r="J780">
            <v>0</v>
          </cell>
          <cell r="K780">
            <v>0</v>
          </cell>
          <cell r="L780">
            <v>0</v>
          </cell>
          <cell r="M780">
            <v>0</v>
          </cell>
          <cell r="N780">
            <v>0</v>
          </cell>
          <cell r="O780">
            <v>0</v>
          </cell>
          <cell r="P780">
            <v>0</v>
          </cell>
          <cell r="Q780">
            <v>0</v>
          </cell>
          <cell r="R780">
            <v>0</v>
          </cell>
          <cell r="S780">
            <v>9.9000000000000005E-2</v>
          </cell>
          <cell r="T780" t="str">
            <v>Kg</v>
          </cell>
          <cell r="U780">
            <v>0.01</v>
          </cell>
          <cell r="V780" t="str">
            <v>Kg</v>
          </cell>
          <cell r="W780">
            <v>0</v>
          </cell>
          <cell r="X780">
            <v>0</v>
          </cell>
          <cell r="Y780">
            <v>0</v>
          </cell>
          <cell r="Z780">
            <v>0</v>
          </cell>
          <cell r="AA780">
            <v>0</v>
          </cell>
          <cell r="AB780">
            <v>0</v>
          </cell>
          <cell r="AC780">
            <v>0</v>
          </cell>
          <cell r="AD780">
            <v>0</v>
          </cell>
          <cell r="AE780">
            <v>5</v>
          </cell>
          <cell r="AF780" t="str">
            <v>Kg</v>
          </cell>
          <cell r="AG780">
            <v>0.54</v>
          </cell>
          <cell r="AH780" t="str">
            <v>Kg</v>
          </cell>
          <cell r="AI780">
            <v>5.649</v>
          </cell>
          <cell r="AJ780" t="str">
            <v>Y</v>
          </cell>
        </row>
        <row r="781">
          <cell r="A781" t="str">
            <v>09-34-a</v>
          </cell>
          <cell r="B781" t="str">
            <v>Provide &amp; lay roof insulation complete with Thermopore sheet 1/2" thick</v>
          </cell>
          <cell r="C781" t="str">
            <v>Sft</v>
          </cell>
          <cell r="D781" t="str">
            <v>19.60</v>
          </cell>
          <cell r="E781" t="str">
            <v>86.43</v>
          </cell>
          <cell r="F781" t="str">
            <v>m2</v>
          </cell>
          <cell r="G781" t="str">
            <v>210.92</v>
          </cell>
          <cell r="H781">
            <v>930.01</v>
          </cell>
          <cell r="I781">
            <v>0</v>
          </cell>
          <cell r="J781">
            <v>0</v>
          </cell>
          <cell r="K781">
            <v>1.4E-2</v>
          </cell>
          <cell r="L781" t="str">
            <v>Bags</v>
          </cell>
          <cell r="M781">
            <v>0.151</v>
          </cell>
          <cell r="N781" t="str">
            <v>Bags</v>
          </cell>
          <cell r="O781">
            <v>3.601</v>
          </cell>
          <cell r="P781" t="str">
            <v>Nos.</v>
          </cell>
          <cell r="Q781">
            <v>38.76</v>
          </cell>
          <cell r="R781" t="str">
            <v>Nos.</v>
          </cell>
          <cell r="S781">
            <v>0</v>
          </cell>
          <cell r="T781">
            <v>0</v>
          </cell>
          <cell r="U781">
            <v>0</v>
          </cell>
          <cell r="V781">
            <v>0</v>
          </cell>
          <cell r="W781">
            <v>0</v>
          </cell>
          <cell r="X781">
            <v>0</v>
          </cell>
          <cell r="Y781">
            <v>0</v>
          </cell>
          <cell r="Z781">
            <v>0</v>
          </cell>
          <cell r="AA781">
            <v>0</v>
          </cell>
          <cell r="AB781">
            <v>0</v>
          </cell>
          <cell r="AC781">
            <v>0</v>
          </cell>
          <cell r="AD781">
            <v>0</v>
          </cell>
          <cell r="AE781">
            <v>4.4999999999999998E-2</v>
          </cell>
          <cell r="AF781" t="str">
            <v>Kg</v>
          </cell>
          <cell r="AG781">
            <v>0.48</v>
          </cell>
          <cell r="AH781" t="str">
            <v>Kg</v>
          </cell>
          <cell r="AI781">
            <v>43.050999999999995</v>
          </cell>
          <cell r="AJ781" t="str">
            <v>Y</v>
          </cell>
        </row>
        <row r="782">
          <cell r="A782" t="str">
            <v>09-34-b</v>
          </cell>
          <cell r="B782" t="str">
            <v>Provide &amp; lay roof insulation complete with Thermopore sheet 3/4" thick</v>
          </cell>
          <cell r="C782" t="str">
            <v>Sft</v>
          </cell>
          <cell r="D782" t="str">
            <v>19.60</v>
          </cell>
          <cell r="E782" t="str">
            <v>86.52</v>
          </cell>
          <cell r="F782" t="str">
            <v>m2</v>
          </cell>
          <cell r="G782" t="str">
            <v>210.92</v>
          </cell>
          <cell r="H782">
            <v>930.92</v>
          </cell>
          <cell r="I782">
            <v>0</v>
          </cell>
          <cell r="J782">
            <v>0</v>
          </cell>
          <cell r="K782">
            <v>1.4E-2</v>
          </cell>
          <cell r="L782" t="str">
            <v>Bags</v>
          </cell>
          <cell r="M782">
            <v>0.151</v>
          </cell>
          <cell r="N782" t="str">
            <v>Bags</v>
          </cell>
          <cell r="O782">
            <v>3.601</v>
          </cell>
          <cell r="P782" t="str">
            <v>Nos.</v>
          </cell>
          <cell r="Q782">
            <v>38.76</v>
          </cell>
          <cell r="R782" t="str">
            <v>Nos.</v>
          </cell>
          <cell r="S782">
            <v>0</v>
          </cell>
          <cell r="T782">
            <v>0</v>
          </cell>
          <cell r="U782">
            <v>0</v>
          </cell>
          <cell r="V782">
            <v>0</v>
          </cell>
          <cell r="W782">
            <v>0</v>
          </cell>
          <cell r="X782">
            <v>0</v>
          </cell>
          <cell r="Y782">
            <v>0</v>
          </cell>
          <cell r="Z782">
            <v>0</v>
          </cell>
          <cell r="AA782">
            <v>0</v>
          </cell>
          <cell r="AB782">
            <v>0</v>
          </cell>
          <cell r="AC782">
            <v>0</v>
          </cell>
          <cell r="AD782">
            <v>0</v>
          </cell>
          <cell r="AE782">
            <v>4.4999999999999998E-2</v>
          </cell>
          <cell r="AF782" t="str">
            <v>Kg</v>
          </cell>
          <cell r="AG782">
            <v>0.48</v>
          </cell>
          <cell r="AH782" t="str">
            <v>Kg</v>
          </cell>
          <cell r="AI782">
            <v>43.050999999999995</v>
          </cell>
          <cell r="AJ782" t="str">
            <v>Y</v>
          </cell>
        </row>
        <row r="783">
          <cell r="A783" t="str">
            <v>09-34-c</v>
          </cell>
          <cell r="B783" t="str">
            <v>Provide &amp; lay roof insulation complete with Thermopore sheet 1" thick</v>
          </cell>
          <cell r="C783" t="str">
            <v>Sft</v>
          </cell>
          <cell r="D783" t="str">
            <v>19.60</v>
          </cell>
          <cell r="E783" t="str">
            <v>91.36</v>
          </cell>
          <cell r="F783" t="str">
            <v>m2</v>
          </cell>
          <cell r="G783" t="str">
            <v>210.92</v>
          </cell>
          <cell r="H783">
            <v>983</v>
          </cell>
          <cell r="I783">
            <v>0</v>
          </cell>
          <cell r="J783">
            <v>0</v>
          </cell>
          <cell r="K783">
            <v>1.4E-2</v>
          </cell>
          <cell r="L783" t="str">
            <v>Bags</v>
          </cell>
          <cell r="M783">
            <v>0.151</v>
          </cell>
          <cell r="N783" t="str">
            <v>Bags</v>
          </cell>
          <cell r="O783">
            <v>3.601</v>
          </cell>
          <cell r="P783" t="str">
            <v>Nos.</v>
          </cell>
          <cell r="Q783">
            <v>38.76</v>
          </cell>
          <cell r="R783" t="str">
            <v>Nos.</v>
          </cell>
          <cell r="S783">
            <v>0</v>
          </cell>
          <cell r="T783">
            <v>0</v>
          </cell>
          <cell r="U783">
            <v>0</v>
          </cell>
          <cell r="V783">
            <v>0</v>
          </cell>
          <cell r="W783">
            <v>0</v>
          </cell>
          <cell r="X783">
            <v>0</v>
          </cell>
          <cell r="Y783">
            <v>0</v>
          </cell>
          <cell r="Z783">
            <v>0</v>
          </cell>
          <cell r="AA783">
            <v>0</v>
          </cell>
          <cell r="AB783">
            <v>0</v>
          </cell>
          <cell r="AC783">
            <v>0</v>
          </cell>
          <cell r="AD783">
            <v>0</v>
          </cell>
          <cell r="AE783">
            <v>4.4999999999999998E-2</v>
          </cell>
          <cell r="AF783" t="str">
            <v>Kg</v>
          </cell>
          <cell r="AG783">
            <v>0.48</v>
          </cell>
          <cell r="AH783" t="str">
            <v>Kg</v>
          </cell>
          <cell r="AI783">
            <v>43.050999999999995</v>
          </cell>
          <cell r="AJ783" t="str">
            <v>Y</v>
          </cell>
        </row>
        <row r="784">
          <cell r="A784" t="str">
            <v>09-35</v>
          </cell>
          <cell r="B784" t="str">
            <v>Providing and fixing AC rain water down pipe 4" dia, with shoe, tee, bend &amp; clamp etc</v>
          </cell>
          <cell r="C784" t="str">
            <v>Rft</v>
          </cell>
          <cell r="D784" t="str">
            <v>41.85</v>
          </cell>
          <cell r="E784" t="str">
            <v>650.54</v>
          </cell>
          <cell r="F784" t="str">
            <v>m</v>
          </cell>
          <cell r="G784" t="str">
            <v>137.30</v>
          </cell>
          <cell r="H784">
            <v>2134.3200000000002</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0</v>
          </cell>
          <cell r="AD784">
            <v>0</v>
          </cell>
          <cell r="AE784">
            <v>0</v>
          </cell>
          <cell r="AF784">
            <v>0</v>
          </cell>
          <cell r="AG784">
            <v>0</v>
          </cell>
          <cell r="AH784">
            <v>0</v>
          </cell>
          <cell r="AI784">
            <v>0</v>
          </cell>
          <cell r="AJ784" t="str">
            <v>N</v>
          </cell>
        </row>
        <row r="785">
          <cell r="A785" t="str">
            <v>09-36-a</v>
          </cell>
          <cell r="B785" t="str">
            <v xml:space="preserve">Making jharries in existing brick masonry For slabs upto 6" thick </v>
          </cell>
          <cell r="C785" t="str">
            <v>Rft</v>
          </cell>
          <cell r="D785" t="str">
            <v>23.38</v>
          </cell>
          <cell r="E785" t="str">
            <v>52.04</v>
          </cell>
          <cell r="F785" t="str">
            <v>m</v>
          </cell>
          <cell r="G785" t="str">
            <v>76.71</v>
          </cell>
          <cell r="H785">
            <v>170.75</v>
          </cell>
          <cell r="I785">
            <v>0</v>
          </cell>
          <cell r="J785">
            <v>0</v>
          </cell>
          <cell r="K785">
            <v>4.9000000000000002E-2</v>
          </cell>
          <cell r="L785" t="str">
            <v>Bags</v>
          </cell>
          <cell r="M785">
            <v>0.161</v>
          </cell>
          <cell r="N785" t="str">
            <v>Bags</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0.21000000000000002</v>
          </cell>
          <cell r="AJ785" t="str">
            <v>Y</v>
          </cell>
        </row>
        <row r="786">
          <cell r="A786" t="str">
            <v>09-36-b</v>
          </cell>
          <cell r="B786" t="str">
            <v>Making jharries in existing brick masonry For slabs  exceeding 6" to 12" thick</v>
          </cell>
          <cell r="C786" t="str">
            <v>Rft</v>
          </cell>
          <cell r="D786" t="str">
            <v>60.49</v>
          </cell>
          <cell r="E786" t="str">
            <v>64.54</v>
          </cell>
          <cell r="F786" t="str">
            <v>m</v>
          </cell>
          <cell r="G786" t="str">
            <v>198.47</v>
          </cell>
          <cell r="H786">
            <v>211.76</v>
          </cell>
          <cell r="I786">
            <v>0</v>
          </cell>
          <cell r="J786">
            <v>0</v>
          </cell>
          <cell r="K786">
            <v>6.0000000000000001E-3</v>
          </cell>
          <cell r="L786" t="str">
            <v>Bags</v>
          </cell>
          <cell r="M786">
            <v>0.02</v>
          </cell>
          <cell r="N786" t="str">
            <v>Bags</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0</v>
          </cell>
          <cell r="AG786">
            <v>0</v>
          </cell>
          <cell r="AH786">
            <v>0</v>
          </cell>
          <cell r="AI786">
            <v>2.6000000000000002E-2</v>
          </cell>
          <cell r="AJ786" t="str">
            <v>Y</v>
          </cell>
        </row>
        <row r="787">
          <cell r="A787" t="str">
            <v>09-37-a</v>
          </cell>
          <cell r="B787" t="str">
            <v>Making recess in existing brick masonry a) upto 1.0' height of girder or beam</v>
          </cell>
          <cell r="C787" t="str">
            <v>Each</v>
          </cell>
          <cell r="D787" t="str">
            <v>235.60</v>
          </cell>
          <cell r="E787" t="str">
            <v>264.95</v>
          </cell>
          <cell r="F787" t="str">
            <v>Each</v>
          </cell>
          <cell r="G787" t="str">
            <v>235.60</v>
          </cell>
          <cell r="H787">
            <v>264.95</v>
          </cell>
          <cell r="I787">
            <v>0</v>
          </cell>
          <cell r="J787">
            <v>0</v>
          </cell>
          <cell r="K787">
            <v>0.05</v>
          </cell>
          <cell r="L787" t="str">
            <v>Bags</v>
          </cell>
          <cell r="M787">
            <v>0.05</v>
          </cell>
          <cell r="N787" t="str">
            <v>Bags</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cell r="AF787">
            <v>0</v>
          </cell>
          <cell r="AG787">
            <v>0</v>
          </cell>
          <cell r="AH787">
            <v>0</v>
          </cell>
          <cell r="AI787">
            <v>0.1</v>
          </cell>
          <cell r="AJ787" t="str">
            <v>Y</v>
          </cell>
        </row>
        <row r="788">
          <cell r="A788" t="str">
            <v>09-37-b</v>
          </cell>
          <cell r="B788" t="str">
            <v>Making recess in existing brick masonry b) for every 6" additional height or part thereof</v>
          </cell>
          <cell r="C788" t="str">
            <v>Each</v>
          </cell>
          <cell r="D788" t="str">
            <v>97.65</v>
          </cell>
          <cell r="E788" t="str">
            <v>114.56</v>
          </cell>
          <cell r="F788" t="str">
            <v>Each</v>
          </cell>
          <cell r="G788" t="str">
            <v>97.65</v>
          </cell>
          <cell r="H788">
            <v>114.56</v>
          </cell>
          <cell r="I788">
            <v>0</v>
          </cell>
          <cell r="J788">
            <v>0</v>
          </cell>
          <cell r="K788">
            <v>2.5000000000000001E-2</v>
          </cell>
          <cell r="L788" t="str">
            <v>Bags</v>
          </cell>
          <cell r="M788">
            <v>2.5000000000000001E-2</v>
          </cell>
          <cell r="N788" t="str">
            <v>Bags</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v>0</v>
          </cell>
          <cell r="AD788">
            <v>0</v>
          </cell>
          <cell r="AE788">
            <v>0</v>
          </cell>
          <cell r="AF788">
            <v>0</v>
          </cell>
          <cell r="AG788">
            <v>0</v>
          </cell>
          <cell r="AH788">
            <v>0</v>
          </cell>
          <cell r="AI788">
            <v>0.05</v>
          </cell>
          <cell r="AJ788" t="str">
            <v>Y</v>
          </cell>
        </row>
        <row r="789">
          <cell r="A789" t="str">
            <v>09-38</v>
          </cell>
          <cell r="B789" t="str">
            <v>Hoisting RS Beams &amp; wooden beams and placing in position</v>
          </cell>
          <cell r="C789" t="str">
            <v>Each</v>
          </cell>
          <cell r="D789" t="str">
            <v>248.62</v>
          </cell>
          <cell r="E789" t="str">
            <v>248.62</v>
          </cell>
          <cell r="F789" t="str">
            <v>Each</v>
          </cell>
          <cell r="G789" t="str">
            <v>248.62</v>
          </cell>
          <cell r="H789">
            <v>248.62</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t="str">
            <v>N</v>
          </cell>
        </row>
        <row r="790">
          <cell r="A790" t="str">
            <v>09-39</v>
          </cell>
          <cell r="B790" t="str">
            <v>Hoisting and placing in position sahl ballies, over roof</v>
          </cell>
          <cell r="C790" t="str">
            <v>Each</v>
          </cell>
          <cell r="D790" t="str">
            <v>40.92</v>
          </cell>
          <cell r="E790" t="str">
            <v>40.92</v>
          </cell>
          <cell r="F790" t="str">
            <v>Each</v>
          </cell>
          <cell r="G790" t="str">
            <v>40.92</v>
          </cell>
          <cell r="H790">
            <v>40.92</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v>0</v>
          </cell>
          <cell r="AD790">
            <v>0</v>
          </cell>
          <cell r="AE790">
            <v>0</v>
          </cell>
          <cell r="AF790">
            <v>0</v>
          </cell>
          <cell r="AG790">
            <v>0</v>
          </cell>
          <cell r="AH790">
            <v>0</v>
          </cell>
          <cell r="AI790">
            <v>0</v>
          </cell>
          <cell r="AJ790" t="str">
            <v>N</v>
          </cell>
        </row>
        <row r="791">
          <cell r="A791" t="str">
            <v>09-40-a</v>
          </cell>
          <cell r="B791" t="str">
            <v>Hoist precast RCC/pre-stressed conc. battens a) From 5' to 6' long</v>
          </cell>
          <cell r="C791" t="str">
            <v>Each</v>
          </cell>
          <cell r="D791" t="str">
            <v>35.40</v>
          </cell>
          <cell r="E791" t="str">
            <v>35.40</v>
          </cell>
          <cell r="F791" t="str">
            <v>Each</v>
          </cell>
          <cell r="G791" t="str">
            <v>35.40</v>
          </cell>
          <cell r="H791">
            <v>35.4</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t="str">
            <v>N</v>
          </cell>
        </row>
        <row r="792">
          <cell r="A792" t="str">
            <v>09-40-b</v>
          </cell>
          <cell r="B792" t="str">
            <v>Hoist precast RCC/pre-stressed conc. battens b) Over 6' to 7' long</v>
          </cell>
          <cell r="C792" t="str">
            <v>Each</v>
          </cell>
          <cell r="D792" t="str">
            <v>52.70</v>
          </cell>
          <cell r="E792" t="str">
            <v>52.70</v>
          </cell>
          <cell r="F792" t="str">
            <v>Each</v>
          </cell>
          <cell r="G792" t="str">
            <v>52.70</v>
          </cell>
          <cell r="H792">
            <v>52.7</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0</v>
          </cell>
          <cell r="AF792">
            <v>0</v>
          </cell>
          <cell r="AG792">
            <v>0</v>
          </cell>
          <cell r="AH792">
            <v>0</v>
          </cell>
          <cell r="AI792">
            <v>0</v>
          </cell>
          <cell r="AJ792" t="str">
            <v>N</v>
          </cell>
        </row>
        <row r="793">
          <cell r="A793" t="str">
            <v>09-40-c</v>
          </cell>
          <cell r="B793" t="str">
            <v>Hoist precast RCC/pre-stressed conc. battens c) Over 7' to 8' long</v>
          </cell>
          <cell r="C793" t="str">
            <v>Each</v>
          </cell>
          <cell r="D793" t="str">
            <v>70.00</v>
          </cell>
          <cell r="E793" t="str">
            <v>70.00</v>
          </cell>
          <cell r="F793" t="str">
            <v>Each</v>
          </cell>
          <cell r="G793" t="str">
            <v>70.00</v>
          </cell>
          <cell r="H793">
            <v>70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0</v>
          </cell>
          <cell r="AG793">
            <v>0</v>
          </cell>
          <cell r="AH793">
            <v>0</v>
          </cell>
          <cell r="AI793">
            <v>0</v>
          </cell>
          <cell r="AJ793" t="str">
            <v>N</v>
          </cell>
        </row>
        <row r="794">
          <cell r="A794" t="str">
            <v>09-40-d</v>
          </cell>
          <cell r="B794" t="str">
            <v>Hoist precast RCC/pre-stressed conc. battens d) Over 8' to 9' long</v>
          </cell>
          <cell r="C794" t="str">
            <v>Each</v>
          </cell>
          <cell r="D794" t="str">
            <v>84.32</v>
          </cell>
          <cell r="E794" t="str">
            <v>84.32</v>
          </cell>
          <cell r="F794" t="str">
            <v>Each</v>
          </cell>
          <cell r="G794" t="str">
            <v>84.32</v>
          </cell>
          <cell r="H794">
            <v>84.32</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cell r="AF794">
            <v>0</v>
          </cell>
          <cell r="AG794">
            <v>0</v>
          </cell>
          <cell r="AH794">
            <v>0</v>
          </cell>
          <cell r="AI794">
            <v>0</v>
          </cell>
          <cell r="AJ794" t="str">
            <v>N</v>
          </cell>
        </row>
        <row r="795">
          <cell r="A795" t="str">
            <v>09-40-e</v>
          </cell>
          <cell r="B795" t="str">
            <v>Hoist precast RCC/pre-stressed conc. battens e) Exceeding 9' length</v>
          </cell>
          <cell r="C795" t="str">
            <v>Each</v>
          </cell>
          <cell r="D795" t="str">
            <v>105.40</v>
          </cell>
          <cell r="E795" t="str">
            <v>105.40</v>
          </cell>
          <cell r="F795" t="str">
            <v>Each</v>
          </cell>
          <cell r="G795" t="str">
            <v>105.40</v>
          </cell>
          <cell r="H795">
            <v>105.4</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t="str">
            <v>N</v>
          </cell>
        </row>
        <row r="796">
          <cell r="A796" t="str">
            <v>09-41-a</v>
          </cell>
          <cell r="B796" t="str">
            <v>Hoisting and placing in position RCC troughs Upto 10' in length</v>
          </cell>
          <cell r="C796" t="str">
            <v>Each</v>
          </cell>
          <cell r="D796" t="str">
            <v>105.40</v>
          </cell>
          <cell r="E796" t="str">
            <v>105.40</v>
          </cell>
          <cell r="F796" t="str">
            <v>Each</v>
          </cell>
          <cell r="G796" t="str">
            <v>105.40</v>
          </cell>
          <cell r="H796">
            <v>105.4</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v>0</v>
          </cell>
          <cell r="AD796">
            <v>0</v>
          </cell>
          <cell r="AE796">
            <v>0</v>
          </cell>
          <cell r="AF796">
            <v>0</v>
          </cell>
          <cell r="AG796">
            <v>0</v>
          </cell>
          <cell r="AH796">
            <v>0</v>
          </cell>
          <cell r="AI796">
            <v>0</v>
          </cell>
          <cell r="AJ796" t="str">
            <v>N</v>
          </cell>
        </row>
        <row r="797">
          <cell r="A797" t="str">
            <v>09-41-b</v>
          </cell>
          <cell r="B797" t="str">
            <v>Hoisting and placing in position RCC troughs Upto 11' in length</v>
          </cell>
          <cell r="C797" t="str">
            <v>Each</v>
          </cell>
          <cell r="D797" t="str">
            <v>140.80</v>
          </cell>
          <cell r="E797" t="str">
            <v>140.80</v>
          </cell>
          <cell r="F797" t="str">
            <v>Each</v>
          </cell>
          <cell r="G797" t="str">
            <v>140.80</v>
          </cell>
          <cell r="H797">
            <v>140.80000000000001</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t="str">
            <v>N</v>
          </cell>
        </row>
        <row r="798">
          <cell r="A798" t="str">
            <v>09-41-c</v>
          </cell>
          <cell r="B798" t="str">
            <v>Hoisting and placing in position RCC troughs Upto 12' in length</v>
          </cell>
          <cell r="C798" t="str">
            <v>Each</v>
          </cell>
          <cell r="D798" t="str">
            <v>175.40</v>
          </cell>
          <cell r="E798" t="str">
            <v>175.40</v>
          </cell>
          <cell r="F798" t="str">
            <v>Each</v>
          </cell>
          <cell r="G798" t="str">
            <v>175.40</v>
          </cell>
          <cell r="H798">
            <v>175.4</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0</v>
          </cell>
          <cell r="AC798">
            <v>0</v>
          </cell>
          <cell r="AD798">
            <v>0</v>
          </cell>
          <cell r="AE798">
            <v>0</v>
          </cell>
          <cell r="AF798">
            <v>0</v>
          </cell>
          <cell r="AG798">
            <v>0</v>
          </cell>
          <cell r="AH798">
            <v>0</v>
          </cell>
          <cell r="AI798">
            <v>0</v>
          </cell>
          <cell r="AJ798" t="str">
            <v>N</v>
          </cell>
        </row>
        <row r="799">
          <cell r="A799" t="str">
            <v>09-41-d</v>
          </cell>
          <cell r="B799" t="str">
            <v>Hoisting and placing in position RCC troughs Upto 13' in length</v>
          </cell>
          <cell r="C799" t="str">
            <v>Each</v>
          </cell>
          <cell r="D799" t="str">
            <v>190.59</v>
          </cell>
          <cell r="E799" t="str">
            <v>190.59</v>
          </cell>
          <cell r="F799" t="str">
            <v>Each</v>
          </cell>
          <cell r="G799" t="str">
            <v>190.59</v>
          </cell>
          <cell r="H799">
            <v>190.59</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cell r="AF799">
            <v>0</v>
          </cell>
          <cell r="AG799">
            <v>0</v>
          </cell>
          <cell r="AH799">
            <v>0</v>
          </cell>
          <cell r="AI799">
            <v>0</v>
          </cell>
          <cell r="AJ799" t="str">
            <v>N</v>
          </cell>
        </row>
        <row r="800">
          <cell r="A800" t="str">
            <v>09-41-e</v>
          </cell>
          <cell r="B800" t="str">
            <v>Hoisting and placing in position RCC troughs Upto 14' in length</v>
          </cell>
          <cell r="C800" t="str">
            <v>Each</v>
          </cell>
          <cell r="D800" t="str">
            <v>210.80</v>
          </cell>
          <cell r="E800" t="str">
            <v>210.80</v>
          </cell>
          <cell r="F800" t="str">
            <v>Each</v>
          </cell>
          <cell r="G800" t="str">
            <v>210.80</v>
          </cell>
          <cell r="H800">
            <v>210.8</v>
          </cell>
          <cell r="I800">
            <v>0</v>
          </cell>
          <cell r="J800">
            <v>0</v>
          </cell>
          <cell r="K800">
            <v>0</v>
          </cell>
          <cell r="L800">
            <v>0</v>
          </cell>
          <cell r="M800">
            <v>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0</v>
          </cell>
          <cell r="AC800">
            <v>0</v>
          </cell>
          <cell r="AD800">
            <v>0</v>
          </cell>
          <cell r="AE800">
            <v>0</v>
          </cell>
          <cell r="AF800">
            <v>0</v>
          </cell>
          <cell r="AG800">
            <v>0</v>
          </cell>
          <cell r="AH800">
            <v>0</v>
          </cell>
          <cell r="AI800">
            <v>0</v>
          </cell>
          <cell r="AJ800" t="str">
            <v>N</v>
          </cell>
        </row>
        <row r="801">
          <cell r="A801" t="str">
            <v>09-41-f</v>
          </cell>
          <cell r="B801" t="str">
            <v>Hoisting and placing in position RCC troughs Upto 15' in length</v>
          </cell>
          <cell r="C801" t="str">
            <v>Each</v>
          </cell>
          <cell r="D801" t="str">
            <v>231.88</v>
          </cell>
          <cell r="E801" t="str">
            <v>231.88</v>
          </cell>
          <cell r="F801" t="str">
            <v>Each</v>
          </cell>
          <cell r="G801" t="str">
            <v>231.88</v>
          </cell>
          <cell r="H801">
            <v>231.88</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t="str">
            <v>N</v>
          </cell>
        </row>
        <row r="802">
          <cell r="A802" t="str">
            <v>09-41-g</v>
          </cell>
          <cell r="B802" t="str">
            <v>Hoisting and placing in position RCC troughs Upto 16' in length</v>
          </cell>
          <cell r="C802" t="str">
            <v>Each</v>
          </cell>
          <cell r="D802" t="str">
            <v>263.50</v>
          </cell>
          <cell r="E802" t="str">
            <v>263.50</v>
          </cell>
          <cell r="F802" t="str">
            <v>Each</v>
          </cell>
          <cell r="G802" t="str">
            <v>263.50</v>
          </cell>
          <cell r="H802">
            <v>263.5</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0</v>
          </cell>
          <cell r="AG802">
            <v>0</v>
          </cell>
          <cell r="AH802">
            <v>0</v>
          </cell>
          <cell r="AI802">
            <v>0</v>
          </cell>
          <cell r="AJ802" t="str">
            <v>N</v>
          </cell>
        </row>
        <row r="803">
          <cell r="A803" t="str">
            <v>09-41-h</v>
          </cell>
          <cell r="B803" t="str">
            <v>Hoisting and placing in position RCC troughs Upto 17' in length</v>
          </cell>
          <cell r="C803" t="str">
            <v>Each</v>
          </cell>
          <cell r="D803" t="str">
            <v>300.20</v>
          </cell>
          <cell r="E803" t="str">
            <v>300.20</v>
          </cell>
          <cell r="F803" t="str">
            <v>Each</v>
          </cell>
          <cell r="G803" t="str">
            <v>300.20</v>
          </cell>
          <cell r="H803">
            <v>300.2</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t="str">
            <v>N</v>
          </cell>
        </row>
        <row r="804">
          <cell r="A804" t="str">
            <v>09-41-i</v>
          </cell>
          <cell r="B804" t="str">
            <v>Hoisting and placing in position RCC troughs Upto 18' in length</v>
          </cell>
          <cell r="C804" t="str">
            <v>Each</v>
          </cell>
          <cell r="D804" t="str">
            <v>351.60</v>
          </cell>
          <cell r="E804" t="str">
            <v>351.60</v>
          </cell>
          <cell r="F804" t="str">
            <v>Each</v>
          </cell>
          <cell r="G804" t="str">
            <v>351.60</v>
          </cell>
          <cell r="H804">
            <v>351.6</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0</v>
          </cell>
          <cell r="AC804">
            <v>0</v>
          </cell>
          <cell r="AD804">
            <v>0</v>
          </cell>
          <cell r="AE804">
            <v>0</v>
          </cell>
          <cell r="AF804">
            <v>0</v>
          </cell>
          <cell r="AG804">
            <v>0</v>
          </cell>
          <cell r="AH804">
            <v>0</v>
          </cell>
          <cell r="AI804">
            <v>0</v>
          </cell>
          <cell r="AJ804" t="str">
            <v>N</v>
          </cell>
        </row>
        <row r="805">
          <cell r="A805" t="str">
            <v>09-41-j</v>
          </cell>
          <cell r="B805" t="str">
            <v>Hoisting and placing in position RCC troughs Upto 19' in length</v>
          </cell>
          <cell r="C805" t="str">
            <v>Each</v>
          </cell>
          <cell r="D805" t="str">
            <v>421.60</v>
          </cell>
          <cell r="E805" t="str">
            <v>421.60</v>
          </cell>
          <cell r="F805" t="str">
            <v>Each</v>
          </cell>
          <cell r="G805" t="str">
            <v>421.60</v>
          </cell>
          <cell r="H805">
            <v>421.6</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t="str">
            <v>N</v>
          </cell>
        </row>
        <row r="806">
          <cell r="A806" t="str">
            <v>09-41-k</v>
          </cell>
          <cell r="B806" t="str">
            <v>Hoisting and placing in position RCC troughs Upto 20' in length</v>
          </cell>
          <cell r="C806" t="str">
            <v>Each</v>
          </cell>
          <cell r="D806" t="str">
            <v>527.00</v>
          </cell>
          <cell r="E806" t="str">
            <v>527.00</v>
          </cell>
          <cell r="F806" t="str">
            <v>Each</v>
          </cell>
          <cell r="G806" t="str">
            <v>527.00</v>
          </cell>
          <cell r="H806">
            <v>527</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t="str">
            <v>N</v>
          </cell>
        </row>
        <row r="807">
          <cell r="A807" t="str">
            <v>09-42-a</v>
          </cell>
          <cell r="B807" t="str">
            <v>Hoist &amp; place in position RCC inverted battens Upto 10' span</v>
          </cell>
          <cell r="C807" t="str">
            <v>Each</v>
          </cell>
          <cell r="D807" t="str">
            <v>84.32</v>
          </cell>
          <cell r="E807" t="str">
            <v>84.32</v>
          </cell>
          <cell r="F807" t="str">
            <v>Each</v>
          </cell>
          <cell r="G807" t="str">
            <v>84.32</v>
          </cell>
          <cell r="H807">
            <v>84.32</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t="str">
            <v>N</v>
          </cell>
        </row>
        <row r="808">
          <cell r="A808" t="str">
            <v>09-42-b</v>
          </cell>
          <cell r="B808" t="str">
            <v>Hoist &amp; place in position RCC inverted battens Upto 12' span</v>
          </cell>
          <cell r="C808" t="str">
            <v>Each</v>
          </cell>
          <cell r="D808" t="str">
            <v>168.64</v>
          </cell>
          <cell r="E808" t="str">
            <v>168.64</v>
          </cell>
          <cell r="F808" t="str">
            <v>Each</v>
          </cell>
          <cell r="G808" t="str">
            <v>168.64</v>
          </cell>
          <cell r="H808">
            <v>168.64</v>
          </cell>
          <cell r="I808">
            <v>0</v>
          </cell>
          <cell r="J808">
            <v>0</v>
          </cell>
          <cell r="K808">
            <v>0</v>
          </cell>
          <cell r="L808">
            <v>0</v>
          </cell>
          <cell r="M808">
            <v>0</v>
          </cell>
          <cell r="N808">
            <v>0</v>
          </cell>
          <cell r="O808">
            <v>0</v>
          </cell>
          <cell r="P808">
            <v>0</v>
          </cell>
          <cell r="Q808">
            <v>0</v>
          </cell>
          <cell r="R808">
            <v>0</v>
          </cell>
          <cell r="S808">
            <v>0</v>
          </cell>
          <cell r="T808">
            <v>0</v>
          </cell>
          <cell r="U808">
            <v>0</v>
          </cell>
          <cell r="V808">
            <v>0</v>
          </cell>
          <cell r="W808">
            <v>0</v>
          </cell>
          <cell r="X808">
            <v>0</v>
          </cell>
          <cell r="Y808">
            <v>0</v>
          </cell>
          <cell r="Z808">
            <v>0</v>
          </cell>
          <cell r="AA808">
            <v>0</v>
          </cell>
          <cell r="AB808">
            <v>0</v>
          </cell>
          <cell r="AC808">
            <v>0</v>
          </cell>
          <cell r="AD808">
            <v>0</v>
          </cell>
          <cell r="AE808">
            <v>0</v>
          </cell>
          <cell r="AF808">
            <v>0</v>
          </cell>
          <cell r="AG808">
            <v>0</v>
          </cell>
          <cell r="AH808">
            <v>0</v>
          </cell>
          <cell r="AI808">
            <v>0</v>
          </cell>
          <cell r="AJ808" t="str">
            <v>N</v>
          </cell>
        </row>
        <row r="809">
          <cell r="A809" t="str">
            <v>09-42-c</v>
          </cell>
          <cell r="B809" t="str">
            <v>Hoist &amp; place in position RCC inverted battens Upto 13' span</v>
          </cell>
          <cell r="C809" t="str">
            <v>Each</v>
          </cell>
          <cell r="D809" t="str">
            <v>211.42</v>
          </cell>
          <cell r="E809" t="str">
            <v>211.42</v>
          </cell>
          <cell r="F809" t="str">
            <v>Each</v>
          </cell>
          <cell r="G809" t="str">
            <v>211.42</v>
          </cell>
          <cell r="H809">
            <v>211.42</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t="str">
            <v>N</v>
          </cell>
        </row>
        <row r="810">
          <cell r="A810" t="str">
            <v>09-42-d</v>
          </cell>
          <cell r="B810" t="str">
            <v>Hoist &amp; place in position RCC inverted battens Upto 14' span</v>
          </cell>
          <cell r="C810" t="str">
            <v>Each</v>
          </cell>
          <cell r="D810" t="str">
            <v>254.20</v>
          </cell>
          <cell r="E810" t="str">
            <v>254.20</v>
          </cell>
          <cell r="F810" t="str">
            <v>Each</v>
          </cell>
          <cell r="G810" t="str">
            <v>254.20</v>
          </cell>
          <cell r="H810">
            <v>254.2</v>
          </cell>
          <cell r="I810">
            <v>0</v>
          </cell>
          <cell r="J810">
            <v>0</v>
          </cell>
          <cell r="K810">
            <v>0</v>
          </cell>
          <cell r="L810">
            <v>0</v>
          </cell>
          <cell r="M810">
            <v>0</v>
          </cell>
          <cell r="N810">
            <v>0</v>
          </cell>
          <cell r="O810">
            <v>0</v>
          </cell>
          <cell r="P810">
            <v>0</v>
          </cell>
          <cell r="Q810">
            <v>0</v>
          </cell>
          <cell r="R810">
            <v>0</v>
          </cell>
          <cell r="S810">
            <v>0</v>
          </cell>
          <cell r="T810">
            <v>0</v>
          </cell>
          <cell r="U810">
            <v>0</v>
          </cell>
          <cell r="V810">
            <v>0</v>
          </cell>
          <cell r="W810">
            <v>0</v>
          </cell>
          <cell r="X810">
            <v>0</v>
          </cell>
          <cell r="Y810">
            <v>0</v>
          </cell>
          <cell r="Z810">
            <v>0</v>
          </cell>
          <cell r="AA810">
            <v>0</v>
          </cell>
          <cell r="AB810">
            <v>0</v>
          </cell>
          <cell r="AC810">
            <v>0</v>
          </cell>
          <cell r="AD810">
            <v>0</v>
          </cell>
          <cell r="AE810">
            <v>0</v>
          </cell>
          <cell r="AF810">
            <v>0</v>
          </cell>
          <cell r="AG810">
            <v>0</v>
          </cell>
          <cell r="AH810">
            <v>0</v>
          </cell>
          <cell r="AI810">
            <v>0</v>
          </cell>
          <cell r="AJ810" t="str">
            <v>N</v>
          </cell>
        </row>
        <row r="811">
          <cell r="A811" t="str">
            <v>09-42-e</v>
          </cell>
          <cell r="B811" t="str">
            <v>Hoist &amp; place in position RCC inverted battens Upto 15' span</v>
          </cell>
          <cell r="C811" t="str">
            <v>Each</v>
          </cell>
          <cell r="D811" t="str">
            <v>279.62</v>
          </cell>
          <cell r="E811" t="str">
            <v>279.62</v>
          </cell>
          <cell r="F811" t="str">
            <v>Each</v>
          </cell>
          <cell r="G811" t="str">
            <v>279.62</v>
          </cell>
          <cell r="H811">
            <v>279.62</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cell r="AF811">
            <v>0</v>
          </cell>
          <cell r="AG811">
            <v>0</v>
          </cell>
          <cell r="AH811">
            <v>0</v>
          </cell>
          <cell r="AI811">
            <v>0</v>
          </cell>
          <cell r="AJ811" t="str">
            <v>N</v>
          </cell>
        </row>
        <row r="812">
          <cell r="A812" t="str">
            <v>09-42-f</v>
          </cell>
          <cell r="B812" t="str">
            <v>Hoist &amp; place in position RCC inverted battens Upto 16' span</v>
          </cell>
          <cell r="C812" t="str">
            <v>Each</v>
          </cell>
          <cell r="D812" t="str">
            <v>317.75</v>
          </cell>
          <cell r="E812" t="str">
            <v>317.75</v>
          </cell>
          <cell r="F812" t="str">
            <v>Each</v>
          </cell>
          <cell r="G812" t="str">
            <v>317.75</v>
          </cell>
          <cell r="H812">
            <v>317.75</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cell r="AF812">
            <v>0</v>
          </cell>
          <cell r="AG812">
            <v>0</v>
          </cell>
          <cell r="AH812">
            <v>0</v>
          </cell>
          <cell r="AI812">
            <v>0</v>
          </cell>
          <cell r="AJ812" t="str">
            <v>N</v>
          </cell>
        </row>
        <row r="813">
          <cell r="A813" t="str">
            <v>09-42-g</v>
          </cell>
          <cell r="B813" t="str">
            <v>Hoist &amp; place in position RCC inverted battens Upto 18' span</v>
          </cell>
          <cell r="C813" t="str">
            <v>Each</v>
          </cell>
          <cell r="D813" t="str">
            <v>424.51</v>
          </cell>
          <cell r="E813" t="str">
            <v>424.51</v>
          </cell>
          <cell r="F813" t="str">
            <v>Each</v>
          </cell>
          <cell r="G813" t="str">
            <v>424.51</v>
          </cell>
          <cell r="H813">
            <v>424.51</v>
          </cell>
          <cell r="I813">
            <v>0</v>
          </cell>
          <cell r="J813">
            <v>0</v>
          </cell>
          <cell r="K813">
            <v>0</v>
          </cell>
          <cell r="L813">
            <v>0</v>
          </cell>
          <cell r="M813">
            <v>0</v>
          </cell>
          <cell r="N813">
            <v>0</v>
          </cell>
          <cell r="O813">
            <v>0</v>
          </cell>
          <cell r="P813">
            <v>0</v>
          </cell>
          <cell r="Q813">
            <v>0</v>
          </cell>
          <cell r="R813">
            <v>0</v>
          </cell>
          <cell r="S813">
            <v>0</v>
          </cell>
          <cell r="T813">
            <v>0</v>
          </cell>
          <cell r="U813">
            <v>0</v>
          </cell>
          <cell r="V813">
            <v>0</v>
          </cell>
          <cell r="W813">
            <v>0</v>
          </cell>
          <cell r="X813">
            <v>0</v>
          </cell>
          <cell r="Y813">
            <v>0</v>
          </cell>
          <cell r="Z813">
            <v>0</v>
          </cell>
          <cell r="AA813">
            <v>0</v>
          </cell>
          <cell r="AB813">
            <v>0</v>
          </cell>
          <cell r="AC813">
            <v>0</v>
          </cell>
          <cell r="AD813">
            <v>0</v>
          </cell>
          <cell r="AE813">
            <v>0</v>
          </cell>
          <cell r="AF813">
            <v>0</v>
          </cell>
          <cell r="AG813">
            <v>0</v>
          </cell>
          <cell r="AH813">
            <v>0</v>
          </cell>
          <cell r="AI813">
            <v>0</v>
          </cell>
          <cell r="AJ813" t="str">
            <v>N</v>
          </cell>
        </row>
        <row r="814">
          <cell r="A814" t="str">
            <v>09-42-h</v>
          </cell>
          <cell r="B814" t="str">
            <v>Hoist &amp; place in position RCC inverted battens Upto 20'  span</v>
          </cell>
          <cell r="C814" t="str">
            <v>Each</v>
          </cell>
          <cell r="D814" t="str">
            <v>635.50</v>
          </cell>
          <cell r="E814" t="str">
            <v>635.50</v>
          </cell>
          <cell r="F814" t="str">
            <v>Each</v>
          </cell>
          <cell r="G814" t="str">
            <v>635.50</v>
          </cell>
          <cell r="H814">
            <v>635.5</v>
          </cell>
          <cell r="I814">
            <v>0</v>
          </cell>
          <cell r="J814">
            <v>0</v>
          </cell>
          <cell r="K814">
            <v>0</v>
          </cell>
          <cell r="L814">
            <v>0</v>
          </cell>
          <cell r="M814">
            <v>0</v>
          </cell>
          <cell r="N814">
            <v>0</v>
          </cell>
          <cell r="O814">
            <v>0</v>
          </cell>
          <cell r="P814">
            <v>0</v>
          </cell>
          <cell r="Q814">
            <v>0</v>
          </cell>
          <cell r="R814">
            <v>0</v>
          </cell>
          <cell r="S814">
            <v>0</v>
          </cell>
          <cell r="T814">
            <v>0</v>
          </cell>
          <cell r="U814">
            <v>0</v>
          </cell>
          <cell r="V814">
            <v>0</v>
          </cell>
          <cell r="W814">
            <v>0</v>
          </cell>
          <cell r="X814">
            <v>0</v>
          </cell>
          <cell r="Y814">
            <v>0</v>
          </cell>
          <cell r="Z814">
            <v>0</v>
          </cell>
          <cell r="AA814">
            <v>0</v>
          </cell>
          <cell r="AB814">
            <v>0</v>
          </cell>
          <cell r="AC814">
            <v>0</v>
          </cell>
          <cell r="AD814">
            <v>0</v>
          </cell>
          <cell r="AE814">
            <v>0</v>
          </cell>
          <cell r="AF814">
            <v>0</v>
          </cell>
          <cell r="AG814">
            <v>0</v>
          </cell>
          <cell r="AH814">
            <v>0</v>
          </cell>
          <cell r="AI814">
            <v>0</v>
          </cell>
          <cell r="AJ814" t="str">
            <v>N</v>
          </cell>
        </row>
        <row r="815">
          <cell r="A815" t="str">
            <v>09-43</v>
          </cell>
          <cell r="B815" t="str">
            <v>RCC spout including fixing in position, with top and bottom khuras</v>
          </cell>
          <cell r="C815" t="str">
            <v>Each</v>
          </cell>
          <cell r="D815" t="str">
            <v>434.00</v>
          </cell>
          <cell r="E815" t="str">
            <v>675.70</v>
          </cell>
          <cell r="F815" t="str">
            <v>Each</v>
          </cell>
          <cell r="G815" t="str">
            <v>434.00</v>
          </cell>
          <cell r="H815">
            <v>675.7</v>
          </cell>
          <cell r="I815">
            <v>0</v>
          </cell>
          <cell r="J815">
            <v>0</v>
          </cell>
          <cell r="K815">
            <v>0.25</v>
          </cell>
          <cell r="L815" t="str">
            <v>Bags</v>
          </cell>
          <cell r="M815">
            <v>0.25</v>
          </cell>
          <cell r="N815" t="str">
            <v>Bags</v>
          </cell>
          <cell r="O815">
            <v>0</v>
          </cell>
          <cell r="P815">
            <v>0</v>
          </cell>
          <cell r="Q815">
            <v>0</v>
          </cell>
          <cell r="R815">
            <v>0</v>
          </cell>
          <cell r="S815">
            <v>0.75</v>
          </cell>
          <cell r="T815" t="str">
            <v>Kg</v>
          </cell>
          <cell r="U815">
            <v>0.75</v>
          </cell>
          <cell r="V815" t="str">
            <v>Kg</v>
          </cell>
          <cell r="W815">
            <v>0</v>
          </cell>
          <cell r="X815">
            <v>0</v>
          </cell>
          <cell r="Y815">
            <v>0</v>
          </cell>
          <cell r="Z815">
            <v>0</v>
          </cell>
          <cell r="AA815">
            <v>0</v>
          </cell>
          <cell r="AB815">
            <v>0</v>
          </cell>
          <cell r="AC815">
            <v>0</v>
          </cell>
          <cell r="AD815">
            <v>0</v>
          </cell>
          <cell r="AE815">
            <v>0</v>
          </cell>
          <cell r="AF815">
            <v>0</v>
          </cell>
          <cell r="AG815">
            <v>0</v>
          </cell>
          <cell r="AH815">
            <v>0</v>
          </cell>
          <cell r="AI815">
            <v>2</v>
          </cell>
          <cell r="AJ815" t="str">
            <v>Y</v>
          </cell>
        </row>
        <row r="816">
          <cell r="A816" t="str">
            <v>09-44</v>
          </cell>
          <cell r="B816" t="str">
            <v>P/F Burnt Brick Tile Roofing over Tee Iron and Steel Girder, in 1:6 c/s mortar (12' max span)</v>
          </cell>
          <cell r="C816" t="str">
            <v>100 Sft</v>
          </cell>
          <cell r="D816" t="str">
            <v>4,032.39</v>
          </cell>
          <cell r="E816" t="str">
            <v>31,654.02</v>
          </cell>
          <cell r="F816" t="str">
            <v>m2</v>
          </cell>
          <cell r="G816" t="str">
            <v>433.88</v>
          </cell>
          <cell r="H816">
            <v>3405.97</v>
          </cell>
          <cell r="I816">
            <v>0</v>
          </cell>
          <cell r="J816">
            <v>0</v>
          </cell>
          <cell r="K816">
            <v>0.32500000000000001</v>
          </cell>
          <cell r="L816" t="str">
            <v>Bags</v>
          </cell>
          <cell r="M816">
            <v>3.5000000000000003E-2</v>
          </cell>
          <cell r="N816" t="str">
            <v>Bags</v>
          </cell>
          <cell r="O816">
            <v>355.72</v>
          </cell>
          <cell r="P816" t="str">
            <v>Nos.</v>
          </cell>
          <cell r="Q816">
            <v>38.29</v>
          </cell>
          <cell r="R816" t="str">
            <v>Nos.</v>
          </cell>
          <cell r="S816">
            <v>0</v>
          </cell>
          <cell r="T816">
            <v>0</v>
          </cell>
          <cell r="U816">
            <v>0</v>
          </cell>
          <cell r="V816">
            <v>0</v>
          </cell>
          <cell r="W816">
            <v>0</v>
          </cell>
          <cell r="X816">
            <v>0</v>
          </cell>
          <cell r="Y816">
            <v>0</v>
          </cell>
          <cell r="Z816">
            <v>0</v>
          </cell>
          <cell r="AA816">
            <v>0</v>
          </cell>
          <cell r="AB816">
            <v>0</v>
          </cell>
          <cell r="AC816">
            <v>0</v>
          </cell>
          <cell r="AD816">
            <v>0</v>
          </cell>
          <cell r="AE816">
            <v>0</v>
          </cell>
          <cell r="AF816">
            <v>0</v>
          </cell>
          <cell r="AG816">
            <v>0</v>
          </cell>
          <cell r="AH816">
            <v>0</v>
          </cell>
          <cell r="AI816">
            <v>394.37000000000006</v>
          </cell>
          <cell r="AJ816" t="str">
            <v>Y</v>
          </cell>
        </row>
        <row r="817">
          <cell r="A817" t="str">
            <v>09-45</v>
          </cell>
          <cell r="B817" t="str">
            <v>Providing and Laying Prestressed Roof of Slab/Girder, 2" thick PCC 1:2:4 with chicken mesh, polythene, mud, tar</v>
          </cell>
          <cell r="C817" t="str">
            <v>Sft</v>
          </cell>
          <cell r="D817" t="str">
            <v>35.84</v>
          </cell>
          <cell r="E817" t="str">
            <v>188.85</v>
          </cell>
          <cell r="F817" t="str">
            <v>m2</v>
          </cell>
          <cell r="G817" t="str">
            <v>385.64</v>
          </cell>
          <cell r="H817">
            <v>2031.99</v>
          </cell>
          <cell r="I817">
            <v>0</v>
          </cell>
          <cell r="J817">
            <v>0</v>
          </cell>
          <cell r="K817">
            <v>2.8000000000000001E-2</v>
          </cell>
          <cell r="L817" t="str">
            <v>Bags</v>
          </cell>
          <cell r="M817">
            <v>0.30099999999999999</v>
          </cell>
          <cell r="N817" t="str">
            <v>Bags</v>
          </cell>
          <cell r="O817">
            <v>0</v>
          </cell>
          <cell r="P817">
            <v>0</v>
          </cell>
          <cell r="Q817">
            <v>0</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cell r="AF817">
            <v>0</v>
          </cell>
          <cell r="AG817">
            <v>0</v>
          </cell>
          <cell r="AH817">
            <v>0</v>
          </cell>
          <cell r="AI817">
            <v>0.32900000000000001</v>
          </cell>
          <cell r="AJ817" t="str">
            <v>Y</v>
          </cell>
        </row>
        <row r="818">
          <cell r="A818" t="str">
            <v>10-01</v>
          </cell>
          <cell r="B818" t="str">
            <v>Laying murum flooring complete as per specs</v>
          </cell>
          <cell r="C818" t="str">
            <v>100 Sft</v>
          </cell>
          <cell r="D818" t="str">
            <v>1,922.00</v>
          </cell>
          <cell r="E818" t="str">
            <v>5,929.52</v>
          </cell>
          <cell r="F818" t="str">
            <v>m2</v>
          </cell>
          <cell r="G818" t="str">
            <v>206.81</v>
          </cell>
          <cell r="H818">
            <v>638.02</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0</v>
          </cell>
          <cell r="AF818">
            <v>0</v>
          </cell>
          <cell r="AG818">
            <v>0</v>
          </cell>
          <cell r="AH818">
            <v>0</v>
          </cell>
          <cell r="AI818">
            <v>0</v>
          </cell>
          <cell r="AJ818" t="str">
            <v>N</v>
          </cell>
        </row>
        <row r="819">
          <cell r="A819" t="str">
            <v>10-02</v>
          </cell>
          <cell r="B819" t="str">
            <v>Earth flooring 6" thick consolidated layer of moistened earth, including ramming</v>
          </cell>
          <cell r="C819" t="str">
            <v>100 Sft</v>
          </cell>
          <cell r="D819" t="str">
            <v>643.25</v>
          </cell>
          <cell r="E819" t="str">
            <v>1,490.25</v>
          </cell>
          <cell r="F819" t="str">
            <v>m2</v>
          </cell>
          <cell r="G819" t="str">
            <v>69.21</v>
          </cell>
          <cell r="H819">
            <v>160.35</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v>0</v>
          </cell>
          <cell r="AD819">
            <v>0</v>
          </cell>
          <cell r="AE819">
            <v>0</v>
          </cell>
          <cell r="AF819">
            <v>0</v>
          </cell>
          <cell r="AG819">
            <v>0</v>
          </cell>
          <cell r="AH819">
            <v>0</v>
          </cell>
          <cell r="AI819">
            <v>0</v>
          </cell>
          <cell r="AJ819" t="str">
            <v>N</v>
          </cell>
        </row>
        <row r="820">
          <cell r="A820" t="str">
            <v>10-03-a</v>
          </cell>
          <cell r="B820" t="str">
            <v>Provide, lay, water &amp; ram clean coarse sand under floor / brick paving, complete</v>
          </cell>
          <cell r="C820" t="str">
            <v>100 Cft</v>
          </cell>
          <cell r="D820" t="str">
            <v>2,536.98</v>
          </cell>
          <cell r="E820" t="str">
            <v>3,413.83</v>
          </cell>
          <cell r="F820" t="str">
            <v>m3</v>
          </cell>
          <cell r="G820" t="str">
            <v>895.93</v>
          </cell>
          <cell r="H820">
            <v>1205.5899999999999</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cell r="AF820">
            <v>0</v>
          </cell>
          <cell r="AG820">
            <v>0</v>
          </cell>
          <cell r="AH820">
            <v>0</v>
          </cell>
          <cell r="AI820">
            <v>0</v>
          </cell>
          <cell r="AJ820" t="str">
            <v>N</v>
          </cell>
        </row>
        <row r="821">
          <cell r="A821" t="str">
            <v>10-03-b</v>
          </cell>
          <cell r="B821" t="str">
            <v>Provide, lay, water &amp; ram brick ballast 1.5" to 2" guage mixed with 25% sand for floor foundations</v>
          </cell>
          <cell r="C821" t="str">
            <v>100 Cft</v>
          </cell>
          <cell r="D821" t="str">
            <v>5,076.13</v>
          </cell>
          <cell r="E821" t="str">
            <v>9,002.18</v>
          </cell>
          <cell r="F821" t="str">
            <v>m3</v>
          </cell>
          <cell r="G821" t="str">
            <v>1,792.62</v>
          </cell>
          <cell r="H821">
            <v>3179.09</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v>0</v>
          </cell>
          <cell r="AD821">
            <v>0</v>
          </cell>
          <cell r="AE821">
            <v>0</v>
          </cell>
          <cell r="AF821">
            <v>0</v>
          </cell>
          <cell r="AG821">
            <v>0</v>
          </cell>
          <cell r="AH821">
            <v>0</v>
          </cell>
          <cell r="AI821">
            <v>0</v>
          </cell>
          <cell r="AJ821" t="str">
            <v>N</v>
          </cell>
        </row>
        <row r="822">
          <cell r="A822" t="str">
            <v>10-04</v>
          </cell>
          <cell r="B822" t="str">
            <v>Mud floor of 6" thick consolidated layer of moist earth &amp; finished off with 1" mud plaster</v>
          </cell>
          <cell r="C822" t="str">
            <v>100 Sft</v>
          </cell>
          <cell r="D822" t="str">
            <v>1,240.00</v>
          </cell>
          <cell r="E822" t="str">
            <v>2,415.21</v>
          </cell>
          <cell r="F822" t="str">
            <v>m2</v>
          </cell>
          <cell r="G822" t="str">
            <v>133.42</v>
          </cell>
          <cell r="H822">
            <v>259.88</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v>0</v>
          </cell>
          <cell r="AD822">
            <v>0</v>
          </cell>
          <cell r="AE822">
            <v>0</v>
          </cell>
          <cell r="AF822">
            <v>0</v>
          </cell>
          <cell r="AG822">
            <v>0</v>
          </cell>
          <cell r="AH822">
            <v>0</v>
          </cell>
          <cell r="AI822">
            <v>0</v>
          </cell>
          <cell r="AJ822" t="str">
            <v>N</v>
          </cell>
        </row>
        <row r="823">
          <cell r="A823" t="str">
            <v>10-05</v>
          </cell>
          <cell r="B823" t="str">
            <v>Dry brick paving laid flat,sand grouted, including prep. Of bed, by 1/2" thick mud plaster</v>
          </cell>
          <cell r="C823" t="str">
            <v>100 Sft</v>
          </cell>
          <cell r="D823" t="str">
            <v>858.70</v>
          </cell>
          <cell r="E823" t="str">
            <v>3,808.07</v>
          </cell>
          <cell r="F823" t="str">
            <v>m2</v>
          </cell>
          <cell r="G823" t="str">
            <v>92.40</v>
          </cell>
          <cell r="H823">
            <v>409.75</v>
          </cell>
          <cell r="I823">
            <v>0</v>
          </cell>
          <cell r="J823">
            <v>0</v>
          </cell>
          <cell r="K823">
            <v>0</v>
          </cell>
          <cell r="L823">
            <v>0</v>
          </cell>
          <cell r="M823">
            <v>0</v>
          </cell>
          <cell r="N823">
            <v>0</v>
          </cell>
          <cell r="O823">
            <v>350</v>
          </cell>
          <cell r="P823" t="str">
            <v>Nos.</v>
          </cell>
          <cell r="Q823">
            <v>37.67</v>
          </cell>
          <cell r="R823" t="str">
            <v>Nos.</v>
          </cell>
          <cell r="S823">
            <v>0</v>
          </cell>
          <cell r="T823">
            <v>0</v>
          </cell>
          <cell r="U823">
            <v>0</v>
          </cell>
          <cell r="V823">
            <v>0</v>
          </cell>
          <cell r="W823">
            <v>0</v>
          </cell>
          <cell r="X823">
            <v>0</v>
          </cell>
          <cell r="Y823">
            <v>0</v>
          </cell>
          <cell r="Z823">
            <v>0</v>
          </cell>
          <cell r="AA823">
            <v>0</v>
          </cell>
          <cell r="AB823">
            <v>0</v>
          </cell>
          <cell r="AC823">
            <v>0</v>
          </cell>
          <cell r="AD823">
            <v>0</v>
          </cell>
          <cell r="AE823">
            <v>0</v>
          </cell>
          <cell r="AF823">
            <v>0</v>
          </cell>
          <cell r="AG823">
            <v>0</v>
          </cell>
          <cell r="AH823">
            <v>0</v>
          </cell>
          <cell r="AI823">
            <v>387.67</v>
          </cell>
          <cell r="AJ823" t="str">
            <v>Y</v>
          </cell>
        </row>
        <row r="824">
          <cell r="A824" t="str">
            <v>10-06</v>
          </cell>
          <cell r="B824" t="str">
            <v>Dry brick on edge paving, sand grouted, including prep. Of bed, by 1/2" thick mud plaster</v>
          </cell>
          <cell r="C824" t="str">
            <v>100 Sft</v>
          </cell>
          <cell r="D824" t="str">
            <v>1,217.68</v>
          </cell>
          <cell r="E824" t="str">
            <v>5,568.23</v>
          </cell>
          <cell r="F824" t="str">
            <v>m2</v>
          </cell>
          <cell r="G824" t="str">
            <v>131.02</v>
          </cell>
          <cell r="H824">
            <v>599.14</v>
          </cell>
          <cell r="I824">
            <v>0</v>
          </cell>
          <cell r="J824">
            <v>0</v>
          </cell>
          <cell r="K824">
            <v>0</v>
          </cell>
          <cell r="L824">
            <v>0</v>
          </cell>
          <cell r="M824">
            <v>0</v>
          </cell>
          <cell r="N824">
            <v>0</v>
          </cell>
          <cell r="O824">
            <v>525</v>
          </cell>
          <cell r="P824" t="str">
            <v>Nos.</v>
          </cell>
          <cell r="Q824">
            <v>56.51</v>
          </cell>
          <cell r="R824" t="str">
            <v>Nos.</v>
          </cell>
          <cell r="S824">
            <v>0</v>
          </cell>
          <cell r="T824">
            <v>0</v>
          </cell>
          <cell r="U824">
            <v>0</v>
          </cell>
          <cell r="V824">
            <v>0</v>
          </cell>
          <cell r="W824">
            <v>0</v>
          </cell>
          <cell r="X824">
            <v>0</v>
          </cell>
          <cell r="Y824">
            <v>0</v>
          </cell>
          <cell r="Z824">
            <v>0</v>
          </cell>
          <cell r="AA824">
            <v>0</v>
          </cell>
          <cell r="AB824">
            <v>0</v>
          </cell>
          <cell r="AC824">
            <v>0</v>
          </cell>
          <cell r="AD824">
            <v>0</v>
          </cell>
          <cell r="AE824">
            <v>0</v>
          </cell>
          <cell r="AF824">
            <v>0</v>
          </cell>
          <cell r="AG824">
            <v>0</v>
          </cell>
          <cell r="AH824">
            <v>0</v>
          </cell>
          <cell r="AI824">
            <v>581.51</v>
          </cell>
          <cell r="AJ824" t="str">
            <v>Y</v>
          </cell>
        </row>
        <row r="825">
          <cell r="A825" t="str">
            <v>10-07</v>
          </cell>
          <cell r="B825" t="str">
            <v xml:space="preserve">Grouting 4.5" dry brick work with cement sand mortar 1:5 </v>
          </cell>
          <cell r="C825" t="str">
            <v>100 Sft</v>
          </cell>
          <cell r="D825" t="str">
            <v>837.00</v>
          </cell>
          <cell r="E825" t="str">
            <v>1,358.41</v>
          </cell>
          <cell r="F825" t="str">
            <v>m2</v>
          </cell>
          <cell r="G825" t="str">
            <v>90.06</v>
          </cell>
          <cell r="H825">
            <v>146.16999999999999</v>
          </cell>
          <cell r="I825">
            <v>0</v>
          </cell>
          <cell r="J825">
            <v>0</v>
          </cell>
          <cell r="K825">
            <v>0.71</v>
          </cell>
          <cell r="L825" t="str">
            <v>Bags</v>
          </cell>
          <cell r="M825">
            <v>7.5999999999999998E-2</v>
          </cell>
          <cell r="N825" t="str">
            <v>Bags</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0</v>
          </cell>
          <cell r="AD825">
            <v>0</v>
          </cell>
          <cell r="AE825">
            <v>0</v>
          </cell>
          <cell r="AF825">
            <v>0</v>
          </cell>
          <cell r="AG825">
            <v>0</v>
          </cell>
          <cell r="AH825">
            <v>0</v>
          </cell>
          <cell r="AI825">
            <v>0.78599999999999992</v>
          </cell>
          <cell r="AJ825" t="str">
            <v>Y</v>
          </cell>
        </row>
        <row r="826">
          <cell r="A826" t="str">
            <v>10-08</v>
          </cell>
          <cell r="B826" t="str">
            <v>Flat brick flooring laid in 1:6 c/s mortar over a bed of 3/4" thick cement mortar 1:6</v>
          </cell>
          <cell r="C826" t="str">
            <v>100 Sft</v>
          </cell>
          <cell r="D826" t="str">
            <v>1,472.50</v>
          </cell>
          <cell r="E826" t="str">
            <v>5,235.16</v>
          </cell>
          <cell r="F826" t="str">
            <v>m2</v>
          </cell>
          <cell r="G826" t="str">
            <v>158.44</v>
          </cell>
          <cell r="H826">
            <v>563.29999999999995</v>
          </cell>
          <cell r="I826">
            <v>0</v>
          </cell>
          <cell r="J826">
            <v>0</v>
          </cell>
          <cell r="K826">
            <v>1.32</v>
          </cell>
          <cell r="L826" t="str">
            <v>Bags</v>
          </cell>
          <cell r="M826">
            <v>0.14199999999999999</v>
          </cell>
          <cell r="N826" t="str">
            <v>Bags</v>
          </cell>
          <cell r="O826">
            <v>350</v>
          </cell>
          <cell r="P826" t="str">
            <v>Nos.</v>
          </cell>
          <cell r="Q826">
            <v>37.67</v>
          </cell>
          <cell r="R826" t="str">
            <v>Nos.</v>
          </cell>
          <cell r="S826">
            <v>0</v>
          </cell>
          <cell r="T826">
            <v>0</v>
          </cell>
          <cell r="U826">
            <v>0</v>
          </cell>
          <cell r="V826">
            <v>0</v>
          </cell>
          <cell r="W826">
            <v>0</v>
          </cell>
          <cell r="X826">
            <v>0</v>
          </cell>
          <cell r="Y826">
            <v>0</v>
          </cell>
          <cell r="Z826">
            <v>0</v>
          </cell>
          <cell r="AA826">
            <v>0</v>
          </cell>
          <cell r="AB826">
            <v>0</v>
          </cell>
          <cell r="AC826">
            <v>0</v>
          </cell>
          <cell r="AD826">
            <v>0</v>
          </cell>
          <cell r="AE826">
            <v>0</v>
          </cell>
          <cell r="AF826">
            <v>0</v>
          </cell>
          <cell r="AG826">
            <v>0</v>
          </cell>
          <cell r="AH826">
            <v>0</v>
          </cell>
          <cell r="AI826">
            <v>389.13200000000001</v>
          </cell>
          <cell r="AJ826" t="str">
            <v>Y</v>
          </cell>
        </row>
        <row r="827">
          <cell r="A827" t="str">
            <v>10-09</v>
          </cell>
          <cell r="B827" t="str">
            <v>Brick on edge flooring, laid in 1:6 c/s mortar, over a bed of 3/4" thick cement mortar 1:6</v>
          </cell>
          <cell r="C827" t="str">
            <v>100 Sft</v>
          </cell>
          <cell r="D827" t="str">
            <v>1,891.00</v>
          </cell>
          <cell r="E827" t="str">
            <v>7,306.46</v>
          </cell>
          <cell r="F827" t="str">
            <v>m2</v>
          </cell>
          <cell r="G827" t="str">
            <v>203.47</v>
          </cell>
          <cell r="H827">
            <v>786.18</v>
          </cell>
          <cell r="I827">
            <v>0</v>
          </cell>
          <cell r="J827">
            <v>0</v>
          </cell>
          <cell r="K827">
            <v>1.67</v>
          </cell>
          <cell r="L827" t="str">
            <v>Bags</v>
          </cell>
          <cell r="M827">
            <v>0.18</v>
          </cell>
          <cell r="N827" t="str">
            <v>Bags</v>
          </cell>
          <cell r="O827">
            <v>525</v>
          </cell>
          <cell r="P827" t="str">
            <v>Nos.</v>
          </cell>
          <cell r="Q827">
            <v>56.51</v>
          </cell>
          <cell r="R827" t="str">
            <v>Nos.</v>
          </cell>
          <cell r="S827">
            <v>0</v>
          </cell>
          <cell r="T827">
            <v>0</v>
          </cell>
          <cell r="U827">
            <v>0</v>
          </cell>
          <cell r="V827">
            <v>0</v>
          </cell>
          <cell r="W827">
            <v>0</v>
          </cell>
          <cell r="X827">
            <v>0</v>
          </cell>
          <cell r="Y827">
            <v>0</v>
          </cell>
          <cell r="Z827">
            <v>0</v>
          </cell>
          <cell r="AA827">
            <v>0</v>
          </cell>
          <cell r="AB827">
            <v>0</v>
          </cell>
          <cell r="AC827">
            <v>0</v>
          </cell>
          <cell r="AD827">
            <v>0</v>
          </cell>
          <cell r="AE827">
            <v>0</v>
          </cell>
          <cell r="AF827">
            <v>0</v>
          </cell>
          <cell r="AG827">
            <v>0</v>
          </cell>
          <cell r="AH827">
            <v>0</v>
          </cell>
          <cell r="AI827">
            <v>583.36</v>
          </cell>
          <cell r="AJ827" t="str">
            <v>Y</v>
          </cell>
        </row>
        <row r="828">
          <cell r="A828" t="str">
            <v>10-10</v>
          </cell>
          <cell r="B828" t="str">
            <v>Brick tiles (12"x6"x2") laid in 1:6 c/s mortar, over a bed of 3/4" thick c/s mortar 1:6</v>
          </cell>
          <cell r="C828" t="str">
            <v>100 Sft</v>
          </cell>
          <cell r="D828" t="str">
            <v>1,472.50</v>
          </cell>
          <cell r="E828" t="str">
            <v>4,858.37</v>
          </cell>
          <cell r="F828" t="str">
            <v>m2</v>
          </cell>
          <cell r="G828" t="str">
            <v>158.44</v>
          </cell>
          <cell r="H828">
            <v>522.76</v>
          </cell>
          <cell r="I828">
            <v>0</v>
          </cell>
          <cell r="J828">
            <v>0</v>
          </cell>
          <cell r="K828">
            <v>1.1200000000000001</v>
          </cell>
          <cell r="L828" t="str">
            <v>Bags</v>
          </cell>
          <cell r="M828">
            <v>0.121</v>
          </cell>
          <cell r="N828" t="str">
            <v>Bags</v>
          </cell>
          <cell r="O828">
            <v>210</v>
          </cell>
          <cell r="P828" t="str">
            <v>Nos.</v>
          </cell>
          <cell r="Q828">
            <v>22.6</v>
          </cell>
          <cell r="R828" t="str">
            <v>Nos.</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0</v>
          </cell>
          <cell r="AG828">
            <v>0</v>
          </cell>
          <cell r="AH828">
            <v>0</v>
          </cell>
          <cell r="AI828">
            <v>233.84100000000001</v>
          </cell>
          <cell r="AJ828" t="str">
            <v>Y</v>
          </cell>
        </row>
        <row r="829">
          <cell r="A829" t="str">
            <v>10-11</v>
          </cell>
          <cell r="B829" t="str">
            <v>Brick tiles (9"x4.5"x1.5") laid flat in 1:3 c/s mortar over a bed of 3/4" thick cement mortar 1:6</v>
          </cell>
          <cell r="C829" t="str">
            <v>100 Sft</v>
          </cell>
          <cell r="D829" t="str">
            <v>1,674.00</v>
          </cell>
          <cell r="E829" t="str">
            <v>7,237.99</v>
          </cell>
          <cell r="F829" t="str">
            <v>m2</v>
          </cell>
          <cell r="G829" t="str">
            <v>180.12</v>
          </cell>
          <cell r="H829">
            <v>778.81</v>
          </cell>
          <cell r="I829">
            <v>0</v>
          </cell>
          <cell r="J829">
            <v>0</v>
          </cell>
          <cell r="K829">
            <v>1.42</v>
          </cell>
          <cell r="L829" t="str">
            <v>Bags</v>
          </cell>
          <cell r="M829">
            <v>0.153</v>
          </cell>
          <cell r="N829" t="str">
            <v>Bags</v>
          </cell>
          <cell r="O829">
            <v>350</v>
          </cell>
          <cell r="P829" t="str">
            <v>Nos.</v>
          </cell>
          <cell r="Q829">
            <v>37.67</v>
          </cell>
          <cell r="R829" t="str">
            <v>Nos.</v>
          </cell>
          <cell r="S829">
            <v>0</v>
          </cell>
          <cell r="T829">
            <v>0</v>
          </cell>
          <cell r="U829">
            <v>0</v>
          </cell>
          <cell r="V829">
            <v>0</v>
          </cell>
          <cell r="W829">
            <v>0</v>
          </cell>
          <cell r="X829">
            <v>0</v>
          </cell>
          <cell r="Y829">
            <v>0</v>
          </cell>
          <cell r="Z829">
            <v>0</v>
          </cell>
          <cell r="AA829">
            <v>0</v>
          </cell>
          <cell r="AB829">
            <v>0</v>
          </cell>
          <cell r="AC829">
            <v>0</v>
          </cell>
          <cell r="AD829">
            <v>0</v>
          </cell>
          <cell r="AE829">
            <v>0</v>
          </cell>
          <cell r="AF829">
            <v>0</v>
          </cell>
          <cell r="AG829">
            <v>0</v>
          </cell>
          <cell r="AH829">
            <v>0</v>
          </cell>
          <cell r="AI829">
            <v>389.24299999999999</v>
          </cell>
          <cell r="AJ829" t="str">
            <v>Y</v>
          </cell>
        </row>
        <row r="830">
          <cell r="A830" t="str">
            <v>10-12</v>
          </cell>
          <cell r="B830" t="str">
            <v>Cement tiles (8"x8"x3/4") laid flat in 1:2 c/s mortar, over 3/4" thick bed of c/s mortar 1:2</v>
          </cell>
          <cell r="C830" t="str">
            <v>-</v>
          </cell>
          <cell r="D830" t="str">
            <v>-</v>
          </cell>
          <cell r="E830" t="str">
            <v>-</v>
          </cell>
          <cell r="F830" t="str">
            <v>-</v>
          </cell>
          <cell r="G830" t="str">
            <v>-</v>
          </cell>
          <cell r="H830" t="str">
            <v>-</v>
          </cell>
          <cell r="I830">
            <v>0</v>
          </cell>
          <cell r="J830">
            <v>0</v>
          </cell>
          <cell r="K830">
            <v>2.64</v>
          </cell>
          <cell r="L830" t="str">
            <v>Bags</v>
          </cell>
          <cell r="M830">
            <v>0.28399999999999997</v>
          </cell>
          <cell r="N830" t="str">
            <v>Bags</v>
          </cell>
          <cell r="O830">
            <v>0</v>
          </cell>
          <cell r="P830">
            <v>0</v>
          </cell>
          <cell r="Q830">
            <v>0</v>
          </cell>
          <cell r="R830">
            <v>0</v>
          </cell>
          <cell r="S830">
            <v>0</v>
          </cell>
          <cell r="T830">
            <v>0</v>
          </cell>
          <cell r="U830">
            <v>0</v>
          </cell>
          <cell r="V830">
            <v>0</v>
          </cell>
          <cell r="W830">
            <v>0</v>
          </cell>
          <cell r="X830">
            <v>0</v>
          </cell>
          <cell r="Y830">
            <v>0</v>
          </cell>
          <cell r="Z830">
            <v>0</v>
          </cell>
          <cell r="AA830">
            <v>0</v>
          </cell>
          <cell r="AB830">
            <v>0</v>
          </cell>
          <cell r="AC830">
            <v>0</v>
          </cell>
          <cell r="AD830">
            <v>0</v>
          </cell>
          <cell r="AE830">
            <v>0</v>
          </cell>
          <cell r="AF830">
            <v>0</v>
          </cell>
          <cell r="AG830">
            <v>0</v>
          </cell>
          <cell r="AH830">
            <v>0</v>
          </cell>
          <cell r="AI830">
            <v>2.9239999999999999</v>
          </cell>
          <cell r="AJ830" t="str">
            <v>Y</v>
          </cell>
        </row>
        <row r="831">
          <cell r="A831" t="str">
            <v>10-13-a</v>
          </cell>
          <cell r="B831" t="str">
            <v>Cement concrete tiles laid in 1:2 c/s mortar over 3/4" thick bed of c/s mortar 1:2 : 12" x 12" x 1"</v>
          </cell>
          <cell r="C831" t="str">
            <v>-</v>
          </cell>
          <cell r="D831" t="str">
            <v>-</v>
          </cell>
          <cell r="E831" t="str">
            <v>-</v>
          </cell>
          <cell r="F831" t="str">
            <v>-</v>
          </cell>
          <cell r="G831" t="str">
            <v>-</v>
          </cell>
          <cell r="H831" t="str">
            <v>-</v>
          </cell>
          <cell r="I831">
            <v>0</v>
          </cell>
          <cell r="J831">
            <v>0</v>
          </cell>
          <cell r="K831">
            <v>2.64</v>
          </cell>
          <cell r="L831" t="str">
            <v>Bags</v>
          </cell>
          <cell r="M831">
            <v>0.28399999999999997</v>
          </cell>
          <cell r="N831" t="str">
            <v>Bags</v>
          </cell>
          <cell r="O831">
            <v>0</v>
          </cell>
          <cell r="P831">
            <v>0</v>
          </cell>
          <cell r="Q831">
            <v>0</v>
          </cell>
          <cell r="R831">
            <v>0</v>
          </cell>
          <cell r="S831">
            <v>0</v>
          </cell>
          <cell r="T831">
            <v>0</v>
          </cell>
          <cell r="U831">
            <v>0</v>
          </cell>
          <cell r="V831">
            <v>0</v>
          </cell>
          <cell r="W831">
            <v>0</v>
          </cell>
          <cell r="X831">
            <v>0</v>
          </cell>
          <cell r="Y831">
            <v>0</v>
          </cell>
          <cell r="Z831">
            <v>0</v>
          </cell>
          <cell r="AA831">
            <v>0</v>
          </cell>
          <cell r="AB831">
            <v>0</v>
          </cell>
          <cell r="AC831">
            <v>0</v>
          </cell>
          <cell r="AD831">
            <v>0</v>
          </cell>
          <cell r="AE831">
            <v>0</v>
          </cell>
          <cell r="AF831">
            <v>0</v>
          </cell>
          <cell r="AG831">
            <v>0</v>
          </cell>
          <cell r="AH831">
            <v>0</v>
          </cell>
          <cell r="AI831">
            <v>2.9239999999999999</v>
          </cell>
          <cell r="AJ831" t="str">
            <v>Y</v>
          </cell>
        </row>
        <row r="832">
          <cell r="A832" t="str">
            <v>10-13-b</v>
          </cell>
          <cell r="B832" t="str">
            <v>Cement concrete tiles laid in 1:2 c/s mortar over 3/4" thick bed of c/s mortar 1:2 : 9" x 9" x 3/4"</v>
          </cell>
          <cell r="C832" t="str">
            <v>-</v>
          </cell>
          <cell r="D832" t="str">
            <v>-</v>
          </cell>
          <cell r="E832" t="str">
            <v>-</v>
          </cell>
          <cell r="F832" t="str">
            <v>-</v>
          </cell>
          <cell r="G832" t="str">
            <v>-</v>
          </cell>
          <cell r="H832" t="str">
            <v>-</v>
          </cell>
          <cell r="I832">
            <v>0</v>
          </cell>
          <cell r="J832">
            <v>0</v>
          </cell>
          <cell r="K832">
            <v>2.64</v>
          </cell>
          <cell r="L832" t="str">
            <v>Bags</v>
          </cell>
          <cell r="M832">
            <v>0.28399999999999997</v>
          </cell>
          <cell r="N832" t="str">
            <v>Bags</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0</v>
          </cell>
          <cell r="AC832">
            <v>0</v>
          </cell>
          <cell r="AD832">
            <v>0</v>
          </cell>
          <cell r="AE832">
            <v>0</v>
          </cell>
          <cell r="AF832">
            <v>0</v>
          </cell>
          <cell r="AG832">
            <v>0</v>
          </cell>
          <cell r="AH832">
            <v>0</v>
          </cell>
          <cell r="AI832">
            <v>2.9239999999999999</v>
          </cell>
          <cell r="AJ832" t="str">
            <v>Y</v>
          </cell>
        </row>
        <row r="833">
          <cell r="A833" t="str">
            <v>10-13-c</v>
          </cell>
          <cell r="B833" t="str">
            <v>Cement concrete tiles laid in 1:2 c/s mortar over 3/4" thick bed of c/s mortar 1:2 : 6" x 6" x 3/4"</v>
          </cell>
          <cell r="C833" t="str">
            <v>-</v>
          </cell>
          <cell r="D833" t="str">
            <v>-</v>
          </cell>
          <cell r="E833" t="str">
            <v>-</v>
          </cell>
          <cell r="F833" t="str">
            <v>-</v>
          </cell>
          <cell r="G833" t="str">
            <v>-</v>
          </cell>
          <cell r="H833" t="str">
            <v>-</v>
          </cell>
          <cell r="I833">
            <v>0</v>
          </cell>
          <cell r="J833">
            <v>0</v>
          </cell>
          <cell r="K833">
            <v>2.64</v>
          </cell>
          <cell r="L833" t="str">
            <v>Bags</v>
          </cell>
          <cell r="M833">
            <v>0.28399999999999997</v>
          </cell>
          <cell r="N833" t="str">
            <v>Bags</v>
          </cell>
          <cell r="O833">
            <v>0</v>
          </cell>
          <cell r="P833">
            <v>0</v>
          </cell>
          <cell r="Q833">
            <v>0</v>
          </cell>
          <cell r="R833">
            <v>0</v>
          </cell>
          <cell r="S833">
            <v>0</v>
          </cell>
          <cell r="T833">
            <v>0</v>
          </cell>
          <cell r="U833">
            <v>0</v>
          </cell>
          <cell r="V833">
            <v>0</v>
          </cell>
          <cell r="W833">
            <v>0</v>
          </cell>
          <cell r="X833">
            <v>0</v>
          </cell>
          <cell r="Y833">
            <v>0</v>
          </cell>
          <cell r="Z833">
            <v>0</v>
          </cell>
          <cell r="AA833">
            <v>0</v>
          </cell>
          <cell r="AB833">
            <v>0</v>
          </cell>
          <cell r="AC833">
            <v>0</v>
          </cell>
          <cell r="AD833">
            <v>0</v>
          </cell>
          <cell r="AE833">
            <v>0</v>
          </cell>
          <cell r="AF833">
            <v>0</v>
          </cell>
          <cell r="AG833">
            <v>0</v>
          </cell>
          <cell r="AH833">
            <v>0</v>
          </cell>
          <cell r="AI833">
            <v>2.9239999999999999</v>
          </cell>
          <cell r="AJ833" t="str">
            <v>Y</v>
          </cell>
        </row>
        <row r="834">
          <cell r="A834" t="str">
            <v>10-14</v>
          </cell>
          <cell r="B834" t="str">
            <v>Coloured cement tile (8"x8"x3/4") of dark shade laid flat in 1:2 c/s mortar over 3/4" mortar bed</v>
          </cell>
          <cell r="C834" t="str">
            <v>100 Sft</v>
          </cell>
          <cell r="D834" t="str">
            <v>2,220.22</v>
          </cell>
          <cell r="E834" t="str">
            <v>9,144.78</v>
          </cell>
          <cell r="F834" t="str">
            <v>m2</v>
          </cell>
          <cell r="G834" t="str">
            <v>238.90</v>
          </cell>
          <cell r="H834">
            <v>983.98</v>
          </cell>
          <cell r="I834">
            <v>0</v>
          </cell>
          <cell r="J834">
            <v>0</v>
          </cell>
          <cell r="K834">
            <v>2.64</v>
          </cell>
          <cell r="L834" t="str">
            <v>Bags</v>
          </cell>
          <cell r="M834">
            <v>0.28399999999999997</v>
          </cell>
          <cell r="N834" t="str">
            <v>Bags</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0</v>
          </cell>
          <cell r="AD834">
            <v>0</v>
          </cell>
          <cell r="AE834">
            <v>0</v>
          </cell>
          <cell r="AF834">
            <v>0</v>
          </cell>
          <cell r="AG834">
            <v>0</v>
          </cell>
          <cell r="AH834">
            <v>0</v>
          </cell>
          <cell r="AI834">
            <v>2.9239999999999999</v>
          </cell>
          <cell r="AJ834" t="str">
            <v>Y</v>
          </cell>
        </row>
        <row r="835">
          <cell r="A835" t="str">
            <v>10-15-a</v>
          </cell>
          <cell r="B835" t="str">
            <v>Provide &amp; lay topping of concrete 1:2:4, including surface finishing &amp; dividing in panels : 1" thick.</v>
          </cell>
          <cell r="C835" t="str">
            <v>100 Sft</v>
          </cell>
          <cell r="D835" t="str">
            <v>1,252.40</v>
          </cell>
          <cell r="E835" t="str">
            <v>2,700.39</v>
          </cell>
          <cell r="F835" t="str">
            <v>m2</v>
          </cell>
          <cell r="G835" t="str">
            <v>134.76</v>
          </cell>
          <cell r="H835">
            <v>290.56</v>
          </cell>
          <cell r="I835">
            <v>0</v>
          </cell>
          <cell r="J835">
            <v>0</v>
          </cell>
          <cell r="K835">
            <v>1.52</v>
          </cell>
          <cell r="L835" t="str">
            <v>Bags</v>
          </cell>
          <cell r="M835">
            <v>0.16400000000000001</v>
          </cell>
          <cell r="N835" t="str">
            <v>Bags</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v>0</v>
          </cell>
          <cell r="AD835">
            <v>0</v>
          </cell>
          <cell r="AE835">
            <v>0</v>
          </cell>
          <cell r="AF835">
            <v>0</v>
          </cell>
          <cell r="AG835">
            <v>0</v>
          </cell>
          <cell r="AH835">
            <v>0</v>
          </cell>
          <cell r="AI835">
            <v>1.6839999999999999</v>
          </cell>
          <cell r="AJ835" t="str">
            <v>Y</v>
          </cell>
        </row>
        <row r="836">
          <cell r="A836" t="str">
            <v>10-15-b</v>
          </cell>
          <cell r="B836" t="str">
            <v>Provide &amp; lay topping of concrete 1:2:4, including surface finishing &amp; dividing in panels: 1.5" thick</v>
          </cell>
          <cell r="C836" t="str">
            <v>100 Sft</v>
          </cell>
          <cell r="D836" t="str">
            <v>1,491.10</v>
          </cell>
          <cell r="E836" t="str">
            <v>3,397.15</v>
          </cell>
          <cell r="F836" t="str">
            <v>m2</v>
          </cell>
          <cell r="G836" t="str">
            <v>160.44</v>
          </cell>
          <cell r="H836">
            <v>365.53</v>
          </cell>
          <cell r="I836">
            <v>0</v>
          </cell>
          <cell r="J836">
            <v>0</v>
          </cell>
          <cell r="K836">
            <v>2</v>
          </cell>
          <cell r="L836" t="str">
            <v>Bags</v>
          </cell>
          <cell r="M836">
            <v>0.215</v>
          </cell>
          <cell r="N836" t="str">
            <v>Bags</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2.2149999999999999</v>
          </cell>
          <cell r="AJ836" t="str">
            <v>Y</v>
          </cell>
        </row>
        <row r="837">
          <cell r="A837" t="str">
            <v>10-15-c</v>
          </cell>
          <cell r="B837" t="str">
            <v>Provide &amp; lay topping of concrete 1:2:4, including surface finishing &amp; dividing in panels: 1.5" thick</v>
          </cell>
          <cell r="C837" t="str">
            <v>100 Sft</v>
          </cell>
          <cell r="D837" t="str">
            <v>1,491.10</v>
          </cell>
          <cell r="E837" t="str">
            <v>3,634.89</v>
          </cell>
          <cell r="F837" t="str">
            <v>m2</v>
          </cell>
          <cell r="G837" t="str">
            <v>160.44</v>
          </cell>
          <cell r="H837">
            <v>391.11</v>
          </cell>
          <cell r="I837">
            <v>0</v>
          </cell>
          <cell r="J837">
            <v>0</v>
          </cell>
          <cell r="K837">
            <v>2.2400000000000002</v>
          </cell>
          <cell r="L837" t="str">
            <v>Bags</v>
          </cell>
          <cell r="M837">
            <v>0.24099999999999999</v>
          </cell>
          <cell r="N837" t="str">
            <v>Bags</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0</v>
          </cell>
          <cell r="AG837">
            <v>0</v>
          </cell>
          <cell r="AH837">
            <v>0</v>
          </cell>
          <cell r="AI837">
            <v>2.4810000000000003</v>
          </cell>
          <cell r="AJ837" t="str">
            <v>Y</v>
          </cell>
        </row>
        <row r="838">
          <cell r="A838" t="str">
            <v>10-15-d</v>
          </cell>
          <cell r="B838" t="str">
            <v>Provide &amp; lay topping of concrete 1:2:4, including surface finishing &amp; dividing in panels : 1.75" thick</v>
          </cell>
          <cell r="C838" t="str">
            <v>100 Sft</v>
          </cell>
          <cell r="D838" t="str">
            <v>1,491.10</v>
          </cell>
          <cell r="E838" t="str">
            <v>4,127.69</v>
          </cell>
          <cell r="F838" t="str">
            <v>m2</v>
          </cell>
          <cell r="G838" t="str">
            <v>160.44</v>
          </cell>
          <cell r="H838">
            <v>444.14</v>
          </cell>
          <cell r="I838">
            <v>0</v>
          </cell>
          <cell r="J838">
            <v>0</v>
          </cell>
          <cell r="K838">
            <v>2.75</v>
          </cell>
          <cell r="L838" t="str">
            <v>Bags</v>
          </cell>
          <cell r="M838">
            <v>0.29599999999999999</v>
          </cell>
          <cell r="N838" t="str">
            <v>Bags</v>
          </cell>
          <cell r="O838">
            <v>0</v>
          </cell>
          <cell r="P838">
            <v>0</v>
          </cell>
          <cell r="Q838">
            <v>0</v>
          </cell>
          <cell r="R838">
            <v>0</v>
          </cell>
          <cell r="S838">
            <v>0</v>
          </cell>
          <cell r="T838">
            <v>0</v>
          </cell>
          <cell r="U838">
            <v>0</v>
          </cell>
          <cell r="V838">
            <v>0</v>
          </cell>
          <cell r="W838">
            <v>0</v>
          </cell>
          <cell r="X838">
            <v>0</v>
          </cell>
          <cell r="Y838">
            <v>0</v>
          </cell>
          <cell r="Z838">
            <v>0</v>
          </cell>
          <cell r="AA838">
            <v>0</v>
          </cell>
          <cell r="AB838">
            <v>0</v>
          </cell>
          <cell r="AC838">
            <v>0</v>
          </cell>
          <cell r="AD838">
            <v>0</v>
          </cell>
          <cell r="AE838">
            <v>0</v>
          </cell>
          <cell r="AF838">
            <v>0</v>
          </cell>
          <cell r="AG838">
            <v>0</v>
          </cell>
          <cell r="AH838">
            <v>0</v>
          </cell>
          <cell r="AI838">
            <v>3.0459999999999998</v>
          </cell>
          <cell r="AJ838" t="str">
            <v>Y</v>
          </cell>
        </row>
        <row r="839">
          <cell r="A839" t="str">
            <v>10-15-e</v>
          </cell>
          <cell r="B839" t="str">
            <v>Provide &amp; lay topping of concrete 1:2:4, including surface finishing &amp; dividing in panels : 2" thick</v>
          </cell>
          <cell r="C839" t="str">
            <v>100 Sft</v>
          </cell>
          <cell r="D839" t="str">
            <v>1,708.10</v>
          </cell>
          <cell r="E839" t="str">
            <v>4,605.99</v>
          </cell>
          <cell r="F839" t="str">
            <v>m2</v>
          </cell>
          <cell r="G839" t="str">
            <v>183.79</v>
          </cell>
          <cell r="H839">
            <v>495.6</v>
          </cell>
          <cell r="I839">
            <v>0</v>
          </cell>
          <cell r="J839">
            <v>0</v>
          </cell>
          <cell r="K839">
            <v>3.05</v>
          </cell>
          <cell r="L839" t="str">
            <v>Bags</v>
          </cell>
          <cell r="M839">
            <v>0.32800000000000001</v>
          </cell>
          <cell r="N839" t="str">
            <v>Bags</v>
          </cell>
          <cell r="O839">
            <v>0</v>
          </cell>
          <cell r="P839">
            <v>0</v>
          </cell>
          <cell r="Q839">
            <v>0</v>
          </cell>
          <cell r="R839">
            <v>0</v>
          </cell>
          <cell r="S839">
            <v>0</v>
          </cell>
          <cell r="T839">
            <v>0</v>
          </cell>
          <cell r="U839">
            <v>0</v>
          </cell>
          <cell r="V839">
            <v>0</v>
          </cell>
          <cell r="W839">
            <v>0</v>
          </cell>
          <cell r="X839">
            <v>0</v>
          </cell>
          <cell r="Y839">
            <v>0</v>
          </cell>
          <cell r="Z839">
            <v>0</v>
          </cell>
          <cell r="AA839">
            <v>0</v>
          </cell>
          <cell r="AB839">
            <v>0</v>
          </cell>
          <cell r="AC839">
            <v>0</v>
          </cell>
          <cell r="AD839">
            <v>0</v>
          </cell>
          <cell r="AE839">
            <v>0</v>
          </cell>
          <cell r="AF839">
            <v>0</v>
          </cell>
          <cell r="AG839">
            <v>0</v>
          </cell>
          <cell r="AH839">
            <v>0</v>
          </cell>
          <cell r="AI839">
            <v>3.3779999999999997</v>
          </cell>
          <cell r="AJ839" t="str">
            <v>Y</v>
          </cell>
        </row>
        <row r="840">
          <cell r="A840" t="str">
            <v>10-15-f</v>
          </cell>
          <cell r="B840" t="str">
            <v>Provide &amp; lay topping of concrete 1:2:4, including surface finishing &amp; dividing in panels: 2.25" thick</v>
          </cell>
          <cell r="C840" t="str">
            <v>100 Sft</v>
          </cell>
          <cell r="D840" t="str">
            <v>2,449.00</v>
          </cell>
          <cell r="E840" t="str">
            <v>5,771.06</v>
          </cell>
          <cell r="F840" t="str">
            <v>m2</v>
          </cell>
          <cell r="G840" t="str">
            <v>263.51</v>
          </cell>
          <cell r="H840">
            <v>620.97</v>
          </cell>
          <cell r="I840">
            <v>0</v>
          </cell>
          <cell r="J840">
            <v>0</v>
          </cell>
          <cell r="K840">
            <v>3.5</v>
          </cell>
          <cell r="L840" t="str">
            <v>Bags</v>
          </cell>
          <cell r="M840">
            <v>0.377</v>
          </cell>
          <cell r="N840" t="str">
            <v>Bags</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0</v>
          </cell>
          <cell r="AG840">
            <v>0</v>
          </cell>
          <cell r="AH840">
            <v>0</v>
          </cell>
          <cell r="AI840">
            <v>3.8769999999999998</v>
          </cell>
          <cell r="AJ840" t="str">
            <v>Y</v>
          </cell>
        </row>
        <row r="841">
          <cell r="A841" t="str">
            <v>10-15-g</v>
          </cell>
          <cell r="B841" t="str">
            <v>Provide &amp; lay topping of concrete 1:2:4, including surface finishing &amp; dividing in panels: 2.5" thick</v>
          </cell>
          <cell r="C841" t="str">
            <v>100 Sft</v>
          </cell>
          <cell r="D841" t="str">
            <v>2,557.50</v>
          </cell>
          <cell r="E841" t="str">
            <v>6,183.56</v>
          </cell>
          <cell r="F841" t="str">
            <v>m2</v>
          </cell>
          <cell r="G841" t="str">
            <v>275.19</v>
          </cell>
          <cell r="H841">
            <v>665.35</v>
          </cell>
          <cell r="I841">
            <v>0</v>
          </cell>
          <cell r="J841">
            <v>0</v>
          </cell>
          <cell r="K841">
            <v>3.75</v>
          </cell>
          <cell r="L841" t="str">
            <v>Bags</v>
          </cell>
          <cell r="M841">
            <v>0.40400000000000003</v>
          </cell>
          <cell r="N841" t="str">
            <v>Bags</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0</v>
          </cell>
          <cell r="AD841">
            <v>0</v>
          </cell>
          <cell r="AE841">
            <v>0</v>
          </cell>
          <cell r="AF841">
            <v>0</v>
          </cell>
          <cell r="AG841">
            <v>0</v>
          </cell>
          <cell r="AH841">
            <v>0</v>
          </cell>
          <cell r="AI841">
            <v>4.1539999999999999</v>
          </cell>
          <cell r="AJ841" t="str">
            <v>Y</v>
          </cell>
        </row>
        <row r="842">
          <cell r="A842" t="str">
            <v>10-15-h</v>
          </cell>
          <cell r="B842" t="str">
            <v>Provide &amp; lay topping of concrete 1:2:4, including surface finishing &amp; dividing in panels: 2.75" thick</v>
          </cell>
          <cell r="C842" t="str">
            <v>100 Sft</v>
          </cell>
          <cell r="D842" t="str">
            <v>3,053.50</v>
          </cell>
          <cell r="E842" t="str">
            <v>6,984.06</v>
          </cell>
          <cell r="F842" t="str">
            <v>m2</v>
          </cell>
          <cell r="G842" t="str">
            <v>328.56</v>
          </cell>
          <cell r="H842">
            <v>751.49</v>
          </cell>
          <cell r="I842">
            <v>0</v>
          </cell>
          <cell r="J842">
            <v>0</v>
          </cell>
          <cell r="K842">
            <v>4</v>
          </cell>
          <cell r="L842" t="str">
            <v>Bags</v>
          </cell>
          <cell r="M842">
            <v>0.43099999999999999</v>
          </cell>
          <cell r="N842" t="str">
            <v>Bags</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0</v>
          </cell>
          <cell r="AH842">
            <v>0</v>
          </cell>
          <cell r="AI842">
            <v>4.431</v>
          </cell>
          <cell r="AJ842" t="str">
            <v>Y</v>
          </cell>
        </row>
        <row r="843">
          <cell r="A843" t="str">
            <v>10-15-i</v>
          </cell>
          <cell r="B843" t="str">
            <v>Provide &amp; lay topping of concrete 1:2:4, including surface finishing &amp; dividing in panels : 3" thick</v>
          </cell>
          <cell r="C843" t="str">
            <v>100 Sft</v>
          </cell>
          <cell r="D843" t="str">
            <v>2,867.50</v>
          </cell>
          <cell r="E843" t="str">
            <v>7,149.31</v>
          </cell>
          <cell r="F843" t="str">
            <v>m2</v>
          </cell>
          <cell r="G843" t="str">
            <v>308.54</v>
          </cell>
          <cell r="H843">
            <v>769.27</v>
          </cell>
          <cell r="I843">
            <v>0</v>
          </cell>
          <cell r="J843">
            <v>0</v>
          </cell>
          <cell r="K843">
            <v>4.47</v>
          </cell>
          <cell r="L843" t="str">
            <v>Bags</v>
          </cell>
          <cell r="M843">
            <v>0.48099999999999998</v>
          </cell>
          <cell r="N843" t="str">
            <v>Bags</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4.9509999999999996</v>
          </cell>
          <cell r="AJ843" t="str">
            <v>Y</v>
          </cell>
        </row>
        <row r="844">
          <cell r="A844" t="str">
            <v>10-16-a</v>
          </cell>
          <cell r="B844" t="str">
            <v>Provide &amp; laying conglomerate floor (two coat work) with top layer of 1/2" thick wearing surface of one part of cement 2 parts of stone chips passing 3/16" sieve over bottom layer of cement concrete (1:3:6) including surface finishing &amp; dividing in panels: 1.5" thick</v>
          </cell>
          <cell r="C844" t="str">
            <v>100 Sft</v>
          </cell>
          <cell r="D844" t="str">
            <v>2,759.00</v>
          </cell>
          <cell r="E844" t="str">
            <v>4,491.14</v>
          </cell>
          <cell r="F844" t="str">
            <v>m2</v>
          </cell>
          <cell r="G844" t="str">
            <v>296.87</v>
          </cell>
          <cell r="H844">
            <v>483.25</v>
          </cell>
          <cell r="I844">
            <v>0</v>
          </cell>
          <cell r="J844">
            <v>0</v>
          </cell>
          <cell r="K844">
            <v>2.2000000000000002</v>
          </cell>
          <cell r="L844" t="str">
            <v>Bags</v>
          </cell>
          <cell r="M844">
            <v>0.23699999999999999</v>
          </cell>
          <cell r="N844" t="str">
            <v>Bags</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0</v>
          </cell>
          <cell r="AH844">
            <v>0</v>
          </cell>
          <cell r="AI844">
            <v>2.4370000000000003</v>
          </cell>
          <cell r="AJ844" t="str">
            <v>Y</v>
          </cell>
        </row>
        <row r="845">
          <cell r="A845" t="str">
            <v>10-16-b</v>
          </cell>
          <cell r="B845" t="str">
            <v>Provide &amp; laying conglomerate floor (two coat work) with top layer of 1/2" thick wearing surface of one part of cement 2 parts of stone chips passing 3/16" sieve over bottom layer of cement concrete (1:3:6) including surface finishing &amp; dividing in panels: 1.75" thick</v>
          </cell>
          <cell r="C845" t="str">
            <v>100 Sft</v>
          </cell>
          <cell r="D845" t="str">
            <v>1,953.00</v>
          </cell>
          <cell r="E845" t="str">
            <v>3,874.19</v>
          </cell>
          <cell r="F845" t="str">
            <v>m2</v>
          </cell>
          <cell r="G845" t="str">
            <v>210.14</v>
          </cell>
          <cell r="H845">
            <v>416.86</v>
          </cell>
          <cell r="I845">
            <v>0</v>
          </cell>
          <cell r="J845">
            <v>0</v>
          </cell>
          <cell r="K845">
            <v>2.4</v>
          </cell>
          <cell r="L845" t="str">
            <v>Bags</v>
          </cell>
          <cell r="M845">
            <v>0.25800000000000001</v>
          </cell>
          <cell r="N845" t="str">
            <v>Bags</v>
          </cell>
          <cell r="O845">
            <v>0</v>
          </cell>
          <cell r="P845">
            <v>0</v>
          </cell>
          <cell r="Q845">
            <v>0</v>
          </cell>
          <cell r="R845">
            <v>0</v>
          </cell>
          <cell r="S845">
            <v>0</v>
          </cell>
          <cell r="T845">
            <v>0</v>
          </cell>
          <cell r="U845">
            <v>0</v>
          </cell>
          <cell r="V845">
            <v>0</v>
          </cell>
          <cell r="W845">
            <v>0</v>
          </cell>
          <cell r="X845">
            <v>0</v>
          </cell>
          <cell r="Y845">
            <v>0</v>
          </cell>
          <cell r="Z845">
            <v>0</v>
          </cell>
          <cell r="AA845">
            <v>0</v>
          </cell>
          <cell r="AB845">
            <v>0</v>
          </cell>
          <cell r="AC845">
            <v>0</v>
          </cell>
          <cell r="AD845">
            <v>0</v>
          </cell>
          <cell r="AE845">
            <v>0</v>
          </cell>
          <cell r="AF845">
            <v>0</v>
          </cell>
          <cell r="AG845">
            <v>0</v>
          </cell>
          <cell r="AH845">
            <v>0</v>
          </cell>
          <cell r="AI845">
            <v>2.6579999999999999</v>
          </cell>
          <cell r="AJ845" t="str">
            <v>Y</v>
          </cell>
        </row>
        <row r="846">
          <cell r="A846" t="str">
            <v>10-16-c</v>
          </cell>
          <cell r="B846" t="str">
            <v>Provide &amp; laying conglomerate floor (two coat work) with top layer of 1/2" thick wearing surface of one part of cement 2 parts of stone chips passing 3/16" sieve over bottom layer of cement concrete (1:3:6) including surface finishing &amp; dividing in panels : 2" thick</v>
          </cell>
          <cell r="C846" t="str">
            <v>100 Sft</v>
          </cell>
          <cell r="D846" t="str">
            <v>2,170.00</v>
          </cell>
          <cell r="E846" t="str">
            <v>4,287.40</v>
          </cell>
          <cell r="F846" t="str">
            <v>m2</v>
          </cell>
          <cell r="G846" t="str">
            <v>233.49</v>
          </cell>
          <cell r="H846">
            <v>461.32</v>
          </cell>
          <cell r="I846">
            <v>0</v>
          </cell>
          <cell r="J846">
            <v>0</v>
          </cell>
          <cell r="K846">
            <v>2.6</v>
          </cell>
          <cell r="L846" t="str">
            <v>Bags</v>
          </cell>
          <cell r="M846">
            <v>0.28000000000000003</v>
          </cell>
          <cell r="N846" t="str">
            <v>Bags</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0</v>
          </cell>
          <cell r="AC846">
            <v>0</v>
          </cell>
          <cell r="AD846">
            <v>0</v>
          </cell>
          <cell r="AE846">
            <v>0</v>
          </cell>
          <cell r="AF846">
            <v>0</v>
          </cell>
          <cell r="AG846">
            <v>0</v>
          </cell>
          <cell r="AH846">
            <v>0</v>
          </cell>
          <cell r="AI846">
            <v>2.88</v>
          </cell>
          <cell r="AJ846" t="str">
            <v>Y</v>
          </cell>
        </row>
        <row r="847">
          <cell r="A847" t="str">
            <v>10-17</v>
          </cell>
          <cell r="B847" t="str">
            <v>Add extra in cement concrete floor topping if finished with pigment and polishing</v>
          </cell>
          <cell r="C847" t="str">
            <v>100 Sft</v>
          </cell>
          <cell r="D847" t="str">
            <v>620.00</v>
          </cell>
          <cell r="E847" t="str">
            <v>1,289.46</v>
          </cell>
          <cell r="F847" t="str">
            <v>m2</v>
          </cell>
          <cell r="G847" t="str">
            <v>66.71</v>
          </cell>
          <cell r="H847">
            <v>138.75</v>
          </cell>
          <cell r="I847">
            <v>0</v>
          </cell>
          <cell r="J847">
            <v>0</v>
          </cell>
          <cell r="K847">
            <v>0.51</v>
          </cell>
          <cell r="L847" t="str">
            <v>Bags</v>
          </cell>
          <cell r="M847">
            <v>5.5E-2</v>
          </cell>
          <cell r="N847" t="str">
            <v>Bags</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0</v>
          </cell>
          <cell r="AG847">
            <v>0</v>
          </cell>
          <cell r="AH847">
            <v>0</v>
          </cell>
          <cell r="AI847">
            <v>0.56500000000000006</v>
          </cell>
          <cell r="AJ847" t="str">
            <v>Y</v>
          </cell>
        </row>
        <row r="848">
          <cell r="A848" t="str">
            <v>10-18</v>
          </cell>
          <cell r="B848" t="str">
            <v>Extra labour for each storey above ground for mosaic, conglomerate, tiles, stone &amp; wood floor.</v>
          </cell>
          <cell r="C848" t="str">
            <v>100 Sft</v>
          </cell>
          <cell r="D848" t="str">
            <v>325.50</v>
          </cell>
          <cell r="E848" t="str">
            <v>325.50</v>
          </cell>
          <cell r="F848" t="str">
            <v>m2</v>
          </cell>
          <cell r="G848" t="str">
            <v>35.02</v>
          </cell>
          <cell r="H848">
            <v>35.020000000000003</v>
          </cell>
          <cell r="I848">
            <v>0</v>
          </cell>
          <cell r="J848">
            <v>0</v>
          </cell>
          <cell r="K848">
            <v>0</v>
          </cell>
          <cell r="L848">
            <v>0</v>
          </cell>
          <cell r="M848">
            <v>0</v>
          </cell>
          <cell r="N848">
            <v>0</v>
          </cell>
          <cell r="O848">
            <v>0</v>
          </cell>
          <cell r="P848">
            <v>0</v>
          </cell>
          <cell r="Q848">
            <v>0</v>
          </cell>
          <cell r="R848">
            <v>0</v>
          </cell>
          <cell r="S848">
            <v>0</v>
          </cell>
          <cell r="T848">
            <v>0</v>
          </cell>
          <cell r="U848">
            <v>0</v>
          </cell>
          <cell r="V848">
            <v>0</v>
          </cell>
          <cell r="W848">
            <v>0</v>
          </cell>
          <cell r="X848">
            <v>0</v>
          </cell>
          <cell r="Y848">
            <v>0</v>
          </cell>
          <cell r="Z848">
            <v>0</v>
          </cell>
          <cell r="AA848">
            <v>0</v>
          </cell>
          <cell r="AB848">
            <v>0</v>
          </cell>
          <cell r="AC848">
            <v>0</v>
          </cell>
          <cell r="AD848">
            <v>0</v>
          </cell>
          <cell r="AE848">
            <v>0</v>
          </cell>
          <cell r="AF848">
            <v>0</v>
          </cell>
          <cell r="AG848">
            <v>0</v>
          </cell>
          <cell r="AH848">
            <v>0</v>
          </cell>
          <cell r="AI848">
            <v>0</v>
          </cell>
          <cell r="AJ848" t="str">
            <v>N</v>
          </cell>
        </row>
        <row r="849">
          <cell r="A849" t="str">
            <v>10-19-a</v>
          </cell>
          <cell r="B849" t="str">
            <v>Flag stone flooring in lime mortar 1:2, over 3/4" bedding : 2" thick</v>
          </cell>
          <cell r="C849" t="str">
            <v>100 Sft</v>
          </cell>
          <cell r="D849" t="str">
            <v>3,760.30</v>
          </cell>
          <cell r="E849" t="str">
            <v>6,196.44</v>
          </cell>
          <cell r="F849" t="str">
            <v>m2</v>
          </cell>
          <cell r="G849" t="str">
            <v>404.61</v>
          </cell>
          <cell r="H849">
            <v>666.74</v>
          </cell>
          <cell r="I849">
            <v>0</v>
          </cell>
          <cell r="J849">
            <v>0</v>
          </cell>
          <cell r="K849">
            <v>1.42</v>
          </cell>
          <cell r="L849" t="str">
            <v>Bags</v>
          </cell>
          <cell r="M849">
            <v>0.153</v>
          </cell>
          <cell r="N849" t="str">
            <v>Bags</v>
          </cell>
          <cell r="O849">
            <v>0</v>
          </cell>
          <cell r="P849">
            <v>0</v>
          </cell>
          <cell r="Q849">
            <v>0</v>
          </cell>
          <cell r="R849">
            <v>0</v>
          </cell>
          <cell r="S849">
            <v>0</v>
          </cell>
          <cell r="T849">
            <v>0</v>
          </cell>
          <cell r="U849">
            <v>0</v>
          </cell>
          <cell r="V849">
            <v>0</v>
          </cell>
          <cell r="W849">
            <v>0</v>
          </cell>
          <cell r="X849">
            <v>0</v>
          </cell>
          <cell r="Y849">
            <v>0</v>
          </cell>
          <cell r="Z849">
            <v>0</v>
          </cell>
          <cell r="AA849">
            <v>0</v>
          </cell>
          <cell r="AB849">
            <v>0</v>
          </cell>
          <cell r="AC849">
            <v>0</v>
          </cell>
          <cell r="AD849">
            <v>0</v>
          </cell>
          <cell r="AE849">
            <v>0</v>
          </cell>
          <cell r="AF849">
            <v>0</v>
          </cell>
          <cell r="AG849">
            <v>0</v>
          </cell>
          <cell r="AH849">
            <v>0</v>
          </cell>
          <cell r="AI849">
            <v>1.573</v>
          </cell>
          <cell r="AJ849" t="str">
            <v>Y</v>
          </cell>
        </row>
        <row r="850">
          <cell r="A850" t="str">
            <v>10-19-b</v>
          </cell>
          <cell r="B850" t="str">
            <v>Flag stone flooring in lime mortar 1:2, over 3/4" bedding : 3" thick</v>
          </cell>
          <cell r="C850" t="str">
            <v>100 Sft</v>
          </cell>
          <cell r="D850" t="str">
            <v>3,486.88</v>
          </cell>
          <cell r="E850" t="str">
            <v>6,441.86</v>
          </cell>
          <cell r="F850" t="str">
            <v>m2</v>
          </cell>
          <cell r="G850" t="str">
            <v>375.19</v>
          </cell>
          <cell r="H850">
            <v>693.14</v>
          </cell>
          <cell r="I850">
            <v>0</v>
          </cell>
          <cell r="J850">
            <v>0</v>
          </cell>
          <cell r="K850">
            <v>1.78</v>
          </cell>
          <cell r="L850" t="str">
            <v>Bags</v>
          </cell>
          <cell r="M850">
            <v>0.192</v>
          </cell>
          <cell r="N850" t="str">
            <v>Bags</v>
          </cell>
          <cell r="O850">
            <v>0</v>
          </cell>
          <cell r="P850">
            <v>0</v>
          </cell>
          <cell r="Q850">
            <v>0</v>
          </cell>
          <cell r="R850">
            <v>0</v>
          </cell>
          <cell r="S850">
            <v>0</v>
          </cell>
          <cell r="T850">
            <v>0</v>
          </cell>
          <cell r="U850">
            <v>0</v>
          </cell>
          <cell r="V850">
            <v>0</v>
          </cell>
          <cell r="W850">
            <v>0</v>
          </cell>
          <cell r="X850">
            <v>0</v>
          </cell>
          <cell r="Y850">
            <v>0</v>
          </cell>
          <cell r="Z850">
            <v>0</v>
          </cell>
          <cell r="AA850">
            <v>0</v>
          </cell>
          <cell r="AB850">
            <v>0</v>
          </cell>
          <cell r="AC850">
            <v>0</v>
          </cell>
          <cell r="AD850">
            <v>0</v>
          </cell>
          <cell r="AE850">
            <v>0</v>
          </cell>
          <cell r="AF850">
            <v>0</v>
          </cell>
          <cell r="AG850">
            <v>0</v>
          </cell>
          <cell r="AH850">
            <v>0</v>
          </cell>
          <cell r="AI850">
            <v>1.972</v>
          </cell>
          <cell r="AJ850" t="str">
            <v>Y</v>
          </cell>
        </row>
        <row r="851">
          <cell r="A851" t="str">
            <v>10-20-a</v>
          </cell>
          <cell r="B851" t="str">
            <v>Asphalt floor, including base preparation, remelting, setting out &amp; finish : 1" thick topping</v>
          </cell>
          <cell r="C851" t="str">
            <v>100 Sft</v>
          </cell>
          <cell r="D851" t="str">
            <v>1,255.50</v>
          </cell>
          <cell r="E851" t="str">
            <v>13,990.75</v>
          </cell>
          <cell r="F851" t="str">
            <v>m2</v>
          </cell>
          <cell r="G851" t="str">
            <v>135.09</v>
          </cell>
          <cell r="H851">
            <v>1505.4</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119.8</v>
          </cell>
          <cell r="AF851" t="str">
            <v>Kg</v>
          </cell>
          <cell r="AG851">
            <v>12.9</v>
          </cell>
          <cell r="AH851" t="str">
            <v>Kg</v>
          </cell>
          <cell r="AI851">
            <v>132.69999999999999</v>
          </cell>
          <cell r="AJ851" t="str">
            <v>Y</v>
          </cell>
        </row>
        <row r="852">
          <cell r="A852" t="str">
            <v>10-20-b</v>
          </cell>
          <cell r="B852" t="str">
            <v>Asphalt floor, including base preparation, remelting, setting out &amp; finish : 1/2" thick topping</v>
          </cell>
          <cell r="C852" t="str">
            <v>100 Sft</v>
          </cell>
          <cell r="D852" t="str">
            <v>1,078.80</v>
          </cell>
          <cell r="E852" t="str">
            <v>7,446.42</v>
          </cell>
          <cell r="F852" t="str">
            <v>m2</v>
          </cell>
          <cell r="G852" t="str">
            <v>116.08</v>
          </cell>
          <cell r="H852">
            <v>801.24</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v>0</v>
          </cell>
          <cell r="AD852">
            <v>0</v>
          </cell>
          <cell r="AE852">
            <v>59.9</v>
          </cell>
          <cell r="AF852" t="str">
            <v>Kg</v>
          </cell>
          <cell r="AG852">
            <v>6.45</v>
          </cell>
          <cell r="AH852" t="str">
            <v>Kg</v>
          </cell>
          <cell r="AI852">
            <v>66.349999999999994</v>
          </cell>
          <cell r="AJ852" t="str">
            <v>Y</v>
          </cell>
        </row>
        <row r="853">
          <cell r="A853" t="str">
            <v>10-20-c</v>
          </cell>
          <cell r="B853" t="str">
            <v>Asphalt floor, including base preparation, remelting, setting out &amp; finish : 1/4" thick topping</v>
          </cell>
          <cell r="C853" t="str">
            <v>100 Sft</v>
          </cell>
          <cell r="D853" t="str">
            <v>748.96</v>
          </cell>
          <cell r="E853" t="str">
            <v>3,937.31</v>
          </cell>
          <cell r="F853" t="str">
            <v>m2</v>
          </cell>
          <cell r="G853" t="str">
            <v>80.59</v>
          </cell>
          <cell r="H853">
            <v>423.65</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v>0</v>
          </cell>
          <cell r="AD853">
            <v>0</v>
          </cell>
          <cell r="AE853">
            <v>30</v>
          </cell>
          <cell r="AF853" t="str">
            <v>Kg</v>
          </cell>
          <cell r="AG853">
            <v>3.23</v>
          </cell>
          <cell r="AH853" t="str">
            <v>Kg</v>
          </cell>
          <cell r="AI853">
            <v>33.229999999999997</v>
          </cell>
          <cell r="AJ853" t="str">
            <v>Y</v>
          </cell>
        </row>
        <row r="854">
          <cell r="A854" t="str">
            <v>10-21-a</v>
          </cell>
          <cell r="B854" t="str">
            <v>1.375" thick mosaic flooring, including rubbing and polishing complete : Using grey cement</v>
          </cell>
          <cell r="C854" t="str">
            <v>100 Sft</v>
          </cell>
          <cell r="D854" t="str">
            <v>5,084.00</v>
          </cell>
          <cell r="E854" t="str">
            <v>8,752.90</v>
          </cell>
          <cell r="F854" t="str">
            <v>m2</v>
          </cell>
          <cell r="G854" t="str">
            <v>547.04</v>
          </cell>
          <cell r="H854">
            <v>941.81</v>
          </cell>
          <cell r="I854">
            <v>0</v>
          </cell>
          <cell r="J854">
            <v>0</v>
          </cell>
          <cell r="K854">
            <v>3.05</v>
          </cell>
          <cell r="L854" t="str">
            <v>Bags</v>
          </cell>
          <cell r="M854">
            <v>0.32800000000000001</v>
          </cell>
          <cell r="N854" t="str">
            <v>Bags</v>
          </cell>
          <cell r="O854">
            <v>0</v>
          </cell>
          <cell r="P854">
            <v>0</v>
          </cell>
          <cell r="Q854">
            <v>0</v>
          </cell>
          <cell r="R854">
            <v>0</v>
          </cell>
          <cell r="S854">
            <v>0</v>
          </cell>
          <cell r="T854">
            <v>0</v>
          </cell>
          <cell r="U854">
            <v>0</v>
          </cell>
          <cell r="V854">
            <v>0</v>
          </cell>
          <cell r="W854">
            <v>0</v>
          </cell>
          <cell r="X854">
            <v>0</v>
          </cell>
          <cell r="Y854">
            <v>0</v>
          </cell>
          <cell r="Z854">
            <v>0</v>
          </cell>
          <cell r="AA854">
            <v>0</v>
          </cell>
          <cell r="AB854">
            <v>0</v>
          </cell>
          <cell r="AC854">
            <v>0</v>
          </cell>
          <cell r="AD854">
            <v>0</v>
          </cell>
          <cell r="AE854">
            <v>0</v>
          </cell>
          <cell r="AF854">
            <v>0</v>
          </cell>
          <cell r="AG854">
            <v>0</v>
          </cell>
          <cell r="AH854">
            <v>0</v>
          </cell>
          <cell r="AI854">
            <v>3.3779999999999997</v>
          </cell>
          <cell r="AJ854" t="str">
            <v>Y</v>
          </cell>
        </row>
        <row r="855">
          <cell r="A855" t="str">
            <v>10-21-b</v>
          </cell>
          <cell r="B855" t="str">
            <v>1.375" thick mosaic flooring, including rubbing and polishing complete : Using white cement</v>
          </cell>
          <cell r="C855" t="str">
            <v>100 Sft</v>
          </cell>
          <cell r="D855" t="str">
            <v>5,084.00</v>
          </cell>
          <cell r="E855" t="str">
            <v>8,290.80</v>
          </cell>
          <cell r="F855" t="str">
            <v>m2</v>
          </cell>
          <cell r="G855" t="str">
            <v>547.04</v>
          </cell>
          <cell r="H855">
            <v>892.09</v>
          </cell>
          <cell r="I855">
            <v>0</v>
          </cell>
          <cell r="J855">
            <v>0</v>
          </cell>
          <cell r="K855">
            <v>3.04</v>
          </cell>
          <cell r="L855" t="str">
            <v>Bags</v>
          </cell>
          <cell r="M855">
            <v>0.32700000000000001</v>
          </cell>
          <cell r="N855" t="str">
            <v>Bags</v>
          </cell>
          <cell r="O855">
            <v>0</v>
          </cell>
          <cell r="P855">
            <v>0</v>
          </cell>
          <cell r="Q855">
            <v>0</v>
          </cell>
          <cell r="R855">
            <v>0</v>
          </cell>
          <cell r="S855">
            <v>0</v>
          </cell>
          <cell r="T855">
            <v>0</v>
          </cell>
          <cell r="U855">
            <v>0</v>
          </cell>
          <cell r="V855">
            <v>0</v>
          </cell>
          <cell r="W855">
            <v>0</v>
          </cell>
          <cell r="X855">
            <v>0</v>
          </cell>
          <cell r="Y855">
            <v>0</v>
          </cell>
          <cell r="Z855">
            <v>0</v>
          </cell>
          <cell r="AA855">
            <v>0</v>
          </cell>
          <cell r="AB855">
            <v>0</v>
          </cell>
          <cell r="AC855">
            <v>0</v>
          </cell>
          <cell r="AD855">
            <v>0</v>
          </cell>
          <cell r="AE855">
            <v>0</v>
          </cell>
          <cell r="AF855">
            <v>0</v>
          </cell>
          <cell r="AG855">
            <v>0</v>
          </cell>
          <cell r="AH855">
            <v>0</v>
          </cell>
          <cell r="AI855">
            <v>3.367</v>
          </cell>
          <cell r="AJ855" t="str">
            <v>Y</v>
          </cell>
        </row>
        <row r="856">
          <cell r="A856" t="str">
            <v>10-22-a</v>
          </cell>
          <cell r="B856" t="str">
            <v>1.5" thick mosaic flooring, including rubbing &amp; polishing complete : Using grey cement</v>
          </cell>
          <cell r="C856" t="str">
            <v>100 Sft</v>
          </cell>
          <cell r="D856" t="str">
            <v>5,214.20</v>
          </cell>
          <cell r="E856" t="str">
            <v>8,315.37</v>
          </cell>
          <cell r="F856" t="str">
            <v>m2</v>
          </cell>
          <cell r="G856" t="str">
            <v>561.05</v>
          </cell>
          <cell r="H856">
            <v>894.73</v>
          </cell>
          <cell r="I856">
            <v>0</v>
          </cell>
          <cell r="J856">
            <v>0</v>
          </cell>
          <cell r="K856">
            <v>3.3</v>
          </cell>
          <cell r="L856" t="str">
            <v>Bags</v>
          </cell>
          <cell r="M856">
            <v>0.35499999999999998</v>
          </cell>
          <cell r="N856" t="str">
            <v>Bags</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3.6549999999999998</v>
          </cell>
          <cell r="AJ856" t="str">
            <v>Y</v>
          </cell>
        </row>
        <row r="857">
          <cell r="A857" t="str">
            <v>10-22-b</v>
          </cell>
          <cell r="B857" t="str">
            <v>1.5" thick mosaic flooring, including rubbing &amp; polishing complete : Using white cement</v>
          </cell>
          <cell r="C857" t="str">
            <v>100 Sft</v>
          </cell>
          <cell r="D857" t="str">
            <v>5,214.20</v>
          </cell>
          <cell r="E857" t="str">
            <v>8,736.74</v>
          </cell>
          <cell r="F857" t="str">
            <v>m2</v>
          </cell>
          <cell r="G857" t="str">
            <v>561.05</v>
          </cell>
          <cell r="H857">
            <v>940.07</v>
          </cell>
          <cell r="I857">
            <v>0</v>
          </cell>
          <cell r="J857">
            <v>0</v>
          </cell>
          <cell r="K857">
            <v>3.28</v>
          </cell>
          <cell r="L857" t="str">
            <v>Bags</v>
          </cell>
          <cell r="M857">
            <v>0.35299999999999998</v>
          </cell>
          <cell r="N857" t="str">
            <v>Bags</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3.633</v>
          </cell>
          <cell r="AJ857" t="str">
            <v>Y</v>
          </cell>
        </row>
        <row r="858">
          <cell r="A858" t="str">
            <v>10-23</v>
          </cell>
          <cell r="B858" t="str">
            <v>Laying floor of mosaic marble chips tiles of approved shade including finishing complete</v>
          </cell>
          <cell r="C858" t="str">
            <v>100 Sft</v>
          </cell>
          <cell r="D858" t="str">
            <v>2,762.10</v>
          </cell>
          <cell r="E858" t="str">
            <v>10,579.78</v>
          </cell>
          <cell r="F858" t="str">
            <v>m2</v>
          </cell>
          <cell r="G858" t="str">
            <v>297.20</v>
          </cell>
          <cell r="H858">
            <v>1138.3800000000001</v>
          </cell>
          <cell r="I858">
            <v>0</v>
          </cell>
          <cell r="J858">
            <v>0</v>
          </cell>
          <cell r="K858">
            <v>2.77</v>
          </cell>
          <cell r="L858" t="str">
            <v>Bags</v>
          </cell>
          <cell r="M858">
            <v>0.29799999999999999</v>
          </cell>
          <cell r="N858" t="str">
            <v>Bags</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v>0</v>
          </cell>
          <cell r="AD858">
            <v>0</v>
          </cell>
          <cell r="AE858">
            <v>0</v>
          </cell>
          <cell r="AF858">
            <v>0</v>
          </cell>
          <cell r="AG858">
            <v>0</v>
          </cell>
          <cell r="AH858">
            <v>0</v>
          </cell>
          <cell r="AI858">
            <v>3.0680000000000001</v>
          </cell>
          <cell r="AJ858" t="str">
            <v>Y</v>
          </cell>
        </row>
        <row r="859">
          <cell r="A859" t="str">
            <v>10-24</v>
          </cell>
          <cell r="B859" t="str">
            <v>Lay floor of white glazed tile 1/4" thick in white cement 1:2 over 3/4" thick cement mortar 1:2</v>
          </cell>
          <cell r="C859" t="str">
            <v>100 Sft</v>
          </cell>
          <cell r="D859" t="str">
            <v>3,565.00</v>
          </cell>
          <cell r="E859" t="str">
            <v>9,111.40</v>
          </cell>
          <cell r="F859" t="str">
            <v>m2</v>
          </cell>
          <cell r="G859" t="str">
            <v>383.59</v>
          </cell>
          <cell r="H859">
            <v>980.39</v>
          </cell>
          <cell r="I859">
            <v>0</v>
          </cell>
          <cell r="J859">
            <v>0</v>
          </cell>
          <cell r="K859">
            <v>2.2999999999999998</v>
          </cell>
          <cell r="L859" t="str">
            <v>Bags</v>
          </cell>
          <cell r="M859">
            <v>0.248</v>
          </cell>
          <cell r="N859" t="str">
            <v>Bags</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2.548</v>
          </cell>
          <cell r="AJ859" t="str">
            <v>Y</v>
          </cell>
        </row>
        <row r="860">
          <cell r="A860" t="str">
            <v>10-25</v>
          </cell>
          <cell r="B860" t="str">
            <v>Lay floor of approved coloured glazed tiles 1/4" thick laid in white cement &amp; pigment complete</v>
          </cell>
          <cell r="C860" t="str">
            <v>100 Sft</v>
          </cell>
          <cell r="D860" t="str">
            <v>3,565.00</v>
          </cell>
          <cell r="E860" t="str">
            <v>9,154.53</v>
          </cell>
          <cell r="F860" t="str">
            <v>m2</v>
          </cell>
          <cell r="G860" t="str">
            <v>383.59</v>
          </cell>
          <cell r="H860">
            <v>985.03</v>
          </cell>
          <cell r="I860">
            <v>0</v>
          </cell>
          <cell r="J860">
            <v>0</v>
          </cell>
          <cell r="K860">
            <v>2.2999999999999998</v>
          </cell>
          <cell r="L860" t="str">
            <v>Bags</v>
          </cell>
          <cell r="M860">
            <v>0.248</v>
          </cell>
          <cell r="N860" t="str">
            <v>Bags</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0</v>
          </cell>
          <cell r="AC860">
            <v>0</v>
          </cell>
          <cell r="AD860">
            <v>0</v>
          </cell>
          <cell r="AE860">
            <v>0</v>
          </cell>
          <cell r="AF860">
            <v>0</v>
          </cell>
          <cell r="AG860">
            <v>0</v>
          </cell>
          <cell r="AH860">
            <v>0</v>
          </cell>
          <cell r="AI860">
            <v>2.548</v>
          </cell>
          <cell r="AJ860" t="str">
            <v>Y</v>
          </cell>
        </row>
        <row r="861">
          <cell r="A861" t="str">
            <v>10-26-a</v>
          </cell>
          <cell r="B861" t="str">
            <v>Provide &amp; lay marble fine dressed stone flooring on surface in white cement complete: 3/4" thick (Badel, Silky black, Sunny white, Sunny Grey or eq)</v>
          </cell>
          <cell r="C861" t="str">
            <v>100 Sft</v>
          </cell>
          <cell r="D861" t="str">
            <v>7,068.00</v>
          </cell>
          <cell r="E861" t="str">
            <v>14,715.90</v>
          </cell>
          <cell r="F861" t="str">
            <v>m2</v>
          </cell>
          <cell r="G861" t="str">
            <v>760.52</v>
          </cell>
          <cell r="H861">
            <v>1583.43</v>
          </cell>
          <cell r="I861">
            <v>0</v>
          </cell>
          <cell r="J861">
            <v>0</v>
          </cell>
          <cell r="K861">
            <v>2.74</v>
          </cell>
          <cell r="L861" t="str">
            <v>Bags</v>
          </cell>
          <cell r="M861">
            <v>0.29499999999999998</v>
          </cell>
          <cell r="N861" t="str">
            <v>Bags</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3.0350000000000001</v>
          </cell>
          <cell r="AJ861" t="str">
            <v>Y</v>
          </cell>
        </row>
        <row r="862">
          <cell r="A862" t="str">
            <v>10-26-b</v>
          </cell>
          <cell r="B862" t="str">
            <v>Provide &amp; lay marble fine dressed stone flooring on surface in white cement complete: 1" thick (Badel, Silky black, Sunny white, Sunny Grey or eq)</v>
          </cell>
          <cell r="C862" t="str">
            <v>100 Sft</v>
          </cell>
          <cell r="D862" t="str">
            <v>7,068.00</v>
          </cell>
          <cell r="E862" t="str">
            <v>16,367.55</v>
          </cell>
          <cell r="F862" t="str">
            <v>m2</v>
          </cell>
          <cell r="G862" t="str">
            <v>760.52</v>
          </cell>
          <cell r="H862">
            <v>1761.15</v>
          </cell>
          <cell r="I862">
            <v>0</v>
          </cell>
          <cell r="J862">
            <v>0</v>
          </cell>
          <cell r="K862">
            <v>2.74</v>
          </cell>
          <cell r="L862" t="str">
            <v>Bags</v>
          </cell>
          <cell r="M862">
            <v>0.29499999999999998</v>
          </cell>
          <cell r="N862" t="str">
            <v>Bags</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3.0350000000000001</v>
          </cell>
          <cell r="AJ862" t="str">
            <v>Y</v>
          </cell>
        </row>
        <row r="863">
          <cell r="A863" t="str">
            <v>10-26-c</v>
          </cell>
          <cell r="B863" t="str">
            <v xml:space="preserve">Provide &amp; lay marble fine dressed stone flooring on surface in white cement complete: 1/2" thick (Badel, Silky black, Sunny white, Sunny Grey or eq) </v>
          </cell>
          <cell r="C863" t="str">
            <v>100 Sft</v>
          </cell>
          <cell r="D863" t="str">
            <v>7,068.00</v>
          </cell>
          <cell r="E863" t="str">
            <v>13,318.35</v>
          </cell>
          <cell r="F863" t="str">
            <v>m2</v>
          </cell>
          <cell r="G863" t="str">
            <v>760.52</v>
          </cell>
          <cell r="H863">
            <v>1433.05</v>
          </cell>
          <cell r="I863">
            <v>0</v>
          </cell>
          <cell r="J863">
            <v>0</v>
          </cell>
          <cell r="K863">
            <v>2.74</v>
          </cell>
          <cell r="L863" t="str">
            <v>Bags</v>
          </cell>
          <cell r="M863">
            <v>0.29499999999999998</v>
          </cell>
          <cell r="N863" t="str">
            <v>Bags</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3.0350000000000001</v>
          </cell>
          <cell r="AJ863" t="str">
            <v>Y</v>
          </cell>
        </row>
        <row r="864">
          <cell r="A864" t="str">
            <v>10-26-d</v>
          </cell>
          <cell r="B864" t="str">
            <v>Providing and Laying marble fine dressed stone 4-5 feet and 12" wide 1" thick for stairs steps.</v>
          </cell>
          <cell r="C864" t="str">
            <v>100 Sft</v>
          </cell>
          <cell r="D864" t="str">
            <v>7,068.00</v>
          </cell>
          <cell r="E864" t="str">
            <v>15,433.64</v>
          </cell>
          <cell r="F864" t="str">
            <v>m2</v>
          </cell>
          <cell r="G864" t="str">
            <v>760.52</v>
          </cell>
          <cell r="H864">
            <v>1660.66</v>
          </cell>
          <cell r="I864">
            <v>0</v>
          </cell>
          <cell r="J864">
            <v>0</v>
          </cell>
          <cell r="K864">
            <v>1.75</v>
          </cell>
          <cell r="L864" t="str">
            <v>Bags</v>
          </cell>
          <cell r="M864">
            <v>0.188</v>
          </cell>
          <cell r="N864" t="str">
            <v>Bags</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1.9379999999999999</v>
          </cell>
          <cell r="AJ864" t="str">
            <v>Y</v>
          </cell>
        </row>
        <row r="865">
          <cell r="A865" t="str">
            <v>10-26-e</v>
          </cell>
          <cell r="B865" t="str">
            <v>Providing and Laying marble fine dressed stone 7x1.5 feet and 1" thick for stairs steps.</v>
          </cell>
          <cell r="C865" t="str">
            <v>100 Sft</v>
          </cell>
          <cell r="D865" t="str">
            <v>7,068.00</v>
          </cell>
          <cell r="E865" t="str">
            <v>15,433.64</v>
          </cell>
          <cell r="F865" t="str">
            <v>m2</v>
          </cell>
          <cell r="G865" t="str">
            <v>760.52</v>
          </cell>
          <cell r="H865">
            <v>1660.66</v>
          </cell>
          <cell r="I865">
            <v>0</v>
          </cell>
          <cell r="J865">
            <v>0</v>
          </cell>
          <cell r="K865">
            <v>1.75</v>
          </cell>
          <cell r="L865" t="str">
            <v>Bags</v>
          </cell>
          <cell r="M865">
            <v>0.188</v>
          </cell>
          <cell r="N865" t="str">
            <v>Bags</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1.9379999999999999</v>
          </cell>
          <cell r="AJ865" t="str">
            <v>Y</v>
          </cell>
        </row>
        <row r="866">
          <cell r="A866" t="str">
            <v>10-26-f</v>
          </cell>
          <cell r="B866" t="str">
            <v>Providing and fixing glazed tile colour printed border 2" wide.</v>
          </cell>
          <cell r="C866" t="str">
            <v>100 Rft</v>
          </cell>
          <cell r="D866" t="str">
            <v>678.90</v>
          </cell>
          <cell r="E866" t="str">
            <v>13,763.11</v>
          </cell>
          <cell r="F866" t="str">
            <v>m</v>
          </cell>
          <cell r="G866" t="str">
            <v>22.27</v>
          </cell>
          <cell r="H866">
            <v>451.55</v>
          </cell>
          <cell r="I866">
            <v>0</v>
          </cell>
          <cell r="J866">
            <v>0</v>
          </cell>
          <cell r="K866">
            <v>0.55000000000000004</v>
          </cell>
          <cell r="L866" t="str">
            <v>Bags</v>
          </cell>
          <cell r="M866">
            <v>1.7999999999999999E-2</v>
          </cell>
          <cell r="N866" t="str">
            <v>Bags</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0.56800000000000006</v>
          </cell>
          <cell r="AJ866" t="str">
            <v>Y</v>
          </cell>
        </row>
        <row r="867">
          <cell r="A867" t="str">
            <v>10-26-g</v>
          </cell>
          <cell r="B867" t="str">
            <v>Providing and fixing glazed tile colour printed border 3" wide</v>
          </cell>
          <cell r="C867" t="str">
            <v>100 Rft</v>
          </cell>
          <cell r="D867" t="str">
            <v>678.90</v>
          </cell>
          <cell r="E867" t="str">
            <v>13,763.11</v>
          </cell>
          <cell r="F867" t="str">
            <v>m</v>
          </cell>
          <cell r="G867" t="str">
            <v>22.27</v>
          </cell>
          <cell r="H867">
            <v>451.55</v>
          </cell>
          <cell r="I867">
            <v>0</v>
          </cell>
          <cell r="J867">
            <v>0</v>
          </cell>
          <cell r="K867">
            <v>0.55000000000000004</v>
          </cell>
          <cell r="L867" t="str">
            <v>Bags</v>
          </cell>
          <cell r="M867">
            <v>1.7999999999999999E-2</v>
          </cell>
          <cell r="N867" t="str">
            <v>Bags</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0.56800000000000006</v>
          </cell>
          <cell r="AJ867" t="str">
            <v>Y</v>
          </cell>
        </row>
        <row r="868">
          <cell r="A868" t="str">
            <v>10-26-h</v>
          </cell>
          <cell r="B868" t="str">
            <v>Providing and fixing glazed tile colour printed border 4" wide</v>
          </cell>
          <cell r="C868" t="str">
            <v>100 Rft</v>
          </cell>
          <cell r="D868" t="str">
            <v>678.90</v>
          </cell>
          <cell r="E868" t="str">
            <v>13,763.11</v>
          </cell>
          <cell r="F868" t="str">
            <v>m</v>
          </cell>
          <cell r="G868" t="str">
            <v>22.27</v>
          </cell>
          <cell r="H868">
            <v>451.55</v>
          </cell>
          <cell r="I868">
            <v>0</v>
          </cell>
          <cell r="J868">
            <v>0</v>
          </cell>
          <cell r="K868">
            <v>0.55000000000000004</v>
          </cell>
          <cell r="L868" t="str">
            <v>Bags</v>
          </cell>
          <cell r="M868">
            <v>1.7999999999999999E-2</v>
          </cell>
          <cell r="N868" t="str">
            <v>Bags</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0.56800000000000006</v>
          </cell>
          <cell r="AJ868" t="str">
            <v>Y</v>
          </cell>
        </row>
        <row r="869">
          <cell r="A869" t="str">
            <v>10-27</v>
          </cell>
          <cell r="B869" t="str">
            <v>Rubbing and polishing old grit/mosaic floor, including repairing voids, uneven surface, complete.</v>
          </cell>
          <cell r="C869" t="str">
            <v>100 Sft</v>
          </cell>
          <cell r="D869" t="str">
            <v>3,565.00</v>
          </cell>
          <cell r="E869" t="str">
            <v>3,617.03</v>
          </cell>
          <cell r="F869" t="str">
            <v>m2</v>
          </cell>
          <cell r="G869" t="str">
            <v>383.59</v>
          </cell>
          <cell r="H869">
            <v>389.19</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t="str">
            <v>N</v>
          </cell>
        </row>
        <row r="870">
          <cell r="A870" t="str">
            <v>10-28</v>
          </cell>
          <cell r="B870" t="str">
            <v>Rubbing &amp; polishing grit floor, including repairing voids,uneen surface, complete.</v>
          </cell>
          <cell r="C870" t="str">
            <v>100 Sft</v>
          </cell>
          <cell r="D870" t="str">
            <v>1,318.74</v>
          </cell>
          <cell r="E870" t="str">
            <v>1,464.42</v>
          </cell>
          <cell r="F870" t="str">
            <v>m2</v>
          </cell>
          <cell r="G870" t="str">
            <v>141.90</v>
          </cell>
          <cell r="H870">
            <v>157.57</v>
          </cell>
          <cell r="I870">
            <v>0</v>
          </cell>
          <cell r="J870">
            <v>0</v>
          </cell>
          <cell r="K870">
            <v>0</v>
          </cell>
          <cell r="L870">
            <v>0</v>
          </cell>
          <cell r="M870">
            <v>0</v>
          </cell>
          <cell r="N870">
            <v>0</v>
          </cell>
          <cell r="O870">
            <v>0</v>
          </cell>
          <cell r="P870">
            <v>0</v>
          </cell>
          <cell r="Q870">
            <v>0</v>
          </cell>
          <cell r="R870">
            <v>0</v>
          </cell>
          <cell r="S870">
            <v>0</v>
          </cell>
          <cell r="T870">
            <v>0</v>
          </cell>
          <cell r="U870">
            <v>0</v>
          </cell>
          <cell r="V870">
            <v>0</v>
          </cell>
          <cell r="W870">
            <v>0</v>
          </cell>
          <cell r="X870">
            <v>0</v>
          </cell>
          <cell r="Y870">
            <v>0</v>
          </cell>
          <cell r="Z870">
            <v>0</v>
          </cell>
          <cell r="AA870">
            <v>0</v>
          </cell>
          <cell r="AB870">
            <v>0</v>
          </cell>
          <cell r="AC870">
            <v>0</v>
          </cell>
          <cell r="AD870">
            <v>0</v>
          </cell>
          <cell r="AE870">
            <v>0</v>
          </cell>
          <cell r="AF870">
            <v>0</v>
          </cell>
          <cell r="AG870">
            <v>0</v>
          </cell>
          <cell r="AH870">
            <v>0</v>
          </cell>
          <cell r="AI870">
            <v>0</v>
          </cell>
          <cell r="AJ870" t="str">
            <v>N</v>
          </cell>
        </row>
        <row r="871">
          <cell r="A871" t="str">
            <v>10-29</v>
          </cell>
          <cell r="B871" t="str">
            <v>Cleaning and washing mosaic or marble floor with caustic soda mixture</v>
          </cell>
          <cell r="C871" t="str">
            <v>100 Sft</v>
          </cell>
          <cell r="D871" t="str">
            <v>166.16</v>
          </cell>
          <cell r="E871" t="str">
            <v>285.82</v>
          </cell>
          <cell r="F871" t="str">
            <v>m2</v>
          </cell>
          <cell r="G871" t="str">
            <v>17.88</v>
          </cell>
          <cell r="H871">
            <v>30.75</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0</v>
          </cell>
          <cell r="AG871">
            <v>0</v>
          </cell>
          <cell r="AH871">
            <v>0</v>
          </cell>
          <cell r="AI871">
            <v>0</v>
          </cell>
          <cell r="AJ871" t="str">
            <v>N</v>
          </cell>
        </row>
        <row r="872">
          <cell r="A872" t="str">
            <v>10-30</v>
          </cell>
          <cell r="B872" t="str">
            <v>Shisham wood boarding or strip flooring 3/4" thick including 2 coats of bitumen laid hot complete</v>
          </cell>
          <cell r="C872" t="str">
            <v>100 Sft</v>
          </cell>
          <cell r="D872" t="str">
            <v>9,610.00</v>
          </cell>
          <cell r="E872" t="str">
            <v>43,269.36</v>
          </cell>
          <cell r="F872" t="str">
            <v>m2</v>
          </cell>
          <cell r="G872" t="str">
            <v>1,034.04</v>
          </cell>
          <cell r="H872">
            <v>4655.78</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15.88</v>
          </cell>
          <cell r="AF872" t="str">
            <v>Kg</v>
          </cell>
          <cell r="AG872">
            <v>1.71</v>
          </cell>
          <cell r="AH872" t="str">
            <v>Kg</v>
          </cell>
          <cell r="AI872">
            <v>17.59</v>
          </cell>
          <cell r="AJ872" t="str">
            <v>Y</v>
          </cell>
        </row>
        <row r="873">
          <cell r="A873" t="str">
            <v>10-31</v>
          </cell>
          <cell r="B873" t="str">
            <v>Deodar wood boarding or strip flooring 3/4" thickincluding 2 coats of bitumen laid hot complete</v>
          </cell>
          <cell r="C873" t="str">
            <v>100 Sft</v>
          </cell>
          <cell r="D873" t="str">
            <v>7,068.00</v>
          </cell>
          <cell r="E873" t="str">
            <v>50,663.88</v>
          </cell>
          <cell r="F873" t="str">
            <v>m2</v>
          </cell>
          <cell r="G873" t="str">
            <v>760.52</v>
          </cell>
          <cell r="H873">
            <v>5451.43</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15.42</v>
          </cell>
          <cell r="AF873" t="str">
            <v>Kg</v>
          </cell>
          <cell r="AG873">
            <v>1.66</v>
          </cell>
          <cell r="AH873" t="str">
            <v>Kg</v>
          </cell>
          <cell r="AI873">
            <v>17.079999999999998</v>
          </cell>
          <cell r="AJ873" t="str">
            <v>Y</v>
          </cell>
        </row>
        <row r="874">
          <cell r="A874" t="str">
            <v>10-32</v>
          </cell>
          <cell r="B874" t="str">
            <v>Teak wood boarding or strip flooring 1/2" thick including 2 coats of bitumen laid hot complete</v>
          </cell>
          <cell r="C874" t="str">
            <v>100 Sft</v>
          </cell>
          <cell r="D874" t="str">
            <v>9,610.00</v>
          </cell>
          <cell r="E874" t="str">
            <v>49,366.55</v>
          </cell>
          <cell r="F874" t="str">
            <v>m2</v>
          </cell>
          <cell r="G874" t="str">
            <v>1,034.04</v>
          </cell>
          <cell r="H874">
            <v>5311.84</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15.42</v>
          </cell>
          <cell r="AF874" t="str">
            <v>Kg</v>
          </cell>
          <cell r="AG874">
            <v>1.66</v>
          </cell>
          <cell r="AH874" t="str">
            <v>Kg</v>
          </cell>
          <cell r="AI874">
            <v>17.079999999999998</v>
          </cell>
          <cell r="AJ874" t="str">
            <v>Y</v>
          </cell>
        </row>
        <row r="875">
          <cell r="A875" t="str">
            <v>10-33</v>
          </cell>
          <cell r="B875" t="str">
            <v>Shisham wood block flooring 1" thick out to required size, fixed on a layer of bitumen base</v>
          </cell>
          <cell r="C875" t="str">
            <v>100 Sft</v>
          </cell>
          <cell r="D875" t="str">
            <v>7,068.00</v>
          </cell>
          <cell r="E875" t="str">
            <v>41,230.05</v>
          </cell>
          <cell r="F875" t="str">
            <v>m2</v>
          </cell>
          <cell r="G875" t="str">
            <v>760.52</v>
          </cell>
          <cell r="H875">
            <v>4436.3500000000004</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0</v>
          </cell>
          <cell r="AC875">
            <v>0</v>
          </cell>
          <cell r="AD875">
            <v>0</v>
          </cell>
          <cell r="AE875">
            <v>36.29</v>
          </cell>
          <cell r="AF875" t="str">
            <v>Kg</v>
          </cell>
          <cell r="AG875">
            <v>3.91</v>
          </cell>
          <cell r="AH875" t="str">
            <v>Kg</v>
          </cell>
          <cell r="AI875">
            <v>40.200000000000003</v>
          </cell>
          <cell r="AJ875" t="str">
            <v>Y</v>
          </cell>
        </row>
        <row r="876">
          <cell r="A876" t="str">
            <v>10-34</v>
          </cell>
          <cell r="B876" t="str">
            <v>Teak wood block 1" thick cut to required size, fixed on a layer of asphalt bitumen laid on base</v>
          </cell>
          <cell r="C876" t="str">
            <v>100 Sft</v>
          </cell>
          <cell r="D876" t="str">
            <v>9,610.00</v>
          </cell>
          <cell r="E876" t="str">
            <v>72,790.27</v>
          </cell>
          <cell r="F876" t="str">
            <v>m2</v>
          </cell>
          <cell r="G876" t="str">
            <v>1,034.04</v>
          </cell>
          <cell r="H876">
            <v>7832.23</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36.29</v>
          </cell>
          <cell r="AF876" t="str">
            <v>Kg</v>
          </cell>
          <cell r="AG876">
            <v>3.91</v>
          </cell>
          <cell r="AH876" t="str">
            <v>Kg</v>
          </cell>
          <cell r="AI876">
            <v>40.200000000000003</v>
          </cell>
          <cell r="AJ876" t="str">
            <v>Y</v>
          </cell>
        </row>
        <row r="877">
          <cell r="A877" t="str">
            <v>10-35-a</v>
          </cell>
          <cell r="B877" t="str">
            <v>Laying wooden paving of hard wood on edge in coal tar &amp; asphalt : Shisham wood</v>
          </cell>
          <cell r="C877" t="str">
            <v>100 Sft</v>
          </cell>
          <cell r="D877" t="str">
            <v>2,852.00</v>
          </cell>
          <cell r="E877" t="str">
            <v>23,969.95</v>
          </cell>
          <cell r="F877" t="str">
            <v>m2</v>
          </cell>
          <cell r="G877" t="str">
            <v>306.88</v>
          </cell>
          <cell r="H877">
            <v>2579.17</v>
          </cell>
          <cell r="I877">
            <v>0</v>
          </cell>
          <cell r="J877">
            <v>0</v>
          </cell>
          <cell r="K877">
            <v>0</v>
          </cell>
          <cell r="L877">
            <v>0</v>
          </cell>
          <cell r="M877">
            <v>0</v>
          </cell>
          <cell r="N877">
            <v>0</v>
          </cell>
          <cell r="O877">
            <v>0</v>
          </cell>
          <cell r="P877">
            <v>0</v>
          </cell>
          <cell r="Q877">
            <v>0</v>
          </cell>
          <cell r="R877">
            <v>0</v>
          </cell>
          <cell r="S877">
            <v>0</v>
          </cell>
          <cell r="T877">
            <v>0</v>
          </cell>
          <cell r="U877">
            <v>0</v>
          </cell>
          <cell r="V877">
            <v>0</v>
          </cell>
          <cell r="W877">
            <v>0</v>
          </cell>
          <cell r="X877">
            <v>0</v>
          </cell>
          <cell r="Y877">
            <v>0</v>
          </cell>
          <cell r="Z877">
            <v>0</v>
          </cell>
          <cell r="AA877">
            <v>0</v>
          </cell>
          <cell r="AB877">
            <v>0</v>
          </cell>
          <cell r="AC877">
            <v>0</v>
          </cell>
          <cell r="AD877">
            <v>0</v>
          </cell>
          <cell r="AE877">
            <v>15.42</v>
          </cell>
          <cell r="AF877" t="str">
            <v>Kg</v>
          </cell>
          <cell r="AG877">
            <v>1.66</v>
          </cell>
          <cell r="AH877" t="str">
            <v>Kg</v>
          </cell>
          <cell r="AI877">
            <v>17.079999999999998</v>
          </cell>
          <cell r="AJ877" t="str">
            <v>Y</v>
          </cell>
        </row>
        <row r="878">
          <cell r="A878" t="str">
            <v>10-35-b</v>
          </cell>
          <cell r="B878" t="str">
            <v>Laying wooden paving of hard wood on edge in coal tar &amp; asphalt : Kikar wood</v>
          </cell>
          <cell r="C878" t="str">
            <v>100 Sft</v>
          </cell>
          <cell r="D878" t="str">
            <v>2,852.00</v>
          </cell>
          <cell r="E878" t="str">
            <v>12,778.66</v>
          </cell>
          <cell r="F878" t="str">
            <v>m2</v>
          </cell>
          <cell r="G878" t="str">
            <v>306.88</v>
          </cell>
          <cell r="H878">
            <v>1374.98</v>
          </cell>
          <cell r="I878">
            <v>0</v>
          </cell>
          <cell r="J878">
            <v>0</v>
          </cell>
          <cell r="K878">
            <v>0</v>
          </cell>
          <cell r="L878">
            <v>0</v>
          </cell>
          <cell r="M878">
            <v>0</v>
          </cell>
          <cell r="N878">
            <v>0</v>
          </cell>
          <cell r="O878">
            <v>0</v>
          </cell>
          <cell r="P878">
            <v>0</v>
          </cell>
          <cell r="Q878">
            <v>0</v>
          </cell>
          <cell r="R878">
            <v>0</v>
          </cell>
          <cell r="S878">
            <v>0</v>
          </cell>
          <cell r="T878">
            <v>0</v>
          </cell>
          <cell r="U878">
            <v>0</v>
          </cell>
          <cell r="V878">
            <v>0</v>
          </cell>
          <cell r="W878">
            <v>0</v>
          </cell>
          <cell r="X878">
            <v>0</v>
          </cell>
          <cell r="Y878">
            <v>0</v>
          </cell>
          <cell r="Z878">
            <v>0</v>
          </cell>
          <cell r="AA878">
            <v>0</v>
          </cell>
          <cell r="AB878">
            <v>0</v>
          </cell>
          <cell r="AC878">
            <v>0</v>
          </cell>
          <cell r="AD878">
            <v>0</v>
          </cell>
          <cell r="AE878">
            <v>15.42</v>
          </cell>
          <cell r="AF878" t="str">
            <v>Kg</v>
          </cell>
          <cell r="AG878">
            <v>1.66</v>
          </cell>
          <cell r="AH878" t="str">
            <v>Kg</v>
          </cell>
          <cell r="AI878">
            <v>17.079999999999998</v>
          </cell>
          <cell r="AJ878" t="str">
            <v>Y</v>
          </cell>
        </row>
        <row r="879">
          <cell r="A879" t="str">
            <v>10-36-a</v>
          </cell>
          <cell r="B879" t="str">
            <v>Tile skirting laid in 1:2 c/s mortar over 3/4" thick cement mortar 1:2 complete : Cement tiles</v>
          </cell>
          <cell r="C879" t="str">
            <v>100 Sft</v>
          </cell>
          <cell r="D879" t="str">
            <v>2,437.22</v>
          </cell>
          <cell r="E879" t="str">
            <v>10,453.75</v>
          </cell>
          <cell r="F879" t="str">
            <v>m2</v>
          </cell>
          <cell r="G879" t="str">
            <v>262.24</v>
          </cell>
          <cell r="H879">
            <v>1124.82</v>
          </cell>
          <cell r="I879">
            <v>0</v>
          </cell>
          <cell r="J879">
            <v>0</v>
          </cell>
          <cell r="K879">
            <v>2.4900000000000002</v>
          </cell>
          <cell r="L879" t="str">
            <v>Bags</v>
          </cell>
          <cell r="M879">
            <v>0.26800000000000002</v>
          </cell>
          <cell r="N879" t="str">
            <v>Bags</v>
          </cell>
          <cell r="O879">
            <v>0</v>
          </cell>
          <cell r="P879">
            <v>0</v>
          </cell>
          <cell r="Q879">
            <v>0</v>
          </cell>
          <cell r="R879">
            <v>0</v>
          </cell>
          <cell r="S879">
            <v>0</v>
          </cell>
          <cell r="T879">
            <v>0</v>
          </cell>
          <cell r="U879">
            <v>0</v>
          </cell>
          <cell r="V879">
            <v>0</v>
          </cell>
          <cell r="W879">
            <v>0</v>
          </cell>
          <cell r="X879">
            <v>0</v>
          </cell>
          <cell r="Y879">
            <v>0</v>
          </cell>
          <cell r="Z879">
            <v>0</v>
          </cell>
          <cell r="AA879">
            <v>0</v>
          </cell>
          <cell r="AB879">
            <v>0</v>
          </cell>
          <cell r="AC879">
            <v>0</v>
          </cell>
          <cell r="AD879">
            <v>0</v>
          </cell>
          <cell r="AE879">
            <v>0</v>
          </cell>
          <cell r="AF879">
            <v>0</v>
          </cell>
          <cell r="AG879">
            <v>0</v>
          </cell>
          <cell r="AH879">
            <v>0</v>
          </cell>
          <cell r="AI879">
            <v>2.758</v>
          </cell>
          <cell r="AJ879" t="str">
            <v>Y</v>
          </cell>
        </row>
        <row r="880">
          <cell r="A880" t="str">
            <v>10-36-b</v>
          </cell>
          <cell r="B880" t="str">
            <v>Tile skirting laid in 1:2 c/s mortar over 3/4" thick cement mortar 1:2 complete : Mosaic tiles</v>
          </cell>
          <cell r="C880" t="str">
            <v>100 Sft</v>
          </cell>
          <cell r="D880" t="str">
            <v>2,805.50</v>
          </cell>
          <cell r="E880" t="str">
            <v>27,484.02</v>
          </cell>
          <cell r="F880" t="str">
            <v>m2</v>
          </cell>
          <cell r="G880" t="str">
            <v>301.87</v>
          </cell>
          <cell r="H880">
            <v>2957.28</v>
          </cell>
          <cell r="I880">
            <v>0</v>
          </cell>
          <cell r="J880">
            <v>0</v>
          </cell>
          <cell r="K880">
            <v>2.4900000000000002</v>
          </cell>
          <cell r="L880" t="str">
            <v>Bags</v>
          </cell>
          <cell r="M880">
            <v>0.26800000000000002</v>
          </cell>
          <cell r="N880" t="str">
            <v>Bags</v>
          </cell>
          <cell r="O880">
            <v>0</v>
          </cell>
          <cell r="P880">
            <v>0</v>
          </cell>
          <cell r="Q880">
            <v>0</v>
          </cell>
          <cell r="R880">
            <v>0</v>
          </cell>
          <cell r="S880">
            <v>0</v>
          </cell>
          <cell r="T880">
            <v>0</v>
          </cell>
          <cell r="U880">
            <v>0</v>
          </cell>
          <cell r="V880">
            <v>0</v>
          </cell>
          <cell r="W880">
            <v>0</v>
          </cell>
          <cell r="X880">
            <v>0</v>
          </cell>
          <cell r="Y880">
            <v>0</v>
          </cell>
          <cell r="Z880">
            <v>0</v>
          </cell>
          <cell r="AA880">
            <v>0</v>
          </cell>
          <cell r="AB880">
            <v>0</v>
          </cell>
          <cell r="AC880">
            <v>0</v>
          </cell>
          <cell r="AD880">
            <v>0</v>
          </cell>
          <cell r="AE880">
            <v>0</v>
          </cell>
          <cell r="AF880">
            <v>0</v>
          </cell>
          <cell r="AG880">
            <v>0</v>
          </cell>
          <cell r="AH880">
            <v>0</v>
          </cell>
          <cell r="AI880">
            <v>2.758</v>
          </cell>
          <cell r="AJ880" t="str">
            <v>Y</v>
          </cell>
        </row>
        <row r="881">
          <cell r="A881" t="str">
            <v>10-37-a</v>
          </cell>
          <cell r="B881" t="str">
            <v>Provide grey cement skirting 3/8" thick complete 1:2 cement, sand mortar</v>
          </cell>
          <cell r="C881" t="str">
            <v>100 Sft</v>
          </cell>
          <cell r="D881" t="str">
            <v>2,809.22</v>
          </cell>
          <cell r="E881" t="str">
            <v>3,616.64</v>
          </cell>
          <cell r="F881" t="str">
            <v>m2</v>
          </cell>
          <cell r="G881" t="str">
            <v>302.27</v>
          </cell>
          <cell r="H881">
            <v>389.15</v>
          </cell>
          <cell r="I881">
            <v>0</v>
          </cell>
          <cell r="J881">
            <v>0</v>
          </cell>
          <cell r="K881">
            <v>1.27</v>
          </cell>
          <cell r="L881" t="str">
            <v>Bags</v>
          </cell>
          <cell r="M881">
            <v>0.13700000000000001</v>
          </cell>
          <cell r="N881" t="str">
            <v>Bags</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v>0</v>
          </cell>
          <cell r="AD881">
            <v>0</v>
          </cell>
          <cell r="AE881">
            <v>0</v>
          </cell>
          <cell r="AF881">
            <v>0</v>
          </cell>
          <cell r="AG881">
            <v>0</v>
          </cell>
          <cell r="AH881">
            <v>0</v>
          </cell>
          <cell r="AI881">
            <v>1.407</v>
          </cell>
          <cell r="AJ881" t="str">
            <v>Y</v>
          </cell>
        </row>
        <row r="882">
          <cell r="A882" t="str">
            <v>10-37-b</v>
          </cell>
          <cell r="B882" t="str">
            <v>Provide grey cement skirting 3/8" thick complete 1:3 cement, sand mortar</v>
          </cell>
          <cell r="C882" t="str">
            <v>100 Sft</v>
          </cell>
          <cell r="D882" t="str">
            <v>2,809.22</v>
          </cell>
          <cell r="E882" t="str">
            <v>3,484.75</v>
          </cell>
          <cell r="F882" t="str">
            <v>m2</v>
          </cell>
          <cell r="G882" t="str">
            <v>302.27</v>
          </cell>
          <cell r="H882">
            <v>374.96</v>
          </cell>
          <cell r="I882">
            <v>0</v>
          </cell>
          <cell r="J882">
            <v>0</v>
          </cell>
          <cell r="K882">
            <v>1.02</v>
          </cell>
          <cell r="L882" t="str">
            <v>Bags</v>
          </cell>
          <cell r="M882">
            <v>0.11</v>
          </cell>
          <cell r="N882" t="str">
            <v>Bags</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0</v>
          </cell>
          <cell r="AG882">
            <v>0</v>
          </cell>
          <cell r="AH882">
            <v>0</v>
          </cell>
          <cell r="AI882">
            <v>1.1300000000000001</v>
          </cell>
          <cell r="AJ882" t="str">
            <v>Y</v>
          </cell>
        </row>
        <row r="883">
          <cell r="A883" t="str">
            <v>10-37-c</v>
          </cell>
          <cell r="B883" t="str">
            <v>Provide grey cement skirting 3/8" thick complete Extra if skirting or dado is finished with pigment</v>
          </cell>
          <cell r="C883" t="str">
            <v>100 Sft</v>
          </cell>
          <cell r="D883" t="str">
            <v>248.00</v>
          </cell>
          <cell r="E883" t="str">
            <v>1,117.42</v>
          </cell>
          <cell r="F883" t="str">
            <v>m2</v>
          </cell>
          <cell r="G883" t="str">
            <v>26.68</v>
          </cell>
          <cell r="H883">
            <v>120.23</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0</v>
          </cell>
          <cell r="AC883">
            <v>0</v>
          </cell>
          <cell r="AD883">
            <v>0</v>
          </cell>
          <cell r="AE883">
            <v>0</v>
          </cell>
          <cell r="AF883">
            <v>0</v>
          </cell>
          <cell r="AG883">
            <v>0</v>
          </cell>
          <cell r="AH883">
            <v>0</v>
          </cell>
          <cell r="AI883">
            <v>0</v>
          </cell>
          <cell r="AJ883" t="str">
            <v>N</v>
          </cell>
        </row>
        <row r="884">
          <cell r="A884" t="str">
            <v>10-38-a</v>
          </cell>
          <cell r="B884" t="str">
            <v>Glazed tile 1/4" thick dado jointed in white cement complete : White Plain tiles</v>
          </cell>
          <cell r="C884" t="str">
            <v>100 Sft</v>
          </cell>
          <cell r="D884" t="str">
            <v>3,999.00</v>
          </cell>
          <cell r="E884" t="str">
            <v>9,545.40</v>
          </cell>
          <cell r="F884" t="str">
            <v>m2</v>
          </cell>
          <cell r="G884" t="str">
            <v>430.29</v>
          </cell>
          <cell r="H884">
            <v>1027.08</v>
          </cell>
          <cell r="I884">
            <v>0</v>
          </cell>
          <cell r="J884">
            <v>0</v>
          </cell>
          <cell r="K884">
            <v>2.2999999999999998</v>
          </cell>
          <cell r="L884" t="str">
            <v>Bags</v>
          </cell>
          <cell r="M884">
            <v>0.248</v>
          </cell>
          <cell r="N884" t="str">
            <v>Bags</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0</v>
          </cell>
          <cell r="AD884">
            <v>0</v>
          </cell>
          <cell r="AE884">
            <v>0</v>
          </cell>
          <cell r="AF884">
            <v>0</v>
          </cell>
          <cell r="AG884">
            <v>0</v>
          </cell>
          <cell r="AH884">
            <v>0</v>
          </cell>
          <cell r="AI884">
            <v>2.548</v>
          </cell>
          <cell r="AJ884" t="str">
            <v>Y</v>
          </cell>
        </row>
        <row r="885">
          <cell r="A885" t="str">
            <v>10-38-b</v>
          </cell>
          <cell r="B885" t="str">
            <v>Glazed tile 1/4" thick dado jointed in white cement complete : Coloured Plain tiles</v>
          </cell>
          <cell r="C885" t="str">
            <v>100 Sft</v>
          </cell>
          <cell r="D885" t="str">
            <v>3,999.00</v>
          </cell>
          <cell r="E885" t="str">
            <v>9,429.96</v>
          </cell>
          <cell r="F885" t="str">
            <v>m2</v>
          </cell>
          <cell r="G885" t="str">
            <v>430.29</v>
          </cell>
          <cell r="H885">
            <v>1014.66</v>
          </cell>
          <cell r="I885">
            <v>0</v>
          </cell>
          <cell r="J885">
            <v>0</v>
          </cell>
          <cell r="K885">
            <v>2.1</v>
          </cell>
          <cell r="L885" t="str">
            <v>Bags</v>
          </cell>
          <cell r="M885">
            <v>0.22600000000000001</v>
          </cell>
          <cell r="N885" t="str">
            <v>Bags</v>
          </cell>
          <cell r="O885">
            <v>0</v>
          </cell>
          <cell r="P885">
            <v>0</v>
          </cell>
          <cell r="Q885">
            <v>0</v>
          </cell>
          <cell r="R885">
            <v>0</v>
          </cell>
          <cell r="S885">
            <v>0</v>
          </cell>
          <cell r="T885">
            <v>0</v>
          </cell>
          <cell r="U885">
            <v>0</v>
          </cell>
          <cell r="V885">
            <v>0</v>
          </cell>
          <cell r="W885">
            <v>0</v>
          </cell>
          <cell r="X885">
            <v>0</v>
          </cell>
          <cell r="Y885">
            <v>0</v>
          </cell>
          <cell r="Z885">
            <v>0</v>
          </cell>
          <cell r="AA885">
            <v>0</v>
          </cell>
          <cell r="AB885">
            <v>0</v>
          </cell>
          <cell r="AC885">
            <v>0</v>
          </cell>
          <cell r="AD885">
            <v>0</v>
          </cell>
          <cell r="AE885">
            <v>0</v>
          </cell>
          <cell r="AF885">
            <v>0</v>
          </cell>
          <cell r="AG885">
            <v>0</v>
          </cell>
          <cell r="AH885">
            <v>0</v>
          </cell>
          <cell r="AI885">
            <v>2.3260000000000001</v>
          </cell>
          <cell r="AJ885" t="str">
            <v>Y</v>
          </cell>
        </row>
        <row r="886">
          <cell r="A886" t="str">
            <v>10-38-c</v>
          </cell>
          <cell r="B886" t="str">
            <v>Glazed tile 1/4" thick dado jointed in white cement complete : Printed tiles</v>
          </cell>
          <cell r="C886" t="str">
            <v>100 Sft</v>
          </cell>
          <cell r="D886" t="str">
            <v>3,999.00</v>
          </cell>
          <cell r="E886" t="str">
            <v>9,545.40</v>
          </cell>
          <cell r="F886" t="str">
            <v>m2</v>
          </cell>
          <cell r="G886" t="str">
            <v>430.29</v>
          </cell>
          <cell r="H886">
            <v>1027.08</v>
          </cell>
          <cell r="I886">
            <v>0</v>
          </cell>
          <cell r="J886">
            <v>0</v>
          </cell>
          <cell r="K886">
            <v>2.2999999999999998</v>
          </cell>
          <cell r="L886" t="str">
            <v>Bags</v>
          </cell>
          <cell r="M886">
            <v>0.248</v>
          </cell>
          <cell r="N886" t="str">
            <v>Bags</v>
          </cell>
          <cell r="O886">
            <v>0</v>
          </cell>
          <cell r="P886">
            <v>0</v>
          </cell>
          <cell r="Q886">
            <v>0</v>
          </cell>
          <cell r="R886">
            <v>0</v>
          </cell>
          <cell r="S886">
            <v>0</v>
          </cell>
          <cell r="T886">
            <v>0</v>
          </cell>
          <cell r="U886">
            <v>0</v>
          </cell>
          <cell r="V886">
            <v>0</v>
          </cell>
          <cell r="W886">
            <v>0</v>
          </cell>
          <cell r="X886">
            <v>0</v>
          </cell>
          <cell r="Y886">
            <v>0</v>
          </cell>
          <cell r="Z886">
            <v>0</v>
          </cell>
          <cell r="AA886">
            <v>0</v>
          </cell>
          <cell r="AB886">
            <v>0</v>
          </cell>
          <cell r="AC886">
            <v>0</v>
          </cell>
          <cell r="AD886">
            <v>0</v>
          </cell>
          <cell r="AE886">
            <v>0</v>
          </cell>
          <cell r="AF886">
            <v>0</v>
          </cell>
          <cell r="AG886">
            <v>0</v>
          </cell>
          <cell r="AH886">
            <v>0</v>
          </cell>
          <cell r="AI886">
            <v>2.548</v>
          </cell>
          <cell r="AJ886" t="str">
            <v>Y</v>
          </cell>
        </row>
        <row r="887">
          <cell r="A887" t="str">
            <v>10-39</v>
          </cell>
          <cell r="B887" t="str">
            <v>Glazed tile dado 1/4" thick in pigment over 1:2 c/s mortar 3/4" thick including finishing complete</v>
          </cell>
          <cell r="C887" t="str">
            <v>100 Sft</v>
          </cell>
          <cell r="D887" t="str">
            <v>3,999.00</v>
          </cell>
          <cell r="E887" t="str">
            <v>9,703.30</v>
          </cell>
          <cell r="F887" t="str">
            <v>m2</v>
          </cell>
          <cell r="G887" t="str">
            <v>430.29</v>
          </cell>
          <cell r="H887">
            <v>1044.08</v>
          </cell>
          <cell r="I887">
            <v>0</v>
          </cell>
          <cell r="J887">
            <v>0</v>
          </cell>
          <cell r="K887">
            <v>2.2999999999999998</v>
          </cell>
          <cell r="L887" t="str">
            <v>Bags</v>
          </cell>
          <cell r="M887">
            <v>0.248</v>
          </cell>
          <cell r="N887" t="str">
            <v>Bags</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0</v>
          </cell>
          <cell r="AC887">
            <v>0</v>
          </cell>
          <cell r="AD887">
            <v>0</v>
          </cell>
          <cell r="AE887">
            <v>0</v>
          </cell>
          <cell r="AF887">
            <v>0</v>
          </cell>
          <cell r="AG887">
            <v>0</v>
          </cell>
          <cell r="AH887">
            <v>0</v>
          </cell>
          <cell r="AI887">
            <v>2.548</v>
          </cell>
          <cell r="AJ887" t="str">
            <v>Y</v>
          </cell>
        </row>
        <row r="888">
          <cell r="A888" t="str">
            <v>10-40-a-01</v>
          </cell>
          <cell r="B888" t="str">
            <v>Mosaic dado or skirting complete as per specs Using grey cement : 3/8" thick</v>
          </cell>
          <cell r="C888" t="str">
            <v>100 Sft</v>
          </cell>
          <cell r="D888" t="str">
            <v>4,960.00</v>
          </cell>
          <cell r="E888" t="str">
            <v>7,097.56</v>
          </cell>
          <cell r="F888" t="str">
            <v>m2</v>
          </cell>
          <cell r="G888" t="str">
            <v>533.70</v>
          </cell>
          <cell r="H888">
            <v>763.7</v>
          </cell>
          <cell r="I888">
            <v>0</v>
          </cell>
          <cell r="J888">
            <v>0</v>
          </cell>
          <cell r="K888">
            <v>2.29</v>
          </cell>
          <cell r="L888" t="str">
            <v>Bags</v>
          </cell>
          <cell r="M888">
            <v>0.246</v>
          </cell>
          <cell r="N888" t="str">
            <v>Bags</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0</v>
          </cell>
          <cell r="AC888">
            <v>0</v>
          </cell>
          <cell r="AD888">
            <v>0</v>
          </cell>
          <cell r="AE888">
            <v>0</v>
          </cell>
          <cell r="AF888">
            <v>0</v>
          </cell>
          <cell r="AG888">
            <v>0</v>
          </cell>
          <cell r="AH888">
            <v>0</v>
          </cell>
          <cell r="AI888">
            <v>2.536</v>
          </cell>
          <cell r="AJ888" t="str">
            <v>Y</v>
          </cell>
        </row>
        <row r="889">
          <cell r="A889" t="str">
            <v>10-40-a-02</v>
          </cell>
          <cell r="B889" t="str">
            <v>Mosaic dado or skirting complete as per specs Using grey cement : 1/2" thick</v>
          </cell>
          <cell r="C889" t="str">
            <v>100 Sft</v>
          </cell>
          <cell r="D889" t="str">
            <v>4,960.00</v>
          </cell>
          <cell r="E889" t="str">
            <v>7,592.48</v>
          </cell>
          <cell r="F889" t="str">
            <v>m2</v>
          </cell>
          <cell r="G889" t="str">
            <v>533.70</v>
          </cell>
          <cell r="H889">
            <v>816.95</v>
          </cell>
          <cell r="I889">
            <v>0</v>
          </cell>
          <cell r="J889">
            <v>0</v>
          </cell>
          <cell r="K889">
            <v>2.95</v>
          </cell>
          <cell r="L889" t="str">
            <v>Bags</v>
          </cell>
          <cell r="M889">
            <v>0.318</v>
          </cell>
          <cell r="N889" t="str">
            <v>Bags</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cell r="AF889">
            <v>0</v>
          </cell>
          <cell r="AG889">
            <v>0</v>
          </cell>
          <cell r="AH889">
            <v>0</v>
          </cell>
          <cell r="AI889">
            <v>3.2680000000000002</v>
          </cell>
          <cell r="AJ889" t="str">
            <v>Y</v>
          </cell>
        </row>
        <row r="890">
          <cell r="A890" t="str">
            <v>10-40-b-01</v>
          </cell>
          <cell r="B890" t="str">
            <v>Mosaic dado or skirting complete as per specs Using white cement : 3/8" thick including grinding and polishing</v>
          </cell>
          <cell r="C890" t="str">
            <v>100 Sft</v>
          </cell>
          <cell r="D890" t="str">
            <v>4,960.00</v>
          </cell>
          <cell r="E890" t="str">
            <v>7,283.16</v>
          </cell>
          <cell r="F890" t="str">
            <v>m2</v>
          </cell>
          <cell r="G890" t="str">
            <v>533.70</v>
          </cell>
          <cell r="H890">
            <v>783.67</v>
          </cell>
          <cell r="I890">
            <v>0</v>
          </cell>
          <cell r="J890">
            <v>0</v>
          </cell>
          <cell r="K890">
            <v>2.29</v>
          </cell>
          <cell r="L890" t="str">
            <v>Bags</v>
          </cell>
          <cell r="M890">
            <v>0.246</v>
          </cell>
          <cell r="N890" t="str">
            <v>Bags</v>
          </cell>
          <cell r="O890">
            <v>0</v>
          </cell>
          <cell r="P890">
            <v>0</v>
          </cell>
          <cell r="Q890">
            <v>0</v>
          </cell>
          <cell r="R890">
            <v>0</v>
          </cell>
          <cell r="S890">
            <v>0</v>
          </cell>
          <cell r="T890">
            <v>0</v>
          </cell>
          <cell r="U890">
            <v>0</v>
          </cell>
          <cell r="V890">
            <v>0</v>
          </cell>
          <cell r="W890">
            <v>0</v>
          </cell>
          <cell r="X890">
            <v>0</v>
          </cell>
          <cell r="Y890">
            <v>0</v>
          </cell>
          <cell r="Z890">
            <v>0</v>
          </cell>
          <cell r="AA890">
            <v>0</v>
          </cell>
          <cell r="AB890">
            <v>0</v>
          </cell>
          <cell r="AC890">
            <v>0</v>
          </cell>
          <cell r="AD890">
            <v>0</v>
          </cell>
          <cell r="AE890">
            <v>0</v>
          </cell>
          <cell r="AF890">
            <v>0</v>
          </cell>
          <cell r="AG890">
            <v>0</v>
          </cell>
          <cell r="AH890">
            <v>0</v>
          </cell>
          <cell r="AI890">
            <v>2.536</v>
          </cell>
          <cell r="AJ890" t="str">
            <v>Y</v>
          </cell>
        </row>
        <row r="891">
          <cell r="A891" t="str">
            <v>10-40-b-02</v>
          </cell>
          <cell r="B891" t="str">
            <v>Mosaic dado or skirting complete as per specs Using white cement : 1/2" thick including grinding and polishing</v>
          </cell>
          <cell r="C891" t="str">
            <v>100 Sft</v>
          </cell>
          <cell r="D891" t="str">
            <v>4,960.00</v>
          </cell>
          <cell r="E891" t="str">
            <v>7,946.82</v>
          </cell>
          <cell r="F891" t="str">
            <v>m2</v>
          </cell>
          <cell r="G891" t="str">
            <v>533.70</v>
          </cell>
          <cell r="H891">
            <v>855.08</v>
          </cell>
          <cell r="I891">
            <v>0</v>
          </cell>
          <cell r="J891">
            <v>0</v>
          </cell>
          <cell r="K891">
            <v>2.95</v>
          </cell>
          <cell r="L891" t="str">
            <v>Bags</v>
          </cell>
          <cell r="M891">
            <v>0.318</v>
          </cell>
          <cell r="N891" t="str">
            <v>Bags</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0</v>
          </cell>
          <cell r="AC891">
            <v>0</v>
          </cell>
          <cell r="AD891">
            <v>0</v>
          </cell>
          <cell r="AE891">
            <v>0</v>
          </cell>
          <cell r="AF891">
            <v>0</v>
          </cell>
          <cell r="AG891">
            <v>0</v>
          </cell>
          <cell r="AH891">
            <v>0</v>
          </cell>
          <cell r="AI891">
            <v>3.2680000000000002</v>
          </cell>
          <cell r="AJ891" t="str">
            <v>Y</v>
          </cell>
        </row>
        <row r="892">
          <cell r="A892" t="str">
            <v>10-41-a</v>
          </cell>
          <cell r="B892" t="str">
            <v xml:space="preserve">Provide &amp; lay marble fine dressed and polished stone dado or skirting in white cement complete : 3/8" thick (Badel, Silky black, Sunny white, Sunny Grey or eq) </v>
          </cell>
          <cell r="C892" t="str">
            <v>100 Sft</v>
          </cell>
          <cell r="D892" t="str">
            <v>2,294.00</v>
          </cell>
          <cell r="E892" t="str">
            <v>5,546.36</v>
          </cell>
          <cell r="F892" t="str">
            <v>m2</v>
          </cell>
          <cell r="G892" t="str">
            <v>246.83</v>
          </cell>
          <cell r="H892">
            <v>596.79</v>
          </cell>
          <cell r="I892">
            <v>0</v>
          </cell>
          <cell r="J892">
            <v>0</v>
          </cell>
          <cell r="K892">
            <v>1.25</v>
          </cell>
          <cell r="L892" t="str">
            <v>Bags</v>
          </cell>
          <cell r="M892">
            <v>0.13500000000000001</v>
          </cell>
          <cell r="N892" t="str">
            <v>Bags</v>
          </cell>
          <cell r="O892">
            <v>0</v>
          </cell>
          <cell r="P892">
            <v>0</v>
          </cell>
          <cell r="Q892">
            <v>0</v>
          </cell>
          <cell r="R892">
            <v>0</v>
          </cell>
          <cell r="S892">
            <v>0</v>
          </cell>
          <cell r="T892">
            <v>0</v>
          </cell>
          <cell r="U892">
            <v>0</v>
          </cell>
          <cell r="V892">
            <v>0</v>
          </cell>
          <cell r="W892">
            <v>0</v>
          </cell>
          <cell r="X892">
            <v>0</v>
          </cell>
          <cell r="Y892">
            <v>0</v>
          </cell>
          <cell r="Z892">
            <v>0</v>
          </cell>
          <cell r="AA892">
            <v>0</v>
          </cell>
          <cell r="AB892">
            <v>0</v>
          </cell>
          <cell r="AC892">
            <v>0</v>
          </cell>
          <cell r="AD892">
            <v>0</v>
          </cell>
          <cell r="AE892">
            <v>0</v>
          </cell>
          <cell r="AF892">
            <v>0</v>
          </cell>
          <cell r="AG892">
            <v>0</v>
          </cell>
          <cell r="AH892">
            <v>0</v>
          </cell>
          <cell r="AI892">
            <v>1.385</v>
          </cell>
          <cell r="AJ892" t="str">
            <v>Y</v>
          </cell>
        </row>
        <row r="893">
          <cell r="A893" t="str">
            <v>10-41-b</v>
          </cell>
          <cell r="B893" t="str">
            <v xml:space="preserve">Provide &amp; lay marble fine dressed and polished stone dado or skirting in white cement complete : 1/2" thick (Badel, Silky black, Sunny white, Sunny Grey or eq) </v>
          </cell>
          <cell r="C893" t="str">
            <v>100 Sft</v>
          </cell>
          <cell r="D893" t="str">
            <v>2,294.00</v>
          </cell>
          <cell r="E893" t="str">
            <v>7,747.17</v>
          </cell>
          <cell r="F893" t="str">
            <v>m2</v>
          </cell>
          <cell r="G893" t="str">
            <v>246.83</v>
          </cell>
          <cell r="H893">
            <v>833.6</v>
          </cell>
          <cell r="I893">
            <v>0</v>
          </cell>
          <cell r="J893">
            <v>0</v>
          </cell>
          <cell r="K893">
            <v>2</v>
          </cell>
          <cell r="L893" t="str">
            <v>Bags</v>
          </cell>
          <cell r="M893">
            <v>0.215</v>
          </cell>
          <cell r="N893" t="str">
            <v>Bags</v>
          </cell>
          <cell r="O893">
            <v>0</v>
          </cell>
          <cell r="P893">
            <v>0</v>
          </cell>
          <cell r="Q893">
            <v>0</v>
          </cell>
          <cell r="R893">
            <v>0</v>
          </cell>
          <cell r="S893">
            <v>0</v>
          </cell>
          <cell r="T893">
            <v>0</v>
          </cell>
          <cell r="U893">
            <v>0</v>
          </cell>
          <cell r="V893">
            <v>0</v>
          </cell>
          <cell r="W893">
            <v>0</v>
          </cell>
          <cell r="X893">
            <v>0</v>
          </cell>
          <cell r="Y893">
            <v>0</v>
          </cell>
          <cell r="Z893">
            <v>0</v>
          </cell>
          <cell r="AA893">
            <v>0</v>
          </cell>
          <cell r="AB893">
            <v>0</v>
          </cell>
          <cell r="AC893">
            <v>0</v>
          </cell>
          <cell r="AD893">
            <v>0</v>
          </cell>
          <cell r="AE893">
            <v>0</v>
          </cell>
          <cell r="AF893">
            <v>0</v>
          </cell>
          <cell r="AG893">
            <v>0</v>
          </cell>
          <cell r="AH893">
            <v>0</v>
          </cell>
          <cell r="AI893">
            <v>2.2149999999999999</v>
          </cell>
          <cell r="AJ893" t="str">
            <v>Y</v>
          </cell>
        </row>
        <row r="894">
          <cell r="A894" t="str">
            <v>10-42</v>
          </cell>
          <cell r="B894" t="str">
            <v>Rubber flooring, consisting of 12"x12"x1/8" rubber tiles laid on firm foundation.</v>
          </cell>
          <cell r="C894" t="str">
            <v>100 Sft</v>
          </cell>
          <cell r="D894" t="str">
            <v>1,669.97</v>
          </cell>
          <cell r="E894" t="str">
            <v>10,290.07</v>
          </cell>
          <cell r="F894" t="str">
            <v>m2</v>
          </cell>
          <cell r="G894" t="str">
            <v>179.69</v>
          </cell>
          <cell r="H894">
            <v>1107.21</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0</v>
          </cell>
          <cell r="Z894">
            <v>0</v>
          </cell>
          <cell r="AA894">
            <v>0</v>
          </cell>
          <cell r="AB894">
            <v>0</v>
          </cell>
          <cell r="AC894">
            <v>0</v>
          </cell>
          <cell r="AD894">
            <v>0</v>
          </cell>
          <cell r="AE894">
            <v>0</v>
          </cell>
          <cell r="AF894">
            <v>0</v>
          </cell>
          <cell r="AG894">
            <v>0</v>
          </cell>
          <cell r="AH894">
            <v>0</v>
          </cell>
          <cell r="AI894">
            <v>0</v>
          </cell>
          <cell r="AJ894" t="str">
            <v>N</v>
          </cell>
        </row>
        <row r="895">
          <cell r="A895" t="str">
            <v>10-43-a</v>
          </cell>
          <cell r="B895" t="str">
            <v>Provide &amp; fix glass strip 1.5" wide for dividing the floors into panels : 5mm thick</v>
          </cell>
          <cell r="C895" t="str">
            <v>100 Rft</v>
          </cell>
          <cell r="D895" t="str">
            <v>56.42</v>
          </cell>
          <cell r="E895" t="str">
            <v>564.62</v>
          </cell>
          <cell r="F895" t="str">
            <v>m</v>
          </cell>
          <cell r="G895" t="str">
            <v>1.85</v>
          </cell>
          <cell r="H895">
            <v>18.52</v>
          </cell>
          <cell r="I895">
            <v>0</v>
          </cell>
          <cell r="J895">
            <v>0</v>
          </cell>
          <cell r="K895">
            <v>0</v>
          </cell>
          <cell r="L895">
            <v>0</v>
          </cell>
          <cell r="M895">
            <v>0</v>
          </cell>
          <cell r="N895">
            <v>0</v>
          </cell>
          <cell r="O895">
            <v>0</v>
          </cell>
          <cell r="P895">
            <v>0</v>
          </cell>
          <cell r="Q895">
            <v>0</v>
          </cell>
          <cell r="R895">
            <v>0</v>
          </cell>
          <cell r="S895">
            <v>0</v>
          </cell>
          <cell r="T895">
            <v>0</v>
          </cell>
          <cell r="U895">
            <v>0</v>
          </cell>
          <cell r="V895">
            <v>0</v>
          </cell>
          <cell r="W895">
            <v>0</v>
          </cell>
          <cell r="X895">
            <v>0</v>
          </cell>
          <cell r="Y895">
            <v>0</v>
          </cell>
          <cell r="Z895">
            <v>0</v>
          </cell>
          <cell r="AA895">
            <v>0</v>
          </cell>
          <cell r="AB895">
            <v>0</v>
          </cell>
          <cell r="AC895">
            <v>0</v>
          </cell>
          <cell r="AD895">
            <v>0</v>
          </cell>
          <cell r="AE895">
            <v>0</v>
          </cell>
          <cell r="AF895">
            <v>0</v>
          </cell>
          <cell r="AG895">
            <v>0</v>
          </cell>
          <cell r="AH895">
            <v>0</v>
          </cell>
          <cell r="AI895">
            <v>0</v>
          </cell>
          <cell r="AJ895" t="str">
            <v>N</v>
          </cell>
        </row>
        <row r="896">
          <cell r="A896" t="str">
            <v>10-43-b</v>
          </cell>
          <cell r="B896" t="str">
            <v>Provide &amp; fix glass strip 1.5" wide for dividing the floors into panels : 3mm thick</v>
          </cell>
          <cell r="C896" t="str">
            <v>100 Rft</v>
          </cell>
          <cell r="D896" t="str">
            <v>56.42</v>
          </cell>
          <cell r="E896" t="str">
            <v>564.62</v>
          </cell>
          <cell r="F896" t="str">
            <v>m</v>
          </cell>
          <cell r="G896" t="str">
            <v>1.85</v>
          </cell>
          <cell r="H896">
            <v>18.52</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cell r="AF896">
            <v>0</v>
          </cell>
          <cell r="AG896">
            <v>0</v>
          </cell>
          <cell r="AH896">
            <v>0</v>
          </cell>
          <cell r="AI896">
            <v>0</v>
          </cell>
          <cell r="AJ896" t="str">
            <v>N</v>
          </cell>
        </row>
        <row r="897">
          <cell r="A897" t="str">
            <v>10-43-c</v>
          </cell>
          <cell r="B897" t="str">
            <v>Providing and Fixing marble strip 1.5 inch wide 3/8 inch thick for dividing the floor into panels</v>
          </cell>
          <cell r="C897" t="str">
            <v>100 Rft</v>
          </cell>
          <cell r="D897" t="str">
            <v>56.42</v>
          </cell>
          <cell r="E897" t="str">
            <v>564.62</v>
          </cell>
          <cell r="F897" t="str">
            <v>m</v>
          </cell>
          <cell r="G897" t="str">
            <v>1.85</v>
          </cell>
          <cell r="H897">
            <v>18.52</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v>0</v>
          </cell>
          <cell r="AD897">
            <v>0</v>
          </cell>
          <cell r="AE897">
            <v>0</v>
          </cell>
          <cell r="AF897">
            <v>0</v>
          </cell>
          <cell r="AG897">
            <v>0</v>
          </cell>
          <cell r="AH897">
            <v>0</v>
          </cell>
          <cell r="AI897">
            <v>0</v>
          </cell>
          <cell r="AJ897" t="str">
            <v>N</v>
          </cell>
        </row>
        <row r="898">
          <cell r="A898" t="str">
            <v>10-43-d</v>
          </cell>
          <cell r="B898" t="str">
            <v>Providing and Fixing marble strip 2" wide and 3/8" thick for dividing the floor into panels</v>
          </cell>
          <cell r="C898" t="str">
            <v>100 Rft</v>
          </cell>
          <cell r="D898" t="str">
            <v>56.42</v>
          </cell>
          <cell r="E898" t="str">
            <v>691.67</v>
          </cell>
          <cell r="F898" t="str">
            <v>m</v>
          </cell>
          <cell r="G898" t="str">
            <v>1.85</v>
          </cell>
          <cell r="H898">
            <v>22.69</v>
          </cell>
          <cell r="I898">
            <v>0</v>
          </cell>
          <cell r="J898">
            <v>0</v>
          </cell>
          <cell r="K898">
            <v>0</v>
          </cell>
          <cell r="L898">
            <v>0</v>
          </cell>
          <cell r="M898">
            <v>0</v>
          </cell>
          <cell r="N898">
            <v>0</v>
          </cell>
          <cell r="O898">
            <v>0</v>
          </cell>
          <cell r="P898">
            <v>0</v>
          </cell>
          <cell r="Q898">
            <v>0</v>
          </cell>
          <cell r="R898">
            <v>0</v>
          </cell>
          <cell r="S898">
            <v>0</v>
          </cell>
          <cell r="T898">
            <v>0</v>
          </cell>
          <cell r="U898">
            <v>0</v>
          </cell>
          <cell r="V898">
            <v>0</v>
          </cell>
          <cell r="W898">
            <v>0</v>
          </cell>
          <cell r="X898">
            <v>0</v>
          </cell>
          <cell r="Y898">
            <v>0</v>
          </cell>
          <cell r="Z898">
            <v>0</v>
          </cell>
          <cell r="AA898">
            <v>0</v>
          </cell>
          <cell r="AB898">
            <v>0</v>
          </cell>
          <cell r="AC898">
            <v>0</v>
          </cell>
          <cell r="AD898">
            <v>0</v>
          </cell>
          <cell r="AE898">
            <v>0</v>
          </cell>
          <cell r="AF898">
            <v>0</v>
          </cell>
          <cell r="AG898">
            <v>0</v>
          </cell>
          <cell r="AH898">
            <v>0</v>
          </cell>
          <cell r="AI898">
            <v>0</v>
          </cell>
          <cell r="AJ898" t="str">
            <v>N</v>
          </cell>
        </row>
        <row r="899">
          <cell r="A899" t="str">
            <v>10-44</v>
          </cell>
          <cell r="B899" t="str">
            <v>P/F Vinyl Tiles or Vinyl Sheet flooring over firm foundation</v>
          </cell>
          <cell r="C899" t="str">
            <v>100 Sft</v>
          </cell>
          <cell r="D899" t="str">
            <v>1,705.00</v>
          </cell>
          <cell r="E899" t="str">
            <v>10,734.63</v>
          </cell>
          <cell r="F899" t="str">
            <v>m2</v>
          </cell>
          <cell r="G899" t="str">
            <v>183.46</v>
          </cell>
          <cell r="H899">
            <v>1155.05</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0</v>
          </cell>
          <cell r="AH899">
            <v>0</v>
          </cell>
          <cell r="AI899">
            <v>0</v>
          </cell>
          <cell r="AJ899" t="str">
            <v>N</v>
          </cell>
        </row>
        <row r="900">
          <cell r="A900" t="str">
            <v>10-45</v>
          </cell>
          <cell r="B900" t="str">
            <v>P/F Precast Concrete 7000 psi TUFF Tiles over bed of 2" thick sand &amp; 4" thick brick ballast comp</v>
          </cell>
          <cell r="C900" t="str">
            <v>100 Sft</v>
          </cell>
          <cell r="D900" t="str">
            <v>1,736.00</v>
          </cell>
          <cell r="E900" t="str">
            <v>6,749.44</v>
          </cell>
          <cell r="F900" t="str">
            <v>m2</v>
          </cell>
          <cell r="G900" t="str">
            <v>186.79</v>
          </cell>
          <cell r="H900">
            <v>726.24</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t="str">
            <v>N</v>
          </cell>
        </row>
        <row r="901">
          <cell r="A901" t="str">
            <v>10-46-a</v>
          </cell>
          <cell r="B901" t="str">
            <v>P/F Ceramic Floor Tiles (Emco, National or eq) Size : 12" x 12"</v>
          </cell>
          <cell r="C901" t="str">
            <v>100 Sft</v>
          </cell>
          <cell r="D901" t="str">
            <v>3,286.00</v>
          </cell>
          <cell r="E901" t="str">
            <v>10,913.72</v>
          </cell>
          <cell r="F901" t="str">
            <v>m2</v>
          </cell>
          <cell r="G901" t="str">
            <v>353.57</v>
          </cell>
          <cell r="H901">
            <v>1174.32</v>
          </cell>
          <cell r="I901">
            <v>0</v>
          </cell>
          <cell r="J901">
            <v>0</v>
          </cell>
          <cell r="K901">
            <v>1.19</v>
          </cell>
          <cell r="L901" t="str">
            <v>Bags</v>
          </cell>
          <cell r="M901">
            <v>0.128</v>
          </cell>
          <cell r="N901" t="str">
            <v>Bags</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1.3180000000000001</v>
          </cell>
          <cell r="AJ901" t="str">
            <v>Y</v>
          </cell>
        </row>
        <row r="902">
          <cell r="A902" t="str">
            <v>10-46-b</v>
          </cell>
          <cell r="B902" t="str">
            <v>P/F Ceramic Floor Tiles (Emco, National or eq) Size 20" x 20"</v>
          </cell>
          <cell r="C902" t="str">
            <v>100 Sft</v>
          </cell>
          <cell r="D902" t="str">
            <v>3,286.00</v>
          </cell>
          <cell r="E902" t="str">
            <v>16,237.72</v>
          </cell>
          <cell r="F902" t="str">
            <v>m2</v>
          </cell>
          <cell r="G902" t="str">
            <v>353.57</v>
          </cell>
          <cell r="H902">
            <v>1747.18</v>
          </cell>
          <cell r="I902">
            <v>0</v>
          </cell>
          <cell r="J902">
            <v>0</v>
          </cell>
          <cell r="K902">
            <v>1.19</v>
          </cell>
          <cell r="L902" t="str">
            <v>Bags</v>
          </cell>
          <cell r="M902">
            <v>0.128</v>
          </cell>
          <cell r="N902" t="str">
            <v>Bags</v>
          </cell>
          <cell r="O902">
            <v>0</v>
          </cell>
          <cell r="P902">
            <v>0</v>
          </cell>
          <cell r="Q902">
            <v>0</v>
          </cell>
          <cell r="R902">
            <v>0</v>
          </cell>
          <cell r="S902">
            <v>0</v>
          </cell>
          <cell r="T902">
            <v>0</v>
          </cell>
          <cell r="U902">
            <v>0</v>
          </cell>
          <cell r="V902">
            <v>0</v>
          </cell>
          <cell r="W902">
            <v>0</v>
          </cell>
          <cell r="X902">
            <v>0</v>
          </cell>
          <cell r="Y902">
            <v>0</v>
          </cell>
          <cell r="Z902">
            <v>0</v>
          </cell>
          <cell r="AA902">
            <v>0</v>
          </cell>
          <cell r="AB902">
            <v>0</v>
          </cell>
          <cell r="AC902">
            <v>0</v>
          </cell>
          <cell r="AD902">
            <v>0</v>
          </cell>
          <cell r="AE902">
            <v>0</v>
          </cell>
          <cell r="AF902">
            <v>0</v>
          </cell>
          <cell r="AG902">
            <v>0</v>
          </cell>
          <cell r="AH902">
            <v>0</v>
          </cell>
          <cell r="AI902">
            <v>1.3180000000000001</v>
          </cell>
          <cell r="AJ902" t="str">
            <v>Y</v>
          </cell>
        </row>
        <row r="903">
          <cell r="A903" t="str">
            <v>10-47</v>
          </cell>
          <cell r="B903" t="str">
            <v>Burnt brick (1st class) pavement on edge grouted with sand including preparation of bed</v>
          </cell>
          <cell r="C903" t="str">
            <v>100 Sft</v>
          </cell>
          <cell r="D903" t="str">
            <v>1,891.00</v>
          </cell>
          <cell r="E903" t="str">
            <v>6,415.19</v>
          </cell>
          <cell r="F903" t="str">
            <v>m2</v>
          </cell>
          <cell r="G903" t="str">
            <v>203.47</v>
          </cell>
          <cell r="H903">
            <v>690.27</v>
          </cell>
          <cell r="I903">
            <v>0</v>
          </cell>
          <cell r="J903">
            <v>0</v>
          </cell>
          <cell r="K903">
            <v>0</v>
          </cell>
          <cell r="L903">
            <v>0</v>
          </cell>
          <cell r="M903">
            <v>0</v>
          </cell>
          <cell r="N903">
            <v>0</v>
          </cell>
          <cell r="O903">
            <v>525</v>
          </cell>
          <cell r="P903" t="str">
            <v>Nos.</v>
          </cell>
          <cell r="Q903">
            <v>56.51</v>
          </cell>
          <cell r="R903" t="str">
            <v>Nos.</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0</v>
          </cell>
          <cell r="AH903">
            <v>0</v>
          </cell>
          <cell r="AI903">
            <v>581.51</v>
          </cell>
          <cell r="AJ903" t="str">
            <v>Y</v>
          </cell>
        </row>
        <row r="904">
          <cell r="A904" t="str">
            <v>10-48-a</v>
          </cell>
          <cell r="B904" t="str">
            <v>Porceline tile floor 1/4" thick laid cement 1:2 or 3/4" thick cement mortar 1:2 (Local Master Tiles)</v>
          </cell>
          <cell r="C904" t="str">
            <v>100 Sft</v>
          </cell>
          <cell r="D904" t="str">
            <v>3,565.00</v>
          </cell>
          <cell r="E904" t="str">
            <v>11,146.86</v>
          </cell>
          <cell r="F904" t="str">
            <v>m2</v>
          </cell>
          <cell r="G904" t="str">
            <v>383.59</v>
          </cell>
          <cell r="H904">
            <v>1199.4000000000001</v>
          </cell>
          <cell r="I904">
            <v>0</v>
          </cell>
          <cell r="J904">
            <v>0</v>
          </cell>
          <cell r="K904">
            <v>2.2000000000000002</v>
          </cell>
          <cell r="L904" t="str">
            <v>Bags</v>
          </cell>
          <cell r="M904">
            <v>0.23699999999999999</v>
          </cell>
          <cell r="N904" t="str">
            <v>Bags</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0</v>
          </cell>
          <cell r="AD904">
            <v>0</v>
          </cell>
          <cell r="AE904">
            <v>0</v>
          </cell>
          <cell r="AF904">
            <v>0</v>
          </cell>
          <cell r="AG904">
            <v>0</v>
          </cell>
          <cell r="AH904">
            <v>0</v>
          </cell>
          <cell r="AI904">
            <v>2.4370000000000003</v>
          </cell>
          <cell r="AJ904" t="str">
            <v>Y</v>
          </cell>
        </row>
        <row r="905">
          <cell r="A905" t="str">
            <v>10-48-b</v>
          </cell>
          <cell r="B905" t="str">
            <v>Porceline tile floor 1/4" thick laid cement 1:2 over 3/4" thick cement mortar 1:2 (Imported Tiles)</v>
          </cell>
          <cell r="C905" t="str">
            <v>100 Sft</v>
          </cell>
          <cell r="D905" t="str">
            <v>3,565.00</v>
          </cell>
          <cell r="E905" t="str">
            <v>13,566.86</v>
          </cell>
          <cell r="F905" t="str">
            <v>m2</v>
          </cell>
          <cell r="G905" t="str">
            <v>383.59</v>
          </cell>
          <cell r="H905">
            <v>1459.79</v>
          </cell>
          <cell r="I905">
            <v>0</v>
          </cell>
          <cell r="J905">
            <v>0</v>
          </cell>
          <cell r="K905">
            <v>2.2000000000000002</v>
          </cell>
          <cell r="L905" t="str">
            <v>Bags</v>
          </cell>
          <cell r="M905">
            <v>0.23699999999999999</v>
          </cell>
          <cell r="N905" t="str">
            <v>Bags</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0</v>
          </cell>
          <cell r="AH905">
            <v>0</v>
          </cell>
          <cell r="AI905">
            <v>2.4370000000000003</v>
          </cell>
          <cell r="AJ905" t="str">
            <v>Y</v>
          </cell>
        </row>
        <row r="906">
          <cell r="A906" t="str">
            <v>10-48-c</v>
          </cell>
          <cell r="B906" t="str">
            <v>Granitto tile floor 1/4" thick laid cement 1:2 or 3/4" thick cement mortar 1:2 (Imported Tiles UAE) 24"x24"</v>
          </cell>
          <cell r="C906" t="str">
            <v>100 Sft</v>
          </cell>
          <cell r="D906" t="str">
            <v>3,565.00</v>
          </cell>
          <cell r="E906" t="str">
            <v>24,698.86</v>
          </cell>
          <cell r="F906" t="str">
            <v>m2</v>
          </cell>
          <cell r="G906" t="str">
            <v>383.59</v>
          </cell>
          <cell r="H906">
            <v>2657.6</v>
          </cell>
          <cell r="I906">
            <v>0</v>
          </cell>
          <cell r="J906">
            <v>0</v>
          </cell>
          <cell r="K906">
            <v>2.2000000000000002</v>
          </cell>
          <cell r="L906" t="str">
            <v>Bags</v>
          </cell>
          <cell r="M906">
            <v>0.23699999999999999</v>
          </cell>
          <cell r="N906" t="str">
            <v>Bags</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0</v>
          </cell>
          <cell r="AH906">
            <v>0</v>
          </cell>
          <cell r="AI906">
            <v>2.4370000000000003</v>
          </cell>
          <cell r="AJ906" t="str">
            <v>Y</v>
          </cell>
        </row>
        <row r="907">
          <cell r="A907" t="str">
            <v>10-48-d</v>
          </cell>
          <cell r="B907" t="str">
            <v>Granitto tile floor 1/4" thick laid cement 1:2 or 3/4" thick cement mortar 1:2 (Imported Tiles UAE) 16"x16"</v>
          </cell>
          <cell r="C907" t="str">
            <v>100 Sft</v>
          </cell>
          <cell r="D907" t="str">
            <v>3,565.00</v>
          </cell>
          <cell r="E907" t="str">
            <v>21,484.13</v>
          </cell>
          <cell r="F907" t="str">
            <v>m2</v>
          </cell>
          <cell r="G907" t="str">
            <v>383.59</v>
          </cell>
          <cell r="H907">
            <v>2311.69</v>
          </cell>
          <cell r="I907">
            <v>0</v>
          </cell>
          <cell r="J907">
            <v>0</v>
          </cell>
          <cell r="K907">
            <v>2.2000000000000002</v>
          </cell>
          <cell r="L907" t="str">
            <v>Bags</v>
          </cell>
          <cell r="M907">
            <v>0.23699999999999999</v>
          </cell>
          <cell r="N907" t="str">
            <v>Bags</v>
          </cell>
          <cell r="O907">
            <v>0</v>
          </cell>
          <cell r="P907">
            <v>0</v>
          </cell>
          <cell r="Q907">
            <v>0</v>
          </cell>
          <cell r="R907">
            <v>0</v>
          </cell>
          <cell r="S907">
            <v>0</v>
          </cell>
          <cell r="T907">
            <v>0</v>
          </cell>
          <cell r="U907">
            <v>0</v>
          </cell>
          <cell r="V907">
            <v>0</v>
          </cell>
          <cell r="W907">
            <v>0</v>
          </cell>
          <cell r="X907">
            <v>0</v>
          </cell>
          <cell r="Y907">
            <v>0</v>
          </cell>
          <cell r="Z907">
            <v>0</v>
          </cell>
          <cell r="AA907">
            <v>0</v>
          </cell>
          <cell r="AB907">
            <v>0</v>
          </cell>
          <cell r="AC907">
            <v>0</v>
          </cell>
          <cell r="AD907">
            <v>0</v>
          </cell>
          <cell r="AE907">
            <v>0</v>
          </cell>
          <cell r="AF907">
            <v>0</v>
          </cell>
          <cell r="AG907">
            <v>0</v>
          </cell>
          <cell r="AH907">
            <v>0</v>
          </cell>
          <cell r="AI907">
            <v>2.4370000000000003</v>
          </cell>
          <cell r="AJ907" t="str">
            <v>Y</v>
          </cell>
        </row>
        <row r="908">
          <cell r="A908" t="str">
            <v>10-49-a</v>
          </cell>
          <cell r="B908" t="str">
            <v>Providing and Laying marble fine dressed stone flooring on surface in white cement complete using indian green marble 12"x12"x3/4" thick</v>
          </cell>
          <cell r="C908" t="str">
            <v>100 Sft</v>
          </cell>
          <cell r="D908" t="str">
            <v>4,216.00</v>
          </cell>
          <cell r="E908" t="str">
            <v>36,396.65</v>
          </cell>
          <cell r="F908" t="str">
            <v>m2</v>
          </cell>
          <cell r="G908" t="str">
            <v>453.64</v>
          </cell>
          <cell r="H908">
            <v>3916.28</v>
          </cell>
          <cell r="I908">
            <v>0</v>
          </cell>
          <cell r="J908">
            <v>0</v>
          </cell>
          <cell r="K908">
            <v>2.74</v>
          </cell>
          <cell r="L908" t="str">
            <v>Bags</v>
          </cell>
          <cell r="M908">
            <v>0.29499999999999998</v>
          </cell>
          <cell r="N908" t="str">
            <v>Bags</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0</v>
          </cell>
          <cell r="AD908">
            <v>0</v>
          </cell>
          <cell r="AE908">
            <v>0</v>
          </cell>
          <cell r="AF908">
            <v>0</v>
          </cell>
          <cell r="AG908">
            <v>0</v>
          </cell>
          <cell r="AH908">
            <v>0</v>
          </cell>
          <cell r="AI908">
            <v>3.0350000000000001</v>
          </cell>
          <cell r="AJ908" t="str">
            <v>Y</v>
          </cell>
        </row>
        <row r="909">
          <cell r="A909" t="str">
            <v>10-49-b</v>
          </cell>
          <cell r="B909" t="str">
            <v>Providing and Laying marble fine dressed stone flooring on surface in white cement complete using Trevera marble 12"x12"x3/4" thick</v>
          </cell>
          <cell r="C909" t="str">
            <v>100 Sft</v>
          </cell>
          <cell r="D909" t="str">
            <v>4,216.00</v>
          </cell>
          <cell r="E909" t="str">
            <v>13,648.65</v>
          </cell>
          <cell r="F909" t="str">
            <v>m2</v>
          </cell>
          <cell r="G909" t="str">
            <v>453.64</v>
          </cell>
          <cell r="H909">
            <v>1468.59</v>
          </cell>
          <cell r="I909">
            <v>0</v>
          </cell>
          <cell r="J909">
            <v>0</v>
          </cell>
          <cell r="K909">
            <v>2.74</v>
          </cell>
          <cell r="L909" t="str">
            <v>Bags</v>
          </cell>
          <cell r="M909">
            <v>0.29499999999999998</v>
          </cell>
          <cell r="N909" t="str">
            <v>Bags</v>
          </cell>
          <cell r="O909">
            <v>0</v>
          </cell>
          <cell r="P909">
            <v>0</v>
          </cell>
          <cell r="Q909">
            <v>0</v>
          </cell>
          <cell r="R909">
            <v>0</v>
          </cell>
          <cell r="S909">
            <v>0</v>
          </cell>
          <cell r="T909">
            <v>0</v>
          </cell>
          <cell r="U909">
            <v>0</v>
          </cell>
          <cell r="V909">
            <v>0</v>
          </cell>
          <cell r="W909">
            <v>0</v>
          </cell>
          <cell r="X909">
            <v>0</v>
          </cell>
          <cell r="Y909">
            <v>0</v>
          </cell>
          <cell r="Z909">
            <v>0</v>
          </cell>
          <cell r="AA909">
            <v>0</v>
          </cell>
          <cell r="AB909">
            <v>0</v>
          </cell>
          <cell r="AC909">
            <v>0</v>
          </cell>
          <cell r="AD909">
            <v>0</v>
          </cell>
          <cell r="AE909">
            <v>0</v>
          </cell>
          <cell r="AF909">
            <v>0</v>
          </cell>
          <cell r="AG909">
            <v>0</v>
          </cell>
          <cell r="AH909">
            <v>0</v>
          </cell>
          <cell r="AI909">
            <v>3.0350000000000001</v>
          </cell>
          <cell r="AJ909" t="str">
            <v>Y</v>
          </cell>
        </row>
        <row r="910">
          <cell r="A910" t="str">
            <v>10-49-c</v>
          </cell>
          <cell r="B910" t="str">
            <v>Providing and Laying marble fine dressed stone flooring on surface in white cement complete using Botocina marble 12"x12"x3/4" thick</v>
          </cell>
          <cell r="C910" t="str">
            <v>100 Sft</v>
          </cell>
          <cell r="D910" t="str">
            <v>4,216.00</v>
          </cell>
          <cell r="E910" t="str">
            <v>18,246.65</v>
          </cell>
          <cell r="F910" t="str">
            <v>m2</v>
          </cell>
          <cell r="G910" t="str">
            <v>453.64</v>
          </cell>
          <cell r="H910">
            <v>1963.34</v>
          </cell>
          <cell r="I910">
            <v>0</v>
          </cell>
          <cell r="J910">
            <v>0</v>
          </cell>
          <cell r="K910">
            <v>2.74</v>
          </cell>
          <cell r="L910" t="str">
            <v>Bags</v>
          </cell>
          <cell r="M910">
            <v>0.29499999999999998</v>
          </cell>
          <cell r="N910" t="str">
            <v>Bags</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v>0</v>
          </cell>
          <cell r="AD910">
            <v>0</v>
          </cell>
          <cell r="AE910">
            <v>0</v>
          </cell>
          <cell r="AF910">
            <v>0</v>
          </cell>
          <cell r="AG910">
            <v>0</v>
          </cell>
          <cell r="AH910">
            <v>0</v>
          </cell>
          <cell r="AI910">
            <v>3.0350000000000001</v>
          </cell>
          <cell r="AJ910" t="str">
            <v>Y</v>
          </cell>
        </row>
        <row r="911">
          <cell r="A911" t="str">
            <v>10-49-d</v>
          </cell>
          <cell r="B911" t="str">
            <v xml:space="preserve">Providing and Laying marble fine dressed stone flooring on surface in white cement complete using Veroona/Lasbela marble 12"x12"x3/4" thick </v>
          </cell>
          <cell r="C911" t="str">
            <v>100 Sft</v>
          </cell>
          <cell r="D911" t="str">
            <v>4,216.00</v>
          </cell>
          <cell r="E911" t="str">
            <v>14,616.65</v>
          </cell>
          <cell r="F911" t="str">
            <v>m2</v>
          </cell>
          <cell r="G911" t="str">
            <v>453.64</v>
          </cell>
          <cell r="H911">
            <v>1572.75</v>
          </cell>
          <cell r="I911">
            <v>0</v>
          </cell>
          <cell r="J911">
            <v>0</v>
          </cell>
          <cell r="K911">
            <v>2.74</v>
          </cell>
          <cell r="L911" t="str">
            <v>Bags</v>
          </cell>
          <cell r="M911">
            <v>0.29499999999999998</v>
          </cell>
          <cell r="N911" t="str">
            <v>Bags</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0</v>
          </cell>
          <cell r="AH911">
            <v>0</v>
          </cell>
          <cell r="AI911">
            <v>3.0350000000000001</v>
          </cell>
          <cell r="AJ911" t="str">
            <v>Y</v>
          </cell>
        </row>
        <row r="912">
          <cell r="A912" t="str">
            <v>10-50</v>
          </cell>
          <cell r="B912" t="str">
            <v>Chemical polishing of marble floor/Dado</v>
          </cell>
          <cell r="C912" t="str">
            <v>100 Sft</v>
          </cell>
          <cell r="D912" t="str">
            <v>806.00</v>
          </cell>
          <cell r="E912" t="str">
            <v>1,828.45</v>
          </cell>
          <cell r="F912" t="str">
            <v>m2</v>
          </cell>
          <cell r="G912" t="str">
            <v>86.73</v>
          </cell>
          <cell r="H912">
            <v>196.74</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0</v>
          </cell>
          <cell r="AC912">
            <v>0</v>
          </cell>
          <cell r="AD912">
            <v>0</v>
          </cell>
          <cell r="AE912">
            <v>0</v>
          </cell>
          <cell r="AF912">
            <v>0</v>
          </cell>
          <cell r="AG912">
            <v>0</v>
          </cell>
          <cell r="AH912">
            <v>0</v>
          </cell>
          <cell r="AI912">
            <v>0</v>
          </cell>
          <cell r="AJ912" t="str">
            <v>N</v>
          </cell>
        </row>
        <row r="913">
          <cell r="A913" t="str">
            <v>10-51</v>
          </cell>
          <cell r="B913" t="str">
            <v>Replaced coloured glass panes of sizes upto 4 mm thickness with iron, nails and putty including removing broken ones if required in all floors.</v>
          </cell>
          <cell r="C913" t="str">
            <v>Sft</v>
          </cell>
          <cell r="D913" t="str">
            <v>32.98</v>
          </cell>
          <cell r="E913" t="str">
            <v>151.56</v>
          </cell>
          <cell r="F913" t="str">
            <v>m2</v>
          </cell>
          <cell r="G913" t="str">
            <v>354.91</v>
          </cell>
          <cell r="H913">
            <v>1630.83</v>
          </cell>
          <cell r="I913">
            <v>0</v>
          </cell>
          <cell r="J913">
            <v>0</v>
          </cell>
          <cell r="K913">
            <v>0</v>
          </cell>
          <cell r="L913">
            <v>0</v>
          </cell>
          <cell r="M913">
            <v>0</v>
          </cell>
          <cell r="N913">
            <v>0</v>
          </cell>
          <cell r="O913">
            <v>0</v>
          </cell>
          <cell r="P913">
            <v>0</v>
          </cell>
          <cell r="Q913">
            <v>0</v>
          </cell>
          <cell r="R913">
            <v>0</v>
          </cell>
          <cell r="S913">
            <v>0</v>
          </cell>
          <cell r="T913">
            <v>0</v>
          </cell>
          <cell r="U913">
            <v>0</v>
          </cell>
          <cell r="V913">
            <v>0</v>
          </cell>
          <cell r="W913">
            <v>0</v>
          </cell>
          <cell r="X913">
            <v>0</v>
          </cell>
          <cell r="Y913">
            <v>0</v>
          </cell>
          <cell r="Z913">
            <v>0</v>
          </cell>
          <cell r="AA913">
            <v>0</v>
          </cell>
          <cell r="AB913">
            <v>0</v>
          </cell>
          <cell r="AC913">
            <v>0</v>
          </cell>
          <cell r="AD913">
            <v>0</v>
          </cell>
          <cell r="AE913">
            <v>0</v>
          </cell>
          <cell r="AF913">
            <v>0</v>
          </cell>
          <cell r="AG913">
            <v>0</v>
          </cell>
          <cell r="AH913">
            <v>0</v>
          </cell>
          <cell r="AI913">
            <v>0</v>
          </cell>
          <cell r="AJ913" t="str">
            <v>N</v>
          </cell>
        </row>
        <row r="914">
          <cell r="A914" t="str">
            <v>11-01-a</v>
          </cell>
          <cell r="B914" t="str">
            <v>Mud plaster on walls (excluding gobri leeping) upto 20' height : 1/2" thick</v>
          </cell>
          <cell r="C914" t="str">
            <v>100 Sft</v>
          </cell>
          <cell r="D914" t="str">
            <v>375.72</v>
          </cell>
          <cell r="E914" t="str">
            <v>516.08</v>
          </cell>
          <cell r="F914" t="str">
            <v>m2</v>
          </cell>
          <cell r="G914" t="str">
            <v>40.43</v>
          </cell>
          <cell r="H914">
            <v>55.53</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0</v>
          </cell>
          <cell r="AH914">
            <v>0</v>
          </cell>
          <cell r="AI914">
            <v>0</v>
          </cell>
          <cell r="AJ914" t="str">
            <v>N</v>
          </cell>
        </row>
        <row r="915">
          <cell r="A915" t="str">
            <v>11-01-b</v>
          </cell>
          <cell r="B915" t="str">
            <v>Mud plaster on walls (excluding gobri leeping) upto 20' height : 1" thick</v>
          </cell>
          <cell r="C915" t="str">
            <v>100 Sft</v>
          </cell>
          <cell r="D915" t="str">
            <v>517.08</v>
          </cell>
          <cell r="E915" t="str">
            <v>797.80</v>
          </cell>
          <cell r="F915" t="str">
            <v>m2</v>
          </cell>
          <cell r="G915" t="str">
            <v>55.64</v>
          </cell>
          <cell r="H915">
            <v>85.84</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0</v>
          </cell>
          <cell r="AC915">
            <v>0</v>
          </cell>
          <cell r="AD915">
            <v>0</v>
          </cell>
          <cell r="AE915">
            <v>0</v>
          </cell>
          <cell r="AF915">
            <v>0</v>
          </cell>
          <cell r="AG915">
            <v>0</v>
          </cell>
          <cell r="AH915">
            <v>0</v>
          </cell>
          <cell r="AI915">
            <v>0</v>
          </cell>
          <cell r="AJ915" t="str">
            <v>N</v>
          </cell>
        </row>
        <row r="916">
          <cell r="A916" t="str">
            <v>11-02-a</v>
          </cell>
          <cell r="B916" t="str">
            <v>Mud plaster on floor / roof (excluding gobri leeping) upto 20' height : 1/2" thick.</v>
          </cell>
          <cell r="C916" t="str">
            <v>100 Sft</v>
          </cell>
          <cell r="D916" t="str">
            <v>337.90</v>
          </cell>
          <cell r="E916" t="str">
            <v>478.26</v>
          </cell>
          <cell r="F916" t="str">
            <v>m2</v>
          </cell>
          <cell r="G916" t="str">
            <v>36.36</v>
          </cell>
          <cell r="H916">
            <v>51.46</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0</v>
          </cell>
          <cell r="AH916">
            <v>0</v>
          </cell>
          <cell r="AI916">
            <v>0</v>
          </cell>
          <cell r="AJ916" t="str">
            <v>N</v>
          </cell>
        </row>
        <row r="917">
          <cell r="A917" t="str">
            <v>11-02-b</v>
          </cell>
          <cell r="B917" t="str">
            <v>Mud plaster on floor / roof (excluding gobri leeping) upto 20' height : 1" thick</v>
          </cell>
          <cell r="C917" t="str">
            <v>100 Sft</v>
          </cell>
          <cell r="D917" t="str">
            <v>639.84</v>
          </cell>
          <cell r="E917" t="str">
            <v>920.56</v>
          </cell>
          <cell r="F917" t="str">
            <v>m2</v>
          </cell>
          <cell r="G917" t="str">
            <v>68.85</v>
          </cell>
          <cell r="H917">
            <v>99.05</v>
          </cell>
          <cell r="I917">
            <v>0</v>
          </cell>
          <cell r="J917">
            <v>0</v>
          </cell>
          <cell r="K917">
            <v>0</v>
          </cell>
          <cell r="L917">
            <v>0</v>
          </cell>
          <cell r="M917">
            <v>0</v>
          </cell>
          <cell r="N917">
            <v>0</v>
          </cell>
          <cell r="O917">
            <v>0</v>
          </cell>
          <cell r="P917">
            <v>0</v>
          </cell>
          <cell r="Q917">
            <v>0</v>
          </cell>
          <cell r="R917">
            <v>0</v>
          </cell>
          <cell r="S917">
            <v>0</v>
          </cell>
          <cell r="T917">
            <v>0</v>
          </cell>
          <cell r="U917">
            <v>0</v>
          </cell>
          <cell r="V917">
            <v>0</v>
          </cell>
          <cell r="W917">
            <v>0</v>
          </cell>
          <cell r="X917">
            <v>0</v>
          </cell>
          <cell r="Y917">
            <v>0</v>
          </cell>
          <cell r="Z917">
            <v>0</v>
          </cell>
          <cell r="AA917">
            <v>0</v>
          </cell>
          <cell r="AB917">
            <v>0</v>
          </cell>
          <cell r="AC917">
            <v>0</v>
          </cell>
          <cell r="AD917">
            <v>0</v>
          </cell>
          <cell r="AE917">
            <v>0</v>
          </cell>
          <cell r="AF917">
            <v>0</v>
          </cell>
          <cell r="AG917">
            <v>0</v>
          </cell>
          <cell r="AH917">
            <v>0</v>
          </cell>
          <cell r="AI917">
            <v>0</v>
          </cell>
          <cell r="AJ917" t="str">
            <v>N</v>
          </cell>
        </row>
        <row r="918">
          <cell r="A918" t="str">
            <v>11-03-a</v>
          </cell>
          <cell r="B918" t="str">
            <v>Cement lime plaster 1:7:12 (c/l/s) upto 20' height 1/4" thick</v>
          </cell>
          <cell r="C918" t="str">
            <v>100 Sft</v>
          </cell>
          <cell r="D918" t="str">
            <v>1,147.00</v>
          </cell>
          <cell r="E918" t="str">
            <v>1,377.53</v>
          </cell>
          <cell r="F918" t="str">
            <v>m2</v>
          </cell>
          <cell r="G918" t="str">
            <v>123.42</v>
          </cell>
          <cell r="H918">
            <v>148.22</v>
          </cell>
          <cell r="I918">
            <v>0</v>
          </cell>
          <cell r="J918">
            <v>0</v>
          </cell>
          <cell r="K918">
            <v>0.41699999999999998</v>
          </cell>
          <cell r="L918" t="str">
            <v>Bags</v>
          </cell>
          <cell r="M918">
            <v>4.4999999999999998E-2</v>
          </cell>
          <cell r="N918" t="str">
            <v>Bags</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0</v>
          </cell>
          <cell r="AH918">
            <v>0</v>
          </cell>
          <cell r="AI918">
            <v>0.46199999999999997</v>
          </cell>
          <cell r="AJ918" t="str">
            <v>Y</v>
          </cell>
        </row>
        <row r="919">
          <cell r="A919" t="str">
            <v>11-03-b</v>
          </cell>
          <cell r="B919" t="str">
            <v>Cement lime plaster 1:7:12 (c/l/s) upto 20' height 1/2" thick</v>
          </cell>
          <cell r="C919" t="str">
            <v>100 Sft</v>
          </cell>
          <cell r="D919" t="str">
            <v>1,147.00</v>
          </cell>
          <cell r="E919" t="str">
            <v>1,608.49</v>
          </cell>
          <cell r="F919" t="str">
            <v>m2</v>
          </cell>
          <cell r="G919" t="str">
            <v>123.42</v>
          </cell>
          <cell r="H919">
            <v>173.07</v>
          </cell>
          <cell r="I919">
            <v>0</v>
          </cell>
          <cell r="J919">
            <v>0</v>
          </cell>
          <cell r="K919">
            <v>0.83499999999999996</v>
          </cell>
          <cell r="L919" t="str">
            <v>Bags</v>
          </cell>
          <cell r="M919">
            <v>0.09</v>
          </cell>
          <cell r="N919" t="str">
            <v>Bags</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0</v>
          </cell>
          <cell r="AH919">
            <v>0</v>
          </cell>
          <cell r="AI919">
            <v>0.92499999999999993</v>
          </cell>
          <cell r="AJ919" t="str">
            <v>Y</v>
          </cell>
        </row>
        <row r="920">
          <cell r="A920" t="str">
            <v>11-04-a</v>
          </cell>
          <cell r="B920" t="str">
            <v>Cement Neru plaster 1:2 (c/s) upto 20' height 1/4" thick</v>
          </cell>
          <cell r="C920" t="str">
            <v>100 Sft</v>
          </cell>
          <cell r="D920" t="str">
            <v>1,147.00</v>
          </cell>
          <cell r="E920" t="str">
            <v>1,757.49</v>
          </cell>
          <cell r="F920" t="str">
            <v>m2</v>
          </cell>
          <cell r="G920" t="str">
            <v>123.42</v>
          </cell>
          <cell r="H920">
            <v>189.11</v>
          </cell>
          <cell r="I920">
            <v>0</v>
          </cell>
          <cell r="J920">
            <v>0</v>
          </cell>
          <cell r="K920">
            <v>0.61</v>
          </cell>
          <cell r="L920" t="str">
            <v>Bags</v>
          </cell>
          <cell r="M920">
            <v>6.6000000000000003E-2</v>
          </cell>
          <cell r="N920" t="str">
            <v>Bags</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0</v>
          </cell>
          <cell r="AH920">
            <v>0</v>
          </cell>
          <cell r="AI920">
            <v>0.67599999999999993</v>
          </cell>
          <cell r="AJ920" t="str">
            <v>Y</v>
          </cell>
        </row>
        <row r="921">
          <cell r="A921" t="str">
            <v>11-04-b</v>
          </cell>
          <cell r="B921" t="str">
            <v>Cement Neru plaster 1:2 (c/s) upto 20' height 1/2" thick</v>
          </cell>
          <cell r="C921" t="str">
            <v>100 Sft</v>
          </cell>
          <cell r="D921" t="str">
            <v>1,147.00</v>
          </cell>
          <cell r="E921" t="str">
            <v>2,206.38</v>
          </cell>
          <cell r="F921" t="str">
            <v>m2</v>
          </cell>
          <cell r="G921" t="str">
            <v>123.42</v>
          </cell>
          <cell r="H921">
            <v>237.41</v>
          </cell>
          <cell r="I921">
            <v>0</v>
          </cell>
          <cell r="J921">
            <v>0</v>
          </cell>
          <cell r="K921">
            <v>0.94</v>
          </cell>
          <cell r="L921" t="str">
            <v>Bags</v>
          </cell>
          <cell r="M921">
            <v>0.10100000000000001</v>
          </cell>
          <cell r="N921" t="str">
            <v>Bags</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0</v>
          </cell>
          <cell r="AH921">
            <v>0</v>
          </cell>
          <cell r="AI921">
            <v>1.0409999999999999</v>
          </cell>
          <cell r="AJ921" t="str">
            <v>Y</v>
          </cell>
        </row>
        <row r="922">
          <cell r="A922" t="str">
            <v>11-05</v>
          </cell>
          <cell r="B922" t="str">
            <v>2" stucco cement plaster 1:2:4 (c/s/shingle) upto 20' height</v>
          </cell>
          <cell r="C922" t="str">
            <v>100 Sft</v>
          </cell>
          <cell r="D922" t="str">
            <v>2,672.20</v>
          </cell>
          <cell r="E922" t="str">
            <v>5,178.80</v>
          </cell>
          <cell r="F922" t="str">
            <v>m2</v>
          </cell>
          <cell r="G922" t="str">
            <v>287.53</v>
          </cell>
          <cell r="H922">
            <v>557.24</v>
          </cell>
          <cell r="I922">
            <v>0</v>
          </cell>
          <cell r="J922">
            <v>0</v>
          </cell>
          <cell r="K922">
            <v>3.01</v>
          </cell>
          <cell r="L922" t="str">
            <v>Bags</v>
          </cell>
          <cell r="M922">
            <v>0.32400000000000001</v>
          </cell>
          <cell r="N922" t="str">
            <v>Bags</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0</v>
          </cell>
          <cell r="AH922">
            <v>0</v>
          </cell>
          <cell r="AI922">
            <v>3.3339999999999996</v>
          </cell>
          <cell r="AJ922" t="str">
            <v>Y</v>
          </cell>
        </row>
        <row r="923">
          <cell r="A923" t="str">
            <v>11-06-a</v>
          </cell>
          <cell r="B923" t="str">
            <v>Provide/lay machine sprayed plaster 1/2" thick using cement &amp; zero guage chips : Ratio 1:1</v>
          </cell>
          <cell r="C923" t="str">
            <v>100 Sft</v>
          </cell>
          <cell r="D923" t="str">
            <v>873.58</v>
          </cell>
          <cell r="E923" t="str">
            <v>2,395.52</v>
          </cell>
          <cell r="F923" t="str">
            <v>m2</v>
          </cell>
          <cell r="G923" t="str">
            <v>94.00</v>
          </cell>
          <cell r="H923">
            <v>257.76</v>
          </cell>
          <cell r="I923">
            <v>0</v>
          </cell>
          <cell r="J923">
            <v>0</v>
          </cell>
          <cell r="K923">
            <v>1.1000000000000001</v>
          </cell>
          <cell r="L923" t="str">
            <v>Bags</v>
          </cell>
          <cell r="M923">
            <v>0.11799999999999999</v>
          </cell>
          <cell r="N923" t="str">
            <v>Bags</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0</v>
          </cell>
          <cell r="AH923">
            <v>0</v>
          </cell>
          <cell r="AI923">
            <v>1.218</v>
          </cell>
          <cell r="AJ923" t="str">
            <v>Y</v>
          </cell>
        </row>
        <row r="924">
          <cell r="A924" t="str">
            <v>11-06-b</v>
          </cell>
          <cell r="B924" t="str">
            <v>Provide/lay machine sprayed plaster 1/2" thick using cement &amp; zero guage chips : Ratio 1:1.5</v>
          </cell>
          <cell r="C924" t="str">
            <v>100 Sft</v>
          </cell>
          <cell r="D924" t="str">
            <v>882.26</v>
          </cell>
          <cell r="E924" t="str">
            <v>2,291.48</v>
          </cell>
          <cell r="F924" t="str">
            <v>m2</v>
          </cell>
          <cell r="G924" t="str">
            <v>94.93</v>
          </cell>
          <cell r="H924">
            <v>246.56</v>
          </cell>
          <cell r="I924">
            <v>0</v>
          </cell>
          <cell r="J924">
            <v>0</v>
          </cell>
          <cell r="K924">
            <v>0.9</v>
          </cell>
          <cell r="L924" t="str">
            <v>Bags</v>
          </cell>
          <cell r="M924">
            <v>9.7000000000000003E-2</v>
          </cell>
          <cell r="N924" t="str">
            <v>Bags</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0</v>
          </cell>
          <cell r="AH924">
            <v>0</v>
          </cell>
          <cell r="AI924">
            <v>0.997</v>
          </cell>
          <cell r="AJ924" t="str">
            <v>Y</v>
          </cell>
        </row>
        <row r="925">
          <cell r="A925" t="str">
            <v>11-06-c</v>
          </cell>
          <cell r="B925" t="str">
            <v>Provide/lay machine sprayed plaster 1/2" thick using cement &amp; zero guage chips : Ratio 1:2</v>
          </cell>
          <cell r="C925" t="str">
            <v>100 Sft</v>
          </cell>
          <cell r="D925" t="str">
            <v>897.76</v>
          </cell>
          <cell r="E925" t="str">
            <v>2,249.57</v>
          </cell>
          <cell r="F925" t="str">
            <v>m2</v>
          </cell>
          <cell r="G925" t="str">
            <v>96.60</v>
          </cell>
          <cell r="H925">
            <v>242.05</v>
          </cell>
          <cell r="I925">
            <v>0</v>
          </cell>
          <cell r="J925">
            <v>0</v>
          </cell>
          <cell r="K925">
            <v>0.8</v>
          </cell>
          <cell r="L925" t="str">
            <v>Bags</v>
          </cell>
          <cell r="M925">
            <v>8.5999999999999993E-2</v>
          </cell>
          <cell r="N925" t="str">
            <v>Bags</v>
          </cell>
          <cell r="O925">
            <v>0</v>
          </cell>
          <cell r="P925">
            <v>0</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cell r="AF925">
            <v>0</v>
          </cell>
          <cell r="AG925">
            <v>0</v>
          </cell>
          <cell r="AH925">
            <v>0</v>
          </cell>
          <cell r="AI925">
            <v>0.88600000000000001</v>
          </cell>
          <cell r="AJ925" t="str">
            <v>Y</v>
          </cell>
        </row>
        <row r="926">
          <cell r="A926" t="str">
            <v>11-07-a</v>
          </cell>
          <cell r="B926" t="str">
            <v>Cement plaster 1:2, upto 20' height 3/8" thick</v>
          </cell>
          <cell r="C926" t="str">
            <v>100 Sft</v>
          </cell>
          <cell r="D926" t="str">
            <v>1,147.00</v>
          </cell>
          <cell r="E926" t="str">
            <v>1,774.64</v>
          </cell>
          <cell r="F926" t="str">
            <v>m2</v>
          </cell>
          <cell r="G926" t="str">
            <v>123.42</v>
          </cell>
          <cell r="H926">
            <v>190.95</v>
          </cell>
          <cell r="I926">
            <v>0</v>
          </cell>
          <cell r="J926">
            <v>0</v>
          </cell>
          <cell r="K926">
            <v>0.98</v>
          </cell>
          <cell r="L926" t="str">
            <v>Bags</v>
          </cell>
          <cell r="M926">
            <v>0.105</v>
          </cell>
          <cell r="N926" t="str">
            <v>Bags</v>
          </cell>
          <cell r="O926">
            <v>0</v>
          </cell>
          <cell r="P926">
            <v>0</v>
          </cell>
          <cell r="Q926">
            <v>0</v>
          </cell>
          <cell r="R926">
            <v>0</v>
          </cell>
          <cell r="S926">
            <v>0</v>
          </cell>
          <cell r="T926">
            <v>0</v>
          </cell>
          <cell r="U926">
            <v>0</v>
          </cell>
          <cell r="V926">
            <v>0</v>
          </cell>
          <cell r="W926">
            <v>0</v>
          </cell>
          <cell r="X926">
            <v>0</v>
          </cell>
          <cell r="Y926">
            <v>0</v>
          </cell>
          <cell r="Z926">
            <v>0</v>
          </cell>
          <cell r="AA926">
            <v>0</v>
          </cell>
          <cell r="AB926">
            <v>0</v>
          </cell>
          <cell r="AC926">
            <v>0</v>
          </cell>
          <cell r="AD926">
            <v>0</v>
          </cell>
          <cell r="AE926">
            <v>0</v>
          </cell>
          <cell r="AF926">
            <v>0</v>
          </cell>
          <cell r="AG926">
            <v>0</v>
          </cell>
          <cell r="AH926">
            <v>0</v>
          </cell>
          <cell r="AI926">
            <v>1.085</v>
          </cell>
          <cell r="AJ926" t="str">
            <v>Y</v>
          </cell>
        </row>
        <row r="927">
          <cell r="A927" t="str">
            <v>11-07-b</v>
          </cell>
          <cell r="B927" t="str">
            <v>Cement plaster 1:2, upto 20' height 1/2" thick</v>
          </cell>
          <cell r="C927" t="str">
            <v>100 Sft</v>
          </cell>
          <cell r="D927" t="str">
            <v>1,147.00</v>
          </cell>
          <cell r="E927" t="str">
            <v>1,954.42</v>
          </cell>
          <cell r="F927" t="str">
            <v>m2</v>
          </cell>
          <cell r="G927" t="str">
            <v>123.42</v>
          </cell>
          <cell r="H927">
            <v>210.3</v>
          </cell>
          <cell r="I927">
            <v>0</v>
          </cell>
          <cell r="J927">
            <v>0</v>
          </cell>
          <cell r="K927">
            <v>1.27</v>
          </cell>
          <cell r="L927" t="str">
            <v>Bags</v>
          </cell>
          <cell r="M927">
            <v>0.13700000000000001</v>
          </cell>
          <cell r="N927" t="str">
            <v>Bags</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0</v>
          </cell>
          <cell r="AG927">
            <v>0</v>
          </cell>
          <cell r="AH927">
            <v>0</v>
          </cell>
          <cell r="AI927">
            <v>1.407</v>
          </cell>
          <cell r="AJ927" t="str">
            <v>Y</v>
          </cell>
        </row>
        <row r="928">
          <cell r="A928" t="str">
            <v>11-07-c</v>
          </cell>
          <cell r="B928" t="str">
            <v>Cement plaster 1:2, upto 20' height 3/4" thick</v>
          </cell>
          <cell r="C928" t="str">
            <v>100 Sft</v>
          </cell>
          <cell r="D928" t="str">
            <v>1,457.00</v>
          </cell>
          <cell r="E928" t="str">
            <v>2,706.51</v>
          </cell>
          <cell r="F928" t="str">
            <v>m2</v>
          </cell>
          <cell r="G928" t="str">
            <v>156.77</v>
          </cell>
          <cell r="H928">
            <v>291.22000000000003</v>
          </cell>
          <cell r="I928">
            <v>0</v>
          </cell>
          <cell r="J928">
            <v>0</v>
          </cell>
          <cell r="K928">
            <v>1.95</v>
          </cell>
          <cell r="L928" t="str">
            <v>Bags</v>
          </cell>
          <cell r="M928">
            <v>0.21</v>
          </cell>
          <cell r="N928" t="str">
            <v>Bags</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cell r="AF928">
            <v>0</v>
          </cell>
          <cell r="AG928">
            <v>0</v>
          </cell>
          <cell r="AH928">
            <v>0</v>
          </cell>
          <cell r="AI928">
            <v>2.16</v>
          </cell>
          <cell r="AJ928" t="str">
            <v>Y</v>
          </cell>
        </row>
        <row r="929">
          <cell r="A929" t="str">
            <v>11-08-a</v>
          </cell>
          <cell r="B929" t="str">
            <v>Cement plaster 1:3 upto 20' height 3/8" thick</v>
          </cell>
          <cell r="C929" t="str">
            <v>100 Sft</v>
          </cell>
          <cell r="D929" t="str">
            <v>1,147.00</v>
          </cell>
          <cell r="E929" t="str">
            <v>1,596.96</v>
          </cell>
          <cell r="F929" t="str">
            <v>m2</v>
          </cell>
          <cell r="G929" t="str">
            <v>123.42</v>
          </cell>
          <cell r="H929">
            <v>171.83</v>
          </cell>
          <cell r="I929">
            <v>0</v>
          </cell>
          <cell r="J929">
            <v>0</v>
          </cell>
          <cell r="K929">
            <v>0.67</v>
          </cell>
          <cell r="L929" t="str">
            <v>Bags</v>
          </cell>
          <cell r="M929">
            <v>7.1999999999999995E-2</v>
          </cell>
          <cell r="N929" t="str">
            <v>Bags</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0</v>
          </cell>
          <cell r="AH929">
            <v>0</v>
          </cell>
          <cell r="AI929">
            <v>0.74199999999999999</v>
          </cell>
          <cell r="AJ929" t="str">
            <v>Y</v>
          </cell>
        </row>
        <row r="930">
          <cell r="A930" t="str">
            <v>11-08-b</v>
          </cell>
          <cell r="B930" t="str">
            <v>Cement plaster 1:3 upto 20' height 1/2" thick</v>
          </cell>
          <cell r="C930" t="str">
            <v>100 Sft</v>
          </cell>
          <cell r="D930" t="str">
            <v>1,147.00</v>
          </cell>
          <cell r="E930" t="str">
            <v>1,745.02</v>
          </cell>
          <cell r="F930" t="str">
            <v>m2</v>
          </cell>
          <cell r="G930" t="str">
            <v>123.42</v>
          </cell>
          <cell r="H930">
            <v>187.76</v>
          </cell>
          <cell r="I930">
            <v>0</v>
          </cell>
          <cell r="J930">
            <v>0</v>
          </cell>
          <cell r="K930">
            <v>0.89</v>
          </cell>
          <cell r="L930" t="str">
            <v>Bags</v>
          </cell>
          <cell r="M930">
            <v>9.6000000000000002E-2</v>
          </cell>
          <cell r="N930" t="str">
            <v>Bags</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0</v>
          </cell>
          <cell r="AG930">
            <v>0</v>
          </cell>
          <cell r="AH930">
            <v>0</v>
          </cell>
          <cell r="AI930">
            <v>0.98599999999999999</v>
          </cell>
          <cell r="AJ930" t="str">
            <v>Y</v>
          </cell>
        </row>
        <row r="931">
          <cell r="A931" t="str">
            <v>11-08-c</v>
          </cell>
          <cell r="B931" t="str">
            <v>Cement plaster 1:3 upto 20' height 3/4" thick</v>
          </cell>
          <cell r="C931" t="str">
            <v>100 Sft</v>
          </cell>
          <cell r="D931" t="str">
            <v>1,457.00</v>
          </cell>
          <cell r="E931" t="str">
            <v>2,356.91</v>
          </cell>
          <cell r="F931" t="str">
            <v>m2</v>
          </cell>
          <cell r="G931" t="str">
            <v>156.77</v>
          </cell>
          <cell r="H931">
            <v>253.6</v>
          </cell>
          <cell r="I931">
            <v>0</v>
          </cell>
          <cell r="J931">
            <v>0</v>
          </cell>
          <cell r="K931">
            <v>1.34</v>
          </cell>
          <cell r="L931" t="str">
            <v>Bags</v>
          </cell>
          <cell r="M931">
            <v>0.14399999999999999</v>
          </cell>
          <cell r="N931" t="str">
            <v>Bags</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cell r="AF931">
            <v>0</v>
          </cell>
          <cell r="AG931">
            <v>0</v>
          </cell>
          <cell r="AH931">
            <v>0</v>
          </cell>
          <cell r="AI931">
            <v>1.484</v>
          </cell>
          <cell r="AJ931" t="str">
            <v>Y</v>
          </cell>
        </row>
        <row r="932">
          <cell r="A932" t="str">
            <v>11-09-a</v>
          </cell>
          <cell r="B932" t="str">
            <v>Cement plaster 1:4 upto 20' height 3/8" thick</v>
          </cell>
          <cell r="C932" t="str">
            <v>100 Sft</v>
          </cell>
          <cell r="D932" t="str">
            <v>1,147.00</v>
          </cell>
          <cell r="E932" t="str">
            <v>1,556.17</v>
          </cell>
          <cell r="F932" t="str">
            <v>m2</v>
          </cell>
          <cell r="G932" t="str">
            <v>123.42</v>
          </cell>
          <cell r="H932">
            <v>167.44</v>
          </cell>
          <cell r="I932">
            <v>0</v>
          </cell>
          <cell r="J932">
            <v>0</v>
          </cell>
          <cell r="K932">
            <v>0.57999999999999996</v>
          </cell>
          <cell r="L932" t="str">
            <v>Bags</v>
          </cell>
          <cell r="M932">
            <v>6.2E-2</v>
          </cell>
          <cell r="N932" t="str">
            <v>Bags</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cell r="AF932">
            <v>0</v>
          </cell>
          <cell r="AG932">
            <v>0</v>
          </cell>
          <cell r="AH932">
            <v>0</v>
          </cell>
          <cell r="AI932">
            <v>0.6419999999999999</v>
          </cell>
          <cell r="AJ932" t="str">
            <v>Y</v>
          </cell>
        </row>
        <row r="933">
          <cell r="A933" t="str">
            <v>11-09-b</v>
          </cell>
          <cell r="B933" t="str">
            <v>Cement plaster 1:4 upto 20' height 1/2" thick</v>
          </cell>
          <cell r="C933" t="str">
            <v>100 Sft</v>
          </cell>
          <cell r="D933" t="str">
            <v>1,147.00</v>
          </cell>
          <cell r="E933" t="str">
            <v>1,663.40</v>
          </cell>
          <cell r="F933" t="str">
            <v>m2</v>
          </cell>
          <cell r="G933" t="str">
            <v>123.42</v>
          </cell>
          <cell r="H933">
            <v>178.98</v>
          </cell>
          <cell r="I933">
            <v>0</v>
          </cell>
          <cell r="J933">
            <v>0</v>
          </cell>
          <cell r="K933">
            <v>0.74</v>
          </cell>
          <cell r="L933" t="str">
            <v>Bags</v>
          </cell>
          <cell r="M933">
            <v>0.08</v>
          </cell>
          <cell r="N933" t="str">
            <v>Bags</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0</v>
          </cell>
          <cell r="AH933">
            <v>0</v>
          </cell>
          <cell r="AI933">
            <v>0.82</v>
          </cell>
          <cell r="AJ933" t="str">
            <v>Y</v>
          </cell>
        </row>
        <row r="934">
          <cell r="A934" t="str">
            <v>11-09-c</v>
          </cell>
          <cell r="B934" t="str">
            <v>Cement plaster 1:4 upto 20' height 3/4" thick</v>
          </cell>
          <cell r="C934" t="str">
            <v>100 Sft</v>
          </cell>
          <cell r="D934" t="str">
            <v>1,457.00</v>
          </cell>
          <cell r="E934" t="str">
            <v>2,262.94</v>
          </cell>
          <cell r="F934" t="str">
            <v>m2</v>
          </cell>
          <cell r="G934" t="str">
            <v>156.77</v>
          </cell>
          <cell r="H934">
            <v>243.49</v>
          </cell>
          <cell r="I934">
            <v>0</v>
          </cell>
          <cell r="J934">
            <v>0</v>
          </cell>
          <cell r="K934">
            <v>1.1599999999999999</v>
          </cell>
          <cell r="L934" t="str">
            <v>Bags</v>
          </cell>
          <cell r="M934">
            <v>0.125</v>
          </cell>
          <cell r="N934" t="str">
            <v>Bags</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0</v>
          </cell>
          <cell r="AH934">
            <v>0</v>
          </cell>
          <cell r="AI934">
            <v>1.2849999999999999</v>
          </cell>
          <cell r="AJ934" t="str">
            <v>Y</v>
          </cell>
        </row>
        <row r="935">
          <cell r="A935" t="str">
            <v>11-10-a</v>
          </cell>
          <cell r="B935" t="str">
            <v>Cement plaster 3/8" thick under soffit of RCC roof slabs only upto 20' height : (1:2)</v>
          </cell>
          <cell r="C935" t="str">
            <v>100 Sft</v>
          </cell>
          <cell r="D935" t="str">
            <v>1,457.00</v>
          </cell>
          <cell r="E935" t="str">
            <v>1,939.49</v>
          </cell>
          <cell r="F935" t="str">
            <v>m2</v>
          </cell>
          <cell r="G935" t="str">
            <v>156.77</v>
          </cell>
          <cell r="H935">
            <v>208.69</v>
          </cell>
          <cell r="I935">
            <v>0</v>
          </cell>
          <cell r="J935">
            <v>0</v>
          </cell>
          <cell r="K935">
            <v>0.75</v>
          </cell>
          <cell r="L935" t="str">
            <v>Bags</v>
          </cell>
          <cell r="M935">
            <v>8.1000000000000003E-2</v>
          </cell>
          <cell r="N935" t="str">
            <v>Bags</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0</v>
          </cell>
          <cell r="AH935">
            <v>0</v>
          </cell>
          <cell r="AI935">
            <v>0.83099999999999996</v>
          </cell>
          <cell r="AJ935" t="str">
            <v>Y</v>
          </cell>
        </row>
        <row r="936">
          <cell r="A936" t="str">
            <v>11-10-b</v>
          </cell>
          <cell r="B936" t="str">
            <v>Cement plaster 3/8" thick under soffit of RCC roof slabs only upto 20' height : (1:3)</v>
          </cell>
          <cell r="C936" t="str">
            <v>100 Sft</v>
          </cell>
          <cell r="D936" t="str">
            <v>1,457.00</v>
          </cell>
          <cell r="E936" t="str">
            <v>1,936.00</v>
          </cell>
          <cell r="F936" t="str">
            <v>m2</v>
          </cell>
          <cell r="G936" t="str">
            <v>156.77</v>
          </cell>
          <cell r="H936">
            <v>208.31</v>
          </cell>
          <cell r="I936">
            <v>0</v>
          </cell>
          <cell r="J936">
            <v>0</v>
          </cell>
          <cell r="K936">
            <v>0.71</v>
          </cell>
          <cell r="L936" t="str">
            <v>Bags</v>
          </cell>
          <cell r="M936">
            <v>7.5999999999999998E-2</v>
          </cell>
          <cell r="N936" t="str">
            <v>Bags</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v>0</v>
          </cell>
          <cell r="AD936">
            <v>0</v>
          </cell>
          <cell r="AE936">
            <v>0</v>
          </cell>
          <cell r="AF936">
            <v>0</v>
          </cell>
          <cell r="AG936">
            <v>0</v>
          </cell>
          <cell r="AH936">
            <v>0</v>
          </cell>
          <cell r="AI936">
            <v>0.78599999999999992</v>
          </cell>
          <cell r="AJ936" t="str">
            <v>Y</v>
          </cell>
        </row>
        <row r="937">
          <cell r="A937" t="str">
            <v>11-10-c</v>
          </cell>
          <cell r="B937" t="str">
            <v>Cement plaster 3/8" thick under soffit of RCC roof slabs only upto 20' height : (1:4)</v>
          </cell>
          <cell r="C937" t="str">
            <v>100 Sft</v>
          </cell>
          <cell r="D937" t="str">
            <v>1,457.00</v>
          </cell>
          <cell r="E937" t="str">
            <v>1,782.03</v>
          </cell>
          <cell r="F937" t="str">
            <v>m2</v>
          </cell>
          <cell r="G937" t="str">
            <v>156.77</v>
          </cell>
          <cell r="H937">
            <v>191.75</v>
          </cell>
          <cell r="I937">
            <v>0</v>
          </cell>
          <cell r="J937">
            <v>0</v>
          </cell>
          <cell r="K937">
            <v>0.46</v>
          </cell>
          <cell r="L937" t="str">
            <v>Bags</v>
          </cell>
          <cell r="M937">
            <v>0.05</v>
          </cell>
          <cell r="N937" t="str">
            <v>Bags</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0</v>
          </cell>
          <cell r="AF937">
            <v>0</v>
          </cell>
          <cell r="AG937">
            <v>0</v>
          </cell>
          <cell r="AH937">
            <v>0</v>
          </cell>
          <cell r="AI937">
            <v>0.51</v>
          </cell>
          <cell r="AJ937" t="str">
            <v>Y</v>
          </cell>
        </row>
        <row r="938">
          <cell r="A938" t="str">
            <v>11-11-a</v>
          </cell>
          <cell r="B938" t="str">
            <v>Cement plaster 1:5, upto 20' height 3/8" thick</v>
          </cell>
          <cell r="C938" t="str">
            <v>100 Sft</v>
          </cell>
          <cell r="D938" t="str">
            <v>1,147.00</v>
          </cell>
          <cell r="E938" t="str">
            <v>1,515.77</v>
          </cell>
          <cell r="F938" t="str">
            <v>m2</v>
          </cell>
          <cell r="G938" t="str">
            <v>123.42</v>
          </cell>
          <cell r="H938">
            <v>163.1</v>
          </cell>
          <cell r="I938">
            <v>0</v>
          </cell>
          <cell r="J938">
            <v>0</v>
          </cell>
          <cell r="K938">
            <v>0.51</v>
          </cell>
          <cell r="L938" t="str">
            <v>Bags</v>
          </cell>
          <cell r="M938">
            <v>5.5E-2</v>
          </cell>
          <cell r="N938" t="str">
            <v>Bags</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v>0</v>
          </cell>
          <cell r="AD938">
            <v>0</v>
          </cell>
          <cell r="AE938">
            <v>0</v>
          </cell>
          <cell r="AF938">
            <v>0</v>
          </cell>
          <cell r="AG938">
            <v>0</v>
          </cell>
          <cell r="AH938">
            <v>0</v>
          </cell>
          <cell r="AI938">
            <v>0.56500000000000006</v>
          </cell>
          <cell r="AJ938" t="str">
            <v>Y</v>
          </cell>
        </row>
        <row r="939">
          <cell r="A939" t="str">
            <v>11-11-b</v>
          </cell>
          <cell r="B939" t="str">
            <v>Cement plaster 1:5, upto 20' height 1/2" thick</v>
          </cell>
          <cell r="C939" t="str">
            <v>100 Sft</v>
          </cell>
          <cell r="D939" t="str">
            <v>1,147.00</v>
          </cell>
          <cell r="E939" t="str">
            <v>1,632.92</v>
          </cell>
          <cell r="F939" t="str">
            <v>m2</v>
          </cell>
          <cell r="G939" t="str">
            <v>123.42</v>
          </cell>
          <cell r="H939">
            <v>175.7</v>
          </cell>
          <cell r="I939">
            <v>0</v>
          </cell>
          <cell r="J939">
            <v>0</v>
          </cell>
          <cell r="K939">
            <v>0.67</v>
          </cell>
          <cell r="L939" t="str">
            <v>Bags</v>
          </cell>
          <cell r="M939">
            <v>7.1999999999999995E-2</v>
          </cell>
          <cell r="N939" t="str">
            <v>Bags</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0</v>
          </cell>
          <cell r="AG939">
            <v>0</v>
          </cell>
          <cell r="AH939">
            <v>0</v>
          </cell>
          <cell r="AI939">
            <v>0.74199999999999999</v>
          </cell>
          <cell r="AJ939" t="str">
            <v>Y</v>
          </cell>
        </row>
        <row r="940">
          <cell r="A940" t="str">
            <v>11-11-c</v>
          </cell>
          <cell r="B940" t="str">
            <v>Cement Plaster 1:5, upto 20' height 3/4" thick</v>
          </cell>
          <cell r="C940" t="str">
            <v>100 Sft</v>
          </cell>
          <cell r="D940" t="str">
            <v>1,457.00</v>
          </cell>
          <cell r="E940" t="str">
            <v>2,194.54</v>
          </cell>
          <cell r="F940" t="str">
            <v>m2</v>
          </cell>
          <cell r="G940" t="str">
            <v>156.77</v>
          </cell>
          <cell r="H940">
            <v>236.13</v>
          </cell>
          <cell r="I940">
            <v>0</v>
          </cell>
          <cell r="J940">
            <v>0</v>
          </cell>
          <cell r="K940">
            <v>1.02</v>
          </cell>
          <cell r="L940" t="str">
            <v>Bags</v>
          </cell>
          <cell r="M940">
            <v>0.11</v>
          </cell>
          <cell r="N940" t="str">
            <v>Bags</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v>0</v>
          </cell>
          <cell r="AD940">
            <v>0</v>
          </cell>
          <cell r="AE940">
            <v>0</v>
          </cell>
          <cell r="AF940">
            <v>0</v>
          </cell>
          <cell r="AG940">
            <v>0</v>
          </cell>
          <cell r="AH940">
            <v>0</v>
          </cell>
          <cell r="AI940">
            <v>1.1300000000000001</v>
          </cell>
          <cell r="AJ940" t="str">
            <v>Y</v>
          </cell>
        </row>
        <row r="941">
          <cell r="A941" t="str">
            <v>11-12-a</v>
          </cell>
          <cell r="B941" t="str">
            <v>Cement plaster 1:6, upto 20' height 3/8" thick</v>
          </cell>
          <cell r="C941" t="str">
            <v>100 Sft</v>
          </cell>
          <cell r="D941" t="str">
            <v>1,147.00</v>
          </cell>
          <cell r="E941" t="str">
            <v>1,458.05</v>
          </cell>
          <cell r="F941" t="str">
            <v>m2</v>
          </cell>
          <cell r="G941" t="str">
            <v>123.42</v>
          </cell>
          <cell r="H941">
            <v>156.88999999999999</v>
          </cell>
          <cell r="I941">
            <v>0</v>
          </cell>
          <cell r="J941">
            <v>0</v>
          </cell>
          <cell r="K941">
            <v>0.41</v>
          </cell>
          <cell r="L941" t="str">
            <v>Bags</v>
          </cell>
          <cell r="M941">
            <v>4.3999999999999997E-2</v>
          </cell>
          <cell r="N941" t="str">
            <v>Bags</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v>0</v>
          </cell>
          <cell r="AD941">
            <v>0</v>
          </cell>
          <cell r="AE941">
            <v>0</v>
          </cell>
          <cell r="AF941">
            <v>0</v>
          </cell>
          <cell r="AG941">
            <v>0</v>
          </cell>
          <cell r="AH941">
            <v>0</v>
          </cell>
          <cell r="AI941">
            <v>0.45399999999999996</v>
          </cell>
          <cell r="AJ941" t="str">
            <v>Y</v>
          </cell>
        </row>
        <row r="942">
          <cell r="A942" t="str">
            <v>11-12-b</v>
          </cell>
          <cell r="B942" t="str">
            <v>Cement plaster 1:6, upto 20' height 1/2" thick</v>
          </cell>
          <cell r="C942" t="str">
            <v>100 Sft</v>
          </cell>
          <cell r="D942" t="str">
            <v>1,147.00</v>
          </cell>
          <cell r="E942" t="str">
            <v>1,557.89</v>
          </cell>
          <cell r="F942" t="str">
            <v>m2</v>
          </cell>
          <cell r="G942" t="str">
            <v>123.42</v>
          </cell>
          <cell r="H942">
            <v>167.63</v>
          </cell>
          <cell r="I942">
            <v>0</v>
          </cell>
          <cell r="J942">
            <v>0</v>
          </cell>
          <cell r="K942">
            <v>0.54</v>
          </cell>
          <cell r="L942" t="str">
            <v>Bags</v>
          </cell>
          <cell r="M942">
            <v>5.8000000000000003E-2</v>
          </cell>
          <cell r="N942" t="str">
            <v>Bags</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cell r="AF942">
            <v>0</v>
          </cell>
          <cell r="AG942">
            <v>0</v>
          </cell>
          <cell r="AH942">
            <v>0</v>
          </cell>
          <cell r="AI942">
            <v>0.59800000000000009</v>
          </cell>
          <cell r="AJ942" t="str">
            <v>Y</v>
          </cell>
        </row>
        <row r="943">
          <cell r="A943" t="str">
            <v>11-12-c</v>
          </cell>
          <cell r="B943" t="str">
            <v>Cement plaster 1:6, upto 20' height 3/4" thick</v>
          </cell>
          <cell r="C943" t="str">
            <v>100 Sft</v>
          </cell>
          <cell r="D943" t="str">
            <v>1,457.00</v>
          </cell>
          <cell r="E943" t="str">
            <v>2,073.34</v>
          </cell>
          <cell r="F943" t="str">
            <v>m2</v>
          </cell>
          <cell r="G943" t="str">
            <v>156.77</v>
          </cell>
          <cell r="H943">
            <v>223.09</v>
          </cell>
          <cell r="I943">
            <v>0</v>
          </cell>
          <cell r="J943">
            <v>0</v>
          </cell>
          <cell r="K943">
            <v>0.81</v>
          </cell>
          <cell r="L943" t="str">
            <v>Bags</v>
          </cell>
          <cell r="M943">
            <v>8.6999999999999994E-2</v>
          </cell>
          <cell r="N943" t="str">
            <v>Bags</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v>0</v>
          </cell>
          <cell r="AD943">
            <v>0</v>
          </cell>
          <cell r="AE943">
            <v>0</v>
          </cell>
          <cell r="AF943">
            <v>0</v>
          </cell>
          <cell r="AG943">
            <v>0</v>
          </cell>
          <cell r="AH943">
            <v>0</v>
          </cell>
          <cell r="AI943">
            <v>0.89700000000000002</v>
          </cell>
          <cell r="AJ943" t="str">
            <v>Y</v>
          </cell>
        </row>
        <row r="944">
          <cell r="A944" t="str">
            <v>11-13</v>
          </cell>
          <cell r="B944" t="str">
            <v>Applying floating coat of cement 1/32" thick</v>
          </cell>
          <cell r="C944" t="str">
            <v>100 Sft</v>
          </cell>
          <cell r="D944" t="str">
            <v>756.40</v>
          </cell>
          <cell r="E944" t="str">
            <v>993.04</v>
          </cell>
          <cell r="F944" t="str">
            <v>m2</v>
          </cell>
          <cell r="G944" t="str">
            <v>81.39</v>
          </cell>
          <cell r="H944">
            <v>106.85</v>
          </cell>
          <cell r="I944">
            <v>0</v>
          </cell>
          <cell r="J944">
            <v>0</v>
          </cell>
          <cell r="K944">
            <v>0.41</v>
          </cell>
          <cell r="L944" t="str">
            <v>Bags</v>
          </cell>
          <cell r="M944">
            <v>4.3999999999999997E-2</v>
          </cell>
          <cell r="N944" t="str">
            <v>Bags</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v>0</v>
          </cell>
          <cell r="AD944">
            <v>0</v>
          </cell>
          <cell r="AE944">
            <v>0</v>
          </cell>
          <cell r="AF944">
            <v>0</v>
          </cell>
          <cell r="AG944">
            <v>0</v>
          </cell>
          <cell r="AH944">
            <v>0</v>
          </cell>
          <cell r="AI944">
            <v>0.45399999999999996</v>
          </cell>
          <cell r="AJ944" t="str">
            <v>Y</v>
          </cell>
        </row>
        <row r="945">
          <cell r="A945" t="str">
            <v>11-14</v>
          </cell>
          <cell r="B945" t="str">
            <v>Lime pointing flush upto 20' height, including racking joints in lime sand mortar 1:2</v>
          </cell>
          <cell r="C945" t="str">
            <v>100 Sft</v>
          </cell>
          <cell r="D945" t="str">
            <v>837.00</v>
          </cell>
          <cell r="E945" t="str">
            <v>1,029.75</v>
          </cell>
          <cell r="F945" t="str">
            <v>m2</v>
          </cell>
          <cell r="G945" t="str">
            <v>90.06</v>
          </cell>
          <cell r="H945">
            <v>110.8</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v>0</v>
          </cell>
          <cell r="AD945">
            <v>0</v>
          </cell>
          <cell r="AE945">
            <v>0</v>
          </cell>
          <cell r="AF945">
            <v>0</v>
          </cell>
          <cell r="AG945">
            <v>0</v>
          </cell>
          <cell r="AH945">
            <v>0</v>
          </cell>
          <cell r="AI945">
            <v>0</v>
          </cell>
          <cell r="AJ945" t="str">
            <v>N</v>
          </cell>
        </row>
        <row r="946">
          <cell r="A946" t="str">
            <v>11-15</v>
          </cell>
          <cell r="B946" t="e">
            <v>#N/A</v>
          </cell>
          <cell r="C946" t="e">
            <v>#N/A</v>
          </cell>
          <cell r="D946" t="e">
            <v>#N/A</v>
          </cell>
          <cell r="E946" t="e">
            <v>#N/A</v>
          </cell>
          <cell r="F946" t="e">
            <v>#N/A</v>
          </cell>
          <cell r="G946" t="e">
            <v>#N/A</v>
          </cell>
          <cell r="H946" t="e">
            <v>#N/A</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v>0</v>
          </cell>
          <cell r="AD946">
            <v>0</v>
          </cell>
          <cell r="AE946">
            <v>0</v>
          </cell>
          <cell r="AF946">
            <v>0</v>
          </cell>
          <cell r="AG946">
            <v>0</v>
          </cell>
          <cell r="AH946">
            <v>0</v>
          </cell>
          <cell r="AI946">
            <v>0</v>
          </cell>
          <cell r="AJ946" t="str">
            <v>N</v>
          </cell>
        </row>
        <row r="947">
          <cell r="A947" t="str">
            <v>11-16-a</v>
          </cell>
          <cell r="B947" t="str">
            <v>Cement pointing flush, upto 20' height Ratio 1:2</v>
          </cell>
          <cell r="C947" t="str">
            <v>100 Sft</v>
          </cell>
          <cell r="D947" t="str">
            <v>1,147.00</v>
          </cell>
          <cell r="E947" t="str">
            <v>1,612.98</v>
          </cell>
          <cell r="F947" t="str">
            <v>m2</v>
          </cell>
          <cell r="G947" t="str">
            <v>123.42</v>
          </cell>
          <cell r="H947">
            <v>173.56</v>
          </cell>
          <cell r="I947">
            <v>0</v>
          </cell>
          <cell r="J947">
            <v>0</v>
          </cell>
          <cell r="K947">
            <v>0.73</v>
          </cell>
          <cell r="L947" t="str">
            <v>Bags</v>
          </cell>
          <cell r="M947">
            <v>7.9000000000000001E-2</v>
          </cell>
          <cell r="N947" t="str">
            <v>Bags</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v>0</v>
          </cell>
          <cell r="AD947">
            <v>0</v>
          </cell>
          <cell r="AE947">
            <v>0</v>
          </cell>
          <cell r="AF947">
            <v>0</v>
          </cell>
          <cell r="AG947">
            <v>0</v>
          </cell>
          <cell r="AH947">
            <v>0</v>
          </cell>
          <cell r="AI947">
            <v>0.80899999999999994</v>
          </cell>
          <cell r="AJ947" t="str">
            <v>Y</v>
          </cell>
        </row>
        <row r="948">
          <cell r="A948" t="str">
            <v>11-16-b</v>
          </cell>
          <cell r="B948" t="str">
            <v>Cement pointing flush, upto 20' height Ratio 1:3</v>
          </cell>
          <cell r="C948" t="str">
            <v>100 Sft</v>
          </cell>
          <cell r="D948" t="str">
            <v>1,147.00</v>
          </cell>
          <cell r="E948" t="str">
            <v>1,514.05</v>
          </cell>
          <cell r="F948" t="str">
            <v>m2</v>
          </cell>
          <cell r="G948" t="str">
            <v>123.42</v>
          </cell>
          <cell r="H948">
            <v>162.91</v>
          </cell>
          <cell r="I948">
            <v>0</v>
          </cell>
          <cell r="J948">
            <v>0</v>
          </cell>
          <cell r="K948">
            <v>0.55000000000000004</v>
          </cell>
          <cell r="L948" t="str">
            <v>Bags</v>
          </cell>
          <cell r="M948">
            <v>5.8999999999999997E-2</v>
          </cell>
          <cell r="N948" t="str">
            <v>Bags</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0</v>
          </cell>
          <cell r="AG948">
            <v>0</v>
          </cell>
          <cell r="AH948">
            <v>0</v>
          </cell>
          <cell r="AI948">
            <v>0.60899999999999999</v>
          </cell>
          <cell r="AJ948" t="str">
            <v>Y</v>
          </cell>
        </row>
        <row r="949">
          <cell r="A949" t="str">
            <v>11-17-a</v>
          </cell>
          <cell r="B949" t="str">
            <v>Cement pointing 1:2 flush, on floor</v>
          </cell>
          <cell r="C949" t="str">
            <v>100 Sft</v>
          </cell>
          <cell r="D949" t="str">
            <v>837.00</v>
          </cell>
          <cell r="E949" t="str">
            <v>1,302.98</v>
          </cell>
          <cell r="F949" t="str">
            <v>m2</v>
          </cell>
          <cell r="G949" t="str">
            <v>90.06</v>
          </cell>
          <cell r="H949">
            <v>140.19999999999999</v>
          </cell>
          <cell r="I949">
            <v>0</v>
          </cell>
          <cell r="J949">
            <v>0</v>
          </cell>
          <cell r="K949">
            <v>0.73</v>
          </cell>
          <cell r="L949" t="str">
            <v>Bags</v>
          </cell>
          <cell r="M949">
            <v>7.9000000000000001E-2</v>
          </cell>
          <cell r="N949" t="str">
            <v>Bags</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0</v>
          </cell>
          <cell r="AH949">
            <v>0</v>
          </cell>
          <cell r="AI949">
            <v>0.80899999999999994</v>
          </cell>
          <cell r="AJ949" t="str">
            <v>Y</v>
          </cell>
        </row>
        <row r="950">
          <cell r="A950" t="str">
            <v>11-18-a</v>
          </cell>
          <cell r="B950" t="str">
            <v>Cement pointing struck joints, on walls, upto 20' height : Ratio 1:2</v>
          </cell>
          <cell r="C950" t="str">
            <v>100 Sft</v>
          </cell>
          <cell r="D950" t="str">
            <v>1,348.50</v>
          </cell>
          <cell r="E950" t="str">
            <v>1,814.48</v>
          </cell>
          <cell r="F950" t="str">
            <v>m2</v>
          </cell>
          <cell r="G950" t="str">
            <v>145.10</v>
          </cell>
          <cell r="H950">
            <v>195.24</v>
          </cell>
          <cell r="I950">
            <v>0</v>
          </cell>
          <cell r="J950">
            <v>0</v>
          </cell>
          <cell r="K950">
            <v>0.73</v>
          </cell>
          <cell r="L950" t="str">
            <v>Bags</v>
          </cell>
          <cell r="M950">
            <v>7.9000000000000001E-2</v>
          </cell>
          <cell r="N950" t="str">
            <v>Bags</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0.80899999999999994</v>
          </cell>
          <cell r="AJ950" t="str">
            <v>Y</v>
          </cell>
        </row>
        <row r="951">
          <cell r="A951" t="str">
            <v>11-18-b</v>
          </cell>
          <cell r="B951" t="str">
            <v>Cement pointing struck joints, on walls, upto 20' height : Ratio 1:3</v>
          </cell>
          <cell r="C951" t="str">
            <v>100 Sft</v>
          </cell>
          <cell r="D951" t="str">
            <v>1,348.50</v>
          </cell>
          <cell r="E951" t="str">
            <v>1,715.55</v>
          </cell>
          <cell r="F951" t="str">
            <v>m2</v>
          </cell>
          <cell r="G951" t="str">
            <v>145.10</v>
          </cell>
          <cell r="H951">
            <v>184.59</v>
          </cell>
          <cell r="I951">
            <v>0</v>
          </cell>
          <cell r="J951">
            <v>0</v>
          </cell>
          <cell r="K951">
            <v>0.55000000000000004</v>
          </cell>
          <cell r="L951" t="str">
            <v>Bags</v>
          </cell>
          <cell r="M951">
            <v>5.8999999999999997E-2</v>
          </cell>
          <cell r="N951" t="str">
            <v>Bags</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v>0</v>
          </cell>
          <cell r="AD951">
            <v>0</v>
          </cell>
          <cell r="AE951">
            <v>0</v>
          </cell>
          <cell r="AF951">
            <v>0</v>
          </cell>
          <cell r="AG951">
            <v>0</v>
          </cell>
          <cell r="AH951">
            <v>0</v>
          </cell>
          <cell r="AI951">
            <v>0.60899999999999999</v>
          </cell>
          <cell r="AJ951" t="str">
            <v>Y</v>
          </cell>
        </row>
        <row r="952">
          <cell r="A952" t="str">
            <v>11-19-a</v>
          </cell>
          <cell r="B952" t="str">
            <v>Pointing flush on stone work, upto 20' height in lime sand mortar 1:2 (lime, sand)</v>
          </cell>
          <cell r="C952" t="str">
            <v>100 Sft</v>
          </cell>
          <cell r="D952" t="str">
            <v>1,131.50</v>
          </cell>
          <cell r="E952" t="str">
            <v>1,377.13</v>
          </cell>
          <cell r="F952" t="str">
            <v>m2</v>
          </cell>
          <cell r="G952" t="str">
            <v>121.75</v>
          </cell>
          <cell r="H952">
            <v>148.18</v>
          </cell>
          <cell r="I952">
            <v>0</v>
          </cell>
          <cell r="J952">
            <v>0</v>
          </cell>
          <cell r="K952">
            <v>0.55000000000000004</v>
          </cell>
          <cell r="L952" t="str">
            <v>Bags</v>
          </cell>
          <cell r="M952">
            <v>5.8999999999999997E-2</v>
          </cell>
          <cell r="N952" t="str">
            <v>Bags</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0.60899999999999999</v>
          </cell>
          <cell r="AJ952" t="str">
            <v>Y</v>
          </cell>
        </row>
        <row r="953">
          <cell r="A953" t="str">
            <v>11-19-b</v>
          </cell>
          <cell r="B953" t="e">
            <v>#N/A</v>
          </cell>
          <cell r="C953" t="e">
            <v>#N/A</v>
          </cell>
          <cell r="D953" t="e">
            <v>#N/A</v>
          </cell>
          <cell r="E953" t="e">
            <v>#N/A</v>
          </cell>
          <cell r="F953" t="e">
            <v>#N/A</v>
          </cell>
          <cell r="G953" t="e">
            <v>#N/A</v>
          </cell>
          <cell r="H953" t="e">
            <v>#N/A</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v>0</v>
          </cell>
          <cell r="AD953">
            <v>0</v>
          </cell>
          <cell r="AE953">
            <v>0</v>
          </cell>
          <cell r="AF953">
            <v>0</v>
          </cell>
          <cell r="AG953">
            <v>0</v>
          </cell>
          <cell r="AH953">
            <v>0</v>
          </cell>
          <cell r="AI953">
            <v>0</v>
          </cell>
          <cell r="AJ953" t="str">
            <v>N</v>
          </cell>
        </row>
        <row r="954">
          <cell r="A954" t="str">
            <v>11-19-c-01</v>
          </cell>
          <cell r="B954" t="str">
            <v>Pointing flush on stone work, upto 20' height On stone work raised : in lime sand mortar 1:2</v>
          </cell>
          <cell r="C954" t="str">
            <v>100 Sft</v>
          </cell>
          <cell r="D954" t="str">
            <v>2,154.50</v>
          </cell>
          <cell r="E954" t="str">
            <v>2,400.13</v>
          </cell>
          <cell r="F954" t="str">
            <v>m2</v>
          </cell>
          <cell r="G954" t="str">
            <v>231.82</v>
          </cell>
          <cell r="H954">
            <v>258.25</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v>0</v>
          </cell>
          <cell r="AD954">
            <v>0</v>
          </cell>
          <cell r="AE954">
            <v>0</v>
          </cell>
          <cell r="AF954">
            <v>0</v>
          </cell>
          <cell r="AG954">
            <v>0</v>
          </cell>
          <cell r="AH954">
            <v>0</v>
          </cell>
          <cell r="AI954">
            <v>0</v>
          </cell>
          <cell r="AJ954" t="str">
            <v>N</v>
          </cell>
        </row>
        <row r="955">
          <cell r="A955" t="str">
            <v>11-19-c-02</v>
          </cell>
          <cell r="B955" t="str">
            <v>Pointing flush on stone work, upto 20' height On stone work raised : in c/s mortar 1:3</v>
          </cell>
          <cell r="C955" t="str">
            <v>100 Sft</v>
          </cell>
          <cell r="D955" t="str">
            <v>2,154.50</v>
          </cell>
          <cell r="E955" t="str">
            <v>2,521.55</v>
          </cell>
          <cell r="F955" t="str">
            <v>m2</v>
          </cell>
          <cell r="G955" t="str">
            <v>231.82</v>
          </cell>
          <cell r="H955">
            <v>271.32</v>
          </cell>
          <cell r="I955">
            <v>0</v>
          </cell>
          <cell r="J955">
            <v>0</v>
          </cell>
          <cell r="K955">
            <v>0.55000000000000004</v>
          </cell>
          <cell r="L955" t="str">
            <v>Bags</v>
          </cell>
          <cell r="M955">
            <v>5.8999999999999997E-2</v>
          </cell>
          <cell r="N955" t="str">
            <v>Bags</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v>0</v>
          </cell>
          <cell r="AD955">
            <v>0</v>
          </cell>
          <cell r="AE955">
            <v>0</v>
          </cell>
          <cell r="AF955">
            <v>0</v>
          </cell>
          <cell r="AG955">
            <v>0</v>
          </cell>
          <cell r="AH955">
            <v>0</v>
          </cell>
          <cell r="AI955">
            <v>0.60899999999999999</v>
          </cell>
          <cell r="AJ955" t="str">
            <v>Y</v>
          </cell>
        </row>
        <row r="956">
          <cell r="A956" t="str">
            <v>11-20</v>
          </cell>
          <cell r="B956" t="str">
            <v>Racking and washing joints of stone masonry (old work)</v>
          </cell>
          <cell r="C956" t="str">
            <v>100 Sft</v>
          </cell>
          <cell r="D956" t="str">
            <v>542.50</v>
          </cell>
          <cell r="E956" t="str">
            <v>542.50</v>
          </cell>
          <cell r="F956" t="str">
            <v>m2</v>
          </cell>
          <cell r="G956" t="str">
            <v>58.37</v>
          </cell>
          <cell r="H956">
            <v>58.37</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t="str">
            <v>N</v>
          </cell>
        </row>
        <row r="957">
          <cell r="A957" t="str">
            <v>11-21</v>
          </cell>
          <cell r="B957" t="e">
            <v>#N/A</v>
          </cell>
          <cell r="C957" t="e">
            <v>#N/A</v>
          </cell>
          <cell r="D957" t="e">
            <v>#N/A</v>
          </cell>
          <cell r="E957" t="e">
            <v>#N/A</v>
          </cell>
          <cell r="F957" t="e">
            <v>#N/A</v>
          </cell>
          <cell r="G957" t="e">
            <v>#N/A</v>
          </cell>
          <cell r="H957" t="e">
            <v>#N/A</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v>0</v>
          </cell>
          <cell r="AD957">
            <v>0</v>
          </cell>
          <cell r="AE957">
            <v>0</v>
          </cell>
          <cell r="AF957">
            <v>0</v>
          </cell>
          <cell r="AG957">
            <v>0</v>
          </cell>
          <cell r="AH957">
            <v>0</v>
          </cell>
          <cell r="AI957">
            <v>0</v>
          </cell>
          <cell r="AJ957" t="str">
            <v>N</v>
          </cell>
        </row>
        <row r="958">
          <cell r="A958" t="str">
            <v>11-22</v>
          </cell>
          <cell r="B958" t="str">
            <v>Priming coat of chalk under distemper</v>
          </cell>
          <cell r="C958" t="str">
            <v>100 Sft</v>
          </cell>
          <cell r="D958" t="str">
            <v>124.00</v>
          </cell>
          <cell r="E958" t="str">
            <v>146.02</v>
          </cell>
          <cell r="F958" t="str">
            <v>m2</v>
          </cell>
          <cell r="G958" t="str">
            <v>13.34</v>
          </cell>
          <cell r="H958">
            <v>15.71</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t="str">
            <v>N</v>
          </cell>
        </row>
        <row r="959">
          <cell r="A959" t="str">
            <v>11-23-a-01</v>
          </cell>
          <cell r="B959" t="str">
            <v>Distempering New surface : one coat</v>
          </cell>
          <cell r="C959" t="str">
            <v>100 Sft</v>
          </cell>
          <cell r="D959" t="str">
            <v>294.50</v>
          </cell>
          <cell r="E959" t="str">
            <v>476.67</v>
          </cell>
          <cell r="F959" t="str">
            <v>m2</v>
          </cell>
          <cell r="G959" t="str">
            <v>31.69</v>
          </cell>
          <cell r="H959">
            <v>51.29</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v>0</v>
          </cell>
          <cell r="AD959">
            <v>0</v>
          </cell>
          <cell r="AE959">
            <v>0</v>
          </cell>
          <cell r="AF959">
            <v>0</v>
          </cell>
          <cell r="AG959">
            <v>0</v>
          </cell>
          <cell r="AH959">
            <v>0</v>
          </cell>
          <cell r="AI959">
            <v>0</v>
          </cell>
          <cell r="AJ959" t="str">
            <v>N</v>
          </cell>
        </row>
        <row r="960">
          <cell r="A960" t="str">
            <v>11-23-a-02</v>
          </cell>
          <cell r="B960" t="str">
            <v>Distempering New surface : Two coats</v>
          </cell>
          <cell r="C960" t="str">
            <v>100 Sft</v>
          </cell>
          <cell r="D960" t="str">
            <v>294.50</v>
          </cell>
          <cell r="E960" t="str">
            <v>512.05</v>
          </cell>
          <cell r="F960" t="str">
            <v>m2</v>
          </cell>
          <cell r="G960" t="str">
            <v>31.69</v>
          </cell>
          <cell r="H960">
            <v>55.1</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v>0</v>
          </cell>
          <cell r="AD960">
            <v>0</v>
          </cell>
          <cell r="AE960">
            <v>0</v>
          </cell>
          <cell r="AF960">
            <v>0</v>
          </cell>
          <cell r="AG960">
            <v>0</v>
          </cell>
          <cell r="AH960">
            <v>0</v>
          </cell>
          <cell r="AI960">
            <v>0</v>
          </cell>
          <cell r="AJ960" t="str">
            <v>N</v>
          </cell>
        </row>
        <row r="961">
          <cell r="A961" t="str">
            <v>11-23-a-03</v>
          </cell>
          <cell r="B961" t="str">
            <v>Distempering New surface : Three coats</v>
          </cell>
          <cell r="C961" t="str">
            <v>100 Sft</v>
          </cell>
          <cell r="D961" t="str">
            <v>294.50</v>
          </cell>
          <cell r="E961" t="str">
            <v>535.91</v>
          </cell>
          <cell r="F961" t="str">
            <v>m2</v>
          </cell>
          <cell r="G961" t="str">
            <v>31.69</v>
          </cell>
          <cell r="H961">
            <v>57.66</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v>0</v>
          </cell>
          <cell r="AD961">
            <v>0</v>
          </cell>
          <cell r="AE961">
            <v>0</v>
          </cell>
          <cell r="AF961">
            <v>0</v>
          </cell>
          <cell r="AG961">
            <v>0</v>
          </cell>
          <cell r="AH961">
            <v>0</v>
          </cell>
          <cell r="AI961">
            <v>0</v>
          </cell>
          <cell r="AJ961" t="str">
            <v>N</v>
          </cell>
        </row>
        <row r="962">
          <cell r="A962" t="str">
            <v>11-23-b-01</v>
          </cell>
          <cell r="B962" t="str">
            <v>Distempering Old surface : One coat</v>
          </cell>
          <cell r="C962" t="str">
            <v>100 Sft</v>
          </cell>
          <cell r="D962" t="str">
            <v>82.46</v>
          </cell>
          <cell r="E962" t="str">
            <v>207.03</v>
          </cell>
          <cell r="F962" t="str">
            <v>m2</v>
          </cell>
          <cell r="G962" t="str">
            <v>8.87</v>
          </cell>
          <cell r="H962">
            <v>22.28</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t="str">
            <v>N</v>
          </cell>
        </row>
        <row r="963">
          <cell r="A963" t="str">
            <v>11-23-b-02</v>
          </cell>
          <cell r="B963" t="e">
            <v>#N/A</v>
          </cell>
          <cell r="C963" t="e">
            <v>#N/A</v>
          </cell>
          <cell r="D963" t="e">
            <v>#N/A</v>
          </cell>
          <cell r="E963" t="e">
            <v>#N/A</v>
          </cell>
          <cell r="F963" t="e">
            <v>#N/A</v>
          </cell>
          <cell r="G963" t="e">
            <v>#N/A</v>
          </cell>
          <cell r="H963" t="e">
            <v>#N/A</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v>0</v>
          </cell>
          <cell r="AD963">
            <v>0</v>
          </cell>
          <cell r="AE963">
            <v>0</v>
          </cell>
          <cell r="AF963">
            <v>0</v>
          </cell>
          <cell r="AG963">
            <v>0</v>
          </cell>
          <cell r="AH963">
            <v>0</v>
          </cell>
          <cell r="AI963">
            <v>0</v>
          </cell>
          <cell r="AJ963" t="str">
            <v>N</v>
          </cell>
        </row>
        <row r="964">
          <cell r="A964" t="str">
            <v>11-24-a-01</v>
          </cell>
          <cell r="B964" t="e">
            <v>#N/A</v>
          </cell>
          <cell r="C964" t="e">
            <v>#N/A</v>
          </cell>
          <cell r="D964" t="e">
            <v>#N/A</v>
          </cell>
          <cell r="E964" t="e">
            <v>#N/A</v>
          </cell>
          <cell r="F964" t="e">
            <v>#N/A</v>
          </cell>
          <cell r="G964" t="e">
            <v>#N/A</v>
          </cell>
          <cell r="H964" t="e">
            <v>#N/A</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t="str">
            <v>N</v>
          </cell>
        </row>
        <row r="965">
          <cell r="A965" t="str">
            <v>11-24-a-02</v>
          </cell>
          <cell r="B965" t="str">
            <v>Colour washing: New surface : Two coats</v>
          </cell>
          <cell r="C965" t="str">
            <v>100 Sft</v>
          </cell>
          <cell r="D965" t="str">
            <v>189.10</v>
          </cell>
          <cell r="E965" t="str">
            <v>272.77</v>
          </cell>
          <cell r="F965" t="str">
            <v>m2</v>
          </cell>
          <cell r="G965" t="str">
            <v>20.35</v>
          </cell>
          <cell r="H965">
            <v>29.35</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v>0</v>
          </cell>
          <cell r="AD965">
            <v>0</v>
          </cell>
          <cell r="AE965">
            <v>0</v>
          </cell>
          <cell r="AF965">
            <v>0</v>
          </cell>
          <cell r="AG965">
            <v>0</v>
          </cell>
          <cell r="AH965">
            <v>0</v>
          </cell>
          <cell r="AI965">
            <v>0</v>
          </cell>
          <cell r="AJ965" t="str">
            <v>N</v>
          </cell>
        </row>
        <row r="966">
          <cell r="A966" t="str">
            <v>11-24-b-01</v>
          </cell>
          <cell r="B966" t="str">
            <v>Colour washing: Old surface : One coat</v>
          </cell>
          <cell r="C966" t="str">
            <v>100 Sft</v>
          </cell>
          <cell r="D966" t="str">
            <v>84.32</v>
          </cell>
          <cell r="E966" t="str">
            <v>125.71</v>
          </cell>
          <cell r="F966" t="str">
            <v>m2</v>
          </cell>
          <cell r="G966" t="str">
            <v>9.07</v>
          </cell>
          <cell r="H966">
            <v>13.53</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v>0</v>
          </cell>
          <cell r="AD966">
            <v>0</v>
          </cell>
          <cell r="AE966">
            <v>0</v>
          </cell>
          <cell r="AF966">
            <v>0</v>
          </cell>
          <cell r="AG966">
            <v>0</v>
          </cell>
          <cell r="AH966">
            <v>0</v>
          </cell>
          <cell r="AI966">
            <v>0</v>
          </cell>
          <cell r="AJ966" t="str">
            <v>N</v>
          </cell>
        </row>
        <row r="967">
          <cell r="A967" t="str">
            <v>11-24-b-02</v>
          </cell>
          <cell r="B967" t="str">
            <v>Colour washing: Old surface : Two coats</v>
          </cell>
          <cell r="C967" t="str">
            <v>100 Sft</v>
          </cell>
          <cell r="D967" t="str">
            <v>145.08</v>
          </cell>
          <cell r="E967" t="str">
            <v>211.92</v>
          </cell>
          <cell r="F967" t="str">
            <v>m2</v>
          </cell>
          <cell r="G967" t="str">
            <v>15.61</v>
          </cell>
          <cell r="H967">
            <v>22.8</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0</v>
          </cell>
          <cell r="AG967">
            <v>0</v>
          </cell>
          <cell r="AH967">
            <v>0</v>
          </cell>
          <cell r="AI967">
            <v>0</v>
          </cell>
          <cell r="AJ967" t="str">
            <v>N</v>
          </cell>
        </row>
        <row r="968">
          <cell r="A968" t="str">
            <v>11-25-a-01</v>
          </cell>
          <cell r="B968" t="str">
            <v>White washing: New surface : One coat</v>
          </cell>
          <cell r="C968" t="str">
            <v>100 Sft</v>
          </cell>
          <cell r="D968" t="str">
            <v>69.44</v>
          </cell>
          <cell r="E968" t="str">
            <v>85.65</v>
          </cell>
          <cell r="F968" t="str">
            <v>m2</v>
          </cell>
          <cell r="G968" t="str">
            <v>7.47</v>
          </cell>
          <cell r="H968">
            <v>9.2200000000000006</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t="str">
            <v>N</v>
          </cell>
        </row>
        <row r="969">
          <cell r="A969" t="str">
            <v>11-25-a-02</v>
          </cell>
          <cell r="B969" t="str">
            <v>White washing: New surface : Two coats</v>
          </cell>
          <cell r="C969" t="str">
            <v>100 Sft</v>
          </cell>
          <cell r="D969" t="str">
            <v>192.82</v>
          </cell>
          <cell r="E969" t="str">
            <v>217.14</v>
          </cell>
          <cell r="F969" t="str">
            <v>m2</v>
          </cell>
          <cell r="G969" t="str">
            <v>20.75</v>
          </cell>
          <cell r="H969">
            <v>23.36</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v>0</v>
          </cell>
          <cell r="AD969">
            <v>0</v>
          </cell>
          <cell r="AE969">
            <v>0</v>
          </cell>
          <cell r="AF969">
            <v>0</v>
          </cell>
          <cell r="AG969">
            <v>0</v>
          </cell>
          <cell r="AH969">
            <v>0</v>
          </cell>
          <cell r="AI969">
            <v>0</v>
          </cell>
          <cell r="AJ969" t="str">
            <v>N</v>
          </cell>
        </row>
        <row r="970">
          <cell r="A970" t="str">
            <v>11-25-a-03</v>
          </cell>
          <cell r="B970" t="str">
            <v>White washing: New surface : Three coats</v>
          </cell>
          <cell r="C970" t="str">
            <v>100 Sft</v>
          </cell>
          <cell r="D970" t="str">
            <v>247.38</v>
          </cell>
          <cell r="E970" t="str">
            <v>284.78</v>
          </cell>
          <cell r="F970" t="str">
            <v>m2</v>
          </cell>
          <cell r="G970" t="str">
            <v>26.62</v>
          </cell>
          <cell r="H970">
            <v>30.64</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t="str">
            <v>N</v>
          </cell>
        </row>
        <row r="971">
          <cell r="A971" t="str">
            <v>11-25-b-01</v>
          </cell>
          <cell r="B971" t="str">
            <v>White washing: Old surface : One coat</v>
          </cell>
          <cell r="C971" t="str">
            <v>100 Sft</v>
          </cell>
          <cell r="D971" t="str">
            <v>84.32</v>
          </cell>
          <cell r="E971" t="str">
            <v>113.34</v>
          </cell>
          <cell r="F971" t="str">
            <v>m2</v>
          </cell>
          <cell r="G971" t="str">
            <v>9.07</v>
          </cell>
          <cell r="H971">
            <v>12.2</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v>0</v>
          </cell>
          <cell r="AD971">
            <v>0</v>
          </cell>
          <cell r="AE971">
            <v>0</v>
          </cell>
          <cell r="AF971">
            <v>0</v>
          </cell>
          <cell r="AG971">
            <v>0</v>
          </cell>
          <cell r="AH971">
            <v>0</v>
          </cell>
          <cell r="AI971">
            <v>0</v>
          </cell>
          <cell r="AJ971" t="str">
            <v>N</v>
          </cell>
        </row>
        <row r="972">
          <cell r="A972" t="str">
            <v>11-25-b-02</v>
          </cell>
          <cell r="B972" t="str">
            <v>White washing: Old surface : Two coats</v>
          </cell>
          <cell r="C972" t="str">
            <v>100 Sft</v>
          </cell>
          <cell r="D972" t="str">
            <v>145.08</v>
          </cell>
          <cell r="E972" t="str">
            <v>165.04</v>
          </cell>
          <cell r="F972" t="str">
            <v>m2</v>
          </cell>
          <cell r="G972" t="str">
            <v>15.61</v>
          </cell>
          <cell r="H972">
            <v>17.760000000000002</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t="str">
            <v>N</v>
          </cell>
        </row>
        <row r="973">
          <cell r="A973" t="str">
            <v>11-26-a</v>
          </cell>
          <cell r="B973" t="str">
            <v>Gobri leeping: On walls</v>
          </cell>
          <cell r="C973" t="str">
            <v>100 Sft</v>
          </cell>
          <cell r="D973" t="str">
            <v>122.76</v>
          </cell>
          <cell r="E973" t="str">
            <v>135.77</v>
          </cell>
          <cell r="F973" t="str">
            <v>m2</v>
          </cell>
          <cell r="G973" t="str">
            <v>13.21</v>
          </cell>
          <cell r="H973">
            <v>14.61</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t="str">
            <v>N</v>
          </cell>
        </row>
        <row r="974">
          <cell r="A974" t="str">
            <v>11-26-b</v>
          </cell>
          <cell r="B974" t="str">
            <v>Gobri leeping: Over roofs</v>
          </cell>
          <cell r="C974" t="str">
            <v>100 Sft</v>
          </cell>
          <cell r="D974" t="str">
            <v>122.76</v>
          </cell>
          <cell r="E974" t="str">
            <v>151.38</v>
          </cell>
          <cell r="F974" t="str">
            <v>m2</v>
          </cell>
          <cell r="G974" t="str">
            <v>13.21</v>
          </cell>
          <cell r="H974">
            <v>16.29</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t="str">
            <v>N</v>
          </cell>
        </row>
        <row r="975">
          <cell r="A975" t="str">
            <v>11-27</v>
          </cell>
          <cell r="B975" t="str">
            <v>Striking joints of burnt brick in lime or cement mortar</v>
          </cell>
          <cell r="C975" t="str">
            <v>100 Sft</v>
          </cell>
          <cell r="D975" t="str">
            <v>282.10</v>
          </cell>
          <cell r="E975" t="str">
            <v>282.10</v>
          </cell>
          <cell r="F975" t="str">
            <v>m2</v>
          </cell>
          <cell r="G975" t="str">
            <v>30.35</v>
          </cell>
          <cell r="H975">
            <v>30.35</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v>0</v>
          </cell>
          <cell r="AD975">
            <v>0</v>
          </cell>
          <cell r="AE975">
            <v>0</v>
          </cell>
          <cell r="AF975">
            <v>0</v>
          </cell>
          <cell r="AG975">
            <v>0</v>
          </cell>
          <cell r="AH975">
            <v>0</v>
          </cell>
          <cell r="AI975">
            <v>0</v>
          </cell>
          <cell r="AJ975" t="str">
            <v>N</v>
          </cell>
        </row>
        <row r="976">
          <cell r="A976" t="str">
            <v>11-28</v>
          </cell>
          <cell r="B976" t="str">
            <v>Extra for lime, mud or cement plaster &amp; pointing from 20' &amp; above for each additional 10' height</v>
          </cell>
          <cell r="C976" t="str">
            <v>100 Sft</v>
          </cell>
          <cell r="D976" t="str">
            <v>205.22</v>
          </cell>
          <cell r="E976" t="str">
            <v>205.22</v>
          </cell>
          <cell r="F976" t="str">
            <v>m2</v>
          </cell>
          <cell r="G976" t="str">
            <v>22.08</v>
          </cell>
          <cell r="H976">
            <v>22.08</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t="str">
            <v>N</v>
          </cell>
        </row>
        <row r="977">
          <cell r="A977" t="str">
            <v>11-29</v>
          </cell>
          <cell r="B977" t="str">
            <v>Caulking joints of sleeper wall, with sand and coaltar</v>
          </cell>
          <cell r="C977" t="str">
            <v>100 Sft</v>
          </cell>
          <cell r="D977" t="str">
            <v>465.00</v>
          </cell>
          <cell r="E977" t="str">
            <v>1,001.03</v>
          </cell>
          <cell r="F977" t="str">
            <v>m2</v>
          </cell>
          <cell r="G977" t="str">
            <v>50.03</v>
          </cell>
          <cell r="H977">
            <v>107.71</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v>0</v>
          </cell>
          <cell r="AD977">
            <v>0</v>
          </cell>
          <cell r="AE977">
            <v>4.55</v>
          </cell>
          <cell r="AF977" t="str">
            <v>Kg</v>
          </cell>
          <cell r="AG977">
            <v>0.49</v>
          </cell>
          <cell r="AH977" t="str">
            <v>Kg</v>
          </cell>
          <cell r="AI977">
            <v>5.04</v>
          </cell>
          <cell r="AJ977" t="str">
            <v>Y</v>
          </cell>
        </row>
        <row r="978">
          <cell r="A978" t="str">
            <v>11-30</v>
          </cell>
          <cell r="B978" t="str">
            <v>Caulking joints of sleepers, with mud and chopped straw</v>
          </cell>
          <cell r="C978" t="str">
            <v>100 Sft</v>
          </cell>
          <cell r="D978" t="str">
            <v>465.00</v>
          </cell>
          <cell r="E978" t="str">
            <v>570.27</v>
          </cell>
          <cell r="F978" t="str">
            <v>m2</v>
          </cell>
          <cell r="G978" t="str">
            <v>50.03</v>
          </cell>
          <cell r="H978">
            <v>61.36</v>
          </cell>
          <cell r="I978">
            <v>0</v>
          </cell>
          <cell r="J978">
            <v>0</v>
          </cell>
          <cell r="K978">
            <v>0</v>
          </cell>
          <cell r="L978">
            <v>0</v>
          </cell>
          <cell r="M978">
            <v>0</v>
          </cell>
          <cell r="N978">
            <v>0</v>
          </cell>
          <cell r="O978">
            <v>0</v>
          </cell>
          <cell r="P978">
            <v>0</v>
          </cell>
          <cell r="Q978">
            <v>0</v>
          </cell>
          <cell r="R978">
            <v>0</v>
          </cell>
          <cell r="S978">
            <v>0</v>
          </cell>
          <cell r="T978">
            <v>0</v>
          </cell>
          <cell r="U978">
            <v>0</v>
          </cell>
          <cell r="V978">
            <v>0</v>
          </cell>
          <cell r="W978">
            <v>0</v>
          </cell>
          <cell r="X978">
            <v>0</v>
          </cell>
          <cell r="Y978">
            <v>0</v>
          </cell>
          <cell r="Z978">
            <v>0</v>
          </cell>
          <cell r="AA978">
            <v>0</v>
          </cell>
          <cell r="AB978">
            <v>0</v>
          </cell>
          <cell r="AC978">
            <v>0</v>
          </cell>
          <cell r="AD978">
            <v>0</v>
          </cell>
          <cell r="AE978">
            <v>0</v>
          </cell>
          <cell r="AF978">
            <v>0</v>
          </cell>
          <cell r="AG978">
            <v>0</v>
          </cell>
          <cell r="AH978">
            <v>0</v>
          </cell>
          <cell r="AI978">
            <v>0</v>
          </cell>
          <cell r="AJ978" t="str">
            <v>N</v>
          </cell>
        </row>
        <row r="979">
          <cell r="A979" t="str">
            <v>11-31</v>
          </cell>
          <cell r="B979" t="str">
            <v>Extra cost of labour &amp; material for red oxide pigment in cement pointing to match bricks</v>
          </cell>
          <cell r="C979" t="str">
            <v>100 Sft</v>
          </cell>
          <cell r="D979" t="str">
            <v>74.40</v>
          </cell>
          <cell r="E979" t="str">
            <v>214.76</v>
          </cell>
          <cell r="F979" t="str">
            <v>m2</v>
          </cell>
          <cell r="G979" t="str">
            <v>8.01</v>
          </cell>
          <cell r="H979">
            <v>23.11</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0</v>
          </cell>
          <cell r="AC979">
            <v>0</v>
          </cell>
          <cell r="AD979">
            <v>0</v>
          </cell>
          <cell r="AE979">
            <v>0</v>
          </cell>
          <cell r="AF979">
            <v>0</v>
          </cell>
          <cell r="AG979">
            <v>0</v>
          </cell>
          <cell r="AH979">
            <v>0</v>
          </cell>
          <cell r="AI979">
            <v>0</v>
          </cell>
          <cell r="AJ979" t="str">
            <v>N</v>
          </cell>
        </row>
        <row r="980">
          <cell r="A980" t="str">
            <v>11-32-a</v>
          </cell>
          <cell r="B980" t="str">
            <v>Provide grooved c/s plaster 1:3 over existing plastered &amp; roughened surface 3/8" thick</v>
          </cell>
          <cell r="C980" t="str">
            <v>100 Sft</v>
          </cell>
          <cell r="D980" t="str">
            <v>1,019.90</v>
          </cell>
          <cell r="E980" t="str">
            <v>1,498.33</v>
          </cell>
          <cell r="F980" t="str">
            <v>m2</v>
          </cell>
          <cell r="G980" t="str">
            <v>109.74</v>
          </cell>
          <cell r="H980">
            <v>161.22</v>
          </cell>
          <cell r="I980">
            <v>0</v>
          </cell>
          <cell r="J980">
            <v>0</v>
          </cell>
          <cell r="K980">
            <v>0.7</v>
          </cell>
          <cell r="L980" t="str">
            <v>Bags</v>
          </cell>
          <cell r="M980">
            <v>7.4999999999999997E-2</v>
          </cell>
          <cell r="N980" t="str">
            <v>Bags</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0</v>
          </cell>
          <cell r="AC980">
            <v>0</v>
          </cell>
          <cell r="AD980">
            <v>0</v>
          </cell>
          <cell r="AE980">
            <v>0</v>
          </cell>
          <cell r="AF980">
            <v>0</v>
          </cell>
          <cell r="AG980">
            <v>0</v>
          </cell>
          <cell r="AH980">
            <v>0</v>
          </cell>
          <cell r="AI980">
            <v>0.77499999999999991</v>
          </cell>
          <cell r="AJ980" t="str">
            <v>Y</v>
          </cell>
        </row>
        <row r="981">
          <cell r="A981" t="str">
            <v>11-32-b</v>
          </cell>
          <cell r="B981" t="str">
            <v>Provide grooved c/s plaster 1:3 over existing plastered &amp; roughened surface 1/2" thick</v>
          </cell>
          <cell r="C981" t="str">
            <v>100 Sft</v>
          </cell>
          <cell r="D981" t="str">
            <v>1,019.90</v>
          </cell>
          <cell r="E981" t="str">
            <v>1,621.26</v>
          </cell>
          <cell r="F981" t="str">
            <v>m2</v>
          </cell>
          <cell r="G981" t="str">
            <v>109.74</v>
          </cell>
          <cell r="H981">
            <v>174.45</v>
          </cell>
          <cell r="I981">
            <v>0</v>
          </cell>
          <cell r="J981">
            <v>0</v>
          </cell>
          <cell r="K981">
            <v>0.87</v>
          </cell>
          <cell r="L981" t="str">
            <v>Bags</v>
          </cell>
          <cell r="M981">
            <v>9.4E-2</v>
          </cell>
          <cell r="N981" t="str">
            <v>Bags</v>
          </cell>
          <cell r="O981">
            <v>0</v>
          </cell>
          <cell r="P981">
            <v>0</v>
          </cell>
          <cell r="Q981">
            <v>0</v>
          </cell>
          <cell r="R981">
            <v>0</v>
          </cell>
          <cell r="S981">
            <v>0</v>
          </cell>
          <cell r="T981">
            <v>0</v>
          </cell>
          <cell r="U981">
            <v>0</v>
          </cell>
          <cell r="V981">
            <v>0</v>
          </cell>
          <cell r="W981">
            <v>0</v>
          </cell>
          <cell r="X981">
            <v>0</v>
          </cell>
          <cell r="Y981">
            <v>0</v>
          </cell>
          <cell r="Z981">
            <v>0</v>
          </cell>
          <cell r="AA981">
            <v>0</v>
          </cell>
          <cell r="AB981">
            <v>0</v>
          </cell>
          <cell r="AC981">
            <v>0</v>
          </cell>
          <cell r="AD981">
            <v>0</v>
          </cell>
          <cell r="AE981">
            <v>0</v>
          </cell>
          <cell r="AF981">
            <v>0</v>
          </cell>
          <cell r="AG981">
            <v>0</v>
          </cell>
          <cell r="AH981">
            <v>0</v>
          </cell>
          <cell r="AI981">
            <v>0.96399999999999997</v>
          </cell>
          <cell r="AJ981" t="str">
            <v>Y</v>
          </cell>
        </row>
        <row r="982">
          <cell r="A982" t="str">
            <v>11-32-c</v>
          </cell>
          <cell r="B982" t="str">
            <v xml:space="preserve">Providing ornamental plaster 3/4" thick with (1:3) cement sand mortar on walls, columns chajja and slabs finished smooth including all charges for Labour and Material. </v>
          </cell>
          <cell r="C982" t="str">
            <v>100 Sft</v>
          </cell>
          <cell r="D982" t="str">
            <v>7,393.50</v>
          </cell>
          <cell r="E982" t="str">
            <v>8,961.87</v>
          </cell>
          <cell r="F982" t="str">
            <v>m2</v>
          </cell>
          <cell r="G982" t="str">
            <v>795.54</v>
          </cell>
          <cell r="H982">
            <v>964.3</v>
          </cell>
          <cell r="I982">
            <v>0</v>
          </cell>
          <cell r="J982">
            <v>0</v>
          </cell>
          <cell r="K982">
            <v>2.34</v>
          </cell>
          <cell r="L982" t="str">
            <v>Bags</v>
          </cell>
          <cell r="M982">
            <v>0.252</v>
          </cell>
          <cell r="N982" t="str">
            <v>Bags</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0</v>
          </cell>
          <cell r="AG982">
            <v>0</v>
          </cell>
          <cell r="AH982">
            <v>0</v>
          </cell>
          <cell r="AI982">
            <v>2.5919999999999996</v>
          </cell>
          <cell r="AJ982" t="str">
            <v>Y</v>
          </cell>
        </row>
        <row r="983">
          <cell r="A983" t="str">
            <v>11-32-d</v>
          </cell>
          <cell r="B983" t="str">
            <v>Providing ornamental moulding of approved design in column with base/top and nosing and shade of lintle or pediments in cement mortar(1 :3) 1-1/8" thick(1 feet under coat x 1/8" finish layer) including all charges for curing/finishing complete</v>
          </cell>
          <cell r="C983" t="str">
            <v>100 Sft</v>
          </cell>
          <cell r="D983" t="str">
            <v>6,692.90</v>
          </cell>
          <cell r="E983" t="str">
            <v>9,389.95</v>
          </cell>
          <cell r="F983" t="str">
            <v>m2</v>
          </cell>
          <cell r="G983" t="str">
            <v>720.16</v>
          </cell>
          <cell r="H983">
            <v>1010.36</v>
          </cell>
          <cell r="I983">
            <v>0</v>
          </cell>
          <cell r="J983">
            <v>0</v>
          </cell>
          <cell r="K983">
            <v>3.94</v>
          </cell>
          <cell r="L983" t="str">
            <v>Bags</v>
          </cell>
          <cell r="M983">
            <v>0.42399999999999999</v>
          </cell>
          <cell r="N983" t="str">
            <v>Bags</v>
          </cell>
          <cell r="O983">
            <v>0</v>
          </cell>
          <cell r="P983">
            <v>0</v>
          </cell>
          <cell r="Q983">
            <v>0</v>
          </cell>
          <cell r="R983">
            <v>0</v>
          </cell>
          <cell r="S983">
            <v>0</v>
          </cell>
          <cell r="T983">
            <v>0</v>
          </cell>
          <cell r="U983">
            <v>0</v>
          </cell>
          <cell r="V983">
            <v>0</v>
          </cell>
          <cell r="W983">
            <v>0</v>
          </cell>
          <cell r="X983">
            <v>0</v>
          </cell>
          <cell r="Y983">
            <v>0</v>
          </cell>
          <cell r="Z983">
            <v>0</v>
          </cell>
          <cell r="AA983">
            <v>0</v>
          </cell>
          <cell r="AB983">
            <v>0</v>
          </cell>
          <cell r="AC983">
            <v>0</v>
          </cell>
          <cell r="AD983">
            <v>0</v>
          </cell>
          <cell r="AE983">
            <v>0</v>
          </cell>
          <cell r="AF983">
            <v>0</v>
          </cell>
          <cell r="AG983">
            <v>0</v>
          </cell>
          <cell r="AH983">
            <v>0</v>
          </cell>
          <cell r="AI983">
            <v>4.3639999999999999</v>
          </cell>
          <cell r="AJ983" t="str">
            <v>Y</v>
          </cell>
        </row>
        <row r="984">
          <cell r="A984" t="str">
            <v>11-33</v>
          </cell>
          <cell r="B984" t="str">
            <v>Provide &amp; fit expanded metal edge bead for corners, with nails on both sides of edges</v>
          </cell>
          <cell r="C984" t="str">
            <v>Rft</v>
          </cell>
          <cell r="D984" t="str">
            <v>6.05</v>
          </cell>
          <cell r="E984" t="str">
            <v>26.49</v>
          </cell>
          <cell r="F984" t="str">
            <v>m</v>
          </cell>
          <cell r="G984" t="str">
            <v>19.85</v>
          </cell>
          <cell r="H984">
            <v>86.9</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0</v>
          </cell>
          <cell r="AG984">
            <v>0</v>
          </cell>
          <cell r="AH984">
            <v>0</v>
          </cell>
          <cell r="AI984">
            <v>0</v>
          </cell>
          <cell r="AJ984" t="str">
            <v>N</v>
          </cell>
        </row>
        <row r="985">
          <cell r="A985" t="str">
            <v>11-34-a</v>
          </cell>
          <cell r="B985" t="str">
            <v>Petty repairs to Fire Place</v>
          </cell>
          <cell r="C985" t="str">
            <v>Each</v>
          </cell>
          <cell r="D985" t="str">
            <v>204.60</v>
          </cell>
          <cell r="E985" t="str">
            <v>422.40</v>
          </cell>
          <cell r="F985" t="str">
            <v>Each</v>
          </cell>
          <cell r="G985" t="str">
            <v>204.60</v>
          </cell>
          <cell r="H985">
            <v>422.4</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v>0</v>
          </cell>
          <cell r="AD985">
            <v>0</v>
          </cell>
          <cell r="AE985">
            <v>0</v>
          </cell>
          <cell r="AF985">
            <v>0</v>
          </cell>
          <cell r="AG985">
            <v>0</v>
          </cell>
          <cell r="AH985">
            <v>0</v>
          </cell>
          <cell r="AI985">
            <v>0</v>
          </cell>
          <cell r="AJ985" t="str">
            <v>N</v>
          </cell>
        </row>
        <row r="986">
          <cell r="A986" t="str">
            <v>11-34-b</v>
          </cell>
          <cell r="B986" t="str">
            <v>Petty repairs to Verandah</v>
          </cell>
          <cell r="C986" t="str">
            <v>Each</v>
          </cell>
          <cell r="D986" t="str">
            <v>285.20</v>
          </cell>
          <cell r="E986" t="str">
            <v>532.04</v>
          </cell>
          <cell r="F986" t="str">
            <v>Each</v>
          </cell>
          <cell r="G986" t="str">
            <v>285.20</v>
          </cell>
          <cell r="H986">
            <v>532.04</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0</v>
          </cell>
          <cell r="Y986">
            <v>0</v>
          </cell>
          <cell r="Z986">
            <v>0</v>
          </cell>
          <cell r="AA986">
            <v>0</v>
          </cell>
          <cell r="AB986">
            <v>0</v>
          </cell>
          <cell r="AC986">
            <v>0</v>
          </cell>
          <cell r="AD986">
            <v>0</v>
          </cell>
          <cell r="AE986">
            <v>0</v>
          </cell>
          <cell r="AF986">
            <v>0</v>
          </cell>
          <cell r="AG986">
            <v>0</v>
          </cell>
          <cell r="AH986">
            <v>0</v>
          </cell>
          <cell r="AI986">
            <v>0</v>
          </cell>
          <cell r="AJ986" t="str">
            <v>N</v>
          </cell>
        </row>
        <row r="987">
          <cell r="A987" t="str">
            <v>11-34-c</v>
          </cell>
          <cell r="B987" t="str">
            <v>Petty repairs to Room upto 100 sft area</v>
          </cell>
          <cell r="C987" t="str">
            <v>Each</v>
          </cell>
          <cell r="D987" t="str">
            <v>204.60</v>
          </cell>
          <cell r="E987" t="str">
            <v>567.60</v>
          </cell>
          <cell r="F987" t="str">
            <v>Each</v>
          </cell>
          <cell r="G987" t="str">
            <v>204.60</v>
          </cell>
          <cell r="H987">
            <v>567.6</v>
          </cell>
          <cell r="I987">
            <v>0</v>
          </cell>
          <cell r="J987">
            <v>0</v>
          </cell>
          <cell r="K987">
            <v>0</v>
          </cell>
          <cell r="L987">
            <v>0</v>
          </cell>
          <cell r="M987">
            <v>0</v>
          </cell>
          <cell r="N987">
            <v>0</v>
          </cell>
          <cell r="O987">
            <v>0</v>
          </cell>
          <cell r="P987">
            <v>0</v>
          </cell>
          <cell r="Q987">
            <v>0</v>
          </cell>
          <cell r="R987">
            <v>0</v>
          </cell>
          <cell r="S987">
            <v>0</v>
          </cell>
          <cell r="T987">
            <v>0</v>
          </cell>
          <cell r="U987">
            <v>0</v>
          </cell>
          <cell r="V987">
            <v>0</v>
          </cell>
          <cell r="W987">
            <v>0</v>
          </cell>
          <cell r="X987">
            <v>0</v>
          </cell>
          <cell r="Y987">
            <v>0</v>
          </cell>
          <cell r="Z987">
            <v>0</v>
          </cell>
          <cell r="AA987">
            <v>0</v>
          </cell>
          <cell r="AB987">
            <v>0</v>
          </cell>
          <cell r="AC987">
            <v>0</v>
          </cell>
          <cell r="AD987">
            <v>0</v>
          </cell>
          <cell r="AE987">
            <v>0</v>
          </cell>
          <cell r="AF987">
            <v>0</v>
          </cell>
          <cell r="AG987">
            <v>0</v>
          </cell>
          <cell r="AH987">
            <v>0</v>
          </cell>
          <cell r="AI987">
            <v>0</v>
          </cell>
          <cell r="AJ987" t="str">
            <v>N</v>
          </cell>
        </row>
        <row r="988">
          <cell r="A988" t="str">
            <v>11-34-d</v>
          </cell>
          <cell r="B988" t="str">
            <v>Petty repairs to Room exceeding 100 sft area</v>
          </cell>
          <cell r="C988" t="str">
            <v>Each</v>
          </cell>
          <cell r="D988" t="str">
            <v>325.50</v>
          </cell>
          <cell r="E988" t="str">
            <v>833.70</v>
          </cell>
          <cell r="F988" t="str">
            <v>Each</v>
          </cell>
          <cell r="G988" t="str">
            <v>325.50</v>
          </cell>
          <cell r="H988">
            <v>833.7</v>
          </cell>
          <cell r="I988">
            <v>0</v>
          </cell>
          <cell r="J988">
            <v>0</v>
          </cell>
          <cell r="K988">
            <v>0</v>
          </cell>
          <cell r="L988">
            <v>0</v>
          </cell>
          <cell r="M988">
            <v>0</v>
          </cell>
          <cell r="N988">
            <v>0</v>
          </cell>
          <cell r="O988">
            <v>0</v>
          </cell>
          <cell r="P988">
            <v>0</v>
          </cell>
          <cell r="Q988">
            <v>0</v>
          </cell>
          <cell r="R988">
            <v>0</v>
          </cell>
          <cell r="S988">
            <v>0</v>
          </cell>
          <cell r="T988">
            <v>0</v>
          </cell>
          <cell r="U988">
            <v>0</v>
          </cell>
          <cell r="V988">
            <v>0</v>
          </cell>
          <cell r="W988">
            <v>0</v>
          </cell>
          <cell r="X988">
            <v>0</v>
          </cell>
          <cell r="Y988">
            <v>0</v>
          </cell>
          <cell r="Z988">
            <v>0</v>
          </cell>
          <cell r="AA988">
            <v>0</v>
          </cell>
          <cell r="AB988">
            <v>0</v>
          </cell>
          <cell r="AC988">
            <v>0</v>
          </cell>
          <cell r="AD988">
            <v>0</v>
          </cell>
          <cell r="AE988">
            <v>0</v>
          </cell>
          <cell r="AF988">
            <v>0</v>
          </cell>
          <cell r="AG988">
            <v>0</v>
          </cell>
          <cell r="AH988">
            <v>0</v>
          </cell>
          <cell r="AI988">
            <v>0</v>
          </cell>
          <cell r="AJ988" t="str">
            <v>N</v>
          </cell>
        </row>
        <row r="989">
          <cell r="A989" t="str">
            <v>11-35</v>
          </cell>
          <cell r="B989" t="str">
            <v>Extra labour for white washing, priming etc. from 20' height &amp; above for every extra 10' height.</v>
          </cell>
          <cell r="C989" t="str">
            <v>m3 / coat</v>
          </cell>
          <cell r="D989" t="str">
            <v>1.49</v>
          </cell>
          <cell r="E989" t="str">
            <v>1.49</v>
          </cell>
          <cell r="F989" t="str">
            <v>m3 / coat</v>
          </cell>
          <cell r="G989" t="str">
            <v>1.49</v>
          </cell>
          <cell r="H989">
            <v>1.49</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0</v>
          </cell>
          <cell r="Y989">
            <v>0</v>
          </cell>
          <cell r="Z989">
            <v>0</v>
          </cell>
          <cell r="AA989">
            <v>0</v>
          </cell>
          <cell r="AB989">
            <v>0</v>
          </cell>
          <cell r="AC989">
            <v>0</v>
          </cell>
          <cell r="AD989">
            <v>0</v>
          </cell>
          <cell r="AE989">
            <v>0</v>
          </cell>
          <cell r="AF989">
            <v>0</v>
          </cell>
          <cell r="AG989">
            <v>0</v>
          </cell>
          <cell r="AH989">
            <v>0</v>
          </cell>
          <cell r="AI989">
            <v>0</v>
          </cell>
          <cell r="AJ989" t="str">
            <v>N</v>
          </cell>
        </row>
        <row r="990">
          <cell r="A990" t="str">
            <v>11-36</v>
          </cell>
          <cell r="B990" t="str">
            <v>Providing and fixing of clad stones over 1/2" c/s mortar 1:1 incl curing etc.</v>
          </cell>
          <cell r="C990" t="str">
            <v>100 Sft</v>
          </cell>
          <cell r="D990" t="str">
            <v>2,914.00</v>
          </cell>
          <cell r="E990" t="str">
            <v>8,960.38</v>
          </cell>
          <cell r="F990" t="str">
            <v>m2</v>
          </cell>
          <cell r="G990" t="str">
            <v>313.55</v>
          </cell>
          <cell r="H990">
            <v>964.14</v>
          </cell>
          <cell r="I990">
            <v>0</v>
          </cell>
          <cell r="J990">
            <v>0</v>
          </cell>
          <cell r="K990">
            <v>2.66</v>
          </cell>
          <cell r="L990" t="str">
            <v>Bags</v>
          </cell>
          <cell r="M990">
            <v>0.28599999999999998</v>
          </cell>
          <cell r="N990" t="str">
            <v>Bags</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0</v>
          </cell>
          <cell r="AC990">
            <v>0</v>
          </cell>
          <cell r="AD990">
            <v>0</v>
          </cell>
          <cell r="AE990">
            <v>0</v>
          </cell>
          <cell r="AF990">
            <v>0</v>
          </cell>
          <cell r="AG990">
            <v>0</v>
          </cell>
          <cell r="AH990">
            <v>0</v>
          </cell>
          <cell r="AI990">
            <v>2.9460000000000002</v>
          </cell>
          <cell r="AJ990" t="str">
            <v>Y</v>
          </cell>
        </row>
        <row r="991">
          <cell r="A991" t="str">
            <v>11-37</v>
          </cell>
          <cell r="B991" t="str">
            <v>Supply &amp; apply acrylic wall coating 10 to 12mm thick of approved quality over plastered surface.</v>
          </cell>
          <cell r="C991" t="str">
            <v>100 Sft</v>
          </cell>
          <cell r="D991" t="str">
            <v>1,782.50</v>
          </cell>
          <cell r="E991" t="str">
            <v>7,579.13</v>
          </cell>
          <cell r="F991" t="str">
            <v>m2</v>
          </cell>
          <cell r="G991" t="str">
            <v>191.80</v>
          </cell>
          <cell r="H991">
            <v>815.51</v>
          </cell>
          <cell r="I991">
            <v>0</v>
          </cell>
          <cell r="J991">
            <v>0</v>
          </cell>
          <cell r="K991">
            <v>2.66</v>
          </cell>
          <cell r="L991" t="str">
            <v>Bags</v>
          </cell>
          <cell r="M991">
            <v>0.28599999999999998</v>
          </cell>
          <cell r="N991" t="str">
            <v>Bags</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v>0</v>
          </cell>
          <cell r="AD991">
            <v>0</v>
          </cell>
          <cell r="AE991">
            <v>0</v>
          </cell>
          <cell r="AF991">
            <v>0</v>
          </cell>
          <cell r="AG991">
            <v>0</v>
          </cell>
          <cell r="AH991">
            <v>0</v>
          </cell>
          <cell r="AI991">
            <v>2.9460000000000002</v>
          </cell>
          <cell r="AJ991" t="str">
            <v>Y</v>
          </cell>
        </row>
        <row r="992">
          <cell r="A992" t="str">
            <v>11-38</v>
          </cell>
          <cell r="B992" t="str">
            <v>P/F Ceramic Exterior Finish Tiles over 1/2" cement sand mortar 1:1 including curing complete.</v>
          </cell>
          <cell r="C992" t="str">
            <v>100 Sft</v>
          </cell>
          <cell r="D992" t="str">
            <v>3,611.50</v>
          </cell>
          <cell r="E992" t="str">
            <v>11,827.81</v>
          </cell>
          <cell r="F992" t="str">
            <v>m2</v>
          </cell>
          <cell r="G992" t="str">
            <v>388.60</v>
          </cell>
          <cell r="H992">
            <v>1272.67</v>
          </cell>
          <cell r="I992">
            <v>0</v>
          </cell>
          <cell r="J992">
            <v>0</v>
          </cell>
          <cell r="K992">
            <v>1.17</v>
          </cell>
          <cell r="L992" t="str">
            <v>Bags</v>
          </cell>
          <cell r="M992">
            <v>0.126</v>
          </cell>
          <cell r="N992" t="str">
            <v>Bags</v>
          </cell>
          <cell r="O992">
            <v>0</v>
          </cell>
          <cell r="P992">
            <v>0</v>
          </cell>
          <cell r="Q992">
            <v>0</v>
          </cell>
          <cell r="R992">
            <v>0</v>
          </cell>
          <cell r="S992">
            <v>0</v>
          </cell>
          <cell r="T992">
            <v>0</v>
          </cell>
          <cell r="U992">
            <v>0</v>
          </cell>
          <cell r="V992">
            <v>0</v>
          </cell>
          <cell r="W992">
            <v>0</v>
          </cell>
          <cell r="X992">
            <v>0</v>
          </cell>
          <cell r="Y992">
            <v>0</v>
          </cell>
          <cell r="Z992">
            <v>0</v>
          </cell>
          <cell r="AA992">
            <v>0</v>
          </cell>
          <cell r="AB992">
            <v>0</v>
          </cell>
          <cell r="AC992">
            <v>0</v>
          </cell>
          <cell r="AD992">
            <v>0</v>
          </cell>
          <cell r="AE992">
            <v>0</v>
          </cell>
          <cell r="AF992">
            <v>0</v>
          </cell>
          <cell r="AG992">
            <v>0</v>
          </cell>
          <cell r="AH992">
            <v>0</v>
          </cell>
          <cell r="AI992">
            <v>1.2959999999999998</v>
          </cell>
          <cell r="AJ992" t="str">
            <v>Y</v>
          </cell>
        </row>
        <row r="993">
          <cell r="A993" t="str">
            <v>11-39-a</v>
          </cell>
          <cell r="B993" t="str">
            <v>Providing and fixing Chakwal tiles red colour in 1:3 cement mortar complete.</v>
          </cell>
          <cell r="C993" t="str">
            <v>100 Sft</v>
          </cell>
          <cell r="D993" t="str">
            <v>2,883.00</v>
          </cell>
          <cell r="E993" t="str">
            <v>7,163.98</v>
          </cell>
          <cell r="F993" t="str">
            <v>m2</v>
          </cell>
          <cell r="G993" t="str">
            <v>310.21</v>
          </cell>
          <cell r="H993">
            <v>770.84</v>
          </cell>
          <cell r="I993">
            <v>0</v>
          </cell>
          <cell r="J993">
            <v>0</v>
          </cell>
          <cell r="K993">
            <v>1.5</v>
          </cell>
          <cell r="L993" t="str">
            <v>Bags</v>
          </cell>
          <cell r="M993">
            <v>0.161</v>
          </cell>
          <cell r="N993" t="str">
            <v>Bags</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v>0</v>
          </cell>
          <cell r="AD993">
            <v>0</v>
          </cell>
          <cell r="AE993">
            <v>0</v>
          </cell>
          <cell r="AF993">
            <v>0</v>
          </cell>
          <cell r="AG993">
            <v>0</v>
          </cell>
          <cell r="AH993">
            <v>0</v>
          </cell>
          <cell r="AI993">
            <v>1.661</v>
          </cell>
          <cell r="AJ993" t="str">
            <v>Y</v>
          </cell>
        </row>
        <row r="994">
          <cell r="A994" t="str">
            <v>11-39-b</v>
          </cell>
          <cell r="B994" t="str">
            <v>Providing and fixing Chakwal tiles white colour in 1:3 cement mortar complete.</v>
          </cell>
          <cell r="C994" t="str">
            <v>100 Sft</v>
          </cell>
          <cell r="D994" t="str">
            <v>2,883.00</v>
          </cell>
          <cell r="E994" t="str">
            <v>6,921.98</v>
          </cell>
          <cell r="F994" t="str">
            <v>m2</v>
          </cell>
          <cell r="G994" t="str">
            <v>310.21</v>
          </cell>
          <cell r="H994">
            <v>744.81</v>
          </cell>
          <cell r="I994">
            <v>0</v>
          </cell>
          <cell r="J994">
            <v>0</v>
          </cell>
          <cell r="K994">
            <v>1.5</v>
          </cell>
          <cell r="L994" t="str">
            <v>Bags</v>
          </cell>
          <cell r="M994">
            <v>0.161</v>
          </cell>
          <cell r="N994" t="str">
            <v>Bags</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cell r="AF994">
            <v>0</v>
          </cell>
          <cell r="AG994">
            <v>0</v>
          </cell>
          <cell r="AH994">
            <v>0</v>
          </cell>
          <cell r="AI994">
            <v>1.661</v>
          </cell>
          <cell r="AJ994" t="str">
            <v>Y</v>
          </cell>
        </row>
        <row r="995">
          <cell r="A995" t="str">
            <v>12-01-a</v>
          </cell>
          <cell r="B995" t="str">
            <v xml:space="preserve">Plain wood work sawn, wrought, planed &amp; fixed in position, including nails &amp; screws : Deodar wood </v>
          </cell>
          <cell r="C995" t="str">
            <v>Cft</v>
          </cell>
          <cell r="D995" t="str">
            <v>480.50</v>
          </cell>
          <cell r="E995" t="str">
            <v>4,133.49</v>
          </cell>
          <cell r="F995" t="str">
            <v>m3</v>
          </cell>
          <cell r="G995" t="str">
            <v>16,968.71</v>
          </cell>
          <cell r="H995">
            <v>145972.95000000001</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cell r="AF995">
            <v>0</v>
          </cell>
          <cell r="AG995">
            <v>0</v>
          </cell>
          <cell r="AH995">
            <v>0</v>
          </cell>
          <cell r="AI995">
            <v>0</v>
          </cell>
          <cell r="AJ995" t="str">
            <v>N</v>
          </cell>
        </row>
        <row r="996">
          <cell r="A996" t="str">
            <v>12-01-b</v>
          </cell>
          <cell r="B996" t="str">
            <v xml:space="preserve">Plain wood work sawn, wrought, planed &amp; fixed in position, including nails &amp; screws : Shisham wood </v>
          </cell>
          <cell r="C996" t="str">
            <v>Cft</v>
          </cell>
          <cell r="D996" t="str">
            <v>666.50</v>
          </cell>
          <cell r="E996" t="str">
            <v>2,879.59</v>
          </cell>
          <cell r="F996" t="str">
            <v>m3</v>
          </cell>
          <cell r="G996" t="str">
            <v>23,537.25</v>
          </cell>
          <cell r="H996">
            <v>101691.86</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cell r="AF996">
            <v>0</v>
          </cell>
          <cell r="AG996">
            <v>0</v>
          </cell>
          <cell r="AH996">
            <v>0</v>
          </cell>
          <cell r="AI996">
            <v>0</v>
          </cell>
          <cell r="AJ996" t="str">
            <v>N</v>
          </cell>
        </row>
        <row r="997">
          <cell r="A997" t="str">
            <v>12-02-a</v>
          </cell>
          <cell r="B997" t="str">
            <v>Plain woodwork for regulation karries or needles etc. complete as per specs : Deodar wood</v>
          </cell>
          <cell r="C997" t="str">
            <v>Cft</v>
          </cell>
          <cell r="D997" t="str">
            <v>354.02</v>
          </cell>
          <cell r="E997" t="str">
            <v>3,971.92</v>
          </cell>
          <cell r="F997" t="str">
            <v>m3</v>
          </cell>
          <cell r="G997" t="str">
            <v>12,502.11</v>
          </cell>
          <cell r="H997">
            <v>140267.16</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cell r="AF997">
            <v>0</v>
          </cell>
          <cell r="AG997">
            <v>0</v>
          </cell>
          <cell r="AH997">
            <v>0</v>
          </cell>
          <cell r="AI997">
            <v>0</v>
          </cell>
          <cell r="AJ997" t="str">
            <v>N</v>
          </cell>
        </row>
        <row r="998">
          <cell r="A998" t="str">
            <v>12-02-b</v>
          </cell>
          <cell r="B998" t="str">
            <v>Plain woodwork for regulation karries or needles etc. complete as per specs : Shisham wood</v>
          </cell>
          <cell r="C998" t="str">
            <v>Cft</v>
          </cell>
          <cell r="D998" t="str">
            <v>554.90</v>
          </cell>
          <cell r="E998" t="str">
            <v>2,732.90</v>
          </cell>
          <cell r="F998" t="str">
            <v>m3</v>
          </cell>
          <cell r="G998" t="str">
            <v>19,596.13</v>
          </cell>
          <cell r="H998">
            <v>96511.55</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0</v>
          </cell>
          <cell r="AG998">
            <v>0</v>
          </cell>
          <cell r="AH998">
            <v>0</v>
          </cell>
          <cell r="AI998">
            <v>0</v>
          </cell>
          <cell r="AJ998" t="str">
            <v>N</v>
          </cell>
        </row>
        <row r="999">
          <cell r="A999" t="str">
            <v>12-03-a</v>
          </cell>
          <cell r="B999" t="str">
            <v>1st class teak wood wrought joinery in doors &amp; windows, panelled or glazed complete : 2" thick</v>
          </cell>
          <cell r="C999" t="str">
            <v>Sft</v>
          </cell>
          <cell r="D999" t="str">
            <v>174.93</v>
          </cell>
          <cell r="E999" t="str">
            <v>1,396.71</v>
          </cell>
          <cell r="F999" t="str">
            <v>m2</v>
          </cell>
          <cell r="G999" t="str">
            <v>1,882.23</v>
          </cell>
          <cell r="H999">
            <v>15028.58</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cell r="AF999">
            <v>0</v>
          </cell>
          <cell r="AG999">
            <v>0</v>
          </cell>
          <cell r="AH999">
            <v>0</v>
          </cell>
          <cell r="AI999">
            <v>0</v>
          </cell>
          <cell r="AJ999" t="str">
            <v>N</v>
          </cell>
        </row>
        <row r="1000">
          <cell r="A1000" t="str">
            <v>12-03-b</v>
          </cell>
          <cell r="B1000" t="str">
            <v>1st class teak wood wrought joinery in doors &amp; windows, panelled or glazed complete : 1.75" thick</v>
          </cell>
          <cell r="C1000" t="str">
            <v>Sft</v>
          </cell>
          <cell r="D1000" t="str">
            <v>174.93</v>
          </cell>
          <cell r="E1000" t="str">
            <v>1,305.96</v>
          </cell>
          <cell r="F1000" t="str">
            <v>m2</v>
          </cell>
          <cell r="G1000" t="str">
            <v>1,882.23</v>
          </cell>
          <cell r="H1000">
            <v>14052.1</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t="str">
            <v>N</v>
          </cell>
        </row>
        <row r="1001">
          <cell r="A1001" t="str">
            <v>12-03-c</v>
          </cell>
          <cell r="B1001" t="str">
            <v>1st class teak wood wrought joinery in doors &amp; windows, panelled or glazed complete : 1.5" thick</v>
          </cell>
          <cell r="C1001" t="str">
            <v>Sft</v>
          </cell>
          <cell r="D1001" t="str">
            <v>174.93</v>
          </cell>
          <cell r="E1001" t="str">
            <v>1,215.20</v>
          </cell>
          <cell r="F1001" t="str">
            <v>m2</v>
          </cell>
          <cell r="G1001" t="str">
            <v>1,882.23</v>
          </cell>
          <cell r="H1001">
            <v>13075.57</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0</v>
          </cell>
          <cell r="AG1001">
            <v>0</v>
          </cell>
          <cell r="AH1001">
            <v>0</v>
          </cell>
          <cell r="AI1001">
            <v>0</v>
          </cell>
          <cell r="AJ1001" t="str">
            <v>N</v>
          </cell>
        </row>
        <row r="1002">
          <cell r="A1002" t="str">
            <v>12-04-a-01</v>
          </cell>
          <cell r="B1002" t="str">
            <v>1st class teak wood wrought joinery Teak wood frame 1.75" thick w/o spring/hinge.</v>
          </cell>
          <cell r="C1002" t="str">
            <v>Sft</v>
          </cell>
          <cell r="D1002" t="str">
            <v>110.17</v>
          </cell>
          <cell r="E1002" t="str">
            <v>729.39</v>
          </cell>
          <cell r="F1002" t="str">
            <v>m2</v>
          </cell>
          <cell r="G1002" t="str">
            <v>1,185.38</v>
          </cell>
          <cell r="H1002">
            <v>7848.25</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0</v>
          </cell>
          <cell r="AG1002">
            <v>0</v>
          </cell>
          <cell r="AH1002">
            <v>0</v>
          </cell>
          <cell r="AI1002">
            <v>0</v>
          </cell>
          <cell r="AJ1002" t="str">
            <v>N</v>
          </cell>
        </row>
        <row r="1003">
          <cell r="A1003" t="str">
            <v>12-04-a-02</v>
          </cell>
          <cell r="B1003" t="str">
            <v>1st class teak wood wrought joinery Teak wood frame 1.75" thick w/o spring/hinge</v>
          </cell>
          <cell r="C1003" t="str">
            <v>Sft</v>
          </cell>
          <cell r="D1003" t="str">
            <v>110.17</v>
          </cell>
          <cell r="E1003" t="str">
            <v>762.39</v>
          </cell>
          <cell r="F1003" t="str">
            <v>m2</v>
          </cell>
          <cell r="G1003" t="str">
            <v>1,185.38</v>
          </cell>
          <cell r="H1003">
            <v>8203.33</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0</v>
          </cell>
          <cell r="AG1003">
            <v>0</v>
          </cell>
          <cell r="AH1003">
            <v>0</v>
          </cell>
          <cell r="AI1003">
            <v>0</v>
          </cell>
          <cell r="AJ1003" t="str">
            <v>N</v>
          </cell>
        </row>
        <row r="1004">
          <cell r="A1004" t="str">
            <v>12-04-b-01</v>
          </cell>
          <cell r="B1004" t="str">
            <v>1st Class Teak Wood Wrought Joinery : Teak Wood framing 1.5" thick w/ wire guaze w/o springs</v>
          </cell>
          <cell r="C1004" t="str">
            <v>Sft</v>
          </cell>
          <cell r="D1004" t="str">
            <v>110.17</v>
          </cell>
          <cell r="E1004" t="str">
            <v>634.91</v>
          </cell>
          <cell r="F1004" t="str">
            <v>m2</v>
          </cell>
          <cell r="G1004" t="str">
            <v>1,185.38</v>
          </cell>
          <cell r="H1004">
            <v>6831.59</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t="str">
            <v>N</v>
          </cell>
        </row>
        <row r="1005">
          <cell r="A1005" t="str">
            <v>12-04-b-02</v>
          </cell>
          <cell r="B1005" t="str">
            <v>1st Class Teak Wood wrought joinery : Teak Wood framing 1.5" thick w/ wire guaze w/ springs</v>
          </cell>
          <cell r="C1005" t="str">
            <v>Sft</v>
          </cell>
          <cell r="D1005" t="str">
            <v>110.17</v>
          </cell>
          <cell r="E1005" t="str">
            <v>669.64</v>
          </cell>
          <cell r="F1005" t="str">
            <v>m2</v>
          </cell>
          <cell r="G1005" t="str">
            <v>1,185.38</v>
          </cell>
          <cell r="H1005">
            <v>7205.34</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0</v>
          </cell>
          <cell r="AG1005">
            <v>0</v>
          </cell>
          <cell r="AH1005">
            <v>0</v>
          </cell>
          <cell r="AI1005">
            <v>0</v>
          </cell>
          <cell r="AJ1005" t="str">
            <v>N</v>
          </cell>
        </row>
        <row r="1006">
          <cell r="A1006" t="str">
            <v>12-04-c</v>
          </cell>
          <cell r="B1006" t="str">
            <v>1st class teak wood wrought joinery GI wire guaze 22 SWG, fixed to chowkat</v>
          </cell>
          <cell r="C1006" t="str">
            <v>Sft</v>
          </cell>
          <cell r="D1006" t="str">
            <v>42.63</v>
          </cell>
          <cell r="E1006" t="str">
            <v>205.73</v>
          </cell>
          <cell r="F1006" t="str">
            <v>m2</v>
          </cell>
          <cell r="G1006" t="str">
            <v>458.64</v>
          </cell>
          <cell r="H1006">
            <v>2213.69</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t="str">
            <v>N</v>
          </cell>
        </row>
        <row r="1007">
          <cell r="A1007" t="str">
            <v>12-04-d</v>
          </cell>
          <cell r="B1007" t="str">
            <v>1st class teak wood wrought joinery GI wire guaze 22 SWG, fixed on teak wood frame</v>
          </cell>
          <cell r="C1007" t="str">
            <v>Sft</v>
          </cell>
          <cell r="D1007" t="str">
            <v>60.06</v>
          </cell>
          <cell r="E1007" t="str">
            <v>510.06</v>
          </cell>
          <cell r="F1007" t="str">
            <v>m2</v>
          </cell>
          <cell r="G1007" t="str">
            <v>646.27</v>
          </cell>
          <cell r="H1007">
            <v>5488.26</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0</v>
          </cell>
          <cell r="AG1007">
            <v>0</v>
          </cell>
          <cell r="AH1007">
            <v>0</v>
          </cell>
          <cell r="AI1007">
            <v>0</v>
          </cell>
          <cell r="AJ1007" t="str">
            <v>N</v>
          </cell>
        </row>
        <row r="1008">
          <cell r="A1008" t="str">
            <v>12-05</v>
          </cell>
          <cell r="B1008" t="str">
            <v>Provide &amp; fix exp. metal 1/2"-3/4" mesh, 16 guage fixed to chowkat, with 1" teak wood cover strips</v>
          </cell>
          <cell r="C1008" t="str">
            <v>Sft</v>
          </cell>
          <cell r="D1008" t="str">
            <v>40.04</v>
          </cell>
          <cell r="E1008" t="str">
            <v>238.54</v>
          </cell>
          <cell r="F1008" t="str">
            <v>m2</v>
          </cell>
          <cell r="G1008" t="str">
            <v>430.85</v>
          </cell>
          <cell r="H1008">
            <v>2566.71</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cell r="AF1008">
            <v>0</v>
          </cell>
          <cell r="AG1008">
            <v>0</v>
          </cell>
          <cell r="AH1008">
            <v>0</v>
          </cell>
          <cell r="AI1008">
            <v>0</v>
          </cell>
          <cell r="AJ1008" t="str">
            <v>N</v>
          </cell>
        </row>
        <row r="1009">
          <cell r="A1009" t="str">
            <v>12-06</v>
          </cell>
          <cell r="B1009" t="str">
            <v>Provide &amp; fix expanded metal 1/2" to 3/4", 16 guage fixed  to chowkat with 1" cover moulding</v>
          </cell>
          <cell r="C1009" t="str">
            <v>Sft</v>
          </cell>
          <cell r="D1009" t="str">
            <v>40.04</v>
          </cell>
          <cell r="E1009" t="str">
            <v>238.54</v>
          </cell>
          <cell r="F1009" t="str">
            <v>m2</v>
          </cell>
          <cell r="G1009" t="str">
            <v>430.85</v>
          </cell>
          <cell r="H1009">
            <v>2566.71</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cell r="AF1009">
            <v>0</v>
          </cell>
          <cell r="AG1009">
            <v>0</v>
          </cell>
          <cell r="AH1009">
            <v>0</v>
          </cell>
          <cell r="AI1009">
            <v>0</v>
          </cell>
          <cell r="AJ1009" t="str">
            <v>N</v>
          </cell>
        </row>
        <row r="1010">
          <cell r="A1010" t="str">
            <v>12-07-a</v>
          </cell>
          <cell r="B1010" t="str">
            <v>First class deodar wood wrought joinery in doors and windows etc. complete : 2" thick</v>
          </cell>
          <cell r="C1010" t="str">
            <v>Sft</v>
          </cell>
          <cell r="D1010" t="str">
            <v>108.50</v>
          </cell>
          <cell r="E1010" t="str">
            <v>951.86</v>
          </cell>
          <cell r="F1010" t="str">
            <v>m2</v>
          </cell>
          <cell r="G1010" t="str">
            <v>1,167.46</v>
          </cell>
          <cell r="H1010">
            <v>10242.02</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cell r="AF1010">
            <v>0</v>
          </cell>
          <cell r="AG1010">
            <v>0</v>
          </cell>
          <cell r="AH1010">
            <v>0</v>
          </cell>
          <cell r="AI1010">
            <v>0</v>
          </cell>
          <cell r="AJ1010" t="str">
            <v>N</v>
          </cell>
        </row>
        <row r="1011">
          <cell r="A1011" t="str">
            <v>12-07-b</v>
          </cell>
          <cell r="B1011" t="str">
            <v>First class deodar wood wrought joinery in doors and windows etc. complete : 1-3/4" thick</v>
          </cell>
          <cell r="C1011" t="str">
            <v>Sft</v>
          </cell>
          <cell r="D1011" t="str">
            <v>108.50</v>
          </cell>
          <cell r="E1011" t="str">
            <v>839.50</v>
          </cell>
          <cell r="F1011" t="str">
            <v>m2</v>
          </cell>
          <cell r="G1011" t="str">
            <v>1,167.46</v>
          </cell>
          <cell r="H1011">
            <v>9033.06</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cell r="AF1011">
            <v>0</v>
          </cell>
          <cell r="AG1011">
            <v>0</v>
          </cell>
          <cell r="AH1011">
            <v>0</v>
          </cell>
          <cell r="AI1011">
            <v>0</v>
          </cell>
          <cell r="AJ1011" t="str">
            <v>N</v>
          </cell>
        </row>
        <row r="1012">
          <cell r="A1012" t="str">
            <v>12-07-c</v>
          </cell>
          <cell r="B1012" t="str">
            <v>First class deodar wood wrought joinery in doors and windows etc. complete : 1.5" thick</v>
          </cell>
          <cell r="C1012" t="str">
            <v>Sft</v>
          </cell>
          <cell r="D1012" t="str">
            <v>88.57</v>
          </cell>
          <cell r="E1012" t="str">
            <v>796.58</v>
          </cell>
          <cell r="F1012" t="str">
            <v>m2</v>
          </cell>
          <cell r="G1012" t="str">
            <v>953.03</v>
          </cell>
          <cell r="H1012">
            <v>8571.25</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0</v>
          </cell>
          <cell r="AC1012">
            <v>0</v>
          </cell>
          <cell r="AD1012">
            <v>0</v>
          </cell>
          <cell r="AE1012">
            <v>0</v>
          </cell>
          <cell r="AF1012">
            <v>0</v>
          </cell>
          <cell r="AG1012">
            <v>0</v>
          </cell>
          <cell r="AH1012">
            <v>0</v>
          </cell>
          <cell r="AI1012">
            <v>0</v>
          </cell>
          <cell r="AJ1012" t="str">
            <v>N</v>
          </cell>
        </row>
        <row r="1013">
          <cell r="A1013" t="str">
            <v>12-08-a</v>
          </cell>
          <cell r="B1013" t="str">
            <v>Deodar wood framed, braced &amp; battened doors &amp; windows : 2.25" thick, 1.25" battens &amp; 1" planks</v>
          </cell>
          <cell r="C1013" t="str">
            <v>Sft</v>
          </cell>
          <cell r="D1013" t="str">
            <v>127.44</v>
          </cell>
          <cell r="E1013" t="str">
            <v>958.38</v>
          </cell>
          <cell r="F1013" t="str">
            <v>m2</v>
          </cell>
          <cell r="G1013" t="str">
            <v>1,371.30</v>
          </cell>
          <cell r="H1013">
            <v>10312.17</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cell r="AF1013">
            <v>0</v>
          </cell>
          <cell r="AG1013">
            <v>0</v>
          </cell>
          <cell r="AH1013">
            <v>0</v>
          </cell>
          <cell r="AI1013">
            <v>0</v>
          </cell>
          <cell r="AJ1013" t="str">
            <v>N</v>
          </cell>
        </row>
        <row r="1014">
          <cell r="A1014" t="str">
            <v>12-08-b</v>
          </cell>
          <cell r="B1014" t="str">
            <v>Deodar wood framed, braced &amp; battened doors &amp; windows : 1.75" thick, 1" battens &amp; 3/4" planks</v>
          </cell>
          <cell r="C1014" t="str">
            <v>Sft</v>
          </cell>
          <cell r="D1014" t="str">
            <v>98.56</v>
          </cell>
          <cell r="E1014" t="str">
            <v>784.92</v>
          </cell>
          <cell r="F1014" t="str">
            <v>m2</v>
          </cell>
          <cell r="G1014" t="str">
            <v>1,060.55</v>
          </cell>
          <cell r="H1014">
            <v>8445.69</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cell r="AF1014">
            <v>0</v>
          </cell>
          <cell r="AG1014">
            <v>0</v>
          </cell>
          <cell r="AH1014">
            <v>0</v>
          </cell>
          <cell r="AI1014">
            <v>0</v>
          </cell>
          <cell r="AJ1014" t="str">
            <v>N</v>
          </cell>
        </row>
        <row r="1015">
          <cell r="A1015" t="str">
            <v>12-09</v>
          </cell>
          <cell r="B1015" t="str">
            <v>1" thick battened doors &amp; windows fitted in position, complete with iron fittings</v>
          </cell>
          <cell r="C1015" t="str">
            <v>Sft</v>
          </cell>
          <cell r="D1015" t="str">
            <v>73.92</v>
          </cell>
          <cell r="E1015" t="str">
            <v>590.42</v>
          </cell>
          <cell r="F1015" t="str">
            <v>m2</v>
          </cell>
          <cell r="G1015" t="str">
            <v>795.41</v>
          </cell>
          <cell r="H1015">
            <v>6352.94</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cell r="AF1015">
            <v>0</v>
          </cell>
          <cell r="AG1015">
            <v>0</v>
          </cell>
          <cell r="AH1015">
            <v>0</v>
          </cell>
          <cell r="AI1015">
            <v>0</v>
          </cell>
          <cell r="AJ1015" t="str">
            <v>N</v>
          </cell>
        </row>
        <row r="1016">
          <cell r="A1016" t="str">
            <v>12-10</v>
          </cell>
          <cell r="B1016" t="str">
            <v>Deodar wood battened ledged &amp; braced doors &amp; windows 2.25" thick complete</v>
          </cell>
          <cell r="C1016" t="str">
            <v>Sft</v>
          </cell>
          <cell r="D1016" t="str">
            <v>109.24</v>
          </cell>
          <cell r="E1016" t="str">
            <v>963.37</v>
          </cell>
          <cell r="F1016" t="str">
            <v>m2</v>
          </cell>
          <cell r="G1016" t="str">
            <v>1,175.40</v>
          </cell>
          <cell r="H1016">
            <v>10365.84</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cell r="AF1016">
            <v>0</v>
          </cell>
          <cell r="AG1016">
            <v>0</v>
          </cell>
          <cell r="AH1016">
            <v>0</v>
          </cell>
          <cell r="AI1016">
            <v>0</v>
          </cell>
          <cell r="AJ1016" t="str">
            <v>N</v>
          </cell>
        </row>
        <row r="1017">
          <cell r="A1017" t="str">
            <v>12-11-a</v>
          </cell>
          <cell r="B1017" t="str">
            <v>Deodar wood doors framed with braces &amp; 22 SWG GI sheet facing on one side complete</v>
          </cell>
          <cell r="C1017" t="str">
            <v>Sft</v>
          </cell>
          <cell r="D1017" t="str">
            <v>50.86</v>
          </cell>
          <cell r="E1017" t="str">
            <v>415.73</v>
          </cell>
          <cell r="F1017" t="str">
            <v>m2</v>
          </cell>
          <cell r="G1017" t="str">
            <v>547.25</v>
          </cell>
          <cell r="H1017">
            <v>4473.24</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cell r="AF1017">
            <v>0</v>
          </cell>
          <cell r="AG1017">
            <v>0</v>
          </cell>
          <cell r="AH1017">
            <v>0</v>
          </cell>
          <cell r="AI1017">
            <v>0</v>
          </cell>
          <cell r="AJ1017" t="str">
            <v>N</v>
          </cell>
        </row>
        <row r="1018">
          <cell r="A1018" t="str">
            <v>12-11-b</v>
          </cell>
          <cell r="B1018" t="str">
            <v>Deodar wood doors framed with braces &amp; 22 SWG GI sheet facing on both sides complete</v>
          </cell>
          <cell r="C1018" t="str">
            <v>Sft</v>
          </cell>
          <cell r="D1018" t="str">
            <v>50.86</v>
          </cell>
          <cell r="E1018" t="str">
            <v>423.45</v>
          </cell>
          <cell r="F1018" t="str">
            <v>m2</v>
          </cell>
          <cell r="G1018" t="str">
            <v>547.25</v>
          </cell>
          <cell r="H1018">
            <v>4556.3500000000004</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cell r="AF1018">
            <v>0</v>
          </cell>
          <cell r="AG1018">
            <v>0</v>
          </cell>
          <cell r="AH1018">
            <v>0</v>
          </cell>
          <cell r="AI1018">
            <v>0</v>
          </cell>
          <cell r="AJ1018" t="str">
            <v>N</v>
          </cell>
        </row>
        <row r="1019">
          <cell r="A1019" t="str">
            <v>12-12-a</v>
          </cell>
          <cell r="B1019" t="str">
            <v>Partal wood doors framed with braces &amp; 22 SWG GI sheet facing on one side complete</v>
          </cell>
          <cell r="C1019" t="str">
            <v>Sft</v>
          </cell>
          <cell r="D1019" t="str">
            <v>35.84</v>
          </cell>
          <cell r="E1019" t="str">
            <v>326.22</v>
          </cell>
          <cell r="F1019" t="str">
            <v>m2</v>
          </cell>
          <cell r="G1019" t="str">
            <v>385.68</v>
          </cell>
          <cell r="H1019">
            <v>3510.18</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cell r="AF1019">
            <v>0</v>
          </cell>
          <cell r="AG1019">
            <v>0</v>
          </cell>
          <cell r="AH1019">
            <v>0</v>
          </cell>
          <cell r="AI1019">
            <v>0</v>
          </cell>
          <cell r="AJ1019" t="str">
            <v>N</v>
          </cell>
        </row>
        <row r="1020">
          <cell r="A1020" t="str">
            <v>12-12-b</v>
          </cell>
          <cell r="B1020" t="str">
            <v>Partal wood doors framed with braces &amp; 22 SWG GI sheet facing on both sides complete</v>
          </cell>
          <cell r="C1020" t="str">
            <v>Sft</v>
          </cell>
          <cell r="D1020" t="str">
            <v>50.86</v>
          </cell>
          <cell r="E1020" t="str">
            <v>218.75</v>
          </cell>
          <cell r="F1020" t="str">
            <v>m2</v>
          </cell>
          <cell r="G1020" t="str">
            <v>547.25</v>
          </cell>
          <cell r="H1020">
            <v>2353.8000000000002</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cell r="AF1020">
            <v>0</v>
          </cell>
          <cell r="AG1020">
            <v>0</v>
          </cell>
          <cell r="AH1020">
            <v>0</v>
          </cell>
          <cell r="AI1020">
            <v>0</v>
          </cell>
          <cell r="AJ1020" t="str">
            <v>N</v>
          </cell>
        </row>
        <row r="1021">
          <cell r="A1021" t="str">
            <v>12-13-a-01</v>
          </cell>
          <cell r="B1021" t="str">
            <v>First class deodar wood wrought joinery work Deodar wood frame 1-3/4" thick w/o springs</v>
          </cell>
          <cell r="C1021" t="str">
            <v>Sft</v>
          </cell>
          <cell r="D1021" t="str">
            <v>93.81</v>
          </cell>
          <cell r="E1021" t="str">
            <v>503.28</v>
          </cell>
          <cell r="F1021" t="str">
            <v>m2</v>
          </cell>
          <cell r="G1021" t="str">
            <v>1,009.36</v>
          </cell>
          <cell r="H1021">
            <v>5415.28</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cell r="AF1021">
            <v>0</v>
          </cell>
          <cell r="AG1021">
            <v>0</v>
          </cell>
          <cell r="AH1021">
            <v>0</v>
          </cell>
          <cell r="AI1021">
            <v>0</v>
          </cell>
          <cell r="AJ1021" t="str">
            <v>N</v>
          </cell>
        </row>
        <row r="1022">
          <cell r="A1022" t="str">
            <v>12-13-a-02</v>
          </cell>
          <cell r="B1022" t="str">
            <v>First class deodar wood wrought joinery work Deodar wood frame 13/4" thick with springs</v>
          </cell>
          <cell r="C1022" t="str">
            <v>Sft</v>
          </cell>
          <cell r="D1022" t="str">
            <v>93.81</v>
          </cell>
          <cell r="E1022" t="str">
            <v>524.56</v>
          </cell>
          <cell r="F1022" t="str">
            <v>m2</v>
          </cell>
          <cell r="G1022" t="str">
            <v>1,009.36</v>
          </cell>
          <cell r="H1022">
            <v>5644.22</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cell r="AF1022">
            <v>0</v>
          </cell>
          <cell r="AG1022">
            <v>0</v>
          </cell>
          <cell r="AH1022">
            <v>0</v>
          </cell>
          <cell r="AI1022">
            <v>0</v>
          </cell>
          <cell r="AJ1022" t="str">
            <v>N</v>
          </cell>
        </row>
        <row r="1023">
          <cell r="A1023" t="str">
            <v>12-13-b-01</v>
          </cell>
          <cell r="B1023" t="str">
            <v>First class deodar wood wrought joinery work Deodar wood frame 1.5" thick w/o springs</v>
          </cell>
          <cell r="C1023" t="str">
            <v>Sft</v>
          </cell>
          <cell r="D1023" t="str">
            <v>93.81</v>
          </cell>
          <cell r="E1023" t="str">
            <v>456.50</v>
          </cell>
          <cell r="F1023" t="str">
            <v>m2</v>
          </cell>
          <cell r="G1023" t="str">
            <v>1,009.36</v>
          </cell>
          <cell r="H1023">
            <v>4911.92</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cell r="AF1023">
            <v>0</v>
          </cell>
          <cell r="AG1023">
            <v>0</v>
          </cell>
          <cell r="AH1023">
            <v>0</v>
          </cell>
          <cell r="AI1023">
            <v>0</v>
          </cell>
          <cell r="AJ1023" t="str">
            <v>N</v>
          </cell>
        </row>
        <row r="1024">
          <cell r="A1024" t="str">
            <v>12-13-b-02</v>
          </cell>
          <cell r="B1024" t="str">
            <v>First class deodar wood wrought joinery work Deodar wood frame 1" thick with springs</v>
          </cell>
          <cell r="C1024" t="str">
            <v>Sft</v>
          </cell>
          <cell r="D1024" t="str">
            <v>100.14</v>
          </cell>
          <cell r="E1024" t="str">
            <v>484.11</v>
          </cell>
          <cell r="F1024" t="str">
            <v>m2</v>
          </cell>
          <cell r="G1024" t="str">
            <v>1,077.56</v>
          </cell>
          <cell r="H1024">
            <v>5209.0600000000004</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cell r="AF1024">
            <v>0</v>
          </cell>
          <cell r="AG1024">
            <v>0</v>
          </cell>
          <cell r="AH1024">
            <v>0</v>
          </cell>
          <cell r="AI1024">
            <v>0</v>
          </cell>
          <cell r="AJ1024" t="str">
            <v>N</v>
          </cell>
        </row>
        <row r="1025">
          <cell r="A1025" t="str">
            <v>12-13-c</v>
          </cell>
          <cell r="B1025" t="str">
            <v>First class deodar wood wrought joinery work GI wire guaze fixed to chowkat with 3/4" strip</v>
          </cell>
          <cell r="C1025" t="str">
            <v>Sft</v>
          </cell>
          <cell r="D1025" t="str">
            <v>40.04</v>
          </cell>
          <cell r="E1025" t="str">
            <v>139.92</v>
          </cell>
          <cell r="F1025" t="str">
            <v>m2</v>
          </cell>
          <cell r="G1025" t="str">
            <v>430.85</v>
          </cell>
          <cell r="H1025">
            <v>1505.51</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cell r="AF1025">
            <v>0</v>
          </cell>
          <cell r="AG1025">
            <v>0</v>
          </cell>
          <cell r="AH1025">
            <v>0</v>
          </cell>
          <cell r="AI1025">
            <v>0</v>
          </cell>
          <cell r="AJ1025" t="str">
            <v>N</v>
          </cell>
        </row>
        <row r="1026">
          <cell r="A1026" t="str">
            <v>12-13-d</v>
          </cell>
          <cell r="B1026" t="str">
            <v>First class deodar wood wrought joinery work GI wire guaze fixed to chowkat with 1/2" strip</v>
          </cell>
          <cell r="C1026" t="str">
            <v>Sft</v>
          </cell>
          <cell r="D1026" t="str">
            <v>40.04</v>
          </cell>
          <cell r="E1026" t="str">
            <v>118.94</v>
          </cell>
          <cell r="F1026" t="str">
            <v>m2</v>
          </cell>
          <cell r="G1026" t="str">
            <v>430.85</v>
          </cell>
          <cell r="H1026">
            <v>1279.8399999999999</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cell r="AF1026">
            <v>0</v>
          </cell>
          <cell r="AG1026">
            <v>0</v>
          </cell>
          <cell r="AH1026">
            <v>0</v>
          </cell>
          <cell r="AI1026">
            <v>0</v>
          </cell>
          <cell r="AJ1026" t="str">
            <v>N</v>
          </cell>
        </row>
        <row r="1027">
          <cell r="A1027" t="str">
            <v>12-14</v>
          </cell>
          <cell r="B1027" t="str">
            <v>Making and fixing trellis doors &amp; windows of deodar wood complete.</v>
          </cell>
          <cell r="C1027" t="str">
            <v>Sft</v>
          </cell>
          <cell r="D1027" t="str">
            <v>86.11</v>
          </cell>
          <cell r="E1027" t="str">
            <v>518.75</v>
          </cell>
          <cell r="F1027" t="str">
            <v>m2</v>
          </cell>
          <cell r="G1027" t="str">
            <v>926.56</v>
          </cell>
          <cell r="H1027">
            <v>5581.77</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cell r="AF1027">
            <v>0</v>
          </cell>
          <cell r="AG1027">
            <v>0</v>
          </cell>
          <cell r="AH1027">
            <v>0</v>
          </cell>
          <cell r="AI1027">
            <v>0</v>
          </cell>
          <cell r="AJ1027" t="str">
            <v>N</v>
          </cell>
        </row>
        <row r="1028">
          <cell r="A1028" t="str">
            <v>12-15-a</v>
          </cell>
          <cell r="B1028" t="str">
            <v>Provide &amp; fix MS chowkat of doors, windows etc MS angle iron 1.5"x1.5"x1/4" welded with MS flat</v>
          </cell>
          <cell r="C1028" t="str">
            <v>Sft</v>
          </cell>
          <cell r="D1028" t="str">
            <v>28.03</v>
          </cell>
          <cell r="E1028" t="str">
            <v>107.91</v>
          </cell>
          <cell r="F1028" t="str">
            <v>m2</v>
          </cell>
          <cell r="G1028" t="str">
            <v>301.57</v>
          </cell>
          <cell r="H1028">
            <v>1161.1500000000001</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cell r="AF1028">
            <v>0</v>
          </cell>
          <cell r="AG1028">
            <v>0</v>
          </cell>
          <cell r="AH1028">
            <v>0</v>
          </cell>
          <cell r="AI1028">
            <v>0</v>
          </cell>
          <cell r="AJ1028" t="str">
            <v>N</v>
          </cell>
        </row>
        <row r="1029">
          <cell r="A1029" t="str">
            <v>12-15-b</v>
          </cell>
          <cell r="B1029" t="str">
            <v>Provide &amp; fix MS chowkat of doors, windows etc MS tee iron 1.5"x 1.5"x 1/4" welded with MS flat</v>
          </cell>
          <cell r="C1029" t="str">
            <v>Sft</v>
          </cell>
          <cell r="D1029" t="str">
            <v>28.17</v>
          </cell>
          <cell r="E1029" t="str">
            <v>114.71</v>
          </cell>
          <cell r="F1029" t="str">
            <v>m2</v>
          </cell>
          <cell r="G1029" t="str">
            <v>303.06</v>
          </cell>
          <cell r="H1029">
            <v>1234.27</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cell r="AF1029">
            <v>0</v>
          </cell>
          <cell r="AG1029">
            <v>0</v>
          </cell>
          <cell r="AH1029">
            <v>0</v>
          </cell>
          <cell r="AI1029">
            <v>0</v>
          </cell>
          <cell r="AJ1029" t="str">
            <v>N</v>
          </cell>
        </row>
        <row r="1030">
          <cell r="A1030" t="str">
            <v>12-16</v>
          </cell>
          <cell r="B1030" t="str">
            <v>Extra for providing &amp; fixing iron double spring hinges with brass fittings including finger plate etc</v>
          </cell>
          <cell r="C1030" t="str">
            <v>Sft</v>
          </cell>
          <cell r="D1030" t="str">
            <v>28.05</v>
          </cell>
          <cell r="E1030" t="str">
            <v>109.99</v>
          </cell>
          <cell r="F1030" t="str">
            <v>m2</v>
          </cell>
          <cell r="G1030" t="str">
            <v>301.79</v>
          </cell>
          <cell r="H1030">
            <v>1183.53</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cell r="AF1030">
            <v>0</v>
          </cell>
          <cell r="AG1030">
            <v>0</v>
          </cell>
          <cell r="AH1030">
            <v>0</v>
          </cell>
          <cell r="AI1030">
            <v>0</v>
          </cell>
          <cell r="AJ1030" t="str">
            <v>N</v>
          </cell>
        </row>
        <row r="1031">
          <cell r="A1031" t="str">
            <v>12-17-a</v>
          </cell>
          <cell r="B1031" t="str">
            <v>P/F brass spring hinges to wire gauzed door.</v>
          </cell>
          <cell r="C1031" t="str">
            <v>Each</v>
          </cell>
          <cell r="D1031" t="str">
            <v>58.90</v>
          </cell>
          <cell r="E1031" t="str">
            <v>249.84</v>
          </cell>
          <cell r="F1031" t="str">
            <v>Each</v>
          </cell>
          <cell r="G1031" t="str">
            <v>58.90</v>
          </cell>
          <cell r="H1031">
            <v>249.84</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cell r="AF1031">
            <v>0</v>
          </cell>
          <cell r="AG1031">
            <v>0</v>
          </cell>
          <cell r="AH1031">
            <v>0</v>
          </cell>
          <cell r="AI1031">
            <v>0</v>
          </cell>
          <cell r="AJ1031" t="str">
            <v>N</v>
          </cell>
        </row>
        <row r="1032">
          <cell r="A1032" t="str">
            <v>12-17-b</v>
          </cell>
          <cell r="B1032" t="str">
            <v>P/F hydraulic Door Closer (Best Quality)</v>
          </cell>
          <cell r="C1032" t="str">
            <v>Each</v>
          </cell>
          <cell r="D1032" t="str">
            <v>124.00</v>
          </cell>
          <cell r="E1032" t="str">
            <v>1,787.75</v>
          </cell>
          <cell r="F1032" t="str">
            <v>Each</v>
          </cell>
          <cell r="G1032" t="str">
            <v>124.00</v>
          </cell>
          <cell r="H1032">
            <v>1787.75</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cell r="AF1032">
            <v>0</v>
          </cell>
          <cell r="AG1032">
            <v>0</v>
          </cell>
          <cell r="AH1032">
            <v>0</v>
          </cell>
          <cell r="AI1032">
            <v>0</v>
          </cell>
          <cell r="AJ1032" t="str">
            <v>N</v>
          </cell>
        </row>
        <row r="1033">
          <cell r="A1033" t="str">
            <v>12-18-a-01</v>
          </cell>
          <cell r="B1033" t="str">
            <v>Providing and fixing sliding bolt to doors Iron sliding bolts : 10" long</v>
          </cell>
          <cell r="C1033" t="str">
            <v>Each</v>
          </cell>
          <cell r="D1033" t="str">
            <v>57.66</v>
          </cell>
          <cell r="E1033" t="str">
            <v>200.92</v>
          </cell>
          <cell r="F1033" t="str">
            <v>Each</v>
          </cell>
          <cell r="G1033" t="str">
            <v>57.66</v>
          </cell>
          <cell r="H1033">
            <v>200.92</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cell r="AF1033">
            <v>0</v>
          </cell>
          <cell r="AG1033">
            <v>0</v>
          </cell>
          <cell r="AH1033">
            <v>0</v>
          </cell>
          <cell r="AI1033">
            <v>0</v>
          </cell>
          <cell r="AJ1033" t="str">
            <v>N</v>
          </cell>
        </row>
        <row r="1034">
          <cell r="A1034" t="str">
            <v>12-18-a-02</v>
          </cell>
          <cell r="B1034" t="str">
            <v>Providing and fixing sliding bolt to doors Iron sliding bolts : 12" long</v>
          </cell>
          <cell r="C1034" t="str">
            <v>Each</v>
          </cell>
          <cell r="D1034" t="str">
            <v>57.66</v>
          </cell>
          <cell r="E1034" t="str">
            <v>255.37</v>
          </cell>
          <cell r="F1034" t="str">
            <v>Each</v>
          </cell>
          <cell r="G1034" t="str">
            <v>57.66</v>
          </cell>
          <cell r="H1034">
            <v>255.37</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cell r="AF1034">
            <v>0</v>
          </cell>
          <cell r="AG1034">
            <v>0</v>
          </cell>
          <cell r="AH1034">
            <v>0</v>
          </cell>
          <cell r="AI1034">
            <v>0</v>
          </cell>
          <cell r="AJ1034" t="str">
            <v>N</v>
          </cell>
        </row>
        <row r="1035">
          <cell r="A1035" t="str">
            <v>12-18-b-01</v>
          </cell>
          <cell r="B1035" t="str">
            <v>Providing and fixing sliding bolt to doors CP sliding bolts : 10" long</v>
          </cell>
          <cell r="C1035" t="str">
            <v>Each</v>
          </cell>
          <cell r="D1035" t="str">
            <v>57.66</v>
          </cell>
          <cell r="E1035" t="str">
            <v>210.60</v>
          </cell>
          <cell r="F1035" t="str">
            <v>Each</v>
          </cell>
          <cell r="G1035" t="str">
            <v>57.66</v>
          </cell>
          <cell r="H1035">
            <v>210.6</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cell r="AF1035">
            <v>0</v>
          </cell>
          <cell r="AG1035">
            <v>0</v>
          </cell>
          <cell r="AH1035">
            <v>0</v>
          </cell>
          <cell r="AI1035">
            <v>0</v>
          </cell>
          <cell r="AJ1035" t="str">
            <v>N</v>
          </cell>
        </row>
        <row r="1036">
          <cell r="A1036" t="str">
            <v>12-18-b-02</v>
          </cell>
          <cell r="B1036" t="str">
            <v>Providing and fixing sliding bolt to doors CP sliding bolts : 12" long</v>
          </cell>
          <cell r="C1036" t="str">
            <v>Each</v>
          </cell>
          <cell r="D1036" t="str">
            <v>57.66</v>
          </cell>
          <cell r="E1036" t="str">
            <v>263.84</v>
          </cell>
          <cell r="F1036" t="str">
            <v>Each</v>
          </cell>
          <cell r="G1036" t="str">
            <v>57.66</v>
          </cell>
          <cell r="H1036">
            <v>263.83999999999997</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cell r="AF1036">
            <v>0</v>
          </cell>
          <cell r="AG1036">
            <v>0</v>
          </cell>
          <cell r="AH1036">
            <v>0</v>
          </cell>
          <cell r="AI1036">
            <v>0</v>
          </cell>
          <cell r="AJ1036" t="str">
            <v>N</v>
          </cell>
        </row>
        <row r="1037">
          <cell r="A1037" t="str">
            <v>12-18-c-01</v>
          </cell>
          <cell r="B1037" t="str">
            <v>Providing and fixing sliding bolt to doors Brass sliding bolts : 10" long</v>
          </cell>
          <cell r="C1037" t="str">
            <v>Each</v>
          </cell>
          <cell r="D1037" t="str">
            <v>57.66</v>
          </cell>
          <cell r="E1037" t="str">
            <v>914.82</v>
          </cell>
          <cell r="F1037" t="str">
            <v>Each</v>
          </cell>
          <cell r="G1037" t="str">
            <v>57.66</v>
          </cell>
          <cell r="H1037">
            <v>914.82</v>
          </cell>
          <cell r="I1037">
            <v>0</v>
          </cell>
          <cell r="J1037">
            <v>0</v>
          </cell>
          <cell r="K1037">
            <v>0</v>
          </cell>
          <cell r="L1037">
            <v>0</v>
          </cell>
          <cell r="M1037">
            <v>0</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cell r="AD1037">
            <v>0</v>
          </cell>
          <cell r="AE1037">
            <v>0</v>
          </cell>
          <cell r="AF1037">
            <v>0</v>
          </cell>
          <cell r="AG1037">
            <v>0</v>
          </cell>
          <cell r="AH1037">
            <v>0</v>
          </cell>
          <cell r="AI1037">
            <v>0</v>
          </cell>
          <cell r="AJ1037" t="str">
            <v>N</v>
          </cell>
        </row>
        <row r="1038">
          <cell r="A1038" t="str">
            <v>12-18-c-02</v>
          </cell>
          <cell r="B1038" t="str">
            <v>Providing and fixing sliding bolt to doors Brass sliding bolts : 12" long</v>
          </cell>
          <cell r="C1038" t="str">
            <v>Each</v>
          </cell>
          <cell r="D1038" t="str">
            <v>57.66</v>
          </cell>
          <cell r="E1038" t="str">
            <v>1,156.82</v>
          </cell>
          <cell r="F1038" t="str">
            <v>Each</v>
          </cell>
          <cell r="G1038" t="str">
            <v>57.66</v>
          </cell>
          <cell r="H1038">
            <v>1156.82</v>
          </cell>
          <cell r="I1038">
            <v>0</v>
          </cell>
          <cell r="J1038">
            <v>0</v>
          </cell>
          <cell r="K1038">
            <v>0</v>
          </cell>
          <cell r="L1038">
            <v>0</v>
          </cell>
          <cell r="M1038">
            <v>0</v>
          </cell>
          <cell r="N1038">
            <v>0</v>
          </cell>
          <cell r="O1038">
            <v>0</v>
          </cell>
          <cell r="P1038">
            <v>0</v>
          </cell>
          <cell r="Q1038">
            <v>0</v>
          </cell>
          <cell r="R1038">
            <v>0</v>
          </cell>
          <cell r="S1038">
            <v>0</v>
          </cell>
          <cell r="T1038">
            <v>0</v>
          </cell>
          <cell r="U1038">
            <v>0</v>
          </cell>
          <cell r="V1038">
            <v>0</v>
          </cell>
          <cell r="W1038">
            <v>0</v>
          </cell>
          <cell r="X1038">
            <v>0</v>
          </cell>
          <cell r="Y1038">
            <v>0</v>
          </cell>
          <cell r="Z1038">
            <v>0</v>
          </cell>
          <cell r="AA1038">
            <v>0</v>
          </cell>
          <cell r="AB1038">
            <v>0</v>
          </cell>
          <cell r="AC1038">
            <v>0</v>
          </cell>
          <cell r="AD1038">
            <v>0</v>
          </cell>
          <cell r="AE1038">
            <v>0</v>
          </cell>
          <cell r="AF1038">
            <v>0</v>
          </cell>
          <cell r="AG1038">
            <v>0</v>
          </cell>
          <cell r="AH1038">
            <v>0</v>
          </cell>
          <cell r="AI1038">
            <v>0</v>
          </cell>
          <cell r="AJ1038" t="str">
            <v>N</v>
          </cell>
        </row>
        <row r="1039">
          <cell r="A1039" t="str">
            <v>12-19-a</v>
          </cell>
          <cell r="B1039" t="str">
            <v>Extra for brass fittings to doors &amp; windows Deodar panelled, panelled+glazed or fully glazed</v>
          </cell>
          <cell r="C1039" t="str">
            <v>Sft</v>
          </cell>
          <cell r="D1039" t="str">
            <v>1.31</v>
          </cell>
          <cell r="E1039" t="str">
            <v>12.19</v>
          </cell>
          <cell r="F1039" t="str">
            <v>m2</v>
          </cell>
          <cell r="G1039" t="str">
            <v>14.14</v>
          </cell>
          <cell r="H1039">
            <v>131.16</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cell r="AF1039">
            <v>0</v>
          </cell>
          <cell r="AG1039">
            <v>0</v>
          </cell>
          <cell r="AH1039">
            <v>0</v>
          </cell>
          <cell r="AI1039">
            <v>0</v>
          </cell>
          <cell r="AJ1039" t="str">
            <v>N</v>
          </cell>
        </row>
        <row r="1040">
          <cell r="A1040" t="str">
            <v>12-19-b</v>
          </cell>
          <cell r="B1040" t="str">
            <v>Extra for brass fittings to doors &amp; windows Deodar wood wire guazed shutters</v>
          </cell>
          <cell r="C1040" t="str">
            <v>Sft</v>
          </cell>
          <cell r="D1040" t="str">
            <v>1.42</v>
          </cell>
          <cell r="E1040" t="str">
            <v>11.66</v>
          </cell>
          <cell r="F1040" t="str">
            <v>m2</v>
          </cell>
          <cell r="G1040" t="str">
            <v>15.31</v>
          </cell>
          <cell r="H1040">
            <v>125.44</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cell r="AF1040">
            <v>0</v>
          </cell>
          <cell r="AG1040">
            <v>0</v>
          </cell>
          <cell r="AH1040">
            <v>0</v>
          </cell>
          <cell r="AI1040">
            <v>0</v>
          </cell>
          <cell r="AJ1040" t="str">
            <v>N</v>
          </cell>
        </row>
        <row r="1041">
          <cell r="A1041" t="str">
            <v>12-20-a-01</v>
          </cell>
          <cell r="B1041" t="str">
            <v>Extra for providing/fixing approved quality Rim locks : Imported</v>
          </cell>
          <cell r="C1041" t="str">
            <v>Each</v>
          </cell>
          <cell r="D1041" t="str">
            <v>257.30</v>
          </cell>
          <cell r="E1041" t="str">
            <v>1,178.11</v>
          </cell>
          <cell r="F1041" t="str">
            <v>Each</v>
          </cell>
          <cell r="G1041" t="str">
            <v>257.30</v>
          </cell>
          <cell r="H1041">
            <v>1178.1099999999999</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cell r="AF1041">
            <v>0</v>
          </cell>
          <cell r="AG1041">
            <v>0</v>
          </cell>
          <cell r="AH1041">
            <v>0</v>
          </cell>
          <cell r="AI1041">
            <v>0</v>
          </cell>
          <cell r="AJ1041" t="str">
            <v>N</v>
          </cell>
        </row>
        <row r="1042">
          <cell r="A1042" t="str">
            <v>12-20-a-02</v>
          </cell>
          <cell r="B1042" t="str">
            <v>Extra for providing/fixing approved quality Rim locks : Local</v>
          </cell>
          <cell r="C1042" t="str">
            <v>Each</v>
          </cell>
          <cell r="D1042" t="str">
            <v>257.30</v>
          </cell>
          <cell r="E1042" t="str">
            <v>1,064.37</v>
          </cell>
          <cell r="F1042" t="str">
            <v>Each</v>
          </cell>
          <cell r="G1042" t="str">
            <v>257.30</v>
          </cell>
          <cell r="H1042">
            <v>1064.3699999999999</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cell r="AF1042">
            <v>0</v>
          </cell>
          <cell r="AG1042">
            <v>0</v>
          </cell>
          <cell r="AH1042">
            <v>0</v>
          </cell>
          <cell r="AI1042">
            <v>0</v>
          </cell>
          <cell r="AJ1042" t="str">
            <v>N</v>
          </cell>
        </row>
        <row r="1043">
          <cell r="A1043" t="str">
            <v>12-20-b-01</v>
          </cell>
          <cell r="B1043" t="str">
            <v>Extra for providing/fixing approved quality Rim locks : Imported</v>
          </cell>
          <cell r="C1043" t="str">
            <v>Each</v>
          </cell>
          <cell r="D1043" t="str">
            <v>177.75</v>
          </cell>
          <cell r="E1043" t="str">
            <v>1,385.33</v>
          </cell>
          <cell r="F1043" t="str">
            <v>Each</v>
          </cell>
          <cell r="G1043" t="str">
            <v>177.75</v>
          </cell>
          <cell r="H1043">
            <v>1385.33</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cell r="AF1043">
            <v>0</v>
          </cell>
          <cell r="AG1043">
            <v>0</v>
          </cell>
          <cell r="AH1043">
            <v>0</v>
          </cell>
          <cell r="AI1043">
            <v>0</v>
          </cell>
          <cell r="AJ1043" t="str">
            <v>N</v>
          </cell>
        </row>
        <row r="1044">
          <cell r="A1044" t="str">
            <v>12-20-b-02</v>
          </cell>
          <cell r="B1044" t="str">
            <v>Extra for providing/fixing approved quality Rim locks : Local</v>
          </cell>
          <cell r="C1044" t="str">
            <v>Each</v>
          </cell>
          <cell r="D1044" t="str">
            <v>177.75</v>
          </cell>
          <cell r="E1044" t="str">
            <v>1,145.75</v>
          </cell>
          <cell r="F1044" t="str">
            <v>Each</v>
          </cell>
          <cell r="G1044" t="str">
            <v>177.75</v>
          </cell>
          <cell r="H1044">
            <v>1145.75</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cell r="AF1044">
            <v>0</v>
          </cell>
          <cell r="AG1044">
            <v>0</v>
          </cell>
          <cell r="AH1044">
            <v>0</v>
          </cell>
          <cell r="AI1044">
            <v>0</v>
          </cell>
          <cell r="AJ1044" t="str">
            <v>N</v>
          </cell>
        </row>
        <row r="1045">
          <cell r="A1045" t="str">
            <v>12-21-a</v>
          </cell>
          <cell r="B1045" t="str">
            <v>Provide &amp; fix exp. metal 1/2"-3/4"mesh 16 gauge Fixed to chowkat with 1" deodar wood strip etc</v>
          </cell>
          <cell r="C1045" t="str">
            <v>Sft</v>
          </cell>
          <cell r="D1045" t="str">
            <v>20.02</v>
          </cell>
          <cell r="E1045" t="str">
            <v>209.78</v>
          </cell>
          <cell r="F1045" t="str">
            <v>m2</v>
          </cell>
          <cell r="G1045" t="str">
            <v>215.42</v>
          </cell>
          <cell r="H1045">
            <v>2257.27</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cell r="AF1045">
            <v>0</v>
          </cell>
          <cell r="AG1045">
            <v>0</v>
          </cell>
          <cell r="AH1045">
            <v>0</v>
          </cell>
          <cell r="AI1045">
            <v>0</v>
          </cell>
          <cell r="AJ1045" t="str">
            <v>N</v>
          </cell>
        </row>
        <row r="1046">
          <cell r="A1046" t="str">
            <v>12-21-b</v>
          </cell>
          <cell r="B1046" t="str">
            <v>Provide &amp; fix exp. metal 1/2"-3/4"mesh 16 gauge Fixed with 1" cover mould &amp; screws including frame</v>
          </cell>
          <cell r="C1046" t="str">
            <v>Sft</v>
          </cell>
          <cell r="D1046" t="str">
            <v>18.21</v>
          </cell>
          <cell r="E1046" t="str">
            <v>329.63</v>
          </cell>
          <cell r="F1046" t="str">
            <v>m2</v>
          </cell>
          <cell r="G1046" t="str">
            <v>195.97</v>
          </cell>
          <cell r="H1046">
            <v>3546.8</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cell r="AF1046">
            <v>0</v>
          </cell>
          <cell r="AG1046">
            <v>0</v>
          </cell>
          <cell r="AH1046">
            <v>0</v>
          </cell>
          <cell r="AI1046">
            <v>0</v>
          </cell>
          <cell r="AJ1046" t="str">
            <v>N</v>
          </cell>
        </row>
        <row r="1047">
          <cell r="A1047" t="str">
            <v>12-22-a</v>
          </cell>
          <cell r="B1047" t="str">
            <v>Provide &amp; fix deodar wood almirah 9"-12" depth including boxing with back, shelves, shutters etc</v>
          </cell>
          <cell r="C1047" t="str">
            <v>Sft</v>
          </cell>
          <cell r="D1047" t="str">
            <v>177.80</v>
          </cell>
          <cell r="E1047" t="str">
            <v>1,262.56</v>
          </cell>
          <cell r="F1047" t="str">
            <v>m2</v>
          </cell>
          <cell r="G1047" t="str">
            <v>1,913.10</v>
          </cell>
          <cell r="H1047">
            <v>13585.09</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0.3</v>
          </cell>
          <cell r="AF1047" t="str">
            <v>Kg</v>
          </cell>
          <cell r="AG1047">
            <v>3.23</v>
          </cell>
          <cell r="AH1047" t="str">
            <v>Kg</v>
          </cell>
          <cell r="AI1047">
            <v>3.53</v>
          </cell>
          <cell r="AJ1047" t="str">
            <v>Y</v>
          </cell>
        </row>
        <row r="1048">
          <cell r="A1048" t="str">
            <v>12-22-b</v>
          </cell>
          <cell r="B1048" t="str">
            <v>Provide &amp; fix deodar wood almirah 9"-12" depth With shelves, shutters etc w/o boxing &amp; back</v>
          </cell>
          <cell r="C1048" t="str">
            <v>Sft</v>
          </cell>
          <cell r="D1048" t="str">
            <v>128.18</v>
          </cell>
          <cell r="E1048" t="str">
            <v>692.57</v>
          </cell>
          <cell r="F1048" t="str">
            <v>m2</v>
          </cell>
          <cell r="G1048" t="str">
            <v>1,379.21</v>
          </cell>
          <cell r="H1048">
            <v>7452.06</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cell r="AF1048">
            <v>0</v>
          </cell>
          <cell r="AG1048">
            <v>0</v>
          </cell>
          <cell r="AH1048">
            <v>0</v>
          </cell>
          <cell r="AI1048">
            <v>0</v>
          </cell>
          <cell r="AJ1048" t="str">
            <v>N</v>
          </cell>
        </row>
        <row r="1049">
          <cell r="A1049" t="str">
            <v>12-23-a</v>
          </cell>
          <cell r="B1049" t="str">
            <v>Provide &amp; fix wooden box type wardrobe 22" deep Partal wood boxing &amp; deodar wood shelves etc</v>
          </cell>
          <cell r="C1049" t="str">
            <v>Sft</v>
          </cell>
          <cell r="D1049" t="str">
            <v>191.20</v>
          </cell>
          <cell r="E1049" t="str">
            <v>820.84</v>
          </cell>
          <cell r="F1049" t="str">
            <v>m2</v>
          </cell>
          <cell r="G1049" t="str">
            <v>2,057.35</v>
          </cell>
          <cell r="H1049">
            <v>8832.2800000000007</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cell r="AF1049">
            <v>0</v>
          </cell>
          <cell r="AG1049">
            <v>0</v>
          </cell>
          <cell r="AH1049">
            <v>0</v>
          </cell>
          <cell r="AI1049">
            <v>0</v>
          </cell>
          <cell r="AJ1049" t="str">
            <v>N</v>
          </cell>
        </row>
        <row r="1050">
          <cell r="A1050" t="str">
            <v>12-23-b</v>
          </cell>
          <cell r="B1050" t="str">
            <v>Provide &amp; fix wooden box type wardrobe 22" deep Deodar wood boxing &amp; deodar shelves etc</v>
          </cell>
          <cell r="C1050" t="str">
            <v>Sft</v>
          </cell>
          <cell r="D1050" t="str">
            <v>191.20</v>
          </cell>
          <cell r="E1050" t="str">
            <v>923.15</v>
          </cell>
          <cell r="F1050" t="str">
            <v>m2</v>
          </cell>
          <cell r="G1050" t="str">
            <v>2,057.35</v>
          </cell>
          <cell r="H1050">
            <v>9933.09</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cell r="AF1050">
            <v>0</v>
          </cell>
          <cell r="AG1050">
            <v>0</v>
          </cell>
          <cell r="AH1050">
            <v>0</v>
          </cell>
          <cell r="AI1050">
            <v>0</v>
          </cell>
          <cell r="AJ1050" t="str">
            <v>N</v>
          </cell>
        </row>
        <row r="1051">
          <cell r="A1051" t="str">
            <v>12-24-a</v>
          </cell>
          <cell r="B1051" t="str">
            <v>Provide &amp; fix chowkat for doors, windows &amp; CS windows, including holdfast etc : Teak wood</v>
          </cell>
          <cell r="C1051" t="str">
            <v>Sft</v>
          </cell>
          <cell r="D1051" t="str">
            <v>34.32</v>
          </cell>
          <cell r="E1051" t="str">
            <v>369.64</v>
          </cell>
          <cell r="F1051" t="str">
            <v>m2</v>
          </cell>
          <cell r="G1051" t="str">
            <v>369.30</v>
          </cell>
          <cell r="H1051">
            <v>3977.33</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cell r="AF1051">
            <v>0</v>
          </cell>
          <cell r="AG1051">
            <v>0</v>
          </cell>
          <cell r="AH1051">
            <v>0</v>
          </cell>
          <cell r="AI1051">
            <v>0</v>
          </cell>
          <cell r="AJ1051" t="str">
            <v>N</v>
          </cell>
        </row>
        <row r="1052">
          <cell r="A1052" t="str">
            <v>12-24-b</v>
          </cell>
          <cell r="B1052" t="str">
            <v>Provide &amp; fix chowkat for doors, windows &amp; CS windows, including holdfast etc : Shisham wood</v>
          </cell>
          <cell r="C1052" t="str">
            <v>Sft</v>
          </cell>
          <cell r="D1052" t="str">
            <v>27.68</v>
          </cell>
          <cell r="E1052" t="str">
            <v>178.26</v>
          </cell>
          <cell r="F1052" t="str">
            <v>m2</v>
          </cell>
          <cell r="G1052" t="str">
            <v>297.82</v>
          </cell>
          <cell r="H1052">
            <v>1918.04</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cell r="AF1052">
            <v>0</v>
          </cell>
          <cell r="AG1052">
            <v>0</v>
          </cell>
          <cell r="AH1052">
            <v>0</v>
          </cell>
          <cell r="AI1052">
            <v>0</v>
          </cell>
          <cell r="AJ1052" t="str">
            <v>N</v>
          </cell>
        </row>
        <row r="1053">
          <cell r="A1053" t="str">
            <v>12-24-c</v>
          </cell>
          <cell r="B1053" t="str">
            <v>Provide &amp; fix chowkat for doors, windows &amp; CS windows, including holdfast etc : Deodar wood</v>
          </cell>
          <cell r="C1053" t="str">
            <v>Sft</v>
          </cell>
          <cell r="D1053" t="str">
            <v>17.16</v>
          </cell>
          <cell r="E1053" t="str">
            <v>248.33</v>
          </cell>
          <cell r="F1053" t="str">
            <v>m2</v>
          </cell>
          <cell r="G1053" t="str">
            <v>184.65</v>
          </cell>
          <cell r="H1053">
            <v>2672.07</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cell r="AF1053">
            <v>0</v>
          </cell>
          <cell r="AG1053">
            <v>0</v>
          </cell>
          <cell r="AH1053">
            <v>0</v>
          </cell>
          <cell r="AI1053">
            <v>0</v>
          </cell>
          <cell r="AJ1053" t="str">
            <v>N</v>
          </cell>
        </row>
        <row r="1054">
          <cell r="A1054" t="str">
            <v>12-25-a</v>
          </cell>
          <cell r="B1054" t="str">
            <v>Make &amp; fix deodar planking in eave boards etc planed on both sides complete : 1" thick</v>
          </cell>
          <cell r="C1054" t="str">
            <v>100 Sft</v>
          </cell>
          <cell r="D1054" t="str">
            <v>3,410.00</v>
          </cell>
          <cell r="E1054" t="str">
            <v>35,039.35</v>
          </cell>
          <cell r="F1054" t="str">
            <v>m2</v>
          </cell>
          <cell r="G1054" t="str">
            <v>366.92</v>
          </cell>
          <cell r="H1054">
            <v>3770.23</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cell r="AF1054">
            <v>0</v>
          </cell>
          <cell r="AG1054">
            <v>0</v>
          </cell>
          <cell r="AH1054">
            <v>0</v>
          </cell>
          <cell r="AI1054">
            <v>0</v>
          </cell>
          <cell r="AJ1054" t="str">
            <v>N</v>
          </cell>
        </row>
        <row r="1055">
          <cell r="A1055" t="str">
            <v>12-25-b</v>
          </cell>
          <cell r="B1055" t="str">
            <v>Make &amp; fix deodar planking in eave boards etc planed on both sides complete : 3/4" thick</v>
          </cell>
          <cell r="C1055" t="str">
            <v>100 Sft</v>
          </cell>
          <cell r="D1055" t="str">
            <v>3,410.00</v>
          </cell>
          <cell r="E1055" t="str">
            <v>27,551.82</v>
          </cell>
          <cell r="F1055" t="str">
            <v>m2</v>
          </cell>
          <cell r="G1055" t="str">
            <v>366.92</v>
          </cell>
          <cell r="H1055">
            <v>2964.58</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cell r="AF1055">
            <v>0</v>
          </cell>
          <cell r="AG1055">
            <v>0</v>
          </cell>
          <cell r="AH1055">
            <v>0</v>
          </cell>
          <cell r="AI1055">
            <v>0</v>
          </cell>
          <cell r="AJ1055" t="str">
            <v>N</v>
          </cell>
        </row>
        <row r="1056">
          <cell r="A1056" t="str">
            <v>12-25-c</v>
          </cell>
          <cell r="B1056" t="str">
            <v>Make &amp; fix deodar planking in eave boards etc planed on both sides complete : 1/2" thick</v>
          </cell>
          <cell r="C1056" t="str">
            <v>100 Sft</v>
          </cell>
          <cell r="D1056" t="str">
            <v>3,410.00</v>
          </cell>
          <cell r="E1056" t="str">
            <v>20,095.80</v>
          </cell>
          <cell r="F1056" t="str">
            <v>m2</v>
          </cell>
          <cell r="G1056" t="str">
            <v>366.92</v>
          </cell>
          <cell r="H1056">
            <v>2162.31</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cell r="AF1056">
            <v>0</v>
          </cell>
          <cell r="AG1056">
            <v>0</v>
          </cell>
          <cell r="AH1056">
            <v>0</v>
          </cell>
          <cell r="AI1056">
            <v>0</v>
          </cell>
          <cell r="AJ1056" t="str">
            <v>N</v>
          </cell>
        </row>
        <row r="1057">
          <cell r="A1057" t="str">
            <v>12-26-a</v>
          </cell>
          <cell r="B1057" t="str">
            <v>Make &amp; fix deodar wood shelves, incl brackets 1" thick</v>
          </cell>
          <cell r="C1057" t="str">
            <v>100 Sft</v>
          </cell>
          <cell r="D1057" t="str">
            <v>3,410.00</v>
          </cell>
          <cell r="E1057" t="str">
            <v>34,954.60</v>
          </cell>
          <cell r="F1057" t="str">
            <v>m2</v>
          </cell>
          <cell r="G1057" t="str">
            <v>366.92</v>
          </cell>
          <cell r="H1057">
            <v>3761.11</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cell r="AF1057">
            <v>0</v>
          </cell>
          <cell r="AG1057">
            <v>0</v>
          </cell>
          <cell r="AH1057">
            <v>0</v>
          </cell>
          <cell r="AI1057">
            <v>0</v>
          </cell>
          <cell r="AJ1057" t="str">
            <v>N</v>
          </cell>
        </row>
        <row r="1058">
          <cell r="A1058" t="str">
            <v>12-26-b</v>
          </cell>
          <cell r="B1058" t="str">
            <v>Make &amp; fix deodar wood shelves, incl brackets 1.5" thick</v>
          </cell>
          <cell r="C1058" t="str">
            <v>100 Sft</v>
          </cell>
          <cell r="D1058" t="str">
            <v>3,410.00</v>
          </cell>
          <cell r="E1058" t="str">
            <v>49,913.73</v>
          </cell>
          <cell r="F1058" t="str">
            <v>m2</v>
          </cell>
          <cell r="G1058" t="str">
            <v>366.92</v>
          </cell>
          <cell r="H1058">
            <v>5370.72</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cell r="AF1058">
            <v>0</v>
          </cell>
          <cell r="AG1058">
            <v>0</v>
          </cell>
          <cell r="AH1058">
            <v>0</v>
          </cell>
          <cell r="AI1058">
            <v>0</v>
          </cell>
          <cell r="AJ1058" t="str">
            <v>N</v>
          </cell>
        </row>
        <row r="1059">
          <cell r="A1059" t="str">
            <v>12-26-c</v>
          </cell>
          <cell r="B1059" t="str">
            <v>Make &amp; fix deodar wood shelves, incl brackets 2" thick</v>
          </cell>
          <cell r="C1059" t="str">
            <v>100 Sft</v>
          </cell>
          <cell r="D1059" t="str">
            <v>3,410.00</v>
          </cell>
          <cell r="E1059" t="str">
            <v>64,872.86</v>
          </cell>
          <cell r="F1059" t="str">
            <v>m2</v>
          </cell>
          <cell r="G1059" t="str">
            <v>366.92</v>
          </cell>
          <cell r="H1059">
            <v>6980.32</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cell r="AF1059">
            <v>0</v>
          </cell>
          <cell r="AG1059">
            <v>0</v>
          </cell>
          <cell r="AH1059">
            <v>0</v>
          </cell>
          <cell r="AI1059">
            <v>0</v>
          </cell>
          <cell r="AJ1059" t="str">
            <v>N</v>
          </cell>
        </row>
        <row r="1060">
          <cell r="A1060" t="str">
            <v>12-27-a</v>
          </cell>
          <cell r="B1060" t="str">
            <v>Make &amp; fix cleats for doors &amp; windows including hinges and screws.</v>
          </cell>
          <cell r="C1060" t="str">
            <v>Each</v>
          </cell>
          <cell r="D1060" t="str">
            <v>48.05</v>
          </cell>
          <cell r="E1060" t="str">
            <v>108.03</v>
          </cell>
          <cell r="F1060" t="str">
            <v>Each</v>
          </cell>
          <cell r="G1060" t="str">
            <v>48.05</v>
          </cell>
          <cell r="H1060">
            <v>108.03</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cell r="AF1060">
            <v>0</v>
          </cell>
          <cell r="AG1060">
            <v>0</v>
          </cell>
          <cell r="AH1060">
            <v>0</v>
          </cell>
          <cell r="AI1060">
            <v>0</v>
          </cell>
          <cell r="AJ1060" t="str">
            <v>N</v>
          </cell>
        </row>
        <row r="1061">
          <cell r="A1061" t="str">
            <v>12-27-b</v>
          </cell>
          <cell r="B1061" t="str">
            <v>Make &amp; fix cleats with brass hooks for roof ventilators</v>
          </cell>
          <cell r="C1061" t="str">
            <v>1 No</v>
          </cell>
          <cell r="D1061" t="str">
            <v>48.05</v>
          </cell>
          <cell r="E1061" t="str">
            <v>137.35</v>
          </cell>
          <cell r="F1061" t="str">
            <v>no</v>
          </cell>
          <cell r="G1061" t="str">
            <v>48.05</v>
          </cell>
          <cell r="H1061">
            <v>137.35</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cell r="AF1061">
            <v>0</v>
          </cell>
          <cell r="AG1061">
            <v>0</v>
          </cell>
          <cell r="AH1061">
            <v>0</v>
          </cell>
          <cell r="AI1061">
            <v>0</v>
          </cell>
          <cell r="AJ1061" t="str">
            <v>N</v>
          </cell>
        </row>
        <row r="1062">
          <cell r="A1062" t="str">
            <v>12-27-c</v>
          </cell>
          <cell r="B1062" t="str">
            <v>Make &amp; fix Door stops of 1.5" dia rubber block</v>
          </cell>
          <cell r="C1062" t="str">
            <v>Each</v>
          </cell>
          <cell r="D1062" t="str">
            <v>29.45</v>
          </cell>
          <cell r="E1062" t="str">
            <v>138.35</v>
          </cell>
          <cell r="F1062" t="str">
            <v>Each</v>
          </cell>
          <cell r="G1062" t="str">
            <v>29.45</v>
          </cell>
          <cell r="H1062">
            <v>138.35</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G1062">
            <v>0</v>
          </cell>
          <cell r="AH1062">
            <v>0</v>
          </cell>
          <cell r="AI1062">
            <v>0</v>
          </cell>
          <cell r="AJ1062" t="str">
            <v>N</v>
          </cell>
        </row>
        <row r="1063">
          <cell r="A1063" t="str">
            <v>12-27-d</v>
          </cell>
          <cell r="B1063" t="str">
            <v>Make &amp; fix GI hook with clamps for doors</v>
          </cell>
          <cell r="C1063" t="str">
            <v>Each</v>
          </cell>
          <cell r="D1063" t="str">
            <v>35.34</v>
          </cell>
          <cell r="E1063" t="str">
            <v>77.69</v>
          </cell>
          <cell r="F1063" t="str">
            <v>Each</v>
          </cell>
          <cell r="G1063" t="str">
            <v>35.34</v>
          </cell>
          <cell r="H1063">
            <v>77.69</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cell r="AF1063">
            <v>0</v>
          </cell>
          <cell r="AG1063">
            <v>0</v>
          </cell>
          <cell r="AH1063">
            <v>0</v>
          </cell>
          <cell r="AI1063">
            <v>0</v>
          </cell>
          <cell r="AJ1063" t="str">
            <v>N</v>
          </cell>
        </row>
        <row r="1064">
          <cell r="A1064" t="str">
            <v>12-28-a</v>
          </cell>
          <cell r="B1064" t="str">
            <v>Teak wood railing of any shape &amp; design including bends, corners, polishing etc complete</v>
          </cell>
          <cell r="C1064" t="str">
            <v>Rft</v>
          </cell>
          <cell r="D1064" t="str">
            <v>162.63</v>
          </cell>
          <cell r="E1064" t="str">
            <v>1,174.07</v>
          </cell>
          <cell r="F1064" t="str">
            <v>m</v>
          </cell>
          <cell r="G1064" t="str">
            <v>533.55</v>
          </cell>
          <cell r="H1064">
            <v>3851.93</v>
          </cell>
          <cell r="I1064">
            <v>0</v>
          </cell>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cell r="AD1064">
            <v>0</v>
          </cell>
          <cell r="AE1064">
            <v>0</v>
          </cell>
          <cell r="AF1064">
            <v>0</v>
          </cell>
          <cell r="AG1064">
            <v>0</v>
          </cell>
          <cell r="AH1064">
            <v>0</v>
          </cell>
          <cell r="AI1064">
            <v>0</v>
          </cell>
          <cell r="AJ1064" t="str">
            <v>N</v>
          </cell>
        </row>
        <row r="1065">
          <cell r="A1065" t="str">
            <v>12-28-b</v>
          </cell>
          <cell r="B1065" t="str">
            <v>Shisham wood railing of any shape &amp; design including bends, corners, polishing etc complete</v>
          </cell>
          <cell r="C1065" t="str">
            <v>Rft</v>
          </cell>
          <cell r="D1065" t="str">
            <v>162.63</v>
          </cell>
          <cell r="E1065" t="str">
            <v>846.24</v>
          </cell>
          <cell r="F1065" t="str">
            <v>m</v>
          </cell>
          <cell r="G1065" t="str">
            <v>533.55</v>
          </cell>
          <cell r="H1065">
            <v>2776.38</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cell r="AF1065">
            <v>0</v>
          </cell>
          <cell r="AG1065">
            <v>0</v>
          </cell>
          <cell r="AH1065">
            <v>0</v>
          </cell>
          <cell r="AI1065">
            <v>0</v>
          </cell>
          <cell r="AJ1065" t="str">
            <v>N</v>
          </cell>
        </row>
        <row r="1066">
          <cell r="A1066" t="str">
            <v>12-29</v>
          </cell>
          <cell r="B1066" t="str">
            <v>Deodar wood dado or picture rail 3"x1.5" as per approved design, including moulding etc. complete</v>
          </cell>
          <cell r="C1066" t="str">
            <v>Rft</v>
          </cell>
          <cell r="D1066" t="str">
            <v>68.57</v>
          </cell>
          <cell r="E1066" t="str">
            <v>414.09</v>
          </cell>
          <cell r="F1066" t="str">
            <v>m</v>
          </cell>
          <cell r="G1066" t="str">
            <v>224.97</v>
          </cell>
          <cell r="H1066">
            <v>1358.55</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cell r="AF1066">
            <v>0</v>
          </cell>
          <cell r="AG1066">
            <v>0</v>
          </cell>
          <cell r="AH1066">
            <v>0</v>
          </cell>
          <cell r="AI1066">
            <v>0</v>
          </cell>
          <cell r="AJ1066" t="str">
            <v>N</v>
          </cell>
        </row>
        <row r="1067">
          <cell r="A1067" t="str">
            <v>12-30-a</v>
          </cell>
          <cell r="B1067" t="str">
            <v>Sawing wood by hand : Soft wood (deodar, kail or chir)</v>
          </cell>
          <cell r="C1067" t="str">
            <v>100 Sft</v>
          </cell>
          <cell r="D1067" t="str">
            <v>1,395.00</v>
          </cell>
          <cell r="E1067" t="str">
            <v>1,395.00</v>
          </cell>
          <cell r="F1067" t="str">
            <v>m2</v>
          </cell>
          <cell r="G1067" t="str">
            <v>150.10</v>
          </cell>
          <cell r="H1067">
            <v>150.1</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cell r="AF1067">
            <v>0</v>
          </cell>
          <cell r="AG1067">
            <v>0</v>
          </cell>
          <cell r="AH1067">
            <v>0</v>
          </cell>
          <cell r="AI1067">
            <v>0</v>
          </cell>
          <cell r="AJ1067" t="str">
            <v>N</v>
          </cell>
        </row>
        <row r="1068">
          <cell r="A1068" t="str">
            <v>12-30-b</v>
          </cell>
          <cell r="B1068" t="str">
            <v>Sawing wood by hand : Hard wood (shisham, kikar, teak or sahl)</v>
          </cell>
          <cell r="C1068" t="str">
            <v>100 Sft</v>
          </cell>
          <cell r="D1068" t="str">
            <v>2,790.00</v>
          </cell>
          <cell r="E1068" t="str">
            <v>2,790.00</v>
          </cell>
          <cell r="F1068" t="str">
            <v>m2</v>
          </cell>
          <cell r="G1068" t="str">
            <v>300.20</v>
          </cell>
          <cell r="H1068">
            <v>300.2</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cell r="AF1068">
            <v>0</v>
          </cell>
          <cell r="AG1068">
            <v>0</v>
          </cell>
          <cell r="AH1068">
            <v>0</v>
          </cell>
          <cell r="AI1068">
            <v>0</v>
          </cell>
          <cell r="AJ1068" t="str">
            <v>N</v>
          </cell>
        </row>
        <row r="1069">
          <cell r="A1069" t="str">
            <v>12-31-a</v>
          </cell>
          <cell r="B1069" t="str">
            <v>Sawing wood by machine : Soft Wood</v>
          </cell>
          <cell r="C1069" t="str">
            <v>100 Sft</v>
          </cell>
          <cell r="D1069" t="str">
            <v>766.01</v>
          </cell>
          <cell r="E1069" t="str">
            <v>766.01</v>
          </cell>
          <cell r="F1069" t="str">
            <v>m2</v>
          </cell>
          <cell r="G1069" t="str">
            <v>82.42</v>
          </cell>
          <cell r="H1069">
            <v>82.42</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cell r="AF1069">
            <v>0</v>
          </cell>
          <cell r="AG1069">
            <v>0</v>
          </cell>
          <cell r="AH1069">
            <v>0</v>
          </cell>
          <cell r="AI1069">
            <v>0</v>
          </cell>
          <cell r="AJ1069" t="str">
            <v>N</v>
          </cell>
        </row>
        <row r="1070">
          <cell r="A1070" t="str">
            <v>12-31-b</v>
          </cell>
          <cell r="B1070" t="str">
            <v>Sawing wood by machine : Hard Wood</v>
          </cell>
          <cell r="C1070" t="str">
            <v>100 Sft</v>
          </cell>
          <cell r="D1070" t="str">
            <v>826.77</v>
          </cell>
          <cell r="E1070" t="str">
            <v>826.77</v>
          </cell>
          <cell r="F1070" t="str">
            <v>m2</v>
          </cell>
          <cell r="G1070" t="str">
            <v>88.96</v>
          </cell>
          <cell r="H1070">
            <v>88.96</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cell r="AF1070">
            <v>0</v>
          </cell>
          <cell r="AG1070">
            <v>0</v>
          </cell>
          <cell r="AH1070">
            <v>0</v>
          </cell>
          <cell r="AI1070">
            <v>0</v>
          </cell>
          <cell r="AJ1070" t="str">
            <v>N</v>
          </cell>
        </row>
        <row r="1071">
          <cell r="A1071" t="str">
            <v>12-32</v>
          </cell>
          <cell r="B1071" t="str">
            <v>Making and fixing sun-shade of deodar wood including fixing brackets</v>
          </cell>
          <cell r="C1071" t="str">
            <v>100 Sft</v>
          </cell>
          <cell r="D1071" t="str">
            <v>4,371.00</v>
          </cell>
          <cell r="E1071" t="str">
            <v>41,782.99</v>
          </cell>
          <cell r="F1071" t="str">
            <v>m2</v>
          </cell>
          <cell r="G1071" t="str">
            <v>470.32</v>
          </cell>
          <cell r="H1071">
            <v>4495.8500000000004</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cell r="AF1071">
            <v>0</v>
          </cell>
          <cell r="AG1071">
            <v>0</v>
          </cell>
          <cell r="AH1071">
            <v>0</v>
          </cell>
          <cell r="AI1071">
            <v>0</v>
          </cell>
          <cell r="AJ1071" t="str">
            <v>N</v>
          </cell>
        </row>
        <row r="1072">
          <cell r="A1072" t="str">
            <v>12-33</v>
          </cell>
          <cell r="B1072" t="str">
            <v>Making and fixing 1" thick kail or chir wooden notice board with frame</v>
          </cell>
          <cell r="C1072" t="str">
            <v>Sft</v>
          </cell>
          <cell r="D1072" t="str">
            <v>53.39</v>
          </cell>
          <cell r="E1072" t="str">
            <v>229.17</v>
          </cell>
          <cell r="F1072" t="str">
            <v>m2</v>
          </cell>
          <cell r="G1072" t="str">
            <v>574.46</v>
          </cell>
          <cell r="H1072">
            <v>2465.83</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cell r="AF1072">
            <v>0</v>
          </cell>
          <cell r="AG1072">
            <v>0</v>
          </cell>
          <cell r="AH1072">
            <v>0</v>
          </cell>
          <cell r="AI1072">
            <v>0</v>
          </cell>
          <cell r="AJ1072" t="str">
            <v>N</v>
          </cell>
        </row>
        <row r="1073">
          <cell r="A1073" t="str">
            <v>12-34</v>
          </cell>
          <cell r="B1073" t="str">
            <v>Making deodar punkha pole 10'x6"x6"</v>
          </cell>
          <cell r="C1073" t="str">
            <v>Each</v>
          </cell>
          <cell r="D1073" t="str">
            <v>392.40</v>
          </cell>
          <cell r="E1073" t="str">
            <v>8,772.86</v>
          </cell>
          <cell r="F1073" t="str">
            <v>Each</v>
          </cell>
          <cell r="G1073" t="str">
            <v>392.40</v>
          </cell>
          <cell r="H1073">
            <v>8772.86</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cell r="AF1073">
            <v>0</v>
          </cell>
          <cell r="AG1073">
            <v>0</v>
          </cell>
          <cell r="AH1073">
            <v>0</v>
          </cell>
          <cell r="AI1073">
            <v>0</v>
          </cell>
          <cell r="AJ1073" t="str">
            <v>N</v>
          </cell>
        </row>
        <row r="1074">
          <cell r="A1074" t="str">
            <v>12-35</v>
          </cell>
          <cell r="B1074" t="str">
            <v>Dismantling and refixing eave boards</v>
          </cell>
          <cell r="C1074" t="str">
            <v>Rft</v>
          </cell>
          <cell r="D1074" t="str">
            <v>19.63</v>
          </cell>
          <cell r="E1074" t="str">
            <v>19.63</v>
          </cell>
          <cell r="F1074" t="str">
            <v>m</v>
          </cell>
          <cell r="G1074" t="str">
            <v>64.41</v>
          </cell>
          <cell r="H1074">
            <v>64.41</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cell r="AF1074">
            <v>0</v>
          </cell>
          <cell r="AG1074">
            <v>0</v>
          </cell>
          <cell r="AH1074">
            <v>0</v>
          </cell>
          <cell r="AI1074">
            <v>0</v>
          </cell>
          <cell r="AJ1074" t="str">
            <v>N</v>
          </cell>
        </row>
        <row r="1075">
          <cell r="A1075" t="str">
            <v>12-36</v>
          </cell>
          <cell r="B1075" t="str">
            <v>Wooden stair-cases complete 2'-3' wide frame 1.5" thick planks of deodar wood including hand rails</v>
          </cell>
          <cell r="C1075" t="str">
            <v>Rft</v>
          </cell>
          <cell r="D1075" t="str">
            <v>196.33</v>
          </cell>
          <cell r="E1075" t="str">
            <v>2,432.05</v>
          </cell>
          <cell r="F1075" t="str">
            <v>m</v>
          </cell>
          <cell r="G1075" t="str">
            <v>644.14</v>
          </cell>
          <cell r="H1075">
            <v>7979.17</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cell r="AF1075">
            <v>0</v>
          </cell>
          <cell r="AG1075">
            <v>0</v>
          </cell>
          <cell r="AH1075">
            <v>0</v>
          </cell>
          <cell r="AI1075">
            <v>0</v>
          </cell>
          <cell r="AJ1075" t="str">
            <v>N</v>
          </cell>
        </row>
        <row r="1076">
          <cell r="A1076" t="str">
            <v>12-37-a-01</v>
          </cell>
          <cell r="B1076" t="str">
            <v>Providing and fixing partition including framework : Sheet on one side of frame : Hard board</v>
          </cell>
          <cell r="C1076" t="str">
            <v>100 Sft</v>
          </cell>
          <cell r="D1076" t="str">
            <v>1,178.00</v>
          </cell>
          <cell r="E1076" t="str">
            <v>8,494.87</v>
          </cell>
          <cell r="F1076" t="str">
            <v>m2</v>
          </cell>
          <cell r="G1076" t="str">
            <v>126.75</v>
          </cell>
          <cell r="H1076">
            <v>914.05</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cell r="AF1076">
            <v>0</v>
          </cell>
          <cell r="AG1076">
            <v>0</v>
          </cell>
          <cell r="AH1076">
            <v>0</v>
          </cell>
          <cell r="AI1076">
            <v>0</v>
          </cell>
          <cell r="AJ1076" t="str">
            <v>N</v>
          </cell>
        </row>
        <row r="1077">
          <cell r="A1077" t="str">
            <v>12-37-a-02</v>
          </cell>
          <cell r="B1077" t="str">
            <v>Providing and fixing partition including framework : Sheet on one side of frame : Ply wood 1/4" thick</v>
          </cell>
          <cell r="C1077" t="str">
            <v>100 Sft</v>
          </cell>
          <cell r="D1077" t="str">
            <v>1,178.00</v>
          </cell>
          <cell r="E1077" t="str">
            <v>8,761.07</v>
          </cell>
          <cell r="F1077" t="str">
            <v>m2</v>
          </cell>
          <cell r="G1077" t="str">
            <v>126.75</v>
          </cell>
          <cell r="H1077">
            <v>942.69</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cell r="AF1077">
            <v>0</v>
          </cell>
          <cell r="AG1077">
            <v>0</v>
          </cell>
          <cell r="AH1077">
            <v>0</v>
          </cell>
          <cell r="AI1077">
            <v>0</v>
          </cell>
          <cell r="AJ1077" t="str">
            <v>N</v>
          </cell>
        </row>
        <row r="1078">
          <cell r="A1078" t="str">
            <v>12-37-a-03</v>
          </cell>
          <cell r="B1078" t="str">
            <v>Providing and fixing partition including framework : Sheet on one side of frame : Masonite</v>
          </cell>
          <cell r="C1078" t="str">
            <v>100 Sft</v>
          </cell>
          <cell r="D1078" t="str">
            <v>1,178.00</v>
          </cell>
          <cell r="E1078" t="str">
            <v>11,421.86</v>
          </cell>
          <cell r="F1078" t="str">
            <v>m2</v>
          </cell>
          <cell r="G1078" t="str">
            <v>126.75</v>
          </cell>
          <cell r="H1078">
            <v>1228.99</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cell r="AF1078">
            <v>0</v>
          </cell>
          <cell r="AG1078">
            <v>0</v>
          </cell>
          <cell r="AH1078">
            <v>0</v>
          </cell>
          <cell r="AI1078">
            <v>0</v>
          </cell>
          <cell r="AJ1078" t="str">
            <v>N</v>
          </cell>
        </row>
        <row r="1079">
          <cell r="A1079" t="str">
            <v>12-37-b-01</v>
          </cell>
          <cell r="B1079" t="str">
            <v>Providing and fixing partition including framework : Sheets on both sides of frame : Hard board</v>
          </cell>
          <cell r="C1079" t="str">
            <v>100 Sft</v>
          </cell>
          <cell r="D1079" t="str">
            <v>2,139.00</v>
          </cell>
          <cell r="E1079" t="str">
            <v>10,843.74</v>
          </cell>
          <cell r="F1079" t="str">
            <v>m2</v>
          </cell>
          <cell r="G1079" t="str">
            <v>230.16</v>
          </cell>
          <cell r="H1079">
            <v>1166.79</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cell r="AF1079">
            <v>0</v>
          </cell>
          <cell r="AG1079">
            <v>0</v>
          </cell>
          <cell r="AH1079">
            <v>0</v>
          </cell>
          <cell r="AI1079">
            <v>0</v>
          </cell>
          <cell r="AJ1079" t="str">
            <v>N</v>
          </cell>
        </row>
        <row r="1080">
          <cell r="A1080" t="str">
            <v>12-37-b-02</v>
          </cell>
          <cell r="B1080" t="str">
            <v>Providing and fixing partition including framework : Sheets on both sides of frame : Ply wood 1/4"</v>
          </cell>
          <cell r="C1080" t="str">
            <v>100 Sft</v>
          </cell>
          <cell r="D1080" t="str">
            <v>2,139.00</v>
          </cell>
          <cell r="E1080" t="str">
            <v>11,318.06</v>
          </cell>
          <cell r="F1080" t="str">
            <v>m2</v>
          </cell>
          <cell r="G1080" t="str">
            <v>230.16</v>
          </cell>
          <cell r="H1080">
            <v>1217.82</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cell r="AF1080">
            <v>0</v>
          </cell>
          <cell r="AG1080">
            <v>0</v>
          </cell>
          <cell r="AH1080">
            <v>0</v>
          </cell>
          <cell r="AI1080">
            <v>0</v>
          </cell>
          <cell r="AJ1080" t="str">
            <v>N</v>
          </cell>
        </row>
        <row r="1081">
          <cell r="A1081" t="str">
            <v>12-37-b-03</v>
          </cell>
          <cell r="B1081" t="str">
            <v>Providing and fixing partition including framework : Sheets on both sides of frame : Masonite</v>
          </cell>
          <cell r="C1081" t="str">
            <v>100 Sft</v>
          </cell>
          <cell r="D1081" t="str">
            <v>2,139.00</v>
          </cell>
          <cell r="E1081" t="str">
            <v>16,109.66</v>
          </cell>
          <cell r="F1081" t="str">
            <v>m2</v>
          </cell>
          <cell r="G1081" t="str">
            <v>230.16</v>
          </cell>
          <cell r="H1081">
            <v>1733.4</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cell r="AF1081">
            <v>0</v>
          </cell>
          <cell r="AG1081">
            <v>0</v>
          </cell>
          <cell r="AH1081">
            <v>0</v>
          </cell>
          <cell r="AI1081">
            <v>0</v>
          </cell>
          <cell r="AJ1081" t="str">
            <v>N</v>
          </cell>
        </row>
        <row r="1082">
          <cell r="A1082" t="str">
            <v>12-38-a</v>
          </cell>
          <cell r="B1082" t="str">
            <v>Providing and fixing ceiling, including frame work : Hard board</v>
          </cell>
          <cell r="C1082" t="str">
            <v>100 Sft</v>
          </cell>
          <cell r="D1082" t="str">
            <v>3,224.00</v>
          </cell>
          <cell r="E1082" t="str">
            <v>10,540.87</v>
          </cell>
          <cell r="F1082" t="str">
            <v>m2</v>
          </cell>
          <cell r="G1082" t="str">
            <v>346.90</v>
          </cell>
          <cell r="H1082">
            <v>1134.2</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cell r="AF1082">
            <v>0</v>
          </cell>
          <cell r="AG1082">
            <v>0</v>
          </cell>
          <cell r="AH1082">
            <v>0</v>
          </cell>
          <cell r="AI1082">
            <v>0</v>
          </cell>
          <cell r="AJ1082" t="str">
            <v>N</v>
          </cell>
        </row>
        <row r="1083">
          <cell r="A1083" t="str">
            <v>12-38-b</v>
          </cell>
          <cell r="B1083" t="str">
            <v>Providing and fixing ceiling, including frame work : Chip Board</v>
          </cell>
          <cell r="C1083" t="str">
            <v>100 Sft</v>
          </cell>
          <cell r="D1083" t="str">
            <v>3,224.00</v>
          </cell>
          <cell r="E1083" t="str">
            <v>13,477.54</v>
          </cell>
          <cell r="F1083" t="str">
            <v>m2</v>
          </cell>
          <cell r="G1083" t="str">
            <v>346.90</v>
          </cell>
          <cell r="H1083">
            <v>1450.18</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cell r="AF1083">
            <v>0</v>
          </cell>
          <cell r="AG1083">
            <v>0</v>
          </cell>
          <cell r="AH1083">
            <v>0</v>
          </cell>
          <cell r="AI1083">
            <v>0</v>
          </cell>
          <cell r="AJ1083" t="str">
            <v>N</v>
          </cell>
        </row>
        <row r="1084">
          <cell r="A1084" t="str">
            <v>12-38-c</v>
          </cell>
          <cell r="B1084" t="str">
            <v>Providing and fixing ceiling, including frame work : Ply wood 1/4" thick</v>
          </cell>
          <cell r="C1084" t="str">
            <v>100 Sft</v>
          </cell>
          <cell r="D1084" t="str">
            <v>3,224.00</v>
          </cell>
          <cell r="E1084" t="str">
            <v>10,750.20</v>
          </cell>
          <cell r="F1084" t="str">
            <v>m2</v>
          </cell>
          <cell r="G1084" t="str">
            <v>346.90</v>
          </cell>
          <cell r="H1084">
            <v>1156.72</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cell r="AF1084">
            <v>0</v>
          </cell>
          <cell r="AG1084">
            <v>0</v>
          </cell>
          <cell r="AH1084">
            <v>0</v>
          </cell>
          <cell r="AI1084">
            <v>0</v>
          </cell>
          <cell r="AJ1084" t="str">
            <v>N</v>
          </cell>
        </row>
        <row r="1085">
          <cell r="A1085" t="str">
            <v>12-38-d</v>
          </cell>
          <cell r="B1085" t="str">
            <v>Providing and fixing ceiling, including frame work : Masonite</v>
          </cell>
          <cell r="C1085" t="str">
            <v>100 Sft</v>
          </cell>
          <cell r="D1085" t="str">
            <v>3,224.00</v>
          </cell>
          <cell r="E1085" t="str">
            <v>14,181.76</v>
          </cell>
          <cell r="F1085" t="str">
            <v>m2</v>
          </cell>
          <cell r="G1085" t="str">
            <v>346.90</v>
          </cell>
          <cell r="H1085">
            <v>1525.96</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cell r="AF1085">
            <v>0</v>
          </cell>
          <cell r="AG1085">
            <v>0</v>
          </cell>
          <cell r="AH1085">
            <v>0</v>
          </cell>
          <cell r="AI1085">
            <v>0</v>
          </cell>
          <cell r="AJ1085" t="str">
            <v>N</v>
          </cell>
        </row>
        <row r="1086">
          <cell r="A1086" t="str">
            <v>12-39-a-01</v>
          </cell>
          <cell r="B1086" t="str">
            <v>Provide &amp; fix, thermorpore false ceiling complete Deodar wood frame panelling : 3/4" thick</v>
          </cell>
          <cell r="C1086" t="str">
            <v>100 Sft</v>
          </cell>
          <cell r="D1086" t="str">
            <v>2,387.00</v>
          </cell>
          <cell r="E1086" t="str">
            <v>12,727.66</v>
          </cell>
          <cell r="F1086" t="str">
            <v>m2</v>
          </cell>
          <cell r="G1086" t="str">
            <v>256.84</v>
          </cell>
          <cell r="H1086">
            <v>1369.5</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cell r="AF1086">
            <v>0</v>
          </cell>
          <cell r="AG1086">
            <v>0</v>
          </cell>
          <cell r="AH1086">
            <v>0</v>
          </cell>
          <cell r="AI1086">
            <v>0</v>
          </cell>
          <cell r="AJ1086" t="str">
            <v>N</v>
          </cell>
        </row>
        <row r="1087">
          <cell r="A1087" t="str">
            <v>12-39-a-02</v>
          </cell>
          <cell r="B1087" t="str">
            <v>Provide &amp; fix, thermorpore false ceiling complete Deodar wood frame panelling : 1" thick</v>
          </cell>
          <cell r="C1087" t="str">
            <v>100 Sft</v>
          </cell>
          <cell r="D1087" t="str">
            <v>2,387.00</v>
          </cell>
          <cell r="E1087" t="str">
            <v>14,078.02</v>
          </cell>
          <cell r="F1087" t="str">
            <v>m2</v>
          </cell>
          <cell r="G1087" t="str">
            <v>256.84</v>
          </cell>
          <cell r="H1087">
            <v>1514.79</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cell r="AF1087">
            <v>0</v>
          </cell>
          <cell r="AG1087">
            <v>0</v>
          </cell>
          <cell r="AH1087">
            <v>0</v>
          </cell>
          <cell r="AI1087">
            <v>0</v>
          </cell>
          <cell r="AJ1087" t="str">
            <v>N</v>
          </cell>
        </row>
        <row r="1088">
          <cell r="A1088" t="str">
            <v>12-39-b-01</v>
          </cell>
          <cell r="B1088" t="str">
            <v>Provide &amp; fix, thermorpore false ceiling complete Partal wood frame panelling : 3/4" thick</v>
          </cell>
          <cell r="C1088" t="str">
            <v>100 Sft</v>
          </cell>
          <cell r="D1088" t="str">
            <v>2,387.00</v>
          </cell>
          <cell r="E1088" t="str">
            <v>8,002.61</v>
          </cell>
          <cell r="F1088" t="str">
            <v>m2</v>
          </cell>
          <cell r="G1088" t="str">
            <v>256.84</v>
          </cell>
          <cell r="H1088">
            <v>861.08</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cell r="AF1088">
            <v>0</v>
          </cell>
          <cell r="AG1088">
            <v>0</v>
          </cell>
          <cell r="AH1088">
            <v>0</v>
          </cell>
          <cell r="AI1088">
            <v>0</v>
          </cell>
          <cell r="AJ1088" t="str">
            <v>N</v>
          </cell>
        </row>
        <row r="1089">
          <cell r="A1089" t="str">
            <v>12-39-b-02</v>
          </cell>
          <cell r="B1089" t="str">
            <v>Provide &amp; fix, thermorpore false ceiling complete Partal wood frame panelling : 1" thick</v>
          </cell>
          <cell r="C1089" t="str">
            <v>100 Sft</v>
          </cell>
          <cell r="D1089" t="str">
            <v>2,387.00</v>
          </cell>
          <cell r="E1089" t="str">
            <v>9,158.76</v>
          </cell>
          <cell r="F1089" t="str">
            <v>m2</v>
          </cell>
          <cell r="G1089" t="str">
            <v>256.84</v>
          </cell>
          <cell r="H1089">
            <v>985.48</v>
          </cell>
          <cell r="I1089">
            <v>0</v>
          </cell>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0</v>
          </cell>
          <cell r="Z1089">
            <v>0</v>
          </cell>
          <cell r="AA1089">
            <v>0</v>
          </cell>
          <cell r="AB1089">
            <v>0</v>
          </cell>
          <cell r="AC1089">
            <v>0</v>
          </cell>
          <cell r="AD1089">
            <v>0</v>
          </cell>
          <cell r="AE1089">
            <v>0</v>
          </cell>
          <cell r="AF1089">
            <v>0</v>
          </cell>
          <cell r="AG1089">
            <v>0</v>
          </cell>
          <cell r="AH1089">
            <v>0</v>
          </cell>
          <cell r="AI1089">
            <v>0</v>
          </cell>
          <cell r="AJ1089" t="str">
            <v>N</v>
          </cell>
        </row>
        <row r="1090">
          <cell r="A1090" t="str">
            <v>12-40</v>
          </cell>
          <cell r="B1090" t="str">
            <v>Supply and Fixing accoustic miller fibre tile ceiling fixed with aluminium tee hung by GI wire fixed in roof</v>
          </cell>
          <cell r="C1090" t="str">
            <v>100 Sft</v>
          </cell>
          <cell r="D1090" t="str">
            <v>2,033.60</v>
          </cell>
          <cell r="E1090" t="str">
            <v>15,250.43</v>
          </cell>
          <cell r="F1090" t="str">
            <v>m2</v>
          </cell>
          <cell r="G1090" t="str">
            <v>218.82</v>
          </cell>
          <cell r="H1090">
            <v>1640.95</v>
          </cell>
          <cell r="I1090">
            <v>0</v>
          </cell>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0</v>
          </cell>
          <cell r="AC1090">
            <v>0</v>
          </cell>
          <cell r="AD1090">
            <v>0</v>
          </cell>
          <cell r="AE1090">
            <v>0</v>
          </cell>
          <cell r="AF1090">
            <v>0</v>
          </cell>
          <cell r="AG1090">
            <v>0</v>
          </cell>
          <cell r="AH1090">
            <v>0</v>
          </cell>
          <cell r="AI1090">
            <v>0</v>
          </cell>
          <cell r="AJ1090" t="str">
            <v>N</v>
          </cell>
        </row>
        <row r="1091">
          <cell r="A1091" t="str">
            <v>12-41-a</v>
          </cell>
          <cell r="B1091" t="str">
            <v>Fixing Door including chowkats</v>
          </cell>
          <cell r="C1091" t="str">
            <v>Each</v>
          </cell>
          <cell r="D1091" t="str">
            <v>480.50</v>
          </cell>
          <cell r="E1091" t="str">
            <v>480.50</v>
          </cell>
          <cell r="F1091" t="str">
            <v>Each</v>
          </cell>
          <cell r="G1091" t="str">
            <v>480.50</v>
          </cell>
          <cell r="H1091">
            <v>480.5</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cell r="AF1091">
            <v>0</v>
          </cell>
          <cell r="AG1091">
            <v>0</v>
          </cell>
          <cell r="AH1091">
            <v>0</v>
          </cell>
          <cell r="AI1091">
            <v>0</v>
          </cell>
          <cell r="AJ1091" t="str">
            <v>N</v>
          </cell>
        </row>
        <row r="1092">
          <cell r="A1092" t="str">
            <v>12-41-b</v>
          </cell>
          <cell r="B1092" t="str">
            <v>Fixing Windows including chowkats</v>
          </cell>
          <cell r="C1092" t="str">
            <v>Each</v>
          </cell>
          <cell r="D1092" t="str">
            <v>240.25</v>
          </cell>
          <cell r="E1092" t="str">
            <v>240.25</v>
          </cell>
          <cell r="F1092" t="str">
            <v>Each</v>
          </cell>
          <cell r="G1092" t="str">
            <v>240.25</v>
          </cell>
          <cell r="H1092">
            <v>240.25</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cell r="AF1092">
            <v>0</v>
          </cell>
          <cell r="AG1092">
            <v>0</v>
          </cell>
          <cell r="AH1092">
            <v>0</v>
          </cell>
          <cell r="AI1092">
            <v>0</v>
          </cell>
          <cell r="AJ1092" t="str">
            <v>N</v>
          </cell>
        </row>
        <row r="1093">
          <cell r="A1093" t="str">
            <v>12-42-a</v>
          </cell>
          <cell r="B1093" t="str">
            <v>Glazing with panes (16-18 oz) including cost of putty</v>
          </cell>
          <cell r="C1093" t="str">
            <v>Sft</v>
          </cell>
          <cell r="D1093" t="str">
            <v>21.04</v>
          </cell>
          <cell r="E1093" t="str">
            <v>69.51</v>
          </cell>
          <cell r="F1093" t="str">
            <v>m2</v>
          </cell>
          <cell r="G1093" t="str">
            <v>226.34</v>
          </cell>
          <cell r="H1093">
            <v>747.97</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cell r="AF1093">
            <v>0</v>
          </cell>
          <cell r="AG1093">
            <v>0</v>
          </cell>
          <cell r="AH1093">
            <v>0</v>
          </cell>
          <cell r="AI1093">
            <v>0</v>
          </cell>
          <cell r="AJ1093" t="str">
            <v>N</v>
          </cell>
        </row>
        <row r="1094">
          <cell r="A1094" t="str">
            <v>12-42-b</v>
          </cell>
          <cell r="B1094" t="str">
            <v>Glazing with panes (16-18 oz) using deodar wooden fillets &amp; putty</v>
          </cell>
          <cell r="C1094" t="str">
            <v>Sft</v>
          </cell>
          <cell r="D1094" t="str">
            <v>26.57</v>
          </cell>
          <cell r="E1094" t="str">
            <v>95.27</v>
          </cell>
          <cell r="F1094" t="str">
            <v>m2</v>
          </cell>
          <cell r="G1094" t="str">
            <v>285.91</v>
          </cell>
          <cell r="H1094">
            <v>1025.1500000000001</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cell r="AF1094">
            <v>0</v>
          </cell>
          <cell r="AG1094">
            <v>0</v>
          </cell>
          <cell r="AH1094">
            <v>0</v>
          </cell>
          <cell r="AI1094">
            <v>0</v>
          </cell>
          <cell r="AJ1094" t="str">
            <v>N</v>
          </cell>
        </row>
        <row r="1095">
          <cell r="A1095" t="str">
            <v>12-42-c</v>
          </cell>
          <cell r="B1095" t="str">
            <v>Glazing with panes (24-26 oz) using putty &amp; deodar wooden fillets</v>
          </cell>
          <cell r="C1095" t="str">
            <v>Sft</v>
          </cell>
          <cell r="D1095" t="str">
            <v>26.57</v>
          </cell>
          <cell r="E1095" t="str">
            <v>95.27</v>
          </cell>
          <cell r="F1095" t="str">
            <v>m2</v>
          </cell>
          <cell r="G1095" t="str">
            <v>285.91</v>
          </cell>
          <cell r="H1095">
            <v>1025.1500000000001</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cell r="AF1095">
            <v>0</v>
          </cell>
          <cell r="AG1095">
            <v>0</v>
          </cell>
          <cell r="AH1095">
            <v>0</v>
          </cell>
          <cell r="AI1095">
            <v>0</v>
          </cell>
          <cell r="AJ1095" t="str">
            <v>N</v>
          </cell>
        </row>
        <row r="1096">
          <cell r="A1096" t="str">
            <v>12-43-a</v>
          </cell>
          <cell r="B1096" t="str">
            <v>Cutting to required size &amp; fixing glass panes with putty.</v>
          </cell>
          <cell r="C1096" t="str">
            <v>100 Sft</v>
          </cell>
          <cell r="D1096" t="str">
            <v>294.50</v>
          </cell>
          <cell r="E1096" t="str">
            <v>457.85</v>
          </cell>
          <cell r="F1096" t="str">
            <v>m2</v>
          </cell>
          <cell r="G1096" t="str">
            <v>31.69</v>
          </cell>
          <cell r="H1096">
            <v>49.26</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cell r="AF1096">
            <v>0</v>
          </cell>
          <cell r="AG1096">
            <v>0</v>
          </cell>
          <cell r="AH1096">
            <v>0</v>
          </cell>
          <cell r="AI1096">
            <v>0</v>
          </cell>
          <cell r="AJ1096" t="str">
            <v>N</v>
          </cell>
        </row>
        <row r="1097">
          <cell r="A1097" t="str">
            <v>12-43-b</v>
          </cell>
          <cell r="B1097" t="str">
            <v>Cutting to required size &amp; fixing glass panes Using deodar wood fillets &amp; putty</v>
          </cell>
          <cell r="C1097" t="str">
            <v>Sft</v>
          </cell>
          <cell r="D1097" t="str">
            <v>5.57</v>
          </cell>
          <cell r="E1097" t="str">
            <v>19.18</v>
          </cell>
          <cell r="F1097" t="str">
            <v>m2</v>
          </cell>
          <cell r="G1097" t="str">
            <v>59.89</v>
          </cell>
          <cell r="H1097">
            <v>206.42</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cell r="AF1097">
            <v>0</v>
          </cell>
          <cell r="AG1097">
            <v>0</v>
          </cell>
          <cell r="AH1097">
            <v>0</v>
          </cell>
          <cell r="AI1097">
            <v>0</v>
          </cell>
          <cell r="AJ1097" t="str">
            <v>N</v>
          </cell>
        </row>
        <row r="1098">
          <cell r="A1098" t="str">
            <v>12-44-a</v>
          </cell>
          <cell r="B1098" t="str">
            <v>Glazing with plate glass 6 mm thick including cost of deodar wood fillet &amp; putty : Upto 0.75 m2</v>
          </cell>
          <cell r="C1098" t="str">
            <v>Sft</v>
          </cell>
          <cell r="D1098" t="str">
            <v>34.79</v>
          </cell>
          <cell r="E1098" t="str">
            <v>156.20</v>
          </cell>
          <cell r="F1098" t="str">
            <v>m2</v>
          </cell>
          <cell r="G1098" t="str">
            <v>374.35</v>
          </cell>
          <cell r="H1098">
            <v>1680.73</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cell r="AF1098">
            <v>0</v>
          </cell>
          <cell r="AG1098">
            <v>0</v>
          </cell>
          <cell r="AH1098">
            <v>0</v>
          </cell>
          <cell r="AI1098">
            <v>0</v>
          </cell>
          <cell r="AJ1098" t="str">
            <v>N</v>
          </cell>
        </row>
        <row r="1099">
          <cell r="A1099" t="str">
            <v>12-44-b</v>
          </cell>
          <cell r="B1099" t="str">
            <v>Glazing with plate glass 6 mm thick including cost of deodar wood fillet &amp; putty : 0.75m2 to 2.25 m2</v>
          </cell>
          <cell r="C1099" t="str">
            <v>Sft</v>
          </cell>
          <cell r="D1099" t="str">
            <v>34.79</v>
          </cell>
          <cell r="E1099" t="str">
            <v>155.63</v>
          </cell>
          <cell r="F1099" t="str">
            <v>m2</v>
          </cell>
          <cell r="G1099" t="str">
            <v>374.34</v>
          </cell>
          <cell r="H1099">
            <v>1674.62</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cell r="AF1099">
            <v>0</v>
          </cell>
          <cell r="AG1099">
            <v>0</v>
          </cell>
          <cell r="AH1099">
            <v>0</v>
          </cell>
          <cell r="AI1099">
            <v>0</v>
          </cell>
          <cell r="AJ1099" t="str">
            <v>N</v>
          </cell>
        </row>
        <row r="1100">
          <cell r="A1100" t="str">
            <v>12-45-a</v>
          </cell>
          <cell r="B1100" t="str">
            <v>1.5" thick deodar doors &amp; windows, chowkat of MS angle iron 1.5"x1.5"x1/4" welded with MS flat</v>
          </cell>
          <cell r="C1100" t="str">
            <v>Sft</v>
          </cell>
          <cell r="D1100" t="str">
            <v>143.94</v>
          </cell>
          <cell r="E1100" t="str">
            <v>846.51</v>
          </cell>
          <cell r="F1100" t="str">
            <v>m2</v>
          </cell>
          <cell r="G1100" t="str">
            <v>1,548.76</v>
          </cell>
          <cell r="H1100">
            <v>9108.42</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cell r="AF1100">
            <v>0</v>
          </cell>
          <cell r="AG1100">
            <v>0</v>
          </cell>
          <cell r="AH1100">
            <v>0</v>
          </cell>
          <cell r="AI1100">
            <v>0</v>
          </cell>
          <cell r="AJ1100" t="str">
            <v>N</v>
          </cell>
        </row>
        <row r="1101">
          <cell r="A1101" t="str">
            <v>12-45-b</v>
          </cell>
          <cell r="B1101" t="str">
            <v>1.5" thick deodar doors &amp; windows, chowkat of MS tee iron 1.5"x 1.5"x 1/4" welded with MS flat</v>
          </cell>
          <cell r="C1101" t="str">
            <v>Sft</v>
          </cell>
          <cell r="D1101" t="str">
            <v>160.53</v>
          </cell>
          <cell r="E1101" t="str">
            <v>813.80</v>
          </cell>
          <cell r="F1101" t="str">
            <v>m2</v>
          </cell>
          <cell r="G1101" t="str">
            <v>1,727.32</v>
          </cell>
          <cell r="H1101">
            <v>8756.52</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cell r="AF1101">
            <v>0</v>
          </cell>
          <cell r="AG1101">
            <v>0</v>
          </cell>
          <cell r="AH1101">
            <v>0</v>
          </cell>
          <cell r="AI1101">
            <v>0</v>
          </cell>
          <cell r="AJ1101" t="str">
            <v>N</v>
          </cell>
        </row>
        <row r="1102">
          <cell r="A1102" t="str">
            <v>12-46-a</v>
          </cell>
          <cell r="B1102" t="str">
            <v>1.5" thick hollow flush door/window, chowkat of MS angle iron 1.5"x1.5"x1/4" welded with MS flat</v>
          </cell>
          <cell r="C1102" t="str">
            <v>Sft</v>
          </cell>
          <cell r="D1102" t="str">
            <v>123.42</v>
          </cell>
          <cell r="E1102" t="str">
            <v>599.65</v>
          </cell>
          <cell r="F1102" t="str">
            <v>m2</v>
          </cell>
          <cell r="G1102" t="str">
            <v>1,328.04</v>
          </cell>
          <cell r="H1102">
            <v>6452.27</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cell r="AF1102">
            <v>0</v>
          </cell>
          <cell r="AG1102">
            <v>0</v>
          </cell>
          <cell r="AH1102">
            <v>0</v>
          </cell>
          <cell r="AI1102">
            <v>0</v>
          </cell>
          <cell r="AJ1102" t="str">
            <v>N</v>
          </cell>
        </row>
        <row r="1103">
          <cell r="A1103" t="str">
            <v>12-46-b</v>
          </cell>
          <cell r="B1103" t="str">
            <v>1.5" thick hollow flush door/window, chowkat of MS tee iron 1.5"x 1.5"x 1/4" welded with MS flat</v>
          </cell>
          <cell r="C1103" t="str">
            <v>Sft</v>
          </cell>
          <cell r="D1103" t="str">
            <v>122.02</v>
          </cell>
          <cell r="E1103" t="str">
            <v>559.84</v>
          </cell>
          <cell r="F1103" t="str">
            <v>m2</v>
          </cell>
          <cell r="G1103" t="str">
            <v>1,312.91</v>
          </cell>
          <cell r="H1103">
            <v>6023.88</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cell r="AF1103">
            <v>0</v>
          </cell>
          <cell r="AG1103">
            <v>0</v>
          </cell>
          <cell r="AH1103">
            <v>0</v>
          </cell>
          <cell r="AI1103">
            <v>0</v>
          </cell>
          <cell r="AJ1103" t="str">
            <v>N</v>
          </cell>
        </row>
        <row r="1104">
          <cell r="A1104" t="str">
            <v>12-47</v>
          </cell>
          <cell r="B1104" t="str">
            <v>Panelled door of MS sheet with forged door leaves of MS sheet 22 SWG etc complete</v>
          </cell>
          <cell r="C1104" t="str">
            <v>Sft</v>
          </cell>
          <cell r="D1104" t="str">
            <v>203.79</v>
          </cell>
          <cell r="E1104" t="str">
            <v>574.28</v>
          </cell>
          <cell r="F1104" t="str">
            <v>m2</v>
          </cell>
          <cell r="G1104" t="str">
            <v>2,192.75</v>
          </cell>
          <cell r="H1104">
            <v>6179.22</v>
          </cell>
          <cell r="I1104">
            <v>0</v>
          </cell>
          <cell r="J1104">
            <v>0</v>
          </cell>
          <cell r="K1104">
            <v>3.5000000000000003E-2</v>
          </cell>
          <cell r="L1104" t="str">
            <v>Bags</v>
          </cell>
          <cell r="M1104">
            <v>0.377</v>
          </cell>
          <cell r="N1104" t="str">
            <v>Bags</v>
          </cell>
          <cell r="O1104">
            <v>0</v>
          </cell>
          <cell r="P1104">
            <v>0</v>
          </cell>
          <cell r="Q1104">
            <v>0</v>
          </cell>
          <cell r="R1104">
            <v>0</v>
          </cell>
          <cell r="S1104">
            <v>2.4159999999999999</v>
          </cell>
          <cell r="T1104" t="str">
            <v>Kg</v>
          </cell>
          <cell r="U1104">
            <v>26.01</v>
          </cell>
          <cell r="V1104" t="str">
            <v>Kg</v>
          </cell>
          <cell r="W1104">
            <v>0</v>
          </cell>
          <cell r="X1104">
            <v>0</v>
          </cell>
          <cell r="Y1104">
            <v>0</v>
          </cell>
          <cell r="Z1104">
            <v>0</v>
          </cell>
          <cell r="AA1104">
            <v>0</v>
          </cell>
          <cell r="AB1104">
            <v>0</v>
          </cell>
          <cell r="AC1104">
            <v>0</v>
          </cell>
          <cell r="AD1104">
            <v>0</v>
          </cell>
          <cell r="AE1104">
            <v>0</v>
          </cell>
          <cell r="AF1104">
            <v>0</v>
          </cell>
          <cell r="AG1104">
            <v>0</v>
          </cell>
          <cell r="AH1104">
            <v>0</v>
          </cell>
          <cell r="AI1104">
            <v>28.838000000000001</v>
          </cell>
          <cell r="AJ1104" t="str">
            <v>Y</v>
          </cell>
        </row>
        <row r="1105">
          <cell r="A1105" t="str">
            <v>12-48</v>
          </cell>
          <cell r="B1105" t="str">
            <v>24 SWG aluminium kick plate 4" high, on bottom rail of flush doors of commercial ply</v>
          </cell>
          <cell r="C1105" t="str">
            <v>Rft</v>
          </cell>
          <cell r="D1105" t="str">
            <v>31.31</v>
          </cell>
          <cell r="E1105" t="str">
            <v>42.14</v>
          </cell>
          <cell r="F1105" t="str">
            <v>m</v>
          </cell>
          <cell r="G1105" t="str">
            <v>102.72</v>
          </cell>
          <cell r="H1105">
            <v>138.24</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cell r="AF1105">
            <v>0</v>
          </cell>
          <cell r="AG1105">
            <v>0</v>
          </cell>
          <cell r="AH1105">
            <v>0</v>
          </cell>
          <cell r="AI1105">
            <v>0</v>
          </cell>
          <cell r="AJ1105" t="str">
            <v>N</v>
          </cell>
        </row>
        <row r="1106">
          <cell r="A1106" t="str">
            <v>12-49</v>
          </cell>
          <cell r="B1106" t="str">
            <v>Curtain railing to doors &amp; windows comprising TOSO-elite Japanese railing or equiv. including paint</v>
          </cell>
          <cell r="C1106" t="str">
            <v>Rft</v>
          </cell>
          <cell r="D1106" t="str">
            <v>31.02</v>
          </cell>
          <cell r="E1106" t="str">
            <v>108.38</v>
          </cell>
          <cell r="F1106" t="str">
            <v>m</v>
          </cell>
          <cell r="G1106" t="str">
            <v>101.77</v>
          </cell>
          <cell r="H1106">
            <v>355.57</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cell r="AF1106">
            <v>0</v>
          </cell>
          <cell r="AG1106">
            <v>0</v>
          </cell>
          <cell r="AH1106">
            <v>0</v>
          </cell>
          <cell r="AI1106">
            <v>0</v>
          </cell>
          <cell r="AJ1106" t="str">
            <v>N</v>
          </cell>
        </row>
        <row r="1107">
          <cell r="A1107" t="str">
            <v>12-50</v>
          </cell>
          <cell r="B1107" t="str">
            <v>MS flat 1/2"x1/8" grill in windows of approved design including painting 3 coats, complete</v>
          </cell>
          <cell r="C1107" t="str">
            <v>Sft</v>
          </cell>
          <cell r="D1107" t="str">
            <v>32.55</v>
          </cell>
          <cell r="E1107" t="str">
            <v>208.08</v>
          </cell>
          <cell r="F1107" t="str">
            <v>m2</v>
          </cell>
          <cell r="G1107" t="str">
            <v>350.23</v>
          </cell>
          <cell r="H1107">
            <v>2238.91</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cell r="AF1107">
            <v>0</v>
          </cell>
          <cell r="AG1107">
            <v>0</v>
          </cell>
          <cell r="AH1107">
            <v>0</v>
          </cell>
          <cell r="AI1107">
            <v>0</v>
          </cell>
          <cell r="AJ1107" t="str">
            <v>N</v>
          </cell>
        </row>
        <row r="1108">
          <cell r="A1108" t="str">
            <v>12-51</v>
          </cell>
          <cell r="B1108" t="str">
            <v>Provide &amp; fix GI wire gauze 22 SWG, 12x12 mesh per sq. in, fixed to steel window complete</v>
          </cell>
          <cell r="C1108" t="str">
            <v>Sft</v>
          </cell>
          <cell r="D1108" t="str">
            <v>44.37</v>
          </cell>
          <cell r="E1108" t="str">
            <v>133.21</v>
          </cell>
          <cell r="F1108" t="str">
            <v>m2</v>
          </cell>
          <cell r="G1108" t="str">
            <v>477.40</v>
          </cell>
          <cell r="H1108">
            <v>1433.35</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cell r="AF1108">
            <v>0</v>
          </cell>
          <cell r="AG1108">
            <v>0</v>
          </cell>
          <cell r="AH1108">
            <v>0</v>
          </cell>
          <cell r="AI1108">
            <v>0</v>
          </cell>
          <cell r="AJ1108" t="str">
            <v>N</v>
          </cell>
        </row>
        <row r="1109">
          <cell r="A1109" t="str">
            <v>12-52-a</v>
          </cell>
          <cell r="B1109" t="str">
            <v>Hollow flush door 1.5"-2" thick including iron mongery excluding chowkat &amp; lock : Teak veneered</v>
          </cell>
          <cell r="C1109" t="str">
            <v>Sft</v>
          </cell>
          <cell r="D1109" t="str">
            <v>23.21</v>
          </cell>
          <cell r="E1109" t="str">
            <v>507.30</v>
          </cell>
          <cell r="F1109" t="str">
            <v>m2</v>
          </cell>
          <cell r="G1109" t="str">
            <v>249.78</v>
          </cell>
          <cell r="H1109">
            <v>5458.59</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cell r="AF1109">
            <v>0</v>
          </cell>
          <cell r="AG1109">
            <v>0</v>
          </cell>
          <cell r="AH1109">
            <v>0</v>
          </cell>
          <cell r="AI1109">
            <v>0</v>
          </cell>
          <cell r="AJ1109" t="str">
            <v>N</v>
          </cell>
        </row>
        <row r="1110">
          <cell r="A1110" t="str">
            <v>12-52-b</v>
          </cell>
          <cell r="B1110" t="str">
            <v>Hollow flush door 1.5"-2" thick including iron mongery excluding chowkat &amp; lock : Shisham veneered</v>
          </cell>
          <cell r="C1110" t="str">
            <v>Sft</v>
          </cell>
          <cell r="D1110" t="str">
            <v>23.21</v>
          </cell>
          <cell r="E1110" t="str">
            <v>531.50</v>
          </cell>
          <cell r="F1110" t="str">
            <v>m2</v>
          </cell>
          <cell r="G1110" t="str">
            <v>249.78</v>
          </cell>
          <cell r="H1110">
            <v>5718.98</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cell r="AF1110">
            <v>0</v>
          </cell>
          <cell r="AG1110">
            <v>0</v>
          </cell>
          <cell r="AH1110">
            <v>0</v>
          </cell>
          <cell r="AI1110">
            <v>0</v>
          </cell>
          <cell r="AJ1110" t="str">
            <v>N</v>
          </cell>
        </row>
        <row r="1111">
          <cell r="A1111" t="str">
            <v>12-52-c</v>
          </cell>
          <cell r="B1111" t="str">
            <v>Hollow flush door 1.5"-2" thick including iron mongery excluding chowkat &amp; lock : Deodar veneered</v>
          </cell>
          <cell r="C1111" t="str">
            <v>Sft</v>
          </cell>
          <cell r="D1111" t="str">
            <v>23.18</v>
          </cell>
          <cell r="E1111" t="str">
            <v>521.79</v>
          </cell>
          <cell r="F1111" t="str">
            <v>m2</v>
          </cell>
          <cell r="G1111" t="str">
            <v>249.46</v>
          </cell>
          <cell r="H1111">
            <v>5614.42</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cell r="AF1111">
            <v>0</v>
          </cell>
          <cell r="AG1111">
            <v>0</v>
          </cell>
          <cell r="AH1111">
            <v>0</v>
          </cell>
          <cell r="AI1111">
            <v>0</v>
          </cell>
          <cell r="AJ1111" t="str">
            <v>N</v>
          </cell>
        </row>
        <row r="1112">
          <cell r="A1112" t="str">
            <v>12-52-d</v>
          </cell>
          <cell r="B1112" t="str">
            <v>Hollow flush door 1.5"-2" thick including iron mongery excluding chowkat &amp; lock : Commercial eneered</v>
          </cell>
          <cell r="C1112" t="str">
            <v>Sft</v>
          </cell>
          <cell r="D1112" t="str">
            <v>23.21</v>
          </cell>
          <cell r="E1112" t="str">
            <v>483.10</v>
          </cell>
          <cell r="F1112" t="str">
            <v>m2</v>
          </cell>
          <cell r="G1112" t="str">
            <v>249.78</v>
          </cell>
          <cell r="H1112">
            <v>5198.12</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cell r="AF1112">
            <v>0</v>
          </cell>
          <cell r="AG1112">
            <v>0</v>
          </cell>
          <cell r="AH1112">
            <v>0</v>
          </cell>
          <cell r="AI1112">
            <v>0</v>
          </cell>
          <cell r="AJ1112" t="str">
            <v>N</v>
          </cell>
        </row>
        <row r="1113">
          <cell r="A1113" t="str">
            <v>12-53-a-01</v>
          </cell>
          <cell r="B1113" t="str">
            <v>Supply and Fixing aluminium door/window, Economy model Sliding window</v>
          </cell>
          <cell r="C1113" t="str">
            <v>Sft</v>
          </cell>
          <cell r="D1113" t="str">
            <v>42.44</v>
          </cell>
          <cell r="E1113" t="str">
            <v>572.42</v>
          </cell>
          <cell r="F1113" t="str">
            <v>m2</v>
          </cell>
          <cell r="G1113" t="str">
            <v>456.69</v>
          </cell>
          <cell r="H1113">
            <v>6159.28</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cell r="AF1113">
            <v>0</v>
          </cell>
          <cell r="AG1113">
            <v>0</v>
          </cell>
          <cell r="AH1113">
            <v>0</v>
          </cell>
          <cell r="AI1113">
            <v>0</v>
          </cell>
          <cell r="AJ1113" t="str">
            <v>N</v>
          </cell>
        </row>
        <row r="1114">
          <cell r="A1114" t="str">
            <v>12-53-a-02</v>
          </cell>
          <cell r="B1114" t="str">
            <v>Supply and Fixing aluminium door/window, Economy model Hinges window</v>
          </cell>
          <cell r="C1114" t="str">
            <v>Sft</v>
          </cell>
          <cell r="D1114" t="str">
            <v>42.44</v>
          </cell>
          <cell r="E1114" t="str">
            <v>530.07</v>
          </cell>
          <cell r="F1114" t="str">
            <v>m2</v>
          </cell>
          <cell r="G1114" t="str">
            <v>456.69</v>
          </cell>
          <cell r="H1114">
            <v>5703.59</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cell r="AF1114">
            <v>0</v>
          </cell>
          <cell r="AG1114">
            <v>0</v>
          </cell>
          <cell r="AH1114">
            <v>0</v>
          </cell>
          <cell r="AI1114">
            <v>0</v>
          </cell>
          <cell r="AJ1114" t="str">
            <v>N</v>
          </cell>
        </row>
        <row r="1115">
          <cell r="A1115" t="str">
            <v>12-53-a-03</v>
          </cell>
          <cell r="B1115" t="str">
            <v>Supply and Fixing aluminium door/window, Economy model Fixed louver in door frame</v>
          </cell>
          <cell r="C1115" t="str">
            <v>Sft</v>
          </cell>
          <cell r="D1115" t="str">
            <v>42.44</v>
          </cell>
          <cell r="E1115" t="str">
            <v>686.41</v>
          </cell>
          <cell r="F1115" t="str">
            <v>m2</v>
          </cell>
          <cell r="G1115" t="str">
            <v>456.69</v>
          </cell>
          <cell r="H1115">
            <v>7385.82</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cell r="AF1115">
            <v>0</v>
          </cell>
          <cell r="AG1115">
            <v>0</v>
          </cell>
          <cell r="AH1115">
            <v>0</v>
          </cell>
          <cell r="AI1115">
            <v>0</v>
          </cell>
          <cell r="AJ1115" t="str">
            <v>N</v>
          </cell>
        </row>
        <row r="1116">
          <cell r="A1116" t="str">
            <v>12-53-a-04</v>
          </cell>
          <cell r="B1116" t="str">
            <v>Supply and Fixing aluminium door/window, Economy model Fixed louver in 2" frame</v>
          </cell>
          <cell r="C1116" t="str">
            <v>Sft</v>
          </cell>
          <cell r="D1116" t="str">
            <v>42.44</v>
          </cell>
          <cell r="E1116" t="str">
            <v>473.20</v>
          </cell>
          <cell r="F1116" t="str">
            <v>m2</v>
          </cell>
          <cell r="G1116" t="str">
            <v>456.69</v>
          </cell>
          <cell r="H1116">
            <v>5091.67</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cell r="AF1116">
            <v>0</v>
          </cell>
          <cell r="AG1116">
            <v>0</v>
          </cell>
          <cell r="AH1116">
            <v>0</v>
          </cell>
          <cell r="AI1116">
            <v>0</v>
          </cell>
          <cell r="AJ1116" t="str">
            <v>N</v>
          </cell>
        </row>
        <row r="1117">
          <cell r="A1117" t="str">
            <v>12-53-b-01</v>
          </cell>
          <cell r="B1117" t="str">
            <v>Supply and Fixing aluminium door/window, Deluxe 3" sect. Sliding window</v>
          </cell>
          <cell r="C1117" t="str">
            <v>Sft</v>
          </cell>
          <cell r="D1117" t="str">
            <v>42.44</v>
          </cell>
          <cell r="E1117" t="str">
            <v>475.62</v>
          </cell>
          <cell r="F1117" t="str">
            <v>m2</v>
          </cell>
          <cell r="G1117" t="str">
            <v>456.69</v>
          </cell>
          <cell r="H1117">
            <v>5117.71</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cell r="AF1117">
            <v>0</v>
          </cell>
          <cell r="AG1117">
            <v>0</v>
          </cell>
          <cell r="AH1117">
            <v>0</v>
          </cell>
          <cell r="AI1117">
            <v>0</v>
          </cell>
          <cell r="AJ1117" t="str">
            <v>N</v>
          </cell>
        </row>
        <row r="1118">
          <cell r="A1118" t="str">
            <v>12-53-b-02</v>
          </cell>
          <cell r="B1118" t="str">
            <v>Supply and Fixing aluminium door/window, Deluxe 3" sect. Hinges window</v>
          </cell>
          <cell r="C1118" t="str">
            <v>Sft</v>
          </cell>
          <cell r="D1118" t="str">
            <v>42.44</v>
          </cell>
          <cell r="E1118" t="str">
            <v>457.47</v>
          </cell>
          <cell r="F1118" t="str">
            <v>m2</v>
          </cell>
          <cell r="G1118" t="str">
            <v>456.69</v>
          </cell>
          <cell r="H1118">
            <v>4922.42</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cell r="AF1118">
            <v>0</v>
          </cell>
          <cell r="AG1118">
            <v>0</v>
          </cell>
          <cell r="AH1118">
            <v>0</v>
          </cell>
          <cell r="AI1118">
            <v>0</v>
          </cell>
          <cell r="AJ1118" t="str">
            <v>N</v>
          </cell>
        </row>
        <row r="1119">
          <cell r="A1119" t="str">
            <v>12-53-b-03</v>
          </cell>
          <cell r="B1119" t="str">
            <v>Supply and Fixing aluminium door/window, Deluxe 3" sect. Fixed glazing</v>
          </cell>
          <cell r="C1119" t="str">
            <v>Sft</v>
          </cell>
          <cell r="D1119" t="str">
            <v>42.44</v>
          </cell>
          <cell r="E1119" t="str">
            <v>360.67</v>
          </cell>
          <cell r="F1119" t="str">
            <v>m2</v>
          </cell>
          <cell r="G1119" t="str">
            <v>456.69</v>
          </cell>
          <cell r="H1119">
            <v>3880.85</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cell r="AF1119">
            <v>0</v>
          </cell>
          <cell r="AG1119">
            <v>0</v>
          </cell>
          <cell r="AH1119">
            <v>0</v>
          </cell>
          <cell r="AI1119">
            <v>0</v>
          </cell>
          <cell r="AJ1119" t="str">
            <v>N</v>
          </cell>
        </row>
        <row r="1120">
          <cell r="A1120" t="str">
            <v>12-53-b-04</v>
          </cell>
          <cell r="B1120" t="str">
            <v>Supply and Fixing aluminium door/window, Deluxe 3" sect. Fixed arch</v>
          </cell>
          <cell r="C1120" t="str">
            <v>Sft</v>
          </cell>
          <cell r="D1120" t="str">
            <v>42.44</v>
          </cell>
          <cell r="E1120" t="str">
            <v>396.97</v>
          </cell>
          <cell r="F1120" t="str">
            <v>m2</v>
          </cell>
          <cell r="G1120" t="str">
            <v>456.69</v>
          </cell>
          <cell r="H1120">
            <v>4271.4399999999996</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cell r="AF1120">
            <v>0</v>
          </cell>
          <cell r="AG1120">
            <v>0</v>
          </cell>
          <cell r="AH1120">
            <v>0</v>
          </cell>
          <cell r="AI1120">
            <v>0</v>
          </cell>
          <cell r="AJ1120" t="str">
            <v>N</v>
          </cell>
        </row>
        <row r="1121">
          <cell r="A1121" t="str">
            <v>12-53-b-05</v>
          </cell>
          <cell r="B1121" t="str">
            <v>Supply and Fixing aluminium door/window, Deluxe 3" sect. Fixed louvers</v>
          </cell>
          <cell r="C1121" t="str">
            <v>Sft</v>
          </cell>
          <cell r="D1121" t="str">
            <v>42.44</v>
          </cell>
          <cell r="E1121" t="str">
            <v>595.67</v>
          </cell>
          <cell r="F1121" t="str">
            <v>m2</v>
          </cell>
          <cell r="G1121" t="str">
            <v>456.69</v>
          </cell>
          <cell r="H1121">
            <v>6409.45</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cell r="AF1121">
            <v>0</v>
          </cell>
          <cell r="AG1121">
            <v>0</v>
          </cell>
          <cell r="AH1121">
            <v>0</v>
          </cell>
          <cell r="AI1121">
            <v>0</v>
          </cell>
          <cell r="AJ1121" t="str">
            <v>N</v>
          </cell>
        </row>
        <row r="1122">
          <cell r="A1122" t="str">
            <v>12-53-b-06</v>
          </cell>
          <cell r="B1122" t="str">
            <v>Supply and Fixing aluminium door/window, Deluxe 3" sect. Sliding door</v>
          </cell>
          <cell r="C1122" t="str">
            <v>Sft</v>
          </cell>
          <cell r="D1122" t="str">
            <v>42.44</v>
          </cell>
          <cell r="E1122" t="str">
            <v>515.64</v>
          </cell>
          <cell r="F1122" t="str">
            <v>m2</v>
          </cell>
          <cell r="G1122" t="str">
            <v>456.69</v>
          </cell>
          <cell r="H1122">
            <v>5548.31</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cell r="AF1122">
            <v>0</v>
          </cell>
          <cell r="AG1122">
            <v>0</v>
          </cell>
          <cell r="AH1122">
            <v>0</v>
          </cell>
          <cell r="AI1122">
            <v>0</v>
          </cell>
          <cell r="AJ1122" t="str">
            <v>N</v>
          </cell>
        </row>
        <row r="1123">
          <cell r="A1123" t="str">
            <v>12-53-b-07</v>
          </cell>
          <cell r="B1123" t="str">
            <v>Supply and Fixing aluminium door/window, Deluxe 3" sect. Swing door single action (short handle)</v>
          </cell>
          <cell r="C1123" t="str">
            <v>Sft</v>
          </cell>
          <cell r="D1123" t="str">
            <v>42.44</v>
          </cell>
          <cell r="E1123" t="str">
            <v>726.07</v>
          </cell>
          <cell r="F1123" t="str">
            <v>m2</v>
          </cell>
          <cell r="G1123" t="str">
            <v>456.69</v>
          </cell>
          <cell r="H1123">
            <v>7812.51</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cell r="AF1123">
            <v>0</v>
          </cell>
          <cell r="AG1123">
            <v>0</v>
          </cell>
          <cell r="AH1123">
            <v>0</v>
          </cell>
          <cell r="AI1123">
            <v>0</v>
          </cell>
          <cell r="AJ1123" t="str">
            <v>N</v>
          </cell>
        </row>
        <row r="1124">
          <cell r="A1124" t="str">
            <v>12-53-b-08</v>
          </cell>
          <cell r="B1124" t="str">
            <v>Supply and Fixing aluminium door/window, Deluxe 3" sect. Swing door single action (long handle)</v>
          </cell>
          <cell r="C1124" t="str">
            <v>Sft</v>
          </cell>
          <cell r="D1124" t="str">
            <v>42.44</v>
          </cell>
          <cell r="E1124" t="str">
            <v>739.07</v>
          </cell>
          <cell r="F1124" t="str">
            <v>m2</v>
          </cell>
          <cell r="G1124" t="str">
            <v>456.69</v>
          </cell>
          <cell r="H1124">
            <v>7952.44</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cell r="AF1124">
            <v>0</v>
          </cell>
          <cell r="AG1124">
            <v>0</v>
          </cell>
          <cell r="AH1124">
            <v>0</v>
          </cell>
          <cell r="AI1124">
            <v>0</v>
          </cell>
          <cell r="AJ1124" t="str">
            <v>N</v>
          </cell>
        </row>
        <row r="1125">
          <cell r="A1125" t="str">
            <v>12-53-b-09</v>
          </cell>
          <cell r="B1125" t="str">
            <v>Supply and Fixing aluminium door/window, Deluxe 3" sect. Swing door double action (short handle)</v>
          </cell>
          <cell r="C1125" t="str">
            <v>Sft</v>
          </cell>
          <cell r="D1125" t="str">
            <v>42.44</v>
          </cell>
          <cell r="E1125" t="str">
            <v>726.07</v>
          </cell>
          <cell r="F1125" t="str">
            <v>m2</v>
          </cell>
          <cell r="G1125" t="str">
            <v>456.69</v>
          </cell>
          <cell r="H1125">
            <v>7812.51</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cell r="AF1125">
            <v>0</v>
          </cell>
          <cell r="AG1125">
            <v>0</v>
          </cell>
          <cell r="AH1125">
            <v>0</v>
          </cell>
          <cell r="AI1125">
            <v>0</v>
          </cell>
          <cell r="AJ1125" t="str">
            <v>N</v>
          </cell>
        </row>
        <row r="1126">
          <cell r="A1126" t="str">
            <v>12-53-b-10</v>
          </cell>
          <cell r="B1126" t="str">
            <v>Supply and Fixing aluminium door/window, Deluxe 3" sect. Swing door double action (short handle)</v>
          </cell>
          <cell r="C1126" t="str">
            <v>Sft</v>
          </cell>
          <cell r="D1126" t="str">
            <v>42.44</v>
          </cell>
          <cell r="E1126" t="str">
            <v>658.14</v>
          </cell>
          <cell r="F1126" t="str">
            <v>m2</v>
          </cell>
          <cell r="G1126" t="str">
            <v>456.69</v>
          </cell>
          <cell r="H1126">
            <v>7081.56</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cell r="AF1126">
            <v>0</v>
          </cell>
          <cell r="AG1126">
            <v>0</v>
          </cell>
          <cell r="AH1126">
            <v>0</v>
          </cell>
          <cell r="AI1126">
            <v>0</v>
          </cell>
          <cell r="AJ1126" t="str">
            <v>N</v>
          </cell>
        </row>
        <row r="1127">
          <cell r="A1127" t="str">
            <v>12-53-c-01</v>
          </cell>
          <cell r="B1127" t="str">
            <v>Supply and Fixing aluminium door/window, Deluxe 3.5" sect. Sliding window</v>
          </cell>
          <cell r="C1127" t="str">
            <v>Sft</v>
          </cell>
          <cell r="D1127" t="str">
            <v>42.44</v>
          </cell>
          <cell r="E1127" t="str">
            <v>493.77</v>
          </cell>
          <cell r="F1127" t="str">
            <v>m2</v>
          </cell>
          <cell r="G1127" t="str">
            <v>456.69</v>
          </cell>
          <cell r="H1127">
            <v>5313</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cell r="AF1127">
            <v>0</v>
          </cell>
          <cell r="AG1127">
            <v>0</v>
          </cell>
          <cell r="AH1127">
            <v>0</v>
          </cell>
          <cell r="AI1127">
            <v>0</v>
          </cell>
          <cell r="AJ1127" t="str">
            <v>N</v>
          </cell>
        </row>
        <row r="1128">
          <cell r="A1128" t="str">
            <v>12-53-c-02</v>
          </cell>
          <cell r="B1128" t="str">
            <v>Supply and Fixing aluminium door/window, Deluxe 3.5" sect. Hinges window</v>
          </cell>
          <cell r="C1128" t="str">
            <v>Sft</v>
          </cell>
          <cell r="D1128" t="str">
            <v>42.44</v>
          </cell>
          <cell r="E1128" t="str">
            <v>481.67</v>
          </cell>
          <cell r="F1128" t="str">
            <v>m2</v>
          </cell>
          <cell r="G1128" t="str">
            <v>456.69</v>
          </cell>
          <cell r="H1128">
            <v>5182.8100000000004</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cell r="AF1128">
            <v>0</v>
          </cell>
          <cell r="AG1128">
            <v>0</v>
          </cell>
          <cell r="AH1128">
            <v>0</v>
          </cell>
          <cell r="AI1128">
            <v>0</v>
          </cell>
          <cell r="AJ1128" t="str">
            <v>N</v>
          </cell>
        </row>
        <row r="1129">
          <cell r="A1129" t="str">
            <v>12-53-c-03</v>
          </cell>
          <cell r="B1129" t="str">
            <v>Supply and Fixing aluminium door/window, Deluxe 3.5" sect. Fixed glazing</v>
          </cell>
          <cell r="C1129" t="str">
            <v>Sft</v>
          </cell>
          <cell r="D1129" t="str">
            <v>42.44</v>
          </cell>
          <cell r="E1129" t="str">
            <v>384.87</v>
          </cell>
          <cell r="F1129" t="str">
            <v>m2</v>
          </cell>
          <cell r="G1129" t="str">
            <v>456.69</v>
          </cell>
          <cell r="H1129">
            <v>4141.24</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cell r="AF1129">
            <v>0</v>
          </cell>
          <cell r="AG1129">
            <v>0</v>
          </cell>
          <cell r="AH1129">
            <v>0</v>
          </cell>
          <cell r="AI1129">
            <v>0</v>
          </cell>
          <cell r="AJ1129" t="str">
            <v>N</v>
          </cell>
        </row>
        <row r="1130">
          <cell r="A1130" t="str">
            <v>12-53-c-04</v>
          </cell>
          <cell r="B1130" t="str">
            <v>Supply and Fixing aluminium door/window, Deluxe 3.5" sect. Fixed arch</v>
          </cell>
          <cell r="C1130" t="str">
            <v>Sft</v>
          </cell>
          <cell r="D1130" t="str">
            <v>42.44</v>
          </cell>
          <cell r="E1130" t="str">
            <v>396.97</v>
          </cell>
          <cell r="F1130" t="str">
            <v>m2</v>
          </cell>
          <cell r="G1130" t="str">
            <v>456.69</v>
          </cell>
          <cell r="H1130">
            <v>4271.4399999999996</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cell r="AF1130">
            <v>0</v>
          </cell>
          <cell r="AG1130">
            <v>0</v>
          </cell>
          <cell r="AH1130">
            <v>0</v>
          </cell>
          <cell r="AI1130">
            <v>0</v>
          </cell>
          <cell r="AJ1130" t="str">
            <v>N</v>
          </cell>
        </row>
        <row r="1131">
          <cell r="A1131" t="str">
            <v>12-53-c-05</v>
          </cell>
          <cell r="B1131" t="str">
            <v>Supply and Fixing aluminium door/window, Deluxe 3.5" sect. Sliding door</v>
          </cell>
          <cell r="C1131" t="str">
            <v>Sft</v>
          </cell>
          <cell r="D1131" t="str">
            <v>42.44</v>
          </cell>
          <cell r="E1131" t="str">
            <v>503.51</v>
          </cell>
          <cell r="F1131" t="str">
            <v>m2</v>
          </cell>
          <cell r="G1131" t="str">
            <v>456.69</v>
          </cell>
          <cell r="H1131">
            <v>5417.78</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cell r="AF1131">
            <v>0</v>
          </cell>
          <cell r="AG1131">
            <v>0</v>
          </cell>
          <cell r="AH1131">
            <v>0</v>
          </cell>
          <cell r="AI1131">
            <v>0</v>
          </cell>
          <cell r="AJ1131" t="str">
            <v>N</v>
          </cell>
        </row>
        <row r="1132">
          <cell r="A1132" t="str">
            <v>12-53-c-06</v>
          </cell>
          <cell r="B1132" t="str">
            <v>Supply and Fixing aluminium door/window, Deluxe 3.5" sect. Swing door single action (short handle)</v>
          </cell>
          <cell r="C1132" t="str">
            <v>Sft</v>
          </cell>
          <cell r="D1132" t="str">
            <v>42.44</v>
          </cell>
          <cell r="E1132" t="str">
            <v>601.72</v>
          </cell>
          <cell r="F1132" t="str">
            <v>m2</v>
          </cell>
          <cell r="G1132" t="str">
            <v>456.69</v>
          </cell>
          <cell r="H1132">
            <v>6474.55</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cell r="AF1132">
            <v>0</v>
          </cell>
          <cell r="AG1132">
            <v>0</v>
          </cell>
          <cell r="AH1132">
            <v>0</v>
          </cell>
          <cell r="AI1132">
            <v>0</v>
          </cell>
          <cell r="AJ1132" t="str">
            <v>N</v>
          </cell>
        </row>
        <row r="1133">
          <cell r="A1133" t="str">
            <v>12-53-c-07</v>
          </cell>
          <cell r="B1133" t="str">
            <v>Supply and Fixing aluminium door/window, Deluxe 3.5" sect. Swing door single action (long handle)</v>
          </cell>
          <cell r="C1133" t="str">
            <v>Sft</v>
          </cell>
          <cell r="D1133" t="str">
            <v>42.44</v>
          </cell>
          <cell r="E1133" t="str">
            <v>744.03</v>
          </cell>
          <cell r="F1133" t="str">
            <v>m2</v>
          </cell>
          <cell r="G1133" t="str">
            <v>456.69</v>
          </cell>
          <cell r="H1133">
            <v>8005.8</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cell r="AF1133">
            <v>0</v>
          </cell>
          <cell r="AG1133">
            <v>0</v>
          </cell>
          <cell r="AH1133">
            <v>0</v>
          </cell>
          <cell r="AI1133">
            <v>0</v>
          </cell>
          <cell r="AJ1133" t="str">
            <v>N</v>
          </cell>
        </row>
        <row r="1134">
          <cell r="A1134" t="str">
            <v>12-53-d-01</v>
          </cell>
          <cell r="B1134" t="str">
            <v>Supply and Fixing aluminium door/window, Premium 4" sect. Sliding window</v>
          </cell>
          <cell r="C1134" t="str">
            <v>Sft</v>
          </cell>
          <cell r="D1134" t="str">
            <v>42.44</v>
          </cell>
          <cell r="E1134" t="str">
            <v>592.69</v>
          </cell>
          <cell r="F1134" t="str">
            <v>m2</v>
          </cell>
          <cell r="G1134" t="str">
            <v>456.69</v>
          </cell>
          <cell r="H1134">
            <v>6377.32</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cell r="AF1134">
            <v>0</v>
          </cell>
          <cell r="AG1134">
            <v>0</v>
          </cell>
          <cell r="AH1134">
            <v>0</v>
          </cell>
          <cell r="AI1134">
            <v>0</v>
          </cell>
          <cell r="AJ1134" t="str">
            <v>N</v>
          </cell>
        </row>
        <row r="1135">
          <cell r="A1135" t="str">
            <v>12-53-d-02</v>
          </cell>
          <cell r="B1135" t="str">
            <v>Supply and Fixing aluminium door/window, Premium 4" sect. Hinges window</v>
          </cell>
          <cell r="C1135" t="str">
            <v>Sft</v>
          </cell>
          <cell r="D1135" t="str">
            <v>42.44</v>
          </cell>
          <cell r="E1135" t="str">
            <v>556.71</v>
          </cell>
          <cell r="F1135" t="str">
            <v>m2</v>
          </cell>
          <cell r="G1135" t="str">
            <v>456.69</v>
          </cell>
          <cell r="H1135">
            <v>5990.18</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cell r="AF1135">
            <v>0</v>
          </cell>
          <cell r="AG1135">
            <v>0</v>
          </cell>
          <cell r="AH1135">
            <v>0</v>
          </cell>
          <cell r="AI1135">
            <v>0</v>
          </cell>
          <cell r="AJ1135" t="str">
            <v>N</v>
          </cell>
        </row>
        <row r="1136">
          <cell r="A1136" t="str">
            <v>12-53-d-03</v>
          </cell>
          <cell r="B1136" t="str">
            <v>Supply and Fixing aluminium door/window, Premium 4" sect. Fixed glazing</v>
          </cell>
          <cell r="C1136" t="str">
            <v>Sft</v>
          </cell>
          <cell r="D1136" t="str">
            <v>42.44</v>
          </cell>
          <cell r="E1136" t="str">
            <v>415.12</v>
          </cell>
          <cell r="F1136" t="str">
            <v>m2</v>
          </cell>
          <cell r="G1136" t="str">
            <v>456.69</v>
          </cell>
          <cell r="H1136">
            <v>4466.7299999999996</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cell r="AF1136">
            <v>0</v>
          </cell>
          <cell r="AG1136">
            <v>0</v>
          </cell>
          <cell r="AH1136">
            <v>0</v>
          </cell>
          <cell r="AI1136">
            <v>0</v>
          </cell>
          <cell r="AJ1136" t="str">
            <v>N</v>
          </cell>
        </row>
        <row r="1137">
          <cell r="A1137" t="str">
            <v>12-53-d-04</v>
          </cell>
          <cell r="B1137" t="str">
            <v>Supply and Fixing aluminium door/window, Premium 4" sect. Fixed arch</v>
          </cell>
          <cell r="C1137" t="str">
            <v>Sft</v>
          </cell>
          <cell r="D1137" t="str">
            <v>42.44</v>
          </cell>
          <cell r="E1137" t="str">
            <v>438.82</v>
          </cell>
          <cell r="F1137" t="str">
            <v>m2</v>
          </cell>
          <cell r="G1137" t="str">
            <v>456.69</v>
          </cell>
          <cell r="H1137">
            <v>4721.66</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cell r="AF1137">
            <v>0</v>
          </cell>
          <cell r="AG1137">
            <v>0</v>
          </cell>
          <cell r="AH1137">
            <v>0</v>
          </cell>
          <cell r="AI1137">
            <v>0</v>
          </cell>
          <cell r="AJ1137" t="str">
            <v>N</v>
          </cell>
        </row>
        <row r="1138">
          <cell r="A1138" t="str">
            <v>12-53-d-05</v>
          </cell>
          <cell r="B1138" t="str">
            <v>Supply and Fixing aluminium door/window, Premium 4" sect. Sliding door</v>
          </cell>
          <cell r="C1138" t="str">
            <v>Sft</v>
          </cell>
          <cell r="D1138" t="str">
            <v>42.44</v>
          </cell>
          <cell r="E1138" t="str">
            <v>599.66</v>
          </cell>
          <cell r="F1138" t="str">
            <v>m2</v>
          </cell>
          <cell r="G1138" t="str">
            <v>456.69</v>
          </cell>
          <cell r="H1138">
            <v>6452.36</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cell r="AF1138">
            <v>0</v>
          </cell>
          <cell r="AG1138">
            <v>0</v>
          </cell>
          <cell r="AH1138">
            <v>0</v>
          </cell>
          <cell r="AI1138">
            <v>0</v>
          </cell>
          <cell r="AJ1138" t="str">
            <v>N</v>
          </cell>
        </row>
        <row r="1139">
          <cell r="A1139" t="str">
            <v>12-53-d-06</v>
          </cell>
          <cell r="B1139" t="str">
            <v>Supply and Fixing aluminium door/window, Premium 4" sect. Swing door single action (short handle)</v>
          </cell>
          <cell r="C1139" t="str">
            <v>Sft</v>
          </cell>
          <cell r="D1139" t="str">
            <v>42.44</v>
          </cell>
          <cell r="E1139" t="str">
            <v>674.32</v>
          </cell>
          <cell r="F1139" t="str">
            <v>m2</v>
          </cell>
          <cell r="G1139" t="str">
            <v>456.69</v>
          </cell>
          <cell r="H1139">
            <v>7255.73</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cell r="AF1139">
            <v>0</v>
          </cell>
          <cell r="AG1139">
            <v>0</v>
          </cell>
          <cell r="AH1139">
            <v>0</v>
          </cell>
          <cell r="AI1139">
            <v>0</v>
          </cell>
          <cell r="AJ1139" t="str">
            <v>N</v>
          </cell>
        </row>
        <row r="1140">
          <cell r="A1140" t="str">
            <v>12-53-d-07</v>
          </cell>
          <cell r="B1140" t="str">
            <v>Supply and Fixing aluminium door/window, Premium 4" sect. Swing door single action (long handle)</v>
          </cell>
          <cell r="C1140" t="str">
            <v>Sft</v>
          </cell>
          <cell r="D1140" t="str">
            <v>42.44</v>
          </cell>
          <cell r="E1140" t="str">
            <v>816.82</v>
          </cell>
          <cell r="F1140" t="str">
            <v>m2</v>
          </cell>
          <cell r="G1140" t="str">
            <v>456.69</v>
          </cell>
          <cell r="H1140">
            <v>8788.98</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cell r="AF1140">
            <v>0</v>
          </cell>
          <cell r="AG1140">
            <v>0</v>
          </cell>
          <cell r="AH1140">
            <v>0</v>
          </cell>
          <cell r="AI1140">
            <v>0</v>
          </cell>
          <cell r="AJ1140" t="str">
            <v>N</v>
          </cell>
        </row>
        <row r="1141">
          <cell r="A1141" t="str">
            <v>12-53-d-08</v>
          </cell>
          <cell r="B1141" t="str">
            <v>Supply and Fixing aluminium door/window, Premium 4" sect. Swing door double action (short handle)</v>
          </cell>
          <cell r="C1141" t="str">
            <v>Sft</v>
          </cell>
          <cell r="D1141" t="str">
            <v>42.44</v>
          </cell>
          <cell r="E1141" t="str">
            <v>729.91</v>
          </cell>
          <cell r="F1141" t="str">
            <v>m2</v>
          </cell>
          <cell r="G1141" t="str">
            <v>456.69</v>
          </cell>
          <cell r="H1141">
            <v>7853.78</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cell r="AF1141">
            <v>0</v>
          </cell>
          <cell r="AG1141">
            <v>0</v>
          </cell>
          <cell r="AH1141">
            <v>0</v>
          </cell>
          <cell r="AI1141">
            <v>0</v>
          </cell>
          <cell r="AJ1141" t="str">
            <v>N</v>
          </cell>
        </row>
        <row r="1142">
          <cell r="A1142" t="str">
            <v>12-53-d-09</v>
          </cell>
          <cell r="B1142" t="str">
            <v>Supply and Fixing aluminium door/window, Premium 4" sect. Swing door double action (long handle)</v>
          </cell>
          <cell r="C1142" t="str">
            <v>Sft</v>
          </cell>
          <cell r="D1142" t="str">
            <v>42.44</v>
          </cell>
          <cell r="E1142" t="str">
            <v>872.59</v>
          </cell>
          <cell r="F1142" t="str">
            <v>m2</v>
          </cell>
          <cell r="G1142" t="str">
            <v>456.69</v>
          </cell>
          <cell r="H1142">
            <v>9389.0300000000007</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cell r="AF1142">
            <v>0</v>
          </cell>
          <cell r="AG1142">
            <v>0</v>
          </cell>
          <cell r="AH1142">
            <v>0</v>
          </cell>
          <cell r="AI1142">
            <v>0</v>
          </cell>
          <cell r="AJ1142" t="str">
            <v>N</v>
          </cell>
        </row>
        <row r="1143">
          <cell r="A1143" t="str">
            <v>12-53-e-01</v>
          </cell>
          <cell r="B1143" t="str">
            <v>Supply and Fixing aluminium door/window. Other items : Fly screen shutter for Deluxe model</v>
          </cell>
          <cell r="C1143" t="str">
            <v>Sft</v>
          </cell>
          <cell r="D1143" t="str">
            <v>8.68</v>
          </cell>
          <cell r="E1143" t="str">
            <v>135.73</v>
          </cell>
          <cell r="F1143" t="str">
            <v>m2</v>
          </cell>
          <cell r="G1143" t="str">
            <v>93.40</v>
          </cell>
          <cell r="H1143">
            <v>1460.45</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cell r="AF1143">
            <v>0</v>
          </cell>
          <cell r="AG1143">
            <v>0</v>
          </cell>
          <cell r="AH1143">
            <v>0</v>
          </cell>
          <cell r="AI1143">
            <v>0</v>
          </cell>
          <cell r="AJ1143" t="str">
            <v>N</v>
          </cell>
        </row>
        <row r="1144">
          <cell r="A1144" t="str">
            <v>12-53-e-02</v>
          </cell>
          <cell r="B1144" t="str">
            <v>Supply and Fixing aluminium door/window. Other items : Fly screen shutter for Premium model</v>
          </cell>
          <cell r="C1144" t="str">
            <v>Sft</v>
          </cell>
          <cell r="D1144" t="str">
            <v>8.68</v>
          </cell>
          <cell r="E1144" t="str">
            <v>123.63</v>
          </cell>
          <cell r="F1144" t="str">
            <v>m2</v>
          </cell>
          <cell r="G1144" t="str">
            <v>93.40</v>
          </cell>
          <cell r="H1144">
            <v>1330.26</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cell r="AF1144">
            <v>0</v>
          </cell>
          <cell r="AG1144">
            <v>0</v>
          </cell>
          <cell r="AH1144">
            <v>0</v>
          </cell>
          <cell r="AI1144">
            <v>0</v>
          </cell>
          <cell r="AJ1144" t="str">
            <v>N</v>
          </cell>
        </row>
        <row r="1145">
          <cell r="A1145" t="str">
            <v>12-53-e-03</v>
          </cell>
          <cell r="B1145" t="str">
            <v>Supply and Fixing aluminium door/window. Other items : Fly screen shutter with separate outer frame</v>
          </cell>
          <cell r="C1145" t="str">
            <v>Sft</v>
          </cell>
          <cell r="D1145" t="str">
            <v>8.68</v>
          </cell>
          <cell r="E1145" t="str">
            <v>208.33</v>
          </cell>
          <cell r="F1145" t="str">
            <v>m2</v>
          </cell>
          <cell r="G1145" t="str">
            <v>93.40</v>
          </cell>
          <cell r="H1145">
            <v>2241.63</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cell r="AF1145">
            <v>0</v>
          </cell>
          <cell r="AG1145">
            <v>0</v>
          </cell>
          <cell r="AH1145">
            <v>0</v>
          </cell>
          <cell r="AI1145">
            <v>0</v>
          </cell>
          <cell r="AJ1145" t="str">
            <v>N</v>
          </cell>
        </row>
        <row r="1146">
          <cell r="A1146" t="str">
            <v>12-54-a-01</v>
          </cell>
          <cell r="B1146" t="str">
            <v>Supply and Fixing aluminium bronze/black. Economy model Sliding window</v>
          </cell>
          <cell r="C1146" t="str">
            <v>Sft</v>
          </cell>
          <cell r="D1146" t="str">
            <v>42.44</v>
          </cell>
          <cell r="E1146" t="str">
            <v>517.97</v>
          </cell>
          <cell r="F1146" t="str">
            <v>m2</v>
          </cell>
          <cell r="G1146" t="str">
            <v>456.69</v>
          </cell>
          <cell r="H1146">
            <v>5573.4</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cell r="AF1146">
            <v>0</v>
          </cell>
          <cell r="AG1146">
            <v>0</v>
          </cell>
          <cell r="AH1146">
            <v>0</v>
          </cell>
          <cell r="AI1146">
            <v>0</v>
          </cell>
          <cell r="AJ1146" t="str">
            <v>N</v>
          </cell>
        </row>
        <row r="1147">
          <cell r="A1147" t="str">
            <v>12-54-a-02</v>
          </cell>
          <cell r="B1147" t="str">
            <v>Supply and Fixing aluminium bronze/black. Economy model Hinges window</v>
          </cell>
          <cell r="C1147" t="str">
            <v>Sft</v>
          </cell>
          <cell r="D1147" t="str">
            <v>42.44</v>
          </cell>
          <cell r="E1147" t="str">
            <v>427.22</v>
          </cell>
          <cell r="F1147" t="str">
            <v>m2</v>
          </cell>
          <cell r="G1147" t="str">
            <v>456.69</v>
          </cell>
          <cell r="H1147">
            <v>4596.92</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cell r="AF1147">
            <v>0</v>
          </cell>
          <cell r="AG1147">
            <v>0</v>
          </cell>
          <cell r="AH1147">
            <v>0</v>
          </cell>
          <cell r="AI1147">
            <v>0</v>
          </cell>
          <cell r="AJ1147" t="str">
            <v>N</v>
          </cell>
        </row>
        <row r="1148">
          <cell r="A1148" t="str">
            <v>12-54-a-03</v>
          </cell>
          <cell r="B1148" t="str">
            <v>Supply and Fixing aluminium bronze/black. Economy model Fixed louver in door frame</v>
          </cell>
          <cell r="C1148" t="str">
            <v>Sft</v>
          </cell>
          <cell r="D1148" t="str">
            <v>42.44</v>
          </cell>
          <cell r="E1148" t="str">
            <v>717.66</v>
          </cell>
          <cell r="F1148" t="str">
            <v>m2</v>
          </cell>
          <cell r="G1148" t="str">
            <v>456.69</v>
          </cell>
          <cell r="H1148">
            <v>7722.05</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cell r="AF1148">
            <v>0</v>
          </cell>
          <cell r="AG1148">
            <v>0</v>
          </cell>
          <cell r="AH1148">
            <v>0</v>
          </cell>
          <cell r="AI1148">
            <v>0</v>
          </cell>
          <cell r="AJ1148" t="str">
            <v>N</v>
          </cell>
        </row>
        <row r="1149">
          <cell r="A1149" t="str">
            <v>12-54-a-04</v>
          </cell>
          <cell r="B1149" t="str">
            <v>Supply and Fixing aluminium bronze/black. Economy model Fixed louver in 2" frame</v>
          </cell>
          <cell r="C1149" t="str">
            <v>Sft</v>
          </cell>
          <cell r="D1149" t="str">
            <v>42.44</v>
          </cell>
          <cell r="E1149" t="str">
            <v>596.66</v>
          </cell>
          <cell r="F1149" t="str">
            <v>m2</v>
          </cell>
          <cell r="G1149" t="str">
            <v>456.69</v>
          </cell>
          <cell r="H1149">
            <v>6420.09</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cell r="AF1149">
            <v>0</v>
          </cell>
          <cell r="AG1149">
            <v>0</v>
          </cell>
          <cell r="AH1149">
            <v>0</v>
          </cell>
          <cell r="AI1149">
            <v>0</v>
          </cell>
          <cell r="AJ1149" t="str">
            <v>N</v>
          </cell>
        </row>
        <row r="1150">
          <cell r="A1150" t="str">
            <v>12-54-b-01</v>
          </cell>
          <cell r="B1150" t="str">
            <v>Supply and Fixing aluminium bronze/black. Deluxe 3" sect. Sliding window</v>
          </cell>
          <cell r="C1150" t="str">
            <v>Sft</v>
          </cell>
          <cell r="D1150" t="str">
            <v>42.44</v>
          </cell>
          <cell r="E1150" t="str">
            <v>445.37</v>
          </cell>
          <cell r="F1150" t="str">
            <v>m2</v>
          </cell>
          <cell r="G1150" t="str">
            <v>456.69</v>
          </cell>
          <cell r="H1150">
            <v>4792.22</v>
          </cell>
          <cell r="I1150">
            <v>0</v>
          </cell>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0</v>
          </cell>
          <cell r="Y1150">
            <v>0</v>
          </cell>
          <cell r="Z1150">
            <v>0</v>
          </cell>
          <cell r="AA1150">
            <v>0</v>
          </cell>
          <cell r="AB1150">
            <v>0</v>
          </cell>
          <cell r="AC1150">
            <v>0</v>
          </cell>
          <cell r="AD1150">
            <v>0</v>
          </cell>
          <cell r="AE1150">
            <v>0</v>
          </cell>
          <cell r="AF1150">
            <v>0</v>
          </cell>
          <cell r="AG1150">
            <v>0</v>
          </cell>
          <cell r="AH1150">
            <v>0</v>
          </cell>
          <cell r="AI1150">
            <v>0</v>
          </cell>
          <cell r="AJ1150" t="str">
            <v>N</v>
          </cell>
        </row>
        <row r="1151">
          <cell r="A1151" t="str">
            <v>12-54-b-02</v>
          </cell>
          <cell r="B1151" t="str">
            <v>Supply and Fixing aluminium bronze/black. Deluxe 3" sect. Hinges window</v>
          </cell>
          <cell r="C1151" t="str">
            <v>Sft</v>
          </cell>
          <cell r="D1151" t="str">
            <v>42.44</v>
          </cell>
          <cell r="E1151" t="str">
            <v>463.52</v>
          </cell>
          <cell r="F1151" t="str">
            <v>m2</v>
          </cell>
          <cell r="G1151" t="str">
            <v>456.69</v>
          </cell>
          <cell r="H1151">
            <v>4987.51</v>
          </cell>
          <cell r="I1151">
            <v>0</v>
          </cell>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0</v>
          </cell>
          <cell r="AC1151">
            <v>0</v>
          </cell>
          <cell r="AD1151">
            <v>0</v>
          </cell>
          <cell r="AE1151">
            <v>0</v>
          </cell>
          <cell r="AF1151">
            <v>0</v>
          </cell>
          <cell r="AG1151">
            <v>0</v>
          </cell>
          <cell r="AH1151">
            <v>0</v>
          </cell>
          <cell r="AI1151">
            <v>0</v>
          </cell>
          <cell r="AJ1151" t="str">
            <v>N</v>
          </cell>
        </row>
        <row r="1152">
          <cell r="A1152" t="str">
            <v>12-54-b-03</v>
          </cell>
          <cell r="B1152" t="str">
            <v>Supply and Fixing aluminium bronze/black. Deluxe 3" sect. Fixed glazing</v>
          </cell>
          <cell r="C1152" t="str">
            <v>Sft</v>
          </cell>
          <cell r="D1152" t="str">
            <v>42.44</v>
          </cell>
          <cell r="E1152" t="str">
            <v>390.92</v>
          </cell>
          <cell r="F1152" t="str">
            <v>m2</v>
          </cell>
          <cell r="G1152" t="str">
            <v>456.69</v>
          </cell>
          <cell r="H1152">
            <v>4206.34</v>
          </cell>
          <cell r="I1152">
            <v>0</v>
          </cell>
          <cell r="J1152">
            <v>0</v>
          </cell>
          <cell r="K1152">
            <v>0</v>
          </cell>
          <cell r="L1152">
            <v>0</v>
          </cell>
          <cell r="M1152">
            <v>0</v>
          </cell>
          <cell r="N1152">
            <v>0</v>
          </cell>
          <cell r="O1152">
            <v>0</v>
          </cell>
          <cell r="P1152">
            <v>0</v>
          </cell>
          <cell r="Q1152">
            <v>0</v>
          </cell>
          <cell r="R1152">
            <v>0</v>
          </cell>
          <cell r="S1152">
            <v>0</v>
          </cell>
          <cell r="T1152">
            <v>0</v>
          </cell>
          <cell r="U1152">
            <v>0</v>
          </cell>
          <cell r="V1152">
            <v>0</v>
          </cell>
          <cell r="W1152">
            <v>0</v>
          </cell>
          <cell r="X1152">
            <v>0</v>
          </cell>
          <cell r="Y1152">
            <v>0</v>
          </cell>
          <cell r="Z1152">
            <v>0</v>
          </cell>
          <cell r="AA1152">
            <v>0</v>
          </cell>
          <cell r="AB1152">
            <v>0</v>
          </cell>
          <cell r="AC1152">
            <v>0</v>
          </cell>
          <cell r="AD1152">
            <v>0</v>
          </cell>
          <cell r="AE1152">
            <v>0</v>
          </cell>
          <cell r="AF1152">
            <v>0</v>
          </cell>
          <cell r="AG1152">
            <v>0</v>
          </cell>
          <cell r="AH1152">
            <v>0</v>
          </cell>
          <cell r="AI1152">
            <v>0</v>
          </cell>
          <cell r="AJ1152" t="str">
            <v>N</v>
          </cell>
        </row>
        <row r="1153">
          <cell r="A1153" t="str">
            <v>12-54-b-04</v>
          </cell>
          <cell r="B1153" t="str">
            <v>Supply and Fixing aluminium bronze/black. Deluxe 3" sect. Fixed arch</v>
          </cell>
          <cell r="C1153" t="str">
            <v>Sft</v>
          </cell>
          <cell r="D1153" t="str">
            <v>42.44</v>
          </cell>
          <cell r="E1153" t="str">
            <v>433.27</v>
          </cell>
          <cell r="F1153" t="str">
            <v>m2</v>
          </cell>
          <cell r="G1153" t="str">
            <v>456.69</v>
          </cell>
          <cell r="H1153">
            <v>4662.0200000000004</v>
          </cell>
          <cell r="I1153">
            <v>0</v>
          </cell>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cell r="AD1153">
            <v>0</v>
          </cell>
          <cell r="AE1153">
            <v>0</v>
          </cell>
          <cell r="AF1153">
            <v>0</v>
          </cell>
          <cell r="AG1153">
            <v>0</v>
          </cell>
          <cell r="AH1153">
            <v>0</v>
          </cell>
          <cell r="AI1153">
            <v>0</v>
          </cell>
          <cell r="AJ1153" t="str">
            <v>N</v>
          </cell>
        </row>
        <row r="1154">
          <cell r="A1154" t="str">
            <v>12-54-b-05</v>
          </cell>
          <cell r="B1154" t="str">
            <v>Supply and Fixing aluminium bronze/black. Deluxe 3" sect. Fixed louvers</v>
          </cell>
          <cell r="C1154" t="str">
            <v>Sft</v>
          </cell>
          <cell r="D1154" t="str">
            <v>42.44</v>
          </cell>
          <cell r="E1154" t="str">
            <v>626.91</v>
          </cell>
          <cell r="F1154" t="str">
            <v>m2</v>
          </cell>
          <cell r="G1154" t="str">
            <v>456.69</v>
          </cell>
          <cell r="H1154">
            <v>6745.58</v>
          </cell>
          <cell r="I1154">
            <v>0</v>
          </cell>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v>0</v>
          </cell>
          <cell r="AD1154">
            <v>0</v>
          </cell>
          <cell r="AE1154">
            <v>0</v>
          </cell>
          <cell r="AF1154">
            <v>0</v>
          </cell>
          <cell r="AG1154">
            <v>0</v>
          </cell>
          <cell r="AH1154">
            <v>0</v>
          </cell>
          <cell r="AI1154">
            <v>0</v>
          </cell>
          <cell r="AJ1154" t="str">
            <v>N</v>
          </cell>
        </row>
        <row r="1155">
          <cell r="A1155" t="str">
            <v>12-54-b-06</v>
          </cell>
          <cell r="B1155" t="str">
            <v>Supply and Fixing aluminium bronze/black. Deluxe 3" sect. Sliding door</v>
          </cell>
          <cell r="C1155" t="str">
            <v>Sft</v>
          </cell>
          <cell r="D1155" t="str">
            <v>42.44</v>
          </cell>
          <cell r="E1155" t="str">
            <v>498.48</v>
          </cell>
          <cell r="F1155" t="str">
            <v>m2</v>
          </cell>
          <cell r="G1155" t="str">
            <v>456.69</v>
          </cell>
          <cell r="H1155">
            <v>5363.64</v>
          </cell>
          <cell r="I1155">
            <v>0</v>
          </cell>
          <cell r="J1155">
            <v>0</v>
          </cell>
          <cell r="K1155">
            <v>0</v>
          </cell>
          <cell r="L1155">
            <v>0</v>
          </cell>
          <cell r="M1155">
            <v>0</v>
          </cell>
          <cell r="N1155">
            <v>0</v>
          </cell>
          <cell r="O1155">
            <v>0</v>
          </cell>
          <cell r="P1155">
            <v>0</v>
          </cell>
          <cell r="Q1155">
            <v>0</v>
          </cell>
          <cell r="R1155">
            <v>0</v>
          </cell>
          <cell r="S1155">
            <v>0</v>
          </cell>
          <cell r="T1155">
            <v>0</v>
          </cell>
          <cell r="U1155">
            <v>0</v>
          </cell>
          <cell r="V1155">
            <v>0</v>
          </cell>
          <cell r="W1155">
            <v>0</v>
          </cell>
          <cell r="X1155">
            <v>0</v>
          </cell>
          <cell r="Y1155">
            <v>0</v>
          </cell>
          <cell r="Z1155">
            <v>0</v>
          </cell>
          <cell r="AA1155">
            <v>0</v>
          </cell>
          <cell r="AB1155">
            <v>0</v>
          </cell>
          <cell r="AC1155">
            <v>0</v>
          </cell>
          <cell r="AD1155">
            <v>0</v>
          </cell>
          <cell r="AE1155">
            <v>0</v>
          </cell>
          <cell r="AF1155">
            <v>0</v>
          </cell>
          <cell r="AG1155">
            <v>0</v>
          </cell>
          <cell r="AH1155">
            <v>0</v>
          </cell>
          <cell r="AI1155">
            <v>0</v>
          </cell>
          <cell r="AJ1155" t="str">
            <v>N</v>
          </cell>
        </row>
        <row r="1156">
          <cell r="A1156" t="str">
            <v>12-54-b-07</v>
          </cell>
          <cell r="B1156" t="str">
            <v>Supply and Fixing aluminium bronze/black. Deluxe 3" sect. Swing door single action (short handle)</v>
          </cell>
          <cell r="C1156" t="str">
            <v>Sft</v>
          </cell>
          <cell r="D1156" t="str">
            <v>42.44</v>
          </cell>
          <cell r="E1156" t="str">
            <v>596.66</v>
          </cell>
          <cell r="F1156" t="str">
            <v>m2</v>
          </cell>
          <cell r="G1156" t="str">
            <v>456.69</v>
          </cell>
          <cell r="H1156">
            <v>6420.09</v>
          </cell>
          <cell r="I1156">
            <v>0</v>
          </cell>
          <cell r="J1156">
            <v>0</v>
          </cell>
          <cell r="K1156">
            <v>0</v>
          </cell>
          <cell r="L1156">
            <v>0</v>
          </cell>
          <cell r="M1156">
            <v>0</v>
          </cell>
          <cell r="N1156">
            <v>0</v>
          </cell>
          <cell r="O1156">
            <v>0</v>
          </cell>
          <cell r="P1156">
            <v>0</v>
          </cell>
          <cell r="Q1156">
            <v>0</v>
          </cell>
          <cell r="R1156">
            <v>0</v>
          </cell>
          <cell r="S1156">
            <v>0</v>
          </cell>
          <cell r="T1156">
            <v>0</v>
          </cell>
          <cell r="U1156">
            <v>0</v>
          </cell>
          <cell r="V1156">
            <v>0</v>
          </cell>
          <cell r="W1156">
            <v>0</v>
          </cell>
          <cell r="X1156">
            <v>0</v>
          </cell>
          <cell r="Y1156">
            <v>0</v>
          </cell>
          <cell r="Z1156">
            <v>0</v>
          </cell>
          <cell r="AA1156">
            <v>0</v>
          </cell>
          <cell r="AB1156">
            <v>0</v>
          </cell>
          <cell r="AC1156">
            <v>0</v>
          </cell>
          <cell r="AD1156">
            <v>0</v>
          </cell>
          <cell r="AE1156">
            <v>0</v>
          </cell>
          <cell r="AF1156">
            <v>0</v>
          </cell>
          <cell r="AG1156">
            <v>0</v>
          </cell>
          <cell r="AH1156">
            <v>0</v>
          </cell>
          <cell r="AI1156">
            <v>0</v>
          </cell>
          <cell r="AJ1156" t="str">
            <v>N</v>
          </cell>
        </row>
        <row r="1157">
          <cell r="A1157" t="str">
            <v>12-54-b-08</v>
          </cell>
          <cell r="B1157" t="str">
            <v>Supply and Fixing aluminium bronze/black. Deluxe 3" sect. Swing door single action (long handle)</v>
          </cell>
          <cell r="C1157" t="str">
            <v>Sft</v>
          </cell>
          <cell r="D1157" t="str">
            <v>42.44</v>
          </cell>
          <cell r="E1157" t="str">
            <v>670.24</v>
          </cell>
          <cell r="F1157" t="str">
            <v>m2</v>
          </cell>
          <cell r="G1157" t="str">
            <v>456.69</v>
          </cell>
          <cell r="H1157">
            <v>7211.75</v>
          </cell>
          <cell r="I1157">
            <v>0</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cell r="AF1157">
            <v>0</v>
          </cell>
          <cell r="AG1157">
            <v>0</v>
          </cell>
          <cell r="AH1157">
            <v>0</v>
          </cell>
          <cell r="AI1157">
            <v>0</v>
          </cell>
          <cell r="AJ1157" t="str">
            <v>N</v>
          </cell>
        </row>
        <row r="1158">
          <cell r="A1158" t="str">
            <v>12-54-b-09</v>
          </cell>
          <cell r="B1158" t="str">
            <v>Supply and Fixing aluminium bronze/black. Deluxe 3" sect. Swing door double action (short handle)</v>
          </cell>
          <cell r="C1158" t="str">
            <v>Sft</v>
          </cell>
          <cell r="D1158" t="str">
            <v>42.44</v>
          </cell>
          <cell r="E1158" t="str">
            <v>655.58</v>
          </cell>
          <cell r="F1158" t="str">
            <v>m2</v>
          </cell>
          <cell r="G1158" t="str">
            <v>456.69</v>
          </cell>
          <cell r="H1158">
            <v>7054</v>
          </cell>
          <cell r="I1158">
            <v>0</v>
          </cell>
          <cell r="J1158">
            <v>0</v>
          </cell>
          <cell r="K1158">
            <v>0</v>
          </cell>
          <cell r="L1158">
            <v>0</v>
          </cell>
          <cell r="M1158">
            <v>0</v>
          </cell>
          <cell r="N1158">
            <v>0</v>
          </cell>
          <cell r="O1158">
            <v>0</v>
          </cell>
          <cell r="P1158">
            <v>0</v>
          </cell>
          <cell r="Q1158">
            <v>0</v>
          </cell>
          <cell r="R1158">
            <v>0</v>
          </cell>
          <cell r="S1158">
            <v>0</v>
          </cell>
          <cell r="T1158">
            <v>0</v>
          </cell>
          <cell r="U1158">
            <v>0</v>
          </cell>
          <cell r="V1158">
            <v>0</v>
          </cell>
          <cell r="W1158">
            <v>0</v>
          </cell>
          <cell r="X1158">
            <v>0</v>
          </cell>
          <cell r="Y1158">
            <v>0</v>
          </cell>
          <cell r="Z1158">
            <v>0</v>
          </cell>
          <cell r="AA1158">
            <v>0</v>
          </cell>
          <cell r="AB1158">
            <v>0</v>
          </cell>
          <cell r="AC1158">
            <v>0</v>
          </cell>
          <cell r="AD1158">
            <v>0</v>
          </cell>
          <cell r="AE1158">
            <v>0</v>
          </cell>
          <cell r="AF1158">
            <v>0</v>
          </cell>
          <cell r="AG1158">
            <v>0</v>
          </cell>
          <cell r="AH1158">
            <v>0</v>
          </cell>
          <cell r="AI1158">
            <v>0</v>
          </cell>
          <cell r="AJ1158" t="str">
            <v>N</v>
          </cell>
        </row>
        <row r="1159">
          <cell r="A1159" t="str">
            <v>12-54-b-10</v>
          </cell>
          <cell r="B1159" t="str">
            <v>Supply and Fixing aluminium bronze/black. Deluxe 3" sect. Swing door double action (long handle)</v>
          </cell>
          <cell r="C1159" t="str">
            <v>Sft</v>
          </cell>
          <cell r="D1159" t="str">
            <v>42.44</v>
          </cell>
          <cell r="E1159" t="str">
            <v>779.92</v>
          </cell>
          <cell r="F1159" t="str">
            <v>m2</v>
          </cell>
          <cell r="G1159" t="str">
            <v>456.69</v>
          </cell>
          <cell r="H1159">
            <v>8391.91</v>
          </cell>
          <cell r="I1159">
            <v>0</v>
          </cell>
          <cell r="J1159">
            <v>0</v>
          </cell>
          <cell r="K1159">
            <v>0</v>
          </cell>
          <cell r="L1159">
            <v>0</v>
          </cell>
          <cell r="M1159">
            <v>0</v>
          </cell>
          <cell r="N1159">
            <v>0</v>
          </cell>
          <cell r="O1159">
            <v>0</v>
          </cell>
          <cell r="P1159">
            <v>0</v>
          </cell>
          <cell r="Q1159">
            <v>0</v>
          </cell>
          <cell r="R1159">
            <v>0</v>
          </cell>
          <cell r="S1159">
            <v>0</v>
          </cell>
          <cell r="T1159">
            <v>0</v>
          </cell>
          <cell r="U1159">
            <v>0</v>
          </cell>
          <cell r="V1159">
            <v>0</v>
          </cell>
          <cell r="W1159">
            <v>0</v>
          </cell>
          <cell r="X1159">
            <v>0</v>
          </cell>
          <cell r="Y1159">
            <v>0</v>
          </cell>
          <cell r="Z1159">
            <v>0</v>
          </cell>
          <cell r="AA1159">
            <v>0</v>
          </cell>
          <cell r="AB1159">
            <v>0</v>
          </cell>
          <cell r="AC1159">
            <v>0</v>
          </cell>
          <cell r="AD1159">
            <v>0</v>
          </cell>
          <cell r="AE1159">
            <v>0</v>
          </cell>
          <cell r="AF1159">
            <v>0</v>
          </cell>
          <cell r="AG1159">
            <v>0</v>
          </cell>
          <cell r="AH1159">
            <v>0</v>
          </cell>
          <cell r="AI1159">
            <v>0</v>
          </cell>
          <cell r="AJ1159" t="str">
            <v>N</v>
          </cell>
        </row>
        <row r="1160">
          <cell r="A1160" t="str">
            <v>12-54-c-01</v>
          </cell>
          <cell r="B1160" t="str">
            <v>Supply and Fixing aluminium bronze/black. Deluxe 3.5" sect. Sliding window</v>
          </cell>
          <cell r="C1160" t="str">
            <v>Sft</v>
          </cell>
          <cell r="D1160" t="str">
            <v>42.44</v>
          </cell>
          <cell r="E1160" t="str">
            <v>481.67</v>
          </cell>
          <cell r="F1160" t="str">
            <v>m2</v>
          </cell>
          <cell r="G1160" t="str">
            <v>456.69</v>
          </cell>
          <cell r="H1160">
            <v>5182.8100000000004</v>
          </cell>
          <cell r="I1160">
            <v>0</v>
          </cell>
          <cell r="J1160">
            <v>0</v>
          </cell>
          <cell r="K1160">
            <v>0</v>
          </cell>
          <cell r="L1160">
            <v>0</v>
          </cell>
          <cell r="M1160">
            <v>0</v>
          </cell>
          <cell r="N1160">
            <v>0</v>
          </cell>
          <cell r="O1160">
            <v>0</v>
          </cell>
          <cell r="P1160">
            <v>0</v>
          </cell>
          <cell r="Q1160">
            <v>0</v>
          </cell>
          <cell r="R1160">
            <v>0</v>
          </cell>
          <cell r="S1160">
            <v>0</v>
          </cell>
          <cell r="T1160">
            <v>0</v>
          </cell>
          <cell r="U1160">
            <v>0</v>
          </cell>
          <cell r="V1160">
            <v>0</v>
          </cell>
          <cell r="W1160">
            <v>0</v>
          </cell>
          <cell r="X1160">
            <v>0</v>
          </cell>
          <cell r="Y1160">
            <v>0</v>
          </cell>
          <cell r="Z1160">
            <v>0</v>
          </cell>
          <cell r="AA1160">
            <v>0</v>
          </cell>
          <cell r="AB1160">
            <v>0</v>
          </cell>
          <cell r="AC1160">
            <v>0</v>
          </cell>
          <cell r="AD1160">
            <v>0</v>
          </cell>
          <cell r="AE1160">
            <v>0</v>
          </cell>
          <cell r="AF1160">
            <v>0</v>
          </cell>
          <cell r="AG1160">
            <v>0</v>
          </cell>
          <cell r="AH1160">
            <v>0</v>
          </cell>
          <cell r="AI1160">
            <v>0</v>
          </cell>
          <cell r="AJ1160" t="str">
            <v>N</v>
          </cell>
        </row>
        <row r="1161">
          <cell r="A1161" t="str">
            <v>12-54-c-02</v>
          </cell>
          <cell r="B1161" t="str">
            <v>Supply and Fixing aluminium bronze/black. Deluxe 3.5" sect. Hinges window</v>
          </cell>
          <cell r="C1161" t="str">
            <v>Sft</v>
          </cell>
          <cell r="D1161" t="str">
            <v>42.44</v>
          </cell>
          <cell r="E1161" t="str">
            <v>487.72</v>
          </cell>
          <cell r="F1161" t="str">
            <v>m2</v>
          </cell>
          <cell r="G1161" t="str">
            <v>456.69</v>
          </cell>
          <cell r="H1161">
            <v>5247.9</v>
          </cell>
          <cell r="I1161">
            <v>0</v>
          </cell>
          <cell r="J1161">
            <v>0</v>
          </cell>
          <cell r="K1161">
            <v>0</v>
          </cell>
          <cell r="L1161">
            <v>0</v>
          </cell>
          <cell r="M1161">
            <v>0</v>
          </cell>
          <cell r="N1161">
            <v>0</v>
          </cell>
          <cell r="O1161">
            <v>0</v>
          </cell>
          <cell r="P1161">
            <v>0</v>
          </cell>
          <cell r="Q1161">
            <v>0</v>
          </cell>
          <cell r="R1161">
            <v>0</v>
          </cell>
          <cell r="S1161">
            <v>0</v>
          </cell>
          <cell r="T1161">
            <v>0</v>
          </cell>
          <cell r="U1161">
            <v>0</v>
          </cell>
          <cell r="V1161">
            <v>0</v>
          </cell>
          <cell r="W1161">
            <v>0</v>
          </cell>
          <cell r="X1161">
            <v>0</v>
          </cell>
          <cell r="Y1161">
            <v>0</v>
          </cell>
          <cell r="Z1161">
            <v>0</v>
          </cell>
          <cell r="AA1161">
            <v>0</v>
          </cell>
          <cell r="AB1161">
            <v>0</v>
          </cell>
          <cell r="AC1161">
            <v>0</v>
          </cell>
          <cell r="AD1161">
            <v>0</v>
          </cell>
          <cell r="AE1161">
            <v>0</v>
          </cell>
          <cell r="AF1161">
            <v>0</v>
          </cell>
          <cell r="AG1161">
            <v>0</v>
          </cell>
          <cell r="AH1161">
            <v>0</v>
          </cell>
          <cell r="AI1161">
            <v>0</v>
          </cell>
          <cell r="AJ1161" t="str">
            <v>N</v>
          </cell>
        </row>
        <row r="1162">
          <cell r="A1162" t="str">
            <v>12-54-c-03</v>
          </cell>
          <cell r="B1162" t="str">
            <v>Supply and Fixing aluminium bronze/black. Deluxe 3.5" sect. Fixed glazing</v>
          </cell>
          <cell r="C1162" t="str">
            <v>Sft</v>
          </cell>
          <cell r="D1162" t="str">
            <v>42.44</v>
          </cell>
          <cell r="E1162" t="str">
            <v>415.12</v>
          </cell>
          <cell r="F1162" t="str">
            <v>m2</v>
          </cell>
          <cell r="G1162" t="str">
            <v>456.69</v>
          </cell>
          <cell r="H1162">
            <v>4466.7299999999996</v>
          </cell>
          <cell r="I1162">
            <v>0</v>
          </cell>
          <cell r="J1162">
            <v>0</v>
          </cell>
          <cell r="K1162">
            <v>0</v>
          </cell>
          <cell r="L1162">
            <v>0</v>
          </cell>
          <cell r="M1162">
            <v>0</v>
          </cell>
          <cell r="N1162">
            <v>0</v>
          </cell>
          <cell r="O1162">
            <v>0</v>
          </cell>
          <cell r="P1162">
            <v>0</v>
          </cell>
          <cell r="Q1162">
            <v>0</v>
          </cell>
          <cell r="R1162">
            <v>0</v>
          </cell>
          <cell r="S1162">
            <v>0</v>
          </cell>
          <cell r="T1162">
            <v>0</v>
          </cell>
          <cell r="U1162">
            <v>0</v>
          </cell>
          <cell r="V1162">
            <v>0</v>
          </cell>
          <cell r="W1162">
            <v>0</v>
          </cell>
          <cell r="X1162">
            <v>0</v>
          </cell>
          <cell r="Y1162">
            <v>0</v>
          </cell>
          <cell r="Z1162">
            <v>0</v>
          </cell>
          <cell r="AA1162">
            <v>0</v>
          </cell>
          <cell r="AB1162">
            <v>0</v>
          </cell>
          <cell r="AC1162">
            <v>0</v>
          </cell>
          <cell r="AD1162">
            <v>0</v>
          </cell>
          <cell r="AE1162">
            <v>0</v>
          </cell>
          <cell r="AF1162">
            <v>0</v>
          </cell>
          <cell r="AG1162">
            <v>0</v>
          </cell>
          <cell r="AH1162">
            <v>0</v>
          </cell>
          <cell r="AI1162">
            <v>0</v>
          </cell>
          <cell r="AJ1162" t="str">
            <v>N</v>
          </cell>
        </row>
        <row r="1163">
          <cell r="A1163" t="str">
            <v>12-54-c-04</v>
          </cell>
          <cell r="B1163" t="str">
            <v>Supply and Fixing aluminium bronze/black. Deluxe 3.5" sect. Fixed arch</v>
          </cell>
          <cell r="C1163" t="str">
            <v>Sft</v>
          </cell>
          <cell r="D1163" t="str">
            <v>42.44</v>
          </cell>
          <cell r="E1163" t="str">
            <v>469.57</v>
          </cell>
          <cell r="F1163" t="str">
            <v>m2</v>
          </cell>
          <cell r="G1163" t="str">
            <v>456.69</v>
          </cell>
          <cell r="H1163">
            <v>5052.6099999999997</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0</v>
          </cell>
          <cell r="AD1163">
            <v>0</v>
          </cell>
          <cell r="AE1163">
            <v>0</v>
          </cell>
          <cell r="AF1163">
            <v>0</v>
          </cell>
          <cell r="AG1163">
            <v>0</v>
          </cell>
          <cell r="AH1163">
            <v>0</v>
          </cell>
          <cell r="AI1163">
            <v>0</v>
          </cell>
          <cell r="AJ1163" t="str">
            <v>N</v>
          </cell>
        </row>
        <row r="1164">
          <cell r="A1164" t="str">
            <v>12-54-c-05</v>
          </cell>
          <cell r="B1164" t="str">
            <v>Supply and Fixing aluminium bronze/black. Deluxe 3.5" sect. Sliding door</v>
          </cell>
          <cell r="C1164" t="str">
            <v>Sft</v>
          </cell>
          <cell r="D1164" t="str">
            <v>42.44</v>
          </cell>
          <cell r="E1164" t="str">
            <v>528.73</v>
          </cell>
          <cell r="F1164" t="str">
            <v>m2</v>
          </cell>
          <cell r="G1164" t="str">
            <v>456.69</v>
          </cell>
          <cell r="H1164">
            <v>5689.13</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cell r="V1164">
            <v>0</v>
          </cell>
          <cell r="W1164">
            <v>0</v>
          </cell>
          <cell r="X1164">
            <v>0</v>
          </cell>
          <cell r="Y1164">
            <v>0</v>
          </cell>
          <cell r="Z1164">
            <v>0</v>
          </cell>
          <cell r="AA1164">
            <v>0</v>
          </cell>
          <cell r="AB1164">
            <v>0</v>
          </cell>
          <cell r="AC1164">
            <v>0</v>
          </cell>
          <cell r="AD1164">
            <v>0</v>
          </cell>
          <cell r="AE1164">
            <v>0</v>
          </cell>
          <cell r="AF1164">
            <v>0</v>
          </cell>
          <cell r="AG1164">
            <v>0</v>
          </cell>
          <cell r="AH1164">
            <v>0</v>
          </cell>
          <cell r="AI1164">
            <v>0</v>
          </cell>
          <cell r="AJ1164" t="str">
            <v>N</v>
          </cell>
        </row>
        <row r="1165">
          <cell r="A1165" t="str">
            <v>12-54-c-06</v>
          </cell>
          <cell r="B1165" t="str">
            <v>Supply and Fixing aluminium bronze/black. Deluxe 3.5" sect. Swing door single action (short handle)</v>
          </cell>
          <cell r="C1165" t="str">
            <v>Sft</v>
          </cell>
          <cell r="D1165" t="str">
            <v>42.44</v>
          </cell>
          <cell r="E1165" t="str">
            <v>608.76</v>
          </cell>
          <cell r="F1165" t="str">
            <v>m2</v>
          </cell>
          <cell r="G1165" t="str">
            <v>456.69</v>
          </cell>
          <cell r="H1165">
            <v>6550.28</v>
          </cell>
          <cell r="I1165">
            <v>0</v>
          </cell>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v>0</v>
          </cell>
          <cell r="AD1165">
            <v>0</v>
          </cell>
          <cell r="AE1165">
            <v>0</v>
          </cell>
          <cell r="AF1165">
            <v>0</v>
          </cell>
          <cell r="AG1165">
            <v>0</v>
          </cell>
          <cell r="AH1165">
            <v>0</v>
          </cell>
          <cell r="AI1165">
            <v>0</v>
          </cell>
          <cell r="AJ1165" t="str">
            <v>N</v>
          </cell>
        </row>
        <row r="1166">
          <cell r="A1166" t="str">
            <v>12-54-c-07</v>
          </cell>
          <cell r="B1166" t="str">
            <v>Supply and Fixing aluminium bronze/black. Deluxe 3.5" sect. Swing door single action (long handle)</v>
          </cell>
          <cell r="C1166" t="str">
            <v>Sft</v>
          </cell>
          <cell r="D1166" t="str">
            <v>42.44</v>
          </cell>
          <cell r="E1166" t="str">
            <v>750.27</v>
          </cell>
          <cell r="F1166" t="str">
            <v>m2</v>
          </cell>
          <cell r="G1166" t="str">
            <v>456.69</v>
          </cell>
          <cell r="H1166">
            <v>8072.9</v>
          </cell>
          <cell r="I1166">
            <v>0</v>
          </cell>
          <cell r="J1166">
            <v>0</v>
          </cell>
          <cell r="K1166">
            <v>0</v>
          </cell>
          <cell r="L1166">
            <v>0</v>
          </cell>
          <cell r="M1166">
            <v>0</v>
          </cell>
          <cell r="N1166">
            <v>0</v>
          </cell>
          <cell r="O1166">
            <v>0</v>
          </cell>
          <cell r="P1166">
            <v>0</v>
          </cell>
          <cell r="Q1166">
            <v>0</v>
          </cell>
          <cell r="R1166">
            <v>0</v>
          </cell>
          <cell r="S1166">
            <v>0</v>
          </cell>
          <cell r="T1166">
            <v>0</v>
          </cell>
          <cell r="U1166">
            <v>0</v>
          </cell>
          <cell r="V1166">
            <v>0</v>
          </cell>
          <cell r="W1166">
            <v>0</v>
          </cell>
          <cell r="X1166">
            <v>0</v>
          </cell>
          <cell r="Y1166">
            <v>0</v>
          </cell>
          <cell r="Z1166">
            <v>0</v>
          </cell>
          <cell r="AA1166">
            <v>0</v>
          </cell>
          <cell r="AB1166">
            <v>0</v>
          </cell>
          <cell r="AC1166">
            <v>0</v>
          </cell>
          <cell r="AD1166">
            <v>0</v>
          </cell>
          <cell r="AE1166">
            <v>0</v>
          </cell>
          <cell r="AF1166">
            <v>0</v>
          </cell>
          <cell r="AG1166">
            <v>0</v>
          </cell>
          <cell r="AH1166">
            <v>0</v>
          </cell>
          <cell r="AI1166">
            <v>0</v>
          </cell>
          <cell r="AJ1166" t="str">
            <v>N</v>
          </cell>
        </row>
        <row r="1167">
          <cell r="A1167" t="str">
            <v>12-54-d-01</v>
          </cell>
          <cell r="B1167" t="str">
            <v>Supply and Fixing aluminium bronze/black. Premium 4" sect. Sliding window</v>
          </cell>
          <cell r="C1167" t="str">
            <v>Sft</v>
          </cell>
          <cell r="D1167" t="str">
            <v>42.44</v>
          </cell>
          <cell r="E1167" t="str">
            <v>517.97</v>
          </cell>
          <cell r="F1167" t="str">
            <v>m2</v>
          </cell>
          <cell r="G1167" t="str">
            <v>456.69</v>
          </cell>
          <cell r="H1167">
            <v>5573.4</v>
          </cell>
          <cell r="I1167">
            <v>0</v>
          </cell>
          <cell r="J1167">
            <v>0</v>
          </cell>
          <cell r="K1167">
            <v>0</v>
          </cell>
          <cell r="L1167">
            <v>0</v>
          </cell>
          <cell r="M1167">
            <v>0</v>
          </cell>
          <cell r="N1167">
            <v>0</v>
          </cell>
          <cell r="O1167">
            <v>0</v>
          </cell>
          <cell r="P1167">
            <v>0</v>
          </cell>
          <cell r="Q1167">
            <v>0</v>
          </cell>
          <cell r="R1167">
            <v>0</v>
          </cell>
          <cell r="S1167">
            <v>0</v>
          </cell>
          <cell r="T1167">
            <v>0</v>
          </cell>
          <cell r="U1167">
            <v>0</v>
          </cell>
          <cell r="V1167">
            <v>0</v>
          </cell>
          <cell r="W1167">
            <v>0</v>
          </cell>
          <cell r="X1167">
            <v>0</v>
          </cell>
          <cell r="Y1167">
            <v>0</v>
          </cell>
          <cell r="Z1167">
            <v>0</v>
          </cell>
          <cell r="AA1167">
            <v>0</v>
          </cell>
          <cell r="AB1167">
            <v>0</v>
          </cell>
          <cell r="AC1167">
            <v>0</v>
          </cell>
          <cell r="AD1167">
            <v>0</v>
          </cell>
          <cell r="AE1167">
            <v>0</v>
          </cell>
          <cell r="AF1167">
            <v>0</v>
          </cell>
          <cell r="AG1167">
            <v>0</v>
          </cell>
          <cell r="AH1167">
            <v>0</v>
          </cell>
          <cell r="AI1167">
            <v>0</v>
          </cell>
          <cell r="AJ1167" t="str">
            <v>N</v>
          </cell>
        </row>
        <row r="1168">
          <cell r="A1168" t="str">
            <v>12-54-d-02</v>
          </cell>
          <cell r="B1168" t="str">
            <v>Supply and Fixing aluminium bronze/black. Premium 4" sect. Hinges window</v>
          </cell>
          <cell r="C1168" t="str">
            <v>Sft</v>
          </cell>
          <cell r="D1168" t="str">
            <v>42.44</v>
          </cell>
          <cell r="E1168" t="str">
            <v>517.97</v>
          </cell>
          <cell r="F1168" t="str">
            <v>m2</v>
          </cell>
          <cell r="G1168" t="str">
            <v>456.69</v>
          </cell>
          <cell r="H1168">
            <v>5573.4</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cell r="V1168">
            <v>0</v>
          </cell>
          <cell r="W1168">
            <v>0</v>
          </cell>
          <cell r="X1168">
            <v>0</v>
          </cell>
          <cell r="Y1168">
            <v>0</v>
          </cell>
          <cell r="Z1168">
            <v>0</v>
          </cell>
          <cell r="AA1168">
            <v>0</v>
          </cell>
          <cell r="AB1168">
            <v>0</v>
          </cell>
          <cell r="AC1168">
            <v>0</v>
          </cell>
          <cell r="AD1168">
            <v>0</v>
          </cell>
          <cell r="AE1168">
            <v>0</v>
          </cell>
          <cell r="AF1168">
            <v>0</v>
          </cell>
          <cell r="AG1168">
            <v>0</v>
          </cell>
          <cell r="AH1168">
            <v>0</v>
          </cell>
          <cell r="AI1168">
            <v>0</v>
          </cell>
          <cell r="AJ1168" t="str">
            <v>N</v>
          </cell>
        </row>
        <row r="1169">
          <cell r="A1169" t="str">
            <v>12-54-d-03</v>
          </cell>
          <cell r="B1169" t="str">
            <v>Supply and Fixing aluminium bronze/black. Premium 4" sect. Fixed glazing</v>
          </cell>
          <cell r="C1169" t="str">
            <v>Sft</v>
          </cell>
          <cell r="D1169" t="str">
            <v>42.44</v>
          </cell>
          <cell r="E1169" t="str">
            <v>445.37</v>
          </cell>
          <cell r="F1169" t="str">
            <v>m2</v>
          </cell>
          <cell r="G1169" t="str">
            <v>456.69</v>
          </cell>
          <cell r="H1169">
            <v>4792.22</v>
          </cell>
          <cell r="I1169">
            <v>0</v>
          </cell>
          <cell r="J1169">
            <v>0</v>
          </cell>
          <cell r="K1169">
            <v>0</v>
          </cell>
          <cell r="L1169">
            <v>0</v>
          </cell>
          <cell r="M1169">
            <v>0</v>
          </cell>
          <cell r="N1169">
            <v>0</v>
          </cell>
          <cell r="O1169">
            <v>0</v>
          </cell>
          <cell r="P1169">
            <v>0</v>
          </cell>
          <cell r="Q1169">
            <v>0</v>
          </cell>
          <cell r="R1169">
            <v>0</v>
          </cell>
          <cell r="S1169">
            <v>0</v>
          </cell>
          <cell r="T1169">
            <v>0</v>
          </cell>
          <cell r="U1169">
            <v>0</v>
          </cell>
          <cell r="V1169">
            <v>0</v>
          </cell>
          <cell r="W1169">
            <v>0</v>
          </cell>
          <cell r="X1169">
            <v>0</v>
          </cell>
          <cell r="Y1169">
            <v>0</v>
          </cell>
          <cell r="Z1169">
            <v>0</v>
          </cell>
          <cell r="AA1169">
            <v>0</v>
          </cell>
          <cell r="AB1169">
            <v>0</v>
          </cell>
          <cell r="AC1169">
            <v>0</v>
          </cell>
          <cell r="AD1169">
            <v>0</v>
          </cell>
          <cell r="AE1169">
            <v>0</v>
          </cell>
          <cell r="AF1169">
            <v>0</v>
          </cell>
          <cell r="AG1169">
            <v>0</v>
          </cell>
          <cell r="AH1169">
            <v>0</v>
          </cell>
          <cell r="AI1169">
            <v>0</v>
          </cell>
          <cell r="AJ1169" t="str">
            <v>N</v>
          </cell>
        </row>
        <row r="1170">
          <cell r="A1170" t="str">
            <v>12-54-d-04</v>
          </cell>
          <cell r="B1170" t="str">
            <v>Supply and Fixing aluminium bronze/black. Premium 4" sect. Fixed arch</v>
          </cell>
          <cell r="C1170" t="str">
            <v>Sft</v>
          </cell>
          <cell r="D1170" t="str">
            <v>42.44</v>
          </cell>
          <cell r="E1170" t="str">
            <v>505.87</v>
          </cell>
          <cell r="F1170" t="str">
            <v>m2</v>
          </cell>
          <cell r="G1170" t="str">
            <v>456.69</v>
          </cell>
          <cell r="H1170">
            <v>5443.2</v>
          </cell>
          <cell r="I1170">
            <v>0</v>
          </cell>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v>0</v>
          </cell>
          <cell r="AD1170">
            <v>0</v>
          </cell>
          <cell r="AE1170">
            <v>0</v>
          </cell>
          <cell r="AF1170">
            <v>0</v>
          </cell>
          <cell r="AG1170">
            <v>0</v>
          </cell>
          <cell r="AH1170">
            <v>0</v>
          </cell>
          <cell r="AI1170">
            <v>0</v>
          </cell>
          <cell r="AJ1170" t="str">
            <v>N</v>
          </cell>
        </row>
        <row r="1171">
          <cell r="A1171" t="str">
            <v>12-54-d-05</v>
          </cell>
          <cell r="B1171" t="str">
            <v>Supply and Fixing aluminium bronze/black. Premium 4" sect. Sliding door</v>
          </cell>
          <cell r="C1171" t="str">
            <v>Sft</v>
          </cell>
          <cell r="D1171" t="str">
            <v>42.44</v>
          </cell>
          <cell r="E1171" t="str">
            <v>558.98</v>
          </cell>
          <cell r="F1171" t="str">
            <v>m2</v>
          </cell>
          <cell r="G1171" t="str">
            <v>456.69</v>
          </cell>
          <cell r="H1171">
            <v>6014.62</v>
          </cell>
          <cell r="I1171">
            <v>0</v>
          </cell>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v>0</v>
          </cell>
          <cell r="AD1171">
            <v>0</v>
          </cell>
          <cell r="AE1171">
            <v>0</v>
          </cell>
          <cell r="AF1171">
            <v>0</v>
          </cell>
          <cell r="AG1171">
            <v>0</v>
          </cell>
          <cell r="AH1171">
            <v>0</v>
          </cell>
          <cell r="AI1171">
            <v>0</v>
          </cell>
          <cell r="AJ1171" t="str">
            <v>N</v>
          </cell>
        </row>
        <row r="1172">
          <cell r="A1172" t="str">
            <v>12-54-d-06</v>
          </cell>
          <cell r="B1172" t="str">
            <v>Supply and Fixing aluminium bronze/black. Premium 4" sect. Swing door single action (short handle)</v>
          </cell>
          <cell r="C1172" t="str">
            <v>Sft</v>
          </cell>
          <cell r="D1172" t="str">
            <v>42.44</v>
          </cell>
          <cell r="E1172" t="str">
            <v>687.41</v>
          </cell>
          <cell r="F1172" t="str">
            <v>m2</v>
          </cell>
          <cell r="G1172" t="str">
            <v>456.69</v>
          </cell>
          <cell r="H1172">
            <v>7396.56</v>
          </cell>
          <cell r="I1172">
            <v>0</v>
          </cell>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v>0</v>
          </cell>
          <cell r="AD1172">
            <v>0</v>
          </cell>
          <cell r="AE1172">
            <v>0</v>
          </cell>
          <cell r="AF1172">
            <v>0</v>
          </cell>
          <cell r="AG1172">
            <v>0</v>
          </cell>
          <cell r="AH1172">
            <v>0</v>
          </cell>
          <cell r="AI1172">
            <v>0</v>
          </cell>
          <cell r="AJ1172" t="str">
            <v>N</v>
          </cell>
        </row>
        <row r="1173">
          <cell r="A1173" t="str">
            <v>12-54-d-07</v>
          </cell>
          <cell r="B1173" t="str">
            <v>Supply and Fixing aluminium bronze/black. Premium 4" sect. Swing door single action (long handle)</v>
          </cell>
          <cell r="C1173" t="str">
            <v>Sft</v>
          </cell>
          <cell r="D1173" t="str">
            <v>42.44</v>
          </cell>
          <cell r="E1173" t="str">
            <v>828.92</v>
          </cell>
          <cell r="F1173" t="str">
            <v>m2</v>
          </cell>
          <cell r="G1173" t="str">
            <v>456.69</v>
          </cell>
          <cell r="H1173">
            <v>8919.17</v>
          </cell>
          <cell r="I1173">
            <v>0</v>
          </cell>
          <cell r="J1173">
            <v>0</v>
          </cell>
          <cell r="K1173">
            <v>0</v>
          </cell>
          <cell r="L1173">
            <v>0</v>
          </cell>
          <cell r="M1173">
            <v>0</v>
          </cell>
          <cell r="N1173">
            <v>0</v>
          </cell>
          <cell r="O1173">
            <v>0</v>
          </cell>
          <cell r="P1173">
            <v>0</v>
          </cell>
          <cell r="Q1173">
            <v>0</v>
          </cell>
          <cell r="R1173">
            <v>0</v>
          </cell>
          <cell r="S1173">
            <v>0</v>
          </cell>
          <cell r="T1173">
            <v>0</v>
          </cell>
          <cell r="U1173">
            <v>0</v>
          </cell>
          <cell r="V1173">
            <v>0</v>
          </cell>
          <cell r="W1173">
            <v>0</v>
          </cell>
          <cell r="X1173">
            <v>0</v>
          </cell>
          <cell r="Y1173">
            <v>0</v>
          </cell>
          <cell r="Z1173">
            <v>0</v>
          </cell>
          <cell r="AA1173">
            <v>0</v>
          </cell>
          <cell r="AB1173">
            <v>0</v>
          </cell>
          <cell r="AC1173">
            <v>0</v>
          </cell>
          <cell r="AD1173">
            <v>0</v>
          </cell>
          <cell r="AE1173">
            <v>0</v>
          </cell>
          <cell r="AF1173">
            <v>0</v>
          </cell>
          <cell r="AG1173">
            <v>0</v>
          </cell>
          <cell r="AH1173">
            <v>0</v>
          </cell>
          <cell r="AI1173">
            <v>0</v>
          </cell>
          <cell r="AJ1173" t="str">
            <v>N</v>
          </cell>
        </row>
        <row r="1174">
          <cell r="A1174" t="str">
            <v>12-54-d-08</v>
          </cell>
          <cell r="B1174" t="str">
            <v>Supply and Fixing aluminium bronze/black. Premium 4" sect. Swing door double action (short handle)</v>
          </cell>
          <cell r="C1174" t="str">
            <v>Sft</v>
          </cell>
          <cell r="D1174" t="str">
            <v>42.44</v>
          </cell>
          <cell r="E1174" t="str">
            <v>742.99</v>
          </cell>
          <cell r="F1174" t="str">
            <v>m2</v>
          </cell>
          <cell r="G1174" t="str">
            <v>456.69</v>
          </cell>
          <cell r="H1174">
            <v>7994.61</v>
          </cell>
          <cell r="I1174">
            <v>0</v>
          </cell>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cell r="AD1174">
            <v>0</v>
          </cell>
          <cell r="AE1174">
            <v>0</v>
          </cell>
          <cell r="AF1174">
            <v>0</v>
          </cell>
          <cell r="AG1174">
            <v>0</v>
          </cell>
          <cell r="AH1174">
            <v>0</v>
          </cell>
          <cell r="AI1174">
            <v>0</v>
          </cell>
          <cell r="AJ1174" t="str">
            <v>N</v>
          </cell>
        </row>
        <row r="1175">
          <cell r="A1175" t="str">
            <v>12-54-d-09</v>
          </cell>
          <cell r="B1175" t="str">
            <v>Supply and Fixing aluminium bronze/black. Premium 4" sect. Swing door double action (long handle)</v>
          </cell>
          <cell r="C1175" t="str">
            <v>Sft</v>
          </cell>
          <cell r="D1175" t="str">
            <v>42.44</v>
          </cell>
          <cell r="E1175" t="str">
            <v>884.50</v>
          </cell>
          <cell r="F1175" t="str">
            <v>m2</v>
          </cell>
          <cell r="G1175" t="str">
            <v>456.69</v>
          </cell>
          <cell r="H1175">
            <v>9517.23</v>
          </cell>
          <cell r="I1175">
            <v>0</v>
          </cell>
          <cell r="J1175">
            <v>0</v>
          </cell>
          <cell r="K1175">
            <v>0</v>
          </cell>
          <cell r="L1175">
            <v>0</v>
          </cell>
          <cell r="M1175">
            <v>0</v>
          </cell>
          <cell r="N1175">
            <v>0</v>
          </cell>
          <cell r="O1175">
            <v>0</v>
          </cell>
          <cell r="P1175">
            <v>0</v>
          </cell>
          <cell r="Q1175">
            <v>0</v>
          </cell>
          <cell r="R1175">
            <v>0</v>
          </cell>
          <cell r="S1175">
            <v>0</v>
          </cell>
          <cell r="T1175">
            <v>0</v>
          </cell>
          <cell r="U1175">
            <v>0</v>
          </cell>
          <cell r="V1175">
            <v>0</v>
          </cell>
          <cell r="W1175">
            <v>0</v>
          </cell>
          <cell r="X1175">
            <v>0</v>
          </cell>
          <cell r="Y1175">
            <v>0</v>
          </cell>
          <cell r="Z1175">
            <v>0</v>
          </cell>
          <cell r="AA1175">
            <v>0</v>
          </cell>
          <cell r="AB1175">
            <v>0</v>
          </cell>
          <cell r="AC1175">
            <v>0</v>
          </cell>
          <cell r="AD1175">
            <v>0</v>
          </cell>
          <cell r="AE1175">
            <v>0</v>
          </cell>
          <cell r="AF1175">
            <v>0</v>
          </cell>
          <cell r="AG1175">
            <v>0</v>
          </cell>
          <cell r="AH1175">
            <v>0</v>
          </cell>
          <cell r="AI1175">
            <v>0</v>
          </cell>
          <cell r="AJ1175" t="str">
            <v>N</v>
          </cell>
        </row>
        <row r="1176">
          <cell r="A1176" t="str">
            <v>12-54-e-01</v>
          </cell>
          <cell r="B1176" t="str">
            <v>Supply and Fixing aluminium bronze/black. Other items : Fly screen shutter for Deluxe model</v>
          </cell>
          <cell r="C1176" t="str">
            <v>Sft</v>
          </cell>
          <cell r="D1176" t="str">
            <v>8.68</v>
          </cell>
          <cell r="E1176" t="str">
            <v>141.78</v>
          </cell>
          <cell r="F1176" t="str">
            <v>m2</v>
          </cell>
          <cell r="G1176" t="str">
            <v>93.40</v>
          </cell>
          <cell r="H1176">
            <v>1525.55</v>
          </cell>
          <cell r="I1176">
            <v>0</v>
          </cell>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v>0</v>
          </cell>
          <cell r="AD1176">
            <v>0</v>
          </cell>
          <cell r="AE1176">
            <v>0</v>
          </cell>
          <cell r="AF1176">
            <v>0</v>
          </cell>
          <cell r="AG1176">
            <v>0</v>
          </cell>
          <cell r="AH1176">
            <v>0</v>
          </cell>
          <cell r="AI1176">
            <v>0</v>
          </cell>
          <cell r="AJ1176" t="str">
            <v>N</v>
          </cell>
        </row>
        <row r="1177">
          <cell r="A1177" t="str">
            <v>12-54-e-02</v>
          </cell>
          <cell r="B1177" t="str">
            <v>Supply and Fixing aluminium bronze/black. Other items : Fly screen shutter for Premium model</v>
          </cell>
          <cell r="C1177" t="str">
            <v>Sft</v>
          </cell>
          <cell r="D1177" t="str">
            <v>8.68</v>
          </cell>
          <cell r="E1177" t="str">
            <v>129.68</v>
          </cell>
          <cell r="F1177" t="str">
            <v>m2</v>
          </cell>
          <cell r="G1177" t="str">
            <v>93.40</v>
          </cell>
          <cell r="H1177">
            <v>1395.36</v>
          </cell>
          <cell r="I1177">
            <v>0</v>
          </cell>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0</v>
          </cell>
          <cell r="AC1177">
            <v>0</v>
          </cell>
          <cell r="AD1177">
            <v>0</v>
          </cell>
          <cell r="AE1177">
            <v>0</v>
          </cell>
          <cell r="AF1177">
            <v>0</v>
          </cell>
          <cell r="AG1177">
            <v>0</v>
          </cell>
          <cell r="AH1177">
            <v>0</v>
          </cell>
          <cell r="AI1177">
            <v>0</v>
          </cell>
          <cell r="AJ1177" t="str">
            <v>N</v>
          </cell>
        </row>
        <row r="1178">
          <cell r="A1178" t="str">
            <v>12-54-e-03</v>
          </cell>
          <cell r="B1178" t="str">
            <v>Supply and Fixing aluminium bronze/black. Other items : Fly screen shutter with separate outer frame</v>
          </cell>
          <cell r="C1178" t="str">
            <v>Sft</v>
          </cell>
          <cell r="D1178" t="str">
            <v>8.68</v>
          </cell>
          <cell r="E1178" t="str">
            <v>208.33</v>
          </cell>
          <cell r="F1178" t="str">
            <v>m2</v>
          </cell>
          <cell r="G1178" t="str">
            <v>93.40</v>
          </cell>
          <cell r="H1178">
            <v>2241.63</v>
          </cell>
          <cell r="I1178">
            <v>0</v>
          </cell>
          <cell r="J1178">
            <v>0</v>
          </cell>
          <cell r="K1178">
            <v>0</v>
          </cell>
          <cell r="L1178">
            <v>0</v>
          </cell>
          <cell r="M1178">
            <v>0</v>
          </cell>
          <cell r="N1178">
            <v>0</v>
          </cell>
          <cell r="O1178">
            <v>0</v>
          </cell>
          <cell r="P1178">
            <v>0</v>
          </cell>
          <cell r="Q1178">
            <v>0</v>
          </cell>
          <cell r="R1178">
            <v>0</v>
          </cell>
          <cell r="S1178">
            <v>0</v>
          </cell>
          <cell r="T1178">
            <v>0</v>
          </cell>
          <cell r="U1178">
            <v>0</v>
          </cell>
          <cell r="V1178">
            <v>0</v>
          </cell>
          <cell r="W1178">
            <v>0</v>
          </cell>
          <cell r="X1178">
            <v>0</v>
          </cell>
          <cell r="Y1178">
            <v>0</v>
          </cell>
          <cell r="Z1178">
            <v>0</v>
          </cell>
          <cell r="AA1178">
            <v>0</v>
          </cell>
          <cell r="AB1178">
            <v>0</v>
          </cell>
          <cell r="AC1178">
            <v>0</v>
          </cell>
          <cell r="AD1178">
            <v>0</v>
          </cell>
          <cell r="AE1178">
            <v>0</v>
          </cell>
          <cell r="AF1178">
            <v>0</v>
          </cell>
          <cell r="AG1178">
            <v>0</v>
          </cell>
          <cell r="AH1178">
            <v>0</v>
          </cell>
          <cell r="AI1178">
            <v>0</v>
          </cell>
          <cell r="AJ1178" t="str">
            <v>N</v>
          </cell>
        </row>
        <row r="1179">
          <cell r="A1179" t="str">
            <v>12-55-a</v>
          </cell>
          <cell r="B1179" t="str">
            <v>Wall Panelling over 0.5" thick chipboard &amp; wood frame (2"x0.75") 2'x2' grid : Sheesham Ply</v>
          </cell>
          <cell r="C1179" t="str">
            <v>Sft</v>
          </cell>
          <cell r="D1179" t="str">
            <v>62.03</v>
          </cell>
          <cell r="E1179" t="str">
            <v>152.70</v>
          </cell>
          <cell r="F1179" t="str">
            <v>m2</v>
          </cell>
          <cell r="G1179" t="str">
            <v>667.43</v>
          </cell>
          <cell r="H1179">
            <v>1643.02</v>
          </cell>
          <cell r="I1179">
            <v>0</v>
          </cell>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0</v>
          </cell>
          <cell r="AD1179">
            <v>0</v>
          </cell>
          <cell r="AE1179">
            <v>0</v>
          </cell>
          <cell r="AF1179">
            <v>0</v>
          </cell>
          <cell r="AG1179">
            <v>0</v>
          </cell>
          <cell r="AH1179">
            <v>0</v>
          </cell>
          <cell r="AI1179">
            <v>0</v>
          </cell>
          <cell r="AJ1179" t="str">
            <v>N</v>
          </cell>
        </row>
        <row r="1180">
          <cell r="A1180" t="str">
            <v>12-55-b</v>
          </cell>
          <cell r="B1180" t="str">
            <v>Wall Panelling over 0.5" thick chipboard &amp; wood frame (2"x0.75") 2'x2'grid : Lamination Sheet</v>
          </cell>
          <cell r="C1180" t="str">
            <v>Sft</v>
          </cell>
          <cell r="D1180" t="str">
            <v>47.33</v>
          </cell>
          <cell r="E1180" t="str">
            <v>160.28</v>
          </cell>
          <cell r="F1180" t="str">
            <v>m2</v>
          </cell>
          <cell r="G1180" t="str">
            <v>509.30</v>
          </cell>
          <cell r="H1180">
            <v>1724.58</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cell r="V1180">
            <v>0</v>
          </cell>
          <cell r="W1180">
            <v>0</v>
          </cell>
          <cell r="X1180">
            <v>0</v>
          </cell>
          <cell r="Y1180">
            <v>0</v>
          </cell>
          <cell r="Z1180">
            <v>0</v>
          </cell>
          <cell r="AA1180">
            <v>0</v>
          </cell>
          <cell r="AB1180">
            <v>0</v>
          </cell>
          <cell r="AC1180">
            <v>0</v>
          </cell>
          <cell r="AD1180">
            <v>0</v>
          </cell>
          <cell r="AE1180">
            <v>0</v>
          </cell>
          <cell r="AF1180">
            <v>0</v>
          </cell>
          <cell r="AG1180">
            <v>0</v>
          </cell>
          <cell r="AH1180">
            <v>0</v>
          </cell>
          <cell r="AI1180">
            <v>0</v>
          </cell>
          <cell r="AJ1180" t="str">
            <v>N</v>
          </cell>
        </row>
        <row r="1181">
          <cell r="A1181" t="str">
            <v>12-55-c</v>
          </cell>
          <cell r="B1181" t="str">
            <v>Wall Panelling over 0.5" thick chipboard &amp; wood frame (2"x0.75") 2'x2' grid : Commercial Ply</v>
          </cell>
          <cell r="C1181" t="str">
            <v>Sft</v>
          </cell>
          <cell r="D1181" t="str">
            <v>62.01</v>
          </cell>
          <cell r="E1181" t="str">
            <v>130.96</v>
          </cell>
          <cell r="F1181" t="str">
            <v>m2</v>
          </cell>
          <cell r="G1181" t="str">
            <v>667.23</v>
          </cell>
          <cell r="H1181">
            <v>1409.13</v>
          </cell>
          <cell r="I1181">
            <v>0</v>
          </cell>
          <cell r="J1181">
            <v>0</v>
          </cell>
          <cell r="K1181">
            <v>0</v>
          </cell>
          <cell r="L1181">
            <v>0</v>
          </cell>
          <cell r="M1181">
            <v>0</v>
          </cell>
          <cell r="N1181">
            <v>0</v>
          </cell>
          <cell r="O1181">
            <v>0</v>
          </cell>
          <cell r="P1181">
            <v>0</v>
          </cell>
          <cell r="Q1181">
            <v>0</v>
          </cell>
          <cell r="R1181">
            <v>0</v>
          </cell>
          <cell r="S1181">
            <v>0</v>
          </cell>
          <cell r="T1181">
            <v>0</v>
          </cell>
          <cell r="U1181">
            <v>0</v>
          </cell>
          <cell r="V1181">
            <v>0</v>
          </cell>
          <cell r="W1181">
            <v>0</v>
          </cell>
          <cell r="X1181">
            <v>0</v>
          </cell>
          <cell r="Y1181">
            <v>0</v>
          </cell>
          <cell r="Z1181">
            <v>0</v>
          </cell>
          <cell r="AA1181">
            <v>0</v>
          </cell>
          <cell r="AB1181">
            <v>0</v>
          </cell>
          <cell r="AC1181">
            <v>0</v>
          </cell>
          <cell r="AD1181">
            <v>0</v>
          </cell>
          <cell r="AE1181">
            <v>0</v>
          </cell>
          <cell r="AF1181">
            <v>0</v>
          </cell>
          <cell r="AG1181">
            <v>0</v>
          </cell>
          <cell r="AH1181">
            <v>0</v>
          </cell>
          <cell r="AI1181">
            <v>0</v>
          </cell>
          <cell r="AJ1181" t="str">
            <v>N</v>
          </cell>
        </row>
        <row r="1182">
          <cell r="A1182" t="str">
            <v>12-56-a</v>
          </cell>
          <cell r="B1182" t="str">
            <v>Supply and Fixing MS Sheet 16 guage(10x20 feet) box type chowkats including fixing in position with all charges for Hold fast, Hinges and Painting etc</v>
          </cell>
          <cell r="C1182" t="str">
            <v>Rft</v>
          </cell>
          <cell r="D1182" t="str">
            <v>42.44</v>
          </cell>
          <cell r="E1182" t="str">
            <v>291.79</v>
          </cell>
          <cell r="F1182" t="str">
            <v>m</v>
          </cell>
          <cell r="G1182" t="str">
            <v>139.23</v>
          </cell>
          <cell r="H1182">
            <v>957.32</v>
          </cell>
          <cell r="I1182">
            <v>0</v>
          </cell>
          <cell r="J1182">
            <v>0</v>
          </cell>
          <cell r="K1182">
            <v>2.1000000000000001E-2</v>
          </cell>
          <cell r="L1182" t="str">
            <v>Bags</v>
          </cell>
          <cell r="M1182">
            <v>6.9000000000000006E-2</v>
          </cell>
          <cell r="N1182" t="str">
            <v>Bags</v>
          </cell>
          <cell r="O1182">
            <v>0</v>
          </cell>
          <cell r="P1182">
            <v>0</v>
          </cell>
          <cell r="Q1182">
            <v>0</v>
          </cell>
          <cell r="R1182">
            <v>0</v>
          </cell>
          <cell r="S1182">
            <v>1.276</v>
          </cell>
          <cell r="T1182" t="str">
            <v>Kg</v>
          </cell>
          <cell r="U1182">
            <v>4.1900000000000004</v>
          </cell>
          <cell r="V1182" t="str">
            <v>Kg</v>
          </cell>
          <cell r="W1182">
            <v>0</v>
          </cell>
          <cell r="X1182">
            <v>0</v>
          </cell>
          <cell r="Y1182">
            <v>0</v>
          </cell>
          <cell r="Z1182">
            <v>0</v>
          </cell>
          <cell r="AA1182">
            <v>0</v>
          </cell>
          <cell r="AB1182">
            <v>0</v>
          </cell>
          <cell r="AC1182">
            <v>0</v>
          </cell>
          <cell r="AD1182">
            <v>0</v>
          </cell>
          <cell r="AE1182">
            <v>0</v>
          </cell>
          <cell r="AF1182">
            <v>0</v>
          </cell>
          <cell r="AG1182">
            <v>0</v>
          </cell>
          <cell r="AH1182">
            <v>0</v>
          </cell>
          <cell r="AI1182">
            <v>5.5560000000000009</v>
          </cell>
          <cell r="AJ1182" t="str">
            <v>Y</v>
          </cell>
        </row>
        <row r="1183">
          <cell r="A1183" t="str">
            <v>12-56-b</v>
          </cell>
          <cell r="B1183" t="str">
            <v>Wood plastic composite door patio door leap delux (laker coated)</v>
          </cell>
          <cell r="C1183" t="str">
            <v>Rft</v>
          </cell>
          <cell r="D1183" t="str">
            <v>56.10</v>
          </cell>
          <cell r="E1183" t="str">
            <v>444.45</v>
          </cell>
          <cell r="F1183" t="str">
            <v>m2</v>
          </cell>
          <cell r="G1183" t="str">
            <v>603.58</v>
          </cell>
          <cell r="H1183">
            <v>4782.26</v>
          </cell>
          <cell r="I1183">
            <v>0</v>
          </cell>
          <cell r="J1183">
            <v>0</v>
          </cell>
          <cell r="K1183">
            <v>0</v>
          </cell>
          <cell r="L1183">
            <v>0</v>
          </cell>
          <cell r="M1183">
            <v>0</v>
          </cell>
          <cell r="N1183">
            <v>0</v>
          </cell>
          <cell r="O1183">
            <v>0</v>
          </cell>
          <cell r="P1183">
            <v>0</v>
          </cell>
          <cell r="Q1183">
            <v>0</v>
          </cell>
          <cell r="R1183">
            <v>0</v>
          </cell>
          <cell r="S1183">
            <v>0</v>
          </cell>
          <cell r="T1183">
            <v>0</v>
          </cell>
          <cell r="U1183">
            <v>0</v>
          </cell>
          <cell r="V1183">
            <v>0</v>
          </cell>
          <cell r="W1183">
            <v>0</v>
          </cell>
          <cell r="X1183">
            <v>0</v>
          </cell>
          <cell r="Y1183">
            <v>0</v>
          </cell>
          <cell r="Z1183">
            <v>0</v>
          </cell>
          <cell r="AA1183">
            <v>0</v>
          </cell>
          <cell r="AB1183">
            <v>0</v>
          </cell>
          <cell r="AC1183">
            <v>0</v>
          </cell>
          <cell r="AD1183">
            <v>0</v>
          </cell>
          <cell r="AE1183">
            <v>0</v>
          </cell>
          <cell r="AF1183">
            <v>0</v>
          </cell>
          <cell r="AG1183">
            <v>0</v>
          </cell>
          <cell r="AH1183">
            <v>0</v>
          </cell>
          <cell r="AI1183">
            <v>0</v>
          </cell>
          <cell r="AJ1183" t="str">
            <v>N</v>
          </cell>
        </row>
        <row r="1184">
          <cell r="A1184" t="str">
            <v>12-56-c</v>
          </cell>
          <cell r="B1184" t="str">
            <v>Wood plastic composite door patio door leap premium grade ( UV coated )</v>
          </cell>
          <cell r="C1184" t="str">
            <v>Rft</v>
          </cell>
          <cell r="D1184" t="str">
            <v>56.10</v>
          </cell>
          <cell r="E1184" t="str">
            <v>484.78</v>
          </cell>
          <cell r="F1184" t="str">
            <v>m2</v>
          </cell>
          <cell r="G1184" t="str">
            <v>603.58</v>
          </cell>
          <cell r="H1184">
            <v>5216.24</v>
          </cell>
          <cell r="I1184">
            <v>0</v>
          </cell>
          <cell r="J1184">
            <v>0</v>
          </cell>
          <cell r="K1184">
            <v>0</v>
          </cell>
          <cell r="L1184">
            <v>0</v>
          </cell>
          <cell r="M1184">
            <v>0</v>
          </cell>
          <cell r="N1184">
            <v>0</v>
          </cell>
          <cell r="O1184">
            <v>0</v>
          </cell>
          <cell r="P1184">
            <v>0</v>
          </cell>
          <cell r="Q1184">
            <v>0</v>
          </cell>
          <cell r="R1184">
            <v>0</v>
          </cell>
          <cell r="S1184">
            <v>0</v>
          </cell>
          <cell r="T1184">
            <v>0</v>
          </cell>
          <cell r="U1184">
            <v>0</v>
          </cell>
          <cell r="V1184">
            <v>0</v>
          </cell>
          <cell r="W1184">
            <v>0</v>
          </cell>
          <cell r="X1184">
            <v>0</v>
          </cell>
          <cell r="Y1184">
            <v>0</v>
          </cell>
          <cell r="Z1184">
            <v>0</v>
          </cell>
          <cell r="AA1184">
            <v>0</v>
          </cell>
          <cell r="AB1184">
            <v>0</v>
          </cell>
          <cell r="AC1184">
            <v>0</v>
          </cell>
          <cell r="AD1184">
            <v>0</v>
          </cell>
          <cell r="AE1184">
            <v>0</v>
          </cell>
          <cell r="AF1184">
            <v>0</v>
          </cell>
          <cell r="AG1184">
            <v>0</v>
          </cell>
          <cell r="AH1184">
            <v>0</v>
          </cell>
          <cell r="AI1184">
            <v>0</v>
          </cell>
          <cell r="AJ1184" t="str">
            <v>N</v>
          </cell>
        </row>
        <row r="1185">
          <cell r="A1185" t="str">
            <v>12-56-d</v>
          </cell>
          <cell r="B1185" t="str">
            <v>Wood plastic composite door patio door with frame and beading deluxe grade (laker coated)</v>
          </cell>
          <cell r="C1185" t="str">
            <v>Sft</v>
          </cell>
          <cell r="D1185" t="str">
            <v>48.51</v>
          </cell>
          <cell r="E1185" t="str">
            <v>862.18</v>
          </cell>
          <cell r="F1185" t="str">
            <v>m2</v>
          </cell>
          <cell r="G1185" t="str">
            <v>521.94</v>
          </cell>
          <cell r="H1185">
            <v>9277.0300000000007</v>
          </cell>
          <cell r="I1185">
            <v>0</v>
          </cell>
          <cell r="J1185">
            <v>0</v>
          </cell>
          <cell r="K1185">
            <v>0</v>
          </cell>
          <cell r="L1185">
            <v>0</v>
          </cell>
          <cell r="M1185">
            <v>0</v>
          </cell>
          <cell r="N1185">
            <v>0</v>
          </cell>
          <cell r="O1185">
            <v>0</v>
          </cell>
          <cell r="P1185">
            <v>0</v>
          </cell>
          <cell r="Q1185">
            <v>0</v>
          </cell>
          <cell r="R1185">
            <v>0</v>
          </cell>
          <cell r="S1185">
            <v>0</v>
          </cell>
          <cell r="T1185">
            <v>0</v>
          </cell>
          <cell r="U1185">
            <v>0</v>
          </cell>
          <cell r="V1185">
            <v>0</v>
          </cell>
          <cell r="W1185">
            <v>0</v>
          </cell>
          <cell r="X1185">
            <v>0</v>
          </cell>
          <cell r="Y1185">
            <v>0</v>
          </cell>
          <cell r="Z1185">
            <v>0</v>
          </cell>
          <cell r="AA1185">
            <v>0</v>
          </cell>
          <cell r="AB1185">
            <v>0</v>
          </cell>
          <cell r="AC1185">
            <v>0</v>
          </cell>
          <cell r="AD1185">
            <v>0</v>
          </cell>
          <cell r="AE1185">
            <v>0</v>
          </cell>
          <cell r="AF1185">
            <v>0</v>
          </cell>
          <cell r="AG1185">
            <v>0</v>
          </cell>
          <cell r="AH1185">
            <v>0</v>
          </cell>
          <cell r="AI1185">
            <v>0</v>
          </cell>
          <cell r="AJ1185" t="str">
            <v>N</v>
          </cell>
        </row>
        <row r="1186">
          <cell r="A1186" t="str">
            <v>12-56-e</v>
          </cell>
          <cell r="B1186" t="str">
            <v>Wood plastic composite patio door with frame and beading premium grade(UV coated)</v>
          </cell>
          <cell r="C1186" t="str">
            <v>Sft</v>
          </cell>
          <cell r="D1186" t="str">
            <v>48.51</v>
          </cell>
          <cell r="E1186" t="str">
            <v>862.18</v>
          </cell>
          <cell r="F1186" t="str">
            <v>m2</v>
          </cell>
          <cell r="G1186" t="str">
            <v>521.94</v>
          </cell>
          <cell r="H1186">
            <v>9277.0300000000007</v>
          </cell>
          <cell r="I1186">
            <v>0</v>
          </cell>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0</v>
          </cell>
          <cell r="Y1186">
            <v>0</v>
          </cell>
          <cell r="Z1186">
            <v>0</v>
          </cell>
          <cell r="AA1186">
            <v>0</v>
          </cell>
          <cell r="AB1186">
            <v>0</v>
          </cell>
          <cell r="AC1186">
            <v>0</v>
          </cell>
          <cell r="AD1186">
            <v>0</v>
          </cell>
          <cell r="AE1186">
            <v>0</v>
          </cell>
          <cell r="AF1186">
            <v>0</v>
          </cell>
          <cell r="AG1186">
            <v>0</v>
          </cell>
          <cell r="AH1186">
            <v>0</v>
          </cell>
          <cell r="AI1186">
            <v>0</v>
          </cell>
          <cell r="AJ1186" t="str">
            <v>N</v>
          </cell>
        </row>
        <row r="1187">
          <cell r="A1187" t="str">
            <v>12-57-a</v>
          </cell>
          <cell r="B1187" t="str">
            <v>Wood plastic composite door bukhara flush door steppe type</v>
          </cell>
          <cell r="C1187" t="str">
            <v>Sft</v>
          </cell>
          <cell r="D1187" t="str">
            <v>48.51</v>
          </cell>
          <cell r="E1187" t="str">
            <v>1,134.68</v>
          </cell>
          <cell r="F1187" t="str">
            <v>m2</v>
          </cell>
          <cell r="G1187" t="str">
            <v>521.94</v>
          </cell>
          <cell r="H1187">
            <v>12209.18</v>
          </cell>
          <cell r="I1187">
            <v>0</v>
          </cell>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v>0</v>
          </cell>
          <cell r="AD1187">
            <v>0</v>
          </cell>
          <cell r="AE1187">
            <v>0</v>
          </cell>
          <cell r="AF1187">
            <v>0</v>
          </cell>
          <cell r="AG1187">
            <v>0</v>
          </cell>
          <cell r="AH1187">
            <v>0</v>
          </cell>
          <cell r="AI1187">
            <v>0</v>
          </cell>
          <cell r="AJ1187" t="str">
            <v>N</v>
          </cell>
        </row>
        <row r="1188">
          <cell r="A1188" t="str">
            <v>12-57-b</v>
          </cell>
          <cell r="B1188" t="str">
            <v>Wood plastic composite door rock type single side door</v>
          </cell>
          <cell r="C1188" t="str">
            <v>Sft</v>
          </cell>
          <cell r="D1188" t="str">
            <v>48.51</v>
          </cell>
          <cell r="E1188" t="str">
            <v>1,134.68</v>
          </cell>
          <cell r="F1188" t="str">
            <v>m2</v>
          </cell>
          <cell r="G1188" t="str">
            <v>521.94</v>
          </cell>
          <cell r="H1188">
            <v>12209.18</v>
          </cell>
          <cell r="I1188">
            <v>0</v>
          </cell>
          <cell r="J1188">
            <v>0</v>
          </cell>
          <cell r="K1188">
            <v>0</v>
          </cell>
          <cell r="L1188">
            <v>0</v>
          </cell>
          <cell r="M1188">
            <v>0</v>
          </cell>
          <cell r="N1188">
            <v>0</v>
          </cell>
          <cell r="O1188">
            <v>0</v>
          </cell>
          <cell r="P1188">
            <v>0</v>
          </cell>
          <cell r="Q1188">
            <v>0</v>
          </cell>
          <cell r="R1188">
            <v>0</v>
          </cell>
          <cell r="S1188">
            <v>0</v>
          </cell>
          <cell r="T1188">
            <v>0</v>
          </cell>
          <cell r="U1188">
            <v>0</v>
          </cell>
          <cell r="V1188">
            <v>0</v>
          </cell>
          <cell r="W1188">
            <v>0</v>
          </cell>
          <cell r="X1188">
            <v>0</v>
          </cell>
          <cell r="Y1188">
            <v>0</v>
          </cell>
          <cell r="Z1188">
            <v>0</v>
          </cell>
          <cell r="AA1188">
            <v>0</v>
          </cell>
          <cell r="AB1188">
            <v>0</v>
          </cell>
          <cell r="AC1188">
            <v>0</v>
          </cell>
          <cell r="AD1188">
            <v>0</v>
          </cell>
          <cell r="AE1188">
            <v>0</v>
          </cell>
          <cell r="AF1188">
            <v>0</v>
          </cell>
          <cell r="AG1188">
            <v>0</v>
          </cell>
          <cell r="AH1188">
            <v>0</v>
          </cell>
          <cell r="AI1188">
            <v>0</v>
          </cell>
          <cell r="AJ1188" t="str">
            <v>N</v>
          </cell>
        </row>
        <row r="1189">
          <cell r="A1189" t="str">
            <v>12-57-c</v>
          </cell>
          <cell r="B1189" t="str">
            <v>Wood plastic composite door rock type double side door</v>
          </cell>
          <cell r="C1189" t="str">
            <v>Sft</v>
          </cell>
          <cell r="D1189" t="str">
            <v>48.51</v>
          </cell>
          <cell r="E1189" t="str">
            <v>1,134.68</v>
          </cell>
          <cell r="F1189" t="str">
            <v>m2</v>
          </cell>
          <cell r="G1189" t="str">
            <v>521.94</v>
          </cell>
          <cell r="H1189">
            <v>12209.18</v>
          </cell>
          <cell r="I1189">
            <v>0</v>
          </cell>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cell r="AD1189">
            <v>0</v>
          </cell>
          <cell r="AE1189">
            <v>0</v>
          </cell>
          <cell r="AF1189">
            <v>0</v>
          </cell>
          <cell r="AG1189">
            <v>0</v>
          </cell>
          <cell r="AH1189">
            <v>0</v>
          </cell>
          <cell r="AI1189">
            <v>0</v>
          </cell>
          <cell r="AJ1189" t="str">
            <v>N</v>
          </cell>
        </row>
        <row r="1190">
          <cell r="A1190" t="str">
            <v>12-58</v>
          </cell>
          <cell r="B1190" t="str">
            <v>Wood plastic composite door image type single side with frame and beading</v>
          </cell>
          <cell r="C1190" t="str">
            <v>Sft</v>
          </cell>
          <cell r="D1190" t="str">
            <v>48.51</v>
          </cell>
          <cell r="E1190" t="str">
            <v>1,134.68</v>
          </cell>
          <cell r="F1190" t="str">
            <v>m2</v>
          </cell>
          <cell r="G1190" t="str">
            <v>521.94</v>
          </cell>
          <cell r="H1190">
            <v>12209.18</v>
          </cell>
          <cell r="I1190">
            <v>0</v>
          </cell>
          <cell r="J1190">
            <v>0</v>
          </cell>
          <cell r="K1190">
            <v>0</v>
          </cell>
          <cell r="L1190">
            <v>0</v>
          </cell>
          <cell r="M1190">
            <v>0</v>
          </cell>
          <cell r="N1190">
            <v>0</v>
          </cell>
          <cell r="O1190">
            <v>0</v>
          </cell>
          <cell r="P1190">
            <v>0</v>
          </cell>
          <cell r="Q1190">
            <v>0</v>
          </cell>
          <cell r="R1190">
            <v>0</v>
          </cell>
          <cell r="S1190">
            <v>0</v>
          </cell>
          <cell r="T1190">
            <v>0</v>
          </cell>
          <cell r="U1190">
            <v>0</v>
          </cell>
          <cell r="V1190">
            <v>0</v>
          </cell>
          <cell r="W1190">
            <v>0</v>
          </cell>
          <cell r="X1190">
            <v>0</v>
          </cell>
          <cell r="Y1190">
            <v>0</v>
          </cell>
          <cell r="Z1190">
            <v>0</v>
          </cell>
          <cell r="AA1190">
            <v>0</v>
          </cell>
          <cell r="AB1190">
            <v>0</v>
          </cell>
          <cell r="AC1190">
            <v>0</v>
          </cell>
          <cell r="AD1190">
            <v>0</v>
          </cell>
          <cell r="AE1190">
            <v>0</v>
          </cell>
          <cell r="AF1190">
            <v>0</v>
          </cell>
          <cell r="AG1190">
            <v>0</v>
          </cell>
          <cell r="AH1190">
            <v>0</v>
          </cell>
          <cell r="AI1190">
            <v>0</v>
          </cell>
          <cell r="AJ1190" t="str">
            <v>N</v>
          </cell>
        </row>
        <row r="1191">
          <cell r="A1191" t="str">
            <v>12-59</v>
          </cell>
          <cell r="B1191" t="str">
            <v>Wood plastic composite door carving type single side with frame and beading</v>
          </cell>
          <cell r="C1191" t="str">
            <v>Sft</v>
          </cell>
          <cell r="D1191" t="str">
            <v>48.51</v>
          </cell>
          <cell r="E1191" t="str">
            <v>1,134.68</v>
          </cell>
          <cell r="F1191" t="str">
            <v>m2</v>
          </cell>
          <cell r="G1191" t="str">
            <v>521.94</v>
          </cell>
          <cell r="H1191">
            <v>12209.18</v>
          </cell>
          <cell r="I1191">
            <v>0</v>
          </cell>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0</v>
          </cell>
          <cell r="AC1191">
            <v>0</v>
          </cell>
          <cell r="AD1191">
            <v>0</v>
          </cell>
          <cell r="AE1191">
            <v>0</v>
          </cell>
          <cell r="AF1191">
            <v>0</v>
          </cell>
          <cell r="AG1191">
            <v>0</v>
          </cell>
          <cell r="AH1191">
            <v>0</v>
          </cell>
          <cell r="AI1191">
            <v>0</v>
          </cell>
          <cell r="AJ1191" t="str">
            <v>N</v>
          </cell>
        </row>
        <row r="1192">
          <cell r="A1192" t="str">
            <v>12-60-a</v>
          </cell>
          <cell r="B1192" t="str">
            <v>Composite windows deluxe grade (laker coated)</v>
          </cell>
          <cell r="C1192" t="str">
            <v>Sft</v>
          </cell>
          <cell r="D1192" t="str">
            <v>21.28</v>
          </cell>
          <cell r="E1192" t="str">
            <v>780.01</v>
          </cell>
          <cell r="F1192" t="str">
            <v>m2</v>
          </cell>
          <cell r="G1192" t="str">
            <v>228.96</v>
          </cell>
          <cell r="H1192">
            <v>8392.94</v>
          </cell>
          <cell r="I1192">
            <v>0</v>
          </cell>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0</v>
          </cell>
          <cell r="AD1192">
            <v>0</v>
          </cell>
          <cell r="AE1192">
            <v>0</v>
          </cell>
          <cell r="AF1192">
            <v>0</v>
          </cell>
          <cell r="AG1192">
            <v>0</v>
          </cell>
          <cell r="AH1192">
            <v>0</v>
          </cell>
          <cell r="AI1192">
            <v>0</v>
          </cell>
          <cell r="AJ1192" t="str">
            <v>N</v>
          </cell>
        </row>
        <row r="1193">
          <cell r="A1193" t="str">
            <v>12-60-b</v>
          </cell>
          <cell r="B1193" t="str">
            <v>Composite windows premium grade (UV coated)</v>
          </cell>
          <cell r="C1193" t="str">
            <v>Sft</v>
          </cell>
          <cell r="D1193" t="str">
            <v>21.20</v>
          </cell>
          <cell r="E1193" t="str">
            <v>822.21</v>
          </cell>
          <cell r="F1193" t="str">
            <v>m2</v>
          </cell>
          <cell r="G1193" t="str">
            <v>228.16</v>
          </cell>
          <cell r="H1193">
            <v>8847.02</v>
          </cell>
          <cell r="I1193">
            <v>0</v>
          </cell>
          <cell r="J1193">
            <v>0</v>
          </cell>
          <cell r="K1193">
            <v>0</v>
          </cell>
          <cell r="L1193">
            <v>0</v>
          </cell>
          <cell r="M1193">
            <v>0</v>
          </cell>
          <cell r="N1193">
            <v>0</v>
          </cell>
          <cell r="O1193">
            <v>0</v>
          </cell>
          <cell r="P1193">
            <v>0</v>
          </cell>
          <cell r="Q1193">
            <v>0</v>
          </cell>
          <cell r="R1193">
            <v>0</v>
          </cell>
          <cell r="S1193">
            <v>0</v>
          </cell>
          <cell r="T1193">
            <v>0</v>
          </cell>
          <cell r="U1193">
            <v>0</v>
          </cell>
          <cell r="V1193">
            <v>0</v>
          </cell>
          <cell r="W1193">
            <v>0</v>
          </cell>
          <cell r="X1193">
            <v>0</v>
          </cell>
          <cell r="Y1193">
            <v>0</v>
          </cell>
          <cell r="Z1193">
            <v>0</v>
          </cell>
          <cell r="AA1193">
            <v>0</v>
          </cell>
          <cell r="AB1193">
            <v>0</v>
          </cell>
          <cell r="AC1193">
            <v>0</v>
          </cell>
          <cell r="AD1193">
            <v>0</v>
          </cell>
          <cell r="AE1193">
            <v>0</v>
          </cell>
          <cell r="AF1193">
            <v>0</v>
          </cell>
          <cell r="AG1193">
            <v>0</v>
          </cell>
          <cell r="AH1193">
            <v>0</v>
          </cell>
          <cell r="AI1193">
            <v>0</v>
          </cell>
          <cell r="AJ1193" t="str">
            <v>N</v>
          </cell>
        </row>
        <row r="1194">
          <cell r="A1194" t="str">
            <v>12-61-a</v>
          </cell>
          <cell r="B1194" t="str">
            <v>Wood Plastic Fly Screen Delux Grade</v>
          </cell>
          <cell r="C1194" t="str">
            <v>Sft</v>
          </cell>
          <cell r="D1194" t="str">
            <v>29.76</v>
          </cell>
          <cell r="E1194" t="str">
            <v>339.04</v>
          </cell>
          <cell r="F1194" t="str">
            <v>m2</v>
          </cell>
          <cell r="G1194" t="str">
            <v>320.22</v>
          </cell>
          <cell r="H1194">
            <v>3648.03</v>
          </cell>
          <cell r="I1194">
            <v>0</v>
          </cell>
          <cell r="J1194">
            <v>0</v>
          </cell>
          <cell r="K1194">
            <v>0</v>
          </cell>
          <cell r="L1194">
            <v>0</v>
          </cell>
          <cell r="M1194">
            <v>0</v>
          </cell>
          <cell r="N1194">
            <v>0</v>
          </cell>
          <cell r="O1194">
            <v>0</v>
          </cell>
          <cell r="P1194">
            <v>0</v>
          </cell>
          <cell r="Q1194">
            <v>0</v>
          </cell>
          <cell r="R1194">
            <v>0</v>
          </cell>
          <cell r="S1194">
            <v>0</v>
          </cell>
          <cell r="T1194">
            <v>0</v>
          </cell>
          <cell r="U1194">
            <v>0</v>
          </cell>
          <cell r="V1194">
            <v>0</v>
          </cell>
          <cell r="W1194">
            <v>0</v>
          </cell>
          <cell r="X1194">
            <v>0</v>
          </cell>
          <cell r="Y1194">
            <v>0</v>
          </cell>
          <cell r="Z1194">
            <v>0</v>
          </cell>
          <cell r="AA1194">
            <v>0</v>
          </cell>
          <cell r="AB1194">
            <v>0</v>
          </cell>
          <cell r="AC1194">
            <v>0</v>
          </cell>
          <cell r="AD1194">
            <v>0</v>
          </cell>
          <cell r="AE1194">
            <v>0</v>
          </cell>
          <cell r="AF1194">
            <v>0</v>
          </cell>
          <cell r="AG1194">
            <v>0</v>
          </cell>
          <cell r="AH1194">
            <v>0</v>
          </cell>
          <cell r="AI1194">
            <v>0</v>
          </cell>
          <cell r="AJ1194" t="str">
            <v>N</v>
          </cell>
        </row>
        <row r="1195">
          <cell r="A1195" t="str">
            <v>12-61-b</v>
          </cell>
          <cell r="B1195" t="str">
            <v>Wood Plastic Screen Premium Grade</v>
          </cell>
          <cell r="C1195" t="str">
            <v>Sft</v>
          </cell>
          <cell r="D1195" t="str">
            <v>29.76</v>
          </cell>
          <cell r="E1195" t="str">
            <v>357.91</v>
          </cell>
          <cell r="F1195" t="str">
            <v>m2</v>
          </cell>
          <cell r="G1195" t="str">
            <v>320.22</v>
          </cell>
          <cell r="H1195">
            <v>3851.13</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cell r="V1195">
            <v>0</v>
          </cell>
          <cell r="W1195">
            <v>0</v>
          </cell>
          <cell r="X1195">
            <v>0</v>
          </cell>
          <cell r="Y1195">
            <v>0</v>
          </cell>
          <cell r="Z1195">
            <v>0</v>
          </cell>
          <cell r="AA1195">
            <v>0</v>
          </cell>
          <cell r="AB1195">
            <v>0</v>
          </cell>
          <cell r="AC1195">
            <v>0</v>
          </cell>
          <cell r="AD1195">
            <v>0</v>
          </cell>
          <cell r="AE1195">
            <v>0</v>
          </cell>
          <cell r="AF1195">
            <v>0</v>
          </cell>
          <cell r="AG1195">
            <v>0</v>
          </cell>
          <cell r="AH1195">
            <v>0</v>
          </cell>
          <cell r="AI1195">
            <v>0</v>
          </cell>
          <cell r="AJ1195" t="str">
            <v>N</v>
          </cell>
        </row>
        <row r="1196">
          <cell r="A1196" t="str">
            <v>12-61-c</v>
          </cell>
          <cell r="B1196" t="str">
            <v>Wood Plastic Screen Door Frame Only</v>
          </cell>
          <cell r="C1196" t="str">
            <v>Rft</v>
          </cell>
          <cell r="D1196" t="str">
            <v>44.64</v>
          </cell>
          <cell r="E1196" t="str">
            <v>387.31</v>
          </cell>
          <cell r="F1196" t="str">
            <v>m</v>
          </cell>
          <cell r="G1196" t="str">
            <v>146.46</v>
          </cell>
          <cell r="H1196">
            <v>1270.71</v>
          </cell>
          <cell r="I1196">
            <v>0</v>
          </cell>
          <cell r="J1196">
            <v>0</v>
          </cell>
          <cell r="K1196">
            <v>0</v>
          </cell>
          <cell r="L1196">
            <v>0</v>
          </cell>
          <cell r="M1196">
            <v>0</v>
          </cell>
          <cell r="N1196">
            <v>0</v>
          </cell>
          <cell r="O1196">
            <v>0</v>
          </cell>
          <cell r="P1196">
            <v>0</v>
          </cell>
          <cell r="Q1196">
            <v>0</v>
          </cell>
          <cell r="R1196">
            <v>0</v>
          </cell>
          <cell r="S1196">
            <v>0</v>
          </cell>
          <cell r="T1196">
            <v>0</v>
          </cell>
          <cell r="U1196">
            <v>0</v>
          </cell>
          <cell r="V1196">
            <v>0</v>
          </cell>
          <cell r="W1196">
            <v>0</v>
          </cell>
          <cell r="X1196">
            <v>0</v>
          </cell>
          <cell r="Y1196">
            <v>0</v>
          </cell>
          <cell r="Z1196">
            <v>0</v>
          </cell>
          <cell r="AA1196">
            <v>0</v>
          </cell>
          <cell r="AB1196">
            <v>0</v>
          </cell>
          <cell r="AC1196">
            <v>0</v>
          </cell>
          <cell r="AD1196">
            <v>0</v>
          </cell>
          <cell r="AE1196">
            <v>0</v>
          </cell>
          <cell r="AF1196">
            <v>0</v>
          </cell>
          <cell r="AG1196">
            <v>0</v>
          </cell>
          <cell r="AH1196">
            <v>0</v>
          </cell>
          <cell r="AI1196">
            <v>0</v>
          </cell>
          <cell r="AJ1196" t="str">
            <v>N</v>
          </cell>
        </row>
        <row r="1197">
          <cell r="A1197" t="str">
            <v>12-61-d</v>
          </cell>
          <cell r="B1197" t="str">
            <v>Wood Plastic Screen Beading Smaller</v>
          </cell>
          <cell r="C1197" t="str">
            <v>Sft</v>
          </cell>
          <cell r="D1197" t="str">
            <v>44.64</v>
          </cell>
          <cell r="E1197" t="str">
            <v>84.57</v>
          </cell>
          <cell r="F1197" t="str">
            <v>m</v>
          </cell>
          <cell r="G1197" t="str">
            <v>146.46</v>
          </cell>
          <cell r="H1197">
            <v>277.45999999999998</v>
          </cell>
          <cell r="I1197">
            <v>0</v>
          </cell>
          <cell r="J1197">
            <v>0</v>
          </cell>
          <cell r="K1197">
            <v>0</v>
          </cell>
          <cell r="L1197">
            <v>0</v>
          </cell>
          <cell r="M1197">
            <v>0</v>
          </cell>
          <cell r="N1197">
            <v>0</v>
          </cell>
          <cell r="O1197">
            <v>0</v>
          </cell>
          <cell r="P1197">
            <v>0</v>
          </cell>
          <cell r="Q1197">
            <v>0</v>
          </cell>
          <cell r="R1197">
            <v>0</v>
          </cell>
          <cell r="S1197">
            <v>0</v>
          </cell>
          <cell r="T1197">
            <v>0</v>
          </cell>
          <cell r="U1197">
            <v>0</v>
          </cell>
          <cell r="V1197">
            <v>0</v>
          </cell>
          <cell r="W1197">
            <v>0</v>
          </cell>
          <cell r="X1197">
            <v>0</v>
          </cell>
          <cell r="Y1197">
            <v>0</v>
          </cell>
          <cell r="Z1197">
            <v>0</v>
          </cell>
          <cell r="AA1197">
            <v>0</v>
          </cell>
          <cell r="AB1197">
            <v>0</v>
          </cell>
          <cell r="AC1197">
            <v>0</v>
          </cell>
          <cell r="AD1197">
            <v>0</v>
          </cell>
          <cell r="AE1197">
            <v>0</v>
          </cell>
          <cell r="AF1197">
            <v>0</v>
          </cell>
          <cell r="AG1197">
            <v>0</v>
          </cell>
          <cell r="AH1197">
            <v>0</v>
          </cell>
          <cell r="AI1197">
            <v>0</v>
          </cell>
          <cell r="AJ1197" t="str">
            <v>N</v>
          </cell>
        </row>
        <row r="1198">
          <cell r="A1198" t="str">
            <v>12-61-e</v>
          </cell>
          <cell r="B1198" t="str">
            <v>Wood Plastic Screen Beading larger</v>
          </cell>
          <cell r="C1198" t="str">
            <v>Sft</v>
          </cell>
          <cell r="D1198" t="str">
            <v>44.64</v>
          </cell>
          <cell r="E1198" t="str">
            <v>128.86</v>
          </cell>
          <cell r="F1198" t="str">
            <v>m</v>
          </cell>
          <cell r="G1198" t="str">
            <v>146.46</v>
          </cell>
          <cell r="H1198">
            <v>422.76</v>
          </cell>
          <cell r="I1198">
            <v>0</v>
          </cell>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v>0</v>
          </cell>
          <cell r="AD1198">
            <v>0</v>
          </cell>
          <cell r="AE1198">
            <v>0</v>
          </cell>
          <cell r="AF1198">
            <v>0</v>
          </cell>
          <cell r="AG1198">
            <v>0</v>
          </cell>
          <cell r="AH1198">
            <v>0</v>
          </cell>
          <cell r="AI1198">
            <v>0</v>
          </cell>
          <cell r="AJ1198" t="str">
            <v>N</v>
          </cell>
        </row>
        <row r="1199">
          <cell r="A1199" t="str">
            <v>12-62-a</v>
          </cell>
          <cell r="B1199" t="str">
            <v>Kitchen Floor Cabinet as per MES Design/Specification..</v>
          </cell>
          <cell r="C1199" t="str">
            <v>Sft</v>
          </cell>
          <cell r="D1199" t="str">
            <v>147.25</v>
          </cell>
          <cell r="E1199" t="str">
            <v>873.40</v>
          </cell>
          <cell r="F1199" t="str">
            <v>m2</v>
          </cell>
          <cell r="G1199" t="str">
            <v>1,584.41</v>
          </cell>
          <cell r="H1199">
            <v>9397.7999999999993</v>
          </cell>
          <cell r="I1199">
            <v>0</v>
          </cell>
          <cell r="J1199">
            <v>0</v>
          </cell>
          <cell r="K1199">
            <v>0</v>
          </cell>
          <cell r="L1199">
            <v>0</v>
          </cell>
          <cell r="M1199">
            <v>0</v>
          </cell>
          <cell r="N1199">
            <v>0</v>
          </cell>
          <cell r="O1199">
            <v>0</v>
          </cell>
          <cell r="P1199">
            <v>0</v>
          </cell>
          <cell r="Q1199">
            <v>0</v>
          </cell>
          <cell r="R1199">
            <v>0</v>
          </cell>
          <cell r="S1199">
            <v>0</v>
          </cell>
          <cell r="T1199">
            <v>0</v>
          </cell>
          <cell r="U1199">
            <v>0</v>
          </cell>
          <cell r="V1199">
            <v>0</v>
          </cell>
          <cell r="W1199">
            <v>0</v>
          </cell>
          <cell r="X1199">
            <v>0</v>
          </cell>
          <cell r="Y1199">
            <v>0</v>
          </cell>
          <cell r="Z1199">
            <v>0</v>
          </cell>
          <cell r="AA1199">
            <v>0</v>
          </cell>
          <cell r="AB1199">
            <v>0</v>
          </cell>
          <cell r="AC1199">
            <v>0</v>
          </cell>
          <cell r="AD1199">
            <v>0</v>
          </cell>
          <cell r="AE1199">
            <v>0</v>
          </cell>
          <cell r="AF1199">
            <v>0</v>
          </cell>
          <cell r="AG1199">
            <v>0</v>
          </cell>
          <cell r="AH1199">
            <v>0</v>
          </cell>
          <cell r="AI1199">
            <v>0</v>
          </cell>
          <cell r="AJ1199" t="str">
            <v>N</v>
          </cell>
        </row>
        <row r="1200">
          <cell r="A1200" t="str">
            <v>12-62-b</v>
          </cell>
          <cell r="B1200" t="str">
            <v>Kitchen Wall Cabinet as per MES Design/Specification.</v>
          </cell>
          <cell r="C1200" t="str">
            <v>Sft</v>
          </cell>
          <cell r="D1200" t="str">
            <v>117.80</v>
          </cell>
          <cell r="E1200" t="str">
            <v>616.32</v>
          </cell>
          <cell r="F1200" t="str">
            <v>m2</v>
          </cell>
          <cell r="G1200" t="str">
            <v>1,267.53</v>
          </cell>
          <cell r="H1200">
            <v>6631.6</v>
          </cell>
          <cell r="I1200">
            <v>0</v>
          </cell>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v>0</v>
          </cell>
          <cell r="AD1200">
            <v>0</v>
          </cell>
          <cell r="AE1200">
            <v>0</v>
          </cell>
          <cell r="AF1200">
            <v>0</v>
          </cell>
          <cell r="AG1200">
            <v>0</v>
          </cell>
          <cell r="AH1200">
            <v>0</v>
          </cell>
          <cell r="AI1200">
            <v>0</v>
          </cell>
          <cell r="AJ1200" t="str">
            <v>N</v>
          </cell>
        </row>
        <row r="1201">
          <cell r="A1201" t="str">
            <v>12-62-c</v>
          </cell>
          <cell r="B1201" t="str">
            <v>Providing and Fixing Sink Cabinet as per MES Design/Specification.</v>
          </cell>
          <cell r="C1201" t="str">
            <v>Each</v>
          </cell>
          <cell r="D1201" t="str">
            <v>1,767.00</v>
          </cell>
          <cell r="E1201" t="str">
            <v>8,412.92</v>
          </cell>
          <cell r="F1201" t="str">
            <v>Each</v>
          </cell>
          <cell r="G1201" t="str">
            <v>1,767.00</v>
          </cell>
          <cell r="H1201">
            <v>8412.92</v>
          </cell>
          <cell r="I1201">
            <v>0</v>
          </cell>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cell r="AD1201">
            <v>0</v>
          </cell>
          <cell r="AE1201">
            <v>0</v>
          </cell>
          <cell r="AF1201">
            <v>0</v>
          </cell>
          <cell r="AG1201">
            <v>0</v>
          </cell>
          <cell r="AH1201">
            <v>0</v>
          </cell>
          <cell r="AI1201">
            <v>0</v>
          </cell>
          <cell r="AJ1201" t="str">
            <v>N</v>
          </cell>
        </row>
        <row r="1202">
          <cell r="A1202" t="str">
            <v>12-63</v>
          </cell>
          <cell r="B1202" t="str">
            <v>Supply and fixing UPVC Flush doors with 60mm wide frame 2-2.5mm wall thickness inclusive of all accessories and galvanized iron support in any available Plain colour</v>
          </cell>
          <cell r="C1202" t="str">
            <v>Sft</v>
          </cell>
          <cell r="D1202" t="str">
            <v>113.09</v>
          </cell>
          <cell r="E1202" t="str">
            <v>917.50</v>
          </cell>
          <cell r="F1202" t="str">
            <v>m2</v>
          </cell>
          <cell r="G1202" t="str">
            <v>1,216.83</v>
          </cell>
          <cell r="H1202">
            <v>9872.26</v>
          </cell>
          <cell r="I1202">
            <v>0</v>
          </cell>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cell r="AD1202">
            <v>0</v>
          </cell>
          <cell r="AE1202">
            <v>0</v>
          </cell>
          <cell r="AF1202">
            <v>0</v>
          </cell>
          <cell r="AG1202">
            <v>0</v>
          </cell>
          <cell r="AH1202">
            <v>0</v>
          </cell>
          <cell r="AI1202">
            <v>0</v>
          </cell>
          <cell r="AJ1202" t="str">
            <v>N</v>
          </cell>
        </row>
        <row r="1203">
          <cell r="A1203" t="str">
            <v>12-64</v>
          </cell>
          <cell r="B1203" t="str">
            <v>Supply and fixing UPVC Fancy doors with 60mm wide frame 2-2.5mm wall thickness inclusive of all accessories and galvanized iron support in any available Plain colour</v>
          </cell>
          <cell r="C1203" t="str">
            <v>Sft</v>
          </cell>
          <cell r="D1203" t="str">
            <v>135.41</v>
          </cell>
          <cell r="E1203" t="str">
            <v>1,099.54</v>
          </cell>
          <cell r="F1203" t="str">
            <v>m2</v>
          </cell>
          <cell r="G1203" t="str">
            <v>1,456.99</v>
          </cell>
          <cell r="H1203">
            <v>11831.01</v>
          </cell>
          <cell r="I1203">
            <v>0</v>
          </cell>
          <cell r="J1203">
            <v>0</v>
          </cell>
          <cell r="K1203">
            <v>0</v>
          </cell>
          <cell r="L1203">
            <v>0</v>
          </cell>
          <cell r="M1203">
            <v>0</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cell r="AF1203">
            <v>0</v>
          </cell>
          <cell r="AG1203">
            <v>0</v>
          </cell>
          <cell r="AH1203">
            <v>0</v>
          </cell>
          <cell r="AI1203">
            <v>0</v>
          </cell>
          <cell r="AJ1203" t="str">
            <v>N</v>
          </cell>
        </row>
        <row r="1204">
          <cell r="A1204" t="str">
            <v>12-65</v>
          </cell>
          <cell r="B1204" t="str">
            <v>Supply and fixing UPVC Fancy doors with 60mm wide frame 2-2.5mm wall thickness inclusive of all accessories and galvanized iron support in Wood texture.</v>
          </cell>
          <cell r="C1204" t="str">
            <v>Sft</v>
          </cell>
          <cell r="D1204" t="str">
            <v>135.41</v>
          </cell>
          <cell r="E1204" t="str">
            <v>1,440.76</v>
          </cell>
          <cell r="F1204" t="str">
            <v>m2</v>
          </cell>
          <cell r="G1204" t="str">
            <v>1,456.99</v>
          </cell>
          <cell r="H1204">
            <v>15502.53</v>
          </cell>
          <cell r="I1204">
            <v>0</v>
          </cell>
          <cell r="J1204">
            <v>0</v>
          </cell>
          <cell r="K1204">
            <v>0</v>
          </cell>
          <cell r="L1204">
            <v>0</v>
          </cell>
          <cell r="M1204">
            <v>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cell r="AF1204">
            <v>0</v>
          </cell>
          <cell r="AG1204">
            <v>0</v>
          </cell>
          <cell r="AH1204">
            <v>0</v>
          </cell>
          <cell r="AI1204">
            <v>0</v>
          </cell>
          <cell r="AJ1204" t="str">
            <v>N</v>
          </cell>
        </row>
        <row r="1205">
          <cell r="A1205" t="str">
            <v>12-66</v>
          </cell>
          <cell r="B1205" t="str">
            <v>Supply and fixing UPVC Partially glazed doors with 60mm wide frame 2-2.5mm wall thickness inclusive of all accessories and galvanized iron support in any available Plain colour</v>
          </cell>
          <cell r="C1205" t="str">
            <v>Sft</v>
          </cell>
          <cell r="D1205" t="str">
            <v>132.43</v>
          </cell>
          <cell r="E1205" t="str">
            <v>990.56</v>
          </cell>
          <cell r="F1205" t="str">
            <v>m2</v>
          </cell>
          <cell r="G1205" t="str">
            <v>1,424.97</v>
          </cell>
          <cell r="H1205">
            <v>10658.47</v>
          </cell>
          <cell r="I1205">
            <v>0</v>
          </cell>
          <cell r="J1205">
            <v>0</v>
          </cell>
          <cell r="K1205">
            <v>0</v>
          </cell>
          <cell r="L1205">
            <v>0</v>
          </cell>
          <cell r="M1205">
            <v>0</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cell r="AF1205">
            <v>0</v>
          </cell>
          <cell r="AG1205">
            <v>0</v>
          </cell>
          <cell r="AH1205">
            <v>0</v>
          </cell>
          <cell r="AI1205">
            <v>0</v>
          </cell>
          <cell r="AJ1205" t="str">
            <v>N</v>
          </cell>
        </row>
        <row r="1206">
          <cell r="A1206" t="str">
            <v>12-67</v>
          </cell>
          <cell r="B1206" t="str">
            <v>Supply and fixing UPVC Full glazed doors with 60mm wide frame 2-2.5mm wall thickness inclusive of all accessories and galvanized iron support in any available Plain colour</v>
          </cell>
          <cell r="C1206" t="str">
            <v>Sft</v>
          </cell>
          <cell r="D1206" t="str">
            <v>132.43</v>
          </cell>
          <cell r="E1206" t="str">
            <v>954.26</v>
          </cell>
          <cell r="F1206" t="str">
            <v>m2</v>
          </cell>
          <cell r="G1206" t="str">
            <v>1,424.97</v>
          </cell>
          <cell r="H1206">
            <v>10267.879999999999</v>
          </cell>
          <cell r="I1206">
            <v>0</v>
          </cell>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cell r="AF1206">
            <v>0</v>
          </cell>
          <cell r="AG1206">
            <v>0</v>
          </cell>
          <cell r="AH1206">
            <v>0</v>
          </cell>
          <cell r="AI1206">
            <v>0</v>
          </cell>
          <cell r="AJ1206" t="str">
            <v>N</v>
          </cell>
        </row>
        <row r="1207">
          <cell r="A1207" t="str">
            <v>12-68</v>
          </cell>
          <cell r="B1207" t="str">
            <v>Supply and fixing UPVC full glazed sliding windows with 80mm wide frame 2-2.2mm wall thicknesses inclusive of all accessories and galvanized iron support in any available plain colour I/c fly screen shutter without glass pan.</v>
          </cell>
          <cell r="C1207" t="str">
            <v>Sft</v>
          </cell>
          <cell r="D1207" t="str">
            <v>78.86</v>
          </cell>
          <cell r="E1207" t="str">
            <v>652.40</v>
          </cell>
          <cell r="F1207" t="str">
            <v>m2</v>
          </cell>
          <cell r="G1207" t="str">
            <v>848.58</v>
          </cell>
          <cell r="H1207">
            <v>7019.87</v>
          </cell>
          <cell r="I1207">
            <v>0</v>
          </cell>
          <cell r="J1207">
            <v>0</v>
          </cell>
          <cell r="K1207">
            <v>0</v>
          </cell>
          <cell r="L1207">
            <v>0</v>
          </cell>
          <cell r="M1207">
            <v>0</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cell r="AF1207">
            <v>0</v>
          </cell>
          <cell r="AG1207">
            <v>0</v>
          </cell>
          <cell r="AH1207">
            <v>0</v>
          </cell>
          <cell r="AI1207">
            <v>0</v>
          </cell>
          <cell r="AJ1207" t="str">
            <v>N</v>
          </cell>
        </row>
        <row r="1208">
          <cell r="A1208" t="str">
            <v>12-69</v>
          </cell>
          <cell r="B1208" t="str">
            <v>Supply and fixing UPVC full glazed sliding windows with 80mm wide frame 2-2.2mm wall thicknesses inclusive of all accessories and galvanized iron support in any available plain colour without fly screen shutter and without glazing.</v>
          </cell>
          <cell r="C1208" t="str">
            <v>Sft</v>
          </cell>
          <cell r="D1208" t="str">
            <v>78.86</v>
          </cell>
          <cell r="E1208" t="str">
            <v>591.42</v>
          </cell>
          <cell r="F1208" t="str">
            <v>m2</v>
          </cell>
          <cell r="G1208" t="str">
            <v>848.58</v>
          </cell>
          <cell r="H1208">
            <v>6363.68</v>
          </cell>
          <cell r="I1208">
            <v>0</v>
          </cell>
          <cell r="J1208">
            <v>0</v>
          </cell>
          <cell r="K1208">
            <v>0</v>
          </cell>
          <cell r="L1208">
            <v>0</v>
          </cell>
          <cell r="M1208">
            <v>0</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cell r="AF1208">
            <v>0</v>
          </cell>
          <cell r="AG1208">
            <v>0</v>
          </cell>
          <cell r="AH1208">
            <v>0</v>
          </cell>
          <cell r="AI1208">
            <v>0</v>
          </cell>
          <cell r="AJ1208" t="str">
            <v>N</v>
          </cell>
        </row>
        <row r="1209">
          <cell r="A1209" t="str">
            <v>12-70</v>
          </cell>
          <cell r="B1209" t="str">
            <v>Supply and fixing UPVC full glazed openable windows with 60mm wide frame 2-2.2mm wall thicknesses inclusive of all accessories and galvanized iron support in any available plain colour without glass pans.</v>
          </cell>
          <cell r="C1209" t="str">
            <v>Sft</v>
          </cell>
          <cell r="D1209" t="str">
            <v>102.67</v>
          </cell>
          <cell r="E1209" t="str">
            <v>833.03</v>
          </cell>
          <cell r="F1209" t="str">
            <v>m2</v>
          </cell>
          <cell r="G1209" t="str">
            <v>1,104.75</v>
          </cell>
          <cell r="H1209">
            <v>8963.3799999999992</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cell r="AF1209">
            <v>0</v>
          </cell>
          <cell r="AG1209">
            <v>0</v>
          </cell>
          <cell r="AH1209">
            <v>0</v>
          </cell>
          <cell r="AI1209">
            <v>0</v>
          </cell>
          <cell r="AJ1209" t="str">
            <v>N</v>
          </cell>
        </row>
        <row r="1210">
          <cell r="A1210" t="str">
            <v>12-71</v>
          </cell>
          <cell r="B1210" t="str">
            <v>Supply and fixing UPVC full glazed Fixed windows with 80mm wide frame 2-2.2mm wall thicknesses inclusive of all accessories and galvanized iron support in any available plain colour without glass pans.</v>
          </cell>
          <cell r="C1210" t="str">
            <v>Sft</v>
          </cell>
          <cell r="D1210" t="str">
            <v>63.98</v>
          </cell>
          <cell r="E1210" t="str">
            <v>519.91</v>
          </cell>
          <cell r="F1210" t="str">
            <v>m2</v>
          </cell>
          <cell r="G1210" t="str">
            <v>688.47</v>
          </cell>
          <cell r="H1210">
            <v>5594.25</v>
          </cell>
          <cell r="I1210">
            <v>0</v>
          </cell>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cell r="AF1210">
            <v>0</v>
          </cell>
          <cell r="AG1210">
            <v>0</v>
          </cell>
          <cell r="AH1210">
            <v>0</v>
          </cell>
          <cell r="AI1210">
            <v>0</v>
          </cell>
          <cell r="AJ1210" t="str">
            <v>N</v>
          </cell>
        </row>
        <row r="1211">
          <cell r="A1211" t="str">
            <v>12-72</v>
          </cell>
          <cell r="B1211" t="str">
            <v>Supply and fixing UPVC full glazed sliding windows with 80mm wide frame 2-2.2mm wall thicknesses inclusive of all accessories and galvanized iron support in wooden texture I/c fly screen shutter without glass pan.</v>
          </cell>
          <cell r="C1211" t="str">
            <v>Sft</v>
          </cell>
          <cell r="D1211" t="str">
            <v>80.35</v>
          </cell>
          <cell r="E1211" t="str">
            <v>928.32</v>
          </cell>
          <cell r="F1211" t="str">
            <v>m2</v>
          </cell>
          <cell r="G1211" t="str">
            <v>864.59</v>
          </cell>
          <cell r="H1211">
            <v>9988.7199999999993</v>
          </cell>
          <cell r="I1211">
            <v>0</v>
          </cell>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cell r="AF1211">
            <v>0</v>
          </cell>
          <cell r="AG1211">
            <v>0</v>
          </cell>
          <cell r="AH1211">
            <v>0</v>
          </cell>
          <cell r="AI1211">
            <v>0</v>
          </cell>
          <cell r="AJ1211" t="str">
            <v>N</v>
          </cell>
        </row>
        <row r="1212">
          <cell r="A1212" t="str">
            <v>12-73</v>
          </cell>
          <cell r="B1212" t="str">
            <v>Supply and fixing UPVC full glazed sliding windows with 80mm wide frame 2-2.2mm wall thicknesses inclusive of all accessories and galvanized iron support in wooden texture without fly screen shutter without glazing</v>
          </cell>
          <cell r="C1212" t="str">
            <v>Sft</v>
          </cell>
          <cell r="D1212" t="str">
            <v>80.35</v>
          </cell>
          <cell r="E1212" t="str">
            <v>849.91</v>
          </cell>
          <cell r="F1212" t="str">
            <v>m2</v>
          </cell>
          <cell r="G1212" t="str">
            <v>864.59</v>
          </cell>
          <cell r="H1212">
            <v>9145.0499999999993</v>
          </cell>
          <cell r="I1212">
            <v>0</v>
          </cell>
          <cell r="J1212">
            <v>0</v>
          </cell>
          <cell r="K1212">
            <v>0</v>
          </cell>
          <cell r="L1212">
            <v>0</v>
          </cell>
          <cell r="M1212">
            <v>0</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cell r="AF1212">
            <v>0</v>
          </cell>
          <cell r="AG1212">
            <v>0</v>
          </cell>
          <cell r="AH1212">
            <v>0</v>
          </cell>
          <cell r="AI1212">
            <v>0</v>
          </cell>
          <cell r="AJ1212" t="str">
            <v>N</v>
          </cell>
        </row>
        <row r="1213">
          <cell r="A1213" t="str">
            <v>12-74</v>
          </cell>
          <cell r="B1213" t="str">
            <v>Supply and fixing UPVC full glazed openable windows with 60mm wide frame 2-2.2mm wall thicknesses inclusive of all accessories and galvanized iron support in wooden texture without glass panes</v>
          </cell>
          <cell r="C1213" t="str">
            <v>Sft</v>
          </cell>
          <cell r="D1213" t="str">
            <v>102.67</v>
          </cell>
          <cell r="E1213" t="str">
            <v>1,139.40</v>
          </cell>
          <cell r="F1213" t="str">
            <v>m2</v>
          </cell>
          <cell r="G1213" t="str">
            <v>1,104.75</v>
          </cell>
          <cell r="H1213">
            <v>12259.94</v>
          </cell>
          <cell r="I1213">
            <v>0</v>
          </cell>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cell r="AF1213">
            <v>0</v>
          </cell>
          <cell r="AG1213">
            <v>0</v>
          </cell>
          <cell r="AH1213">
            <v>0</v>
          </cell>
          <cell r="AI1213">
            <v>0</v>
          </cell>
          <cell r="AJ1213" t="str">
            <v>N</v>
          </cell>
        </row>
        <row r="1214">
          <cell r="A1214" t="str">
            <v>12-75</v>
          </cell>
          <cell r="B1214" t="str">
            <v>Supply and fixing UPVC full glazed fixed windows with 80mm wide frame 2-2.2mm wall thicknesses inclusive of all accessories and galvanized iron support in wooden texture without glass panes</v>
          </cell>
          <cell r="C1214" t="str">
            <v>Sft</v>
          </cell>
          <cell r="D1214" t="str">
            <v>63.98</v>
          </cell>
          <cell r="E1214" t="str">
            <v>795.79</v>
          </cell>
          <cell r="F1214" t="str">
            <v>m2</v>
          </cell>
          <cell r="G1214" t="str">
            <v>688.47</v>
          </cell>
          <cell r="H1214">
            <v>8562.7199999999993</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cell r="AF1214">
            <v>0</v>
          </cell>
          <cell r="AG1214">
            <v>0</v>
          </cell>
          <cell r="AH1214">
            <v>0</v>
          </cell>
          <cell r="AI1214">
            <v>0</v>
          </cell>
          <cell r="AJ1214" t="str">
            <v>N</v>
          </cell>
        </row>
        <row r="1215">
          <cell r="A1215" t="str">
            <v>12-76</v>
          </cell>
          <cell r="B1215" t="str">
            <v>Supply and fixing UPVC full glazed fixed lowvers windows with 80mm wide frame 2-2.2mm wall thicknesses inclusive of all accessories and galvanized iron support in any available plain colours without glass panes</v>
          </cell>
          <cell r="C1215" t="str">
            <v>Sft</v>
          </cell>
          <cell r="D1215" t="str">
            <v>137.64</v>
          </cell>
          <cell r="E1215" t="str">
            <v>1,050.95</v>
          </cell>
          <cell r="F1215" t="str">
            <v>m2</v>
          </cell>
          <cell r="G1215" t="str">
            <v>1,481.01</v>
          </cell>
          <cell r="H1215">
            <v>11308.2</v>
          </cell>
          <cell r="I1215">
            <v>0</v>
          </cell>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cell r="AF1215">
            <v>0</v>
          </cell>
          <cell r="AG1215">
            <v>0</v>
          </cell>
          <cell r="AH1215">
            <v>0</v>
          </cell>
          <cell r="AI1215">
            <v>0</v>
          </cell>
          <cell r="AJ1215" t="str">
            <v>N</v>
          </cell>
        </row>
        <row r="1216">
          <cell r="A1216" t="str">
            <v>13-01</v>
          </cell>
          <cell r="B1216" t="str">
            <v>Cleaning painted woodwork with oil &amp; water</v>
          </cell>
          <cell r="C1216" t="str">
            <v>100 Sft</v>
          </cell>
          <cell r="D1216" t="str">
            <v>99.20</v>
          </cell>
          <cell r="E1216" t="str">
            <v>155.77</v>
          </cell>
          <cell r="F1216" t="str">
            <v>m2</v>
          </cell>
          <cell r="G1216" t="str">
            <v>10.67</v>
          </cell>
          <cell r="H1216">
            <v>16.760000000000002</v>
          </cell>
          <cell r="I1216">
            <v>0</v>
          </cell>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cell r="AF1216">
            <v>0</v>
          </cell>
          <cell r="AG1216">
            <v>0</v>
          </cell>
          <cell r="AH1216">
            <v>0</v>
          </cell>
          <cell r="AI1216">
            <v>0</v>
          </cell>
          <cell r="AJ1216" t="str">
            <v>N</v>
          </cell>
        </row>
        <row r="1217">
          <cell r="A1217" t="str">
            <v>13-02</v>
          </cell>
          <cell r="B1217" t="str">
            <v>Oiling woodwork with boiled linseed oil</v>
          </cell>
          <cell r="C1217" t="str">
            <v>100 Sft</v>
          </cell>
          <cell r="D1217" t="str">
            <v>99.20</v>
          </cell>
          <cell r="E1217" t="str">
            <v>159.40</v>
          </cell>
          <cell r="F1217" t="str">
            <v>m2</v>
          </cell>
          <cell r="G1217" t="str">
            <v>10.67</v>
          </cell>
          <cell r="H1217">
            <v>17.149999999999999</v>
          </cell>
          <cell r="I1217">
            <v>0</v>
          </cell>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cell r="AF1217">
            <v>0</v>
          </cell>
          <cell r="AG1217">
            <v>0</v>
          </cell>
          <cell r="AH1217">
            <v>0</v>
          </cell>
          <cell r="AI1217">
            <v>0</v>
          </cell>
          <cell r="AJ1217" t="str">
            <v>N</v>
          </cell>
        </row>
        <row r="1218">
          <cell r="A1218" t="str">
            <v>13-03</v>
          </cell>
          <cell r="B1218" t="str">
            <v>Brushing &amp; scraping blisters of old paints from woodwork</v>
          </cell>
          <cell r="C1218" t="str">
            <v>100 Sft</v>
          </cell>
          <cell r="D1218" t="str">
            <v>217.00</v>
          </cell>
          <cell r="E1218" t="str">
            <v>217.00</v>
          </cell>
          <cell r="F1218" t="str">
            <v>m2</v>
          </cell>
          <cell r="G1218" t="str">
            <v>23.35</v>
          </cell>
          <cell r="H1218">
            <v>23.35</v>
          </cell>
          <cell r="I1218">
            <v>0</v>
          </cell>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cell r="AF1218">
            <v>0</v>
          </cell>
          <cell r="AG1218">
            <v>0</v>
          </cell>
          <cell r="AH1218">
            <v>0</v>
          </cell>
          <cell r="AI1218">
            <v>0</v>
          </cell>
          <cell r="AJ1218" t="str">
            <v>N</v>
          </cell>
        </row>
        <row r="1219">
          <cell r="A1219" t="str">
            <v>13-04</v>
          </cell>
          <cell r="B1219" t="str">
            <v>Scraping, brushing and removing old paint, from metal surface</v>
          </cell>
          <cell r="C1219" t="str">
            <v>100 Sft</v>
          </cell>
          <cell r="D1219" t="str">
            <v>868.00</v>
          </cell>
          <cell r="E1219" t="str">
            <v>868.00</v>
          </cell>
          <cell r="F1219" t="str">
            <v>m2</v>
          </cell>
          <cell r="G1219" t="str">
            <v>93.40</v>
          </cell>
          <cell r="H1219">
            <v>93.4</v>
          </cell>
          <cell r="I1219">
            <v>0</v>
          </cell>
          <cell r="J1219">
            <v>0</v>
          </cell>
          <cell r="K1219">
            <v>0</v>
          </cell>
          <cell r="L1219">
            <v>0</v>
          </cell>
          <cell r="M1219">
            <v>0</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cell r="AF1219">
            <v>0</v>
          </cell>
          <cell r="AG1219">
            <v>0</v>
          </cell>
          <cell r="AH1219">
            <v>0</v>
          </cell>
          <cell r="AI1219">
            <v>0</v>
          </cell>
          <cell r="AJ1219" t="str">
            <v>N</v>
          </cell>
        </row>
        <row r="1220">
          <cell r="A1220" t="str">
            <v>13-05-a-01</v>
          </cell>
          <cell r="B1220" t="str">
            <v>Painting old corrugated surfaces, pent roofing etc. with oil paint : First coat</v>
          </cell>
          <cell r="C1220" t="str">
            <v>100 Sft</v>
          </cell>
          <cell r="D1220" t="str">
            <v>388.74</v>
          </cell>
          <cell r="E1220" t="str">
            <v>768.38</v>
          </cell>
          <cell r="F1220" t="str">
            <v>m2</v>
          </cell>
          <cell r="G1220" t="str">
            <v>41.83</v>
          </cell>
          <cell r="H1220">
            <v>82.68</v>
          </cell>
          <cell r="I1220">
            <v>0</v>
          </cell>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cell r="AF1220">
            <v>0</v>
          </cell>
          <cell r="AG1220">
            <v>0</v>
          </cell>
          <cell r="AH1220">
            <v>0</v>
          </cell>
          <cell r="AI1220">
            <v>0</v>
          </cell>
          <cell r="AJ1220" t="str">
            <v>N</v>
          </cell>
        </row>
        <row r="1221">
          <cell r="A1221" t="str">
            <v>13-05-a-02</v>
          </cell>
          <cell r="B1221" t="str">
            <v>Painting old corrugated surfaces, pent roofing etc. with oil paint : Each subsequent coat</v>
          </cell>
          <cell r="C1221" t="str">
            <v>100 Sft</v>
          </cell>
          <cell r="D1221" t="str">
            <v>294.50</v>
          </cell>
          <cell r="E1221" t="str">
            <v>594.28</v>
          </cell>
          <cell r="F1221" t="str">
            <v>m2</v>
          </cell>
          <cell r="G1221" t="str">
            <v>31.69</v>
          </cell>
          <cell r="H1221">
            <v>63.94</v>
          </cell>
          <cell r="I1221">
            <v>0</v>
          </cell>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cell r="AF1221">
            <v>0</v>
          </cell>
          <cell r="AG1221">
            <v>0</v>
          </cell>
          <cell r="AH1221">
            <v>0</v>
          </cell>
          <cell r="AI1221">
            <v>0</v>
          </cell>
          <cell r="AJ1221" t="str">
            <v>N</v>
          </cell>
        </row>
        <row r="1222">
          <cell r="A1222" t="str">
            <v>13-05-b-01</v>
          </cell>
          <cell r="B1222" t="str">
            <v>Painting old surfaces : Sashes, fanlights, doors or windows : First coat</v>
          </cell>
          <cell r="C1222" t="str">
            <v>100 Sft</v>
          </cell>
          <cell r="D1222" t="str">
            <v>235.60</v>
          </cell>
          <cell r="E1222" t="str">
            <v>451.89</v>
          </cell>
          <cell r="F1222" t="str">
            <v>m2</v>
          </cell>
          <cell r="G1222" t="str">
            <v>25.35</v>
          </cell>
          <cell r="H1222">
            <v>48.62</v>
          </cell>
          <cell r="I1222">
            <v>0</v>
          </cell>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cell r="AF1222">
            <v>0</v>
          </cell>
          <cell r="AG1222">
            <v>0</v>
          </cell>
          <cell r="AH1222">
            <v>0</v>
          </cell>
          <cell r="AI1222">
            <v>0</v>
          </cell>
          <cell r="AJ1222" t="str">
            <v>N</v>
          </cell>
        </row>
        <row r="1223">
          <cell r="A1223" t="str">
            <v>13-05-b-02</v>
          </cell>
          <cell r="B1223" t="str">
            <v>Painting old surfaces : Sashes, fanlights, doors or windows : Each subsequent coat</v>
          </cell>
          <cell r="C1223" t="str">
            <v>100 Sft</v>
          </cell>
          <cell r="D1223" t="str">
            <v>200.26</v>
          </cell>
          <cell r="E1223" t="str">
            <v>376.62</v>
          </cell>
          <cell r="F1223" t="str">
            <v>m2</v>
          </cell>
          <cell r="G1223" t="str">
            <v>21.55</v>
          </cell>
          <cell r="H1223">
            <v>40.520000000000003</v>
          </cell>
          <cell r="I1223">
            <v>0</v>
          </cell>
          <cell r="J1223">
            <v>0</v>
          </cell>
          <cell r="K1223">
            <v>0</v>
          </cell>
          <cell r="L1223">
            <v>0</v>
          </cell>
          <cell r="M1223">
            <v>0</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cell r="AF1223">
            <v>0</v>
          </cell>
          <cell r="AG1223">
            <v>0</v>
          </cell>
          <cell r="AH1223">
            <v>0</v>
          </cell>
          <cell r="AI1223">
            <v>0</v>
          </cell>
          <cell r="AJ1223" t="str">
            <v>N</v>
          </cell>
        </row>
        <row r="1224">
          <cell r="A1224" t="str">
            <v>13-05-c-01</v>
          </cell>
          <cell r="B1224" t="str">
            <v>Painting old surfaces : Doors / windows any type First coat</v>
          </cell>
          <cell r="C1224" t="str">
            <v>100 Sft</v>
          </cell>
          <cell r="D1224" t="str">
            <v>388.74</v>
          </cell>
          <cell r="E1224" t="str">
            <v>768.38</v>
          </cell>
          <cell r="F1224" t="str">
            <v>m2</v>
          </cell>
          <cell r="G1224" t="str">
            <v>41.83</v>
          </cell>
          <cell r="H1224">
            <v>82.68</v>
          </cell>
          <cell r="I1224">
            <v>0</v>
          </cell>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cell r="AF1224">
            <v>0</v>
          </cell>
          <cell r="AG1224">
            <v>0</v>
          </cell>
          <cell r="AH1224">
            <v>0</v>
          </cell>
          <cell r="AI1224">
            <v>0</v>
          </cell>
          <cell r="AJ1224" t="str">
            <v>N</v>
          </cell>
        </row>
        <row r="1225">
          <cell r="A1225" t="str">
            <v>13-05-c-02</v>
          </cell>
          <cell r="B1225" t="str">
            <v>Painting old surfaces : Doors / windows any type Each subsequent coat</v>
          </cell>
          <cell r="C1225" t="str">
            <v>100 Sft</v>
          </cell>
          <cell r="D1225" t="str">
            <v>294.50</v>
          </cell>
          <cell r="E1225" t="str">
            <v>594.28</v>
          </cell>
          <cell r="F1225" t="str">
            <v>m2</v>
          </cell>
          <cell r="G1225" t="str">
            <v>31.69</v>
          </cell>
          <cell r="H1225">
            <v>63.94</v>
          </cell>
          <cell r="I1225">
            <v>0</v>
          </cell>
          <cell r="J1225">
            <v>0</v>
          </cell>
          <cell r="K1225">
            <v>0</v>
          </cell>
          <cell r="L1225">
            <v>0</v>
          </cell>
          <cell r="M1225">
            <v>0</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cell r="AF1225">
            <v>0</v>
          </cell>
          <cell r="AG1225">
            <v>0</v>
          </cell>
          <cell r="AH1225">
            <v>0</v>
          </cell>
          <cell r="AI1225">
            <v>0</v>
          </cell>
          <cell r="AJ1225" t="str">
            <v>N</v>
          </cell>
        </row>
        <row r="1226">
          <cell r="A1226" t="str">
            <v>13-05-d-01</v>
          </cell>
          <cell r="B1226" t="str">
            <v>Painting old surfaces : Guard bars, gratings, railing &amp; similar open work : First coat</v>
          </cell>
          <cell r="C1226" t="str">
            <v>100 Sft</v>
          </cell>
          <cell r="D1226" t="str">
            <v>235.60</v>
          </cell>
          <cell r="E1226" t="str">
            <v>451.89</v>
          </cell>
          <cell r="F1226" t="str">
            <v>m2</v>
          </cell>
          <cell r="G1226" t="str">
            <v>25.35</v>
          </cell>
          <cell r="H1226">
            <v>48.62</v>
          </cell>
          <cell r="I1226">
            <v>0</v>
          </cell>
          <cell r="J1226">
            <v>0</v>
          </cell>
          <cell r="K1226">
            <v>0</v>
          </cell>
          <cell r="L1226">
            <v>0</v>
          </cell>
          <cell r="M1226">
            <v>0</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cell r="AF1226">
            <v>0</v>
          </cell>
          <cell r="AG1226">
            <v>0</v>
          </cell>
          <cell r="AH1226">
            <v>0</v>
          </cell>
          <cell r="AI1226">
            <v>0</v>
          </cell>
          <cell r="AJ1226" t="str">
            <v>N</v>
          </cell>
        </row>
        <row r="1227">
          <cell r="A1227" t="str">
            <v>13-05-d-02</v>
          </cell>
          <cell r="B1227" t="str">
            <v>Painting old surfaces : Guard bars, gratings, railing &amp; similar work : Each subsequent coat</v>
          </cell>
          <cell r="C1227" t="str">
            <v>100 Sft</v>
          </cell>
          <cell r="D1227" t="str">
            <v>200.26</v>
          </cell>
          <cell r="E1227" t="str">
            <v>376.62</v>
          </cell>
          <cell r="F1227" t="str">
            <v>m2</v>
          </cell>
          <cell r="G1227" t="str">
            <v>21.55</v>
          </cell>
          <cell r="H1227">
            <v>40.520000000000003</v>
          </cell>
          <cell r="I1227">
            <v>0</v>
          </cell>
          <cell r="J1227">
            <v>0</v>
          </cell>
          <cell r="K1227">
            <v>0</v>
          </cell>
          <cell r="L1227">
            <v>0</v>
          </cell>
          <cell r="M1227">
            <v>0</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cell r="AF1227">
            <v>0</v>
          </cell>
          <cell r="AG1227">
            <v>0</v>
          </cell>
          <cell r="AH1227">
            <v>0</v>
          </cell>
          <cell r="AI1227">
            <v>0</v>
          </cell>
          <cell r="AJ1227" t="str">
            <v>N</v>
          </cell>
        </row>
        <row r="1228">
          <cell r="A1228" t="str">
            <v>13-05-e-01</v>
          </cell>
          <cell r="B1228" t="str">
            <v>Painting old surfaces : Fillets, framing, skirting pipes, etc. less than 6" girth : First coat</v>
          </cell>
          <cell r="C1228" t="str">
            <v>100 Rft</v>
          </cell>
          <cell r="D1228" t="str">
            <v>200.26</v>
          </cell>
          <cell r="E1228" t="str">
            <v>391.14</v>
          </cell>
          <cell r="F1228" t="str">
            <v>m</v>
          </cell>
          <cell r="G1228" t="str">
            <v>6.57</v>
          </cell>
          <cell r="H1228">
            <v>12.83</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cell r="AF1228">
            <v>0</v>
          </cell>
          <cell r="AG1228">
            <v>0</v>
          </cell>
          <cell r="AH1228">
            <v>0</v>
          </cell>
          <cell r="AI1228">
            <v>0</v>
          </cell>
          <cell r="AJ1228" t="str">
            <v>N</v>
          </cell>
        </row>
        <row r="1229">
          <cell r="A1229" t="str">
            <v>13-05-e-02</v>
          </cell>
          <cell r="B1229" t="str">
            <v>Painting old surfaces : Fillets, framing, skirting pipes, etc. less than 6" girth : Each subseq. coat</v>
          </cell>
          <cell r="C1229" t="str">
            <v>100 Rft</v>
          </cell>
          <cell r="D1229" t="str">
            <v>141.36</v>
          </cell>
          <cell r="E1229" t="str">
            <v>292.31</v>
          </cell>
          <cell r="F1229" t="str">
            <v>m</v>
          </cell>
          <cell r="G1229" t="str">
            <v>4.64</v>
          </cell>
          <cell r="H1229">
            <v>9.59</v>
          </cell>
          <cell r="I1229">
            <v>0</v>
          </cell>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cell r="AF1229">
            <v>0</v>
          </cell>
          <cell r="AG1229">
            <v>0</v>
          </cell>
          <cell r="AH1229">
            <v>0</v>
          </cell>
          <cell r="AI1229">
            <v>0</v>
          </cell>
          <cell r="AJ1229" t="str">
            <v>N</v>
          </cell>
        </row>
        <row r="1230">
          <cell r="A1230" t="str">
            <v>13-05-f-01</v>
          </cell>
          <cell r="B1230" t="str">
            <v>Painting old surfaces : Small detached articles Not exceeding 1 sft : First coat</v>
          </cell>
          <cell r="C1230" t="str">
            <v>100 No.</v>
          </cell>
          <cell r="D1230" t="str">
            <v>852.50</v>
          </cell>
          <cell r="E1230" t="str">
            <v>1,558.84</v>
          </cell>
          <cell r="F1230" t="str">
            <v>100 No.</v>
          </cell>
          <cell r="G1230" t="str">
            <v>852.50</v>
          </cell>
          <cell r="H1230">
            <v>1558.84</v>
          </cell>
          <cell r="I1230">
            <v>0</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cell r="AF1230">
            <v>0</v>
          </cell>
          <cell r="AG1230">
            <v>0</v>
          </cell>
          <cell r="AH1230">
            <v>0</v>
          </cell>
          <cell r="AI1230">
            <v>0</v>
          </cell>
          <cell r="AJ1230" t="str">
            <v>N</v>
          </cell>
        </row>
        <row r="1231">
          <cell r="A1231" t="str">
            <v>13-05-f-02</v>
          </cell>
          <cell r="B1231" t="str">
            <v>Painting old surfaces : Small detached articles Not exceeding 1 sft : Each subsequent coat</v>
          </cell>
          <cell r="C1231" t="str">
            <v>100 No.</v>
          </cell>
          <cell r="D1231" t="str">
            <v>666.50</v>
          </cell>
          <cell r="E1231" t="str">
            <v>1,126.00</v>
          </cell>
          <cell r="F1231" t="str">
            <v>100 No.</v>
          </cell>
          <cell r="G1231" t="str">
            <v>666.50</v>
          </cell>
          <cell r="H1231">
            <v>1126</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cell r="AF1231">
            <v>0</v>
          </cell>
          <cell r="AG1231">
            <v>0</v>
          </cell>
          <cell r="AH1231">
            <v>0</v>
          </cell>
          <cell r="AI1231">
            <v>0</v>
          </cell>
          <cell r="AJ1231" t="str">
            <v>N</v>
          </cell>
        </row>
        <row r="1232">
          <cell r="A1232" t="str">
            <v>13-05-g-01</v>
          </cell>
          <cell r="B1232" t="str">
            <v>Painting old surfaces : Small detached articles 1sft-3sft area : First coat</v>
          </cell>
          <cell r="C1232" t="str">
            <v>100 No.</v>
          </cell>
          <cell r="D1232" t="str">
            <v>1,705.00</v>
          </cell>
          <cell r="E1232" t="str">
            <v>3,060.20</v>
          </cell>
          <cell r="F1232" t="str">
            <v>100 No.</v>
          </cell>
          <cell r="G1232" t="str">
            <v>1,705.00</v>
          </cell>
          <cell r="H1232">
            <v>3060.2</v>
          </cell>
          <cell r="I1232">
            <v>0</v>
          </cell>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cell r="AF1232">
            <v>0</v>
          </cell>
          <cell r="AG1232">
            <v>0</v>
          </cell>
          <cell r="AH1232">
            <v>0</v>
          </cell>
          <cell r="AI1232">
            <v>0</v>
          </cell>
          <cell r="AJ1232" t="str">
            <v>N</v>
          </cell>
        </row>
        <row r="1233">
          <cell r="A1233" t="str">
            <v>13-05-g-02</v>
          </cell>
          <cell r="B1233" t="str">
            <v>Painting old surfaces : Small detached articles 1sft-3sft area : Each subsequent coat</v>
          </cell>
          <cell r="C1233" t="str">
            <v>100 No.</v>
          </cell>
          <cell r="D1233" t="str">
            <v>961.00</v>
          </cell>
          <cell r="E1233" t="str">
            <v>1,771.70</v>
          </cell>
          <cell r="F1233" t="str">
            <v>100 No.</v>
          </cell>
          <cell r="G1233" t="str">
            <v>961.00</v>
          </cell>
          <cell r="H1233">
            <v>1771.7</v>
          </cell>
          <cell r="I1233">
            <v>0</v>
          </cell>
          <cell r="J1233">
            <v>0</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cell r="AF1233">
            <v>0</v>
          </cell>
          <cell r="AG1233">
            <v>0</v>
          </cell>
          <cell r="AH1233">
            <v>0</v>
          </cell>
          <cell r="AI1233">
            <v>0</v>
          </cell>
          <cell r="AJ1233" t="str">
            <v>N</v>
          </cell>
        </row>
        <row r="1234">
          <cell r="A1234" t="str">
            <v>13-06-a-01</v>
          </cell>
          <cell r="B1234" t="str">
            <v>Prepare &amp; Paint new corrugated surface, pent roofing etc : Priming coat</v>
          </cell>
          <cell r="C1234" t="str">
            <v>100 Sft</v>
          </cell>
          <cell r="D1234" t="str">
            <v>424.08</v>
          </cell>
          <cell r="E1234" t="str">
            <v>967.07</v>
          </cell>
          <cell r="F1234" t="str">
            <v>m2</v>
          </cell>
          <cell r="G1234" t="str">
            <v>45.63</v>
          </cell>
          <cell r="H1234">
            <v>104.06</v>
          </cell>
          <cell r="I1234">
            <v>0</v>
          </cell>
          <cell r="J1234">
            <v>0</v>
          </cell>
          <cell r="K1234">
            <v>0</v>
          </cell>
          <cell r="L1234">
            <v>0</v>
          </cell>
          <cell r="M1234">
            <v>0</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cell r="AF1234">
            <v>0</v>
          </cell>
          <cell r="AG1234">
            <v>0</v>
          </cell>
          <cell r="AH1234">
            <v>0</v>
          </cell>
          <cell r="AI1234">
            <v>0</v>
          </cell>
          <cell r="AJ1234" t="str">
            <v>N</v>
          </cell>
        </row>
        <row r="1235">
          <cell r="A1235" t="str">
            <v>13-06-a-02</v>
          </cell>
          <cell r="B1235" t="str">
            <v>Prepare &amp; Paint new corrugated surface, pent roofing etc : Each subsequent coat of paint</v>
          </cell>
          <cell r="C1235" t="str">
            <v>100 Sft</v>
          </cell>
          <cell r="D1235" t="str">
            <v>220.72</v>
          </cell>
          <cell r="E1235" t="str">
            <v>683.85</v>
          </cell>
          <cell r="F1235" t="str">
            <v>m2</v>
          </cell>
          <cell r="G1235" t="str">
            <v>23.75</v>
          </cell>
          <cell r="H1235">
            <v>73.58</v>
          </cell>
          <cell r="I1235">
            <v>0</v>
          </cell>
          <cell r="J1235">
            <v>0</v>
          </cell>
          <cell r="K1235">
            <v>0</v>
          </cell>
          <cell r="L1235">
            <v>0</v>
          </cell>
          <cell r="M1235">
            <v>0</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cell r="AF1235">
            <v>0</v>
          </cell>
          <cell r="AG1235">
            <v>0</v>
          </cell>
          <cell r="AH1235">
            <v>0</v>
          </cell>
          <cell r="AI1235">
            <v>0</v>
          </cell>
          <cell r="AJ1235" t="str">
            <v>N</v>
          </cell>
        </row>
        <row r="1236">
          <cell r="A1236" t="str">
            <v>13-06-b-01</v>
          </cell>
          <cell r="B1236" t="str">
            <v>Prepare &amp; Paint new surface, sashes, doors &amp; windows etc : Priming coat</v>
          </cell>
          <cell r="C1236" t="str">
            <v>100 Sft</v>
          </cell>
          <cell r="D1236" t="str">
            <v>259.78</v>
          </cell>
          <cell r="E1236" t="str">
            <v>599.49</v>
          </cell>
          <cell r="F1236" t="str">
            <v>m2</v>
          </cell>
          <cell r="G1236" t="str">
            <v>27.95</v>
          </cell>
          <cell r="H1236">
            <v>64.5</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cell r="AF1236">
            <v>0</v>
          </cell>
          <cell r="AG1236">
            <v>0</v>
          </cell>
          <cell r="AH1236">
            <v>0</v>
          </cell>
          <cell r="AI1236">
            <v>0</v>
          </cell>
          <cell r="AJ1236" t="str">
            <v>N</v>
          </cell>
        </row>
        <row r="1237">
          <cell r="A1237" t="str">
            <v>13-06-b-02</v>
          </cell>
          <cell r="B1237" t="str">
            <v>Prepare &amp; Paint new surface, sashes, doors &amp; windows etc : Each subsequent coat of paint</v>
          </cell>
          <cell r="C1237" t="str">
            <v>100 Sft</v>
          </cell>
          <cell r="D1237" t="str">
            <v>141.36</v>
          </cell>
          <cell r="E1237" t="str">
            <v>422.99</v>
          </cell>
          <cell r="F1237" t="str">
            <v>m2</v>
          </cell>
          <cell r="G1237" t="str">
            <v>15.21</v>
          </cell>
          <cell r="H1237">
            <v>45.51</v>
          </cell>
          <cell r="I1237">
            <v>0</v>
          </cell>
          <cell r="J1237">
            <v>0</v>
          </cell>
          <cell r="K1237">
            <v>0</v>
          </cell>
          <cell r="L1237">
            <v>0</v>
          </cell>
          <cell r="M1237">
            <v>0</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cell r="AF1237">
            <v>0</v>
          </cell>
          <cell r="AG1237">
            <v>0</v>
          </cell>
          <cell r="AH1237">
            <v>0</v>
          </cell>
          <cell r="AI1237">
            <v>0</v>
          </cell>
          <cell r="AJ1237" t="str">
            <v>N</v>
          </cell>
        </row>
        <row r="1238">
          <cell r="A1238" t="str">
            <v>13-06-c-01</v>
          </cell>
          <cell r="B1238" t="str">
            <v>Prepare &amp; Paint new surface, doors &amp; windows Priming coat.</v>
          </cell>
          <cell r="C1238" t="str">
            <v>100 Sft</v>
          </cell>
          <cell r="D1238" t="str">
            <v>424.08</v>
          </cell>
          <cell r="E1238" t="str">
            <v>967.07</v>
          </cell>
          <cell r="F1238" t="str">
            <v>m2</v>
          </cell>
          <cell r="G1238" t="str">
            <v>45.63</v>
          </cell>
          <cell r="H1238">
            <v>104.06</v>
          </cell>
          <cell r="I1238">
            <v>0</v>
          </cell>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cell r="AF1238">
            <v>0</v>
          </cell>
          <cell r="AG1238">
            <v>0</v>
          </cell>
          <cell r="AH1238">
            <v>0</v>
          </cell>
          <cell r="AI1238">
            <v>0</v>
          </cell>
          <cell r="AJ1238" t="str">
            <v>N</v>
          </cell>
        </row>
        <row r="1239">
          <cell r="A1239" t="str">
            <v>13-06-c-02</v>
          </cell>
          <cell r="B1239" t="str">
            <v>Prepare &amp; Paint new surface, doors &amp; windows Each subsequent coat of paint</v>
          </cell>
          <cell r="C1239" t="str">
            <v>100 Sft</v>
          </cell>
          <cell r="D1239" t="str">
            <v>220.72</v>
          </cell>
          <cell r="E1239" t="str">
            <v>683.85</v>
          </cell>
          <cell r="F1239" t="str">
            <v>m2</v>
          </cell>
          <cell r="G1239" t="str">
            <v>23.75</v>
          </cell>
          <cell r="H1239">
            <v>73.58</v>
          </cell>
          <cell r="I1239">
            <v>0</v>
          </cell>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cell r="AF1239">
            <v>0</v>
          </cell>
          <cell r="AG1239">
            <v>0</v>
          </cell>
          <cell r="AH1239">
            <v>0</v>
          </cell>
          <cell r="AI1239">
            <v>0</v>
          </cell>
          <cell r="AJ1239" t="str">
            <v>N</v>
          </cell>
        </row>
        <row r="1240">
          <cell r="A1240" t="str">
            <v>13-06-d-01</v>
          </cell>
          <cell r="B1240" t="str">
            <v>Prepare &amp; Paint new surfaces of guard bars, railing &amp; similar open work : Priming coat</v>
          </cell>
          <cell r="C1240" t="str">
            <v>100 Sft</v>
          </cell>
          <cell r="D1240" t="str">
            <v>259.78</v>
          </cell>
          <cell r="E1240" t="str">
            <v>567.72</v>
          </cell>
          <cell r="F1240" t="str">
            <v>m2</v>
          </cell>
          <cell r="G1240" t="str">
            <v>27.95</v>
          </cell>
          <cell r="H1240">
            <v>61.09</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cell r="AF1240">
            <v>0</v>
          </cell>
          <cell r="AG1240">
            <v>0</v>
          </cell>
          <cell r="AH1240">
            <v>0</v>
          </cell>
          <cell r="AI1240">
            <v>0</v>
          </cell>
          <cell r="AJ1240" t="str">
            <v>N</v>
          </cell>
        </row>
        <row r="1241">
          <cell r="A1241" t="str">
            <v>13-06-d-02</v>
          </cell>
          <cell r="B1241" t="str">
            <v>Prepare &amp; Paint new surfaces of guard bars, railing &amp; similar work : Each subsequent coat</v>
          </cell>
          <cell r="C1241" t="str">
            <v>100 Sft</v>
          </cell>
          <cell r="D1241" t="str">
            <v>141.36</v>
          </cell>
          <cell r="E1241" t="str">
            <v>391.23</v>
          </cell>
          <cell r="F1241" t="str">
            <v>m2</v>
          </cell>
          <cell r="G1241" t="str">
            <v>15.21</v>
          </cell>
          <cell r="H1241">
            <v>42.1</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cell r="AF1241">
            <v>0</v>
          </cell>
          <cell r="AG1241">
            <v>0</v>
          </cell>
          <cell r="AH1241">
            <v>0</v>
          </cell>
          <cell r="AI1241">
            <v>0</v>
          </cell>
          <cell r="AJ1241" t="str">
            <v>N</v>
          </cell>
        </row>
        <row r="1242">
          <cell r="A1242" t="str">
            <v>13-06-e-01</v>
          </cell>
          <cell r="B1242" t="str">
            <v>Prepare &amp; Paint new surface of fillets, framing, skirtings etc : Priming coat</v>
          </cell>
          <cell r="C1242" t="str">
            <v>100 Rft</v>
          </cell>
          <cell r="D1242" t="str">
            <v>200.26</v>
          </cell>
          <cell r="E1242" t="str">
            <v>454.36</v>
          </cell>
          <cell r="F1242" t="str">
            <v>m</v>
          </cell>
          <cell r="G1242" t="str">
            <v>6.57</v>
          </cell>
          <cell r="H1242">
            <v>14.91</v>
          </cell>
          <cell r="I1242">
            <v>0</v>
          </cell>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cell r="AF1242">
            <v>0</v>
          </cell>
          <cell r="AG1242">
            <v>0</v>
          </cell>
          <cell r="AH1242">
            <v>0</v>
          </cell>
          <cell r="AI1242">
            <v>0</v>
          </cell>
          <cell r="AJ1242" t="str">
            <v>N</v>
          </cell>
        </row>
        <row r="1243">
          <cell r="A1243" t="str">
            <v>13-06-e-02</v>
          </cell>
          <cell r="B1243" t="str">
            <v>Prepare &amp; Paint new surface of fillets, framing, skirtings etc : Each subsequent coat of paint</v>
          </cell>
          <cell r="C1243" t="str">
            <v>100 Rft</v>
          </cell>
          <cell r="D1243" t="str">
            <v>94.24</v>
          </cell>
          <cell r="E1243" t="str">
            <v>301.15</v>
          </cell>
          <cell r="F1243" t="str">
            <v>m</v>
          </cell>
          <cell r="G1243" t="str">
            <v>3.09</v>
          </cell>
          <cell r="H1243">
            <v>9.8800000000000008</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cell r="AF1243">
            <v>0</v>
          </cell>
          <cell r="AG1243">
            <v>0</v>
          </cell>
          <cell r="AH1243">
            <v>0</v>
          </cell>
          <cell r="AI1243">
            <v>0</v>
          </cell>
          <cell r="AJ1243" t="str">
            <v>N</v>
          </cell>
        </row>
        <row r="1244">
          <cell r="A1244" t="str">
            <v>13-06-f-01</v>
          </cell>
          <cell r="B1244" t="str">
            <v>Prepare &amp; Paint new surface of small detached articles upto 1 sft : Priming coat</v>
          </cell>
          <cell r="C1244" t="str">
            <v>100 No.</v>
          </cell>
          <cell r="D1244" t="str">
            <v>883.50</v>
          </cell>
          <cell r="E1244" t="str">
            <v>1,921.07</v>
          </cell>
          <cell r="F1244" t="str">
            <v>100 No.</v>
          </cell>
          <cell r="G1244" t="str">
            <v>883.50</v>
          </cell>
          <cell r="H1244">
            <v>1921.07</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cell r="AF1244">
            <v>0</v>
          </cell>
          <cell r="AG1244">
            <v>0</v>
          </cell>
          <cell r="AH1244">
            <v>0</v>
          </cell>
          <cell r="AI1244">
            <v>0</v>
          </cell>
          <cell r="AJ1244" t="str">
            <v>N</v>
          </cell>
        </row>
        <row r="1245">
          <cell r="A1245" t="str">
            <v>13-06-f-02</v>
          </cell>
          <cell r="B1245" t="str">
            <v>Prepare &amp; Paint new surface of small detached articles upto 1 sft : Each subsequent coat</v>
          </cell>
          <cell r="C1245" t="str">
            <v>100 No.</v>
          </cell>
          <cell r="D1245" t="str">
            <v>440.82</v>
          </cell>
          <cell r="E1245" t="str">
            <v>1,278.74</v>
          </cell>
          <cell r="F1245" t="str">
            <v>100 No.</v>
          </cell>
          <cell r="G1245" t="str">
            <v>440.82</v>
          </cell>
          <cell r="H1245">
            <v>1278.74</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cell r="AF1245">
            <v>0</v>
          </cell>
          <cell r="AG1245">
            <v>0</v>
          </cell>
          <cell r="AH1245">
            <v>0</v>
          </cell>
          <cell r="AI1245">
            <v>0</v>
          </cell>
          <cell r="AJ1245" t="str">
            <v>N</v>
          </cell>
        </row>
        <row r="1246">
          <cell r="A1246" t="str">
            <v>13-06-g-01</v>
          </cell>
          <cell r="B1246" t="str">
            <v>Prepare &amp; paint surf. of small detached articles 1sft - 3sft area : Priming coat</v>
          </cell>
          <cell r="C1246" t="str">
            <v>100 No.</v>
          </cell>
          <cell r="D1246" t="str">
            <v>1,736.00</v>
          </cell>
          <cell r="E1246" t="str">
            <v>3,749.14</v>
          </cell>
          <cell r="F1246" t="str">
            <v>100 No.</v>
          </cell>
          <cell r="G1246" t="str">
            <v>1,736.00</v>
          </cell>
          <cell r="H1246">
            <v>3749.14</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cell r="AF1246">
            <v>0</v>
          </cell>
          <cell r="AG1246">
            <v>0</v>
          </cell>
          <cell r="AH1246">
            <v>0</v>
          </cell>
          <cell r="AI1246">
            <v>0</v>
          </cell>
          <cell r="AJ1246" t="str">
            <v>N</v>
          </cell>
        </row>
        <row r="1247">
          <cell r="A1247" t="str">
            <v>13-06-g-02</v>
          </cell>
          <cell r="B1247" t="str">
            <v>Prepare &amp; paint surf. of small detached articles 1sft - 3sft area : Subsequent coat of paint</v>
          </cell>
          <cell r="C1247" t="str">
            <v>100 No.</v>
          </cell>
          <cell r="D1247" t="str">
            <v>775.00</v>
          </cell>
          <cell r="E1247" t="str">
            <v>2,279.94</v>
          </cell>
          <cell r="F1247" t="str">
            <v>100 No.</v>
          </cell>
          <cell r="G1247" t="str">
            <v>775.00</v>
          </cell>
          <cell r="H1247">
            <v>2279.94</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cell r="AF1247">
            <v>0</v>
          </cell>
          <cell r="AG1247">
            <v>0</v>
          </cell>
          <cell r="AH1247">
            <v>0</v>
          </cell>
          <cell r="AI1247">
            <v>0</v>
          </cell>
          <cell r="AJ1247" t="str">
            <v>N</v>
          </cell>
        </row>
        <row r="1248">
          <cell r="A1248" t="str">
            <v>13-06-h</v>
          </cell>
          <cell r="B1248" t="str">
            <v>Extra for knotting &amp; stopping to prime coat on new surface of wood</v>
          </cell>
          <cell r="C1248" t="str">
            <v>100 Sft</v>
          </cell>
          <cell r="D1248" t="str">
            <v>44.64</v>
          </cell>
          <cell r="E1248" t="str">
            <v>149.91</v>
          </cell>
          <cell r="F1248" t="str">
            <v>m2</v>
          </cell>
          <cell r="G1248" t="str">
            <v>4.80</v>
          </cell>
          <cell r="H1248">
            <v>16.13</v>
          </cell>
          <cell r="I1248">
            <v>0</v>
          </cell>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cell r="AF1248">
            <v>0</v>
          </cell>
          <cell r="AG1248">
            <v>0</v>
          </cell>
          <cell r="AH1248">
            <v>0</v>
          </cell>
          <cell r="AI1248">
            <v>0</v>
          </cell>
          <cell r="AJ1248" t="str">
            <v>N</v>
          </cell>
        </row>
        <row r="1249">
          <cell r="A1249" t="str">
            <v>13-06-i</v>
          </cell>
          <cell r="B1249" t="str">
            <v>Providing and applying 3 coats of approved type of Plastic emulsion paint to Plastic surface as per manufucture specification.</v>
          </cell>
          <cell r="C1249" t="str">
            <v>100 Sft</v>
          </cell>
          <cell r="D1249" t="str">
            <v>1,178.00</v>
          </cell>
          <cell r="E1249" t="str">
            <v>4,128.04</v>
          </cell>
          <cell r="F1249" t="str">
            <v>m2</v>
          </cell>
          <cell r="G1249" t="str">
            <v>126.75</v>
          </cell>
          <cell r="H1249">
            <v>444.18</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cell r="AF1249">
            <v>0</v>
          </cell>
          <cell r="AG1249">
            <v>0</v>
          </cell>
          <cell r="AH1249">
            <v>0</v>
          </cell>
          <cell r="AI1249">
            <v>0</v>
          </cell>
          <cell r="AJ1249" t="str">
            <v>N</v>
          </cell>
        </row>
        <row r="1250">
          <cell r="A1250" t="str">
            <v>13-07-a</v>
          </cell>
          <cell r="B1250" t="str">
            <v>Khanki mixture, applied hot to barrage gates First coat</v>
          </cell>
          <cell r="C1250" t="str">
            <v>2000 Sft</v>
          </cell>
          <cell r="D1250" t="str">
            <v>5,890.00</v>
          </cell>
          <cell r="E1250" t="str">
            <v>12,918.53</v>
          </cell>
          <cell r="F1250" t="str">
            <v>m2</v>
          </cell>
          <cell r="G1250" t="str">
            <v>31.69</v>
          </cell>
          <cell r="H1250">
            <v>69.5</v>
          </cell>
          <cell r="I1250">
            <v>0</v>
          </cell>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38</v>
          </cell>
          <cell r="AF1250" t="str">
            <v>Kg</v>
          </cell>
          <cell r="AG1250">
            <v>0.2</v>
          </cell>
          <cell r="AH1250" t="str">
            <v>Kg</v>
          </cell>
          <cell r="AI1250">
            <v>38.200000000000003</v>
          </cell>
          <cell r="AJ1250" t="str">
            <v>Y</v>
          </cell>
        </row>
        <row r="1251">
          <cell r="A1251" t="str">
            <v>13-07-b</v>
          </cell>
          <cell r="B1251" t="str">
            <v>Khanki mixture, applied hot to barrage gates Second coat</v>
          </cell>
          <cell r="C1251" t="str">
            <v>2000 Sft</v>
          </cell>
          <cell r="D1251" t="str">
            <v>4,550.80</v>
          </cell>
          <cell r="E1251" t="str">
            <v>9,563.56</v>
          </cell>
          <cell r="F1251" t="str">
            <v>m2</v>
          </cell>
          <cell r="G1251" t="str">
            <v>24.48</v>
          </cell>
          <cell r="H1251">
            <v>51.45</v>
          </cell>
          <cell r="I1251">
            <v>0</v>
          </cell>
          <cell r="J1251">
            <v>0</v>
          </cell>
          <cell r="K1251">
            <v>0</v>
          </cell>
          <cell r="L1251">
            <v>0</v>
          </cell>
          <cell r="M1251">
            <v>0</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23.6</v>
          </cell>
          <cell r="AF1251" t="str">
            <v>Kg</v>
          </cell>
          <cell r="AG1251">
            <v>0.13</v>
          </cell>
          <cell r="AH1251" t="str">
            <v>Kg</v>
          </cell>
          <cell r="AI1251">
            <v>23.73</v>
          </cell>
          <cell r="AJ1251" t="str">
            <v>Y</v>
          </cell>
        </row>
        <row r="1252">
          <cell r="A1252" t="str">
            <v>13-08-a</v>
          </cell>
          <cell r="B1252" t="str">
            <v>French polishing complete: On new work</v>
          </cell>
          <cell r="C1252" t="str">
            <v>100 Sft</v>
          </cell>
          <cell r="D1252" t="str">
            <v>3,782.00</v>
          </cell>
          <cell r="E1252" t="str">
            <v>4,915.47</v>
          </cell>
          <cell r="F1252" t="str">
            <v>m2</v>
          </cell>
          <cell r="G1252" t="str">
            <v>406.94</v>
          </cell>
          <cell r="H1252">
            <v>528.9</v>
          </cell>
          <cell r="I1252">
            <v>0</v>
          </cell>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cell r="AF1252">
            <v>0</v>
          </cell>
          <cell r="AG1252">
            <v>0</v>
          </cell>
          <cell r="AH1252">
            <v>0</v>
          </cell>
          <cell r="AI1252">
            <v>0</v>
          </cell>
          <cell r="AJ1252" t="str">
            <v>N</v>
          </cell>
        </row>
        <row r="1253">
          <cell r="A1253" t="str">
            <v>13-08-b</v>
          </cell>
          <cell r="B1253" t="str">
            <v>French polishing complete: On old work</v>
          </cell>
          <cell r="C1253" t="str">
            <v>100 Sft</v>
          </cell>
          <cell r="D1253" t="str">
            <v>1,922.00</v>
          </cell>
          <cell r="E1253" t="str">
            <v>2,503.90</v>
          </cell>
          <cell r="F1253" t="str">
            <v>m2</v>
          </cell>
          <cell r="G1253" t="str">
            <v>206.81</v>
          </cell>
          <cell r="H1253">
            <v>269.42</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cell r="AF1253">
            <v>0</v>
          </cell>
          <cell r="AG1253">
            <v>0</v>
          </cell>
          <cell r="AH1253">
            <v>0</v>
          </cell>
          <cell r="AI1253">
            <v>0</v>
          </cell>
          <cell r="AJ1253" t="str">
            <v>N</v>
          </cell>
        </row>
        <row r="1254">
          <cell r="A1254" t="str">
            <v>13-09-a</v>
          </cell>
          <cell r="B1254" t="str">
            <v>Varnishing wood work, including cleaning &amp; preparing surface : First coat.</v>
          </cell>
          <cell r="C1254" t="str">
            <v>100 Sft</v>
          </cell>
          <cell r="D1254" t="str">
            <v>235.60</v>
          </cell>
          <cell r="E1254" t="str">
            <v>714.76</v>
          </cell>
          <cell r="F1254" t="str">
            <v>m2</v>
          </cell>
          <cell r="G1254" t="str">
            <v>25.35</v>
          </cell>
          <cell r="H1254">
            <v>76.91</v>
          </cell>
          <cell r="I1254">
            <v>0</v>
          </cell>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0</v>
          </cell>
          <cell r="AD1254">
            <v>0</v>
          </cell>
          <cell r="AE1254">
            <v>0</v>
          </cell>
          <cell r="AF1254">
            <v>0</v>
          </cell>
          <cell r="AG1254">
            <v>0</v>
          </cell>
          <cell r="AH1254">
            <v>0</v>
          </cell>
          <cell r="AI1254">
            <v>0</v>
          </cell>
          <cell r="AJ1254" t="str">
            <v>N</v>
          </cell>
        </row>
        <row r="1255">
          <cell r="A1255" t="str">
            <v>13-09-b</v>
          </cell>
          <cell r="B1255" t="str">
            <v>Varnishing wood work, including cleaning &amp; preparing surface : Second coat</v>
          </cell>
          <cell r="C1255" t="str">
            <v>100 Sft</v>
          </cell>
          <cell r="D1255" t="str">
            <v>117.80</v>
          </cell>
          <cell r="E1255" t="str">
            <v>482.01</v>
          </cell>
          <cell r="F1255" t="str">
            <v>m2</v>
          </cell>
          <cell r="G1255" t="str">
            <v>12.68</v>
          </cell>
          <cell r="H1255">
            <v>51.86</v>
          </cell>
          <cell r="I1255">
            <v>0</v>
          </cell>
          <cell r="J1255">
            <v>0</v>
          </cell>
          <cell r="K1255">
            <v>0</v>
          </cell>
          <cell r="L1255">
            <v>0</v>
          </cell>
          <cell r="M1255">
            <v>0</v>
          </cell>
          <cell r="N1255">
            <v>0</v>
          </cell>
          <cell r="O1255">
            <v>0</v>
          </cell>
          <cell r="P1255">
            <v>0</v>
          </cell>
          <cell r="Q1255">
            <v>0</v>
          </cell>
          <cell r="R1255">
            <v>0</v>
          </cell>
          <cell r="S1255">
            <v>0</v>
          </cell>
          <cell r="T1255">
            <v>0</v>
          </cell>
          <cell r="U1255">
            <v>0</v>
          </cell>
          <cell r="V1255">
            <v>0</v>
          </cell>
          <cell r="W1255">
            <v>0</v>
          </cell>
          <cell r="X1255">
            <v>0</v>
          </cell>
          <cell r="Y1255">
            <v>0</v>
          </cell>
          <cell r="Z1255">
            <v>0</v>
          </cell>
          <cell r="AA1255">
            <v>0</v>
          </cell>
          <cell r="AB1255">
            <v>0</v>
          </cell>
          <cell r="AC1255">
            <v>0</v>
          </cell>
          <cell r="AD1255">
            <v>0</v>
          </cell>
          <cell r="AE1255">
            <v>0</v>
          </cell>
          <cell r="AF1255">
            <v>0</v>
          </cell>
          <cell r="AG1255">
            <v>0</v>
          </cell>
          <cell r="AH1255">
            <v>0</v>
          </cell>
          <cell r="AI1255">
            <v>0</v>
          </cell>
          <cell r="AJ1255" t="str">
            <v>N</v>
          </cell>
        </row>
        <row r="1256">
          <cell r="A1256" t="str">
            <v>13-09-c</v>
          </cell>
          <cell r="B1256" t="str">
            <v>Varnishing wood work, including cleaning &amp; preparing surface : Third coat.</v>
          </cell>
          <cell r="C1256" t="str">
            <v>100 Sft</v>
          </cell>
          <cell r="D1256" t="str">
            <v>117.80</v>
          </cell>
          <cell r="E1256" t="str">
            <v>415.46</v>
          </cell>
          <cell r="F1256" t="str">
            <v>m2</v>
          </cell>
          <cell r="G1256" t="str">
            <v>12.68</v>
          </cell>
          <cell r="H1256">
            <v>44.7</v>
          </cell>
          <cell r="I1256">
            <v>0</v>
          </cell>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cell r="AD1256">
            <v>0</v>
          </cell>
          <cell r="AE1256">
            <v>0</v>
          </cell>
          <cell r="AF1256">
            <v>0</v>
          </cell>
          <cell r="AG1256">
            <v>0</v>
          </cell>
          <cell r="AH1256">
            <v>0</v>
          </cell>
          <cell r="AI1256">
            <v>0</v>
          </cell>
          <cell r="AJ1256" t="str">
            <v>N</v>
          </cell>
        </row>
        <row r="1257">
          <cell r="A1257" t="str">
            <v>13-10-a</v>
          </cell>
          <cell r="B1257" t="str">
            <v>Bitumen coating to plastered / cement concrete surface : 20 Ibs. per 100 sft.</v>
          </cell>
          <cell r="C1257" t="str">
            <v>100 Sft</v>
          </cell>
          <cell r="D1257" t="str">
            <v>117.80</v>
          </cell>
          <cell r="E1257" t="str">
            <v>1,096.34</v>
          </cell>
          <cell r="F1257" t="str">
            <v>m2</v>
          </cell>
          <cell r="G1257" t="str">
            <v>12.68</v>
          </cell>
          <cell r="H1257">
            <v>117.97</v>
          </cell>
          <cell r="I1257">
            <v>0</v>
          </cell>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v>0</v>
          </cell>
          <cell r="AD1257">
            <v>0</v>
          </cell>
          <cell r="AE1257">
            <v>9.07</v>
          </cell>
          <cell r="AF1257" t="str">
            <v>Kg</v>
          </cell>
          <cell r="AG1257">
            <v>0.98</v>
          </cell>
          <cell r="AH1257" t="str">
            <v>Kg</v>
          </cell>
          <cell r="AI1257">
            <v>10.050000000000001</v>
          </cell>
          <cell r="AJ1257" t="str">
            <v>Y</v>
          </cell>
        </row>
        <row r="1258">
          <cell r="A1258" t="str">
            <v>13-10-b</v>
          </cell>
          <cell r="B1258" t="str">
            <v>Bitumen coating to plastered / cement concrete surface : 14 Ibs. per 100 sft.</v>
          </cell>
          <cell r="C1258" t="str">
            <v>100 Sft</v>
          </cell>
          <cell r="D1258" t="str">
            <v>706.80</v>
          </cell>
          <cell r="E1258" t="str">
            <v>1,416.99</v>
          </cell>
          <cell r="F1258" t="str">
            <v>m2</v>
          </cell>
          <cell r="G1258" t="str">
            <v>76.05</v>
          </cell>
          <cell r="H1258">
            <v>152.47</v>
          </cell>
          <cell r="I1258">
            <v>0</v>
          </cell>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v>0</v>
          </cell>
          <cell r="AD1258">
            <v>0</v>
          </cell>
          <cell r="AE1258">
            <v>6.35</v>
          </cell>
          <cell r="AF1258" t="str">
            <v>Kg</v>
          </cell>
          <cell r="AG1258">
            <v>0.68</v>
          </cell>
          <cell r="AH1258" t="str">
            <v>Kg</v>
          </cell>
          <cell r="AI1258">
            <v>7.0299999999999994</v>
          </cell>
          <cell r="AJ1258" t="str">
            <v>Y</v>
          </cell>
        </row>
        <row r="1259">
          <cell r="A1259" t="str">
            <v>13-10-c</v>
          </cell>
          <cell r="B1259" t="str">
            <v>Bitumen coating to plastered / cement concrete surface : 10 Ibs. per 100 sft.</v>
          </cell>
          <cell r="C1259" t="str">
            <v>100 Sft</v>
          </cell>
          <cell r="D1259" t="str">
            <v>471.20</v>
          </cell>
          <cell r="E1259" t="str">
            <v>1,002.37</v>
          </cell>
          <cell r="F1259" t="str">
            <v>m2</v>
          </cell>
          <cell r="G1259" t="str">
            <v>50.70</v>
          </cell>
          <cell r="H1259">
            <v>107.85</v>
          </cell>
          <cell r="I1259">
            <v>0</v>
          </cell>
          <cell r="J1259">
            <v>0</v>
          </cell>
          <cell r="K1259">
            <v>0</v>
          </cell>
          <cell r="L1259">
            <v>0</v>
          </cell>
          <cell r="M1259">
            <v>0</v>
          </cell>
          <cell r="N1259">
            <v>0</v>
          </cell>
          <cell r="O1259">
            <v>0</v>
          </cell>
          <cell r="P1259">
            <v>0</v>
          </cell>
          <cell r="Q1259">
            <v>0</v>
          </cell>
          <cell r="R1259">
            <v>0</v>
          </cell>
          <cell r="S1259">
            <v>0</v>
          </cell>
          <cell r="T1259">
            <v>0</v>
          </cell>
          <cell r="U1259">
            <v>0</v>
          </cell>
          <cell r="V1259">
            <v>0</v>
          </cell>
          <cell r="W1259">
            <v>0</v>
          </cell>
          <cell r="X1259">
            <v>0</v>
          </cell>
          <cell r="Y1259">
            <v>0</v>
          </cell>
          <cell r="Z1259">
            <v>0</v>
          </cell>
          <cell r="AA1259">
            <v>0</v>
          </cell>
          <cell r="AB1259">
            <v>0</v>
          </cell>
          <cell r="AC1259">
            <v>0</v>
          </cell>
          <cell r="AD1259">
            <v>0</v>
          </cell>
          <cell r="AE1259">
            <v>4.53</v>
          </cell>
          <cell r="AF1259" t="str">
            <v>Kg</v>
          </cell>
          <cell r="AG1259">
            <v>0.49</v>
          </cell>
          <cell r="AH1259" t="str">
            <v>Kg</v>
          </cell>
          <cell r="AI1259">
            <v>5.0200000000000005</v>
          </cell>
          <cell r="AJ1259" t="str">
            <v>Y</v>
          </cell>
        </row>
        <row r="1260">
          <cell r="A1260" t="str">
            <v>13-11</v>
          </cell>
          <cell r="B1260" t="str">
            <v>Writing letters or figures</v>
          </cell>
          <cell r="C1260" t="str">
            <v>Each</v>
          </cell>
          <cell r="D1260" t="str">
            <v>7.32</v>
          </cell>
          <cell r="E1260" t="str">
            <v>8.68</v>
          </cell>
          <cell r="F1260" t="str">
            <v>Each</v>
          </cell>
          <cell r="G1260" t="str">
            <v>7.32</v>
          </cell>
          <cell r="H1260">
            <v>8.68</v>
          </cell>
          <cell r="I1260">
            <v>0</v>
          </cell>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0</v>
          </cell>
          <cell r="Y1260">
            <v>0</v>
          </cell>
          <cell r="Z1260">
            <v>0</v>
          </cell>
          <cell r="AA1260">
            <v>0</v>
          </cell>
          <cell r="AB1260">
            <v>0</v>
          </cell>
          <cell r="AC1260">
            <v>0</v>
          </cell>
          <cell r="AD1260">
            <v>0</v>
          </cell>
          <cell r="AE1260">
            <v>0</v>
          </cell>
          <cell r="AF1260">
            <v>0</v>
          </cell>
          <cell r="AG1260">
            <v>0</v>
          </cell>
          <cell r="AH1260">
            <v>0</v>
          </cell>
          <cell r="AI1260">
            <v>0</v>
          </cell>
          <cell r="AJ1260" t="str">
            <v>N</v>
          </cell>
        </row>
        <row r="1261">
          <cell r="A1261" t="str">
            <v>13-12-a</v>
          </cell>
          <cell r="B1261" t="str">
            <v>Coaltar paint applied hot: First coat</v>
          </cell>
          <cell r="C1261" t="str">
            <v>100 Sft</v>
          </cell>
          <cell r="D1261" t="str">
            <v>163.68</v>
          </cell>
          <cell r="E1261" t="str">
            <v>886.91</v>
          </cell>
          <cell r="F1261" t="str">
            <v>m2</v>
          </cell>
          <cell r="G1261" t="str">
            <v>17.61</v>
          </cell>
          <cell r="H1261">
            <v>95.43</v>
          </cell>
          <cell r="I1261">
            <v>0</v>
          </cell>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0</v>
          </cell>
          <cell r="Y1261">
            <v>0</v>
          </cell>
          <cell r="Z1261">
            <v>0</v>
          </cell>
          <cell r="AA1261">
            <v>0</v>
          </cell>
          <cell r="AB1261">
            <v>0</v>
          </cell>
          <cell r="AC1261">
            <v>0</v>
          </cell>
          <cell r="AD1261">
            <v>0</v>
          </cell>
          <cell r="AE1261">
            <v>0</v>
          </cell>
          <cell r="AF1261">
            <v>0</v>
          </cell>
          <cell r="AG1261">
            <v>0</v>
          </cell>
          <cell r="AH1261">
            <v>0</v>
          </cell>
          <cell r="AI1261">
            <v>0</v>
          </cell>
          <cell r="AJ1261" t="str">
            <v>N</v>
          </cell>
        </row>
        <row r="1262">
          <cell r="A1262" t="str">
            <v>13-12-b</v>
          </cell>
          <cell r="B1262" t="str">
            <v>Coaltar paint applied hot: Second coat</v>
          </cell>
          <cell r="C1262" t="str">
            <v>100 Sft</v>
          </cell>
          <cell r="D1262" t="str">
            <v>99.20</v>
          </cell>
          <cell r="E1262" t="str">
            <v>649.63</v>
          </cell>
          <cell r="F1262" t="str">
            <v>m2</v>
          </cell>
          <cell r="G1262" t="str">
            <v>10.67</v>
          </cell>
          <cell r="H1262">
            <v>69.900000000000006</v>
          </cell>
          <cell r="I1262">
            <v>0</v>
          </cell>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v>0</v>
          </cell>
          <cell r="AD1262">
            <v>0</v>
          </cell>
          <cell r="AE1262">
            <v>4.5</v>
          </cell>
          <cell r="AF1262" t="str">
            <v>Kg</v>
          </cell>
          <cell r="AG1262">
            <v>0.48</v>
          </cell>
          <cell r="AH1262" t="str">
            <v>Kg</v>
          </cell>
          <cell r="AI1262">
            <v>4.9800000000000004</v>
          </cell>
          <cell r="AJ1262" t="str">
            <v>Y</v>
          </cell>
        </row>
        <row r="1263">
          <cell r="A1263" t="str">
            <v>13-13-a</v>
          </cell>
          <cell r="B1263" t="str">
            <v>Solignum paint applied hot: First coat</v>
          </cell>
          <cell r="C1263" t="str">
            <v>100 Sft</v>
          </cell>
          <cell r="D1263" t="str">
            <v>245.52</v>
          </cell>
          <cell r="E1263" t="str">
            <v>671.98</v>
          </cell>
          <cell r="F1263" t="str">
            <v>m2</v>
          </cell>
          <cell r="G1263" t="str">
            <v>26.42</v>
          </cell>
          <cell r="H1263">
            <v>72.31</v>
          </cell>
          <cell r="I1263">
            <v>0</v>
          </cell>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0</v>
          </cell>
          <cell r="AD1263">
            <v>0</v>
          </cell>
          <cell r="AE1263">
            <v>0</v>
          </cell>
          <cell r="AF1263">
            <v>0</v>
          </cell>
          <cell r="AG1263">
            <v>0</v>
          </cell>
          <cell r="AH1263">
            <v>0</v>
          </cell>
          <cell r="AI1263">
            <v>0</v>
          </cell>
          <cell r="AJ1263" t="str">
            <v>N</v>
          </cell>
        </row>
        <row r="1264">
          <cell r="A1264" t="str">
            <v>13-13-b</v>
          </cell>
          <cell r="B1264" t="str">
            <v>Solignum paint applied hot: Second coat</v>
          </cell>
          <cell r="C1264" t="str">
            <v>100 Sft</v>
          </cell>
          <cell r="D1264" t="str">
            <v>126.48</v>
          </cell>
          <cell r="E1264" t="str">
            <v>814.41</v>
          </cell>
          <cell r="F1264" t="str">
            <v>m2</v>
          </cell>
          <cell r="G1264" t="str">
            <v>13.61</v>
          </cell>
          <cell r="H1264">
            <v>87.63</v>
          </cell>
          <cell r="I1264">
            <v>0</v>
          </cell>
          <cell r="J1264">
            <v>0</v>
          </cell>
          <cell r="K1264">
            <v>0</v>
          </cell>
          <cell r="L1264">
            <v>0</v>
          </cell>
          <cell r="M1264">
            <v>0</v>
          </cell>
          <cell r="N1264">
            <v>0</v>
          </cell>
          <cell r="O1264">
            <v>0</v>
          </cell>
          <cell r="P1264">
            <v>0</v>
          </cell>
          <cell r="Q1264">
            <v>0</v>
          </cell>
          <cell r="R1264">
            <v>0</v>
          </cell>
          <cell r="S1264">
            <v>0</v>
          </cell>
          <cell r="T1264">
            <v>0</v>
          </cell>
          <cell r="U1264">
            <v>0</v>
          </cell>
          <cell r="V1264">
            <v>0</v>
          </cell>
          <cell r="W1264">
            <v>0</v>
          </cell>
          <cell r="X1264">
            <v>0</v>
          </cell>
          <cell r="Y1264">
            <v>0</v>
          </cell>
          <cell r="Z1264">
            <v>0</v>
          </cell>
          <cell r="AA1264">
            <v>0</v>
          </cell>
          <cell r="AB1264">
            <v>0</v>
          </cell>
          <cell r="AC1264">
            <v>0</v>
          </cell>
          <cell r="AD1264">
            <v>0</v>
          </cell>
          <cell r="AE1264">
            <v>0</v>
          </cell>
          <cell r="AF1264">
            <v>0</v>
          </cell>
          <cell r="AG1264">
            <v>0</v>
          </cell>
          <cell r="AH1264">
            <v>0</v>
          </cell>
          <cell r="AI1264">
            <v>0</v>
          </cell>
          <cell r="AJ1264" t="str">
            <v>N</v>
          </cell>
        </row>
        <row r="1265">
          <cell r="A1265" t="str">
            <v>13-14-a</v>
          </cell>
          <cell r="B1265" t="str">
            <v>Creosote paint applied hot: First coat</v>
          </cell>
          <cell r="C1265" t="str">
            <v>100 Sft</v>
          </cell>
          <cell r="D1265" t="str">
            <v>245.52</v>
          </cell>
          <cell r="E1265" t="str">
            <v>572.21</v>
          </cell>
          <cell r="F1265" t="str">
            <v>m2</v>
          </cell>
          <cell r="G1265" t="str">
            <v>26.42</v>
          </cell>
          <cell r="H1265">
            <v>61.57</v>
          </cell>
          <cell r="I1265">
            <v>0</v>
          </cell>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cell r="AF1265">
            <v>0</v>
          </cell>
          <cell r="AG1265">
            <v>0</v>
          </cell>
          <cell r="AH1265">
            <v>0</v>
          </cell>
          <cell r="AI1265">
            <v>0</v>
          </cell>
          <cell r="AJ1265" t="str">
            <v>N</v>
          </cell>
        </row>
        <row r="1266">
          <cell r="A1266" t="str">
            <v>13-14-b</v>
          </cell>
          <cell r="B1266" t="str">
            <v>Creosote paint applied hot: Second coat</v>
          </cell>
          <cell r="C1266" t="str">
            <v>100 Sft</v>
          </cell>
          <cell r="D1266" t="str">
            <v>126.48</v>
          </cell>
          <cell r="E1266" t="str">
            <v>346.80</v>
          </cell>
          <cell r="F1266" t="str">
            <v>m2</v>
          </cell>
          <cell r="G1266" t="str">
            <v>13.61</v>
          </cell>
          <cell r="H1266">
            <v>37.32</v>
          </cell>
          <cell r="I1266">
            <v>0</v>
          </cell>
          <cell r="J1266">
            <v>0</v>
          </cell>
          <cell r="K1266">
            <v>0</v>
          </cell>
          <cell r="L1266">
            <v>0</v>
          </cell>
          <cell r="M1266">
            <v>0</v>
          </cell>
          <cell r="N1266">
            <v>0</v>
          </cell>
          <cell r="O1266">
            <v>0</v>
          </cell>
          <cell r="P1266">
            <v>0</v>
          </cell>
          <cell r="Q1266">
            <v>0</v>
          </cell>
          <cell r="R1266">
            <v>0</v>
          </cell>
          <cell r="S1266">
            <v>0</v>
          </cell>
          <cell r="T1266">
            <v>0</v>
          </cell>
          <cell r="U1266">
            <v>0</v>
          </cell>
          <cell r="V1266">
            <v>0</v>
          </cell>
          <cell r="W1266">
            <v>0</v>
          </cell>
          <cell r="X1266">
            <v>0</v>
          </cell>
          <cell r="Y1266">
            <v>0</v>
          </cell>
          <cell r="Z1266">
            <v>0</v>
          </cell>
          <cell r="AA1266">
            <v>0</v>
          </cell>
          <cell r="AB1266">
            <v>0</v>
          </cell>
          <cell r="AC1266">
            <v>0</v>
          </cell>
          <cell r="AD1266">
            <v>0</v>
          </cell>
          <cell r="AE1266">
            <v>0</v>
          </cell>
          <cell r="AF1266">
            <v>0</v>
          </cell>
          <cell r="AG1266">
            <v>0</v>
          </cell>
          <cell r="AH1266">
            <v>0</v>
          </cell>
          <cell r="AI1266">
            <v>0</v>
          </cell>
          <cell r="AJ1266" t="str">
            <v>N</v>
          </cell>
        </row>
        <row r="1267">
          <cell r="A1267" t="str">
            <v>13-15</v>
          </cell>
          <cell r="B1267" t="str">
            <v>Burning off or rubbing down with pumice stone, old paint from wood work</v>
          </cell>
          <cell r="C1267" t="str">
            <v>100 Sft</v>
          </cell>
          <cell r="D1267" t="str">
            <v>558.00</v>
          </cell>
          <cell r="E1267" t="str">
            <v>952.94</v>
          </cell>
          <cell r="F1267" t="str">
            <v>m2</v>
          </cell>
          <cell r="G1267" t="str">
            <v>60.04</v>
          </cell>
          <cell r="H1267">
            <v>102.54</v>
          </cell>
          <cell r="I1267">
            <v>0</v>
          </cell>
          <cell r="J1267">
            <v>0</v>
          </cell>
          <cell r="K1267">
            <v>0</v>
          </cell>
          <cell r="L1267">
            <v>0</v>
          </cell>
          <cell r="M1267">
            <v>0</v>
          </cell>
          <cell r="N1267">
            <v>0</v>
          </cell>
          <cell r="O1267">
            <v>0</v>
          </cell>
          <cell r="P1267">
            <v>0</v>
          </cell>
          <cell r="Q1267">
            <v>0</v>
          </cell>
          <cell r="R1267">
            <v>0</v>
          </cell>
          <cell r="S1267">
            <v>0</v>
          </cell>
          <cell r="T1267">
            <v>0</v>
          </cell>
          <cell r="U1267">
            <v>0</v>
          </cell>
          <cell r="V1267">
            <v>0</v>
          </cell>
          <cell r="W1267">
            <v>0</v>
          </cell>
          <cell r="X1267">
            <v>0</v>
          </cell>
          <cell r="Y1267">
            <v>0</v>
          </cell>
          <cell r="Z1267">
            <v>0</v>
          </cell>
          <cell r="AA1267">
            <v>0</v>
          </cell>
          <cell r="AB1267">
            <v>0</v>
          </cell>
          <cell r="AC1267">
            <v>0</v>
          </cell>
          <cell r="AD1267">
            <v>0</v>
          </cell>
          <cell r="AE1267">
            <v>0</v>
          </cell>
          <cell r="AF1267">
            <v>0</v>
          </cell>
          <cell r="AG1267">
            <v>0</v>
          </cell>
          <cell r="AH1267">
            <v>0</v>
          </cell>
          <cell r="AI1267">
            <v>0</v>
          </cell>
          <cell r="AJ1267" t="str">
            <v>N</v>
          </cell>
        </row>
        <row r="1268">
          <cell r="A1268" t="str">
            <v>13-16</v>
          </cell>
          <cell r="B1268" t="str">
            <v>Removing with caustic soda,old paint from wood work</v>
          </cell>
          <cell r="C1268" t="str">
            <v>100 Sft</v>
          </cell>
          <cell r="D1268" t="str">
            <v>217.00</v>
          </cell>
          <cell r="E1268" t="str">
            <v>281.73</v>
          </cell>
          <cell r="F1268" t="str">
            <v>m2</v>
          </cell>
          <cell r="G1268" t="str">
            <v>23.35</v>
          </cell>
          <cell r="H1268">
            <v>30.31</v>
          </cell>
          <cell r="I1268">
            <v>0</v>
          </cell>
          <cell r="J1268">
            <v>0</v>
          </cell>
          <cell r="K1268">
            <v>0</v>
          </cell>
          <cell r="L1268">
            <v>0</v>
          </cell>
          <cell r="M1268">
            <v>0</v>
          </cell>
          <cell r="N1268">
            <v>0</v>
          </cell>
          <cell r="O1268">
            <v>0</v>
          </cell>
          <cell r="P1268">
            <v>0</v>
          </cell>
          <cell r="Q1268">
            <v>0</v>
          </cell>
          <cell r="R1268">
            <v>0</v>
          </cell>
          <cell r="S1268">
            <v>0</v>
          </cell>
          <cell r="T1268">
            <v>0</v>
          </cell>
          <cell r="U1268">
            <v>0</v>
          </cell>
          <cell r="V1268">
            <v>0</v>
          </cell>
          <cell r="W1268">
            <v>0</v>
          </cell>
          <cell r="X1268">
            <v>0</v>
          </cell>
          <cell r="Y1268">
            <v>0</v>
          </cell>
          <cell r="Z1268">
            <v>0</v>
          </cell>
          <cell r="AA1268">
            <v>0</v>
          </cell>
          <cell r="AB1268">
            <v>0</v>
          </cell>
          <cell r="AC1268">
            <v>0</v>
          </cell>
          <cell r="AD1268">
            <v>0</v>
          </cell>
          <cell r="AE1268">
            <v>0</v>
          </cell>
          <cell r="AF1268">
            <v>0</v>
          </cell>
          <cell r="AG1268">
            <v>0</v>
          </cell>
          <cell r="AH1268">
            <v>0</v>
          </cell>
          <cell r="AI1268">
            <v>0</v>
          </cell>
          <cell r="AJ1268" t="str">
            <v>N</v>
          </cell>
        </row>
        <row r="1269">
          <cell r="A1269" t="str">
            <v>13-17</v>
          </cell>
          <cell r="B1269" t="str">
            <v>Painting distance marks with white ground and black letterin on both faces</v>
          </cell>
          <cell r="C1269" t="str">
            <v>Each</v>
          </cell>
          <cell r="D1269" t="str">
            <v>33.48</v>
          </cell>
          <cell r="E1269" t="str">
            <v>87.78</v>
          </cell>
          <cell r="F1269" t="str">
            <v>Each</v>
          </cell>
          <cell r="G1269" t="str">
            <v>33.48</v>
          </cell>
          <cell r="H1269">
            <v>87.78</v>
          </cell>
          <cell r="I1269">
            <v>0</v>
          </cell>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0</v>
          </cell>
          <cell r="AC1269">
            <v>0</v>
          </cell>
          <cell r="AD1269">
            <v>0</v>
          </cell>
          <cell r="AE1269">
            <v>0</v>
          </cell>
          <cell r="AF1269">
            <v>0</v>
          </cell>
          <cell r="AG1269">
            <v>0</v>
          </cell>
          <cell r="AH1269">
            <v>0</v>
          </cell>
          <cell r="AI1269">
            <v>0</v>
          </cell>
          <cell r="AJ1269" t="str">
            <v>N</v>
          </cell>
        </row>
        <row r="1270">
          <cell r="A1270" t="str">
            <v>13-18</v>
          </cell>
          <cell r="B1270" t="str">
            <v>Painting two feet wide gauges, reading to 1/10th of a foot.</v>
          </cell>
          <cell r="C1270" t="str">
            <v>100 RFT</v>
          </cell>
          <cell r="D1270" t="str">
            <v>7,901.22</v>
          </cell>
          <cell r="E1270" t="str">
            <v>9,361.15</v>
          </cell>
          <cell r="F1270" t="str">
            <v>m</v>
          </cell>
          <cell r="G1270" t="str">
            <v>259.23</v>
          </cell>
          <cell r="H1270">
            <v>307.12</v>
          </cell>
          <cell r="I1270">
            <v>0</v>
          </cell>
          <cell r="J1270">
            <v>0</v>
          </cell>
          <cell r="K1270">
            <v>0</v>
          </cell>
          <cell r="L1270">
            <v>0</v>
          </cell>
          <cell r="M1270">
            <v>0</v>
          </cell>
          <cell r="N1270">
            <v>0</v>
          </cell>
          <cell r="O1270">
            <v>0</v>
          </cell>
          <cell r="P1270">
            <v>0</v>
          </cell>
          <cell r="Q1270">
            <v>0</v>
          </cell>
          <cell r="R1270">
            <v>0</v>
          </cell>
          <cell r="S1270">
            <v>0</v>
          </cell>
          <cell r="T1270">
            <v>0</v>
          </cell>
          <cell r="U1270">
            <v>0</v>
          </cell>
          <cell r="V1270">
            <v>0</v>
          </cell>
          <cell r="W1270">
            <v>0</v>
          </cell>
          <cell r="X1270">
            <v>0</v>
          </cell>
          <cell r="Y1270">
            <v>0</v>
          </cell>
          <cell r="Z1270">
            <v>0</v>
          </cell>
          <cell r="AA1270">
            <v>0</v>
          </cell>
          <cell r="AB1270">
            <v>0</v>
          </cell>
          <cell r="AC1270">
            <v>0</v>
          </cell>
          <cell r="AD1270">
            <v>0</v>
          </cell>
          <cell r="AE1270">
            <v>0</v>
          </cell>
          <cell r="AF1270">
            <v>0</v>
          </cell>
          <cell r="AG1270">
            <v>0</v>
          </cell>
          <cell r="AH1270">
            <v>0</v>
          </cell>
          <cell r="AI1270">
            <v>0</v>
          </cell>
          <cell r="AJ1270" t="str">
            <v>N</v>
          </cell>
        </row>
        <row r="1271">
          <cell r="A1271" t="str">
            <v>13-19</v>
          </cell>
          <cell r="B1271" t="str">
            <v>Painting sounding rods and other guages, reading to 1/10th of a foot</v>
          </cell>
          <cell r="C1271" t="str">
            <v>100 RFT</v>
          </cell>
          <cell r="D1271" t="str">
            <v>3,950.61</v>
          </cell>
          <cell r="E1271" t="str">
            <v>4,456.56</v>
          </cell>
          <cell r="F1271" t="str">
            <v>m</v>
          </cell>
          <cell r="G1271" t="str">
            <v>129.61</v>
          </cell>
          <cell r="H1271">
            <v>146.21</v>
          </cell>
          <cell r="I1271">
            <v>0</v>
          </cell>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v>0</v>
          </cell>
          <cell r="AD1271">
            <v>0</v>
          </cell>
          <cell r="AE1271">
            <v>0</v>
          </cell>
          <cell r="AF1271">
            <v>0</v>
          </cell>
          <cell r="AG1271">
            <v>0</v>
          </cell>
          <cell r="AH1271">
            <v>0</v>
          </cell>
          <cell r="AI1271">
            <v>0</v>
          </cell>
          <cell r="AJ1271" t="str">
            <v>N</v>
          </cell>
        </row>
        <row r="1272">
          <cell r="A1272" t="str">
            <v>13-20</v>
          </cell>
          <cell r="B1272" t="str">
            <v>Painting levelling staves</v>
          </cell>
          <cell r="C1272" t="str">
            <v>100 RFT</v>
          </cell>
          <cell r="D1272" t="str">
            <v>11,492.68</v>
          </cell>
          <cell r="E1272" t="str">
            <v>12,196.00</v>
          </cell>
          <cell r="F1272" t="str">
            <v>m</v>
          </cell>
          <cell r="G1272" t="str">
            <v>377.06</v>
          </cell>
          <cell r="H1272">
            <v>400.13</v>
          </cell>
          <cell r="I1272">
            <v>0</v>
          </cell>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0</v>
          </cell>
          <cell r="Y1272">
            <v>0</v>
          </cell>
          <cell r="Z1272">
            <v>0</v>
          </cell>
          <cell r="AA1272">
            <v>0</v>
          </cell>
          <cell r="AB1272">
            <v>0</v>
          </cell>
          <cell r="AC1272">
            <v>0</v>
          </cell>
          <cell r="AD1272">
            <v>0</v>
          </cell>
          <cell r="AE1272">
            <v>0</v>
          </cell>
          <cell r="AF1272">
            <v>0</v>
          </cell>
          <cell r="AG1272">
            <v>0</v>
          </cell>
          <cell r="AH1272">
            <v>0</v>
          </cell>
          <cell r="AI1272">
            <v>0</v>
          </cell>
          <cell r="AJ1272" t="str">
            <v>N</v>
          </cell>
        </row>
        <row r="1273">
          <cell r="A1273" t="str">
            <v>13-21-a</v>
          </cell>
          <cell r="B1273" t="str">
            <v>Painting &amp; lettering (2 coats) on both sides with syn. enamel paint : Mile/km posts</v>
          </cell>
          <cell r="C1273" t="str">
            <v>Each</v>
          </cell>
          <cell r="D1273" t="str">
            <v>294.50</v>
          </cell>
          <cell r="E1273" t="str">
            <v>429.87</v>
          </cell>
          <cell r="F1273" t="str">
            <v>Each</v>
          </cell>
          <cell r="G1273" t="str">
            <v>294.50</v>
          </cell>
          <cell r="H1273">
            <v>429.87</v>
          </cell>
          <cell r="I1273">
            <v>0</v>
          </cell>
          <cell r="J1273">
            <v>0</v>
          </cell>
          <cell r="K1273">
            <v>0</v>
          </cell>
          <cell r="L1273">
            <v>0</v>
          </cell>
          <cell r="M1273">
            <v>0</v>
          </cell>
          <cell r="N1273">
            <v>0</v>
          </cell>
          <cell r="O1273">
            <v>0</v>
          </cell>
          <cell r="P1273">
            <v>0</v>
          </cell>
          <cell r="Q1273">
            <v>0</v>
          </cell>
          <cell r="R1273">
            <v>0</v>
          </cell>
          <cell r="S1273">
            <v>0</v>
          </cell>
          <cell r="T1273">
            <v>0</v>
          </cell>
          <cell r="U1273">
            <v>0</v>
          </cell>
          <cell r="V1273">
            <v>0</v>
          </cell>
          <cell r="W1273">
            <v>0</v>
          </cell>
          <cell r="X1273">
            <v>0</v>
          </cell>
          <cell r="Y1273">
            <v>0</v>
          </cell>
          <cell r="Z1273">
            <v>0</v>
          </cell>
          <cell r="AA1273">
            <v>0</v>
          </cell>
          <cell r="AB1273">
            <v>0</v>
          </cell>
          <cell r="AC1273">
            <v>0</v>
          </cell>
          <cell r="AD1273">
            <v>0</v>
          </cell>
          <cell r="AE1273">
            <v>0</v>
          </cell>
          <cell r="AF1273">
            <v>0</v>
          </cell>
          <cell r="AG1273">
            <v>0</v>
          </cell>
          <cell r="AH1273">
            <v>0</v>
          </cell>
          <cell r="AI1273">
            <v>0</v>
          </cell>
          <cell r="AJ1273" t="str">
            <v>N</v>
          </cell>
        </row>
        <row r="1274">
          <cell r="A1274" t="str">
            <v>13-21-b</v>
          </cell>
          <cell r="B1274" t="str">
            <v>Painting &amp; lettering (2 coats) on both sides with syn. enamel paint : Furlong or 1/10 km posts</v>
          </cell>
          <cell r="C1274" t="str">
            <v>Each</v>
          </cell>
          <cell r="D1274" t="str">
            <v>36.87</v>
          </cell>
          <cell r="E1274" t="str">
            <v>53.83</v>
          </cell>
          <cell r="F1274" t="str">
            <v>Each</v>
          </cell>
          <cell r="G1274" t="str">
            <v>36.87</v>
          </cell>
          <cell r="H1274">
            <v>53.83</v>
          </cell>
          <cell r="I1274">
            <v>0</v>
          </cell>
          <cell r="J1274">
            <v>0</v>
          </cell>
          <cell r="K1274">
            <v>0</v>
          </cell>
          <cell r="L1274">
            <v>0</v>
          </cell>
          <cell r="M1274">
            <v>0</v>
          </cell>
          <cell r="N1274">
            <v>0</v>
          </cell>
          <cell r="O1274">
            <v>0</v>
          </cell>
          <cell r="P1274">
            <v>0</v>
          </cell>
          <cell r="Q1274">
            <v>0</v>
          </cell>
          <cell r="R1274">
            <v>0</v>
          </cell>
          <cell r="S1274">
            <v>0</v>
          </cell>
          <cell r="T1274">
            <v>0</v>
          </cell>
          <cell r="U1274">
            <v>0</v>
          </cell>
          <cell r="V1274">
            <v>0</v>
          </cell>
          <cell r="W1274">
            <v>0</v>
          </cell>
          <cell r="X1274">
            <v>0</v>
          </cell>
          <cell r="Y1274">
            <v>0</v>
          </cell>
          <cell r="Z1274">
            <v>0</v>
          </cell>
          <cell r="AA1274">
            <v>0</v>
          </cell>
          <cell r="AB1274">
            <v>0</v>
          </cell>
          <cell r="AC1274">
            <v>0</v>
          </cell>
          <cell r="AD1274">
            <v>0</v>
          </cell>
          <cell r="AE1274">
            <v>0</v>
          </cell>
          <cell r="AF1274">
            <v>0</v>
          </cell>
          <cell r="AG1274">
            <v>0</v>
          </cell>
          <cell r="AH1274">
            <v>0</v>
          </cell>
          <cell r="AI1274">
            <v>0</v>
          </cell>
          <cell r="AJ1274" t="str">
            <v>N</v>
          </cell>
        </row>
        <row r="1275">
          <cell r="A1275" t="str">
            <v>13-21-c</v>
          </cell>
          <cell r="B1275" t="str">
            <v>Painting &amp; lettering (2 coats) on both sides with syn. enamel paint : Sign posts</v>
          </cell>
          <cell r="C1275" t="str">
            <v>Each</v>
          </cell>
          <cell r="D1275" t="str">
            <v>388.74</v>
          </cell>
          <cell r="E1275" t="str">
            <v>524.11</v>
          </cell>
          <cell r="F1275" t="str">
            <v>Each</v>
          </cell>
          <cell r="G1275" t="str">
            <v>388.74</v>
          </cell>
          <cell r="H1275">
            <v>524.11</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0</v>
          </cell>
          <cell r="Y1275">
            <v>0</v>
          </cell>
          <cell r="Z1275">
            <v>0</v>
          </cell>
          <cell r="AA1275">
            <v>0</v>
          </cell>
          <cell r="AB1275">
            <v>0</v>
          </cell>
          <cell r="AC1275">
            <v>0</v>
          </cell>
          <cell r="AD1275">
            <v>0</v>
          </cell>
          <cell r="AE1275">
            <v>0</v>
          </cell>
          <cell r="AF1275">
            <v>0</v>
          </cell>
          <cell r="AG1275">
            <v>0</v>
          </cell>
          <cell r="AH1275">
            <v>0</v>
          </cell>
          <cell r="AI1275">
            <v>0</v>
          </cell>
          <cell r="AJ1275" t="str">
            <v>N</v>
          </cell>
        </row>
        <row r="1276">
          <cell r="A1276" t="str">
            <v>13-22</v>
          </cell>
          <cell r="B1276" t="str">
            <v>Removing paint or varnish from wall</v>
          </cell>
          <cell r="C1276" t="str">
            <v>100 Sft</v>
          </cell>
          <cell r="D1276" t="str">
            <v>434.00</v>
          </cell>
          <cell r="E1276" t="str">
            <v>434.00</v>
          </cell>
          <cell r="F1276" t="str">
            <v>m2</v>
          </cell>
          <cell r="G1276" t="str">
            <v>46.70</v>
          </cell>
          <cell r="H1276">
            <v>46.7</v>
          </cell>
          <cell r="I1276">
            <v>0</v>
          </cell>
          <cell r="J1276">
            <v>0</v>
          </cell>
          <cell r="K1276">
            <v>0</v>
          </cell>
          <cell r="L1276">
            <v>0</v>
          </cell>
          <cell r="M1276">
            <v>0</v>
          </cell>
          <cell r="N1276">
            <v>0</v>
          </cell>
          <cell r="O1276">
            <v>0</v>
          </cell>
          <cell r="P1276">
            <v>0</v>
          </cell>
          <cell r="Q1276">
            <v>0</v>
          </cell>
          <cell r="R1276">
            <v>0</v>
          </cell>
          <cell r="S1276">
            <v>0</v>
          </cell>
          <cell r="T1276">
            <v>0</v>
          </cell>
          <cell r="U1276">
            <v>0</v>
          </cell>
          <cell r="V1276">
            <v>0</v>
          </cell>
          <cell r="W1276">
            <v>0</v>
          </cell>
          <cell r="X1276">
            <v>0</v>
          </cell>
          <cell r="Y1276">
            <v>0</v>
          </cell>
          <cell r="Z1276">
            <v>0</v>
          </cell>
          <cell r="AA1276">
            <v>0</v>
          </cell>
          <cell r="AB1276">
            <v>0</v>
          </cell>
          <cell r="AC1276">
            <v>0</v>
          </cell>
          <cell r="AD1276">
            <v>0</v>
          </cell>
          <cell r="AE1276">
            <v>0</v>
          </cell>
          <cell r="AF1276">
            <v>0</v>
          </cell>
          <cell r="AG1276">
            <v>0</v>
          </cell>
          <cell r="AH1276">
            <v>0</v>
          </cell>
          <cell r="AI1276">
            <v>0</v>
          </cell>
          <cell r="AJ1276" t="str">
            <v>N</v>
          </cell>
        </row>
        <row r="1277">
          <cell r="A1277" t="str">
            <v>13-23-a</v>
          </cell>
          <cell r="B1277" t="str">
            <v>Scraing of Khanki paint from barrage gates</v>
          </cell>
          <cell r="C1277" t="str">
            <v>100 Sft</v>
          </cell>
          <cell r="D1277" t="str">
            <v>5.43</v>
          </cell>
          <cell r="E1277" t="str">
            <v>150.63</v>
          </cell>
          <cell r="F1277" t="str">
            <v>m2</v>
          </cell>
          <cell r="G1277" t="str">
            <v>0.58</v>
          </cell>
          <cell r="H1277">
            <v>16.21</v>
          </cell>
          <cell r="I1277">
            <v>0</v>
          </cell>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0</v>
          </cell>
          <cell r="Y1277">
            <v>0</v>
          </cell>
          <cell r="Z1277">
            <v>0</v>
          </cell>
          <cell r="AA1277">
            <v>0</v>
          </cell>
          <cell r="AB1277">
            <v>0</v>
          </cell>
          <cell r="AC1277">
            <v>0</v>
          </cell>
          <cell r="AD1277">
            <v>0</v>
          </cell>
          <cell r="AE1277">
            <v>0</v>
          </cell>
          <cell r="AF1277">
            <v>0</v>
          </cell>
          <cell r="AG1277">
            <v>0</v>
          </cell>
          <cell r="AH1277">
            <v>0</v>
          </cell>
          <cell r="AI1277">
            <v>0</v>
          </cell>
          <cell r="AJ1277" t="str">
            <v>N</v>
          </cell>
        </row>
        <row r="1278">
          <cell r="A1278" t="str">
            <v>13-23-b</v>
          </cell>
          <cell r="B1278" t="str">
            <v>Scraping of Aluminium paint from barrage headworks</v>
          </cell>
          <cell r="C1278" t="str">
            <v>100 Sft</v>
          </cell>
          <cell r="D1278" t="str">
            <v>108.50</v>
          </cell>
          <cell r="E1278" t="str">
            <v>253.70</v>
          </cell>
          <cell r="F1278" t="str">
            <v>m2</v>
          </cell>
          <cell r="G1278" t="str">
            <v>11.67</v>
          </cell>
          <cell r="H1278">
            <v>27.3</v>
          </cell>
          <cell r="I1278">
            <v>0</v>
          </cell>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0</v>
          </cell>
          <cell r="AC1278">
            <v>0</v>
          </cell>
          <cell r="AD1278">
            <v>0</v>
          </cell>
          <cell r="AE1278">
            <v>0</v>
          </cell>
          <cell r="AF1278">
            <v>0</v>
          </cell>
          <cell r="AG1278">
            <v>0</v>
          </cell>
          <cell r="AH1278">
            <v>0</v>
          </cell>
          <cell r="AI1278">
            <v>0</v>
          </cell>
          <cell r="AJ1278" t="str">
            <v>N</v>
          </cell>
        </row>
        <row r="1279">
          <cell r="A1279" t="str">
            <v>13-24</v>
          </cell>
          <cell r="B1279" t="str">
            <v>Painting letters with shade</v>
          </cell>
          <cell r="C1279" t="str">
            <v>letter</v>
          </cell>
          <cell r="D1279" t="str">
            <v>18.85</v>
          </cell>
          <cell r="E1279" t="str">
            <v>26.21</v>
          </cell>
          <cell r="F1279" t="str">
            <v>letter</v>
          </cell>
          <cell r="G1279" t="str">
            <v>18.85</v>
          </cell>
          <cell r="H1279">
            <v>26.21</v>
          </cell>
          <cell r="I1279">
            <v>0</v>
          </cell>
          <cell r="J1279">
            <v>0</v>
          </cell>
          <cell r="K1279">
            <v>0</v>
          </cell>
          <cell r="L1279">
            <v>0</v>
          </cell>
          <cell r="M1279">
            <v>0</v>
          </cell>
          <cell r="N1279">
            <v>0</v>
          </cell>
          <cell r="O1279">
            <v>0</v>
          </cell>
          <cell r="P1279">
            <v>0</v>
          </cell>
          <cell r="Q1279">
            <v>0</v>
          </cell>
          <cell r="R1279">
            <v>0</v>
          </cell>
          <cell r="S1279">
            <v>0</v>
          </cell>
          <cell r="T1279">
            <v>0</v>
          </cell>
          <cell r="U1279">
            <v>0</v>
          </cell>
          <cell r="V1279">
            <v>0</v>
          </cell>
          <cell r="W1279">
            <v>0</v>
          </cell>
          <cell r="X1279">
            <v>0</v>
          </cell>
          <cell r="Y1279">
            <v>0</v>
          </cell>
          <cell r="Z1279">
            <v>0</v>
          </cell>
          <cell r="AA1279">
            <v>0</v>
          </cell>
          <cell r="AB1279">
            <v>0</v>
          </cell>
          <cell r="AC1279">
            <v>0</v>
          </cell>
          <cell r="AD1279">
            <v>0</v>
          </cell>
          <cell r="AE1279">
            <v>0</v>
          </cell>
          <cell r="AF1279">
            <v>0</v>
          </cell>
          <cell r="AG1279">
            <v>0</v>
          </cell>
          <cell r="AH1279">
            <v>0</v>
          </cell>
          <cell r="AI1279">
            <v>0</v>
          </cell>
          <cell r="AJ1279" t="str">
            <v>N</v>
          </cell>
        </row>
        <row r="1280">
          <cell r="A1280" t="str">
            <v>13-25</v>
          </cell>
          <cell r="B1280" t="str">
            <v>Scraping rust from old rails or girders</v>
          </cell>
          <cell r="C1280" t="str">
            <v>100 Sft</v>
          </cell>
          <cell r="D1280" t="str">
            <v>651.00</v>
          </cell>
          <cell r="E1280" t="str">
            <v>796.20</v>
          </cell>
          <cell r="F1280" t="str">
            <v>m2</v>
          </cell>
          <cell r="G1280" t="str">
            <v>70.05</v>
          </cell>
          <cell r="H1280">
            <v>85.67</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cell r="AF1280">
            <v>0</v>
          </cell>
          <cell r="AG1280">
            <v>0</v>
          </cell>
          <cell r="AH1280">
            <v>0</v>
          </cell>
          <cell r="AI1280">
            <v>0</v>
          </cell>
          <cell r="AJ1280" t="str">
            <v>N</v>
          </cell>
        </row>
        <row r="1281">
          <cell r="A1281" t="str">
            <v>13-26</v>
          </cell>
          <cell r="B1281" t="str">
            <v>Chiselling old paint from brick work</v>
          </cell>
          <cell r="C1281" t="str">
            <v>100 Sft</v>
          </cell>
          <cell r="D1281" t="str">
            <v>868.00</v>
          </cell>
          <cell r="E1281" t="str">
            <v>1,013.20</v>
          </cell>
          <cell r="F1281" t="str">
            <v>m2</v>
          </cell>
          <cell r="G1281" t="str">
            <v>93.40</v>
          </cell>
          <cell r="H1281">
            <v>109.02</v>
          </cell>
          <cell r="I1281">
            <v>0</v>
          </cell>
          <cell r="J1281">
            <v>0</v>
          </cell>
          <cell r="K1281">
            <v>0</v>
          </cell>
          <cell r="L1281">
            <v>0</v>
          </cell>
          <cell r="M1281">
            <v>0</v>
          </cell>
          <cell r="N1281">
            <v>0</v>
          </cell>
          <cell r="O1281">
            <v>0</v>
          </cell>
          <cell r="P1281">
            <v>0</v>
          </cell>
          <cell r="Q1281">
            <v>0</v>
          </cell>
          <cell r="R1281">
            <v>0</v>
          </cell>
          <cell r="S1281">
            <v>0</v>
          </cell>
          <cell r="T1281">
            <v>0</v>
          </cell>
          <cell r="U1281">
            <v>0</v>
          </cell>
          <cell r="V1281">
            <v>0</v>
          </cell>
          <cell r="W1281">
            <v>0</v>
          </cell>
          <cell r="X1281">
            <v>0</v>
          </cell>
          <cell r="Y1281">
            <v>0</v>
          </cell>
          <cell r="Z1281">
            <v>0</v>
          </cell>
          <cell r="AA1281">
            <v>0</v>
          </cell>
          <cell r="AB1281">
            <v>0</v>
          </cell>
          <cell r="AC1281">
            <v>0</v>
          </cell>
          <cell r="AD1281">
            <v>0</v>
          </cell>
          <cell r="AE1281">
            <v>0</v>
          </cell>
          <cell r="AF1281">
            <v>0</v>
          </cell>
          <cell r="AG1281">
            <v>0</v>
          </cell>
          <cell r="AH1281">
            <v>0</v>
          </cell>
          <cell r="AI1281">
            <v>0</v>
          </cell>
          <cell r="AJ1281" t="str">
            <v>N</v>
          </cell>
        </row>
        <row r="1282">
          <cell r="A1282" t="str">
            <v>13-27</v>
          </cell>
          <cell r="B1282" t="str">
            <v>Cleaning glasses with chalk and spirit etc</v>
          </cell>
          <cell r="C1282" t="str">
            <v>100 Sft</v>
          </cell>
          <cell r="D1282" t="str">
            <v>434.00</v>
          </cell>
          <cell r="E1282" t="str">
            <v>579.20</v>
          </cell>
          <cell r="F1282" t="str">
            <v>m2</v>
          </cell>
          <cell r="G1282" t="str">
            <v>46.70</v>
          </cell>
          <cell r="H1282">
            <v>62.32</v>
          </cell>
          <cell r="I1282">
            <v>0</v>
          </cell>
          <cell r="J1282">
            <v>0</v>
          </cell>
          <cell r="K1282">
            <v>0</v>
          </cell>
          <cell r="L1282">
            <v>0</v>
          </cell>
          <cell r="M1282">
            <v>0</v>
          </cell>
          <cell r="N1282">
            <v>0</v>
          </cell>
          <cell r="O1282">
            <v>0</v>
          </cell>
          <cell r="P1282">
            <v>0</v>
          </cell>
          <cell r="Q1282">
            <v>0</v>
          </cell>
          <cell r="R1282">
            <v>0</v>
          </cell>
          <cell r="S1282">
            <v>0</v>
          </cell>
          <cell r="T1282">
            <v>0</v>
          </cell>
          <cell r="U1282">
            <v>0</v>
          </cell>
          <cell r="V1282">
            <v>0</v>
          </cell>
          <cell r="W1282">
            <v>0</v>
          </cell>
          <cell r="X1282">
            <v>0</v>
          </cell>
          <cell r="Y1282">
            <v>0</v>
          </cell>
          <cell r="Z1282">
            <v>0</v>
          </cell>
          <cell r="AA1282">
            <v>0</v>
          </cell>
          <cell r="AB1282">
            <v>0</v>
          </cell>
          <cell r="AC1282">
            <v>0</v>
          </cell>
          <cell r="AD1282">
            <v>0</v>
          </cell>
          <cell r="AE1282">
            <v>0</v>
          </cell>
          <cell r="AF1282">
            <v>0</v>
          </cell>
          <cell r="AG1282">
            <v>0</v>
          </cell>
          <cell r="AH1282">
            <v>0</v>
          </cell>
          <cell r="AI1282">
            <v>0</v>
          </cell>
          <cell r="AJ1282" t="str">
            <v>N</v>
          </cell>
        </row>
        <row r="1283">
          <cell r="A1283" t="str">
            <v>13-28</v>
          </cell>
          <cell r="B1283" t="str">
            <v>Cleaning and oiling rafter or rolled steel beams</v>
          </cell>
          <cell r="C1283" t="str">
            <v>100 Sft</v>
          </cell>
          <cell r="D1283" t="str">
            <v>217.00</v>
          </cell>
          <cell r="E1283" t="str">
            <v>231.37</v>
          </cell>
          <cell r="F1283" t="str">
            <v>m2</v>
          </cell>
          <cell r="G1283" t="str">
            <v>23.35</v>
          </cell>
          <cell r="H1283">
            <v>24.9</v>
          </cell>
          <cell r="I1283">
            <v>0</v>
          </cell>
          <cell r="J1283">
            <v>0</v>
          </cell>
          <cell r="K1283">
            <v>0</v>
          </cell>
          <cell r="L1283">
            <v>0</v>
          </cell>
          <cell r="M1283">
            <v>0</v>
          </cell>
          <cell r="N1283">
            <v>0</v>
          </cell>
          <cell r="O1283">
            <v>0</v>
          </cell>
          <cell r="P1283">
            <v>0</v>
          </cell>
          <cell r="Q1283">
            <v>0</v>
          </cell>
          <cell r="R1283">
            <v>0</v>
          </cell>
          <cell r="S1283">
            <v>0</v>
          </cell>
          <cell r="T1283">
            <v>0</v>
          </cell>
          <cell r="U1283">
            <v>0</v>
          </cell>
          <cell r="V1283">
            <v>0</v>
          </cell>
          <cell r="W1283">
            <v>0</v>
          </cell>
          <cell r="X1283">
            <v>0</v>
          </cell>
          <cell r="Y1283">
            <v>0</v>
          </cell>
          <cell r="Z1283">
            <v>0</v>
          </cell>
          <cell r="AA1283">
            <v>0</v>
          </cell>
          <cell r="AB1283">
            <v>0</v>
          </cell>
          <cell r="AC1283">
            <v>0</v>
          </cell>
          <cell r="AD1283">
            <v>0</v>
          </cell>
          <cell r="AE1283">
            <v>0</v>
          </cell>
          <cell r="AF1283">
            <v>0</v>
          </cell>
          <cell r="AG1283">
            <v>0</v>
          </cell>
          <cell r="AH1283">
            <v>0</v>
          </cell>
          <cell r="AI1283">
            <v>0</v>
          </cell>
          <cell r="AJ1283" t="str">
            <v>N</v>
          </cell>
        </row>
        <row r="1284">
          <cell r="A1284" t="str">
            <v>13-29</v>
          </cell>
          <cell r="B1284" t="str">
            <v>Cleaning and painting punkha poles, including fixing hooks</v>
          </cell>
          <cell r="C1284" t="str">
            <v>Each</v>
          </cell>
          <cell r="D1284" t="str">
            <v>434.00</v>
          </cell>
          <cell r="E1284" t="str">
            <v>462.89</v>
          </cell>
          <cell r="F1284" t="str">
            <v>Each</v>
          </cell>
          <cell r="G1284" t="str">
            <v>434.00</v>
          </cell>
          <cell r="H1284">
            <v>462.89</v>
          </cell>
          <cell r="I1284">
            <v>0</v>
          </cell>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0</v>
          </cell>
          <cell r="Z1284">
            <v>0</v>
          </cell>
          <cell r="AA1284">
            <v>0</v>
          </cell>
          <cell r="AB1284">
            <v>0</v>
          </cell>
          <cell r="AC1284">
            <v>0</v>
          </cell>
          <cell r="AD1284">
            <v>0</v>
          </cell>
          <cell r="AE1284">
            <v>0</v>
          </cell>
          <cell r="AF1284">
            <v>0</v>
          </cell>
          <cell r="AG1284">
            <v>0</v>
          </cell>
          <cell r="AH1284">
            <v>0</v>
          </cell>
          <cell r="AI1284">
            <v>0</v>
          </cell>
          <cell r="AJ1284" t="str">
            <v>N</v>
          </cell>
        </row>
        <row r="1285">
          <cell r="A1285" t="str">
            <v>13-30-a</v>
          </cell>
          <cell r="B1285" t="str">
            <v>Preparing surface and painting with emulsion paint : First coat</v>
          </cell>
          <cell r="C1285" t="str">
            <v>100 Sft</v>
          </cell>
          <cell r="D1285" t="str">
            <v>471.20</v>
          </cell>
          <cell r="E1285" t="str">
            <v>1,051.40</v>
          </cell>
          <cell r="F1285" t="str">
            <v>m2</v>
          </cell>
          <cell r="G1285" t="str">
            <v>50.70</v>
          </cell>
          <cell r="H1285">
            <v>113.13</v>
          </cell>
          <cell r="I1285">
            <v>0</v>
          </cell>
          <cell r="J1285">
            <v>0</v>
          </cell>
          <cell r="K1285">
            <v>0</v>
          </cell>
          <cell r="L1285">
            <v>0</v>
          </cell>
          <cell r="M1285">
            <v>0</v>
          </cell>
          <cell r="N1285">
            <v>0</v>
          </cell>
          <cell r="O1285">
            <v>0</v>
          </cell>
          <cell r="P1285">
            <v>0</v>
          </cell>
          <cell r="Q1285">
            <v>0</v>
          </cell>
          <cell r="R1285">
            <v>0</v>
          </cell>
          <cell r="S1285">
            <v>0</v>
          </cell>
          <cell r="T1285">
            <v>0</v>
          </cell>
          <cell r="U1285">
            <v>0</v>
          </cell>
          <cell r="V1285">
            <v>0</v>
          </cell>
          <cell r="W1285">
            <v>0</v>
          </cell>
          <cell r="X1285">
            <v>0</v>
          </cell>
          <cell r="Y1285">
            <v>0</v>
          </cell>
          <cell r="Z1285">
            <v>0</v>
          </cell>
          <cell r="AA1285">
            <v>0</v>
          </cell>
          <cell r="AB1285">
            <v>0</v>
          </cell>
          <cell r="AC1285">
            <v>0</v>
          </cell>
          <cell r="AD1285">
            <v>0</v>
          </cell>
          <cell r="AE1285">
            <v>0</v>
          </cell>
          <cell r="AF1285">
            <v>0</v>
          </cell>
          <cell r="AG1285">
            <v>0</v>
          </cell>
          <cell r="AH1285">
            <v>0</v>
          </cell>
          <cell r="AI1285">
            <v>0</v>
          </cell>
          <cell r="AJ1285" t="str">
            <v>N</v>
          </cell>
        </row>
        <row r="1286">
          <cell r="A1286" t="str">
            <v>13-30-b</v>
          </cell>
          <cell r="B1286" t="str">
            <v>Preparing surface and painting with emulsion paint : 2nd &amp; each subsequent coat.</v>
          </cell>
          <cell r="C1286" t="str">
            <v>100 Sft</v>
          </cell>
          <cell r="D1286" t="str">
            <v>235.60</v>
          </cell>
          <cell r="E1286" t="str">
            <v>468.22</v>
          </cell>
          <cell r="F1286" t="str">
            <v>m2</v>
          </cell>
          <cell r="G1286" t="str">
            <v>25.35</v>
          </cell>
          <cell r="H1286">
            <v>50.38</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0</v>
          </cell>
          <cell r="W1286">
            <v>0</v>
          </cell>
          <cell r="X1286">
            <v>0</v>
          </cell>
          <cell r="Y1286">
            <v>0</v>
          </cell>
          <cell r="Z1286">
            <v>0</v>
          </cell>
          <cell r="AA1286">
            <v>0</v>
          </cell>
          <cell r="AB1286">
            <v>0</v>
          </cell>
          <cell r="AC1286">
            <v>0</v>
          </cell>
          <cell r="AD1286">
            <v>0</v>
          </cell>
          <cell r="AE1286">
            <v>0</v>
          </cell>
          <cell r="AF1286">
            <v>0</v>
          </cell>
          <cell r="AG1286">
            <v>0</v>
          </cell>
          <cell r="AH1286">
            <v>0</v>
          </cell>
          <cell r="AI1286">
            <v>0</v>
          </cell>
          <cell r="AJ1286" t="str">
            <v>N</v>
          </cell>
        </row>
        <row r="1287">
          <cell r="A1287" t="str">
            <v>13-31</v>
          </cell>
          <cell r="B1287" t="str">
            <v>Pavement Marking using Reflective Chlorinated Rubber Paint with Glass Beads as per specification</v>
          </cell>
          <cell r="C1287" t="str">
            <v>100 Sft</v>
          </cell>
          <cell r="D1287" t="str">
            <v>806.00</v>
          </cell>
          <cell r="E1287" t="str">
            <v>3,803.80</v>
          </cell>
          <cell r="F1287" t="str">
            <v>m2</v>
          </cell>
          <cell r="G1287" t="str">
            <v>86.73</v>
          </cell>
          <cell r="H1287">
            <v>409.29</v>
          </cell>
          <cell r="I1287">
            <v>0</v>
          </cell>
          <cell r="J1287">
            <v>0</v>
          </cell>
          <cell r="K1287">
            <v>0</v>
          </cell>
          <cell r="L1287">
            <v>0</v>
          </cell>
          <cell r="M1287">
            <v>0</v>
          </cell>
          <cell r="N1287">
            <v>0</v>
          </cell>
          <cell r="O1287">
            <v>0</v>
          </cell>
          <cell r="P1287">
            <v>0</v>
          </cell>
          <cell r="Q1287">
            <v>0</v>
          </cell>
          <cell r="R1287">
            <v>0</v>
          </cell>
          <cell r="S1287">
            <v>0</v>
          </cell>
          <cell r="T1287">
            <v>0</v>
          </cell>
          <cell r="U1287">
            <v>0</v>
          </cell>
          <cell r="V1287">
            <v>0</v>
          </cell>
          <cell r="W1287">
            <v>0</v>
          </cell>
          <cell r="X1287">
            <v>0</v>
          </cell>
          <cell r="Y1287">
            <v>0</v>
          </cell>
          <cell r="Z1287">
            <v>0</v>
          </cell>
          <cell r="AA1287">
            <v>0</v>
          </cell>
          <cell r="AB1287">
            <v>0</v>
          </cell>
          <cell r="AC1287">
            <v>0</v>
          </cell>
          <cell r="AD1287">
            <v>0</v>
          </cell>
          <cell r="AE1287">
            <v>0</v>
          </cell>
          <cell r="AF1287">
            <v>0</v>
          </cell>
          <cell r="AG1287">
            <v>0</v>
          </cell>
          <cell r="AH1287">
            <v>0</v>
          </cell>
          <cell r="AI1287">
            <v>0</v>
          </cell>
          <cell r="AJ1287" t="str">
            <v>N</v>
          </cell>
        </row>
        <row r="1288">
          <cell r="A1288" t="str">
            <v>13-33</v>
          </cell>
          <cell r="B1288" t="str">
            <v>Repainting of ceiling fan (all sizes &amp; types) incl painting of blades, canopy etc with syn. enamel</v>
          </cell>
          <cell r="C1288" t="str">
            <v>Job</v>
          </cell>
          <cell r="D1288" t="str">
            <v>52.08</v>
          </cell>
          <cell r="E1288" t="str">
            <v>178.86</v>
          </cell>
          <cell r="F1288" t="str">
            <v>Job</v>
          </cell>
          <cell r="G1288" t="str">
            <v>52.08</v>
          </cell>
          <cell r="H1288">
            <v>178.86</v>
          </cell>
          <cell r="I1288">
            <v>0</v>
          </cell>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cell r="AF1288">
            <v>0</v>
          </cell>
          <cell r="AG1288">
            <v>0</v>
          </cell>
          <cell r="AH1288">
            <v>0</v>
          </cell>
          <cell r="AI1288">
            <v>0</v>
          </cell>
          <cell r="AJ1288" t="str">
            <v>N</v>
          </cell>
        </row>
        <row r="1289">
          <cell r="A1289" t="str">
            <v>13-34</v>
          </cell>
          <cell r="B1289" t="str">
            <v>Repainting of iron poles with cross arms, with bitumen or other approved paint</v>
          </cell>
          <cell r="C1289" t="str">
            <v>Job</v>
          </cell>
          <cell r="D1289" t="str">
            <v>403.00</v>
          </cell>
          <cell r="E1289" t="str">
            <v>484.07</v>
          </cell>
          <cell r="F1289" t="str">
            <v>Job</v>
          </cell>
          <cell r="G1289" t="str">
            <v>403.00</v>
          </cell>
          <cell r="H1289">
            <v>484.07</v>
          </cell>
          <cell r="I1289">
            <v>0</v>
          </cell>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cell r="AD1289">
            <v>0</v>
          </cell>
          <cell r="AE1289">
            <v>0</v>
          </cell>
          <cell r="AF1289">
            <v>0</v>
          </cell>
          <cell r="AG1289">
            <v>0</v>
          </cell>
          <cell r="AH1289">
            <v>0</v>
          </cell>
          <cell r="AI1289">
            <v>0</v>
          </cell>
          <cell r="AJ1289" t="str">
            <v>N</v>
          </cell>
        </row>
        <row r="1290">
          <cell r="A1290" t="str">
            <v>13-35-a</v>
          </cell>
          <cell r="B1290" t="str">
            <v>Repainting of pipes and specials of GI, MS or PVC conduit etc : Upto 1.5" i/d</v>
          </cell>
          <cell r="C1290" t="str">
            <v>100 RFT</v>
          </cell>
          <cell r="D1290" t="str">
            <v>226.83</v>
          </cell>
          <cell r="E1290" t="str">
            <v>505.37</v>
          </cell>
          <cell r="F1290" t="str">
            <v>m</v>
          </cell>
          <cell r="G1290" t="str">
            <v>7.44</v>
          </cell>
          <cell r="H1290">
            <v>16.579999999999998</v>
          </cell>
          <cell r="I1290">
            <v>0</v>
          </cell>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v>0</v>
          </cell>
          <cell r="AD1290">
            <v>0</v>
          </cell>
          <cell r="AE1290">
            <v>0</v>
          </cell>
          <cell r="AF1290">
            <v>0</v>
          </cell>
          <cell r="AG1290">
            <v>0</v>
          </cell>
          <cell r="AH1290">
            <v>0</v>
          </cell>
          <cell r="AI1290">
            <v>0</v>
          </cell>
          <cell r="AJ1290" t="str">
            <v>N</v>
          </cell>
        </row>
        <row r="1291">
          <cell r="A1291" t="str">
            <v>13-35-b</v>
          </cell>
          <cell r="B1291" t="str">
            <v>Repainting of pipes and specials of GI, MS or PVC conduit etc : From 1.5" to 2" i/d</v>
          </cell>
          <cell r="C1291" t="str">
            <v>100 RFT</v>
          </cell>
          <cell r="D1291" t="str">
            <v>340.24</v>
          </cell>
          <cell r="E1291" t="str">
            <v>835.96</v>
          </cell>
          <cell r="F1291" t="str">
            <v>m</v>
          </cell>
          <cell r="G1291" t="str">
            <v>11.16</v>
          </cell>
          <cell r="H1291">
            <v>27.43</v>
          </cell>
          <cell r="I1291">
            <v>0</v>
          </cell>
          <cell r="J1291">
            <v>0</v>
          </cell>
          <cell r="K1291">
            <v>0</v>
          </cell>
          <cell r="L1291">
            <v>0</v>
          </cell>
          <cell r="M1291">
            <v>0</v>
          </cell>
          <cell r="N1291">
            <v>0</v>
          </cell>
          <cell r="O1291">
            <v>0</v>
          </cell>
          <cell r="P1291">
            <v>0</v>
          </cell>
          <cell r="Q1291">
            <v>0</v>
          </cell>
          <cell r="R1291">
            <v>0</v>
          </cell>
          <cell r="S1291">
            <v>0</v>
          </cell>
          <cell r="T1291">
            <v>0</v>
          </cell>
          <cell r="U1291">
            <v>0</v>
          </cell>
          <cell r="V1291">
            <v>0</v>
          </cell>
          <cell r="W1291">
            <v>0</v>
          </cell>
          <cell r="X1291">
            <v>0</v>
          </cell>
          <cell r="Y1291">
            <v>0</v>
          </cell>
          <cell r="Z1291">
            <v>0</v>
          </cell>
          <cell r="AA1291">
            <v>0</v>
          </cell>
          <cell r="AB1291">
            <v>0</v>
          </cell>
          <cell r="AC1291">
            <v>0</v>
          </cell>
          <cell r="AD1291">
            <v>0</v>
          </cell>
          <cell r="AE1291">
            <v>0</v>
          </cell>
          <cell r="AF1291">
            <v>0</v>
          </cell>
          <cell r="AG1291">
            <v>0</v>
          </cell>
          <cell r="AH1291">
            <v>0</v>
          </cell>
          <cell r="AI1291">
            <v>0</v>
          </cell>
          <cell r="AJ1291" t="str">
            <v>N</v>
          </cell>
        </row>
        <row r="1292">
          <cell r="A1292" t="str">
            <v>13-35-c</v>
          </cell>
          <cell r="B1292" t="str">
            <v>Repainting of pipes and specials of GI, MS or PVC conduit etc : From 2" to 4" i/d</v>
          </cell>
          <cell r="C1292" t="str">
            <v>100 RFT</v>
          </cell>
          <cell r="D1292" t="str">
            <v>453.66</v>
          </cell>
          <cell r="E1292" t="str">
            <v>1,048.33</v>
          </cell>
          <cell r="F1292" t="str">
            <v>m</v>
          </cell>
          <cell r="G1292" t="str">
            <v>14.88</v>
          </cell>
          <cell r="H1292">
            <v>34.39</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cell r="AD1292">
            <v>0</v>
          </cell>
          <cell r="AE1292">
            <v>0</v>
          </cell>
          <cell r="AF1292">
            <v>0</v>
          </cell>
          <cell r="AG1292">
            <v>0</v>
          </cell>
          <cell r="AH1292">
            <v>0</v>
          </cell>
          <cell r="AI1292">
            <v>0</v>
          </cell>
          <cell r="AJ1292" t="str">
            <v>N</v>
          </cell>
        </row>
        <row r="1293">
          <cell r="A1293" t="str">
            <v>13-36</v>
          </cell>
          <cell r="B1293" t="str">
            <v>Repainting main switches &amp; branch distribution boards of all sizes &amp; types with approved paint</v>
          </cell>
          <cell r="C1293" t="str">
            <v>Job</v>
          </cell>
          <cell r="D1293" t="str">
            <v>55.80</v>
          </cell>
          <cell r="E1293" t="str">
            <v>114.41</v>
          </cell>
          <cell r="F1293" t="str">
            <v>Job</v>
          </cell>
          <cell r="G1293" t="str">
            <v>55.80</v>
          </cell>
          <cell r="H1293">
            <v>114.41</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0</v>
          </cell>
          <cell r="AC1293">
            <v>0</v>
          </cell>
          <cell r="AD1293">
            <v>0</v>
          </cell>
          <cell r="AE1293">
            <v>0</v>
          </cell>
          <cell r="AF1293">
            <v>0</v>
          </cell>
          <cell r="AG1293">
            <v>0</v>
          </cell>
          <cell r="AH1293">
            <v>0</v>
          </cell>
          <cell r="AI1293">
            <v>0</v>
          </cell>
          <cell r="AJ1293" t="str">
            <v>N</v>
          </cell>
        </row>
        <row r="1294">
          <cell r="A1294" t="str">
            <v>13-37</v>
          </cell>
          <cell r="B1294" t="str">
            <v>Extra labour for painting, varnishing etc from 20' height &amp; above, for every additional 10'.</v>
          </cell>
          <cell r="C1294" t="str">
            <v>100/coat</v>
          </cell>
          <cell r="D1294" t="str">
            <v>78.12</v>
          </cell>
          <cell r="E1294" t="str">
            <v>78.12</v>
          </cell>
          <cell r="F1294" t="str">
            <v>m2</v>
          </cell>
          <cell r="G1294" t="str">
            <v>8.41</v>
          </cell>
          <cell r="H1294">
            <v>8.41</v>
          </cell>
          <cell r="I1294">
            <v>0</v>
          </cell>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v>0</v>
          </cell>
          <cell r="AD1294">
            <v>0</v>
          </cell>
          <cell r="AE1294">
            <v>0</v>
          </cell>
          <cell r="AF1294">
            <v>0</v>
          </cell>
          <cell r="AG1294">
            <v>0</v>
          </cell>
          <cell r="AH1294">
            <v>0</v>
          </cell>
          <cell r="AI1294">
            <v>0</v>
          </cell>
          <cell r="AJ1294" t="str">
            <v>N</v>
          </cell>
        </row>
        <row r="1295">
          <cell r="A1295" t="str">
            <v>13-38-a</v>
          </cell>
          <cell r="B1295" t="str">
            <v>Preparing surface &amp; painting with snowcem / weathershield paint : First coat</v>
          </cell>
          <cell r="C1295" t="str">
            <v>100/coat</v>
          </cell>
          <cell r="D1295" t="str">
            <v>589.00</v>
          </cell>
          <cell r="E1295" t="str">
            <v>1,132.92</v>
          </cell>
          <cell r="F1295" t="str">
            <v>m2</v>
          </cell>
          <cell r="G1295" t="str">
            <v>63.38</v>
          </cell>
          <cell r="H1295">
            <v>121.9</v>
          </cell>
          <cell r="I1295">
            <v>0</v>
          </cell>
          <cell r="J1295">
            <v>0</v>
          </cell>
          <cell r="K1295">
            <v>0</v>
          </cell>
          <cell r="L1295">
            <v>0</v>
          </cell>
          <cell r="M1295">
            <v>0</v>
          </cell>
          <cell r="N1295">
            <v>0</v>
          </cell>
          <cell r="O1295">
            <v>0</v>
          </cell>
          <cell r="P1295">
            <v>0</v>
          </cell>
          <cell r="Q1295">
            <v>0</v>
          </cell>
          <cell r="R1295">
            <v>0</v>
          </cell>
          <cell r="S1295">
            <v>0</v>
          </cell>
          <cell r="T1295">
            <v>0</v>
          </cell>
          <cell r="U1295">
            <v>0</v>
          </cell>
          <cell r="V1295">
            <v>0</v>
          </cell>
          <cell r="W1295">
            <v>0</v>
          </cell>
          <cell r="X1295">
            <v>0</v>
          </cell>
          <cell r="Y1295">
            <v>0</v>
          </cell>
          <cell r="Z1295">
            <v>0</v>
          </cell>
          <cell r="AA1295">
            <v>0</v>
          </cell>
          <cell r="AB1295">
            <v>0</v>
          </cell>
          <cell r="AC1295">
            <v>0</v>
          </cell>
          <cell r="AD1295">
            <v>0</v>
          </cell>
          <cell r="AE1295">
            <v>0</v>
          </cell>
          <cell r="AF1295">
            <v>0</v>
          </cell>
          <cell r="AG1295">
            <v>0</v>
          </cell>
          <cell r="AH1295">
            <v>0</v>
          </cell>
          <cell r="AI1295">
            <v>0</v>
          </cell>
          <cell r="AJ1295" t="str">
            <v>N</v>
          </cell>
        </row>
        <row r="1296">
          <cell r="A1296" t="str">
            <v>13-38-b</v>
          </cell>
          <cell r="B1296" t="str">
            <v>Preparing surface &amp; painting with snowcem / weathershield paint : 2nd &amp; subsequent coats</v>
          </cell>
          <cell r="C1296" t="str">
            <v>100/coat</v>
          </cell>
          <cell r="D1296" t="str">
            <v>294.50</v>
          </cell>
          <cell r="E1296" t="str">
            <v>615.21</v>
          </cell>
          <cell r="F1296" t="str">
            <v>m2</v>
          </cell>
          <cell r="G1296" t="str">
            <v>31.69</v>
          </cell>
          <cell r="H1296">
            <v>66.2</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v>0</v>
          </cell>
          <cell r="AD1296">
            <v>0</v>
          </cell>
          <cell r="AE1296">
            <v>0</v>
          </cell>
          <cell r="AF1296">
            <v>0</v>
          </cell>
          <cell r="AG1296">
            <v>0</v>
          </cell>
          <cell r="AH1296">
            <v>0</v>
          </cell>
          <cell r="AI1296">
            <v>0</v>
          </cell>
          <cell r="AJ1296" t="str">
            <v>N</v>
          </cell>
        </row>
        <row r="1297">
          <cell r="A1297" t="str">
            <v>14-01-a</v>
          </cell>
          <cell r="B1297" t="str">
            <v>Providing and Fixing glazed earthen ware WC European type excluding cost of seat &amp; cover : White</v>
          </cell>
          <cell r="C1297" t="str">
            <v>Each</v>
          </cell>
          <cell r="D1297" t="str">
            <v>409.20</v>
          </cell>
          <cell r="E1297" t="str">
            <v>4,644.20</v>
          </cell>
          <cell r="F1297" t="str">
            <v>Each</v>
          </cell>
          <cell r="G1297" t="str">
            <v>409.20</v>
          </cell>
          <cell r="H1297">
            <v>4644.2</v>
          </cell>
          <cell r="I1297">
            <v>0</v>
          </cell>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cell r="AD1297">
            <v>0</v>
          </cell>
          <cell r="AE1297">
            <v>0</v>
          </cell>
          <cell r="AF1297">
            <v>0</v>
          </cell>
          <cell r="AG1297">
            <v>0</v>
          </cell>
          <cell r="AH1297">
            <v>0</v>
          </cell>
          <cell r="AI1297">
            <v>0</v>
          </cell>
          <cell r="AJ1297" t="str">
            <v>N</v>
          </cell>
        </row>
        <row r="1298">
          <cell r="A1298" t="str">
            <v>14-01-b</v>
          </cell>
          <cell r="B1298" t="str">
            <v>Providing and Fixing glazed earthen ware WC European type excluding cost of seat &amp; cover : Coloured</v>
          </cell>
          <cell r="C1298" t="str">
            <v>Each</v>
          </cell>
          <cell r="D1298" t="str">
            <v>409.20</v>
          </cell>
          <cell r="E1298" t="str">
            <v>4,765.20</v>
          </cell>
          <cell r="F1298" t="str">
            <v>Each</v>
          </cell>
          <cell r="G1298" t="str">
            <v>409.20</v>
          </cell>
          <cell r="H1298">
            <v>4765.2</v>
          </cell>
          <cell r="I1298">
            <v>0</v>
          </cell>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0</v>
          </cell>
          <cell r="Y1298">
            <v>0</v>
          </cell>
          <cell r="Z1298">
            <v>0</v>
          </cell>
          <cell r="AA1298">
            <v>0</v>
          </cell>
          <cell r="AB1298">
            <v>0</v>
          </cell>
          <cell r="AC1298">
            <v>0</v>
          </cell>
          <cell r="AD1298">
            <v>0</v>
          </cell>
          <cell r="AE1298">
            <v>0</v>
          </cell>
          <cell r="AF1298">
            <v>0</v>
          </cell>
          <cell r="AG1298">
            <v>0</v>
          </cell>
          <cell r="AH1298">
            <v>0</v>
          </cell>
          <cell r="AI1298">
            <v>0</v>
          </cell>
          <cell r="AJ1298" t="str">
            <v>N</v>
          </cell>
        </row>
        <row r="1299">
          <cell r="A1299" t="str">
            <v>14-02-a</v>
          </cell>
          <cell r="B1299" t="str">
            <v>Providing and Fixing double seat &amp; cover only : Bakelite</v>
          </cell>
          <cell r="C1299" t="str">
            <v>Each</v>
          </cell>
          <cell r="D1299" t="str">
            <v>7.44</v>
          </cell>
          <cell r="E1299" t="str">
            <v>470.87</v>
          </cell>
          <cell r="F1299" t="str">
            <v>Each</v>
          </cell>
          <cell r="G1299" t="str">
            <v>7.44</v>
          </cell>
          <cell r="H1299">
            <v>470.87</v>
          </cell>
          <cell r="I1299">
            <v>0</v>
          </cell>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cell r="AD1299">
            <v>0</v>
          </cell>
          <cell r="AE1299">
            <v>0</v>
          </cell>
          <cell r="AF1299">
            <v>0</v>
          </cell>
          <cell r="AG1299">
            <v>0</v>
          </cell>
          <cell r="AH1299">
            <v>0</v>
          </cell>
          <cell r="AI1299">
            <v>0</v>
          </cell>
          <cell r="AJ1299" t="str">
            <v>N</v>
          </cell>
        </row>
        <row r="1300">
          <cell r="A1300" t="str">
            <v>14-02-b</v>
          </cell>
          <cell r="B1300" t="str">
            <v>Providing and Fixing double seat &amp; cover only : Plastic</v>
          </cell>
          <cell r="C1300" t="str">
            <v>Each</v>
          </cell>
          <cell r="D1300" t="str">
            <v>7.44</v>
          </cell>
          <cell r="E1300" t="str">
            <v>424.89</v>
          </cell>
          <cell r="F1300" t="str">
            <v>Each</v>
          </cell>
          <cell r="G1300" t="str">
            <v>7.44</v>
          </cell>
          <cell r="H1300">
            <v>424.89</v>
          </cell>
          <cell r="I1300">
            <v>0</v>
          </cell>
          <cell r="J1300">
            <v>0</v>
          </cell>
          <cell r="K1300">
            <v>0</v>
          </cell>
          <cell r="L1300">
            <v>0</v>
          </cell>
          <cell r="M1300">
            <v>0</v>
          </cell>
          <cell r="N1300">
            <v>0</v>
          </cell>
          <cell r="O1300">
            <v>0</v>
          </cell>
          <cell r="P1300">
            <v>0</v>
          </cell>
          <cell r="Q1300">
            <v>0</v>
          </cell>
          <cell r="R1300">
            <v>0</v>
          </cell>
          <cell r="S1300">
            <v>0</v>
          </cell>
          <cell r="T1300">
            <v>0</v>
          </cell>
          <cell r="U1300">
            <v>0</v>
          </cell>
          <cell r="V1300">
            <v>0</v>
          </cell>
          <cell r="W1300">
            <v>0</v>
          </cell>
          <cell r="X1300">
            <v>0</v>
          </cell>
          <cell r="Y1300">
            <v>0</v>
          </cell>
          <cell r="Z1300">
            <v>0</v>
          </cell>
          <cell r="AA1300">
            <v>0</v>
          </cell>
          <cell r="AB1300">
            <v>0</v>
          </cell>
          <cell r="AC1300">
            <v>0</v>
          </cell>
          <cell r="AD1300">
            <v>0</v>
          </cell>
          <cell r="AE1300">
            <v>0</v>
          </cell>
          <cell r="AF1300">
            <v>0</v>
          </cell>
          <cell r="AG1300">
            <v>0</v>
          </cell>
          <cell r="AH1300">
            <v>0</v>
          </cell>
          <cell r="AI1300">
            <v>0</v>
          </cell>
          <cell r="AJ1300" t="str">
            <v>N</v>
          </cell>
        </row>
        <row r="1301">
          <cell r="A1301" t="str">
            <v>14-03-a</v>
          </cell>
          <cell r="B1301" t="str">
            <v>Providing and Fixing glazed earthen ware WC squatting type with built-in foot rests : White</v>
          </cell>
          <cell r="C1301" t="str">
            <v>Each</v>
          </cell>
          <cell r="D1301" t="str">
            <v>372.00</v>
          </cell>
          <cell r="E1301" t="str">
            <v>1,485.20</v>
          </cell>
          <cell r="F1301" t="str">
            <v>Each</v>
          </cell>
          <cell r="G1301" t="str">
            <v>372.00</v>
          </cell>
          <cell r="H1301">
            <v>1485.2</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0</v>
          </cell>
          <cell r="AA1301">
            <v>0</v>
          </cell>
          <cell r="AB1301">
            <v>0</v>
          </cell>
          <cell r="AC1301">
            <v>0</v>
          </cell>
          <cell r="AD1301">
            <v>0</v>
          </cell>
          <cell r="AE1301">
            <v>0</v>
          </cell>
          <cell r="AF1301">
            <v>0</v>
          </cell>
          <cell r="AG1301">
            <v>0</v>
          </cell>
          <cell r="AH1301">
            <v>0</v>
          </cell>
          <cell r="AI1301">
            <v>0</v>
          </cell>
          <cell r="AJ1301" t="str">
            <v>N</v>
          </cell>
        </row>
        <row r="1302">
          <cell r="A1302" t="str">
            <v>14-03-b</v>
          </cell>
          <cell r="B1302" t="str">
            <v>Providing and Fixing glazed earthen ware WC squatting type with built-in foot rests : Coloured</v>
          </cell>
          <cell r="C1302" t="str">
            <v>Each</v>
          </cell>
          <cell r="D1302" t="str">
            <v>372.00</v>
          </cell>
          <cell r="E1302" t="str">
            <v>1,569.90</v>
          </cell>
          <cell r="F1302" t="str">
            <v>Each</v>
          </cell>
          <cell r="G1302" t="str">
            <v>372.00</v>
          </cell>
          <cell r="H1302">
            <v>1569.9</v>
          </cell>
          <cell r="I1302">
            <v>0</v>
          </cell>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0</v>
          </cell>
          <cell r="AD1302">
            <v>0</v>
          </cell>
          <cell r="AE1302">
            <v>0</v>
          </cell>
          <cell r="AF1302">
            <v>0</v>
          </cell>
          <cell r="AG1302">
            <v>0</v>
          </cell>
          <cell r="AH1302">
            <v>0</v>
          </cell>
          <cell r="AI1302">
            <v>0</v>
          </cell>
          <cell r="AJ1302" t="str">
            <v>N</v>
          </cell>
        </row>
        <row r="1303">
          <cell r="A1303" t="str">
            <v>14-04</v>
          </cell>
          <cell r="B1303" t="str">
            <v>Providing and Fixing white glazed earthernware WC squatting type with separate foot rests</v>
          </cell>
          <cell r="C1303" t="str">
            <v>Each</v>
          </cell>
          <cell r="D1303" t="str">
            <v>372.00</v>
          </cell>
          <cell r="E1303" t="str">
            <v>1,309.75</v>
          </cell>
          <cell r="F1303" t="str">
            <v>Each</v>
          </cell>
          <cell r="G1303" t="str">
            <v>372.00</v>
          </cell>
          <cell r="H1303">
            <v>1309.75</v>
          </cell>
          <cell r="I1303">
            <v>0</v>
          </cell>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0</v>
          </cell>
          <cell r="AC1303">
            <v>0</v>
          </cell>
          <cell r="AD1303">
            <v>0</v>
          </cell>
          <cell r="AE1303">
            <v>0</v>
          </cell>
          <cell r="AF1303">
            <v>0</v>
          </cell>
          <cell r="AG1303">
            <v>0</v>
          </cell>
          <cell r="AH1303">
            <v>0</v>
          </cell>
          <cell r="AI1303">
            <v>0</v>
          </cell>
          <cell r="AJ1303" t="str">
            <v>N</v>
          </cell>
        </row>
        <row r="1304">
          <cell r="A1304" t="str">
            <v>14-05-a-01</v>
          </cell>
          <cell r="B1304" t="str">
            <v>Providing and Fixing glazed earthen ware WHB complete Size 22"x16" : White with pedestal</v>
          </cell>
          <cell r="C1304" t="str">
            <v>Each</v>
          </cell>
          <cell r="D1304" t="str">
            <v>496.00</v>
          </cell>
          <cell r="E1304" t="str">
            <v>2,516.70</v>
          </cell>
          <cell r="F1304" t="str">
            <v>Each</v>
          </cell>
          <cell r="G1304" t="str">
            <v>496.00</v>
          </cell>
          <cell r="H1304">
            <v>2516.6999999999998</v>
          </cell>
          <cell r="I1304">
            <v>0</v>
          </cell>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v>0</v>
          </cell>
          <cell r="AD1304">
            <v>0</v>
          </cell>
          <cell r="AE1304">
            <v>0</v>
          </cell>
          <cell r="AF1304">
            <v>0</v>
          </cell>
          <cell r="AG1304">
            <v>0</v>
          </cell>
          <cell r="AH1304">
            <v>0</v>
          </cell>
          <cell r="AI1304">
            <v>0</v>
          </cell>
          <cell r="AJ1304" t="str">
            <v>N</v>
          </cell>
        </row>
        <row r="1305">
          <cell r="A1305" t="str">
            <v>14-05-a-02</v>
          </cell>
          <cell r="B1305" t="str">
            <v>Providing and Fixing glazed earthen ware WHB complete Size 22"x16" : Coloured with pedestal</v>
          </cell>
          <cell r="C1305" t="str">
            <v>Each</v>
          </cell>
          <cell r="D1305" t="str">
            <v>496.00</v>
          </cell>
          <cell r="E1305" t="str">
            <v>2,637.70</v>
          </cell>
          <cell r="F1305" t="str">
            <v>Each</v>
          </cell>
          <cell r="G1305" t="str">
            <v>496.00</v>
          </cell>
          <cell r="H1305">
            <v>2637.7</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v>0</v>
          </cell>
          <cell r="AD1305">
            <v>0</v>
          </cell>
          <cell r="AE1305">
            <v>0</v>
          </cell>
          <cell r="AF1305">
            <v>0</v>
          </cell>
          <cell r="AG1305">
            <v>0</v>
          </cell>
          <cell r="AH1305">
            <v>0</v>
          </cell>
          <cell r="AI1305">
            <v>0</v>
          </cell>
          <cell r="AJ1305" t="str">
            <v>N</v>
          </cell>
        </row>
        <row r="1306">
          <cell r="A1306" t="str">
            <v>14-05-a-03</v>
          </cell>
          <cell r="B1306" t="str">
            <v>Providing and Fixing glazed earthen ware WHB complete Size 22"x16" : White without pedestal</v>
          </cell>
          <cell r="C1306" t="str">
            <v>Each</v>
          </cell>
          <cell r="D1306" t="str">
            <v>372.00</v>
          </cell>
          <cell r="E1306" t="str">
            <v>2,132.55</v>
          </cell>
          <cell r="F1306" t="str">
            <v>Each</v>
          </cell>
          <cell r="G1306" t="str">
            <v>372.00</v>
          </cell>
          <cell r="H1306">
            <v>2132.5500000000002</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cell r="AF1306">
            <v>0</v>
          </cell>
          <cell r="AG1306">
            <v>0</v>
          </cell>
          <cell r="AH1306">
            <v>0</v>
          </cell>
          <cell r="AI1306">
            <v>0</v>
          </cell>
          <cell r="AJ1306" t="str">
            <v>N</v>
          </cell>
        </row>
        <row r="1307">
          <cell r="A1307" t="str">
            <v>14-05-a-04</v>
          </cell>
          <cell r="B1307" t="str">
            <v>Providing and Fixing glazed earthen ware WHB complete Size 22"x16' : Coloured without pedestal</v>
          </cell>
          <cell r="C1307" t="str">
            <v>Each</v>
          </cell>
          <cell r="D1307" t="str">
            <v>372.00</v>
          </cell>
          <cell r="E1307" t="str">
            <v>2,187.00</v>
          </cell>
          <cell r="F1307" t="str">
            <v>Each</v>
          </cell>
          <cell r="G1307" t="str">
            <v>372.00</v>
          </cell>
          <cell r="H1307">
            <v>2187</v>
          </cell>
          <cell r="I1307">
            <v>0</v>
          </cell>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cell r="AD1307">
            <v>0</v>
          </cell>
          <cell r="AE1307">
            <v>0</v>
          </cell>
          <cell r="AF1307">
            <v>0</v>
          </cell>
          <cell r="AG1307">
            <v>0</v>
          </cell>
          <cell r="AH1307">
            <v>0</v>
          </cell>
          <cell r="AI1307">
            <v>0</v>
          </cell>
          <cell r="AJ1307" t="str">
            <v>N</v>
          </cell>
        </row>
        <row r="1308">
          <cell r="A1308" t="str">
            <v>14-05-b-01</v>
          </cell>
          <cell r="B1308" t="str">
            <v>Providing and Fixing glazed earthen ware WHB complete Size 25"x18" : White with pedestal</v>
          </cell>
          <cell r="C1308" t="str">
            <v>Each</v>
          </cell>
          <cell r="D1308" t="str">
            <v>496.00</v>
          </cell>
          <cell r="E1308" t="str">
            <v>2,758.70</v>
          </cell>
          <cell r="F1308" t="str">
            <v>Each</v>
          </cell>
          <cell r="G1308" t="str">
            <v>496.00</v>
          </cell>
          <cell r="H1308">
            <v>2758.7</v>
          </cell>
          <cell r="I1308">
            <v>0</v>
          </cell>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0</v>
          </cell>
          <cell r="AC1308">
            <v>0</v>
          </cell>
          <cell r="AD1308">
            <v>0</v>
          </cell>
          <cell r="AE1308">
            <v>0</v>
          </cell>
          <cell r="AF1308">
            <v>0</v>
          </cell>
          <cell r="AG1308">
            <v>0</v>
          </cell>
          <cell r="AH1308">
            <v>0</v>
          </cell>
          <cell r="AI1308">
            <v>0</v>
          </cell>
          <cell r="AJ1308" t="str">
            <v>N</v>
          </cell>
        </row>
        <row r="1309">
          <cell r="A1309" t="str">
            <v>14-05-b-02</v>
          </cell>
          <cell r="B1309" t="str">
            <v>Providing and Fixing glazed earthen ware WHB complete Size 25"x18" : Coloured with pedestal</v>
          </cell>
          <cell r="C1309" t="str">
            <v>Each</v>
          </cell>
          <cell r="D1309" t="str">
            <v>496.00</v>
          </cell>
          <cell r="E1309" t="str">
            <v>2,879.70</v>
          </cell>
          <cell r="F1309" t="str">
            <v>Each</v>
          </cell>
          <cell r="G1309" t="str">
            <v>496.00</v>
          </cell>
          <cell r="H1309">
            <v>2879.7</v>
          </cell>
          <cell r="I1309">
            <v>0</v>
          </cell>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0</v>
          </cell>
          <cell r="AC1309">
            <v>0</v>
          </cell>
          <cell r="AD1309">
            <v>0</v>
          </cell>
          <cell r="AE1309">
            <v>0</v>
          </cell>
          <cell r="AF1309">
            <v>0</v>
          </cell>
          <cell r="AG1309">
            <v>0</v>
          </cell>
          <cell r="AH1309">
            <v>0</v>
          </cell>
          <cell r="AI1309">
            <v>0</v>
          </cell>
          <cell r="AJ1309" t="str">
            <v>N</v>
          </cell>
        </row>
        <row r="1310">
          <cell r="A1310" t="str">
            <v>14-05-b-03</v>
          </cell>
          <cell r="B1310" t="str">
            <v>Providing and Fixing glazed earthen ware WHB complete Size 25"x18" : White without pedestal</v>
          </cell>
          <cell r="C1310" t="str">
            <v>Each</v>
          </cell>
          <cell r="D1310" t="str">
            <v>372.00</v>
          </cell>
          <cell r="E1310" t="str">
            <v>2,150.70</v>
          </cell>
          <cell r="F1310" t="str">
            <v>Each</v>
          </cell>
          <cell r="G1310" t="str">
            <v>372.00</v>
          </cell>
          <cell r="H1310">
            <v>2150.6999999999998</v>
          </cell>
          <cell r="I1310">
            <v>0</v>
          </cell>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0</v>
          </cell>
          <cell r="X1310">
            <v>0</v>
          </cell>
          <cell r="Y1310">
            <v>0</v>
          </cell>
          <cell r="Z1310">
            <v>0</v>
          </cell>
          <cell r="AA1310">
            <v>0</v>
          </cell>
          <cell r="AB1310">
            <v>0</v>
          </cell>
          <cell r="AC1310">
            <v>0</v>
          </cell>
          <cell r="AD1310">
            <v>0</v>
          </cell>
          <cell r="AE1310">
            <v>0</v>
          </cell>
          <cell r="AF1310">
            <v>0</v>
          </cell>
          <cell r="AG1310">
            <v>0</v>
          </cell>
          <cell r="AH1310">
            <v>0</v>
          </cell>
          <cell r="AI1310">
            <v>0</v>
          </cell>
          <cell r="AJ1310" t="str">
            <v>N</v>
          </cell>
        </row>
        <row r="1311">
          <cell r="A1311" t="str">
            <v>14-05-b-04</v>
          </cell>
          <cell r="B1311" t="str">
            <v>Providing and Fixing glazed earthen ware WHB complete Size 25"x18" : Coloured without pedestal</v>
          </cell>
          <cell r="C1311" t="str">
            <v>Each</v>
          </cell>
          <cell r="D1311" t="str">
            <v>372.00</v>
          </cell>
          <cell r="E1311" t="str">
            <v>2,271.70</v>
          </cell>
          <cell r="F1311" t="str">
            <v>Each</v>
          </cell>
          <cell r="G1311" t="str">
            <v>372.00</v>
          </cell>
          <cell r="H1311">
            <v>2271.6999999999998</v>
          </cell>
          <cell r="I1311">
            <v>0</v>
          </cell>
          <cell r="J1311">
            <v>0</v>
          </cell>
          <cell r="K1311">
            <v>0</v>
          </cell>
          <cell r="L1311">
            <v>0</v>
          </cell>
          <cell r="M1311">
            <v>0</v>
          </cell>
          <cell r="N1311">
            <v>0</v>
          </cell>
          <cell r="O1311">
            <v>0</v>
          </cell>
          <cell r="P1311">
            <v>0</v>
          </cell>
          <cell r="Q1311">
            <v>0</v>
          </cell>
          <cell r="R1311">
            <v>0</v>
          </cell>
          <cell r="S1311">
            <v>0</v>
          </cell>
          <cell r="T1311">
            <v>0</v>
          </cell>
          <cell r="U1311">
            <v>0</v>
          </cell>
          <cell r="V1311">
            <v>0</v>
          </cell>
          <cell r="W1311">
            <v>0</v>
          </cell>
          <cell r="X1311">
            <v>0</v>
          </cell>
          <cell r="Y1311">
            <v>0</v>
          </cell>
          <cell r="Z1311">
            <v>0</v>
          </cell>
          <cell r="AA1311">
            <v>0</v>
          </cell>
          <cell r="AB1311">
            <v>0</v>
          </cell>
          <cell r="AC1311">
            <v>0</v>
          </cell>
          <cell r="AD1311">
            <v>0</v>
          </cell>
          <cell r="AE1311">
            <v>0</v>
          </cell>
          <cell r="AF1311">
            <v>0</v>
          </cell>
          <cell r="AG1311">
            <v>0</v>
          </cell>
          <cell r="AH1311">
            <v>0</v>
          </cell>
          <cell r="AI1311">
            <v>0</v>
          </cell>
          <cell r="AJ1311" t="str">
            <v>N</v>
          </cell>
        </row>
        <row r="1312">
          <cell r="A1312" t="str">
            <v>14-06-a</v>
          </cell>
          <cell r="B1312" t="str">
            <v>Providing and Fixing stainless steel sink with drain board size 48"x24", including set of brackets, waste pipe etc</v>
          </cell>
          <cell r="C1312" t="str">
            <v>Each</v>
          </cell>
          <cell r="D1312" t="str">
            <v>496.00</v>
          </cell>
          <cell r="E1312" t="str">
            <v>3,303.20</v>
          </cell>
          <cell r="F1312" t="str">
            <v>Each</v>
          </cell>
          <cell r="G1312" t="str">
            <v>496.00</v>
          </cell>
          <cell r="H1312">
            <v>3303.2</v>
          </cell>
          <cell r="I1312">
            <v>0</v>
          </cell>
          <cell r="J1312">
            <v>0</v>
          </cell>
          <cell r="K1312">
            <v>0</v>
          </cell>
          <cell r="L1312">
            <v>0</v>
          </cell>
          <cell r="M1312">
            <v>0</v>
          </cell>
          <cell r="N1312">
            <v>0</v>
          </cell>
          <cell r="O1312">
            <v>0</v>
          </cell>
          <cell r="P1312">
            <v>0</v>
          </cell>
          <cell r="Q1312">
            <v>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cell r="AF1312">
            <v>0</v>
          </cell>
          <cell r="AG1312">
            <v>0</v>
          </cell>
          <cell r="AH1312">
            <v>0</v>
          </cell>
          <cell r="AI1312">
            <v>0</v>
          </cell>
          <cell r="AJ1312" t="str">
            <v>N</v>
          </cell>
        </row>
        <row r="1313">
          <cell r="A1313" t="str">
            <v>14-06-b</v>
          </cell>
          <cell r="B1313" t="str">
            <v>Providing and fixing stainless steel sink with drain board size 18"x36" including set of brackets, waste pipe etc</v>
          </cell>
          <cell r="C1313" t="str">
            <v>Each</v>
          </cell>
          <cell r="D1313" t="str">
            <v>496.00</v>
          </cell>
          <cell r="E1313" t="str">
            <v>2,274.70</v>
          </cell>
          <cell r="F1313" t="str">
            <v>Each</v>
          </cell>
          <cell r="G1313" t="str">
            <v>496.00</v>
          </cell>
          <cell r="H1313">
            <v>2274.6999999999998</v>
          </cell>
          <cell r="I1313">
            <v>0</v>
          </cell>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cell r="AF1313">
            <v>0</v>
          </cell>
          <cell r="AG1313">
            <v>0</v>
          </cell>
          <cell r="AH1313">
            <v>0</v>
          </cell>
          <cell r="AI1313">
            <v>0</v>
          </cell>
          <cell r="AJ1313" t="str">
            <v>N</v>
          </cell>
        </row>
        <row r="1314">
          <cell r="A1314" t="str">
            <v>14-06-c</v>
          </cell>
          <cell r="B1314" t="str">
            <v>Providing and fixing stainless steel sink with drain board size 18"x48" including set of brackets, waste pipe etc</v>
          </cell>
          <cell r="C1314" t="str">
            <v>Each</v>
          </cell>
          <cell r="D1314" t="str">
            <v>496.00</v>
          </cell>
          <cell r="E1314" t="str">
            <v>3,303.20</v>
          </cell>
          <cell r="F1314" t="str">
            <v>Each</v>
          </cell>
          <cell r="G1314" t="str">
            <v>496.00</v>
          </cell>
          <cell r="H1314">
            <v>3303.2</v>
          </cell>
          <cell r="I1314">
            <v>0</v>
          </cell>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0</v>
          </cell>
          <cell r="AD1314">
            <v>0</v>
          </cell>
          <cell r="AE1314">
            <v>0</v>
          </cell>
          <cell r="AF1314">
            <v>0</v>
          </cell>
          <cell r="AG1314">
            <v>0</v>
          </cell>
          <cell r="AH1314">
            <v>0</v>
          </cell>
          <cell r="AI1314">
            <v>0</v>
          </cell>
          <cell r="AJ1314" t="str">
            <v>N</v>
          </cell>
        </row>
        <row r="1315">
          <cell r="A1315" t="str">
            <v>14-06-d</v>
          </cell>
          <cell r="B1315" t="str">
            <v>Providing and fixing stainless steel sink with drain board size 20"x60" including set of brackets, waste pipe etc</v>
          </cell>
          <cell r="C1315" t="str">
            <v>Each</v>
          </cell>
          <cell r="D1315" t="str">
            <v>496.00</v>
          </cell>
          <cell r="E1315" t="str">
            <v>7,598.70</v>
          </cell>
          <cell r="F1315" t="str">
            <v>Each</v>
          </cell>
          <cell r="G1315" t="str">
            <v>496.00</v>
          </cell>
          <cell r="H1315">
            <v>7598.7</v>
          </cell>
          <cell r="I1315">
            <v>0</v>
          </cell>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cell r="AD1315">
            <v>0</v>
          </cell>
          <cell r="AE1315">
            <v>0</v>
          </cell>
          <cell r="AF1315">
            <v>0</v>
          </cell>
          <cell r="AG1315">
            <v>0</v>
          </cell>
          <cell r="AH1315">
            <v>0</v>
          </cell>
          <cell r="AI1315">
            <v>0</v>
          </cell>
          <cell r="AJ1315" t="str">
            <v>N</v>
          </cell>
        </row>
        <row r="1316">
          <cell r="A1316" t="str">
            <v>14-06-e</v>
          </cell>
          <cell r="B1316" t="str">
            <v>Providing and fixing stainless steel sink with drain board size 20"x72" including set of brackets, waste pipe etc</v>
          </cell>
          <cell r="C1316" t="str">
            <v>Each</v>
          </cell>
          <cell r="D1316" t="str">
            <v>496.00</v>
          </cell>
          <cell r="E1316" t="str">
            <v>8,324.70</v>
          </cell>
          <cell r="F1316" t="str">
            <v>Each</v>
          </cell>
          <cell r="G1316" t="str">
            <v>496.00</v>
          </cell>
          <cell r="H1316">
            <v>8324.7000000000007</v>
          </cell>
          <cell r="I1316">
            <v>0</v>
          </cell>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cell r="AD1316">
            <v>0</v>
          </cell>
          <cell r="AE1316">
            <v>0</v>
          </cell>
          <cell r="AF1316">
            <v>0</v>
          </cell>
          <cell r="AG1316">
            <v>0</v>
          </cell>
          <cell r="AH1316">
            <v>0</v>
          </cell>
          <cell r="AI1316">
            <v>0</v>
          </cell>
          <cell r="AJ1316" t="str">
            <v>N</v>
          </cell>
        </row>
        <row r="1317">
          <cell r="A1317" t="str">
            <v>14-07</v>
          </cell>
          <cell r="B1317" t="str">
            <v>Providing and Fixing terrazzo concrete sink 25"x18", with drain board of mosaic, including set of brackets etc</v>
          </cell>
          <cell r="C1317" t="str">
            <v>-</v>
          </cell>
          <cell r="D1317" t="str">
            <v>-</v>
          </cell>
          <cell r="E1317" t="str">
            <v>-</v>
          </cell>
          <cell r="F1317" t="str">
            <v>-</v>
          </cell>
          <cell r="G1317" t="str">
            <v>-</v>
          </cell>
          <cell r="H1317" t="str">
            <v>-</v>
          </cell>
          <cell r="I1317">
            <v>0</v>
          </cell>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v>0</v>
          </cell>
          <cell r="AD1317">
            <v>0</v>
          </cell>
          <cell r="AE1317">
            <v>0</v>
          </cell>
          <cell r="AF1317">
            <v>0</v>
          </cell>
          <cell r="AG1317">
            <v>0</v>
          </cell>
          <cell r="AH1317">
            <v>0</v>
          </cell>
          <cell r="AI1317">
            <v>0</v>
          </cell>
          <cell r="AJ1317" t="str">
            <v>N</v>
          </cell>
        </row>
        <row r="1318">
          <cell r="A1318" t="str">
            <v>14-08-a</v>
          </cell>
          <cell r="B1318" t="str">
            <v>Providing and Fixing glazed earthen ware sink including set of brackets, waste pipe etc : 25"x18"</v>
          </cell>
          <cell r="C1318" t="str">
            <v>-</v>
          </cell>
          <cell r="D1318" t="str">
            <v>-</v>
          </cell>
          <cell r="E1318" t="str">
            <v>-</v>
          </cell>
          <cell r="F1318" t="str">
            <v>-</v>
          </cell>
          <cell r="G1318" t="str">
            <v>-</v>
          </cell>
          <cell r="H1318" t="str">
            <v>-</v>
          </cell>
          <cell r="I1318">
            <v>0</v>
          </cell>
          <cell r="J1318">
            <v>0</v>
          </cell>
          <cell r="K1318">
            <v>0</v>
          </cell>
          <cell r="L1318">
            <v>0</v>
          </cell>
          <cell r="M1318">
            <v>0</v>
          </cell>
          <cell r="N1318">
            <v>0</v>
          </cell>
          <cell r="O1318">
            <v>0</v>
          </cell>
          <cell r="P1318">
            <v>0</v>
          </cell>
          <cell r="Q1318">
            <v>0</v>
          </cell>
          <cell r="R1318">
            <v>0</v>
          </cell>
          <cell r="S1318">
            <v>0</v>
          </cell>
          <cell r="T1318">
            <v>0</v>
          </cell>
          <cell r="U1318">
            <v>0</v>
          </cell>
          <cell r="V1318">
            <v>0</v>
          </cell>
          <cell r="W1318">
            <v>0</v>
          </cell>
          <cell r="X1318">
            <v>0</v>
          </cell>
          <cell r="Y1318">
            <v>0</v>
          </cell>
          <cell r="Z1318">
            <v>0</v>
          </cell>
          <cell r="AA1318">
            <v>0</v>
          </cell>
          <cell r="AB1318">
            <v>0</v>
          </cell>
          <cell r="AC1318">
            <v>0</v>
          </cell>
          <cell r="AD1318">
            <v>0</v>
          </cell>
          <cell r="AE1318">
            <v>0</v>
          </cell>
          <cell r="AF1318">
            <v>0</v>
          </cell>
          <cell r="AG1318">
            <v>0</v>
          </cell>
          <cell r="AH1318">
            <v>0</v>
          </cell>
          <cell r="AI1318">
            <v>0</v>
          </cell>
          <cell r="AJ1318" t="str">
            <v>N</v>
          </cell>
        </row>
        <row r="1319">
          <cell r="A1319" t="str">
            <v>14-08-b</v>
          </cell>
          <cell r="B1319" t="str">
            <v>Providing and Fixing glazed earthen ware sink including set of brackets, waste pipe etc : 25"x18"</v>
          </cell>
          <cell r="C1319" t="str">
            <v>-</v>
          </cell>
          <cell r="D1319" t="str">
            <v>-</v>
          </cell>
          <cell r="E1319" t="str">
            <v>-</v>
          </cell>
          <cell r="F1319" t="str">
            <v>-</v>
          </cell>
          <cell r="G1319" t="str">
            <v>-</v>
          </cell>
          <cell r="H1319" t="str">
            <v>-</v>
          </cell>
          <cell r="I1319">
            <v>0</v>
          </cell>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v>0</v>
          </cell>
          <cell r="AD1319">
            <v>0</v>
          </cell>
          <cell r="AE1319">
            <v>0</v>
          </cell>
          <cell r="AF1319">
            <v>0</v>
          </cell>
          <cell r="AG1319">
            <v>0</v>
          </cell>
          <cell r="AH1319">
            <v>0</v>
          </cell>
          <cell r="AI1319">
            <v>0</v>
          </cell>
          <cell r="AJ1319" t="str">
            <v>N</v>
          </cell>
        </row>
        <row r="1320">
          <cell r="A1320" t="str">
            <v>14-09</v>
          </cell>
          <cell r="B1320" t="str">
            <v xml:space="preserve">Providing and Fixing white glazed earthernware flat back urinal </v>
          </cell>
          <cell r="C1320" t="str">
            <v>Each</v>
          </cell>
          <cell r="D1320" t="str">
            <v>496.00</v>
          </cell>
          <cell r="E1320" t="str">
            <v>1,827.00</v>
          </cell>
          <cell r="F1320" t="str">
            <v>Each</v>
          </cell>
          <cell r="G1320" t="str">
            <v>496.00</v>
          </cell>
          <cell r="H1320">
            <v>1827</v>
          </cell>
          <cell r="I1320">
            <v>0</v>
          </cell>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cell r="AD1320">
            <v>0</v>
          </cell>
          <cell r="AE1320">
            <v>0</v>
          </cell>
          <cell r="AF1320">
            <v>0</v>
          </cell>
          <cell r="AG1320">
            <v>0</v>
          </cell>
          <cell r="AH1320">
            <v>0</v>
          </cell>
          <cell r="AI1320">
            <v>0</v>
          </cell>
          <cell r="AJ1320" t="str">
            <v>N</v>
          </cell>
        </row>
        <row r="1321">
          <cell r="A1321" t="str">
            <v>14-10-a</v>
          </cell>
          <cell r="B1321" t="str">
            <v>Providing and Fixing glazed earthen ware low down flushing cistern 3 gallons capacity : White</v>
          </cell>
          <cell r="C1321" t="str">
            <v>Each</v>
          </cell>
          <cell r="D1321" t="str">
            <v>496.00</v>
          </cell>
          <cell r="E1321" t="str">
            <v>1,954.05</v>
          </cell>
          <cell r="F1321" t="str">
            <v>Each</v>
          </cell>
          <cell r="G1321" t="str">
            <v>496.00</v>
          </cell>
          <cell r="H1321">
            <v>1954.05</v>
          </cell>
          <cell r="I1321">
            <v>0</v>
          </cell>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0</v>
          </cell>
          <cell r="Y1321">
            <v>0</v>
          </cell>
          <cell r="Z1321">
            <v>0</v>
          </cell>
          <cell r="AA1321">
            <v>0</v>
          </cell>
          <cell r="AB1321">
            <v>0</v>
          </cell>
          <cell r="AC1321">
            <v>0</v>
          </cell>
          <cell r="AD1321">
            <v>0</v>
          </cell>
          <cell r="AE1321">
            <v>0</v>
          </cell>
          <cell r="AF1321">
            <v>0</v>
          </cell>
          <cell r="AG1321">
            <v>0</v>
          </cell>
          <cell r="AH1321">
            <v>0</v>
          </cell>
          <cell r="AI1321">
            <v>0</v>
          </cell>
          <cell r="AJ1321" t="str">
            <v>N</v>
          </cell>
        </row>
        <row r="1322">
          <cell r="A1322" t="str">
            <v>14-10-b</v>
          </cell>
          <cell r="B1322" t="str">
            <v>Providing and Fixing glazed earthen ware low down flushing cistern 3 gallons capacity : Coloured</v>
          </cell>
          <cell r="C1322" t="str">
            <v>Each</v>
          </cell>
          <cell r="D1322" t="str">
            <v>496.00</v>
          </cell>
          <cell r="E1322" t="str">
            <v>2,026.65</v>
          </cell>
          <cell r="F1322" t="str">
            <v>Each</v>
          </cell>
          <cell r="G1322" t="str">
            <v>496.00</v>
          </cell>
          <cell r="H1322">
            <v>2026.65</v>
          </cell>
          <cell r="I1322">
            <v>0</v>
          </cell>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cell r="AD1322">
            <v>0</v>
          </cell>
          <cell r="AE1322">
            <v>0</v>
          </cell>
          <cell r="AF1322">
            <v>0</v>
          </cell>
          <cell r="AG1322">
            <v>0</v>
          </cell>
          <cell r="AH1322">
            <v>0</v>
          </cell>
          <cell r="AI1322">
            <v>0</v>
          </cell>
          <cell r="AJ1322" t="str">
            <v>N</v>
          </cell>
        </row>
        <row r="1323">
          <cell r="A1323" t="str">
            <v>14-11</v>
          </cell>
          <cell r="B1323" t="str">
            <v>Providing and Fixing white enamelled CI low down flushing cistern (3 gallons capacity) including CP water connection</v>
          </cell>
          <cell r="C1323" t="str">
            <v>-</v>
          </cell>
          <cell r="D1323" t="str">
            <v>-</v>
          </cell>
          <cell r="E1323" t="str">
            <v>-</v>
          </cell>
          <cell r="F1323" t="str">
            <v>-</v>
          </cell>
          <cell r="G1323" t="str">
            <v>-</v>
          </cell>
          <cell r="H1323" t="str">
            <v>-</v>
          </cell>
          <cell r="I1323">
            <v>0</v>
          </cell>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cell r="AD1323">
            <v>0</v>
          </cell>
          <cell r="AE1323">
            <v>0</v>
          </cell>
          <cell r="AF1323">
            <v>0</v>
          </cell>
          <cell r="AG1323">
            <v>0</v>
          </cell>
          <cell r="AH1323">
            <v>0</v>
          </cell>
          <cell r="AI1323">
            <v>0</v>
          </cell>
          <cell r="AJ1323" t="str">
            <v>N</v>
          </cell>
        </row>
        <row r="1324">
          <cell r="A1324" t="str">
            <v>14-12-a</v>
          </cell>
          <cell r="B1324" t="str">
            <v>Providing and Fixing cast iron high level flushing cistern, including high level flushing cistern including CP : 3 gallons</v>
          </cell>
          <cell r="C1324" t="str">
            <v>-</v>
          </cell>
          <cell r="D1324" t="str">
            <v>-</v>
          </cell>
          <cell r="E1324" t="str">
            <v>-</v>
          </cell>
          <cell r="F1324" t="str">
            <v>-</v>
          </cell>
          <cell r="G1324" t="str">
            <v>-</v>
          </cell>
          <cell r="H1324" t="str">
            <v>-</v>
          </cell>
          <cell r="I1324">
            <v>0</v>
          </cell>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v>0</v>
          </cell>
          <cell r="AD1324">
            <v>0</v>
          </cell>
          <cell r="AE1324">
            <v>0</v>
          </cell>
          <cell r="AF1324">
            <v>0</v>
          </cell>
          <cell r="AG1324">
            <v>0</v>
          </cell>
          <cell r="AH1324">
            <v>0</v>
          </cell>
          <cell r="AI1324">
            <v>0</v>
          </cell>
          <cell r="AJ1324" t="str">
            <v>N</v>
          </cell>
        </row>
        <row r="1325">
          <cell r="A1325" t="str">
            <v>14-12-b</v>
          </cell>
          <cell r="B1325" t="str">
            <v>Providing and Fixing cast iron high level flushing cistern, including high level flushing cistern including CP : 1 gallon</v>
          </cell>
          <cell r="C1325" t="str">
            <v>-</v>
          </cell>
          <cell r="D1325" t="str">
            <v>-</v>
          </cell>
          <cell r="E1325" t="str">
            <v>-</v>
          </cell>
          <cell r="F1325" t="str">
            <v>-</v>
          </cell>
          <cell r="G1325" t="str">
            <v>-</v>
          </cell>
          <cell r="H1325" t="str">
            <v>-</v>
          </cell>
          <cell r="I1325">
            <v>0</v>
          </cell>
          <cell r="J1325">
            <v>0</v>
          </cell>
          <cell r="K1325">
            <v>0</v>
          </cell>
          <cell r="L1325">
            <v>0</v>
          </cell>
          <cell r="M1325">
            <v>0</v>
          </cell>
          <cell r="N1325">
            <v>0</v>
          </cell>
          <cell r="O1325">
            <v>0</v>
          </cell>
          <cell r="P1325">
            <v>0</v>
          </cell>
          <cell r="Q1325">
            <v>0</v>
          </cell>
          <cell r="R1325">
            <v>0</v>
          </cell>
          <cell r="S1325">
            <v>0</v>
          </cell>
          <cell r="T1325">
            <v>0</v>
          </cell>
          <cell r="U1325">
            <v>0</v>
          </cell>
          <cell r="V1325">
            <v>0</v>
          </cell>
          <cell r="W1325">
            <v>0</v>
          </cell>
          <cell r="X1325">
            <v>0</v>
          </cell>
          <cell r="Y1325">
            <v>0</v>
          </cell>
          <cell r="Z1325">
            <v>0</v>
          </cell>
          <cell r="AA1325">
            <v>0</v>
          </cell>
          <cell r="AB1325">
            <v>0</v>
          </cell>
          <cell r="AC1325">
            <v>0</v>
          </cell>
          <cell r="AD1325">
            <v>0</v>
          </cell>
          <cell r="AE1325">
            <v>0</v>
          </cell>
          <cell r="AF1325">
            <v>0</v>
          </cell>
          <cell r="AG1325">
            <v>0</v>
          </cell>
          <cell r="AH1325">
            <v>0</v>
          </cell>
          <cell r="AI1325">
            <v>0</v>
          </cell>
          <cell r="AJ1325" t="str">
            <v>N</v>
          </cell>
        </row>
        <row r="1326">
          <cell r="A1326" t="str">
            <v>14-13</v>
          </cell>
          <cell r="B1326" t="str">
            <v>Providing and Fixing CP soap dish.</v>
          </cell>
          <cell r="C1326" t="str">
            <v>Each</v>
          </cell>
          <cell r="D1326" t="str">
            <v>52.08</v>
          </cell>
          <cell r="E1326" t="str">
            <v>514.30</v>
          </cell>
          <cell r="F1326" t="str">
            <v>Each</v>
          </cell>
          <cell r="G1326" t="str">
            <v>52.08</v>
          </cell>
          <cell r="H1326">
            <v>514.29999999999995</v>
          </cell>
          <cell r="I1326">
            <v>0</v>
          </cell>
          <cell r="J1326">
            <v>0</v>
          </cell>
          <cell r="K1326">
            <v>0</v>
          </cell>
          <cell r="L1326">
            <v>0</v>
          </cell>
          <cell r="M1326">
            <v>0</v>
          </cell>
          <cell r="N1326">
            <v>0</v>
          </cell>
          <cell r="O1326">
            <v>0</v>
          </cell>
          <cell r="P1326">
            <v>0</v>
          </cell>
          <cell r="Q1326">
            <v>0</v>
          </cell>
          <cell r="R1326">
            <v>0</v>
          </cell>
          <cell r="S1326">
            <v>0</v>
          </cell>
          <cell r="T1326">
            <v>0</v>
          </cell>
          <cell r="U1326">
            <v>0</v>
          </cell>
          <cell r="V1326">
            <v>0</v>
          </cell>
          <cell r="W1326">
            <v>0</v>
          </cell>
          <cell r="X1326">
            <v>0</v>
          </cell>
          <cell r="Y1326">
            <v>0</v>
          </cell>
          <cell r="Z1326">
            <v>0</v>
          </cell>
          <cell r="AA1326">
            <v>0</v>
          </cell>
          <cell r="AB1326">
            <v>0</v>
          </cell>
          <cell r="AC1326">
            <v>0</v>
          </cell>
          <cell r="AD1326">
            <v>0</v>
          </cell>
          <cell r="AE1326">
            <v>0</v>
          </cell>
          <cell r="AF1326">
            <v>0</v>
          </cell>
          <cell r="AG1326">
            <v>0</v>
          </cell>
          <cell r="AH1326">
            <v>0</v>
          </cell>
          <cell r="AI1326">
            <v>0</v>
          </cell>
          <cell r="AJ1326" t="str">
            <v>N</v>
          </cell>
        </row>
        <row r="1327">
          <cell r="A1327" t="str">
            <v>14-14-a</v>
          </cell>
          <cell r="B1327" t="str">
            <v>Providing and Fixing glazed earthen ware soap dish White</v>
          </cell>
          <cell r="C1327" t="str">
            <v>Each</v>
          </cell>
          <cell r="D1327" t="str">
            <v>52.08</v>
          </cell>
          <cell r="E1327" t="str">
            <v>269.88</v>
          </cell>
          <cell r="F1327" t="str">
            <v>Each</v>
          </cell>
          <cell r="G1327" t="str">
            <v>52.08</v>
          </cell>
          <cell r="H1327">
            <v>269.88</v>
          </cell>
          <cell r="I1327">
            <v>0</v>
          </cell>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cell r="AD1327">
            <v>0</v>
          </cell>
          <cell r="AE1327">
            <v>0</v>
          </cell>
          <cell r="AF1327">
            <v>0</v>
          </cell>
          <cell r="AG1327">
            <v>0</v>
          </cell>
          <cell r="AH1327">
            <v>0</v>
          </cell>
          <cell r="AI1327">
            <v>0</v>
          </cell>
          <cell r="AJ1327" t="str">
            <v>N</v>
          </cell>
        </row>
        <row r="1328">
          <cell r="A1328" t="str">
            <v>14-14-b</v>
          </cell>
          <cell r="B1328" t="str">
            <v>Providing and Fixing glazed earthen ware soap dish Coloured</v>
          </cell>
          <cell r="C1328" t="str">
            <v>Each</v>
          </cell>
          <cell r="D1328" t="str">
            <v>52.08</v>
          </cell>
          <cell r="E1328" t="str">
            <v>455.01</v>
          </cell>
          <cell r="F1328" t="str">
            <v>Each</v>
          </cell>
          <cell r="G1328" t="str">
            <v>52.08</v>
          </cell>
          <cell r="H1328">
            <v>455.01</v>
          </cell>
          <cell r="I1328">
            <v>0</v>
          </cell>
          <cell r="J1328">
            <v>0</v>
          </cell>
          <cell r="K1328">
            <v>0</v>
          </cell>
          <cell r="L1328">
            <v>0</v>
          </cell>
          <cell r="M1328">
            <v>0</v>
          </cell>
          <cell r="N1328">
            <v>0</v>
          </cell>
          <cell r="O1328">
            <v>0</v>
          </cell>
          <cell r="P1328">
            <v>0</v>
          </cell>
          <cell r="Q1328">
            <v>0</v>
          </cell>
          <cell r="R1328">
            <v>0</v>
          </cell>
          <cell r="S1328">
            <v>0</v>
          </cell>
          <cell r="T1328">
            <v>0</v>
          </cell>
          <cell r="U1328">
            <v>0</v>
          </cell>
          <cell r="V1328">
            <v>0</v>
          </cell>
          <cell r="W1328">
            <v>0</v>
          </cell>
          <cell r="X1328">
            <v>0</v>
          </cell>
          <cell r="Y1328">
            <v>0</v>
          </cell>
          <cell r="Z1328">
            <v>0</v>
          </cell>
          <cell r="AA1328">
            <v>0</v>
          </cell>
          <cell r="AB1328">
            <v>0</v>
          </cell>
          <cell r="AC1328">
            <v>0</v>
          </cell>
          <cell r="AD1328">
            <v>0</v>
          </cell>
          <cell r="AE1328">
            <v>0</v>
          </cell>
          <cell r="AF1328">
            <v>0</v>
          </cell>
          <cell r="AG1328">
            <v>0</v>
          </cell>
          <cell r="AH1328">
            <v>0</v>
          </cell>
          <cell r="AI1328">
            <v>0</v>
          </cell>
          <cell r="AJ1328" t="str">
            <v>N</v>
          </cell>
        </row>
        <row r="1329">
          <cell r="A1329" t="str">
            <v>14-15</v>
          </cell>
          <cell r="B1329" t="str">
            <v>Providing and Fixing CP toilet paper holder</v>
          </cell>
          <cell r="C1329" t="str">
            <v>Each</v>
          </cell>
          <cell r="D1329" t="str">
            <v>52.08</v>
          </cell>
          <cell r="E1329" t="str">
            <v>439.28</v>
          </cell>
          <cell r="F1329" t="str">
            <v>Each</v>
          </cell>
          <cell r="G1329" t="str">
            <v>52.08</v>
          </cell>
          <cell r="H1329">
            <v>439.28</v>
          </cell>
          <cell r="I1329">
            <v>0</v>
          </cell>
          <cell r="J1329">
            <v>0</v>
          </cell>
          <cell r="K1329">
            <v>0</v>
          </cell>
          <cell r="L1329">
            <v>0</v>
          </cell>
          <cell r="M1329">
            <v>0</v>
          </cell>
          <cell r="N1329">
            <v>0</v>
          </cell>
          <cell r="O1329">
            <v>0</v>
          </cell>
          <cell r="P1329">
            <v>0</v>
          </cell>
          <cell r="Q1329">
            <v>0</v>
          </cell>
          <cell r="R1329">
            <v>0</v>
          </cell>
          <cell r="S1329">
            <v>0</v>
          </cell>
          <cell r="T1329">
            <v>0</v>
          </cell>
          <cell r="U1329">
            <v>0</v>
          </cell>
          <cell r="V1329">
            <v>0</v>
          </cell>
          <cell r="W1329">
            <v>0</v>
          </cell>
          <cell r="X1329">
            <v>0</v>
          </cell>
          <cell r="Y1329">
            <v>0</v>
          </cell>
          <cell r="Z1329">
            <v>0</v>
          </cell>
          <cell r="AA1329">
            <v>0</v>
          </cell>
          <cell r="AB1329">
            <v>0</v>
          </cell>
          <cell r="AC1329">
            <v>0</v>
          </cell>
          <cell r="AD1329">
            <v>0</v>
          </cell>
          <cell r="AE1329">
            <v>0</v>
          </cell>
          <cell r="AF1329">
            <v>0</v>
          </cell>
          <cell r="AG1329">
            <v>0</v>
          </cell>
          <cell r="AH1329">
            <v>0</v>
          </cell>
          <cell r="AI1329">
            <v>0</v>
          </cell>
          <cell r="AJ1329" t="str">
            <v>N</v>
          </cell>
        </row>
        <row r="1330">
          <cell r="A1330" t="str">
            <v>14-16-a</v>
          </cell>
          <cell r="B1330" t="str">
            <v>Providing and Fixing CP towel rail : 24" long, 3/4" dia</v>
          </cell>
          <cell r="C1330" t="str">
            <v>Each</v>
          </cell>
          <cell r="D1330" t="str">
            <v>52.08</v>
          </cell>
          <cell r="E1330" t="str">
            <v>651.03</v>
          </cell>
          <cell r="F1330" t="str">
            <v>Each</v>
          </cell>
          <cell r="G1330" t="str">
            <v>52.08</v>
          </cell>
          <cell r="H1330">
            <v>651.03</v>
          </cell>
          <cell r="I1330">
            <v>0</v>
          </cell>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v>0</v>
          </cell>
          <cell r="AD1330">
            <v>0</v>
          </cell>
          <cell r="AE1330">
            <v>0</v>
          </cell>
          <cell r="AF1330">
            <v>0</v>
          </cell>
          <cell r="AG1330">
            <v>0</v>
          </cell>
          <cell r="AH1330">
            <v>0</v>
          </cell>
          <cell r="AI1330">
            <v>0</v>
          </cell>
          <cell r="AJ1330" t="str">
            <v>N</v>
          </cell>
        </row>
        <row r="1331">
          <cell r="A1331" t="str">
            <v>14-16-b</v>
          </cell>
          <cell r="B1331" t="str">
            <v>Providing and Fixing CP towel rail : 20" long, 1/2" dia</v>
          </cell>
          <cell r="C1331" t="str">
            <v>Each</v>
          </cell>
          <cell r="D1331" t="str">
            <v>52.08</v>
          </cell>
          <cell r="E1331" t="str">
            <v>314.65</v>
          </cell>
          <cell r="F1331" t="str">
            <v>Each</v>
          </cell>
          <cell r="G1331" t="str">
            <v>52.08</v>
          </cell>
          <cell r="H1331">
            <v>314.64999999999998</v>
          </cell>
          <cell r="I1331">
            <v>0</v>
          </cell>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v>0</v>
          </cell>
          <cell r="AD1331">
            <v>0</v>
          </cell>
          <cell r="AE1331">
            <v>0</v>
          </cell>
          <cell r="AF1331">
            <v>0</v>
          </cell>
          <cell r="AG1331">
            <v>0</v>
          </cell>
          <cell r="AH1331">
            <v>0</v>
          </cell>
          <cell r="AI1331">
            <v>0</v>
          </cell>
          <cell r="AJ1331" t="str">
            <v>N</v>
          </cell>
        </row>
        <row r="1332">
          <cell r="A1332" t="str">
            <v>14-17</v>
          </cell>
          <cell r="B1332" t="str">
            <v>Providing and Fixing best quality 5mm mirror 22"x16" size</v>
          </cell>
          <cell r="C1332" t="str">
            <v>Each</v>
          </cell>
          <cell r="D1332" t="str">
            <v>155.00</v>
          </cell>
          <cell r="E1332" t="str">
            <v>796.30</v>
          </cell>
          <cell r="F1332" t="str">
            <v>Each</v>
          </cell>
          <cell r="G1332" t="str">
            <v>155.00</v>
          </cell>
          <cell r="H1332">
            <v>796.3</v>
          </cell>
          <cell r="I1332">
            <v>0</v>
          </cell>
          <cell r="J1332">
            <v>0</v>
          </cell>
          <cell r="K1332">
            <v>0</v>
          </cell>
          <cell r="L1332">
            <v>0</v>
          </cell>
          <cell r="M1332">
            <v>0</v>
          </cell>
          <cell r="N1332">
            <v>0</v>
          </cell>
          <cell r="O1332">
            <v>0</v>
          </cell>
          <cell r="P1332">
            <v>0</v>
          </cell>
          <cell r="Q1332">
            <v>0</v>
          </cell>
          <cell r="R1332">
            <v>0</v>
          </cell>
          <cell r="S1332">
            <v>0</v>
          </cell>
          <cell r="T1332">
            <v>0</v>
          </cell>
          <cell r="U1332">
            <v>0</v>
          </cell>
          <cell r="V1332">
            <v>0</v>
          </cell>
          <cell r="W1332">
            <v>0</v>
          </cell>
          <cell r="X1332">
            <v>0</v>
          </cell>
          <cell r="Y1332">
            <v>0</v>
          </cell>
          <cell r="Z1332">
            <v>0</v>
          </cell>
          <cell r="AA1332">
            <v>0</v>
          </cell>
          <cell r="AB1332">
            <v>0</v>
          </cell>
          <cell r="AC1332">
            <v>0</v>
          </cell>
          <cell r="AD1332">
            <v>0</v>
          </cell>
          <cell r="AE1332">
            <v>0</v>
          </cell>
          <cell r="AF1332">
            <v>0</v>
          </cell>
          <cell r="AG1332">
            <v>0</v>
          </cell>
          <cell r="AH1332">
            <v>0</v>
          </cell>
          <cell r="AI1332">
            <v>0</v>
          </cell>
          <cell r="AJ1332" t="str">
            <v>N</v>
          </cell>
        </row>
        <row r="1333">
          <cell r="A1333" t="str">
            <v>14-18-a</v>
          </cell>
          <cell r="B1333" t="str">
            <v>Providing and Fixing best quality 5mm glass shelf 24"x5" With chromium plated brackets &amp; railing</v>
          </cell>
          <cell r="C1333" t="str">
            <v>Each</v>
          </cell>
          <cell r="D1333" t="str">
            <v>59.52</v>
          </cell>
          <cell r="E1333" t="str">
            <v>634.27</v>
          </cell>
          <cell r="F1333" t="str">
            <v>Each</v>
          </cell>
          <cell r="G1333" t="str">
            <v>59.52</v>
          </cell>
          <cell r="H1333">
            <v>634.27</v>
          </cell>
          <cell r="I1333">
            <v>0</v>
          </cell>
          <cell r="J1333">
            <v>0</v>
          </cell>
          <cell r="K1333">
            <v>0</v>
          </cell>
          <cell r="L1333">
            <v>0</v>
          </cell>
          <cell r="M1333">
            <v>0</v>
          </cell>
          <cell r="N1333">
            <v>0</v>
          </cell>
          <cell r="O1333">
            <v>0</v>
          </cell>
          <cell r="P1333">
            <v>0</v>
          </cell>
          <cell r="Q1333">
            <v>0</v>
          </cell>
          <cell r="R1333">
            <v>0</v>
          </cell>
          <cell r="S1333">
            <v>0</v>
          </cell>
          <cell r="T1333">
            <v>0</v>
          </cell>
          <cell r="U1333">
            <v>0</v>
          </cell>
          <cell r="V1333">
            <v>0</v>
          </cell>
          <cell r="W1333">
            <v>0</v>
          </cell>
          <cell r="X1333">
            <v>0</v>
          </cell>
          <cell r="Y1333">
            <v>0</v>
          </cell>
          <cell r="Z1333">
            <v>0</v>
          </cell>
          <cell r="AA1333">
            <v>0</v>
          </cell>
          <cell r="AB1333">
            <v>0</v>
          </cell>
          <cell r="AC1333">
            <v>0</v>
          </cell>
          <cell r="AD1333">
            <v>0</v>
          </cell>
          <cell r="AE1333">
            <v>0</v>
          </cell>
          <cell r="AF1333">
            <v>0</v>
          </cell>
          <cell r="AG1333">
            <v>0</v>
          </cell>
          <cell r="AH1333">
            <v>0</v>
          </cell>
          <cell r="AI1333">
            <v>0</v>
          </cell>
          <cell r="AJ1333" t="str">
            <v>N</v>
          </cell>
        </row>
        <row r="1334">
          <cell r="A1334" t="str">
            <v>14-18-b</v>
          </cell>
          <cell r="B1334" t="str">
            <v>Providing and Fixing best quality 5mm glass shelf 24"x5" Glass shelf only, w/o chromium plated bracke</v>
          </cell>
          <cell r="C1334" t="str">
            <v>Each</v>
          </cell>
          <cell r="D1334" t="str">
            <v>22.32</v>
          </cell>
          <cell r="E1334" t="str">
            <v>419.20</v>
          </cell>
          <cell r="F1334" t="str">
            <v>Each</v>
          </cell>
          <cell r="G1334" t="str">
            <v>22.32</v>
          </cell>
          <cell r="H1334">
            <v>419.2</v>
          </cell>
          <cell r="I1334">
            <v>0</v>
          </cell>
          <cell r="J1334">
            <v>0</v>
          </cell>
          <cell r="K1334">
            <v>0</v>
          </cell>
          <cell r="L1334">
            <v>0</v>
          </cell>
          <cell r="M1334">
            <v>0</v>
          </cell>
          <cell r="N1334">
            <v>0</v>
          </cell>
          <cell r="O1334">
            <v>0</v>
          </cell>
          <cell r="P1334">
            <v>0</v>
          </cell>
          <cell r="Q1334">
            <v>0</v>
          </cell>
          <cell r="R1334">
            <v>0</v>
          </cell>
          <cell r="S1334">
            <v>0</v>
          </cell>
          <cell r="T1334">
            <v>0</v>
          </cell>
          <cell r="U1334">
            <v>0</v>
          </cell>
          <cell r="V1334">
            <v>0</v>
          </cell>
          <cell r="W1334">
            <v>0</v>
          </cell>
          <cell r="X1334">
            <v>0</v>
          </cell>
          <cell r="Y1334">
            <v>0</v>
          </cell>
          <cell r="Z1334">
            <v>0</v>
          </cell>
          <cell r="AA1334">
            <v>0</v>
          </cell>
          <cell r="AB1334">
            <v>0</v>
          </cell>
          <cell r="AC1334">
            <v>0</v>
          </cell>
          <cell r="AD1334">
            <v>0</v>
          </cell>
          <cell r="AE1334">
            <v>0</v>
          </cell>
          <cell r="AF1334">
            <v>0</v>
          </cell>
          <cell r="AG1334">
            <v>0</v>
          </cell>
          <cell r="AH1334">
            <v>0</v>
          </cell>
          <cell r="AI1334">
            <v>0</v>
          </cell>
          <cell r="AJ1334" t="str">
            <v>N</v>
          </cell>
        </row>
        <row r="1335">
          <cell r="A1335" t="str">
            <v>14-19-a</v>
          </cell>
          <cell r="B1335" t="str">
            <v>Providing and Fixing glazed earthen ware shelf 24"x5" with CP brackets &amp; railing of : 24" length, 3/4" dia</v>
          </cell>
          <cell r="C1335" t="str">
            <v>Each</v>
          </cell>
          <cell r="D1335" t="str">
            <v>59.52</v>
          </cell>
          <cell r="E1335" t="str">
            <v>420.10</v>
          </cell>
          <cell r="F1335" t="str">
            <v>Each</v>
          </cell>
          <cell r="G1335" t="str">
            <v>59.52</v>
          </cell>
          <cell r="H1335">
            <v>420.1</v>
          </cell>
          <cell r="I1335">
            <v>0</v>
          </cell>
          <cell r="J1335">
            <v>0</v>
          </cell>
          <cell r="K1335">
            <v>0</v>
          </cell>
          <cell r="L1335">
            <v>0</v>
          </cell>
          <cell r="M1335">
            <v>0</v>
          </cell>
          <cell r="N1335">
            <v>0</v>
          </cell>
          <cell r="O1335">
            <v>0</v>
          </cell>
          <cell r="P1335">
            <v>0</v>
          </cell>
          <cell r="Q1335">
            <v>0</v>
          </cell>
          <cell r="R1335">
            <v>0</v>
          </cell>
          <cell r="S1335">
            <v>0</v>
          </cell>
          <cell r="T1335">
            <v>0</v>
          </cell>
          <cell r="U1335">
            <v>0</v>
          </cell>
          <cell r="V1335">
            <v>0</v>
          </cell>
          <cell r="W1335">
            <v>0</v>
          </cell>
          <cell r="X1335">
            <v>0</v>
          </cell>
          <cell r="Y1335">
            <v>0</v>
          </cell>
          <cell r="Z1335">
            <v>0</v>
          </cell>
          <cell r="AA1335">
            <v>0</v>
          </cell>
          <cell r="AB1335">
            <v>0</v>
          </cell>
          <cell r="AC1335">
            <v>0</v>
          </cell>
          <cell r="AD1335">
            <v>0</v>
          </cell>
          <cell r="AE1335">
            <v>0</v>
          </cell>
          <cell r="AF1335">
            <v>0</v>
          </cell>
          <cell r="AG1335">
            <v>0</v>
          </cell>
          <cell r="AH1335">
            <v>0</v>
          </cell>
          <cell r="AI1335">
            <v>0</v>
          </cell>
          <cell r="AJ1335" t="str">
            <v>N</v>
          </cell>
        </row>
        <row r="1336">
          <cell r="A1336" t="str">
            <v>14-19-b</v>
          </cell>
          <cell r="B1336" t="str">
            <v>Providing and Fixing glazed earthen ware shelf 24"x5" with CP brackets &amp; railing of : 20" length, 1/2" dia</v>
          </cell>
          <cell r="C1336" t="str">
            <v>Each</v>
          </cell>
          <cell r="D1336" t="str">
            <v>59.52</v>
          </cell>
          <cell r="E1336" t="str">
            <v>545.94</v>
          </cell>
          <cell r="F1336" t="str">
            <v>Each</v>
          </cell>
          <cell r="G1336" t="str">
            <v>59.52</v>
          </cell>
          <cell r="H1336">
            <v>545.94000000000005</v>
          </cell>
          <cell r="I1336">
            <v>0</v>
          </cell>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0</v>
          </cell>
          <cell r="AD1336">
            <v>0</v>
          </cell>
          <cell r="AE1336">
            <v>0</v>
          </cell>
          <cell r="AF1336">
            <v>0</v>
          </cell>
          <cell r="AG1336">
            <v>0</v>
          </cell>
          <cell r="AH1336">
            <v>0</v>
          </cell>
          <cell r="AI1336">
            <v>0</v>
          </cell>
          <cell r="AJ1336" t="str">
            <v>N</v>
          </cell>
        </row>
        <row r="1337">
          <cell r="A1337" t="str">
            <v>14-20-a</v>
          </cell>
          <cell r="B1337" t="str">
            <v>Providing and Fixing Plastic soap dish.</v>
          </cell>
          <cell r="C1337" t="str">
            <v>Each</v>
          </cell>
          <cell r="D1337" t="str">
            <v>52.08</v>
          </cell>
          <cell r="E1337" t="str">
            <v>185.18</v>
          </cell>
          <cell r="F1337" t="str">
            <v>Each</v>
          </cell>
          <cell r="G1337" t="str">
            <v>52.08</v>
          </cell>
          <cell r="H1337">
            <v>185.18</v>
          </cell>
          <cell r="I1337">
            <v>0</v>
          </cell>
          <cell r="J1337">
            <v>0</v>
          </cell>
          <cell r="K1337">
            <v>0</v>
          </cell>
          <cell r="L1337">
            <v>0</v>
          </cell>
          <cell r="M1337">
            <v>0</v>
          </cell>
          <cell r="N1337">
            <v>0</v>
          </cell>
          <cell r="O1337">
            <v>0</v>
          </cell>
          <cell r="P1337">
            <v>0</v>
          </cell>
          <cell r="Q1337">
            <v>0</v>
          </cell>
          <cell r="R1337">
            <v>0</v>
          </cell>
          <cell r="S1337">
            <v>0</v>
          </cell>
          <cell r="T1337">
            <v>0</v>
          </cell>
          <cell r="U1337">
            <v>0</v>
          </cell>
          <cell r="V1337">
            <v>0</v>
          </cell>
          <cell r="W1337">
            <v>0</v>
          </cell>
          <cell r="X1337">
            <v>0</v>
          </cell>
          <cell r="Y1337">
            <v>0</v>
          </cell>
          <cell r="Z1337">
            <v>0</v>
          </cell>
          <cell r="AA1337">
            <v>0</v>
          </cell>
          <cell r="AB1337">
            <v>0</v>
          </cell>
          <cell r="AC1337">
            <v>0</v>
          </cell>
          <cell r="AD1337">
            <v>0</v>
          </cell>
          <cell r="AE1337">
            <v>0</v>
          </cell>
          <cell r="AF1337">
            <v>0</v>
          </cell>
          <cell r="AG1337">
            <v>0</v>
          </cell>
          <cell r="AH1337">
            <v>0</v>
          </cell>
          <cell r="AI1337">
            <v>0</v>
          </cell>
          <cell r="AJ1337" t="str">
            <v>N</v>
          </cell>
        </row>
        <row r="1338">
          <cell r="A1338" t="str">
            <v>14-20-b</v>
          </cell>
          <cell r="B1338" t="str">
            <v>Providing and Fixing Plastic toilet paper holder.</v>
          </cell>
          <cell r="C1338" t="str">
            <v>Each</v>
          </cell>
          <cell r="D1338" t="str">
            <v>52.08</v>
          </cell>
          <cell r="E1338" t="str">
            <v>179.13</v>
          </cell>
          <cell r="F1338" t="str">
            <v>Each</v>
          </cell>
          <cell r="G1338" t="str">
            <v>52.08</v>
          </cell>
          <cell r="H1338">
            <v>179.13</v>
          </cell>
          <cell r="I1338">
            <v>0</v>
          </cell>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v>0</v>
          </cell>
          <cell r="AD1338">
            <v>0</v>
          </cell>
          <cell r="AE1338">
            <v>0</v>
          </cell>
          <cell r="AF1338">
            <v>0</v>
          </cell>
          <cell r="AG1338">
            <v>0</v>
          </cell>
          <cell r="AH1338">
            <v>0</v>
          </cell>
          <cell r="AI1338">
            <v>0</v>
          </cell>
          <cell r="AJ1338" t="str">
            <v>N</v>
          </cell>
        </row>
        <row r="1339">
          <cell r="A1339" t="str">
            <v>14-20-c</v>
          </cell>
          <cell r="B1339" t="str">
            <v>Providing and Fixing Plastic towel rail.</v>
          </cell>
          <cell r="C1339" t="str">
            <v>Each</v>
          </cell>
          <cell r="D1339" t="str">
            <v>52.08</v>
          </cell>
          <cell r="E1339" t="str">
            <v>193.65</v>
          </cell>
          <cell r="F1339" t="str">
            <v>Each</v>
          </cell>
          <cell r="G1339" t="str">
            <v>52.08</v>
          </cell>
          <cell r="H1339">
            <v>193.65</v>
          </cell>
          <cell r="I1339">
            <v>0</v>
          </cell>
          <cell r="J1339">
            <v>0</v>
          </cell>
          <cell r="K1339">
            <v>0</v>
          </cell>
          <cell r="L1339">
            <v>0</v>
          </cell>
          <cell r="M1339">
            <v>0</v>
          </cell>
          <cell r="N1339">
            <v>0</v>
          </cell>
          <cell r="O1339">
            <v>0</v>
          </cell>
          <cell r="P1339">
            <v>0</v>
          </cell>
          <cell r="Q1339">
            <v>0</v>
          </cell>
          <cell r="R1339">
            <v>0</v>
          </cell>
          <cell r="S1339">
            <v>0</v>
          </cell>
          <cell r="T1339">
            <v>0</v>
          </cell>
          <cell r="U1339">
            <v>0</v>
          </cell>
          <cell r="V1339">
            <v>0</v>
          </cell>
          <cell r="W1339">
            <v>0</v>
          </cell>
          <cell r="X1339">
            <v>0</v>
          </cell>
          <cell r="Y1339">
            <v>0</v>
          </cell>
          <cell r="Z1339">
            <v>0</v>
          </cell>
          <cell r="AA1339">
            <v>0</v>
          </cell>
          <cell r="AB1339">
            <v>0</v>
          </cell>
          <cell r="AC1339">
            <v>0</v>
          </cell>
          <cell r="AD1339">
            <v>0</v>
          </cell>
          <cell r="AE1339">
            <v>0</v>
          </cell>
          <cell r="AF1339">
            <v>0</v>
          </cell>
          <cell r="AG1339">
            <v>0</v>
          </cell>
          <cell r="AH1339">
            <v>0</v>
          </cell>
          <cell r="AI1339">
            <v>0</v>
          </cell>
          <cell r="AJ1339" t="str">
            <v>N</v>
          </cell>
        </row>
        <row r="1340">
          <cell r="A1340" t="str">
            <v>14-20-d</v>
          </cell>
          <cell r="B1340" t="str">
            <v>Providing and Fixing Plastic shelf 24"x5" with</v>
          </cell>
          <cell r="C1340" t="str">
            <v>Each</v>
          </cell>
          <cell r="D1340" t="str">
            <v>52.08</v>
          </cell>
          <cell r="E1340" t="str">
            <v>197.28</v>
          </cell>
          <cell r="F1340" t="str">
            <v>Each</v>
          </cell>
          <cell r="G1340" t="str">
            <v>52.08</v>
          </cell>
          <cell r="H1340">
            <v>197.28</v>
          </cell>
          <cell r="I1340">
            <v>0</v>
          </cell>
          <cell r="J1340">
            <v>0</v>
          </cell>
          <cell r="K1340">
            <v>0</v>
          </cell>
          <cell r="L1340">
            <v>0</v>
          </cell>
          <cell r="M1340">
            <v>0</v>
          </cell>
          <cell r="N1340">
            <v>0</v>
          </cell>
          <cell r="O1340">
            <v>0</v>
          </cell>
          <cell r="P1340">
            <v>0</v>
          </cell>
          <cell r="Q1340">
            <v>0</v>
          </cell>
          <cell r="R1340">
            <v>0</v>
          </cell>
          <cell r="S1340">
            <v>0</v>
          </cell>
          <cell r="T1340">
            <v>0</v>
          </cell>
          <cell r="U1340">
            <v>0</v>
          </cell>
          <cell r="V1340">
            <v>0</v>
          </cell>
          <cell r="W1340">
            <v>0</v>
          </cell>
          <cell r="X1340">
            <v>0</v>
          </cell>
          <cell r="Y1340">
            <v>0</v>
          </cell>
          <cell r="Z1340">
            <v>0</v>
          </cell>
          <cell r="AA1340">
            <v>0</v>
          </cell>
          <cell r="AB1340">
            <v>0</v>
          </cell>
          <cell r="AC1340">
            <v>0</v>
          </cell>
          <cell r="AD1340">
            <v>0</v>
          </cell>
          <cell r="AE1340">
            <v>0</v>
          </cell>
          <cell r="AF1340">
            <v>0</v>
          </cell>
          <cell r="AG1340">
            <v>0</v>
          </cell>
          <cell r="AH1340">
            <v>0</v>
          </cell>
          <cell r="AI1340">
            <v>0</v>
          </cell>
          <cell r="AJ1340" t="str">
            <v>N</v>
          </cell>
        </row>
        <row r="1341">
          <cell r="A1341" t="str">
            <v>14-21-a</v>
          </cell>
          <cell r="B1341" t="str">
            <v>Providing and Fixing CP pillar-cock, heavy type : 3/4"</v>
          </cell>
          <cell r="C1341" t="str">
            <v>Each</v>
          </cell>
          <cell r="D1341" t="str">
            <v>52.08</v>
          </cell>
          <cell r="E1341" t="str">
            <v>695.80</v>
          </cell>
          <cell r="F1341" t="str">
            <v>Each</v>
          </cell>
          <cell r="G1341" t="str">
            <v>52.08</v>
          </cell>
          <cell r="H1341">
            <v>695.8</v>
          </cell>
          <cell r="I1341">
            <v>0</v>
          </cell>
          <cell r="J1341">
            <v>0</v>
          </cell>
          <cell r="K1341">
            <v>0</v>
          </cell>
          <cell r="L1341">
            <v>0</v>
          </cell>
          <cell r="M1341">
            <v>0</v>
          </cell>
          <cell r="N1341">
            <v>0</v>
          </cell>
          <cell r="O1341">
            <v>0</v>
          </cell>
          <cell r="P1341">
            <v>0</v>
          </cell>
          <cell r="Q1341">
            <v>0</v>
          </cell>
          <cell r="R1341">
            <v>0</v>
          </cell>
          <cell r="S1341">
            <v>0</v>
          </cell>
          <cell r="T1341">
            <v>0</v>
          </cell>
          <cell r="U1341">
            <v>0</v>
          </cell>
          <cell r="V1341">
            <v>0</v>
          </cell>
          <cell r="W1341">
            <v>0</v>
          </cell>
          <cell r="X1341">
            <v>0</v>
          </cell>
          <cell r="Y1341">
            <v>0</v>
          </cell>
          <cell r="Z1341">
            <v>0</v>
          </cell>
          <cell r="AA1341">
            <v>0</v>
          </cell>
          <cell r="AB1341">
            <v>0</v>
          </cell>
          <cell r="AC1341">
            <v>0</v>
          </cell>
          <cell r="AD1341">
            <v>0</v>
          </cell>
          <cell r="AE1341">
            <v>0</v>
          </cell>
          <cell r="AF1341">
            <v>0</v>
          </cell>
          <cell r="AG1341">
            <v>0</v>
          </cell>
          <cell r="AH1341">
            <v>0</v>
          </cell>
          <cell r="AI1341">
            <v>0</v>
          </cell>
          <cell r="AJ1341" t="str">
            <v>N</v>
          </cell>
        </row>
        <row r="1342">
          <cell r="A1342" t="str">
            <v>14-21-b</v>
          </cell>
          <cell r="B1342" t="str">
            <v>Providing and Fixing CP pillar-cock, heavy type : 1/2"</v>
          </cell>
          <cell r="C1342" t="str">
            <v>Each</v>
          </cell>
          <cell r="D1342" t="str">
            <v>52.08</v>
          </cell>
          <cell r="E1342" t="str">
            <v>602.63</v>
          </cell>
          <cell r="F1342" t="str">
            <v>Each</v>
          </cell>
          <cell r="G1342" t="str">
            <v>52.08</v>
          </cell>
          <cell r="H1342">
            <v>602.63</v>
          </cell>
          <cell r="I1342">
            <v>0</v>
          </cell>
          <cell r="J1342">
            <v>0</v>
          </cell>
          <cell r="K1342">
            <v>0</v>
          </cell>
          <cell r="L1342">
            <v>0</v>
          </cell>
          <cell r="M1342">
            <v>0</v>
          </cell>
          <cell r="N1342">
            <v>0</v>
          </cell>
          <cell r="O1342">
            <v>0</v>
          </cell>
          <cell r="P1342">
            <v>0</v>
          </cell>
          <cell r="Q1342">
            <v>0</v>
          </cell>
          <cell r="R1342">
            <v>0</v>
          </cell>
          <cell r="S1342">
            <v>0</v>
          </cell>
          <cell r="T1342">
            <v>0</v>
          </cell>
          <cell r="U1342">
            <v>0</v>
          </cell>
          <cell r="V1342">
            <v>0</v>
          </cell>
          <cell r="W1342">
            <v>0</v>
          </cell>
          <cell r="X1342">
            <v>0</v>
          </cell>
          <cell r="Y1342">
            <v>0</v>
          </cell>
          <cell r="Z1342">
            <v>0</v>
          </cell>
          <cell r="AA1342">
            <v>0</v>
          </cell>
          <cell r="AB1342">
            <v>0</v>
          </cell>
          <cell r="AC1342">
            <v>0</v>
          </cell>
          <cell r="AD1342">
            <v>0</v>
          </cell>
          <cell r="AE1342">
            <v>0</v>
          </cell>
          <cell r="AF1342">
            <v>0</v>
          </cell>
          <cell r="AG1342">
            <v>0</v>
          </cell>
          <cell r="AH1342">
            <v>0</v>
          </cell>
          <cell r="AI1342">
            <v>0</v>
          </cell>
          <cell r="AJ1342" t="str">
            <v>N</v>
          </cell>
        </row>
        <row r="1343">
          <cell r="A1343" t="str">
            <v>14-22-a</v>
          </cell>
          <cell r="B1343" t="str">
            <v>Providing and Fixing CP stop-cock, heavy type : 3/4"</v>
          </cell>
          <cell r="C1343" t="str">
            <v>Each</v>
          </cell>
          <cell r="D1343" t="str">
            <v>52.08</v>
          </cell>
          <cell r="E1343" t="str">
            <v>750.25</v>
          </cell>
          <cell r="F1343" t="str">
            <v>Each</v>
          </cell>
          <cell r="G1343" t="str">
            <v>52.08</v>
          </cell>
          <cell r="H1343">
            <v>750.25</v>
          </cell>
          <cell r="I1343">
            <v>0</v>
          </cell>
          <cell r="J1343">
            <v>0</v>
          </cell>
          <cell r="K1343">
            <v>0</v>
          </cell>
          <cell r="L1343">
            <v>0</v>
          </cell>
          <cell r="M1343">
            <v>0</v>
          </cell>
          <cell r="N1343">
            <v>0</v>
          </cell>
          <cell r="O1343">
            <v>0</v>
          </cell>
          <cell r="P1343">
            <v>0</v>
          </cell>
          <cell r="Q1343">
            <v>0</v>
          </cell>
          <cell r="R1343">
            <v>0</v>
          </cell>
          <cell r="S1343">
            <v>0</v>
          </cell>
          <cell r="T1343">
            <v>0</v>
          </cell>
          <cell r="U1343">
            <v>0</v>
          </cell>
          <cell r="V1343">
            <v>0</v>
          </cell>
          <cell r="W1343">
            <v>0</v>
          </cell>
          <cell r="X1343">
            <v>0</v>
          </cell>
          <cell r="Y1343">
            <v>0</v>
          </cell>
          <cell r="Z1343">
            <v>0</v>
          </cell>
          <cell r="AA1343">
            <v>0</v>
          </cell>
          <cell r="AB1343">
            <v>0</v>
          </cell>
          <cell r="AC1343">
            <v>0</v>
          </cell>
          <cell r="AD1343">
            <v>0</v>
          </cell>
          <cell r="AE1343">
            <v>0</v>
          </cell>
          <cell r="AF1343">
            <v>0</v>
          </cell>
          <cell r="AG1343">
            <v>0</v>
          </cell>
          <cell r="AH1343">
            <v>0</v>
          </cell>
          <cell r="AI1343">
            <v>0</v>
          </cell>
          <cell r="AJ1343" t="str">
            <v>N</v>
          </cell>
        </row>
        <row r="1344">
          <cell r="A1344" t="str">
            <v>14-22-b</v>
          </cell>
          <cell r="B1344" t="str">
            <v>Providing and Fixing CP stop-cock, heavy type : 1/2"</v>
          </cell>
          <cell r="C1344" t="str">
            <v>Each</v>
          </cell>
          <cell r="D1344" t="str">
            <v>52.08</v>
          </cell>
          <cell r="E1344" t="str">
            <v>441.70</v>
          </cell>
          <cell r="F1344" t="str">
            <v>Each</v>
          </cell>
          <cell r="G1344" t="str">
            <v>52.08</v>
          </cell>
          <cell r="H1344">
            <v>441.7</v>
          </cell>
          <cell r="I1344">
            <v>0</v>
          </cell>
          <cell r="J1344">
            <v>0</v>
          </cell>
          <cell r="K1344">
            <v>0</v>
          </cell>
          <cell r="L1344">
            <v>0</v>
          </cell>
          <cell r="M1344">
            <v>0</v>
          </cell>
          <cell r="N1344">
            <v>0</v>
          </cell>
          <cell r="O1344">
            <v>0</v>
          </cell>
          <cell r="P1344">
            <v>0</v>
          </cell>
          <cell r="Q1344">
            <v>0</v>
          </cell>
          <cell r="R1344">
            <v>0</v>
          </cell>
          <cell r="S1344">
            <v>0</v>
          </cell>
          <cell r="T1344">
            <v>0</v>
          </cell>
          <cell r="U1344">
            <v>0</v>
          </cell>
          <cell r="V1344">
            <v>0</v>
          </cell>
          <cell r="W1344">
            <v>0</v>
          </cell>
          <cell r="X1344">
            <v>0</v>
          </cell>
          <cell r="Y1344">
            <v>0</v>
          </cell>
          <cell r="Z1344">
            <v>0</v>
          </cell>
          <cell r="AA1344">
            <v>0</v>
          </cell>
          <cell r="AB1344">
            <v>0</v>
          </cell>
          <cell r="AC1344">
            <v>0</v>
          </cell>
          <cell r="AD1344">
            <v>0</v>
          </cell>
          <cell r="AE1344">
            <v>0</v>
          </cell>
          <cell r="AF1344">
            <v>0</v>
          </cell>
          <cell r="AG1344">
            <v>0</v>
          </cell>
          <cell r="AH1344">
            <v>0</v>
          </cell>
          <cell r="AI1344">
            <v>0</v>
          </cell>
          <cell r="AJ1344" t="str">
            <v>N</v>
          </cell>
        </row>
        <row r="1345">
          <cell r="A1345" t="str">
            <v>14-23</v>
          </cell>
          <cell r="B1345" t="str">
            <v>Providing and Fixing underground stop-cock 1/2" with CP cover</v>
          </cell>
          <cell r="C1345" t="str">
            <v>Each</v>
          </cell>
          <cell r="D1345" t="str">
            <v>59.52</v>
          </cell>
          <cell r="E1345" t="str">
            <v>488.10</v>
          </cell>
          <cell r="F1345" t="str">
            <v>Each</v>
          </cell>
          <cell r="G1345" t="str">
            <v>59.52</v>
          </cell>
          <cell r="H1345">
            <v>488.1</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cell r="AF1345">
            <v>0</v>
          </cell>
          <cell r="AG1345">
            <v>0</v>
          </cell>
          <cell r="AH1345">
            <v>0</v>
          </cell>
          <cell r="AI1345">
            <v>0</v>
          </cell>
          <cell r="AJ1345" t="str">
            <v>N</v>
          </cell>
        </row>
        <row r="1346">
          <cell r="A1346" t="str">
            <v>14-24-a</v>
          </cell>
          <cell r="B1346" t="str">
            <v>Providing and Fixing CP bib-cock, heavy type : 3/4"</v>
          </cell>
          <cell r="C1346" t="str">
            <v>Each</v>
          </cell>
          <cell r="D1346" t="str">
            <v>52.08</v>
          </cell>
          <cell r="E1346" t="str">
            <v>653.45</v>
          </cell>
          <cell r="F1346" t="str">
            <v>Each</v>
          </cell>
          <cell r="G1346" t="str">
            <v>52.08</v>
          </cell>
          <cell r="H1346">
            <v>653.45000000000005</v>
          </cell>
          <cell r="I1346">
            <v>0</v>
          </cell>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v>0</v>
          </cell>
          <cell r="AD1346">
            <v>0</v>
          </cell>
          <cell r="AE1346">
            <v>0</v>
          </cell>
          <cell r="AF1346">
            <v>0</v>
          </cell>
          <cell r="AG1346">
            <v>0</v>
          </cell>
          <cell r="AH1346">
            <v>0</v>
          </cell>
          <cell r="AI1346">
            <v>0</v>
          </cell>
          <cell r="AJ1346" t="str">
            <v>N</v>
          </cell>
        </row>
        <row r="1347">
          <cell r="A1347" t="str">
            <v>14-24-b</v>
          </cell>
          <cell r="B1347" t="str">
            <v>Providing and Fixing CP bib-cock, heavy type : 1/2"</v>
          </cell>
          <cell r="C1347" t="str">
            <v>Each</v>
          </cell>
          <cell r="D1347" t="str">
            <v>52.08</v>
          </cell>
          <cell r="E1347" t="str">
            <v>532.45</v>
          </cell>
          <cell r="F1347" t="str">
            <v>Each</v>
          </cell>
          <cell r="G1347" t="str">
            <v>52.08</v>
          </cell>
          <cell r="H1347">
            <v>532.45000000000005</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cell r="AF1347">
            <v>0</v>
          </cell>
          <cell r="AG1347">
            <v>0</v>
          </cell>
          <cell r="AH1347">
            <v>0</v>
          </cell>
          <cell r="AI1347">
            <v>0</v>
          </cell>
          <cell r="AJ1347" t="str">
            <v>N</v>
          </cell>
        </row>
        <row r="1348">
          <cell r="A1348" t="str">
            <v>14-25</v>
          </cell>
          <cell r="B1348" t="str">
            <v>Providing and Fixing 1/2" CP tee stop cock</v>
          </cell>
          <cell r="C1348" t="str">
            <v>Each</v>
          </cell>
          <cell r="D1348" t="str">
            <v>52.08</v>
          </cell>
          <cell r="E1348" t="str">
            <v>750.25</v>
          </cell>
          <cell r="F1348" t="str">
            <v>Each</v>
          </cell>
          <cell r="G1348" t="str">
            <v>52.08</v>
          </cell>
          <cell r="H1348">
            <v>750.25</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0</v>
          </cell>
          <cell r="AC1348">
            <v>0</v>
          </cell>
          <cell r="AD1348">
            <v>0</v>
          </cell>
          <cell r="AE1348">
            <v>0</v>
          </cell>
          <cell r="AF1348">
            <v>0</v>
          </cell>
          <cell r="AG1348">
            <v>0</v>
          </cell>
          <cell r="AH1348">
            <v>0</v>
          </cell>
          <cell r="AI1348">
            <v>0</v>
          </cell>
          <cell r="AJ1348" t="str">
            <v>N</v>
          </cell>
        </row>
        <row r="1349">
          <cell r="A1349" t="str">
            <v>14-26-a</v>
          </cell>
          <cell r="B1349" t="str">
            <v>Providing and Fixing CP shower rose : 1/2"x4"</v>
          </cell>
          <cell r="C1349" t="str">
            <v>Each</v>
          </cell>
          <cell r="D1349" t="str">
            <v>52.08</v>
          </cell>
          <cell r="E1349" t="str">
            <v>387.25</v>
          </cell>
          <cell r="F1349" t="str">
            <v>Each</v>
          </cell>
          <cell r="G1349" t="str">
            <v>52.08</v>
          </cell>
          <cell r="H1349">
            <v>387.25</v>
          </cell>
          <cell r="I1349">
            <v>0</v>
          </cell>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v>0</v>
          </cell>
          <cell r="AD1349">
            <v>0</v>
          </cell>
          <cell r="AE1349">
            <v>0</v>
          </cell>
          <cell r="AF1349">
            <v>0</v>
          </cell>
          <cell r="AG1349">
            <v>0</v>
          </cell>
          <cell r="AH1349">
            <v>0</v>
          </cell>
          <cell r="AI1349">
            <v>0</v>
          </cell>
          <cell r="AJ1349" t="str">
            <v>N</v>
          </cell>
        </row>
        <row r="1350">
          <cell r="A1350" t="str">
            <v>14-26-b</v>
          </cell>
          <cell r="B1350" t="str">
            <v>Providing and Fixing CP shower rose : 3/4"x6"</v>
          </cell>
          <cell r="C1350" t="str">
            <v>Each</v>
          </cell>
          <cell r="D1350" t="str">
            <v>52.08</v>
          </cell>
          <cell r="E1350" t="str">
            <v>508.25</v>
          </cell>
          <cell r="F1350" t="str">
            <v>Each</v>
          </cell>
          <cell r="G1350" t="str">
            <v>52.08</v>
          </cell>
          <cell r="H1350">
            <v>508.25</v>
          </cell>
          <cell r="I1350">
            <v>0</v>
          </cell>
          <cell r="J1350">
            <v>0</v>
          </cell>
          <cell r="K1350">
            <v>0</v>
          </cell>
          <cell r="L1350">
            <v>0</v>
          </cell>
          <cell r="M1350">
            <v>0</v>
          </cell>
          <cell r="N1350">
            <v>0</v>
          </cell>
          <cell r="O1350">
            <v>0</v>
          </cell>
          <cell r="P1350">
            <v>0</v>
          </cell>
          <cell r="Q1350">
            <v>0</v>
          </cell>
          <cell r="R1350">
            <v>0</v>
          </cell>
          <cell r="S1350">
            <v>0</v>
          </cell>
          <cell r="T1350">
            <v>0</v>
          </cell>
          <cell r="U1350">
            <v>0</v>
          </cell>
          <cell r="V1350">
            <v>0</v>
          </cell>
          <cell r="W1350">
            <v>0</v>
          </cell>
          <cell r="X1350">
            <v>0</v>
          </cell>
          <cell r="Y1350">
            <v>0</v>
          </cell>
          <cell r="Z1350">
            <v>0</v>
          </cell>
          <cell r="AA1350">
            <v>0</v>
          </cell>
          <cell r="AB1350">
            <v>0</v>
          </cell>
          <cell r="AC1350">
            <v>0</v>
          </cell>
          <cell r="AD1350">
            <v>0</v>
          </cell>
          <cell r="AE1350">
            <v>0</v>
          </cell>
          <cell r="AF1350">
            <v>0</v>
          </cell>
          <cell r="AG1350">
            <v>0</v>
          </cell>
          <cell r="AH1350">
            <v>0</v>
          </cell>
          <cell r="AI1350">
            <v>0</v>
          </cell>
          <cell r="AJ1350" t="str">
            <v>N</v>
          </cell>
        </row>
        <row r="1351">
          <cell r="A1351" t="str">
            <v>14-27</v>
          </cell>
          <cell r="B1351" t="str">
            <v>Providing and Fixing CP mixing valve for WHB, sink or shower</v>
          </cell>
          <cell r="C1351" t="str">
            <v>Each</v>
          </cell>
          <cell r="D1351" t="str">
            <v>52.08</v>
          </cell>
          <cell r="E1351" t="str">
            <v>2,115.13</v>
          </cell>
          <cell r="F1351" t="str">
            <v>Each</v>
          </cell>
          <cell r="G1351" t="str">
            <v>52.08</v>
          </cell>
          <cell r="H1351">
            <v>2115.13</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cell r="AF1351">
            <v>0</v>
          </cell>
          <cell r="AG1351">
            <v>0</v>
          </cell>
          <cell r="AH1351">
            <v>0</v>
          </cell>
          <cell r="AI1351">
            <v>0</v>
          </cell>
          <cell r="AJ1351" t="str">
            <v>N</v>
          </cell>
        </row>
        <row r="1352">
          <cell r="A1352" t="str">
            <v>14-28-a</v>
          </cell>
          <cell r="B1352" t="str">
            <v>Providing and Fixing gun metal peet / gate valve (screwed) 1¬" dia</v>
          </cell>
          <cell r="C1352" t="str">
            <v>Each</v>
          </cell>
          <cell r="D1352" t="str">
            <v>59.52</v>
          </cell>
          <cell r="E1352" t="str">
            <v>1,327.60</v>
          </cell>
          <cell r="F1352" t="str">
            <v>Each</v>
          </cell>
          <cell r="G1352" t="str">
            <v>59.52</v>
          </cell>
          <cell r="H1352">
            <v>1327.6</v>
          </cell>
          <cell r="I1352">
            <v>0</v>
          </cell>
          <cell r="J1352">
            <v>0</v>
          </cell>
          <cell r="K1352">
            <v>0</v>
          </cell>
          <cell r="L1352">
            <v>0</v>
          </cell>
          <cell r="M1352">
            <v>0</v>
          </cell>
          <cell r="N1352">
            <v>0</v>
          </cell>
          <cell r="O1352">
            <v>0</v>
          </cell>
          <cell r="P1352">
            <v>0</v>
          </cell>
          <cell r="Q1352">
            <v>0</v>
          </cell>
          <cell r="R1352">
            <v>0</v>
          </cell>
          <cell r="S1352">
            <v>0</v>
          </cell>
          <cell r="T1352">
            <v>0</v>
          </cell>
          <cell r="U1352">
            <v>0</v>
          </cell>
          <cell r="V1352">
            <v>0</v>
          </cell>
          <cell r="W1352">
            <v>0</v>
          </cell>
          <cell r="X1352">
            <v>0</v>
          </cell>
          <cell r="Y1352">
            <v>0</v>
          </cell>
          <cell r="Z1352">
            <v>0</v>
          </cell>
          <cell r="AA1352">
            <v>0</v>
          </cell>
          <cell r="AB1352">
            <v>0</v>
          </cell>
          <cell r="AC1352">
            <v>0</v>
          </cell>
          <cell r="AD1352">
            <v>0</v>
          </cell>
          <cell r="AE1352">
            <v>0</v>
          </cell>
          <cell r="AF1352">
            <v>0</v>
          </cell>
          <cell r="AG1352">
            <v>0</v>
          </cell>
          <cell r="AH1352">
            <v>0</v>
          </cell>
          <cell r="AI1352">
            <v>0</v>
          </cell>
          <cell r="AJ1352" t="str">
            <v>N</v>
          </cell>
        </row>
        <row r="1353">
          <cell r="A1353" t="str">
            <v>14-28-b</v>
          </cell>
          <cell r="B1353" t="str">
            <v>Providing and Fixing gun metal peet / gate valve (screwed) 1«" dia</v>
          </cell>
          <cell r="C1353" t="str">
            <v>Each</v>
          </cell>
          <cell r="D1353" t="str">
            <v>59.52</v>
          </cell>
          <cell r="E1353" t="str">
            <v>1,774.09</v>
          </cell>
          <cell r="F1353" t="str">
            <v>Each</v>
          </cell>
          <cell r="G1353" t="str">
            <v>59.52</v>
          </cell>
          <cell r="H1353">
            <v>1774.09</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cell r="AF1353">
            <v>0</v>
          </cell>
          <cell r="AG1353">
            <v>0</v>
          </cell>
          <cell r="AH1353">
            <v>0</v>
          </cell>
          <cell r="AI1353">
            <v>0</v>
          </cell>
          <cell r="AJ1353" t="str">
            <v>N</v>
          </cell>
        </row>
        <row r="1354">
          <cell r="A1354" t="str">
            <v>14-28-c</v>
          </cell>
          <cell r="B1354" t="str">
            <v>Providing and Fixing gun metal peet / gate valve (screwed) 2" dia</v>
          </cell>
          <cell r="C1354" t="str">
            <v>Each</v>
          </cell>
          <cell r="D1354" t="str">
            <v>59.52</v>
          </cell>
          <cell r="E1354" t="str">
            <v>1,811.60</v>
          </cell>
          <cell r="F1354" t="str">
            <v>Each</v>
          </cell>
          <cell r="G1354" t="str">
            <v>59.52</v>
          </cell>
          <cell r="H1354">
            <v>1811.6</v>
          </cell>
          <cell r="I1354">
            <v>0</v>
          </cell>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0</v>
          </cell>
          <cell r="AB1354">
            <v>0</v>
          </cell>
          <cell r="AC1354">
            <v>0</v>
          </cell>
          <cell r="AD1354">
            <v>0</v>
          </cell>
          <cell r="AE1354">
            <v>0</v>
          </cell>
          <cell r="AF1354">
            <v>0</v>
          </cell>
          <cell r="AG1354">
            <v>0</v>
          </cell>
          <cell r="AH1354">
            <v>0</v>
          </cell>
          <cell r="AI1354">
            <v>0</v>
          </cell>
          <cell r="AJ1354" t="str">
            <v>N</v>
          </cell>
        </row>
        <row r="1355">
          <cell r="A1355" t="str">
            <v>14-28-d</v>
          </cell>
          <cell r="B1355" t="str">
            <v>Providing and Fixing gun metal peet / gate valve (screwed) 2«" dia</v>
          </cell>
          <cell r="C1355" t="str">
            <v>Each</v>
          </cell>
          <cell r="D1355" t="str">
            <v>59.52</v>
          </cell>
          <cell r="E1355" t="str">
            <v>5,544.45</v>
          </cell>
          <cell r="F1355" t="str">
            <v>Each</v>
          </cell>
          <cell r="G1355" t="str">
            <v>59.52</v>
          </cell>
          <cell r="H1355">
            <v>5544.45</v>
          </cell>
          <cell r="I1355">
            <v>0</v>
          </cell>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0</v>
          </cell>
          <cell r="AC1355">
            <v>0</v>
          </cell>
          <cell r="AD1355">
            <v>0</v>
          </cell>
          <cell r="AE1355">
            <v>0</v>
          </cell>
          <cell r="AF1355">
            <v>0</v>
          </cell>
          <cell r="AG1355">
            <v>0</v>
          </cell>
          <cell r="AH1355">
            <v>0</v>
          </cell>
          <cell r="AI1355">
            <v>0</v>
          </cell>
          <cell r="AJ1355" t="str">
            <v>N</v>
          </cell>
        </row>
        <row r="1356">
          <cell r="A1356" t="str">
            <v>14-28-e</v>
          </cell>
          <cell r="B1356" t="str">
            <v>Providing and Fixing gun metal peet / gate valve (screwed) 3" dia</v>
          </cell>
          <cell r="C1356" t="str">
            <v>Each</v>
          </cell>
          <cell r="D1356" t="str">
            <v>59.52</v>
          </cell>
          <cell r="E1356" t="str">
            <v>5,988.52</v>
          </cell>
          <cell r="F1356" t="str">
            <v>Each</v>
          </cell>
          <cell r="G1356" t="str">
            <v>59.52</v>
          </cell>
          <cell r="H1356">
            <v>5988.52</v>
          </cell>
          <cell r="I1356">
            <v>0</v>
          </cell>
          <cell r="J1356">
            <v>0</v>
          </cell>
          <cell r="K1356">
            <v>0</v>
          </cell>
          <cell r="L1356">
            <v>0</v>
          </cell>
          <cell r="M1356">
            <v>0</v>
          </cell>
          <cell r="N1356">
            <v>0</v>
          </cell>
          <cell r="O1356">
            <v>0</v>
          </cell>
          <cell r="P1356">
            <v>0</v>
          </cell>
          <cell r="Q1356">
            <v>0</v>
          </cell>
          <cell r="R1356">
            <v>0</v>
          </cell>
          <cell r="S1356">
            <v>0</v>
          </cell>
          <cell r="T1356">
            <v>0</v>
          </cell>
          <cell r="U1356">
            <v>0</v>
          </cell>
          <cell r="V1356">
            <v>0</v>
          </cell>
          <cell r="W1356">
            <v>0</v>
          </cell>
          <cell r="X1356">
            <v>0</v>
          </cell>
          <cell r="Y1356">
            <v>0</v>
          </cell>
          <cell r="Z1356">
            <v>0</v>
          </cell>
          <cell r="AA1356">
            <v>0</v>
          </cell>
          <cell r="AB1356">
            <v>0</v>
          </cell>
          <cell r="AC1356">
            <v>0</v>
          </cell>
          <cell r="AD1356">
            <v>0</v>
          </cell>
          <cell r="AE1356">
            <v>0</v>
          </cell>
          <cell r="AF1356">
            <v>0</v>
          </cell>
          <cell r="AG1356">
            <v>0</v>
          </cell>
          <cell r="AH1356">
            <v>0</v>
          </cell>
          <cell r="AI1356">
            <v>0</v>
          </cell>
          <cell r="AJ1356" t="str">
            <v>N</v>
          </cell>
        </row>
        <row r="1357">
          <cell r="A1357" t="str">
            <v>14-29-a</v>
          </cell>
          <cell r="B1357" t="str">
            <v>Providing and Fixing CP or brass oxidized swan-neck cock 1/2" dia : Single way</v>
          </cell>
          <cell r="C1357" t="str">
            <v>Each</v>
          </cell>
          <cell r="D1357" t="str">
            <v>52.08</v>
          </cell>
          <cell r="E1357" t="str">
            <v>792.60</v>
          </cell>
          <cell r="F1357" t="str">
            <v>Each</v>
          </cell>
          <cell r="G1357" t="str">
            <v>52.08</v>
          </cell>
          <cell r="H1357">
            <v>792.6</v>
          </cell>
          <cell r="I1357">
            <v>0</v>
          </cell>
          <cell r="J1357">
            <v>0</v>
          </cell>
          <cell r="K1357">
            <v>0</v>
          </cell>
          <cell r="L1357">
            <v>0</v>
          </cell>
          <cell r="M1357">
            <v>0</v>
          </cell>
          <cell r="N1357">
            <v>0</v>
          </cell>
          <cell r="O1357">
            <v>0</v>
          </cell>
          <cell r="P1357">
            <v>0</v>
          </cell>
          <cell r="Q1357">
            <v>0</v>
          </cell>
          <cell r="R1357">
            <v>0</v>
          </cell>
          <cell r="S1357">
            <v>0</v>
          </cell>
          <cell r="T1357">
            <v>0</v>
          </cell>
          <cell r="U1357">
            <v>0</v>
          </cell>
          <cell r="V1357">
            <v>0</v>
          </cell>
          <cell r="W1357">
            <v>0</v>
          </cell>
          <cell r="X1357">
            <v>0</v>
          </cell>
          <cell r="Y1357">
            <v>0</v>
          </cell>
          <cell r="Z1357">
            <v>0</v>
          </cell>
          <cell r="AA1357">
            <v>0</v>
          </cell>
          <cell r="AB1357">
            <v>0</v>
          </cell>
          <cell r="AC1357">
            <v>0</v>
          </cell>
          <cell r="AD1357">
            <v>0</v>
          </cell>
          <cell r="AE1357">
            <v>0</v>
          </cell>
          <cell r="AF1357">
            <v>0</v>
          </cell>
          <cell r="AG1357">
            <v>0</v>
          </cell>
          <cell r="AH1357">
            <v>0</v>
          </cell>
          <cell r="AI1357">
            <v>0</v>
          </cell>
          <cell r="AJ1357" t="str">
            <v>N</v>
          </cell>
        </row>
        <row r="1358">
          <cell r="A1358" t="str">
            <v>14-29-b</v>
          </cell>
          <cell r="B1358" t="str">
            <v>Providing and Fixing CP or brass oxidized swan-neck cock 1/2" dia : Double way</v>
          </cell>
          <cell r="C1358" t="str">
            <v>Each</v>
          </cell>
          <cell r="D1358" t="str">
            <v>59.52</v>
          </cell>
          <cell r="E1358" t="str">
            <v>2,174.60</v>
          </cell>
          <cell r="F1358" t="str">
            <v>Each</v>
          </cell>
          <cell r="G1358" t="str">
            <v>59.52</v>
          </cell>
          <cell r="H1358">
            <v>2174.6</v>
          </cell>
          <cell r="I1358">
            <v>0</v>
          </cell>
          <cell r="J1358">
            <v>0</v>
          </cell>
          <cell r="K1358">
            <v>0</v>
          </cell>
          <cell r="L1358">
            <v>0</v>
          </cell>
          <cell r="M1358">
            <v>0</v>
          </cell>
          <cell r="N1358">
            <v>0</v>
          </cell>
          <cell r="O1358">
            <v>0</v>
          </cell>
          <cell r="P1358">
            <v>0</v>
          </cell>
          <cell r="Q1358">
            <v>0</v>
          </cell>
          <cell r="R1358">
            <v>0</v>
          </cell>
          <cell r="S1358">
            <v>0</v>
          </cell>
          <cell r="T1358">
            <v>0</v>
          </cell>
          <cell r="U1358">
            <v>0</v>
          </cell>
          <cell r="V1358">
            <v>0</v>
          </cell>
          <cell r="W1358">
            <v>0</v>
          </cell>
          <cell r="X1358">
            <v>0</v>
          </cell>
          <cell r="Y1358">
            <v>0</v>
          </cell>
          <cell r="Z1358">
            <v>0</v>
          </cell>
          <cell r="AA1358">
            <v>0</v>
          </cell>
          <cell r="AB1358">
            <v>0</v>
          </cell>
          <cell r="AC1358">
            <v>0</v>
          </cell>
          <cell r="AD1358">
            <v>0</v>
          </cell>
          <cell r="AE1358">
            <v>0</v>
          </cell>
          <cell r="AF1358">
            <v>0</v>
          </cell>
          <cell r="AG1358">
            <v>0</v>
          </cell>
          <cell r="AH1358">
            <v>0</v>
          </cell>
          <cell r="AI1358">
            <v>0</v>
          </cell>
          <cell r="AJ1358" t="str">
            <v>N</v>
          </cell>
        </row>
        <row r="1359">
          <cell r="A1359" t="str">
            <v>14-29-c</v>
          </cell>
          <cell r="B1359" t="str">
            <v>Providing and Fixing CP or brass oxidized swan-neck cock 1/2" dia : Three way</v>
          </cell>
          <cell r="C1359" t="str">
            <v>Each</v>
          </cell>
          <cell r="D1359" t="str">
            <v>74.40</v>
          </cell>
          <cell r="E1359" t="str">
            <v>2,512.55</v>
          </cell>
          <cell r="F1359" t="str">
            <v>Each</v>
          </cell>
          <cell r="G1359" t="str">
            <v>74.40</v>
          </cell>
          <cell r="H1359">
            <v>2512.5500000000002</v>
          </cell>
          <cell r="I1359">
            <v>0</v>
          </cell>
          <cell r="J1359">
            <v>0</v>
          </cell>
          <cell r="K1359">
            <v>0</v>
          </cell>
          <cell r="L1359">
            <v>0</v>
          </cell>
          <cell r="M1359">
            <v>0</v>
          </cell>
          <cell r="N1359">
            <v>0</v>
          </cell>
          <cell r="O1359">
            <v>0</v>
          </cell>
          <cell r="P1359">
            <v>0</v>
          </cell>
          <cell r="Q1359">
            <v>0</v>
          </cell>
          <cell r="R1359">
            <v>0</v>
          </cell>
          <cell r="S1359">
            <v>0</v>
          </cell>
          <cell r="T1359">
            <v>0</v>
          </cell>
          <cell r="U1359">
            <v>0</v>
          </cell>
          <cell r="V1359">
            <v>0</v>
          </cell>
          <cell r="W1359">
            <v>0</v>
          </cell>
          <cell r="X1359">
            <v>0</v>
          </cell>
          <cell r="Y1359">
            <v>0</v>
          </cell>
          <cell r="Z1359">
            <v>0</v>
          </cell>
          <cell r="AA1359">
            <v>0</v>
          </cell>
          <cell r="AB1359">
            <v>0</v>
          </cell>
          <cell r="AC1359">
            <v>0</v>
          </cell>
          <cell r="AD1359">
            <v>0</v>
          </cell>
          <cell r="AE1359">
            <v>0</v>
          </cell>
          <cell r="AF1359">
            <v>0</v>
          </cell>
          <cell r="AG1359">
            <v>0</v>
          </cell>
          <cell r="AH1359">
            <v>0</v>
          </cell>
          <cell r="AI1359">
            <v>0</v>
          </cell>
          <cell r="AJ1359" t="str">
            <v>N</v>
          </cell>
        </row>
        <row r="1360">
          <cell r="A1360" t="str">
            <v>14-30-a</v>
          </cell>
          <cell r="B1360" t="str">
            <v>Providing and Fixing brass union 1/2" dia</v>
          </cell>
          <cell r="C1360" t="str">
            <v>Each</v>
          </cell>
          <cell r="D1360" t="str">
            <v>52.08</v>
          </cell>
          <cell r="E1360" t="str">
            <v>290.45</v>
          </cell>
          <cell r="F1360" t="str">
            <v>Each</v>
          </cell>
          <cell r="G1360" t="str">
            <v>52.08</v>
          </cell>
          <cell r="H1360">
            <v>290.45</v>
          </cell>
          <cell r="I1360">
            <v>0</v>
          </cell>
          <cell r="J1360">
            <v>0</v>
          </cell>
          <cell r="K1360">
            <v>0</v>
          </cell>
          <cell r="L1360">
            <v>0</v>
          </cell>
          <cell r="M1360">
            <v>0</v>
          </cell>
          <cell r="N1360">
            <v>0</v>
          </cell>
          <cell r="O1360">
            <v>0</v>
          </cell>
          <cell r="P1360">
            <v>0</v>
          </cell>
          <cell r="Q1360">
            <v>0</v>
          </cell>
          <cell r="R1360">
            <v>0</v>
          </cell>
          <cell r="S1360">
            <v>0</v>
          </cell>
          <cell r="T1360">
            <v>0</v>
          </cell>
          <cell r="U1360">
            <v>0</v>
          </cell>
          <cell r="V1360">
            <v>0</v>
          </cell>
          <cell r="W1360">
            <v>0</v>
          </cell>
          <cell r="X1360">
            <v>0</v>
          </cell>
          <cell r="Y1360">
            <v>0</v>
          </cell>
          <cell r="Z1360">
            <v>0</v>
          </cell>
          <cell r="AA1360">
            <v>0</v>
          </cell>
          <cell r="AB1360">
            <v>0</v>
          </cell>
          <cell r="AC1360">
            <v>0</v>
          </cell>
          <cell r="AD1360">
            <v>0</v>
          </cell>
          <cell r="AE1360">
            <v>0</v>
          </cell>
          <cell r="AF1360">
            <v>0</v>
          </cell>
          <cell r="AG1360">
            <v>0</v>
          </cell>
          <cell r="AH1360">
            <v>0</v>
          </cell>
          <cell r="AI1360">
            <v>0</v>
          </cell>
          <cell r="AJ1360" t="str">
            <v>N</v>
          </cell>
        </row>
        <row r="1361">
          <cell r="A1361" t="str">
            <v>14-30-b</v>
          </cell>
          <cell r="B1361" t="str">
            <v>Providing and Fixing brass union 3/4" dia</v>
          </cell>
          <cell r="C1361" t="str">
            <v>Each</v>
          </cell>
          <cell r="D1361" t="str">
            <v>52.08</v>
          </cell>
          <cell r="E1361" t="str">
            <v>430.81</v>
          </cell>
          <cell r="F1361" t="str">
            <v>Each</v>
          </cell>
          <cell r="G1361" t="str">
            <v>52.08</v>
          </cell>
          <cell r="H1361">
            <v>430.81</v>
          </cell>
          <cell r="I1361">
            <v>0</v>
          </cell>
          <cell r="J1361">
            <v>0</v>
          </cell>
          <cell r="K1361">
            <v>0</v>
          </cell>
          <cell r="L1361">
            <v>0</v>
          </cell>
          <cell r="M1361">
            <v>0</v>
          </cell>
          <cell r="N1361">
            <v>0</v>
          </cell>
          <cell r="O1361">
            <v>0</v>
          </cell>
          <cell r="P1361">
            <v>0</v>
          </cell>
          <cell r="Q1361">
            <v>0</v>
          </cell>
          <cell r="R1361">
            <v>0</v>
          </cell>
          <cell r="S1361">
            <v>0</v>
          </cell>
          <cell r="T1361">
            <v>0</v>
          </cell>
          <cell r="U1361">
            <v>0</v>
          </cell>
          <cell r="V1361">
            <v>0</v>
          </cell>
          <cell r="W1361">
            <v>0</v>
          </cell>
          <cell r="X1361">
            <v>0</v>
          </cell>
          <cell r="Y1361">
            <v>0</v>
          </cell>
          <cell r="Z1361">
            <v>0</v>
          </cell>
          <cell r="AA1361">
            <v>0</v>
          </cell>
          <cell r="AB1361">
            <v>0</v>
          </cell>
          <cell r="AC1361">
            <v>0</v>
          </cell>
          <cell r="AD1361">
            <v>0</v>
          </cell>
          <cell r="AE1361">
            <v>0</v>
          </cell>
          <cell r="AF1361">
            <v>0</v>
          </cell>
          <cell r="AG1361">
            <v>0</v>
          </cell>
          <cell r="AH1361">
            <v>0</v>
          </cell>
          <cell r="AI1361">
            <v>0</v>
          </cell>
          <cell r="AJ1361" t="str">
            <v>N</v>
          </cell>
        </row>
        <row r="1362">
          <cell r="A1362" t="str">
            <v>14-31-a</v>
          </cell>
          <cell r="B1362" t="str">
            <v>Providing and Fixing CI floor trap including CI grating &amp; concrete chamber all round : 4"x2"</v>
          </cell>
          <cell r="C1362" t="str">
            <v>Each</v>
          </cell>
          <cell r="D1362" t="str">
            <v>117.80</v>
          </cell>
          <cell r="E1362" t="str">
            <v>380.37</v>
          </cell>
          <cell r="F1362" t="str">
            <v>Each</v>
          </cell>
          <cell r="G1362" t="str">
            <v>117.80</v>
          </cell>
          <cell r="H1362">
            <v>380.37</v>
          </cell>
          <cell r="I1362">
            <v>0</v>
          </cell>
          <cell r="J1362">
            <v>0</v>
          </cell>
          <cell r="K1362">
            <v>0</v>
          </cell>
          <cell r="L1362">
            <v>0</v>
          </cell>
          <cell r="M1362">
            <v>0</v>
          </cell>
          <cell r="N1362">
            <v>0</v>
          </cell>
          <cell r="O1362">
            <v>0</v>
          </cell>
          <cell r="P1362">
            <v>0</v>
          </cell>
          <cell r="Q1362">
            <v>0</v>
          </cell>
          <cell r="R1362">
            <v>0</v>
          </cell>
          <cell r="S1362">
            <v>0</v>
          </cell>
          <cell r="T1362">
            <v>0</v>
          </cell>
          <cell r="U1362">
            <v>0</v>
          </cell>
          <cell r="V1362">
            <v>0</v>
          </cell>
          <cell r="W1362">
            <v>0</v>
          </cell>
          <cell r="X1362">
            <v>0</v>
          </cell>
          <cell r="Y1362">
            <v>0</v>
          </cell>
          <cell r="Z1362">
            <v>0</v>
          </cell>
          <cell r="AA1362">
            <v>0</v>
          </cell>
          <cell r="AB1362">
            <v>0</v>
          </cell>
          <cell r="AC1362">
            <v>0</v>
          </cell>
          <cell r="AD1362">
            <v>0</v>
          </cell>
          <cell r="AE1362">
            <v>0</v>
          </cell>
          <cell r="AF1362">
            <v>0</v>
          </cell>
          <cell r="AG1362">
            <v>0</v>
          </cell>
          <cell r="AH1362">
            <v>0</v>
          </cell>
          <cell r="AI1362">
            <v>0</v>
          </cell>
          <cell r="AJ1362" t="str">
            <v>N</v>
          </cell>
        </row>
        <row r="1363">
          <cell r="A1363" t="str">
            <v>14-31-b</v>
          </cell>
          <cell r="B1363" t="str">
            <v>Providing and Fixing CI floor trap including CI grating &amp; concrete chamber all round : 4"x3"</v>
          </cell>
          <cell r="C1363" t="str">
            <v>Each</v>
          </cell>
          <cell r="D1363" t="str">
            <v>117.80</v>
          </cell>
          <cell r="E1363" t="str">
            <v>671.98</v>
          </cell>
          <cell r="F1363" t="str">
            <v>Each</v>
          </cell>
          <cell r="G1363" t="str">
            <v>117.80</v>
          </cell>
          <cell r="H1363">
            <v>671.98</v>
          </cell>
          <cell r="I1363">
            <v>0</v>
          </cell>
          <cell r="J1363">
            <v>0</v>
          </cell>
          <cell r="K1363">
            <v>0</v>
          </cell>
          <cell r="L1363">
            <v>0</v>
          </cell>
          <cell r="M1363">
            <v>0</v>
          </cell>
          <cell r="N1363">
            <v>0</v>
          </cell>
          <cell r="O1363">
            <v>0</v>
          </cell>
          <cell r="P1363">
            <v>0</v>
          </cell>
          <cell r="Q1363">
            <v>0</v>
          </cell>
          <cell r="R1363">
            <v>0</v>
          </cell>
          <cell r="S1363">
            <v>0</v>
          </cell>
          <cell r="T1363">
            <v>0</v>
          </cell>
          <cell r="U1363">
            <v>0</v>
          </cell>
          <cell r="V1363">
            <v>0</v>
          </cell>
          <cell r="W1363">
            <v>0</v>
          </cell>
          <cell r="X1363">
            <v>0</v>
          </cell>
          <cell r="Y1363">
            <v>0</v>
          </cell>
          <cell r="Z1363">
            <v>0</v>
          </cell>
          <cell r="AA1363">
            <v>0</v>
          </cell>
          <cell r="AB1363">
            <v>0</v>
          </cell>
          <cell r="AC1363">
            <v>0</v>
          </cell>
          <cell r="AD1363">
            <v>0</v>
          </cell>
          <cell r="AE1363">
            <v>0</v>
          </cell>
          <cell r="AF1363">
            <v>0</v>
          </cell>
          <cell r="AG1363">
            <v>0</v>
          </cell>
          <cell r="AH1363">
            <v>0</v>
          </cell>
          <cell r="AI1363">
            <v>0</v>
          </cell>
          <cell r="AJ1363" t="str">
            <v>N</v>
          </cell>
        </row>
        <row r="1364">
          <cell r="A1364" t="str">
            <v>14-32-a</v>
          </cell>
          <cell r="B1364" t="str">
            <v>Providing and Fixing 'P' trap including GI grating &amp; PCC chamber 4" of cast iron</v>
          </cell>
          <cell r="C1364" t="str">
            <v>Each</v>
          </cell>
          <cell r="D1364" t="str">
            <v>106.02</v>
          </cell>
          <cell r="E1364" t="str">
            <v>829.60</v>
          </cell>
          <cell r="F1364" t="str">
            <v>Each</v>
          </cell>
          <cell r="G1364" t="str">
            <v>106.02</v>
          </cell>
          <cell r="H1364">
            <v>829.6</v>
          </cell>
          <cell r="I1364">
            <v>0</v>
          </cell>
          <cell r="J1364">
            <v>0</v>
          </cell>
          <cell r="K1364">
            <v>0</v>
          </cell>
          <cell r="L1364">
            <v>0</v>
          </cell>
          <cell r="M1364">
            <v>0</v>
          </cell>
          <cell r="N1364">
            <v>0</v>
          </cell>
          <cell r="O1364">
            <v>0</v>
          </cell>
          <cell r="P1364">
            <v>0</v>
          </cell>
          <cell r="Q1364">
            <v>0</v>
          </cell>
          <cell r="R1364">
            <v>0</v>
          </cell>
          <cell r="S1364">
            <v>0</v>
          </cell>
          <cell r="T1364">
            <v>0</v>
          </cell>
          <cell r="U1364">
            <v>0</v>
          </cell>
          <cell r="V1364">
            <v>0</v>
          </cell>
          <cell r="W1364">
            <v>0</v>
          </cell>
          <cell r="X1364">
            <v>0</v>
          </cell>
          <cell r="Y1364">
            <v>0</v>
          </cell>
          <cell r="Z1364">
            <v>0</v>
          </cell>
          <cell r="AA1364">
            <v>0</v>
          </cell>
          <cell r="AB1364">
            <v>0</v>
          </cell>
          <cell r="AC1364">
            <v>0</v>
          </cell>
          <cell r="AD1364">
            <v>0</v>
          </cell>
          <cell r="AE1364">
            <v>0</v>
          </cell>
          <cell r="AF1364">
            <v>0</v>
          </cell>
          <cell r="AG1364">
            <v>0</v>
          </cell>
          <cell r="AH1364">
            <v>0</v>
          </cell>
          <cell r="AI1364">
            <v>0</v>
          </cell>
          <cell r="AJ1364" t="str">
            <v>N</v>
          </cell>
        </row>
        <row r="1365">
          <cell r="A1365" t="str">
            <v>14-32-b</v>
          </cell>
          <cell r="B1365" t="str">
            <v>Providing and Fixing 'P' trap including GI grating &amp; PCC chamber 4" glazed</v>
          </cell>
          <cell r="C1365" t="str">
            <v>Each</v>
          </cell>
          <cell r="D1365" t="str">
            <v>106.02</v>
          </cell>
          <cell r="E1365" t="str">
            <v>309.30</v>
          </cell>
          <cell r="F1365" t="str">
            <v>Each</v>
          </cell>
          <cell r="G1365" t="str">
            <v>106.02</v>
          </cell>
          <cell r="H1365">
            <v>309.3</v>
          </cell>
          <cell r="I1365">
            <v>0</v>
          </cell>
          <cell r="J1365">
            <v>0</v>
          </cell>
          <cell r="K1365">
            <v>0</v>
          </cell>
          <cell r="L1365">
            <v>0</v>
          </cell>
          <cell r="M1365">
            <v>0</v>
          </cell>
          <cell r="N1365">
            <v>0</v>
          </cell>
          <cell r="O1365">
            <v>0</v>
          </cell>
          <cell r="P1365">
            <v>0</v>
          </cell>
          <cell r="Q1365">
            <v>0</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cell r="AF1365">
            <v>0</v>
          </cell>
          <cell r="AG1365">
            <v>0</v>
          </cell>
          <cell r="AH1365">
            <v>0</v>
          </cell>
          <cell r="AI1365">
            <v>0</v>
          </cell>
          <cell r="AJ1365" t="str">
            <v>N</v>
          </cell>
        </row>
        <row r="1366">
          <cell r="A1366" t="str">
            <v>14-33</v>
          </cell>
          <cell r="B1366" t="str">
            <v>Providing and Fixing 4" gully trap with PCC, including masonry chamber 1'x1' and PVC grating 6"x6"</v>
          </cell>
          <cell r="C1366" t="str">
            <v>Each</v>
          </cell>
          <cell r="D1366" t="str">
            <v>176.70</v>
          </cell>
          <cell r="E1366" t="str">
            <v>606.25</v>
          </cell>
          <cell r="F1366" t="str">
            <v>Each</v>
          </cell>
          <cell r="G1366" t="str">
            <v>176.70</v>
          </cell>
          <cell r="H1366">
            <v>606.25</v>
          </cell>
          <cell r="I1366">
            <v>0</v>
          </cell>
          <cell r="J1366">
            <v>0</v>
          </cell>
          <cell r="K1366">
            <v>0</v>
          </cell>
          <cell r="L1366">
            <v>0</v>
          </cell>
          <cell r="M1366">
            <v>0</v>
          </cell>
          <cell r="N1366">
            <v>0</v>
          </cell>
          <cell r="O1366">
            <v>0</v>
          </cell>
          <cell r="P1366">
            <v>0</v>
          </cell>
          <cell r="Q1366">
            <v>0</v>
          </cell>
          <cell r="R1366">
            <v>0</v>
          </cell>
          <cell r="S1366">
            <v>0</v>
          </cell>
          <cell r="T1366">
            <v>0</v>
          </cell>
          <cell r="U1366">
            <v>0</v>
          </cell>
          <cell r="V1366">
            <v>0</v>
          </cell>
          <cell r="W1366">
            <v>0</v>
          </cell>
          <cell r="X1366">
            <v>0</v>
          </cell>
          <cell r="Y1366">
            <v>0</v>
          </cell>
          <cell r="Z1366">
            <v>0</v>
          </cell>
          <cell r="AA1366">
            <v>0</v>
          </cell>
          <cell r="AB1366">
            <v>0</v>
          </cell>
          <cell r="AC1366">
            <v>0</v>
          </cell>
          <cell r="AD1366">
            <v>0</v>
          </cell>
          <cell r="AE1366">
            <v>0</v>
          </cell>
          <cell r="AF1366">
            <v>0</v>
          </cell>
          <cell r="AG1366">
            <v>0</v>
          </cell>
          <cell r="AH1366">
            <v>0</v>
          </cell>
          <cell r="AI1366">
            <v>0</v>
          </cell>
          <cell r="AJ1366" t="str">
            <v>N</v>
          </cell>
        </row>
        <row r="1367">
          <cell r="A1367" t="str">
            <v>14-34-a-01</v>
          </cell>
          <cell r="B1367" t="str">
            <v>Providing and fitting CI soil pipe with : Lead &amp; yarn caulked joint : 4" dia.</v>
          </cell>
          <cell r="C1367" t="str">
            <v>Rft</v>
          </cell>
          <cell r="D1367" t="str">
            <v>35.91</v>
          </cell>
          <cell r="E1367" t="str">
            <v>671.16</v>
          </cell>
          <cell r="F1367" t="str">
            <v>m</v>
          </cell>
          <cell r="G1367" t="str">
            <v>117.83</v>
          </cell>
          <cell r="H1367">
            <v>2201.98</v>
          </cell>
          <cell r="I1367">
            <v>0</v>
          </cell>
          <cell r="J1367">
            <v>0</v>
          </cell>
          <cell r="K1367">
            <v>0</v>
          </cell>
          <cell r="L1367">
            <v>0</v>
          </cell>
          <cell r="M1367">
            <v>0</v>
          </cell>
          <cell r="N1367">
            <v>0</v>
          </cell>
          <cell r="O1367">
            <v>0</v>
          </cell>
          <cell r="P1367">
            <v>0</v>
          </cell>
          <cell r="Q1367">
            <v>0</v>
          </cell>
          <cell r="R1367">
            <v>0</v>
          </cell>
          <cell r="S1367">
            <v>0</v>
          </cell>
          <cell r="T1367">
            <v>0</v>
          </cell>
          <cell r="U1367">
            <v>0</v>
          </cell>
          <cell r="V1367">
            <v>0</v>
          </cell>
          <cell r="W1367">
            <v>0</v>
          </cell>
          <cell r="X1367">
            <v>0</v>
          </cell>
          <cell r="Y1367">
            <v>0</v>
          </cell>
          <cell r="Z1367">
            <v>0</v>
          </cell>
          <cell r="AA1367">
            <v>0</v>
          </cell>
          <cell r="AB1367">
            <v>0</v>
          </cell>
          <cell r="AC1367">
            <v>0</v>
          </cell>
          <cell r="AD1367">
            <v>0</v>
          </cell>
          <cell r="AE1367">
            <v>0</v>
          </cell>
          <cell r="AF1367">
            <v>0</v>
          </cell>
          <cell r="AG1367">
            <v>0</v>
          </cell>
          <cell r="AH1367">
            <v>0</v>
          </cell>
          <cell r="AI1367">
            <v>0</v>
          </cell>
          <cell r="AJ1367" t="str">
            <v>N</v>
          </cell>
        </row>
        <row r="1368">
          <cell r="A1368" t="str">
            <v>14-34-a-02</v>
          </cell>
          <cell r="B1368" t="str">
            <v>Providing and fitting CI soil pipe with : Lead &amp; yarn caulked joint : 2" dia.</v>
          </cell>
          <cell r="C1368" t="str">
            <v>Rft</v>
          </cell>
          <cell r="D1368" t="str">
            <v>17.96</v>
          </cell>
          <cell r="E1368" t="str">
            <v>337.40</v>
          </cell>
          <cell r="F1368" t="str">
            <v>m</v>
          </cell>
          <cell r="G1368" t="str">
            <v>58.92</v>
          </cell>
          <cell r="H1368">
            <v>1106.95</v>
          </cell>
          <cell r="I1368">
            <v>0</v>
          </cell>
          <cell r="J1368">
            <v>0</v>
          </cell>
          <cell r="K1368">
            <v>0</v>
          </cell>
          <cell r="L1368">
            <v>0</v>
          </cell>
          <cell r="M1368">
            <v>0</v>
          </cell>
          <cell r="N1368">
            <v>0</v>
          </cell>
          <cell r="O1368">
            <v>0</v>
          </cell>
          <cell r="P1368">
            <v>0</v>
          </cell>
          <cell r="Q1368">
            <v>0</v>
          </cell>
          <cell r="R1368">
            <v>0</v>
          </cell>
          <cell r="S1368">
            <v>0</v>
          </cell>
          <cell r="T1368">
            <v>0</v>
          </cell>
          <cell r="U1368">
            <v>0</v>
          </cell>
          <cell r="V1368">
            <v>0</v>
          </cell>
          <cell r="W1368">
            <v>0</v>
          </cell>
          <cell r="X1368">
            <v>0</v>
          </cell>
          <cell r="Y1368">
            <v>0</v>
          </cell>
          <cell r="Z1368">
            <v>0</v>
          </cell>
          <cell r="AA1368">
            <v>0</v>
          </cell>
          <cell r="AB1368">
            <v>0</v>
          </cell>
          <cell r="AC1368">
            <v>0</v>
          </cell>
          <cell r="AD1368">
            <v>0</v>
          </cell>
          <cell r="AE1368">
            <v>0</v>
          </cell>
          <cell r="AF1368">
            <v>0</v>
          </cell>
          <cell r="AG1368">
            <v>0</v>
          </cell>
          <cell r="AH1368">
            <v>0</v>
          </cell>
          <cell r="AI1368">
            <v>0</v>
          </cell>
          <cell r="AJ1368" t="str">
            <v>N</v>
          </cell>
        </row>
        <row r="1369">
          <cell r="A1369" t="str">
            <v>14-34-b-01</v>
          </cell>
          <cell r="B1369" t="str">
            <v>Providing and fitting CI soil pipe with : Cement caulked joint : 4" dia</v>
          </cell>
          <cell r="C1369" t="str">
            <v>Rft</v>
          </cell>
          <cell r="D1369" t="str">
            <v>35.91</v>
          </cell>
          <cell r="E1369" t="str">
            <v>607.03</v>
          </cell>
          <cell r="F1369" t="str">
            <v>m</v>
          </cell>
          <cell r="G1369" t="str">
            <v>117.83</v>
          </cell>
          <cell r="H1369">
            <v>1991.58</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cell r="AF1369">
            <v>0</v>
          </cell>
          <cell r="AG1369">
            <v>0</v>
          </cell>
          <cell r="AH1369">
            <v>0</v>
          </cell>
          <cell r="AI1369">
            <v>0</v>
          </cell>
          <cell r="AJ1369" t="str">
            <v>N</v>
          </cell>
        </row>
        <row r="1370">
          <cell r="A1370" t="str">
            <v>14-34-b-02</v>
          </cell>
          <cell r="B1370" t="str">
            <v>Providing and fitting CI soil pipe with : Cement caulked joint : 2" dia</v>
          </cell>
          <cell r="C1370" t="str">
            <v>Rft</v>
          </cell>
          <cell r="D1370" t="str">
            <v>17.96</v>
          </cell>
          <cell r="E1370" t="str">
            <v>286.58</v>
          </cell>
          <cell r="F1370" t="str">
            <v>m</v>
          </cell>
          <cell r="G1370" t="str">
            <v>58.92</v>
          </cell>
          <cell r="H1370">
            <v>940.21</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cell r="AF1370">
            <v>0</v>
          </cell>
          <cell r="AG1370">
            <v>0</v>
          </cell>
          <cell r="AH1370">
            <v>0</v>
          </cell>
          <cell r="AI1370">
            <v>0</v>
          </cell>
          <cell r="AJ1370" t="str">
            <v>N</v>
          </cell>
        </row>
        <row r="1371">
          <cell r="A1371" t="str">
            <v>14-35-a</v>
          </cell>
          <cell r="B1371" t="str">
            <v>Providing and Fixing AC soil pipe with cement caulked joint including all specials : 1¬" i/d</v>
          </cell>
          <cell r="C1371" t="str">
            <v>Rft</v>
          </cell>
          <cell r="D1371" t="str">
            <v>8.98</v>
          </cell>
          <cell r="E1371" t="str">
            <v>96.04</v>
          </cell>
          <cell r="F1371" t="str">
            <v>m</v>
          </cell>
          <cell r="G1371" t="str">
            <v>29.46</v>
          </cell>
          <cell r="H1371">
            <v>315.08999999999997</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cell r="AF1371">
            <v>0</v>
          </cell>
          <cell r="AG1371">
            <v>0</v>
          </cell>
          <cell r="AH1371">
            <v>0</v>
          </cell>
          <cell r="AI1371">
            <v>0</v>
          </cell>
          <cell r="AJ1371" t="str">
            <v>N</v>
          </cell>
        </row>
        <row r="1372">
          <cell r="A1372" t="str">
            <v>14-35-b</v>
          </cell>
          <cell r="B1372" t="str">
            <v>Providing and Fixing AC soil pipe with cement caulked joint including all specials : 3¬" i/d</v>
          </cell>
          <cell r="C1372" t="str">
            <v>Rft</v>
          </cell>
          <cell r="D1372" t="str">
            <v>10.77</v>
          </cell>
          <cell r="E1372" t="str">
            <v>199.60</v>
          </cell>
          <cell r="F1372" t="str">
            <v>m</v>
          </cell>
          <cell r="G1372" t="str">
            <v>35.35</v>
          </cell>
          <cell r="H1372">
            <v>654.84</v>
          </cell>
          <cell r="I1372">
            <v>0</v>
          </cell>
          <cell r="J1372">
            <v>0</v>
          </cell>
          <cell r="K1372">
            <v>0</v>
          </cell>
          <cell r="L1372">
            <v>0</v>
          </cell>
          <cell r="M1372">
            <v>0</v>
          </cell>
          <cell r="N1372">
            <v>0</v>
          </cell>
          <cell r="O1372">
            <v>0</v>
          </cell>
          <cell r="P1372">
            <v>0</v>
          </cell>
          <cell r="Q1372">
            <v>0</v>
          </cell>
          <cell r="R1372">
            <v>0</v>
          </cell>
          <cell r="S1372">
            <v>0</v>
          </cell>
          <cell r="T1372">
            <v>0</v>
          </cell>
          <cell r="U1372">
            <v>0</v>
          </cell>
          <cell r="V1372">
            <v>0</v>
          </cell>
          <cell r="W1372">
            <v>0</v>
          </cell>
          <cell r="X1372">
            <v>0</v>
          </cell>
          <cell r="Y1372">
            <v>0</v>
          </cell>
          <cell r="Z1372">
            <v>0</v>
          </cell>
          <cell r="AA1372">
            <v>0</v>
          </cell>
          <cell r="AB1372">
            <v>0</v>
          </cell>
          <cell r="AC1372">
            <v>0</v>
          </cell>
          <cell r="AD1372">
            <v>0</v>
          </cell>
          <cell r="AE1372">
            <v>0</v>
          </cell>
          <cell r="AF1372">
            <v>0</v>
          </cell>
          <cell r="AG1372">
            <v>0</v>
          </cell>
          <cell r="AH1372">
            <v>0</v>
          </cell>
          <cell r="AI1372">
            <v>0</v>
          </cell>
          <cell r="AJ1372" t="str">
            <v>N</v>
          </cell>
        </row>
        <row r="1373">
          <cell r="A1373" t="str">
            <v>14-35-c</v>
          </cell>
          <cell r="B1373" t="str">
            <v>Providing and Fixing AC soil pipe with cement caulked joint including all specials : 4" i/d</v>
          </cell>
          <cell r="C1373" t="str">
            <v>Rft</v>
          </cell>
          <cell r="D1373" t="str">
            <v>17.96</v>
          </cell>
          <cell r="E1373" t="str">
            <v>255.00</v>
          </cell>
          <cell r="F1373" t="str">
            <v>m</v>
          </cell>
          <cell r="G1373" t="str">
            <v>58.92</v>
          </cell>
          <cell r="H1373">
            <v>836.61</v>
          </cell>
          <cell r="I1373">
            <v>0</v>
          </cell>
          <cell r="J1373">
            <v>0</v>
          </cell>
          <cell r="K1373">
            <v>0</v>
          </cell>
          <cell r="L1373">
            <v>0</v>
          </cell>
          <cell r="M1373">
            <v>0</v>
          </cell>
          <cell r="N1373">
            <v>0</v>
          </cell>
          <cell r="O1373">
            <v>0</v>
          </cell>
          <cell r="P1373">
            <v>0</v>
          </cell>
          <cell r="Q1373">
            <v>0</v>
          </cell>
          <cell r="R1373">
            <v>0</v>
          </cell>
          <cell r="S1373">
            <v>0</v>
          </cell>
          <cell r="T1373">
            <v>0</v>
          </cell>
          <cell r="U1373">
            <v>0</v>
          </cell>
          <cell r="V1373">
            <v>0</v>
          </cell>
          <cell r="W1373">
            <v>0</v>
          </cell>
          <cell r="X1373">
            <v>0</v>
          </cell>
          <cell r="Y1373">
            <v>0</v>
          </cell>
          <cell r="Z1373">
            <v>0</v>
          </cell>
          <cell r="AA1373">
            <v>0</v>
          </cell>
          <cell r="AB1373">
            <v>0</v>
          </cell>
          <cell r="AC1373">
            <v>0</v>
          </cell>
          <cell r="AD1373">
            <v>0</v>
          </cell>
          <cell r="AE1373">
            <v>0</v>
          </cell>
          <cell r="AF1373">
            <v>0</v>
          </cell>
          <cell r="AG1373">
            <v>0</v>
          </cell>
          <cell r="AH1373">
            <v>0</v>
          </cell>
          <cell r="AI1373">
            <v>0</v>
          </cell>
          <cell r="AJ1373" t="str">
            <v>N</v>
          </cell>
        </row>
        <row r="1374">
          <cell r="A1374" t="str">
            <v>14-35-d</v>
          </cell>
          <cell r="B1374" t="str">
            <v>Providing and Fixing AC soil pipe with cement caulked joint including all specials : 6" i/d</v>
          </cell>
          <cell r="C1374" t="str">
            <v>Rft</v>
          </cell>
          <cell r="D1374" t="str">
            <v>28.73</v>
          </cell>
          <cell r="E1374" t="str">
            <v>394.60</v>
          </cell>
          <cell r="F1374" t="str">
            <v>m</v>
          </cell>
          <cell r="G1374" t="str">
            <v>94.26</v>
          </cell>
          <cell r="H1374">
            <v>1294.6199999999999</v>
          </cell>
          <cell r="I1374">
            <v>0</v>
          </cell>
          <cell r="J1374">
            <v>0</v>
          </cell>
          <cell r="K1374">
            <v>0</v>
          </cell>
          <cell r="L1374">
            <v>0</v>
          </cell>
          <cell r="M1374">
            <v>0</v>
          </cell>
          <cell r="N1374">
            <v>0</v>
          </cell>
          <cell r="O1374">
            <v>0</v>
          </cell>
          <cell r="P1374">
            <v>0</v>
          </cell>
          <cell r="Q1374">
            <v>0</v>
          </cell>
          <cell r="R1374">
            <v>0</v>
          </cell>
          <cell r="S1374">
            <v>0</v>
          </cell>
          <cell r="T1374">
            <v>0</v>
          </cell>
          <cell r="U1374">
            <v>0</v>
          </cell>
          <cell r="V1374">
            <v>0</v>
          </cell>
          <cell r="W1374">
            <v>0</v>
          </cell>
          <cell r="X1374">
            <v>0</v>
          </cell>
          <cell r="Y1374">
            <v>0</v>
          </cell>
          <cell r="Z1374">
            <v>0</v>
          </cell>
          <cell r="AA1374">
            <v>0</v>
          </cell>
          <cell r="AB1374">
            <v>0</v>
          </cell>
          <cell r="AC1374">
            <v>0</v>
          </cell>
          <cell r="AD1374">
            <v>0</v>
          </cell>
          <cell r="AE1374">
            <v>0</v>
          </cell>
          <cell r="AF1374">
            <v>0</v>
          </cell>
          <cell r="AG1374">
            <v>0</v>
          </cell>
          <cell r="AH1374">
            <v>0</v>
          </cell>
          <cell r="AI1374">
            <v>0</v>
          </cell>
          <cell r="AJ1374" t="str">
            <v>N</v>
          </cell>
        </row>
        <row r="1375">
          <cell r="A1375" t="str">
            <v>14-36-a</v>
          </cell>
          <cell r="B1375" t="str">
            <v>Providing and Fixing CI specials, such as tees, bends etc,Lead caulked joint.</v>
          </cell>
          <cell r="C1375" t="str">
            <v>Each</v>
          </cell>
          <cell r="D1375" t="str">
            <v>147.25</v>
          </cell>
          <cell r="E1375" t="str">
            <v>734.00</v>
          </cell>
          <cell r="F1375" t="str">
            <v>Each</v>
          </cell>
          <cell r="G1375" t="str">
            <v>147.25</v>
          </cell>
          <cell r="H1375">
            <v>734</v>
          </cell>
          <cell r="I1375">
            <v>0</v>
          </cell>
          <cell r="J1375">
            <v>0</v>
          </cell>
          <cell r="K1375">
            <v>0</v>
          </cell>
          <cell r="L1375">
            <v>0</v>
          </cell>
          <cell r="M1375">
            <v>0</v>
          </cell>
          <cell r="N1375">
            <v>0</v>
          </cell>
          <cell r="O1375">
            <v>0</v>
          </cell>
          <cell r="P1375">
            <v>0</v>
          </cell>
          <cell r="Q1375">
            <v>0</v>
          </cell>
          <cell r="R1375">
            <v>0</v>
          </cell>
          <cell r="S1375">
            <v>0</v>
          </cell>
          <cell r="T1375">
            <v>0</v>
          </cell>
          <cell r="U1375">
            <v>0</v>
          </cell>
          <cell r="V1375">
            <v>0</v>
          </cell>
          <cell r="W1375">
            <v>0</v>
          </cell>
          <cell r="X1375">
            <v>0</v>
          </cell>
          <cell r="Y1375">
            <v>0</v>
          </cell>
          <cell r="Z1375">
            <v>0</v>
          </cell>
          <cell r="AA1375">
            <v>0</v>
          </cell>
          <cell r="AB1375">
            <v>0</v>
          </cell>
          <cell r="AC1375">
            <v>0</v>
          </cell>
          <cell r="AD1375">
            <v>0</v>
          </cell>
          <cell r="AE1375">
            <v>0</v>
          </cell>
          <cell r="AF1375">
            <v>0</v>
          </cell>
          <cell r="AG1375">
            <v>0</v>
          </cell>
          <cell r="AH1375">
            <v>0</v>
          </cell>
          <cell r="AI1375">
            <v>0</v>
          </cell>
          <cell r="AJ1375" t="str">
            <v>N</v>
          </cell>
        </row>
        <row r="1376">
          <cell r="A1376" t="str">
            <v>14-36-b</v>
          </cell>
          <cell r="B1376" t="str">
            <v>Providing and Fixing CI specials, such as tees, bends etc Cement caulked joint</v>
          </cell>
          <cell r="C1376" t="str">
            <v>Each</v>
          </cell>
          <cell r="D1376" t="str">
            <v>147.25</v>
          </cell>
          <cell r="E1376" t="str">
            <v>567.12</v>
          </cell>
          <cell r="F1376" t="str">
            <v>Each</v>
          </cell>
          <cell r="G1376" t="str">
            <v>147.25</v>
          </cell>
          <cell r="H1376">
            <v>567.12</v>
          </cell>
          <cell r="I1376">
            <v>0</v>
          </cell>
          <cell r="J1376">
            <v>0</v>
          </cell>
          <cell r="K1376">
            <v>0</v>
          </cell>
          <cell r="L1376">
            <v>0</v>
          </cell>
          <cell r="M1376">
            <v>0</v>
          </cell>
          <cell r="N1376">
            <v>0</v>
          </cell>
          <cell r="O1376">
            <v>0</v>
          </cell>
          <cell r="P1376">
            <v>0</v>
          </cell>
          <cell r="Q1376">
            <v>0</v>
          </cell>
          <cell r="R1376">
            <v>0</v>
          </cell>
          <cell r="S1376">
            <v>0</v>
          </cell>
          <cell r="T1376">
            <v>0</v>
          </cell>
          <cell r="U1376">
            <v>0</v>
          </cell>
          <cell r="V1376">
            <v>0</v>
          </cell>
          <cell r="W1376">
            <v>0</v>
          </cell>
          <cell r="X1376">
            <v>0</v>
          </cell>
          <cell r="Y1376">
            <v>0</v>
          </cell>
          <cell r="Z1376">
            <v>0</v>
          </cell>
          <cell r="AA1376">
            <v>0</v>
          </cell>
          <cell r="AB1376">
            <v>0</v>
          </cell>
          <cell r="AC1376">
            <v>0</v>
          </cell>
          <cell r="AD1376">
            <v>0</v>
          </cell>
          <cell r="AE1376">
            <v>0</v>
          </cell>
          <cell r="AF1376">
            <v>0</v>
          </cell>
          <cell r="AG1376">
            <v>0</v>
          </cell>
          <cell r="AH1376">
            <v>0</v>
          </cell>
          <cell r="AI1376">
            <v>0</v>
          </cell>
          <cell r="AJ1376" t="str">
            <v>N</v>
          </cell>
        </row>
        <row r="1377">
          <cell r="A1377" t="str">
            <v>14-37-a</v>
          </cell>
          <cell r="B1377" t="str">
            <v>Supply and Fixing CI manhole cover with frame etc complete 12" dia.</v>
          </cell>
          <cell r="C1377" t="str">
            <v>Each</v>
          </cell>
          <cell r="D1377" t="str">
            <v>68.51</v>
          </cell>
          <cell r="E1377" t="str">
            <v>943.34</v>
          </cell>
          <cell r="F1377" t="str">
            <v>Each</v>
          </cell>
          <cell r="G1377" t="str">
            <v>68.51</v>
          </cell>
          <cell r="H1377">
            <v>943.34</v>
          </cell>
          <cell r="I1377">
            <v>0</v>
          </cell>
          <cell r="J1377">
            <v>0</v>
          </cell>
          <cell r="K1377">
            <v>0</v>
          </cell>
          <cell r="L1377">
            <v>0</v>
          </cell>
          <cell r="M1377">
            <v>0</v>
          </cell>
          <cell r="N1377">
            <v>0</v>
          </cell>
          <cell r="O1377">
            <v>0</v>
          </cell>
          <cell r="P1377">
            <v>0</v>
          </cell>
          <cell r="Q1377">
            <v>0</v>
          </cell>
          <cell r="R1377">
            <v>0</v>
          </cell>
          <cell r="S1377">
            <v>0</v>
          </cell>
          <cell r="T1377">
            <v>0</v>
          </cell>
          <cell r="U1377">
            <v>0</v>
          </cell>
          <cell r="V1377">
            <v>0</v>
          </cell>
          <cell r="W1377">
            <v>0</v>
          </cell>
          <cell r="X1377">
            <v>0</v>
          </cell>
          <cell r="Y1377">
            <v>0</v>
          </cell>
          <cell r="Z1377">
            <v>0</v>
          </cell>
          <cell r="AA1377">
            <v>0</v>
          </cell>
          <cell r="AB1377">
            <v>0</v>
          </cell>
          <cell r="AC1377">
            <v>0</v>
          </cell>
          <cell r="AD1377">
            <v>0</v>
          </cell>
          <cell r="AE1377">
            <v>0</v>
          </cell>
          <cell r="AF1377">
            <v>0</v>
          </cell>
          <cell r="AG1377">
            <v>0</v>
          </cell>
          <cell r="AH1377">
            <v>0</v>
          </cell>
          <cell r="AI1377">
            <v>0</v>
          </cell>
          <cell r="AJ1377" t="str">
            <v>N</v>
          </cell>
        </row>
        <row r="1378">
          <cell r="A1378" t="str">
            <v>14-37-b</v>
          </cell>
          <cell r="B1378" t="str">
            <v>Supply and Fixing CI manhole cover with frame etc complete 18" dia</v>
          </cell>
          <cell r="C1378" t="str">
            <v>Each</v>
          </cell>
          <cell r="D1378" t="str">
            <v>68.51</v>
          </cell>
          <cell r="E1378" t="str">
            <v>1,883.51</v>
          </cell>
          <cell r="F1378" t="str">
            <v>Each</v>
          </cell>
          <cell r="G1378" t="str">
            <v>68.51</v>
          </cell>
          <cell r="H1378">
            <v>1883.51</v>
          </cell>
          <cell r="I1378">
            <v>0</v>
          </cell>
          <cell r="J1378">
            <v>0</v>
          </cell>
          <cell r="K1378">
            <v>0</v>
          </cell>
          <cell r="L1378">
            <v>0</v>
          </cell>
          <cell r="M1378">
            <v>0</v>
          </cell>
          <cell r="N1378">
            <v>0</v>
          </cell>
          <cell r="O1378">
            <v>0</v>
          </cell>
          <cell r="P1378">
            <v>0</v>
          </cell>
          <cell r="Q1378">
            <v>0</v>
          </cell>
          <cell r="R1378">
            <v>0</v>
          </cell>
          <cell r="S1378">
            <v>0</v>
          </cell>
          <cell r="T1378">
            <v>0</v>
          </cell>
          <cell r="U1378">
            <v>0</v>
          </cell>
          <cell r="V1378">
            <v>0</v>
          </cell>
          <cell r="W1378">
            <v>0</v>
          </cell>
          <cell r="X1378">
            <v>0</v>
          </cell>
          <cell r="Y1378">
            <v>0</v>
          </cell>
          <cell r="Z1378">
            <v>0</v>
          </cell>
          <cell r="AA1378">
            <v>0</v>
          </cell>
          <cell r="AB1378">
            <v>0</v>
          </cell>
          <cell r="AC1378">
            <v>0</v>
          </cell>
          <cell r="AD1378">
            <v>0</v>
          </cell>
          <cell r="AE1378">
            <v>0</v>
          </cell>
          <cell r="AF1378">
            <v>0</v>
          </cell>
          <cell r="AG1378">
            <v>0</v>
          </cell>
          <cell r="AH1378">
            <v>0</v>
          </cell>
          <cell r="AI1378">
            <v>0</v>
          </cell>
          <cell r="AJ1378" t="str">
            <v>N</v>
          </cell>
        </row>
        <row r="1379">
          <cell r="A1379" t="str">
            <v>14-37-c</v>
          </cell>
          <cell r="B1379" t="str">
            <v>Supply and Fixing CI manhole cover with frame etc complete 24" dia</v>
          </cell>
          <cell r="C1379" t="str">
            <v>Each</v>
          </cell>
          <cell r="D1379" t="str">
            <v>68.51</v>
          </cell>
          <cell r="E1379" t="str">
            <v>3,335.51</v>
          </cell>
          <cell r="F1379" t="str">
            <v>Each</v>
          </cell>
          <cell r="G1379" t="str">
            <v>68.51</v>
          </cell>
          <cell r="H1379">
            <v>3335.51</v>
          </cell>
          <cell r="I1379">
            <v>0</v>
          </cell>
          <cell r="J1379">
            <v>0</v>
          </cell>
          <cell r="K1379">
            <v>0</v>
          </cell>
          <cell r="L1379">
            <v>0</v>
          </cell>
          <cell r="M1379">
            <v>0</v>
          </cell>
          <cell r="N1379">
            <v>0</v>
          </cell>
          <cell r="O1379">
            <v>0</v>
          </cell>
          <cell r="P1379">
            <v>0</v>
          </cell>
          <cell r="Q1379">
            <v>0</v>
          </cell>
          <cell r="R1379">
            <v>0</v>
          </cell>
          <cell r="S1379">
            <v>0</v>
          </cell>
          <cell r="T1379">
            <v>0</v>
          </cell>
          <cell r="U1379">
            <v>0</v>
          </cell>
          <cell r="V1379">
            <v>0</v>
          </cell>
          <cell r="W1379">
            <v>0</v>
          </cell>
          <cell r="X1379">
            <v>0</v>
          </cell>
          <cell r="Y1379">
            <v>0</v>
          </cell>
          <cell r="Z1379">
            <v>0</v>
          </cell>
          <cell r="AA1379">
            <v>0</v>
          </cell>
          <cell r="AB1379">
            <v>0</v>
          </cell>
          <cell r="AC1379">
            <v>0</v>
          </cell>
          <cell r="AD1379">
            <v>0</v>
          </cell>
          <cell r="AE1379">
            <v>0</v>
          </cell>
          <cell r="AF1379">
            <v>0</v>
          </cell>
          <cell r="AG1379">
            <v>0</v>
          </cell>
          <cell r="AH1379">
            <v>0</v>
          </cell>
          <cell r="AI1379">
            <v>0</v>
          </cell>
          <cell r="AJ1379" t="str">
            <v>N</v>
          </cell>
        </row>
        <row r="1380">
          <cell r="A1380" t="str">
            <v>14-37-d</v>
          </cell>
          <cell r="B1380" t="str">
            <v>Providing &amp; Fixing Steel manhole cover with frame 18"x18" full heavy duty</v>
          </cell>
          <cell r="C1380" t="str">
            <v>Each</v>
          </cell>
          <cell r="D1380" t="str">
            <v>310.00</v>
          </cell>
          <cell r="E1380" t="str">
            <v>2,596.90</v>
          </cell>
          <cell r="F1380" t="str">
            <v>Each</v>
          </cell>
          <cell r="G1380" t="str">
            <v>310.00</v>
          </cell>
          <cell r="H1380">
            <v>2596.9</v>
          </cell>
          <cell r="I1380">
            <v>0</v>
          </cell>
          <cell r="J1380">
            <v>0</v>
          </cell>
          <cell r="K1380">
            <v>0</v>
          </cell>
          <cell r="L1380">
            <v>0</v>
          </cell>
          <cell r="M1380">
            <v>0</v>
          </cell>
          <cell r="N1380">
            <v>0</v>
          </cell>
          <cell r="O1380">
            <v>0</v>
          </cell>
          <cell r="P1380">
            <v>0</v>
          </cell>
          <cell r="Q1380">
            <v>0</v>
          </cell>
          <cell r="R1380">
            <v>0</v>
          </cell>
          <cell r="S1380">
            <v>0</v>
          </cell>
          <cell r="T1380">
            <v>0</v>
          </cell>
          <cell r="U1380">
            <v>0</v>
          </cell>
          <cell r="V1380">
            <v>0</v>
          </cell>
          <cell r="W1380">
            <v>0</v>
          </cell>
          <cell r="X1380">
            <v>0</v>
          </cell>
          <cell r="Y1380">
            <v>0</v>
          </cell>
          <cell r="Z1380">
            <v>0</v>
          </cell>
          <cell r="AA1380">
            <v>0</v>
          </cell>
          <cell r="AB1380">
            <v>0</v>
          </cell>
          <cell r="AC1380">
            <v>0</v>
          </cell>
          <cell r="AD1380">
            <v>0</v>
          </cell>
          <cell r="AE1380">
            <v>0</v>
          </cell>
          <cell r="AF1380">
            <v>0</v>
          </cell>
          <cell r="AG1380">
            <v>0</v>
          </cell>
          <cell r="AH1380">
            <v>0</v>
          </cell>
          <cell r="AI1380">
            <v>0</v>
          </cell>
          <cell r="AJ1380" t="str">
            <v>N</v>
          </cell>
        </row>
        <row r="1381">
          <cell r="A1381" t="str">
            <v>14-38</v>
          </cell>
          <cell r="B1381" t="str">
            <v>Providing and Fixing RCC pipe 4" dia, including laying &amp; jointing in trenches</v>
          </cell>
          <cell r="C1381" t="str">
            <v>Rft</v>
          </cell>
          <cell r="D1381" t="str">
            <v>106.61</v>
          </cell>
          <cell r="E1381" t="str">
            <v>275.26</v>
          </cell>
          <cell r="F1381" t="str">
            <v>m</v>
          </cell>
          <cell r="G1381" t="str">
            <v>349.77</v>
          </cell>
          <cell r="H1381">
            <v>903.09</v>
          </cell>
          <cell r="I1381">
            <v>0</v>
          </cell>
          <cell r="J1381">
            <v>0</v>
          </cell>
          <cell r="K1381">
            <v>4.5999999999999999E-2</v>
          </cell>
          <cell r="L1381" t="str">
            <v>Bags</v>
          </cell>
          <cell r="M1381">
            <v>0.151</v>
          </cell>
          <cell r="N1381" t="str">
            <v>Bags</v>
          </cell>
          <cell r="O1381">
            <v>0</v>
          </cell>
          <cell r="P1381">
            <v>0</v>
          </cell>
          <cell r="Q1381">
            <v>0</v>
          </cell>
          <cell r="R1381">
            <v>0</v>
          </cell>
          <cell r="S1381">
            <v>0</v>
          </cell>
          <cell r="T1381">
            <v>0</v>
          </cell>
          <cell r="U1381">
            <v>0</v>
          </cell>
          <cell r="V1381">
            <v>0</v>
          </cell>
          <cell r="W1381">
            <v>0</v>
          </cell>
          <cell r="X1381">
            <v>0</v>
          </cell>
          <cell r="Y1381">
            <v>0</v>
          </cell>
          <cell r="Z1381">
            <v>0</v>
          </cell>
          <cell r="AA1381">
            <v>0</v>
          </cell>
          <cell r="AB1381">
            <v>0</v>
          </cell>
          <cell r="AC1381">
            <v>0</v>
          </cell>
          <cell r="AD1381">
            <v>0</v>
          </cell>
          <cell r="AE1381">
            <v>0</v>
          </cell>
          <cell r="AF1381">
            <v>0</v>
          </cell>
          <cell r="AG1381">
            <v>0</v>
          </cell>
          <cell r="AH1381">
            <v>0</v>
          </cell>
          <cell r="AI1381">
            <v>0.19700000000000001</v>
          </cell>
          <cell r="AJ1381" t="str">
            <v>Y</v>
          </cell>
        </row>
        <row r="1382">
          <cell r="A1382" t="str">
            <v>14-39-a</v>
          </cell>
          <cell r="B1382" t="str">
            <v>Providing and Fixing brass stop/bib cock : 1/2" dia</v>
          </cell>
          <cell r="C1382" t="str">
            <v>Each</v>
          </cell>
          <cell r="D1382" t="str">
            <v>52.08</v>
          </cell>
          <cell r="E1382" t="str">
            <v>179.13</v>
          </cell>
          <cell r="F1382" t="str">
            <v>Each</v>
          </cell>
          <cell r="G1382" t="str">
            <v>52.08</v>
          </cell>
          <cell r="H1382">
            <v>179.13</v>
          </cell>
          <cell r="I1382">
            <v>0</v>
          </cell>
          <cell r="J1382">
            <v>0</v>
          </cell>
          <cell r="K1382">
            <v>0</v>
          </cell>
          <cell r="L1382">
            <v>0</v>
          </cell>
          <cell r="M1382">
            <v>0</v>
          </cell>
          <cell r="N1382">
            <v>0</v>
          </cell>
          <cell r="O1382">
            <v>0</v>
          </cell>
          <cell r="P1382">
            <v>0</v>
          </cell>
          <cell r="Q1382">
            <v>0</v>
          </cell>
          <cell r="R1382">
            <v>0</v>
          </cell>
          <cell r="S1382">
            <v>0</v>
          </cell>
          <cell r="T1382">
            <v>0</v>
          </cell>
          <cell r="U1382">
            <v>0</v>
          </cell>
          <cell r="V1382">
            <v>0</v>
          </cell>
          <cell r="W1382">
            <v>0</v>
          </cell>
          <cell r="X1382">
            <v>0</v>
          </cell>
          <cell r="Y1382">
            <v>0</v>
          </cell>
          <cell r="Z1382">
            <v>0</v>
          </cell>
          <cell r="AA1382">
            <v>0</v>
          </cell>
          <cell r="AB1382">
            <v>0</v>
          </cell>
          <cell r="AC1382">
            <v>0</v>
          </cell>
          <cell r="AD1382">
            <v>0</v>
          </cell>
          <cell r="AE1382">
            <v>0</v>
          </cell>
          <cell r="AF1382">
            <v>0</v>
          </cell>
          <cell r="AG1382">
            <v>0</v>
          </cell>
          <cell r="AH1382">
            <v>0</v>
          </cell>
          <cell r="AI1382">
            <v>0</v>
          </cell>
          <cell r="AJ1382" t="str">
            <v>N</v>
          </cell>
        </row>
        <row r="1383">
          <cell r="A1383" t="str">
            <v>14-39-b</v>
          </cell>
          <cell r="B1383" t="str">
            <v>Providing and Fixing brass stop/bib cock : 3/4" dia</v>
          </cell>
          <cell r="C1383" t="str">
            <v>Each</v>
          </cell>
          <cell r="D1383" t="str">
            <v>52.08</v>
          </cell>
          <cell r="E1383" t="str">
            <v>250.52</v>
          </cell>
          <cell r="F1383" t="str">
            <v>Each</v>
          </cell>
          <cell r="G1383" t="str">
            <v>52.08</v>
          </cell>
          <cell r="H1383">
            <v>250.52</v>
          </cell>
          <cell r="I1383">
            <v>0</v>
          </cell>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v>0</v>
          </cell>
          <cell r="AD1383">
            <v>0</v>
          </cell>
          <cell r="AE1383">
            <v>0</v>
          </cell>
          <cell r="AF1383">
            <v>0</v>
          </cell>
          <cell r="AG1383">
            <v>0</v>
          </cell>
          <cell r="AH1383">
            <v>0</v>
          </cell>
          <cell r="AI1383">
            <v>0</v>
          </cell>
          <cell r="AJ1383" t="str">
            <v>N</v>
          </cell>
        </row>
        <row r="1384">
          <cell r="A1384" t="str">
            <v>14-40</v>
          </cell>
          <cell r="B1384" t="str">
            <v>Hoisting &amp; Placing in position precast RC latrine seat</v>
          </cell>
          <cell r="C1384" t="str">
            <v>Each</v>
          </cell>
          <cell r="D1384" t="str">
            <v>325.50</v>
          </cell>
          <cell r="E1384" t="str">
            <v>325.50</v>
          </cell>
          <cell r="F1384" t="str">
            <v>Each</v>
          </cell>
          <cell r="G1384" t="str">
            <v>325.50</v>
          </cell>
          <cell r="H1384">
            <v>325.5</v>
          </cell>
          <cell r="I1384">
            <v>0</v>
          </cell>
          <cell r="J1384">
            <v>0</v>
          </cell>
          <cell r="K1384">
            <v>0</v>
          </cell>
          <cell r="L1384">
            <v>0</v>
          </cell>
          <cell r="M1384">
            <v>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cell r="AF1384">
            <v>0</v>
          </cell>
          <cell r="AG1384">
            <v>0</v>
          </cell>
          <cell r="AH1384">
            <v>0</v>
          </cell>
          <cell r="AI1384">
            <v>0</v>
          </cell>
          <cell r="AJ1384" t="str">
            <v>N</v>
          </cell>
        </row>
        <row r="1385">
          <cell r="A1385" t="str">
            <v>14-41-a</v>
          </cell>
          <cell r="B1385" t="str">
            <v>Providing and Fixing CP waste coupling : 1.25"</v>
          </cell>
          <cell r="C1385" t="str">
            <v>Each</v>
          </cell>
          <cell r="D1385" t="str">
            <v>59.52</v>
          </cell>
          <cell r="E1385" t="str">
            <v>319.67</v>
          </cell>
          <cell r="F1385" t="str">
            <v>Each</v>
          </cell>
          <cell r="G1385" t="str">
            <v>59.52</v>
          </cell>
          <cell r="H1385">
            <v>319.67</v>
          </cell>
          <cell r="I1385">
            <v>0</v>
          </cell>
          <cell r="J1385">
            <v>0</v>
          </cell>
          <cell r="K1385">
            <v>0</v>
          </cell>
          <cell r="L1385">
            <v>0</v>
          </cell>
          <cell r="M1385">
            <v>0</v>
          </cell>
          <cell r="N1385">
            <v>0</v>
          </cell>
          <cell r="O1385">
            <v>0</v>
          </cell>
          <cell r="P1385">
            <v>0</v>
          </cell>
          <cell r="Q1385">
            <v>0</v>
          </cell>
          <cell r="R1385">
            <v>0</v>
          </cell>
          <cell r="S1385">
            <v>0</v>
          </cell>
          <cell r="T1385">
            <v>0</v>
          </cell>
          <cell r="U1385">
            <v>0</v>
          </cell>
          <cell r="V1385">
            <v>0</v>
          </cell>
          <cell r="W1385">
            <v>0</v>
          </cell>
          <cell r="X1385">
            <v>0</v>
          </cell>
          <cell r="Y1385">
            <v>0</v>
          </cell>
          <cell r="Z1385">
            <v>0</v>
          </cell>
          <cell r="AA1385">
            <v>0</v>
          </cell>
          <cell r="AB1385">
            <v>0</v>
          </cell>
          <cell r="AC1385">
            <v>0</v>
          </cell>
          <cell r="AD1385">
            <v>0</v>
          </cell>
          <cell r="AE1385">
            <v>0</v>
          </cell>
          <cell r="AF1385">
            <v>0</v>
          </cell>
          <cell r="AG1385">
            <v>0</v>
          </cell>
          <cell r="AH1385">
            <v>0</v>
          </cell>
          <cell r="AI1385">
            <v>0</v>
          </cell>
          <cell r="AJ1385" t="str">
            <v>N</v>
          </cell>
        </row>
        <row r="1386">
          <cell r="A1386" t="str">
            <v>14-41-b</v>
          </cell>
          <cell r="B1386" t="str">
            <v>Providing and Fixing CP waste coupling : 1.5"</v>
          </cell>
          <cell r="C1386" t="str">
            <v>Each</v>
          </cell>
          <cell r="D1386" t="str">
            <v>59.52</v>
          </cell>
          <cell r="E1386" t="str">
            <v>458.82</v>
          </cell>
          <cell r="F1386" t="str">
            <v>Each</v>
          </cell>
          <cell r="G1386" t="str">
            <v>59.52</v>
          </cell>
          <cell r="H1386">
            <v>458.82</v>
          </cell>
          <cell r="I1386">
            <v>0</v>
          </cell>
          <cell r="J1386">
            <v>0</v>
          </cell>
          <cell r="K1386">
            <v>0</v>
          </cell>
          <cell r="L1386">
            <v>0</v>
          </cell>
          <cell r="M1386">
            <v>0</v>
          </cell>
          <cell r="N1386">
            <v>0</v>
          </cell>
          <cell r="O1386">
            <v>0</v>
          </cell>
          <cell r="P1386">
            <v>0</v>
          </cell>
          <cell r="Q1386">
            <v>0</v>
          </cell>
          <cell r="R1386">
            <v>0</v>
          </cell>
          <cell r="S1386">
            <v>0</v>
          </cell>
          <cell r="T1386">
            <v>0</v>
          </cell>
          <cell r="U1386">
            <v>0</v>
          </cell>
          <cell r="V1386">
            <v>0</v>
          </cell>
          <cell r="W1386">
            <v>0</v>
          </cell>
          <cell r="X1386">
            <v>0</v>
          </cell>
          <cell r="Y1386">
            <v>0</v>
          </cell>
          <cell r="Z1386">
            <v>0</v>
          </cell>
          <cell r="AA1386">
            <v>0</v>
          </cell>
          <cell r="AB1386">
            <v>0</v>
          </cell>
          <cell r="AC1386">
            <v>0</v>
          </cell>
          <cell r="AD1386">
            <v>0</v>
          </cell>
          <cell r="AE1386">
            <v>0</v>
          </cell>
          <cell r="AF1386">
            <v>0</v>
          </cell>
          <cell r="AG1386">
            <v>0</v>
          </cell>
          <cell r="AH1386">
            <v>0</v>
          </cell>
          <cell r="AI1386">
            <v>0</v>
          </cell>
          <cell r="AJ1386" t="str">
            <v>N</v>
          </cell>
        </row>
        <row r="1387">
          <cell r="A1387" t="str">
            <v>14-42-a</v>
          </cell>
          <cell r="B1387" t="str">
            <v>Providing and Fixing rubber plug with chain : 1.25"</v>
          </cell>
          <cell r="C1387" t="str">
            <v>Each</v>
          </cell>
          <cell r="D1387" t="str">
            <v>2.23</v>
          </cell>
          <cell r="E1387" t="str">
            <v>82.09</v>
          </cell>
          <cell r="F1387" t="str">
            <v>Each</v>
          </cell>
          <cell r="G1387" t="str">
            <v>2.23</v>
          </cell>
          <cell r="H1387">
            <v>82.09</v>
          </cell>
          <cell r="I1387">
            <v>0</v>
          </cell>
          <cell r="J1387">
            <v>0</v>
          </cell>
          <cell r="K1387">
            <v>0</v>
          </cell>
          <cell r="L1387">
            <v>0</v>
          </cell>
          <cell r="M1387">
            <v>0</v>
          </cell>
          <cell r="N1387">
            <v>0</v>
          </cell>
          <cell r="O1387">
            <v>0</v>
          </cell>
          <cell r="P1387">
            <v>0</v>
          </cell>
          <cell r="Q1387">
            <v>0</v>
          </cell>
          <cell r="R1387">
            <v>0</v>
          </cell>
          <cell r="S1387">
            <v>0</v>
          </cell>
          <cell r="T1387">
            <v>0</v>
          </cell>
          <cell r="U1387">
            <v>0</v>
          </cell>
          <cell r="V1387">
            <v>0</v>
          </cell>
          <cell r="W1387">
            <v>0</v>
          </cell>
          <cell r="X1387">
            <v>0</v>
          </cell>
          <cell r="Y1387">
            <v>0</v>
          </cell>
          <cell r="Z1387">
            <v>0</v>
          </cell>
          <cell r="AA1387">
            <v>0</v>
          </cell>
          <cell r="AB1387">
            <v>0</v>
          </cell>
          <cell r="AC1387">
            <v>0</v>
          </cell>
          <cell r="AD1387">
            <v>0</v>
          </cell>
          <cell r="AE1387">
            <v>0</v>
          </cell>
          <cell r="AF1387">
            <v>0</v>
          </cell>
          <cell r="AG1387">
            <v>0</v>
          </cell>
          <cell r="AH1387">
            <v>0</v>
          </cell>
          <cell r="AI1387">
            <v>0</v>
          </cell>
          <cell r="AJ1387" t="str">
            <v>N</v>
          </cell>
        </row>
        <row r="1388">
          <cell r="A1388" t="str">
            <v>14-42-b</v>
          </cell>
          <cell r="B1388" t="str">
            <v>Providing and Fixing rubber plug with chain : 1.5"</v>
          </cell>
          <cell r="C1388" t="str">
            <v>Each</v>
          </cell>
          <cell r="D1388" t="str">
            <v>2.23</v>
          </cell>
          <cell r="E1388" t="str">
            <v>20.38</v>
          </cell>
          <cell r="F1388" t="str">
            <v>Each</v>
          </cell>
          <cell r="G1388" t="str">
            <v>2.23</v>
          </cell>
          <cell r="H1388">
            <v>20.38</v>
          </cell>
          <cell r="I1388">
            <v>0</v>
          </cell>
          <cell r="J1388">
            <v>0</v>
          </cell>
          <cell r="K1388">
            <v>0</v>
          </cell>
          <cell r="L1388">
            <v>0</v>
          </cell>
          <cell r="M1388">
            <v>0</v>
          </cell>
          <cell r="N1388">
            <v>0</v>
          </cell>
          <cell r="O1388">
            <v>0</v>
          </cell>
          <cell r="P1388">
            <v>0</v>
          </cell>
          <cell r="Q1388">
            <v>0</v>
          </cell>
          <cell r="R1388">
            <v>0</v>
          </cell>
          <cell r="S1388">
            <v>0</v>
          </cell>
          <cell r="T1388">
            <v>0</v>
          </cell>
          <cell r="U1388">
            <v>0</v>
          </cell>
          <cell r="V1388">
            <v>0</v>
          </cell>
          <cell r="W1388">
            <v>0</v>
          </cell>
          <cell r="X1388">
            <v>0</v>
          </cell>
          <cell r="Y1388">
            <v>0</v>
          </cell>
          <cell r="Z1388">
            <v>0</v>
          </cell>
          <cell r="AA1388">
            <v>0</v>
          </cell>
          <cell r="AB1388">
            <v>0</v>
          </cell>
          <cell r="AC1388">
            <v>0</v>
          </cell>
          <cell r="AD1388">
            <v>0</v>
          </cell>
          <cell r="AE1388">
            <v>0</v>
          </cell>
          <cell r="AF1388">
            <v>0</v>
          </cell>
          <cell r="AG1388">
            <v>0</v>
          </cell>
          <cell r="AH1388">
            <v>0</v>
          </cell>
          <cell r="AI1388">
            <v>0</v>
          </cell>
          <cell r="AJ1388" t="str">
            <v>N</v>
          </cell>
        </row>
        <row r="1389">
          <cell r="A1389" t="str">
            <v>14-43-a</v>
          </cell>
          <cell r="B1389" t="str">
            <v>Providing and Fixing waste pipe of PVC : 1.25"</v>
          </cell>
          <cell r="C1389" t="str">
            <v>Each</v>
          </cell>
          <cell r="D1389" t="str">
            <v>52.08</v>
          </cell>
          <cell r="E1389" t="str">
            <v>118.63</v>
          </cell>
          <cell r="F1389" t="str">
            <v>Each</v>
          </cell>
          <cell r="G1389" t="str">
            <v>52.08</v>
          </cell>
          <cell r="H1389">
            <v>118.63</v>
          </cell>
          <cell r="I1389">
            <v>0</v>
          </cell>
          <cell r="J1389">
            <v>0</v>
          </cell>
          <cell r="K1389">
            <v>0</v>
          </cell>
          <cell r="L1389">
            <v>0</v>
          </cell>
          <cell r="M1389">
            <v>0</v>
          </cell>
          <cell r="N1389">
            <v>0</v>
          </cell>
          <cell r="O1389">
            <v>0</v>
          </cell>
          <cell r="P1389">
            <v>0</v>
          </cell>
          <cell r="Q1389">
            <v>0</v>
          </cell>
          <cell r="R1389">
            <v>0</v>
          </cell>
          <cell r="S1389">
            <v>0</v>
          </cell>
          <cell r="T1389">
            <v>0</v>
          </cell>
          <cell r="U1389">
            <v>0</v>
          </cell>
          <cell r="V1389">
            <v>0</v>
          </cell>
          <cell r="W1389">
            <v>0</v>
          </cell>
          <cell r="X1389">
            <v>0</v>
          </cell>
          <cell r="Y1389">
            <v>0</v>
          </cell>
          <cell r="Z1389">
            <v>0</v>
          </cell>
          <cell r="AA1389">
            <v>0</v>
          </cell>
          <cell r="AB1389">
            <v>0</v>
          </cell>
          <cell r="AC1389">
            <v>0</v>
          </cell>
          <cell r="AD1389">
            <v>0</v>
          </cell>
          <cell r="AE1389">
            <v>0</v>
          </cell>
          <cell r="AF1389">
            <v>0</v>
          </cell>
          <cell r="AG1389">
            <v>0</v>
          </cell>
          <cell r="AH1389">
            <v>0</v>
          </cell>
          <cell r="AI1389">
            <v>0</v>
          </cell>
          <cell r="AJ1389" t="str">
            <v>N</v>
          </cell>
        </row>
        <row r="1390">
          <cell r="A1390" t="str">
            <v>14-43-b</v>
          </cell>
          <cell r="B1390" t="str">
            <v>Providing and Fixing waste pipe of PVC : 1.5"</v>
          </cell>
          <cell r="C1390" t="str">
            <v>Each</v>
          </cell>
          <cell r="D1390" t="str">
            <v>52.08</v>
          </cell>
          <cell r="E1390" t="str">
            <v>136.78</v>
          </cell>
          <cell r="F1390" t="str">
            <v>Each</v>
          </cell>
          <cell r="G1390" t="str">
            <v>52.08</v>
          </cell>
          <cell r="H1390">
            <v>136.78</v>
          </cell>
          <cell r="I1390">
            <v>0</v>
          </cell>
          <cell r="J1390">
            <v>0</v>
          </cell>
          <cell r="K1390">
            <v>0</v>
          </cell>
          <cell r="L1390">
            <v>0</v>
          </cell>
          <cell r="M1390">
            <v>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0</v>
          </cell>
          <cell r="AE1390">
            <v>0</v>
          </cell>
          <cell r="AF1390">
            <v>0</v>
          </cell>
          <cell r="AG1390">
            <v>0</v>
          </cell>
          <cell r="AH1390">
            <v>0</v>
          </cell>
          <cell r="AI1390">
            <v>0</v>
          </cell>
          <cell r="AJ1390" t="str">
            <v>N</v>
          </cell>
        </row>
        <row r="1391">
          <cell r="A1391" t="str">
            <v>14-44-a</v>
          </cell>
          <cell r="B1391" t="str">
            <v>Providing and Fixing flushing bend of PVC : 1.25"</v>
          </cell>
          <cell r="C1391" t="str">
            <v>Each</v>
          </cell>
          <cell r="D1391" t="str">
            <v>37.20</v>
          </cell>
          <cell r="E1391" t="str">
            <v>103.75</v>
          </cell>
          <cell r="F1391" t="str">
            <v>Each</v>
          </cell>
          <cell r="G1391" t="str">
            <v>37.20</v>
          </cell>
          <cell r="H1391">
            <v>103.75</v>
          </cell>
          <cell r="I1391">
            <v>0</v>
          </cell>
          <cell r="J1391">
            <v>0</v>
          </cell>
          <cell r="K1391">
            <v>0</v>
          </cell>
          <cell r="L1391">
            <v>0</v>
          </cell>
          <cell r="M1391">
            <v>0</v>
          </cell>
          <cell r="N1391">
            <v>0</v>
          </cell>
          <cell r="O1391">
            <v>0</v>
          </cell>
          <cell r="P1391">
            <v>0</v>
          </cell>
          <cell r="Q1391">
            <v>0</v>
          </cell>
          <cell r="R1391">
            <v>0</v>
          </cell>
          <cell r="S1391">
            <v>0</v>
          </cell>
          <cell r="T1391">
            <v>0</v>
          </cell>
          <cell r="U1391">
            <v>0</v>
          </cell>
          <cell r="V1391">
            <v>0</v>
          </cell>
          <cell r="W1391">
            <v>0</v>
          </cell>
          <cell r="X1391">
            <v>0</v>
          </cell>
          <cell r="Y1391">
            <v>0</v>
          </cell>
          <cell r="Z1391">
            <v>0</v>
          </cell>
          <cell r="AA1391">
            <v>0</v>
          </cell>
          <cell r="AB1391">
            <v>0</v>
          </cell>
          <cell r="AC1391">
            <v>0</v>
          </cell>
          <cell r="AD1391">
            <v>0</v>
          </cell>
          <cell r="AE1391">
            <v>0</v>
          </cell>
          <cell r="AF1391">
            <v>0</v>
          </cell>
          <cell r="AG1391">
            <v>0</v>
          </cell>
          <cell r="AH1391">
            <v>0</v>
          </cell>
          <cell r="AI1391">
            <v>0</v>
          </cell>
          <cell r="AJ1391" t="str">
            <v>N</v>
          </cell>
        </row>
        <row r="1392">
          <cell r="A1392" t="str">
            <v>14-44-b</v>
          </cell>
          <cell r="B1392" t="str">
            <v>Providing and Fixing flushing bend of PVC : 1.5"</v>
          </cell>
          <cell r="C1392" t="str">
            <v>Each</v>
          </cell>
          <cell r="D1392" t="str">
            <v>37.20</v>
          </cell>
          <cell r="E1392" t="str">
            <v>119.48</v>
          </cell>
          <cell r="F1392" t="str">
            <v>Each</v>
          </cell>
          <cell r="G1392" t="str">
            <v>37.20</v>
          </cell>
          <cell r="H1392">
            <v>119.48</v>
          </cell>
          <cell r="I1392">
            <v>0</v>
          </cell>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0</v>
          </cell>
          <cell r="Y1392">
            <v>0</v>
          </cell>
          <cell r="Z1392">
            <v>0</v>
          </cell>
          <cell r="AA1392">
            <v>0</v>
          </cell>
          <cell r="AB1392">
            <v>0</v>
          </cell>
          <cell r="AC1392">
            <v>0</v>
          </cell>
          <cell r="AD1392">
            <v>0</v>
          </cell>
          <cell r="AE1392">
            <v>0</v>
          </cell>
          <cell r="AF1392">
            <v>0</v>
          </cell>
          <cell r="AG1392">
            <v>0</v>
          </cell>
          <cell r="AH1392">
            <v>0</v>
          </cell>
          <cell r="AI1392">
            <v>0</v>
          </cell>
          <cell r="AJ1392" t="str">
            <v>N</v>
          </cell>
        </row>
        <row r="1393">
          <cell r="A1393" t="str">
            <v>14-45-a</v>
          </cell>
          <cell r="B1393" t="str">
            <v>Providing and Fixing CP bottle trough with waste pipe : 1.25" i/d.</v>
          </cell>
          <cell r="C1393" t="str">
            <v>Each</v>
          </cell>
          <cell r="D1393" t="str">
            <v>59.52</v>
          </cell>
          <cell r="E1393" t="str">
            <v>1,172.72</v>
          </cell>
          <cell r="F1393" t="str">
            <v>Each</v>
          </cell>
          <cell r="G1393" t="str">
            <v>59.52</v>
          </cell>
          <cell r="H1393">
            <v>1172.72</v>
          </cell>
          <cell r="I1393">
            <v>0</v>
          </cell>
          <cell r="J1393">
            <v>0</v>
          </cell>
          <cell r="K1393">
            <v>0</v>
          </cell>
          <cell r="L1393">
            <v>0</v>
          </cell>
          <cell r="M1393">
            <v>0</v>
          </cell>
          <cell r="N1393">
            <v>0</v>
          </cell>
          <cell r="O1393">
            <v>0</v>
          </cell>
          <cell r="P1393">
            <v>0</v>
          </cell>
          <cell r="Q1393">
            <v>0</v>
          </cell>
          <cell r="R1393">
            <v>0</v>
          </cell>
          <cell r="S1393">
            <v>0</v>
          </cell>
          <cell r="T1393">
            <v>0</v>
          </cell>
          <cell r="U1393">
            <v>0</v>
          </cell>
          <cell r="V1393">
            <v>0</v>
          </cell>
          <cell r="W1393">
            <v>0</v>
          </cell>
          <cell r="X1393">
            <v>0</v>
          </cell>
          <cell r="Y1393">
            <v>0</v>
          </cell>
          <cell r="Z1393">
            <v>0</v>
          </cell>
          <cell r="AA1393">
            <v>0</v>
          </cell>
          <cell r="AB1393">
            <v>0</v>
          </cell>
          <cell r="AC1393">
            <v>0</v>
          </cell>
          <cell r="AD1393">
            <v>0</v>
          </cell>
          <cell r="AE1393">
            <v>0</v>
          </cell>
          <cell r="AF1393">
            <v>0</v>
          </cell>
          <cell r="AG1393">
            <v>0</v>
          </cell>
          <cell r="AH1393">
            <v>0</v>
          </cell>
          <cell r="AI1393">
            <v>0</v>
          </cell>
          <cell r="AJ1393" t="str">
            <v>N</v>
          </cell>
        </row>
        <row r="1394">
          <cell r="A1394" t="str">
            <v>14-45-b</v>
          </cell>
          <cell r="B1394" t="str">
            <v>Providing and Fixing CP bottle trough with waste pipe : 1.5" i/d.</v>
          </cell>
          <cell r="C1394" t="str">
            <v>Each</v>
          </cell>
          <cell r="D1394" t="str">
            <v>59.52</v>
          </cell>
          <cell r="E1394" t="str">
            <v>1,438.92</v>
          </cell>
          <cell r="F1394" t="str">
            <v>Each</v>
          </cell>
          <cell r="G1394" t="str">
            <v>59.52</v>
          </cell>
          <cell r="H1394">
            <v>1438.92</v>
          </cell>
          <cell r="I1394">
            <v>0</v>
          </cell>
          <cell r="J1394">
            <v>0</v>
          </cell>
          <cell r="K1394">
            <v>0</v>
          </cell>
          <cell r="L1394">
            <v>0</v>
          </cell>
          <cell r="M1394">
            <v>0</v>
          </cell>
          <cell r="N1394">
            <v>0</v>
          </cell>
          <cell r="O1394">
            <v>0</v>
          </cell>
          <cell r="P1394">
            <v>0</v>
          </cell>
          <cell r="Q1394">
            <v>0</v>
          </cell>
          <cell r="R1394">
            <v>0</v>
          </cell>
          <cell r="S1394">
            <v>0</v>
          </cell>
          <cell r="T1394">
            <v>0</v>
          </cell>
          <cell r="U1394">
            <v>0</v>
          </cell>
          <cell r="V1394">
            <v>0</v>
          </cell>
          <cell r="W1394">
            <v>0</v>
          </cell>
          <cell r="X1394">
            <v>0</v>
          </cell>
          <cell r="Y1394">
            <v>0</v>
          </cell>
          <cell r="Z1394">
            <v>0</v>
          </cell>
          <cell r="AA1394">
            <v>0</v>
          </cell>
          <cell r="AB1394">
            <v>0</v>
          </cell>
          <cell r="AC1394">
            <v>0</v>
          </cell>
          <cell r="AD1394">
            <v>0</v>
          </cell>
          <cell r="AE1394">
            <v>0</v>
          </cell>
          <cell r="AF1394">
            <v>0</v>
          </cell>
          <cell r="AG1394">
            <v>0</v>
          </cell>
          <cell r="AH1394">
            <v>0</v>
          </cell>
          <cell r="AI1394">
            <v>0</v>
          </cell>
          <cell r="AJ1394" t="str">
            <v>N</v>
          </cell>
        </row>
        <row r="1395">
          <cell r="A1395" t="str">
            <v>14-46-a</v>
          </cell>
          <cell r="B1395" t="str">
            <v>Providing and Fixing angle iron brackets for : WHB and cistern.</v>
          </cell>
          <cell r="C1395" t="str">
            <v>Each</v>
          </cell>
          <cell r="D1395" t="str">
            <v>59.52</v>
          </cell>
          <cell r="E1395" t="str">
            <v>222.87</v>
          </cell>
          <cell r="F1395" t="str">
            <v>Each</v>
          </cell>
          <cell r="G1395" t="str">
            <v>59.52</v>
          </cell>
          <cell r="H1395">
            <v>222.87</v>
          </cell>
          <cell r="I1395">
            <v>0</v>
          </cell>
          <cell r="J1395">
            <v>0</v>
          </cell>
          <cell r="K1395">
            <v>0</v>
          </cell>
          <cell r="L1395">
            <v>0</v>
          </cell>
          <cell r="M1395">
            <v>0</v>
          </cell>
          <cell r="N1395">
            <v>0</v>
          </cell>
          <cell r="O1395">
            <v>0</v>
          </cell>
          <cell r="P1395">
            <v>0</v>
          </cell>
          <cell r="Q1395">
            <v>0</v>
          </cell>
          <cell r="R1395">
            <v>0</v>
          </cell>
          <cell r="S1395">
            <v>0</v>
          </cell>
          <cell r="T1395">
            <v>0</v>
          </cell>
          <cell r="U1395">
            <v>0</v>
          </cell>
          <cell r="V1395">
            <v>0</v>
          </cell>
          <cell r="W1395">
            <v>0</v>
          </cell>
          <cell r="X1395">
            <v>0</v>
          </cell>
          <cell r="Y1395">
            <v>0</v>
          </cell>
          <cell r="Z1395">
            <v>0</v>
          </cell>
          <cell r="AA1395">
            <v>0</v>
          </cell>
          <cell r="AB1395">
            <v>0</v>
          </cell>
          <cell r="AC1395">
            <v>0</v>
          </cell>
          <cell r="AD1395">
            <v>0</v>
          </cell>
          <cell r="AE1395">
            <v>0</v>
          </cell>
          <cell r="AF1395">
            <v>0</v>
          </cell>
          <cell r="AG1395">
            <v>0</v>
          </cell>
          <cell r="AH1395">
            <v>0</v>
          </cell>
          <cell r="AI1395">
            <v>0</v>
          </cell>
          <cell r="AJ1395" t="str">
            <v>N</v>
          </cell>
        </row>
        <row r="1396">
          <cell r="A1396" t="str">
            <v>14-46-b</v>
          </cell>
          <cell r="B1396" t="str">
            <v>Providing and Fixing angle iron brackets for : Sink</v>
          </cell>
          <cell r="C1396" t="str">
            <v>Each</v>
          </cell>
          <cell r="D1396" t="str">
            <v>59.52</v>
          </cell>
          <cell r="E1396" t="str">
            <v>222.87</v>
          </cell>
          <cell r="F1396" t="str">
            <v>Each</v>
          </cell>
          <cell r="G1396" t="str">
            <v>59.52</v>
          </cell>
          <cell r="H1396">
            <v>222.87</v>
          </cell>
          <cell r="I1396">
            <v>0</v>
          </cell>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0</v>
          </cell>
          <cell r="AC1396">
            <v>0</v>
          </cell>
          <cell r="AD1396">
            <v>0</v>
          </cell>
          <cell r="AE1396">
            <v>0</v>
          </cell>
          <cell r="AF1396">
            <v>0</v>
          </cell>
          <cell r="AG1396">
            <v>0</v>
          </cell>
          <cell r="AH1396">
            <v>0</v>
          </cell>
          <cell r="AI1396">
            <v>0</v>
          </cell>
          <cell r="AJ1396" t="str">
            <v>N</v>
          </cell>
        </row>
        <row r="1397">
          <cell r="A1397" t="str">
            <v>14-47-a</v>
          </cell>
          <cell r="B1397" t="str">
            <v>Providing and Fixing 1/2" dia connection including check nuts etc Plastic rubber connection</v>
          </cell>
          <cell r="C1397" t="str">
            <v>Each</v>
          </cell>
          <cell r="D1397" t="str">
            <v>22.32</v>
          </cell>
          <cell r="E1397" t="str">
            <v>161.47</v>
          </cell>
          <cell r="F1397" t="str">
            <v>Each</v>
          </cell>
          <cell r="G1397" t="str">
            <v>22.32</v>
          </cell>
          <cell r="H1397">
            <v>161.47</v>
          </cell>
          <cell r="I1397">
            <v>0</v>
          </cell>
          <cell r="J1397">
            <v>0</v>
          </cell>
          <cell r="K1397">
            <v>0</v>
          </cell>
          <cell r="L1397">
            <v>0</v>
          </cell>
          <cell r="M1397">
            <v>0</v>
          </cell>
          <cell r="N1397">
            <v>0</v>
          </cell>
          <cell r="O1397">
            <v>0</v>
          </cell>
          <cell r="P1397">
            <v>0</v>
          </cell>
          <cell r="Q1397">
            <v>0</v>
          </cell>
          <cell r="R1397">
            <v>0</v>
          </cell>
          <cell r="S1397">
            <v>0</v>
          </cell>
          <cell r="T1397">
            <v>0</v>
          </cell>
          <cell r="U1397">
            <v>0</v>
          </cell>
          <cell r="V1397">
            <v>0</v>
          </cell>
          <cell r="W1397">
            <v>0</v>
          </cell>
          <cell r="X1397">
            <v>0</v>
          </cell>
          <cell r="Y1397">
            <v>0</v>
          </cell>
          <cell r="Z1397">
            <v>0</v>
          </cell>
          <cell r="AA1397">
            <v>0</v>
          </cell>
          <cell r="AB1397">
            <v>0</v>
          </cell>
          <cell r="AC1397">
            <v>0</v>
          </cell>
          <cell r="AD1397">
            <v>0</v>
          </cell>
          <cell r="AE1397">
            <v>0</v>
          </cell>
          <cell r="AF1397">
            <v>0</v>
          </cell>
          <cell r="AG1397">
            <v>0</v>
          </cell>
          <cell r="AH1397">
            <v>0</v>
          </cell>
          <cell r="AI1397">
            <v>0</v>
          </cell>
          <cell r="AJ1397" t="str">
            <v>N</v>
          </cell>
        </row>
        <row r="1398">
          <cell r="A1398" t="str">
            <v>14-47-b</v>
          </cell>
          <cell r="B1398" t="str">
            <v>Providing and Fixing 1/2" dia connection including check nuts etc Copper connection</v>
          </cell>
          <cell r="C1398" t="str">
            <v>Each</v>
          </cell>
          <cell r="D1398" t="str">
            <v>22.32</v>
          </cell>
          <cell r="E1398" t="str">
            <v>191.72</v>
          </cell>
          <cell r="F1398" t="str">
            <v>Each</v>
          </cell>
          <cell r="G1398" t="str">
            <v>22.32</v>
          </cell>
          <cell r="H1398">
            <v>191.72</v>
          </cell>
          <cell r="I1398">
            <v>0</v>
          </cell>
          <cell r="J1398">
            <v>0</v>
          </cell>
          <cell r="K1398">
            <v>0</v>
          </cell>
          <cell r="L1398">
            <v>0</v>
          </cell>
          <cell r="M1398">
            <v>0</v>
          </cell>
          <cell r="N1398">
            <v>0</v>
          </cell>
          <cell r="O1398">
            <v>0</v>
          </cell>
          <cell r="P1398">
            <v>0</v>
          </cell>
          <cell r="Q1398">
            <v>0</v>
          </cell>
          <cell r="R1398">
            <v>0</v>
          </cell>
          <cell r="S1398">
            <v>0</v>
          </cell>
          <cell r="T1398">
            <v>0</v>
          </cell>
          <cell r="U1398">
            <v>0</v>
          </cell>
          <cell r="V1398">
            <v>0</v>
          </cell>
          <cell r="W1398">
            <v>0</v>
          </cell>
          <cell r="X1398">
            <v>0</v>
          </cell>
          <cell r="Y1398">
            <v>0</v>
          </cell>
          <cell r="Z1398">
            <v>0</v>
          </cell>
          <cell r="AA1398">
            <v>0</v>
          </cell>
          <cell r="AB1398">
            <v>0</v>
          </cell>
          <cell r="AC1398">
            <v>0</v>
          </cell>
          <cell r="AD1398">
            <v>0</v>
          </cell>
          <cell r="AE1398">
            <v>0</v>
          </cell>
          <cell r="AF1398">
            <v>0</v>
          </cell>
          <cell r="AG1398">
            <v>0</v>
          </cell>
          <cell r="AH1398">
            <v>0</v>
          </cell>
          <cell r="AI1398">
            <v>0</v>
          </cell>
          <cell r="AJ1398" t="str">
            <v>N</v>
          </cell>
        </row>
        <row r="1399">
          <cell r="A1399" t="str">
            <v>14-47-c</v>
          </cell>
          <cell r="B1399" t="str">
            <v>Providing and Fixing 1/2" dia connection including check nuts etc CP connection</v>
          </cell>
          <cell r="C1399" t="str">
            <v>Each</v>
          </cell>
          <cell r="D1399" t="str">
            <v>22.32</v>
          </cell>
          <cell r="E1399" t="str">
            <v>183.25</v>
          </cell>
          <cell r="F1399" t="str">
            <v>Each</v>
          </cell>
          <cell r="G1399" t="str">
            <v>22.32</v>
          </cell>
          <cell r="H1399">
            <v>183.25</v>
          </cell>
          <cell r="I1399">
            <v>0</v>
          </cell>
          <cell r="J1399">
            <v>0</v>
          </cell>
          <cell r="K1399">
            <v>0</v>
          </cell>
          <cell r="L1399">
            <v>0</v>
          </cell>
          <cell r="M1399">
            <v>0</v>
          </cell>
          <cell r="N1399">
            <v>0</v>
          </cell>
          <cell r="O1399">
            <v>0</v>
          </cell>
          <cell r="P1399">
            <v>0</v>
          </cell>
          <cell r="Q1399">
            <v>0</v>
          </cell>
          <cell r="R1399">
            <v>0</v>
          </cell>
          <cell r="S1399">
            <v>0</v>
          </cell>
          <cell r="T1399">
            <v>0</v>
          </cell>
          <cell r="U1399">
            <v>0</v>
          </cell>
          <cell r="V1399">
            <v>0</v>
          </cell>
          <cell r="W1399">
            <v>0</v>
          </cell>
          <cell r="X1399">
            <v>0</v>
          </cell>
          <cell r="Y1399">
            <v>0</v>
          </cell>
          <cell r="Z1399">
            <v>0</v>
          </cell>
          <cell r="AA1399">
            <v>0</v>
          </cell>
          <cell r="AB1399">
            <v>0</v>
          </cell>
          <cell r="AC1399">
            <v>0</v>
          </cell>
          <cell r="AD1399">
            <v>0</v>
          </cell>
          <cell r="AE1399">
            <v>0</v>
          </cell>
          <cell r="AF1399">
            <v>0</v>
          </cell>
          <cell r="AG1399">
            <v>0</v>
          </cell>
          <cell r="AH1399">
            <v>0</v>
          </cell>
          <cell r="AI1399">
            <v>0</v>
          </cell>
          <cell r="AJ1399" t="str">
            <v>N</v>
          </cell>
        </row>
        <row r="1400">
          <cell r="A1400" t="str">
            <v>14-48-a</v>
          </cell>
          <cell r="B1400" t="str">
            <v xml:space="preserve">Providing and Fixing brass ball float valve 1/2" dia </v>
          </cell>
          <cell r="C1400" t="str">
            <v>Each</v>
          </cell>
          <cell r="D1400" t="str">
            <v>52.08</v>
          </cell>
          <cell r="E1400" t="str">
            <v>233.58</v>
          </cell>
          <cell r="F1400" t="str">
            <v>Each</v>
          </cell>
          <cell r="G1400" t="str">
            <v>52.08</v>
          </cell>
          <cell r="H1400">
            <v>233.58</v>
          </cell>
          <cell r="I1400">
            <v>0</v>
          </cell>
          <cell r="J1400">
            <v>0</v>
          </cell>
          <cell r="K1400">
            <v>0</v>
          </cell>
          <cell r="L1400">
            <v>0</v>
          </cell>
          <cell r="M1400">
            <v>0</v>
          </cell>
          <cell r="N1400">
            <v>0</v>
          </cell>
          <cell r="O1400">
            <v>0</v>
          </cell>
          <cell r="P1400">
            <v>0</v>
          </cell>
          <cell r="Q1400">
            <v>0</v>
          </cell>
          <cell r="R1400">
            <v>0</v>
          </cell>
          <cell r="S1400">
            <v>0</v>
          </cell>
          <cell r="T1400">
            <v>0</v>
          </cell>
          <cell r="U1400">
            <v>0</v>
          </cell>
          <cell r="V1400">
            <v>0</v>
          </cell>
          <cell r="W1400">
            <v>0</v>
          </cell>
          <cell r="X1400">
            <v>0</v>
          </cell>
          <cell r="Y1400">
            <v>0</v>
          </cell>
          <cell r="Z1400">
            <v>0</v>
          </cell>
          <cell r="AA1400">
            <v>0</v>
          </cell>
          <cell r="AB1400">
            <v>0</v>
          </cell>
          <cell r="AC1400">
            <v>0</v>
          </cell>
          <cell r="AD1400">
            <v>0</v>
          </cell>
          <cell r="AE1400">
            <v>0</v>
          </cell>
          <cell r="AF1400">
            <v>0</v>
          </cell>
          <cell r="AG1400">
            <v>0</v>
          </cell>
          <cell r="AH1400">
            <v>0</v>
          </cell>
          <cell r="AI1400">
            <v>0</v>
          </cell>
          <cell r="AJ1400" t="str">
            <v>N</v>
          </cell>
        </row>
        <row r="1401">
          <cell r="A1401" t="str">
            <v>14-48-b</v>
          </cell>
          <cell r="B1401" t="str">
            <v>Providing and Fixing brass ball float valve 3/4" dia</v>
          </cell>
          <cell r="C1401" t="str">
            <v>Each</v>
          </cell>
          <cell r="D1401" t="str">
            <v>52.08</v>
          </cell>
          <cell r="E1401" t="str">
            <v>336.43</v>
          </cell>
          <cell r="F1401" t="str">
            <v>Each</v>
          </cell>
          <cell r="G1401" t="str">
            <v>52.08</v>
          </cell>
          <cell r="H1401">
            <v>336.43</v>
          </cell>
          <cell r="I1401">
            <v>0</v>
          </cell>
          <cell r="J1401">
            <v>0</v>
          </cell>
          <cell r="K1401">
            <v>0</v>
          </cell>
          <cell r="L1401">
            <v>0</v>
          </cell>
          <cell r="M1401">
            <v>0</v>
          </cell>
          <cell r="N1401">
            <v>0</v>
          </cell>
          <cell r="O1401">
            <v>0</v>
          </cell>
          <cell r="P1401">
            <v>0</v>
          </cell>
          <cell r="Q1401">
            <v>0</v>
          </cell>
          <cell r="R1401">
            <v>0</v>
          </cell>
          <cell r="S1401">
            <v>0</v>
          </cell>
          <cell r="T1401">
            <v>0</v>
          </cell>
          <cell r="U1401">
            <v>0</v>
          </cell>
          <cell r="V1401">
            <v>0</v>
          </cell>
          <cell r="W1401">
            <v>0</v>
          </cell>
          <cell r="X1401">
            <v>0</v>
          </cell>
          <cell r="Y1401">
            <v>0</v>
          </cell>
          <cell r="Z1401">
            <v>0</v>
          </cell>
          <cell r="AA1401">
            <v>0</v>
          </cell>
          <cell r="AB1401">
            <v>0</v>
          </cell>
          <cell r="AC1401">
            <v>0</v>
          </cell>
          <cell r="AD1401">
            <v>0</v>
          </cell>
          <cell r="AE1401">
            <v>0</v>
          </cell>
          <cell r="AF1401">
            <v>0</v>
          </cell>
          <cell r="AG1401">
            <v>0</v>
          </cell>
          <cell r="AH1401">
            <v>0</v>
          </cell>
          <cell r="AI1401">
            <v>0</v>
          </cell>
          <cell r="AJ1401" t="str">
            <v>N</v>
          </cell>
        </row>
        <row r="1402">
          <cell r="A1402" t="str">
            <v>14-48-c</v>
          </cell>
          <cell r="B1402" t="str">
            <v>Providing and Fixing brass ball float valve 1" dia</v>
          </cell>
          <cell r="C1402" t="str">
            <v>Each</v>
          </cell>
          <cell r="D1402" t="str">
            <v>52.08</v>
          </cell>
          <cell r="E1402" t="str">
            <v>390.88</v>
          </cell>
          <cell r="F1402" t="str">
            <v>Each</v>
          </cell>
          <cell r="G1402" t="str">
            <v>52.08</v>
          </cell>
          <cell r="H1402">
            <v>390.88</v>
          </cell>
          <cell r="I1402">
            <v>0</v>
          </cell>
          <cell r="J1402">
            <v>0</v>
          </cell>
          <cell r="K1402">
            <v>0</v>
          </cell>
          <cell r="L1402">
            <v>0</v>
          </cell>
          <cell r="M1402">
            <v>0</v>
          </cell>
          <cell r="N1402">
            <v>0</v>
          </cell>
          <cell r="O1402">
            <v>0</v>
          </cell>
          <cell r="P1402">
            <v>0</v>
          </cell>
          <cell r="Q1402">
            <v>0</v>
          </cell>
          <cell r="R1402">
            <v>0</v>
          </cell>
          <cell r="S1402">
            <v>0</v>
          </cell>
          <cell r="T1402">
            <v>0</v>
          </cell>
          <cell r="U1402">
            <v>0</v>
          </cell>
          <cell r="V1402">
            <v>0</v>
          </cell>
          <cell r="W1402">
            <v>0</v>
          </cell>
          <cell r="X1402">
            <v>0</v>
          </cell>
          <cell r="Y1402">
            <v>0</v>
          </cell>
          <cell r="Z1402">
            <v>0</v>
          </cell>
          <cell r="AA1402">
            <v>0</v>
          </cell>
          <cell r="AB1402">
            <v>0</v>
          </cell>
          <cell r="AC1402">
            <v>0</v>
          </cell>
          <cell r="AD1402">
            <v>0</v>
          </cell>
          <cell r="AE1402">
            <v>0</v>
          </cell>
          <cell r="AF1402">
            <v>0</v>
          </cell>
          <cell r="AG1402">
            <v>0</v>
          </cell>
          <cell r="AH1402">
            <v>0</v>
          </cell>
          <cell r="AI1402">
            <v>0</v>
          </cell>
          <cell r="AJ1402" t="str">
            <v>N</v>
          </cell>
        </row>
        <row r="1403">
          <cell r="A1403" t="str">
            <v>14-48-d</v>
          </cell>
          <cell r="B1403" t="str">
            <v>Providing and Fixing brass ball float valve 1.25" dia</v>
          </cell>
          <cell r="C1403" t="str">
            <v>Each</v>
          </cell>
          <cell r="D1403" t="str">
            <v>52.08</v>
          </cell>
          <cell r="E1403" t="str">
            <v>596.58</v>
          </cell>
          <cell r="F1403" t="str">
            <v>Each</v>
          </cell>
          <cell r="G1403" t="str">
            <v>52.08</v>
          </cell>
          <cell r="H1403">
            <v>596.58000000000004</v>
          </cell>
          <cell r="I1403">
            <v>0</v>
          </cell>
          <cell r="J1403">
            <v>0</v>
          </cell>
          <cell r="K1403">
            <v>0</v>
          </cell>
          <cell r="L1403">
            <v>0</v>
          </cell>
          <cell r="M1403">
            <v>0</v>
          </cell>
          <cell r="N1403">
            <v>0</v>
          </cell>
          <cell r="O1403">
            <v>0</v>
          </cell>
          <cell r="P1403">
            <v>0</v>
          </cell>
          <cell r="Q1403">
            <v>0</v>
          </cell>
          <cell r="R1403">
            <v>0</v>
          </cell>
          <cell r="S1403">
            <v>0</v>
          </cell>
          <cell r="T1403">
            <v>0</v>
          </cell>
          <cell r="U1403">
            <v>0</v>
          </cell>
          <cell r="V1403">
            <v>0</v>
          </cell>
          <cell r="W1403">
            <v>0</v>
          </cell>
          <cell r="X1403">
            <v>0</v>
          </cell>
          <cell r="Y1403">
            <v>0</v>
          </cell>
          <cell r="Z1403">
            <v>0</v>
          </cell>
          <cell r="AA1403">
            <v>0</v>
          </cell>
          <cell r="AB1403">
            <v>0</v>
          </cell>
          <cell r="AC1403">
            <v>0</v>
          </cell>
          <cell r="AD1403">
            <v>0</v>
          </cell>
          <cell r="AE1403">
            <v>0</v>
          </cell>
          <cell r="AF1403">
            <v>0</v>
          </cell>
          <cell r="AG1403">
            <v>0</v>
          </cell>
          <cell r="AH1403">
            <v>0</v>
          </cell>
          <cell r="AI1403">
            <v>0</v>
          </cell>
          <cell r="AJ1403" t="str">
            <v>N</v>
          </cell>
        </row>
        <row r="1404">
          <cell r="A1404" t="str">
            <v>14-48-e</v>
          </cell>
          <cell r="B1404" t="str">
            <v>Providing and Fixing brass ball float valve 1.5" dia</v>
          </cell>
          <cell r="C1404" t="str">
            <v>Each</v>
          </cell>
          <cell r="D1404" t="str">
            <v>52.08</v>
          </cell>
          <cell r="E1404" t="str">
            <v>959.58</v>
          </cell>
          <cell r="F1404" t="str">
            <v>Each</v>
          </cell>
          <cell r="G1404" t="str">
            <v>52.08</v>
          </cell>
          <cell r="H1404">
            <v>959.58</v>
          </cell>
          <cell r="I1404">
            <v>0</v>
          </cell>
          <cell r="J1404">
            <v>0</v>
          </cell>
          <cell r="K1404">
            <v>0</v>
          </cell>
          <cell r="L1404">
            <v>0</v>
          </cell>
          <cell r="M1404">
            <v>0</v>
          </cell>
          <cell r="N1404">
            <v>0</v>
          </cell>
          <cell r="O1404">
            <v>0</v>
          </cell>
          <cell r="P1404">
            <v>0</v>
          </cell>
          <cell r="Q1404">
            <v>0</v>
          </cell>
          <cell r="R1404">
            <v>0</v>
          </cell>
          <cell r="S1404">
            <v>0</v>
          </cell>
          <cell r="T1404">
            <v>0</v>
          </cell>
          <cell r="U1404">
            <v>0</v>
          </cell>
          <cell r="V1404">
            <v>0</v>
          </cell>
          <cell r="W1404">
            <v>0</v>
          </cell>
          <cell r="X1404">
            <v>0</v>
          </cell>
          <cell r="Y1404">
            <v>0</v>
          </cell>
          <cell r="Z1404">
            <v>0</v>
          </cell>
          <cell r="AA1404">
            <v>0</v>
          </cell>
          <cell r="AB1404">
            <v>0</v>
          </cell>
          <cell r="AC1404">
            <v>0</v>
          </cell>
          <cell r="AD1404">
            <v>0</v>
          </cell>
          <cell r="AE1404">
            <v>0</v>
          </cell>
          <cell r="AF1404">
            <v>0</v>
          </cell>
          <cell r="AG1404">
            <v>0</v>
          </cell>
          <cell r="AH1404">
            <v>0</v>
          </cell>
          <cell r="AI1404">
            <v>0</v>
          </cell>
          <cell r="AJ1404" t="str">
            <v>N</v>
          </cell>
        </row>
        <row r="1405">
          <cell r="A1405" t="str">
            <v>14-48-f</v>
          </cell>
          <cell r="B1405" t="str">
            <v>Providing and Fixing brass ball float valve 2" dia</v>
          </cell>
          <cell r="C1405" t="str">
            <v>Each</v>
          </cell>
          <cell r="D1405" t="str">
            <v>52.08</v>
          </cell>
          <cell r="E1405" t="str">
            <v>1,080.58</v>
          </cell>
          <cell r="F1405" t="str">
            <v>Each</v>
          </cell>
          <cell r="G1405" t="str">
            <v>52.08</v>
          </cell>
          <cell r="H1405">
            <v>1080.58</v>
          </cell>
          <cell r="I1405">
            <v>0</v>
          </cell>
          <cell r="J1405">
            <v>0</v>
          </cell>
          <cell r="K1405">
            <v>0</v>
          </cell>
          <cell r="L1405">
            <v>0</v>
          </cell>
          <cell r="M1405">
            <v>0</v>
          </cell>
          <cell r="N1405">
            <v>0</v>
          </cell>
          <cell r="O1405">
            <v>0</v>
          </cell>
          <cell r="P1405">
            <v>0</v>
          </cell>
          <cell r="Q1405">
            <v>0</v>
          </cell>
          <cell r="R1405">
            <v>0</v>
          </cell>
          <cell r="S1405">
            <v>0</v>
          </cell>
          <cell r="T1405">
            <v>0</v>
          </cell>
          <cell r="U1405">
            <v>0</v>
          </cell>
          <cell r="V1405">
            <v>0</v>
          </cell>
          <cell r="W1405">
            <v>0</v>
          </cell>
          <cell r="X1405">
            <v>0</v>
          </cell>
          <cell r="Y1405">
            <v>0</v>
          </cell>
          <cell r="Z1405">
            <v>0</v>
          </cell>
          <cell r="AA1405">
            <v>0</v>
          </cell>
          <cell r="AB1405">
            <v>0</v>
          </cell>
          <cell r="AC1405">
            <v>0</v>
          </cell>
          <cell r="AD1405">
            <v>0</v>
          </cell>
          <cell r="AE1405">
            <v>0</v>
          </cell>
          <cell r="AF1405">
            <v>0</v>
          </cell>
          <cell r="AG1405">
            <v>0</v>
          </cell>
          <cell r="AH1405">
            <v>0</v>
          </cell>
          <cell r="AI1405">
            <v>0</v>
          </cell>
          <cell r="AJ1405" t="str">
            <v>N</v>
          </cell>
        </row>
        <row r="1406">
          <cell r="A1406" t="str">
            <v>14-49-a</v>
          </cell>
          <cell r="B1406" t="str">
            <v>Providing and Fixing 4" dia MS high pressure seamwelded pipe &amp; specials complete : 2" dia</v>
          </cell>
          <cell r="C1406" t="str">
            <v>Rft</v>
          </cell>
          <cell r="D1406" t="str">
            <v>147.29</v>
          </cell>
          <cell r="E1406" t="str">
            <v>389.29</v>
          </cell>
          <cell r="F1406" t="str">
            <v>m</v>
          </cell>
          <cell r="G1406" t="str">
            <v>483.25</v>
          </cell>
          <cell r="H1406">
            <v>1277.21</v>
          </cell>
          <cell r="I1406">
            <v>0</v>
          </cell>
          <cell r="J1406">
            <v>0</v>
          </cell>
          <cell r="K1406">
            <v>0</v>
          </cell>
          <cell r="L1406">
            <v>0</v>
          </cell>
          <cell r="M1406">
            <v>0</v>
          </cell>
          <cell r="N1406">
            <v>0</v>
          </cell>
          <cell r="O1406">
            <v>0</v>
          </cell>
          <cell r="P1406">
            <v>0</v>
          </cell>
          <cell r="Q1406">
            <v>0</v>
          </cell>
          <cell r="R1406">
            <v>0</v>
          </cell>
          <cell r="S1406">
            <v>0</v>
          </cell>
          <cell r="T1406">
            <v>0</v>
          </cell>
          <cell r="U1406">
            <v>0</v>
          </cell>
          <cell r="V1406">
            <v>0</v>
          </cell>
          <cell r="W1406">
            <v>0</v>
          </cell>
          <cell r="X1406">
            <v>0</v>
          </cell>
          <cell r="Y1406">
            <v>0</v>
          </cell>
          <cell r="Z1406">
            <v>0</v>
          </cell>
          <cell r="AA1406">
            <v>0</v>
          </cell>
          <cell r="AB1406">
            <v>0</v>
          </cell>
          <cell r="AC1406">
            <v>0</v>
          </cell>
          <cell r="AD1406">
            <v>0</v>
          </cell>
          <cell r="AE1406">
            <v>0</v>
          </cell>
          <cell r="AF1406">
            <v>0</v>
          </cell>
          <cell r="AG1406">
            <v>0</v>
          </cell>
          <cell r="AH1406">
            <v>0</v>
          </cell>
          <cell r="AI1406">
            <v>0</v>
          </cell>
          <cell r="AJ1406" t="str">
            <v>N</v>
          </cell>
        </row>
        <row r="1407">
          <cell r="A1407" t="str">
            <v>14-49-b</v>
          </cell>
          <cell r="B1407" t="str">
            <v>Providing and Fixing 4" dia MS high pressure seamwelded pipe &amp; specials complete : 1" dia</v>
          </cell>
          <cell r="C1407" t="str">
            <v>Rft</v>
          </cell>
          <cell r="D1407" t="str">
            <v>117.84</v>
          </cell>
          <cell r="E1407" t="str">
            <v>335.64</v>
          </cell>
          <cell r="F1407" t="str">
            <v>m</v>
          </cell>
          <cell r="G1407" t="str">
            <v>386.60</v>
          </cell>
          <cell r="H1407">
            <v>1101.17</v>
          </cell>
          <cell r="I1407">
            <v>0</v>
          </cell>
          <cell r="J1407">
            <v>0</v>
          </cell>
          <cell r="K1407">
            <v>0</v>
          </cell>
          <cell r="L1407">
            <v>0</v>
          </cell>
          <cell r="M1407">
            <v>0</v>
          </cell>
          <cell r="N1407">
            <v>0</v>
          </cell>
          <cell r="O1407">
            <v>0</v>
          </cell>
          <cell r="P1407">
            <v>0</v>
          </cell>
          <cell r="Q1407">
            <v>0</v>
          </cell>
          <cell r="R1407">
            <v>0</v>
          </cell>
          <cell r="S1407">
            <v>0</v>
          </cell>
          <cell r="T1407">
            <v>0</v>
          </cell>
          <cell r="U1407">
            <v>0</v>
          </cell>
          <cell r="V1407">
            <v>0</v>
          </cell>
          <cell r="W1407">
            <v>0</v>
          </cell>
          <cell r="X1407">
            <v>0</v>
          </cell>
          <cell r="Y1407">
            <v>0</v>
          </cell>
          <cell r="Z1407">
            <v>0</v>
          </cell>
          <cell r="AA1407">
            <v>0</v>
          </cell>
          <cell r="AB1407">
            <v>0</v>
          </cell>
          <cell r="AC1407">
            <v>0</v>
          </cell>
          <cell r="AD1407">
            <v>0</v>
          </cell>
          <cell r="AE1407">
            <v>0</v>
          </cell>
          <cell r="AF1407">
            <v>0</v>
          </cell>
          <cell r="AG1407">
            <v>0</v>
          </cell>
          <cell r="AH1407">
            <v>0</v>
          </cell>
          <cell r="AI1407">
            <v>0</v>
          </cell>
          <cell r="AJ1407" t="str">
            <v>N</v>
          </cell>
        </row>
        <row r="1408">
          <cell r="A1408" t="str">
            <v>14-50-a</v>
          </cell>
          <cell r="B1408" t="str">
            <v>Providing and Fixing Audco type valve : 4" dia</v>
          </cell>
          <cell r="C1408" t="str">
            <v>Each</v>
          </cell>
          <cell r="D1408" t="str">
            <v>589.00</v>
          </cell>
          <cell r="E1408" t="str">
            <v>12,205.00</v>
          </cell>
          <cell r="F1408" t="str">
            <v>Each</v>
          </cell>
          <cell r="G1408" t="str">
            <v>589.00</v>
          </cell>
          <cell r="H1408">
            <v>12205</v>
          </cell>
          <cell r="I1408">
            <v>0</v>
          </cell>
          <cell r="J1408">
            <v>0</v>
          </cell>
          <cell r="K1408">
            <v>0</v>
          </cell>
          <cell r="L1408">
            <v>0</v>
          </cell>
          <cell r="M1408">
            <v>0</v>
          </cell>
          <cell r="N1408">
            <v>0</v>
          </cell>
          <cell r="O1408">
            <v>0</v>
          </cell>
          <cell r="P1408">
            <v>0</v>
          </cell>
          <cell r="Q1408">
            <v>0</v>
          </cell>
          <cell r="R1408">
            <v>0</v>
          </cell>
          <cell r="S1408">
            <v>0</v>
          </cell>
          <cell r="T1408">
            <v>0</v>
          </cell>
          <cell r="U1408">
            <v>0</v>
          </cell>
          <cell r="V1408">
            <v>0</v>
          </cell>
          <cell r="W1408">
            <v>0</v>
          </cell>
          <cell r="X1408">
            <v>0</v>
          </cell>
          <cell r="Y1408">
            <v>0</v>
          </cell>
          <cell r="Z1408">
            <v>0</v>
          </cell>
          <cell r="AA1408">
            <v>0</v>
          </cell>
          <cell r="AB1408">
            <v>0</v>
          </cell>
          <cell r="AC1408">
            <v>0</v>
          </cell>
          <cell r="AD1408">
            <v>0</v>
          </cell>
          <cell r="AE1408">
            <v>0</v>
          </cell>
          <cell r="AF1408">
            <v>0</v>
          </cell>
          <cell r="AG1408">
            <v>0</v>
          </cell>
          <cell r="AH1408">
            <v>0</v>
          </cell>
          <cell r="AI1408">
            <v>0</v>
          </cell>
          <cell r="AJ1408" t="str">
            <v>N</v>
          </cell>
        </row>
        <row r="1409">
          <cell r="A1409" t="str">
            <v>14-50-b</v>
          </cell>
          <cell r="B1409" t="str">
            <v>Providing and Fixing Audco type valve : 2" dia</v>
          </cell>
          <cell r="C1409" t="str">
            <v>Each</v>
          </cell>
          <cell r="D1409" t="str">
            <v>235.60</v>
          </cell>
          <cell r="E1409" t="str">
            <v>4,228.60</v>
          </cell>
          <cell r="F1409" t="str">
            <v>Each</v>
          </cell>
          <cell r="G1409" t="str">
            <v>235.60</v>
          </cell>
          <cell r="H1409">
            <v>4228.6000000000004</v>
          </cell>
          <cell r="I1409">
            <v>0</v>
          </cell>
          <cell r="J1409">
            <v>0</v>
          </cell>
          <cell r="K1409">
            <v>0</v>
          </cell>
          <cell r="L1409">
            <v>0</v>
          </cell>
          <cell r="M1409">
            <v>0</v>
          </cell>
          <cell r="N1409">
            <v>0</v>
          </cell>
          <cell r="O1409">
            <v>0</v>
          </cell>
          <cell r="P1409">
            <v>0</v>
          </cell>
          <cell r="Q1409">
            <v>0</v>
          </cell>
          <cell r="R1409">
            <v>0</v>
          </cell>
          <cell r="S1409">
            <v>0</v>
          </cell>
          <cell r="T1409">
            <v>0</v>
          </cell>
          <cell r="U1409">
            <v>0</v>
          </cell>
          <cell r="V1409">
            <v>0</v>
          </cell>
          <cell r="W1409">
            <v>0</v>
          </cell>
          <cell r="X1409">
            <v>0</v>
          </cell>
          <cell r="Y1409">
            <v>0</v>
          </cell>
          <cell r="Z1409">
            <v>0</v>
          </cell>
          <cell r="AA1409">
            <v>0</v>
          </cell>
          <cell r="AB1409">
            <v>0</v>
          </cell>
          <cell r="AC1409">
            <v>0</v>
          </cell>
          <cell r="AD1409">
            <v>0</v>
          </cell>
          <cell r="AE1409">
            <v>0</v>
          </cell>
          <cell r="AF1409">
            <v>0</v>
          </cell>
          <cell r="AG1409">
            <v>0</v>
          </cell>
          <cell r="AH1409">
            <v>0</v>
          </cell>
          <cell r="AI1409">
            <v>0</v>
          </cell>
          <cell r="AJ1409" t="str">
            <v>N</v>
          </cell>
        </row>
        <row r="1410">
          <cell r="A1410" t="str">
            <v>14-50-c</v>
          </cell>
          <cell r="B1410" t="str">
            <v>Providing and Fixing Audco type valve : 1" dia</v>
          </cell>
          <cell r="C1410" t="str">
            <v>Each</v>
          </cell>
          <cell r="D1410" t="str">
            <v>176.70</v>
          </cell>
          <cell r="E1410" t="str">
            <v>2,391.00</v>
          </cell>
          <cell r="F1410" t="str">
            <v>Each</v>
          </cell>
          <cell r="G1410" t="str">
            <v>176.70</v>
          </cell>
          <cell r="H1410">
            <v>2391</v>
          </cell>
          <cell r="I1410">
            <v>0</v>
          </cell>
          <cell r="J1410">
            <v>0</v>
          </cell>
          <cell r="K1410">
            <v>0</v>
          </cell>
          <cell r="L1410">
            <v>0</v>
          </cell>
          <cell r="M1410">
            <v>0</v>
          </cell>
          <cell r="N1410">
            <v>0</v>
          </cell>
          <cell r="O1410">
            <v>0</v>
          </cell>
          <cell r="P1410">
            <v>0</v>
          </cell>
          <cell r="Q1410">
            <v>0</v>
          </cell>
          <cell r="R1410">
            <v>0</v>
          </cell>
          <cell r="S1410">
            <v>0</v>
          </cell>
          <cell r="T1410">
            <v>0</v>
          </cell>
          <cell r="U1410">
            <v>0</v>
          </cell>
          <cell r="V1410">
            <v>0</v>
          </cell>
          <cell r="W1410">
            <v>0</v>
          </cell>
          <cell r="X1410">
            <v>0</v>
          </cell>
          <cell r="Y1410">
            <v>0</v>
          </cell>
          <cell r="Z1410">
            <v>0</v>
          </cell>
          <cell r="AA1410">
            <v>0</v>
          </cell>
          <cell r="AB1410">
            <v>0</v>
          </cell>
          <cell r="AC1410">
            <v>0</v>
          </cell>
          <cell r="AD1410">
            <v>0</v>
          </cell>
          <cell r="AE1410">
            <v>0</v>
          </cell>
          <cell r="AF1410">
            <v>0</v>
          </cell>
          <cell r="AG1410">
            <v>0</v>
          </cell>
          <cell r="AH1410">
            <v>0</v>
          </cell>
          <cell r="AI1410">
            <v>0</v>
          </cell>
          <cell r="AJ1410" t="str">
            <v>N</v>
          </cell>
        </row>
        <row r="1411">
          <cell r="A1411" t="str">
            <v>14-51-a</v>
          </cell>
          <cell r="B1411" t="str">
            <v>Providing and Fixing pressure regulator : No. 103</v>
          </cell>
          <cell r="C1411" t="str">
            <v>Each</v>
          </cell>
          <cell r="D1411" t="str">
            <v>186.00</v>
          </cell>
          <cell r="E1411" t="str">
            <v>3,214.63</v>
          </cell>
          <cell r="F1411" t="str">
            <v>Each</v>
          </cell>
          <cell r="G1411" t="str">
            <v>186.00</v>
          </cell>
          <cell r="H1411">
            <v>3214.63</v>
          </cell>
          <cell r="I1411">
            <v>0</v>
          </cell>
          <cell r="J1411">
            <v>0</v>
          </cell>
          <cell r="K1411">
            <v>0</v>
          </cell>
          <cell r="L1411">
            <v>0</v>
          </cell>
          <cell r="M1411">
            <v>0</v>
          </cell>
          <cell r="N1411">
            <v>0</v>
          </cell>
          <cell r="O1411">
            <v>0</v>
          </cell>
          <cell r="P1411">
            <v>0</v>
          </cell>
          <cell r="Q1411">
            <v>0</v>
          </cell>
          <cell r="R1411">
            <v>0</v>
          </cell>
          <cell r="S1411">
            <v>0</v>
          </cell>
          <cell r="T1411">
            <v>0</v>
          </cell>
          <cell r="U1411">
            <v>0</v>
          </cell>
          <cell r="V1411">
            <v>0</v>
          </cell>
          <cell r="W1411">
            <v>0</v>
          </cell>
          <cell r="X1411">
            <v>0</v>
          </cell>
          <cell r="Y1411">
            <v>0</v>
          </cell>
          <cell r="Z1411">
            <v>0</v>
          </cell>
          <cell r="AA1411">
            <v>0</v>
          </cell>
          <cell r="AB1411">
            <v>0</v>
          </cell>
          <cell r="AC1411">
            <v>0</v>
          </cell>
          <cell r="AD1411">
            <v>0</v>
          </cell>
          <cell r="AE1411">
            <v>0</v>
          </cell>
          <cell r="AF1411">
            <v>0</v>
          </cell>
          <cell r="AG1411">
            <v>0</v>
          </cell>
          <cell r="AH1411">
            <v>0</v>
          </cell>
          <cell r="AI1411">
            <v>0</v>
          </cell>
          <cell r="AJ1411" t="str">
            <v>N</v>
          </cell>
        </row>
        <row r="1412">
          <cell r="A1412" t="str">
            <v>14-51-b</v>
          </cell>
          <cell r="B1412" t="str">
            <v>Providing and Fixing pressure regulator : No. 043</v>
          </cell>
          <cell r="C1412" t="str">
            <v>Each</v>
          </cell>
          <cell r="D1412" t="str">
            <v>186.00</v>
          </cell>
          <cell r="E1412" t="str">
            <v>1,172.15</v>
          </cell>
          <cell r="F1412" t="str">
            <v>Each</v>
          </cell>
          <cell r="G1412" t="str">
            <v>186.00</v>
          </cell>
          <cell r="H1412">
            <v>1172.1500000000001</v>
          </cell>
          <cell r="I1412">
            <v>0</v>
          </cell>
          <cell r="J1412">
            <v>0</v>
          </cell>
          <cell r="K1412">
            <v>0</v>
          </cell>
          <cell r="L1412">
            <v>0</v>
          </cell>
          <cell r="M1412">
            <v>0</v>
          </cell>
          <cell r="N1412">
            <v>0</v>
          </cell>
          <cell r="O1412">
            <v>0</v>
          </cell>
          <cell r="P1412">
            <v>0</v>
          </cell>
          <cell r="Q1412">
            <v>0</v>
          </cell>
          <cell r="R1412">
            <v>0</v>
          </cell>
          <cell r="S1412">
            <v>0</v>
          </cell>
          <cell r="T1412">
            <v>0</v>
          </cell>
          <cell r="U1412">
            <v>0</v>
          </cell>
          <cell r="V1412">
            <v>0</v>
          </cell>
          <cell r="W1412">
            <v>0</v>
          </cell>
          <cell r="X1412">
            <v>0</v>
          </cell>
          <cell r="Y1412">
            <v>0</v>
          </cell>
          <cell r="Z1412">
            <v>0</v>
          </cell>
          <cell r="AA1412">
            <v>0</v>
          </cell>
          <cell r="AB1412">
            <v>0</v>
          </cell>
          <cell r="AC1412">
            <v>0</v>
          </cell>
          <cell r="AD1412">
            <v>0</v>
          </cell>
          <cell r="AE1412">
            <v>0</v>
          </cell>
          <cell r="AF1412">
            <v>0</v>
          </cell>
          <cell r="AG1412">
            <v>0</v>
          </cell>
          <cell r="AH1412">
            <v>0</v>
          </cell>
          <cell r="AI1412">
            <v>0</v>
          </cell>
          <cell r="AJ1412" t="str">
            <v>N</v>
          </cell>
        </row>
        <row r="1413">
          <cell r="A1413" t="str">
            <v>14-51-c</v>
          </cell>
          <cell r="B1413" t="str">
            <v>Providing and Fixing pressure regulator : People type</v>
          </cell>
          <cell r="C1413" t="str">
            <v>Each</v>
          </cell>
          <cell r="D1413" t="str">
            <v>186.00</v>
          </cell>
          <cell r="E1413" t="str">
            <v>899.90</v>
          </cell>
          <cell r="F1413" t="str">
            <v>Each</v>
          </cell>
          <cell r="G1413" t="str">
            <v>186.00</v>
          </cell>
          <cell r="H1413">
            <v>899.9</v>
          </cell>
          <cell r="I1413">
            <v>0</v>
          </cell>
          <cell r="J1413">
            <v>0</v>
          </cell>
          <cell r="K1413">
            <v>0</v>
          </cell>
          <cell r="L1413">
            <v>0</v>
          </cell>
          <cell r="M1413">
            <v>0</v>
          </cell>
          <cell r="N1413">
            <v>0</v>
          </cell>
          <cell r="O1413">
            <v>0</v>
          </cell>
          <cell r="P1413">
            <v>0</v>
          </cell>
          <cell r="Q1413">
            <v>0</v>
          </cell>
          <cell r="R1413">
            <v>0</v>
          </cell>
          <cell r="S1413">
            <v>0</v>
          </cell>
          <cell r="T1413">
            <v>0</v>
          </cell>
          <cell r="U1413">
            <v>0</v>
          </cell>
          <cell r="V1413">
            <v>0</v>
          </cell>
          <cell r="W1413">
            <v>0</v>
          </cell>
          <cell r="X1413">
            <v>0</v>
          </cell>
          <cell r="Y1413">
            <v>0</v>
          </cell>
          <cell r="Z1413">
            <v>0</v>
          </cell>
          <cell r="AA1413">
            <v>0</v>
          </cell>
          <cell r="AB1413">
            <v>0</v>
          </cell>
          <cell r="AC1413">
            <v>0</v>
          </cell>
          <cell r="AD1413">
            <v>0</v>
          </cell>
          <cell r="AE1413">
            <v>0</v>
          </cell>
          <cell r="AF1413">
            <v>0</v>
          </cell>
          <cell r="AG1413">
            <v>0</v>
          </cell>
          <cell r="AH1413">
            <v>0</v>
          </cell>
          <cell r="AI1413">
            <v>0</v>
          </cell>
          <cell r="AJ1413" t="str">
            <v>N</v>
          </cell>
        </row>
        <row r="1414">
          <cell r="A1414" t="str">
            <v>14-52-a</v>
          </cell>
          <cell r="B1414" t="str">
            <v>Providing and Fixing high pressure flange type valve : 4" dia</v>
          </cell>
          <cell r="C1414" t="str">
            <v>Each</v>
          </cell>
          <cell r="D1414" t="str">
            <v>589.00</v>
          </cell>
          <cell r="E1414" t="str">
            <v>12,689.00</v>
          </cell>
          <cell r="F1414" t="str">
            <v>Each</v>
          </cell>
          <cell r="G1414" t="str">
            <v>589.00</v>
          </cell>
          <cell r="H1414">
            <v>12689</v>
          </cell>
          <cell r="I1414">
            <v>0</v>
          </cell>
          <cell r="J1414">
            <v>0</v>
          </cell>
          <cell r="K1414">
            <v>0</v>
          </cell>
          <cell r="L1414">
            <v>0</v>
          </cell>
          <cell r="M1414">
            <v>0</v>
          </cell>
          <cell r="N1414">
            <v>0</v>
          </cell>
          <cell r="O1414">
            <v>0</v>
          </cell>
          <cell r="P1414">
            <v>0</v>
          </cell>
          <cell r="Q1414">
            <v>0</v>
          </cell>
          <cell r="R1414">
            <v>0</v>
          </cell>
          <cell r="S1414">
            <v>0</v>
          </cell>
          <cell r="T1414">
            <v>0</v>
          </cell>
          <cell r="U1414">
            <v>0</v>
          </cell>
          <cell r="V1414">
            <v>0</v>
          </cell>
          <cell r="W1414">
            <v>0</v>
          </cell>
          <cell r="X1414">
            <v>0</v>
          </cell>
          <cell r="Y1414">
            <v>0</v>
          </cell>
          <cell r="Z1414">
            <v>0</v>
          </cell>
          <cell r="AA1414">
            <v>0</v>
          </cell>
          <cell r="AB1414">
            <v>0</v>
          </cell>
          <cell r="AC1414">
            <v>0</v>
          </cell>
          <cell r="AD1414">
            <v>0</v>
          </cell>
          <cell r="AE1414">
            <v>0</v>
          </cell>
          <cell r="AF1414">
            <v>0</v>
          </cell>
          <cell r="AG1414">
            <v>0</v>
          </cell>
          <cell r="AH1414">
            <v>0</v>
          </cell>
          <cell r="AI1414">
            <v>0</v>
          </cell>
          <cell r="AJ1414" t="str">
            <v>N</v>
          </cell>
        </row>
        <row r="1415">
          <cell r="A1415" t="str">
            <v>14-52-b</v>
          </cell>
          <cell r="B1415" t="str">
            <v>Providing and Fixing high pressure flange type valve : 2" dia</v>
          </cell>
          <cell r="C1415" t="str">
            <v>Each</v>
          </cell>
          <cell r="D1415" t="str">
            <v>235.60</v>
          </cell>
          <cell r="E1415" t="str">
            <v>5,789.50</v>
          </cell>
          <cell r="F1415" t="str">
            <v>Each</v>
          </cell>
          <cell r="G1415" t="str">
            <v>235.60</v>
          </cell>
          <cell r="H1415">
            <v>5789.5</v>
          </cell>
          <cell r="I1415">
            <v>0</v>
          </cell>
          <cell r="J1415">
            <v>0</v>
          </cell>
          <cell r="K1415">
            <v>0</v>
          </cell>
          <cell r="L1415">
            <v>0</v>
          </cell>
          <cell r="M1415">
            <v>0</v>
          </cell>
          <cell r="N1415">
            <v>0</v>
          </cell>
          <cell r="O1415">
            <v>0</v>
          </cell>
          <cell r="P1415">
            <v>0</v>
          </cell>
          <cell r="Q1415">
            <v>0</v>
          </cell>
          <cell r="R1415">
            <v>0</v>
          </cell>
          <cell r="S1415">
            <v>0</v>
          </cell>
          <cell r="T1415">
            <v>0</v>
          </cell>
          <cell r="U1415">
            <v>0</v>
          </cell>
          <cell r="V1415">
            <v>0</v>
          </cell>
          <cell r="W1415">
            <v>0</v>
          </cell>
          <cell r="X1415">
            <v>0</v>
          </cell>
          <cell r="Y1415">
            <v>0</v>
          </cell>
          <cell r="Z1415">
            <v>0</v>
          </cell>
          <cell r="AA1415">
            <v>0</v>
          </cell>
          <cell r="AB1415">
            <v>0</v>
          </cell>
          <cell r="AC1415">
            <v>0</v>
          </cell>
          <cell r="AD1415">
            <v>0</v>
          </cell>
          <cell r="AE1415">
            <v>0</v>
          </cell>
          <cell r="AF1415">
            <v>0</v>
          </cell>
          <cell r="AG1415">
            <v>0</v>
          </cell>
          <cell r="AH1415">
            <v>0</v>
          </cell>
          <cell r="AI1415">
            <v>0</v>
          </cell>
          <cell r="AJ1415" t="str">
            <v>N</v>
          </cell>
        </row>
        <row r="1416">
          <cell r="A1416" t="str">
            <v>14-52-c</v>
          </cell>
          <cell r="B1416" t="str">
            <v>Providing and Fixing high pressure flange type valve : 1"dia</v>
          </cell>
          <cell r="C1416" t="str">
            <v>Each</v>
          </cell>
          <cell r="D1416" t="str">
            <v>117.80</v>
          </cell>
          <cell r="E1416" t="str">
            <v>3,324.30</v>
          </cell>
          <cell r="F1416" t="str">
            <v>Each</v>
          </cell>
          <cell r="G1416" t="str">
            <v>117.80</v>
          </cell>
          <cell r="H1416">
            <v>3324.3</v>
          </cell>
          <cell r="I1416">
            <v>0</v>
          </cell>
          <cell r="J1416">
            <v>0</v>
          </cell>
          <cell r="K1416">
            <v>0</v>
          </cell>
          <cell r="L1416">
            <v>0</v>
          </cell>
          <cell r="M1416">
            <v>0</v>
          </cell>
          <cell r="N1416">
            <v>0</v>
          </cell>
          <cell r="O1416">
            <v>0</v>
          </cell>
          <cell r="P1416">
            <v>0</v>
          </cell>
          <cell r="Q1416">
            <v>0</v>
          </cell>
          <cell r="R1416">
            <v>0</v>
          </cell>
          <cell r="S1416">
            <v>0</v>
          </cell>
          <cell r="T1416">
            <v>0</v>
          </cell>
          <cell r="U1416">
            <v>0</v>
          </cell>
          <cell r="V1416">
            <v>0</v>
          </cell>
          <cell r="W1416">
            <v>0</v>
          </cell>
          <cell r="X1416">
            <v>0</v>
          </cell>
          <cell r="Y1416">
            <v>0</v>
          </cell>
          <cell r="Z1416">
            <v>0</v>
          </cell>
          <cell r="AA1416">
            <v>0</v>
          </cell>
          <cell r="AB1416">
            <v>0</v>
          </cell>
          <cell r="AC1416">
            <v>0</v>
          </cell>
          <cell r="AD1416">
            <v>0</v>
          </cell>
          <cell r="AE1416">
            <v>0</v>
          </cell>
          <cell r="AF1416">
            <v>0</v>
          </cell>
          <cell r="AG1416">
            <v>0</v>
          </cell>
          <cell r="AH1416">
            <v>0</v>
          </cell>
          <cell r="AI1416">
            <v>0</v>
          </cell>
          <cell r="AJ1416" t="str">
            <v>N</v>
          </cell>
        </row>
        <row r="1417">
          <cell r="A1417" t="str">
            <v>14-53</v>
          </cell>
          <cell r="B1417" t="str">
            <v>Providing and Fixing nipple or bush 1/4" to 3/8" i/d</v>
          </cell>
          <cell r="C1417" t="str">
            <v>Each</v>
          </cell>
          <cell r="D1417" t="str">
            <v>22.32</v>
          </cell>
          <cell r="E1417" t="str">
            <v>40.47</v>
          </cell>
          <cell r="F1417" t="str">
            <v>Each</v>
          </cell>
          <cell r="G1417" t="str">
            <v>22.32</v>
          </cell>
          <cell r="H1417">
            <v>40.47</v>
          </cell>
          <cell r="I1417">
            <v>0</v>
          </cell>
          <cell r="J1417">
            <v>0</v>
          </cell>
          <cell r="K1417">
            <v>0</v>
          </cell>
          <cell r="L1417">
            <v>0</v>
          </cell>
          <cell r="M1417">
            <v>0</v>
          </cell>
          <cell r="N1417">
            <v>0</v>
          </cell>
          <cell r="O1417">
            <v>0</v>
          </cell>
          <cell r="P1417">
            <v>0</v>
          </cell>
          <cell r="Q1417">
            <v>0</v>
          </cell>
          <cell r="R1417">
            <v>0</v>
          </cell>
          <cell r="S1417">
            <v>0</v>
          </cell>
          <cell r="T1417">
            <v>0</v>
          </cell>
          <cell r="U1417">
            <v>0</v>
          </cell>
          <cell r="V1417">
            <v>0</v>
          </cell>
          <cell r="W1417">
            <v>0</v>
          </cell>
          <cell r="X1417">
            <v>0</v>
          </cell>
          <cell r="Y1417">
            <v>0</v>
          </cell>
          <cell r="Z1417">
            <v>0</v>
          </cell>
          <cell r="AA1417">
            <v>0</v>
          </cell>
          <cell r="AB1417">
            <v>0</v>
          </cell>
          <cell r="AC1417">
            <v>0</v>
          </cell>
          <cell r="AD1417">
            <v>0</v>
          </cell>
          <cell r="AE1417">
            <v>0</v>
          </cell>
          <cell r="AF1417">
            <v>0</v>
          </cell>
          <cell r="AG1417">
            <v>0</v>
          </cell>
          <cell r="AH1417">
            <v>0</v>
          </cell>
          <cell r="AI1417">
            <v>0</v>
          </cell>
          <cell r="AJ1417" t="str">
            <v>N</v>
          </cell>
        </row>
        <row r="1418">
          <cell r="A1418" t="str">
            <v>14-54-a</v>
          </cell>
          <cell r="B1418" t="str">
            <v>Providing and Fixing eclipse cock : 1" dia</v>
          </cell>
          <cell r="C1418" t="str">
            <v>Each</v>
          </cell>
          <cell r="D1418" t="str">
            <v>117.80</v>
          </cell>
          <cell r="E1418" t="str">
            <v>989.00</v>
          </cell>
          <cell r="F1418" t="str">
            <v>Each</v>
          </cell>
          <cell r="G1418" t="str">
            <v>117.80</v>
          </cell>
          <cell r="H1418">
            <v>989</v>
          </cell>
          <cell r="I1418">
            <v>0</v>
          </cell>
          <cell r="J1418">
            <v>0</v>
          </cell>
          <cell r="K1418">
            <v>0</v>
          </cell>
          <cell r="L1418">
            <v>0</v>
          </cell>
          <cell r="M1418">
            <v>0</v>
          </cell>
          <cell r="N1418">
            <v>0</v>
          </cell>
          <cell r="O1418">
            <v>0</v>
          </cell>
          <cell r="P1418">
            <v>0</v>
          </cell>
          <cell r="Q1418">
            <v>0</v>
          </cell>
          <cell r="R1418">
            <v>0</v>
          </cell>
          <cell r="S1418">
            <v>0</v>
          </cell>
          <cell r="T1418">
            <v>0</v>
          </cell>
          <cell r="U1418">
            <v>0</v>
          </cell>
          <cell r="V1418">
            <v>0</v>
          </cell>
          <cell r="W1418">
            <v>0</v>
          </cell>
          <cell r="X1418">
            <v>0</v>
          </cell>
          <cell r="Y1418">
            <v>0</v>
          </cell>
          <cell r="Z1418">
            <v>0</v>
          </cell>
          <cell r="AA1418">
            <v>0</v>
          </cell>
          <cell r="AB1418">
            <v>0</v>
          </cell>
          <cell r="AC1418">
            <v>0</v>
          </cell>
          <cell r="AD1418">
            <v>0</v>
          </cell>
          <cell r="AE1418">
            <v>0</v>
          </cell>
          <cell r="AF1418">
            <v>0</v>
          </cell>
          <cell r="AG1418">
            <v>0</v>
          </cell>
          <cell r="AH1418">
            <v>0</v>
          </cell>
          <cell r="AI1418">
            <v>0</v>
          </cell>
          <cell r="AJ1418" t="str">
            <v>N</v>
          </cell>
        </row>
        <row r="1419">
          <cell r="A1419" t="str">
            <v>14-54-b</v>
          </cell>
          <cell r="B1419" t="str">
            <v>Providing and Fixing eclipse cock : 3/4" dia</v>
          </cell>
          <cell r="C1419" t="str">
            <v>Each</v>
          </cell>
          <cell r="D1419" t="str">
            <v>117.80</v>
          </cell>
          <cell r="E1419" t="str">
            <v>959.96</v>
          </cell>
          <cell r="F1419" t="str">
            <v>Each</v>
          </cell>
          <cell r="G1419" t="str">
            <v>117.80</v>
          </cell>
          <cell r="H1419">
            <v>959.96</v>
          </cell>
          <cell r="I1419">
            <v>0</v>
          </cell>
          <cell r="J1419">
            <v>0</v>
          </cell>
          <cell r="K1419">
            <v>0</v>
          </cell>
          <cell r="L1419">
            <v>0</v>
          </cell>
          <cell r="M1419">
            <v>0</v>
          </cell>
          <cell r="N1419">
            <v>0</v>
          </cell>
          <cell r="O1419">
            <v>0</v>
          </cell>
          <cell r="P1419">
            <v>0</v>
          </cell>
          <cell r="Q1419">
            <v>0</v>
          </cell>
          <cell r="R1419">
            <v>0</v>
          </cell>
          <cell r="S1419">
            <v>0</v>
          </cell>
          <cell r="T1419">
            <v>0</v>
          </cell>
          <cell r="U1419">
            <v>0</v>
          </cell>
          <cell r="V1419">
            <v>0</v>
          </cell>
          <cell r="W1419">
            <v>0</v>
          </cell>
          <cell r="X1419">
            <v>0</v>
          </cell>
          <cell r="Y1419">
            <v>0</v>
          </cell>
          <cell r="Z1419">
            <v>0</v>
          </cell>
          <cell r="AA1419">
            <v>0</v>
          </cell>
          <cell r="AB1419">
            <v>0</v>
          </cell>
          <cell r="AC1419">
            <v>0</v>
          </cell>
          <cell r="AD1419">
            <v>0</v>
          </cell>
          <cell r="AE1419">
            <v>0</v>
          </cell>
          <cell r="AF1419">
            <v>0</v>
          </cell>
          <cell r="AG1419">
            <v>0</v>
          </cell>
          <cell r="AH1419">
            <v>0</v>
          </cell>
          <cell r="AI1419">
            <v>0</v>
          </cell>
          <cell r="AJ1419" t="str">
            <v>N</v>
          </cell>
        </row>
        <row r="1420">
          <cell r="A1420" t="str">
            <v>14-55-a</v>
          </cell>
          <cell r="B1420" t="str">
            <v>Providing and Fixing GI pipe(light) &amp; including specials complete 2" dia</v>
          </cell>
          <cell r="C1420" t="str">
            <v>Rft</v>
          </cell>
          <cell r="D1420" t="str">
            <v>47.60</v>
          </cell>
          <cell r="E1420" t="str">
            <v>272.22</v>
          </cell>
          <cell r="F1420" t="str">
            <v>m</v>
          </cell>
          <cell r="G1420" t="str">
            <v>156.16</v>
          </cell>
          <cell r="H1420">
            <v>893.11</v>
          </cell>
          <cell r="I1420">
            <v>0</v>
          </cell>
          <cell r="J1420">
            <v>0</v>
          </cell>
          <cell r="K1420">
            <v>0</v>
          </cell>
          <cell r="L1420">
            <v>0</v>
          </cell>
          <cell r="M1420">
            <v>0</v>
          </cell>
          <cell r="N1420">
            <v>0</v>
          </cell>
          <cell r="O1420">
            <v>0</v>
          </cell>
          <cell r="P1420">
            <v>0</v>
          </cell>
          <cell r="Q1420">
            <v>0</v>
          </cell>
          <cell r="R1420">
            <v>0</v>
          </cell>
          <cell r="S1420">
            <v>0</v>
          </cell>
          <cell r="T1420">
            <v>0</v>
          </cell>
          <cell r="U1420">
            <v>0</v>
          </cell>
          <cell r="V1420">
            <v>0</v>
          </cell>
          <cell r="W1420">
            <v>0</v>
          </cell>
          <cell r="X1420">
            <v>0</v>
          </cell>
          <cell r="Y1420">
            <v>0</v>
          </cell>
          <cell r="Z1420">
            <v>0</v>
          </cell>
          <cell r="AA1420">
            <v>0</v>
          </cell>
          <cell r="AB1420">
            <v>0</v>
          </cell>
          <cell r="AC1420">
            <v>0</v>
          </cell>
          <cell r="AD1420">
            <v>0</v>
          </cell>
          <cell r="AE1420">
            <v>0</v>
          </cell>
          <cell r="AF1420">
            <v>0</v>
          </cell>
          <cell r="AG1420">
            <v>0</v>
          </cell>
          <cell r="AH1420">
            <v>0</v>
          </cell>
          <cell r="AI1420">
            <v>0</v>
          </cell>
          <cell r="AJ1420" t="str">
            <v>N</v>
          </cell>
        </row>
        <row r="1421">
          <cell r="A1421" t="str">
            <v>14-55-b</v>
          </cell>
          <cell r="B1421" t="str">
            <v>Providing and Fixing GI pipe(light) &amp; including specials complete 1.5" dia</v>
          </cell>
          <cell r="C1421" t="str">
            <v>Rft</v>
          </cell>
          <cell r="D1421" t="str">
            <v>47.60</v>
          </cell>
          <cell r="E1421" t="str">
            <v>225.03</v>
          </cell>
          <cell r="F1421" t="str">
            <v>m</v>
          </cell>
          <cell r="G1421" t="str">
            <v>156.16</v>
          </cell>
          <cell r="H1421">
            <v>738.29</v>
          </cell>
          <cell r="I1421">
            <v>0</v>
          </cell>
          <cell r="J1421">
            <v>0</v>
          </cell>
          <cell r="K1421">
            <v>0</v>
          </cell>
          <cell r="L1421">
            <v>0</v>
          </cell>
          <cell r="M1421">
            <v>0</v>
          </cell>
          <cell r="N1421">
            <v>0</v>
          </cell>
          <cell r="O1421">
            <v>0</v>
          </cell>
          <cell r="P1421">
            <v>0</v>
          </cell>
          <cell r="Q1421">
            <v>0</v>
          </cell>
          <cell r="R1421">
            <v>0</v>
          </cell>
          <cell r="S1421">
            <v>0</v>
          </cell>
          <cell r="T1421">
            <v>0</v>
          </cell>
          <cell r="U1421">
            <v>0</v>
          </cell>
          <cell r="V1421">
            <v>0</v>
          </cell>
          <cell r="W1421">
            <v>0</v>
          </cell>
          <cell r="X1421">
            <v>0</v>
          </cell>
          <cell r="Y1421">
            <v>0</v>
          </cell>
          <cell r="Z1421">
            <v>0</v>
          </cell>
          <cell r="AA1421">
            <v>0</v>
          </cell>
          <cell r="AB1421">
            <v>0</v>
          </cell>
          <cell r="AC1421">
            <v>0</v>
          </cell>
          <cell r="AD1421">
            <v>0</v>
          </cell>
          <cell r="AE1421">
            <v>0</v>
          </cell>
          <cell r="AF1421">
            <v>0</v>
          </cell>
          <cell r="AG1421">
            <v>0</v>
          </cell>
          <cell r="AH1421">
            <v>0</v>
          </cell>
          <cell r="AI1421">
            <v>0</v>
          </cell>
          <cell r="AJ1421" t="str">
            <v>N</v>
          </cell>
        </row>
        <row r="1422">
          <cell r="A1422" t="str">
            <v>14-55-c</v>
          </cell>
          <cell r="B1422" t="str">
            <v>Providing and Fixing GI pipe(light) &amp; including specials complete 1.25" dia</v>
          </cell>
          <cell r="C1422" t="str">
            <v>Rft</v>
          </cell>
          <cell r="D1422" t="str">
            <v>47.60</v>
          </cell>
          <cell r="E1422" t="str">
            <v>186.38</v>
          </cell>
          <cell r="F1422" t="str">
            <v>m</v>
          </cell>
          <cell r="G1422" t="str">
            <v>156.16</v>
          </cell>
          <cell r="H1422">
            <v>611.49</v>
          </cell>
          <cell r="I1422">
            <v>0</v>
          </cell>
          <cell r="J1422">
            <v>0</v>
          </cell>
          <cell r="K1422">
            <v>0</v>
          </cell>
          <cell r="L1422">
            <v>0</v>
          </cell>
          <cell r="M1422">
            <v>0</v>
          </cell>
          <cell r="N1422">
            <v>0</v>
          </cell>
          <cell r="O1422">
            <v>0</v>
          </cell>
          <cell r="P1422">
            <v>0</v>
          </cell>
          <cell r="Q1422">
            <v>0</v>
          </cell>
          <cell r="R1422">
            <v>0</v>
          </cell>
          <cell r="S1422">
            <v>0</v>
          </cell>
          <cell r="T1422">
            <v>0</v>
          </cell>
          <cell r="U1422">
            <v>0</v>
          </cell>
          <cell r="V1422">
            <v>0</v>
          </cell>
          <cell r="W1422">
            <v>0</v>
          </cell>
          <cell r="X1422">
            <v>0</v>
          </cell>
          <cell r="Y1422">
            <v>0</v>
          </cell>
          <cell r="Z1422">
            <v>0</v>
          </cell>
          <cell r="AA1422">
            <v>0</v>
          </cell>
          <cell r="AB1422">
            <v>0</v>
          </cell>
          <cell r="AC1422">
            <v>0</v>
          </cell>
          <cell r="AD1422">
            <v>0</v>
          </cell>
          <cell r="AE1422">
            <v>0</v>
          </cell>
          <cell r="AF1422">
            <v>0</v>
          </cell>
          <cell r="AG1422">
            <v>0</v>
          </cell>
          <cell r="AH1422">
            <v>0</v>
          </cell>
          <cell r="AI1422">
            <v>0</v>
          </cell>
          <cell r="AJ1422" t="str">
            <v>N</v>
          </cell>
        </row>
        <row r="1423">
          <cell r="A1423" t="str">
            <v>14-55-d</v>
          </cell>
          <cell r="B1423" t="str">
            <v>Providing and Fixing GI pipe(light) &amp; including specials complete 1" dia</v>
          </cell>
          <cell r="C1423" t="str">
            <v>Rft</v>
          </cell>
          <cell r="D1423" t="str">
            <v>27.56</v>
          </cell>
          <cell r="E1423" t="str">
            <v>132.66</v>
          </cell>
          <cell r="F1423" t="str">
            <v>m</v>
          </cell>
          <cell r="G1423" t="str">
            <v>90.42</v>
          </cell>
          <cell r="H1423">
            <v>435.24</v>
          </cell>
          <cell r="I1423">
            <v>0</v>
          </cell>
          <cell r="J1423">
            <v>0</v>
          </cell>
          <cell r="K1423">
            <v>0</v>
          </cell>
          <cell r="L1423">
            <v>0</v>
          </cell>
          <cell r="M1423">
            <v>0</v>
          </cell>
          <cell r="N1423">
            <v>0</v>
          </cell>
          <cell r="O1423">
            <v>0</v>
          </cell>
          <cell r="P1423">
            <v>0</v>
          </cell>
          <cell r="Q1423">
            <v>0</v>
          </cell>
          <cell r="R1423">
            <v>0</v>
          </cell>
          <cell r="S1423">
            <v>0</v>
          </cell>
          <cell r="T1423">
            <v>0</v>
          </cell>
          <cell r="U1423">
            <v>0</v>
          </cell>
          <cell r="V1423">
            <v>0</v>
          </cell>
          <cell r="W1423">
            <v>0</v>
          </cell>
          <cell r="X1423">
            <v>0</v>
          </cell>
          <cell r="Y1423">
            <v>0</v>
          </cell>
          <cell r="Z1423">
            <v>0</v>
          </cell>
          <cell r="AA1423">
            <v>0</v>
          </cell>
          <cell r="AB1423">
            <v>0</v>
          </cell>
          <cell r="AC1423">
            <v>0</v>
          </cell>
          <cell r="AD1423">
            <v>0</v>
          </cell>
          <cell r="AE1423">
            <v>0</v>
          </cell>
          <cell r="AF1423">
            <v>0</v>
          </cell>
          <cell r="AG1423">
            <v>0</v>
          </cell>
          <cell r="AH1423">
            <v>0</v>
          </cell>
          <cell r="AI1423">
            <v>0</v>
          </cell>
          <cell r="AJ1423" t="str">
            <v>N</v>
          </cell>
        </row>
        <row r="1424">
          <cell r="A1424" t="str">
            <v>14-55-e</v>
          </cell>
          <cell r="B1424" t="str">
            <v>Providing and Fixing GI pipe(light) &amp; including specials complete 3/4" dia</v>
          </cell>
          <cell r="C1424" t="str">
            <v>Rft</v>
          </cell>
          <cell r="D1424" t="str">
            <v>27.43</v>
          </cell>
          <cell r="E1424" t="str">
            <v>102.44</v>
          </cell>
          <cell r="F1424" t="str">
            <v>m</v>
          </cell>
          <cell r="G1424" t="str">
            <v>89.99</v>
          </cell>
          <cell r="H1424">
            <v>336.07</v>
          </cell>
          <cell r="I1424">
            <v>0</v>
          </cell>
          <cell r="J1424">
            <v>0</v>
          </cell>
          <cell r="K1424">
            <v>0</v>
          </cell>
          <cell r="L1424">
            <v>0</v>
          </cell>
          <cell r="M1424">
            <v>0</v>
          </cell>
          <cell r="N1424">
            <v>0</v>
          </cell>
          <cell r="O1424">
            <v>0</v>
          </cell>
          <cell r="P1424">
            <v>0</v>
          </cell>
          <cell r="Q1424">
            <v>0</v>
          </cell>
          <cell r="R1424">
            <v>0</v>
          </cell>
          <cell r="S1424">
            <v>0</v>
          </cell>
          <cell r="T1424">
            <v>0</v>
          </cell>
          <cell r="U1424">
            <v>0</v>
          </cell>
          <cell r="V1424">
            <v>0</v>
          </cell>
          <cell r="W1424">
            <v>0</v>
          </cell>
          <cell r="X1424">
            <v>0</v>
          </cell>
          <cell r="Y1424">
            <v>0</v>
          </cell>
          <cell r="Z1424">
            <v>0</v>
          </cell>
          <cell r="AA1424">
            <v>0</v>
          </cell>
          <cell r="AB1424">
            <v>0</v>
          </cell>
          <cell r="AC1424">
            <v>0</v>
          </cell>
          <cell r="AD1424">
            <v>0</v>
          </cell>
          <cell r="AE1424">
            <v>0</v>
          </cell>
          <cell r="AF1424">
            <v>0</v>
          </cell>
          <cell r="AG1424">
            <v>0</v>
          </cell>
          <cell r="AH1424">
            <v>0</v>
          </cell>
          <cell r="AI1424">
            <v>0</v>
          </cell>
          <cell r="AJ1424" t="str">
            <v>N</v>
          </cell>
        </row>
        <row r="1425">
          <cell r="A1425" t="str">
            <v>14-55-f</v>
          </cell>
          <cell r="B1425" t="str">
            <v>Providing and Fixing GI pipe(light) &amp; including specials complete 1/2" dia</v>
          </cell>
          <cell r="C1425" t="str">
            <v>Rft</v>
          </cell>
          <cell r="D1425" t="str">
            <v>23.80</v>
          </cell>
          <cell r="E1425" t="str">
            <v>76.54</v>
          </cell>
          <cell r="F1425" t="str">
            <v>m</v>
          </cell>
          <cell r="G1425" t="str">
            <v>78.08</v>
          </cell>
          <cell r="H1425">
            <v>251.12</v>
          </cell>
          <cell r="I1425">
            <v>0</v>
          </cell>
          <cell r="J1425">
            <v>0</v>
          </cell>
          <cell r="K1425">
            <v>0</v>
          </cell>
          <cell r="L1425">
            <v>0</v>
          </cell>
          <cell r="M1425">
            <v>0</v>
          </cell>
          <cell r="N1425">
            <v>0</v>
          </cell>
          <cell r="O1425">
            <v>0</v>
          </cell>
          <cell r="P1425">
            <v>0</v>
          </cell>
          <cell r="Q1425">
            <v>0</v>
          </cell>
          <cell r="R1425">
            <v>0</v>
          </cell>
          <cell r="S1425">
            <v>0</v>
          </cell>
          <cell r="T1425">
            <v>0</v>
          </cell>
          <cell r="U1425">
            <v>0</v>
          </cell>
          <cell r="V1425">
            <v>0</v>
          </cell>
          <cell r="W1425">
            <v>0</v>
          </cell>
          <cell r="X1425">
            <v>0</v>
          </cell>
          <cell r="Y1425">
            <v>0</v>
          </cell>
          <cell r="Z1425">
            <v>0</v>
          </cell>
          <cell r="AA1425">
            <v>0</v>
          </cell>
          <cell r="AB1425">
            <v>0</v>
          </cell>
          <cell r="AC1425">
            <v>0</v>
          </cell>
          <cell r="AD1425">
            <v>0</v>
          </cell>
          <cell r="AE1425">
            <v>0</v>
          </cell>
          <cell r="AF1425">
            <v>0</v>
          </cell>
          <cell r="AG1425">
            <v>0</v>
          </cell>
          <cell r="AH1425">
            <v>0</v>
          </cell>
          <cell r="AI1425">
            <v>0</v>
          </cell>
          <cell r="AJ1425" t="str">
            <v>N</v>
          </cell>
        </row>
        <row r="1426">
          <cell r="A1426" t="str">
            <v>14-56-a</v>
          </cell>
          <cell r="B1426" t="str">
            <v>Providing and Fixing oxidized gas cock : 1" dia.</v>
          </cell>
          <cell r="C1426" t="str">
            <v>Each</v>
          </cell>
          <cell r="D1426" t="str">
            <v>18.60</v>
          </cell>
          <cell r="E1426" t="str">
            <v>526.80</v>
          </cell>
          <cell r="F1426" t="str">
            <v>Each</v>
          </cell>
          <cell r="G1426" t="str">
            <v>18.60</v>
          </cell>
          <cell r="H1426">
            <v>526.79999999999995</v>
          </cell>
          <cell r="I1426">
            <v>0</v>
          </cell>
          <cell r="J1426">
            <v>0</v>
          </cell>
          <cell r="K1426">
            <v>0</v>
          </cell>
          <cell r="L1426">
            <v>0</v>
          </cell>
          <cell r="M1426">
            <v>0</v>
          </cell>
          <cell r="N1426">
            <v>0</v>
          </cell>
          <cell r="O1426">
            <v>0</v>
          </cell>
          <cell r="P1426">
            <v>0</v>
          </cell>
          <cell r="Q1426">
            <v>0</v>
          </cell>
          <cell r="R1426">
            <v>0</v>
          </cell>
          <cell r="S1426">
            <v>0</v>
          </cell>
          <cell r="T1426">
            <v>0</v>
          </cell>
          <cell r="U1426">
            <v>0</v>
          </cell>
          <cell r="V1426">
            <v>0</v>
          </cell>
          <cell r="W1426">
            <v>0</v>
          </cell>
          <cell r="X1426">
            <v>0</v>
          </cell>
          <cell r="Y1426">
            <v>0</v>
          </cell>
          <cell r="Z1426">
            <v>0</v>
          </cell>
          <cell r="AA1426">
            <v>0</v>
          </cell>
          <cell r="AB1426">
            <v>0</v>
          </cell>
          <cell r="AC1426">
            <v>0</v>
          </cell>
          <cell r="AD1426">
            <v>0</v>
          </cell>
          <cell r="AE1426">
            <v>0</v>
          </cell>
          <cell r="AF1426">
            <v>0</v>
          </cell>
          <cell r="AG1426">
            <v>0</v>
          </cell>
          <cell r="AH1426">
            <v>0</v>
          </cell>
          <cell r="AI1426">
            <v>0</v>
          </cell>
          <cell r="AJ1426" t="str">
            <v>N</v>
          </cell>
        </row>
        <row r="1427">
          <cell r="A1427" t="str">
            <v>14-56-b</v>
          </cell>
          <cell r="B1427" t="str">
            <v>Providing and Fixing oxidized gas cock : 3/4" dia.</v>
          </cell>
          <cell r="C1427" t="str">
            <v>Each</v>
          </cell>
          <cell r="D1427" t="str">
            <v>18.60</v>
          </cell>
          <cell r="E1427" t="str">
            <v>315.05</v>
          </cell>
          <cell r="F1427" t="str">
            <v>Each</v>
          </cell>
          <cell r="G1427" t="str">
            <v>18.60</v>
          </cell>
          <cell r="H1427">
            <v>315.05</v>
          </cell>
          <cell r="I1427">
            <v>0</v>
          </cell>
          <cell r="J1427">
            <v>0</v>
          </cell>
          <cell r="K1427">
            <v>0</v>
          </cell>
          <cell r="L1427">
            <v>0</v>
          </cell>
          <cell r="M1427">
            <v>0</v>
          </cell>
          <cell r="N1427">
            <v>0</v>
          </cell>
          <cell r="O1427">
            <v>0</v>
          </cell>
          <cell r="P1427">
            <v>0</v>
          </cell>
          <cell r="Q1427">
            <v>0</v>
          </cell>
          <cell r="R1427">
            <v>0</v>
          </cell>
          <cell r="S1427">
            <v>0</v>
          </cell>
          <cell r="T1427">
            <v>0</v>
          </cell>
          <cell r="U1427">
            <v>0</v>
          </cell>
          <cell r="V1427">
            <v>0</v>
          </cell>
          <cell r="W1427">
            <v>0</v>
          </cell>
          <cell r="X1427">
            <v>0</v>
          </cell>
          <cell r="Y1427">
            <v>0</v>
          </cell>
          <cell r="Z1427">
            <v>0</v>
          </cell>
          <cell r="AA1427">
            <v>0</v>
          </cell>
          <cell r="AB1427">
            <v>0</v>
          </cell>
          <cell r="AC1427">
            <v>0</v>
          </cell>
          <cell r="AD1427">
            <v>0</v>
          </cell>
          <cell r="AE1427">
            <v>0</v>
          </cell>
          <cell r="AF1427">
            <v>0</v>
          </cell>
          <cell r="AG1427">
            <v>0</v>
          </cell>
          <cell r="AH1427">
            <v>0</v>
          </cell>
          <cell r="AI1427">
            <v>0</v>
          </cell>
          <cell r="AJ1427" t="str">
            <v>N</v>
          </cell>
        </row>
        <row r="1428">
          <cell r="A1428" t="str">
            <v>14-56-c</v>
          </cell>
          <cell r="B1428" t="str">
            <v>Providing and Fixing oxidized gas cock : 1/2" dia.</v>
          </cell>
          <cell r="C1428" t="str">
            <v>Each</v>
          </cell>
          <cell r="D1428" t="str">
            <v>18.60</v>
          </cell>
          <cell r="E1428" t="str">
            <v>278.75</v>
          </cell>
          <cell r="F1428" t="str">
            <v>Each</v>
          </cell>
          <cell r="G1428" t="str">
            <v>18.60</v>
          </cell>
          <cell r="H1428">
            <v>278.75</v>
          </cell>
          <cell r="I1428">
            <v>0</v>
          </cell>
          <cell r="J1428">
            <v>0</v>
          </cell>
          <cell r="K1428">
            <v>0</v>
          </cell>
          <cell r="L1428">
            <v>0</v>
          </cell>
          <cell r="M1428">
            <v>0</v>
          </cell>
          <cell r="N1428">
            <v>0</v>
          </cell>
          <cell r="O1428">
            <v>0</v>
          </cell>
          <cell r="P1428">
            <v>0</v>
          </cell>
          <cell r="Q1428">
            <v>0</v>
          </cell>
          <cell r="R1428">
            <v>0</v>
          </cell>
          <cell r="S1428">
            <v>0</v>
          </cell>
          <cell r="T1428">
            <v>0</v>
          </cell>
          <cell r="U1428">
            <v>0</v>
          </cell>
          <cell r="V1428">
            <v>0</v>
          </cell>
          <cell r="W1428">
            <v>0</v>
          </cell>
          <cell r="X1428">
            <v>0</v>
          </cell>
          <cell r="Y1428">
            <v>0</v>
          </cell>
          <cell r="Z1428">
            <v>0</v>
          </cell>
          <cell r="AA1428">
            <v>0</v>
          </cell>
          <cell r="AB1428">
            <v>0</v>
          </cell>
          <cell r="AC1428">
            <v>0</v>
          </cell>
          <cell r="AD1428">
            <v>0</v>
          </cell>
          <cell r="AE1428">
            <v>0</v>
          </cell>
          <cell r="AF1428">
            <v>0</v>
          </cell>
          <cell r="AG1428">
            <v>0</v>
          </cell>
          <cell r="AH1428">
            <v>0</v>
          </cell>
          <cell r="AI1428">
            <v>0</v>
          </cell>
          <cell r="AJ1428" t="str">
            <v>N</v>
          </cell>
        </row>
        <row r="1429">
          <cell r="A1429" t="str">
            <v>14-57-a</v>
          </cell>
          <cell r="B1429" t="str">
            <v>Providing and Fixing brass gas cock : 1/2" dia</v>
          </cell>
          <cell r="C1429" t="str">
            <v>Each</v>
          </cell>
          <cell r="D1429" t="str">
            <v>3.72</v>
          </cell>
          <cell r="E1429" t="str">
            <v>191.27</v>
          </cell>
          <cell r="F1429" t="str">
            <v>Each</v>
          </cell>
          <cell r="G1429" t="str">
            <v>3.72</v>
          </cell>
          <cell r="H1429">
            <v>191.27</v>
          </cell>
          <cell r="I1429">
            <v>0</v>
          </cell>
          <cell r="J1429">
            <v>0</v>
          </cell>
          <cell r="K1429">
            <v>0</v>
          </cell>
          <cell r="L1429">
            <v>0</v>
          </cell>
          <cell r="M1429">
            <v>0</v>
          </cell>
          <cell r="N1429">
            <v>0</v>
          </cell>
          <cell r="O1429">
            <v>0</v>
          </cell>
          <cell r="P1429">
            <v>0</v>
          </cell>
          <cell r="Q1429">
            <v>0</v>
          </cell>
          <cell r="R1429">
            <v>0</v>
          </cell>
          <cell r="S1429">
            <v>0</v>
          </cell>
          <cell r="T1429">
            <v>0</v>
          </cell>
          <cell r="U1429">
            <v>0</v>
          </cell>
          <cell r="V1429">
            <v>0</v>
          </cell>
          <cell r="W1429">
            <v>0</v>
          </cell>
          <cell r="X1429">
            <v>0</v>
          </cell>
          <cell r="Y1429">
            <v>0</v>
          </cell>
          <cell r="Z1429">
            <v>0</v>
          </cell>
          <cell r="AA1429">
            <v>0</v>
          </cell>
          <cell r="AB1429">
            <v>0</v>
          </cell>
          <cell r="AC1429">
            <v>0</v>
          </cell>
          <cell r="AD1429">
            <v>0</v>
          </cell>
          <cell r="AE1429">
            <v>0</v>
          </cell>
          <cell r="AF1429">
            <v>0</v>
          </cell>
          <cell r="AG1429">
            <v>0</v>
          </cell>
          <cell r="AH1429">
            <v>0</v>
          </cell>
          <cell r="AI1429">
            <v>0</v>
          </cell>
          <cell r="AJ1429" t="str">
            <v>N</v>
          </cell>
        </row>
        <row r="1430">
          <cell r="A1430" t="str">
            <v>14-57-b</v>
          </cell>
          <cell r="B1430" t="str">
            <v>Providing and Fixing brass gas cock : 3/4" dia</v>
          </cell>
          <cell r="C1430" t="str">
            <v>Each</v>
          </cell>
          <cell r="D1430" t="str">
            <v>3.72</v>
          </cell>
          <cell r="E1430" t="str">
            <v>348.57</v>
          </cell>
          <cell r="F1430" t="str">
            <v>Each</v>
          </cell>
          <cell r="G1430" t="str">
            <v>3.72</v>
          </cell>
          <cell r="H1430">
            <v>348.57</v>
          </cell>
          <cell r="I1430">
            <v>0</v>
          </cell>
          <cell r="J1430">
            <v>0</v>
          </cell>
          <cell r="K1430">
            <v>0</v>
          </cell>
          <cell r="L1430">
            <v>0</v>
          </cell>
          <cell r="M1430">
            <v>0</v>
          </cell>
          <cell r="N1430">
            <v>0</v>
          </cell>
          <cell r="O1430">
            <v>0</v>
          </cell>
          <cell r="P1430">
            <v>0</v>
          </cell>
          <cell r="Q1430">
            <v>0</v>
          </cell>
          <cell r="R1430">
            <v>0</v>
          </cell>
          <cell r="S1430">
            <v>0</v>
          </cell>
          <cell r="T1430">
            <v>0</v>
          </cell>
          <cell r="U1430">
            <v>0</v>
          </cell>
          <cell r="V1430">
            <v>0</v>
          </cell>
          <cell r="W1430">
            <v>0</v>
          </cell>
          <cell r="X1430">
            <v>0</v>
          </cell>
          <cell r="Y1430">
            <v>0</v>
          </cell>
          <cell r="Z1430">
            <v>0</v>
          </cell>
          <cell r="AA1430">
            <v>0</v>
          </cell>
          <cell r="AB1430">
            <v>0</v>
          </cell>
          <cell r="AC1430">
            <v>0</v>
          </cell>
          <cell r="AD1430">
            <v>0</v>
          </cell>
          <cell r="AE1430">
            <v>0</v>
          </cell>
          <cell r="AF1430">
            <v>0</v>
          </cell>
          <cell r="AG1430">
            <v>0</v>
          </cell>
          <cell r="AH1430">
            <v>0</v>
          </cell>
          <cell r="AI1430">
            <v>0</v>
          </cell>
          <cell r="AJ1430" t="str">
            <v>N</v>
          </cell>
        </row>
        <row r="1431">
          <cell r="A1431" t="str">
            <v>14-58-a</v>
          </cell>
          <cell r="B1431" t="str">
            <v>Providing and Fixing 1/4" CP or oxidized gas cock Single way</v>
          </cell>
          <cell r="C1431" t="str">
            <v>Each</v>
          </cell>
          <cell r="D1431" t="str">
            <v>22.32</v>
          </cell>
          <cell r="E1431" t="str">
            <v>107.02</v>
          </cell>
          <cell r="F1431" t="str">
            <v>Each</v>
          </cell>
          <cell r="G1431" t="str">
            <v>22.32</v>
          </cell>
          <cell r="H1431">
            <v>107.02</v>
          </cell>
          <cell r="I1431">
            <v>0</v>
          </cell>
          <cell r="J1431">
            <v>0</v>
          </cell>
          <cell r="K1431">
            <v>0</v>
          </cell>
          <cell r="L1431">
            <v>0</v>
          </cell>
          <cell r="M1431">
            <v>0</v>
          </cell>
          <cell r="N1431">
            <v>0</v>
          </cell>
          <cell r="O1431">
            <v>0</v>
          </cell>
          <cell r="P1431">
            <v>0</v>
          </cell>
          <cell r="Q1431">
            <v>0</v>
          </cell>
          <cell r="R1431">
            <v>0</v>
          </cell>
          <cell r="S1431">
            <v>0</v>
          </cell>
          <cell r="T1431">
            <v>0</v>
          </cell>
          <cell r="U1431">
            <v>0</v>
          </cell>
          <cell r="V1431">
            <v>0</v>
          </cell>
          <cell r="W1431">
            <v>0</v>
          </cell>
          <cell r="X1431">
            <v>0</v>
          </cell>
          <cell r="Y1431">
            <v>0</v>
          </cell>
          <cell r="Z1431">
            <v>0</v>
          </cell>
          <cell r="AA1431">
            <v>0</v>
          </cell>
          <cell r="AB1431">
            <v>0</v>
          </cell>
          <cell r="AC1431">
            <v>0</v>
          </cell>
          <cell r="AD1431">
            <v>0</v>
          </cell>
          <cell r="AE1431">
            <v>0</v>
          </cell>
          <cell r="AF1431">
            <v>0</v>
          </cell>
          <cell r="AG1431">
            <v>0</v>
          </cell>
          <cell r="AH1431">
            <v>0</v>
          </cell>
          <cell r="AI1431">
            <v>0</v>
          </cell>
          <cell r="AJ1431" t="str">
            <v>N</v>
          </cell>
        </row>
        <row r="1432">
          <cell r="A1432" t="str">
            <v>14-58-b</v>
          </cell>
          <cell r="B1432" t="str">
            <v>Providing and Fixing 1/4" CP or oxidized gas cock Two way</v>
          </cell>
          <cell r="C1432" t="str">
            <v>Each</v>
          </cell>
          <cell r="D1432" t="str">
            <v>37.20</v>
          </cell>
          <cell r="E1432" t="str">
            <v>188.45</v>
          </cell>
          <cell r="F1432" t="str">
            <v>Each</v>
          </cell>
          <cell r="G1432" t="str">
            <v>37.20</v>
          </cell>
          <cell r="H1432">
            <v>188.45</v>
          </cell>
          <cell r="I1432">
            <v>0</v>
          </cell>
          <cell r="J1432">
            <v>0</v>
          </cell>
          <cell r="K1432">
            <v>0</v>
          </cell>
          <cell r="L1432">
            <v>0</v>
          </cell>
          <cell r="M1432">
            <v>0</v>
          </cell>
          <cell r="N1432">
            <v>0</v>
          </cell>
          <cell r="O1432">
            <v>0</v>
          </cell>
          <cell r="P1432">
            <v>0</v>
          </cell>
          <cell r="Q1432">
            <v>0</v>
          </cell>
          <cell r="R1432">
            <v>0</v>
          </cell>
          <cell r="S1432">
            <v>0</v>
          </cell>
          <cell r="T1432">
            <v>0</v>
          </cell>
          <cell r="U1432">
            <v>0</v>
          </cell>
          <cell r="V1432">
            <v>0</v>
          </cell>
          <cell r="W1432">
            <v>0</v>
          </cell>
          <cell r="X1432">
            <v>0</v>
          </cell>
          <cell r="Y1432">
            <v>0</v>
          </cell>
          <cell r="Z1432">
            <v>0</v>
          </cell>
          <cell r="AA1432">
            <v>0</v>
          </cell>
          <cell r="AB1432">
            <v>0</v>
          </cell>
          <cell r="AC1432">
            <v>0</v>
          </cell>
          <cell r="AD1432">
            <v>0</v>
          </cell>
          <cell r="AE1432">
            <v>0</v>
          </cell>
          <cell r="AF1432">
            <v>0</v>
          </cell>
          <cell r="AG1432">
            <v>0</v>
          </cell>
          <cell r="AH1432">
            <v>0</v>
          </cell>
          <cell r="AI1432">
            <v>0</v>
          </cell>
          <cell r="AJ1432" t="str">
            <v>N</v>
          </cell>
        </row>
        <row r="1433">
          <cell r="A1433" t="str">
            <v>14-58-c</v>
          </cell>
          <cell r="B1433" t="str">
            <v>Providing and Fixing 1/4" CP or oxidized gas cock Three way</v>
          </cell>
          <cell r="C1433" t="str">
            <v>Each</v>
          </cell>
          <cell r="D1433" t="str">
            <v>59.52</v>
          </cell>
          <cell r="E1433" t="str">
            <v>247.07</v>
          </cell>
          <cell r="F1433" t="str">
            <v>Each</v>
          </cell>
          <cell r="G1433" t="str">
            <v>59.52</v>
          </cell>
          <cell r="H1433">
            <v>247.07</v>
          </cell>
          <cell r="I1433">
            <v>0</v>
          </cell>
          <cell r="J1433">
            <v>0</v>
          </cell>
          <cell r="K1433">
            <v>0</v>
          </cell>
          <cell r="L1433">
            <v>0</v>
          </cell>
          <cell r="M1433">
            <v>0</v>
          </cell>
          <cell r="N1433">
            <v>0</v>
          </cell>
          <cell r="O1433">
            <v>0</v>
          </cell>
          <cell r="P1433">
            <v>0</v>
          </cell>
          <cell r="Q1433">
            <v>0</v>
          </cell>
          <cell r="R1433">
            <v>0</v>
          </cell>
          <cell r="S1433">
            <v>0</v>
          </cell>
          <cell r="T1433">
            <v>0</v>
          </cell>
          <cell r="U1433">
            <v>0</v>
          </cell>
          <cell r="V1433">
            <v>0</v>
          </cell>
          <cell r="W1433">
            <v>0</v>
          </cell>
          <cell r="X1433">
            <v>0</v>
          </cell>
          <cell r="Y1433">
            <v>0</v>
          </cell>
          <cell r="Z1433">
            <v>0</v>
          </cell>
          <cell r="AA1433">
            <v>0</v>
          </cell>
          <cell r="AB1433">
            <v>0</v>
          </cell>
          <cell r="AC1433">
            <v>0</v>
          </cell>
          <cell r="AD1433">
            <v>0</v>
          </cell>
          <cell r="AE1433">
            <v>0</v>
          </cell>
          <cell r="AF1433">
            <v>0</v>
          </cell>
          <cell r="AG1433">
            <v>0</v>
          </cell>
          <cell r="AH1433">
            <v>0</v>
          </cell>
          <cell r="AI1433">
            <v>0</v>
          </cell>
          <cell r="AJ1433" t="str">
            <v>N</v>
          </cell>
        </row>
        <row r="1434">
          <cell r="A1434" t="str">
            <v>14-59-a</v>
          </cell>
          <cell r="B1434" t="str">
            <v>Providing and Fixing approved best quality light burners Single</v>
          </cell>
          <cell r="C1434" t="str">
            <v>Each</v>
          </cell>
          <cell r="D1434" t="str">
            <v>744.00</v>
          </cell>
          <cell r="E1434" t="str">
            <v>2,014.50</v>
          </cell>
          <cell r="F1434" t="str">
            <v>Each</v>
          </cell>
          <cell r="G1434" t="str">
            <v>744.00</v>
          </cell>
          <cell r="H1434">
            <v>2014.5</v>
          </cell>
          <cell r="I1434">
            <v>0</v>
          </cell>
          <cell r="J1434">
            <v>0</v>
          </cell>
          <cell r="K1434">
            <v>0</v>
          </cell>
          <cell r="L1434">
            <v>0</v>
          </cell>
          <cell r="M1434">
            <v>0</v>
          </cell>
          <cell r="N1434">
            <v>0</v>
          </cell>
          <cell r="O1434">
            <v>0</v>
          </cell>
          <cell r="P1434">
            <v>0</v>
          </cell>
          <cell r="Q1434">
            <v>0</v>
          </cell>
          <cell r="R1434">
            <v>0</v>
          </cell>
          <cell r="S1434">
            <v>0</v>
          </cell>
          <cell r="T1434">
            <v>0</v>
          </cell>
          <cell r="U1434">
            <v>0</v>
          </cell>
          <cell r="V1434">
            <v>0</v>
          </cell>
          <cell r="W1434">
            <v>0</v>
          </cell>
          <cell r="X1434">
            <v>0</v>
          </cell>
          <cell r="Y1434">
            <v>0</v>
          </cell>
          <cell r="Z1434">
            <v>0</v>
          </cell>
          <cell r="AA1434">
            <v>0</v>
          </cell>
          <cell r="AB1434">
            <v>0</v>
          </cell>
          <cell r="AC1434">
            <v>0</v>
          </cell>
          <cell r="AD1434">
            <v>0</v>
          </cell>
          <cell r="AE1434">
            <v>0</v>
          </cell>
          <cell r="AF1434">
            <v>0</v>
          </cell>
          <cell r="AG1434">
            <v>0</v>
          </cell>
          <cell r="AH1434">
            <v>0</v>
          </cell>
          <cell r="AI1434">
            <v>0</v>
          </cell>
          <cell r="AJ1434" t="str">
            <v>N</v>
          </cell>
        </row>
        <row r="1435">
          <cell r="A1435" t="str">
            <v>14-59-b</v>
          </cell>
          <cell r="B1435" t="str">
            <v>Providing and Fixing approved best quality light burners Double</v>
          </cell>
          <cell r="C1435" t="str">
            <v>Each</v>
          </cell>
          <cell r="D1435" t="str">
            <v>744.00</v>
          </cell>
          <cell r="E1435" t="str">
            <v>3,006.70</v>
          </cell>
          <cell r="F1435" t="str">
            <v>Each</v>
          </cell>
          <cell r="G1435" t="str">
            <v>744.00</v>
          </cell>
          <cell r="H1435">
            <v>3006.7</v>
          </cell>
          <cell r="I1435">
            <v>0</v>
          </cell>
          <cell r="J1435">
            <v>0</v>
          </cell>
          <cell r="K1435">
            <v>0</v>
          </cell>
          <cell r="L1435">
            <v>0</v>
          </cell>
          <cell r="M1435">
            <v>0</v>
          </cell>
          <cell r="N1435">
            <v>0</v>
          </cell>
          <cell r="O1435">
            <v>0</v>
          </cell>
          <cell r="P1435">
            <v>0</v>
          </cell>
          <cell r="Q1435">
            <v>0</v>
          </cell>
          <cell r="R1435">
            <v>0</v>
          </cell>
          <cell r="S1435">
            <v>0</v>
          </cell>
          <cell r="T1435">
            <v>0</v>
          </cell>
          <cell r="U1435">
            <v>0</v>
          </cell>
          <cell r="V1435">
            <v>0</v>
          </cell>
          <cell r="W1435">
            <v>0</v>
          </cell>
          <cell r="X1435">
            <v>0</v>
          </cell>
          <cell r="Y1435">
            <v>0</v>
          </cell>
          <cell r="Z1435">
            <v>0</v>
          </cell>
          <cell r="AA1435">
            <v>0</v>
          </cell>
          <cell r="AB1435">
            <v>0</v>
          </cell>
          <cell r="AC1435">
            <v>0</v>
          </cell>
          <cell r="AD1435">
            <v>0</v>
          </cell>
          <cell r="AE1435">
            <v>0</v>
          </cell>
          <cell r="AF1435">
            <v>0</v>
          </cell>
          <cell r="AG1435">
            <v>0</v>
          </cell>
          <cell r="AH1435">
            <v>0</v>
          </cell>
          <cell r="AI1435">
            <v>0</v>
          </cell>
          <cell r="AJ1435" t="str">
            <v>N</v>
          </cell>
        </row>
        <row r="1436">
          <cell r="A1436" t="str">
            <v>14-60-a</v>
          </cell>
          <cell r="B1436" t="str">
            <v>Providing and Fixing approved best quality gas room heaters Single pannel</v>
          </cell>
          <cell r="C1436" t="str">
            <v>Each</v>
          </cell>
          <cell r="D1436" t="str">
            <v>744.00</v>
          </cell>
          <cell r="E1436" t="str">
            <v>3,599.60</v>
          </cell>
          <cell r="F1436" t="str">
            <v>Each</v>
          </cell>
          <cell r="G1436" t="str">
            <v>744.00</v>
          </cell>
          <cell r="H1436">
            <v>3599.6</v>
          </cell>
          <cell r="I1436">
            <v>0</v>
          </cell>
          <cell r="J1436">
            <v>0</v>
          </cell>
          <cell r="K1436">
            <v>0</v>
          </cell>
          <cell r="L1436">
            <v>0</v>
          </cell>
          <cell r="M1436">
            <v>0</v>
          </cell>
          <cell r="N1436">
            <v>0</v>
          </cell>
          <cell r="O1436">
            <v>0</v>
          </cell>
          <cell r="P1436">
            <v>0</v>
          </cell>
          <cell r="Q1436">
            <v>0</v>
          </cell>
          <cell r="R1436">
            <v>0</v>
          </cell>
          <cell r="S1436">
            <v>0</v>
          </cell>
          <cell r="T1436">
            <v>0</v>
          </cell>
          <cell r="U1436">
            <v>0</v>
          </cell>
          <cell r="V1436">
            <v>0</v>
          </cell>
          <cell r="W1436">
            <v>0</v>
          </cell>
          <cell r="X1436">
            <v>0</v>
          </cell>
          <cell r="Y1436">
            <v>0</v>
          </cell>
          <cell r="Z1436">
            <v>0</v>
          </cell>
          <cell r="AA1436">
            <v>0</v>
          </cell>
          <cell r="AB1436">
            <v>0</v>
          </cell>
          <cell r="AC1436">
            <v>0</v>
          </cell>
          <cell r="AD1436">
            <v>0</v>
          </cell>
          <cell r="AE1436">
            <v>0</v>
          </cell>
          <cell r="AF1436">
            <v>0</v>
          </cell>
          <cell r="AG1436">
            <v>0</v>
          </cell>
          <cell r="AH1436">
            <v>0</v>
          </cell>
          <cell r="AI1436">
            <v>0</v>
          </cell>
          <cell r="AJ1436" t="str">
            <v>N</v>
          </cell>
        </row>
        <row r="1437">
          <cell r="A1437" t="str">
            <v>14-60-b</v>
          </cell>
          <cell r="B1437" t="str">
            <v>Providing and Fixing approved best quality gas room heaters Double pannel.</v>
          </cell>
          <cell r="C1437" t="str">
            <v>Each</v>
          </cell>
          <cell r="D1437" t="str">
            <v>744.00</v>
          </cell>
          <cell r="E1437" t="str">
            <v>4,253.00</v>
          </cell>
          <cell r="F1437" t="str">
            <v>Each</v>
          </cell>
          <cell r="G1437" t="str">
            <v>744.00</v>
          </cell>
          <cell r="H1437">
            <v>4253</v>
          </cell>
          <cell r="I1437">
            <v>0</v>
          </cell>
          <cell r="J1437">
            <v>0</v>
          </cell>
          <cell r="K1437">
            <v>0</v>
          </cell>
          <cell r="L1437">
            <v>0</v>
          </cell>
          <cell r="M1437">
            <v>0</v>
          </cell>
          <cell r="N1437">
            <v>0</v>
          </cell>
          <cell r="O1437">
            <v>0</v>
          </cell>
          <cell r="P1437">
            <v>0</v>
          </cell>
          <cell r="Q1437">
            <v>0</v>
          </cell>
          <cell r="R1437">
            <v>0</v>
          </cell>
          <cell r="S1437">
            <v>0</v>
          </cell>
          <cell r="T1437">
            <v>0</v>
          </cell>
          <cell r="U1437">
            <v>0</v>
          </cell>
          <cell r="V1437">
            <v>0</v>
          </cell>
          <cell r="W1437">
            <v>0</v>
          </cell>
          <cell r="X1437">
            <v>0</v>
          </cell>
          <cell r="Y1437">
            <v>0</v>
          </cell>
          <cell r="Z1437">
            <v>0</v>
          </cell>
          <cell r="AA1437">
            <v>0</v>
          </cell>
          <cell r="AB1437">
            <v>0</v>
          </cell>
          <cell r="AC1437">
            <v>0</v>
          </cell>
          <cell r="AD1437">
            <v>0</v>
          </cell>
          <cell r="AE1437">
            <v>0</v>
          </cell>
          <cell r="AF1437">
            <v>0</v>
          </cell>
          <cell r="AG1437">
            <v>0</v>
          </cell>
          <cell r="AH1437">
            <v>0</v>
          </cell>
          <cell r="AI1437">
            <v>0</v>
          </cell>
          <cell r="AJ1437" t="str">
            <v>N</v>
          </cell>
        </row>
        <row r="1438">
          <cell r="A1438" t="str">
            <v>14-61-a</v>
          </cell>
          <cell r="B1438" t="str">
            <v>Providing and Fixing approved best quality cooking range with 2 burners &amp; oven</v>
          </cell>
          <cell r="C1438" t="str">
            <v>-</v>
          </cell>
          <cell r="D1438" t="str">
            <v>-</v>
          </cell>
          <cell r="E1438" t="str">
            <v>-</v>
          </cell>
          <cell r="F1438" t="str">
            <v>-</v>
          </cell>
          <cell r="G1438" t="str">
            <v>-</v>
          </cell>
          <cell r="H1438" t="str">
            <v>-</v>
          </cell>
          <cell r="I1438">
            <v>0</v>
          </cell>
          <cell r="J1438">
            <v>0</v>
          </cell>
          <cell r="K1438">
            <v>0</v>
          </cell>
          <cell r="L1438">
            <v>0</v>
          </cell>
          <cell r="M1438">
            <v>0</v>
          </cell>
          <cell r="N1438">
            <v>0</v>
          </cell>
          <cell r="O1438">
            <v>0</v>
          </cell>
          <cell r="P1438">
            <v>0</v>
          </cell>
          <cell r="Q1438">
            <v>0</v>
          </cell>
          <cell r="R1438">
            <v>0</v>
          </cell>
          <cell r="S1438">
            <v>0</v>
          </cell>
          <cell r="T1438">
            <v>0</v>
          </cell>
          <cell r="U1438">
            <v>0</v>
          </cell>
          <cell r="V1438">
            <v>0</v>
          </cell>
          <cell r="W1438">
            <v>0</v>
          </cell>
          <cell r="X1438">
            <v>0</v>
          </cell>
          <cell r="Y1438">
            <v>0</v>
          </cell>
          <cell r="Z1438">
            <v>0</v>
          </cell>
          <cell r="AA1438">
            <v>0</v>
          </cell>
          <cell r="AB1438">
            <v>0</v>
          </cell>
          <cell r="AC1438">
            <v>0</v>
          </cell>
          <cell r="AD1438">
            <v>0</v>
          </cell>
          <cell r="AE1438">
            <v>0</v>
          </cell>
          <cell r="AF1438">
            <v>0</v>
          </cell>
          <cell r="AG1438">
            <v>0</v>
          </cell>
          <cell r="AH1438">
            <v>0</v>
          </cell>
          <cell r="AI1438">
            <v>0</v>
          </cell>
          <cell r="AJ1438" t="str">
            <v>N</v>
          </cell>
        </row>
        <row r="1439">
          <cell r="A1439" t="str">
            <v>14-61-b</v>
          </cell>
          <cell r="B1439" t="str">
            <v>Providing and Fixing approved best quality cooking range with 2 burners, oven &amp; rostary</v>
          </cell>
          <cell r="C1439" t="str">
            <v>-</v>
          </cell>
          <cell r="D1439" t="str">
            <v>-</v>
          </cell>
          <cell r="E1439" t="str">
            <v>-</v>
          </cell>
          <cell r="F1439" t="str">
            <v>-</v>
          </cell>
          <cell r="G1439" t="str">
            <v>-</v>
          </cell>
          <cell r="H1439" t="str">
            <v>-</v>
          </cell>
          <cell r="I1439">
            <v>0</v>
          </cell>
          <cell r="J1439">
            <v>0</v>
          </cell>
          <cell r="K1439">
            <v>0</v>
          </cell>
          <cell r="L1439">
            <v>0</v>
          </cell>
          <cell r="M1439">
            <v>0</v>
          </cell>
          <cell r="N1439">
            <v>0</v>
          </cell>
          <cell r="O1439">
            <v>0</v>
          </cell>
          <cell r="P1439">
            <v>0</v>
          </cell>
          <cell r="Q1439">
            <v>0</v>
          </cell>
          <cell r="R1439">
            <v>0</v>
          </cell>
          <cell r="S1439">
            <v>0</v>
          </cell>
          <cell r="T1439">
            <v>0</v>
          </cell>
          <cell r="U1439">
            <v>0</v>
          </cell>
          <cell r="V1439">
            <v>0</v>
          </cell>
          <cell r="W1439">
            <v>0</v>
          </cell>
          <cell r="X1439">
            <v>0</v>
          </cell>
          <cell r="Y1439">
            <v>0</v>
          </cell>
          <cell r="Z1439">
            <v>0</v>
          </cell>
          <cell r="AA1439">
            <v>0</v>
          </cell>
          <cell r="AB1439">
            <v>0</v>
          </cell>
          <cell r="AC1439">
            <v>0</v>
          </cell>
          <cell r="AD1439">
            <v>0</v>
          </cell>
          <cell r="AE1439">
            <v>0</v>
          </cell>
          <cell r="AF1439">
            <v>0</v>
          </cell>
          <cell r="AG1439">
            <v>0</v>
          </cell>
          <cell r="AH1439">
            <v>0</v>
          </cell>
          <cell r="AI1439">
            <v>0</v>
          </cell>
          <cell r="AJ1439" t="str">
            <v>N</v>
          </cell>
        </row>
        <row r="1440">
          <cell r="A1440" t="str">
            <v>14-61-c</v>
          </cell>
          <cell r="B1440" t="str">
            <v>Providing and Fixing approved best quality cooking range with 3 burners, oven &amp; hot case</v>
          </cell>
          <cell r="C1440" t="str">
            <v>Each</v>
          </cell>
          <cell r="D1440" t="str">
            <v>744.00</v>
          </cell>
          <cell r="E1440" t="str">
            <v>18,894.00</v>
          </cell>
          <cell r="F1440" t="str">
            <v>Each</v>
          </cell>
          <cell r="G1440" t="str">
            <v>744.00</v>
          </cell>
          <cell r="H1440">
            <v>18894</v>
          </cell>
          <cell r="I1440">
            <v>0</v>
          </cell>
          <cell r="J1440">
            <v>0</v>
          </cell>
          <cell r="K1440">
            <v>0</v>
          </cell>
          <cell r="L1440">
            <v>0</v>
          </cell>
          <cell r="M1440">
            <v>0</v>
          </cell>
          <cell r="N1440">
            <v>0</v>
          </cell>
          <cell r="O1440">
            <v>0</v>
          </cell>
          <cell r="P1440">
            <v>0</v>
          </cell>
          <cell r="Q1440">
            <v>0</v>
          </cell>
          <cell r="R1440">
            <v>0</v>
          </cell>
          <cell r="S1440">
            <v>0</v>
          </cell>
          <cell r="T1440">
            <v>0</v>
          </cell>
          <cell r="U1440">
            <v>0</v>
          </cell>
          <cell r="V1440">
            <v>0</v>
          </cell>
          <cell r="W1440">
            <v>0</v>
          </cell>
          <cell r="X1440">
            <v>0</v>
          </cell>
          <cell r="Y1440">
            <v>0</v>
          </cell>
          <cell r="Z1440">
            <v>0</v>
          </cell>
          <cell r="AA1440">
            <v>0</v>
          </cell>
          <cell r="AB1440">
            <v>0</v>
          </cell>
          <cell r="AC1440">
            <v>0</v>
          </cell>
          <cell r="AD1440">
            <v>0</v>
          </cell>
          <cell r="AE1440">
            <v>0</v>
          </cell>
          <cell r="AF1440">
            <v>0</v>
          </cell>
          <cell r="AG1440">
            <v>0</v>
          </cell>
          <cell r="AH1440">
            <v>0</v>
          </cell>
          <cell r="AI1440">
            <v>0</v>
          </cell>
          <cell r="AJ1440" t="str">
            <v>N</v>
          </cell>
        </row>
        <row r="1441">
          <cell r="A1441" t="str">
            <v>14-61-d</v>
          </cell>
          <cell r="B1441" t="str">
            <v>Providing and Fixing approved best quality cooking range with 3 burners, oven, hot case &amp; roastary</v>
          </cell>
          <cell r="C1441" t="str">
            <v>Each</v>
          </cell>
          <cell r="D1441" t="str">
            <v>744.00</v>
          </cell>
          <cell r="E1441" t="str">
            <v>21,072.00</v>
          </cell>
          <cell r="F1441" t="str">
            <v>Each</v>
          </cell>
          <cell r="G1441" t="str">
            <v>744.00</v>
          </cell>
          <cell r="H1441">
            <v>21072</v>
          </cell>
          <cell r="I1441">
            <v>0</v>
          </cell>
          <cell r="J1441">
            <v>0</v>
          </cell>
          <cell r="K1441">
            <v>0</v>
          </cell>
          <cell r="L1441">
            <v>0</v>
          </cell>
          <cell r="M1441">
            <v>0</v>
          </cell>
          <cell r="N1441">
            <v>0</v>
          </cell>
          <cell r="O1441">
            <v>0</v>
          </cell>
          <cell r="P1441">
            <v>0</v>
          </cell>
          <cell r="Q1441">
            <v>0</v>
          </cell>
          <cell r="R1441">
            <v>0</v>
          </cell>
          <cell r="S1441">
            <v>0</v>
          </cell>
          <cell r="T1441">
            <v>0</v>
          </cell>
          <cell r="U1441">
            <v>0</v>
          </cell>
          <cell r="V1441">
            <v>0</v>
          </cell>
          <cell r="W1441">
            <v>0</v>
          </cell>
          <cell r="X1441">
            <v>0</v>
          </cell>
          <cell r="Y1441">
            <v>0</v>
          </cell>
          <cell r="Z1441">
            <v>0</v>
          </cell>
          <cell r="AA1441">
            <v>0</v>
          </cell>
          <cell r="AB1441">
            <v>0</v>
          </cell>
          <cell r="AC1441">
            <v>0</v>
          </cell>
          <cell r="AD1441">
            <v>0</v>
          </cell>
          <cell r="AE1441">
            <v>0</v>
          </cell>
          <cell r="AF1441">
            <v>0</v>
          </cell>
          <cell r="AG1441">
            <v>0</v>
          </cell>
          <cell r="AH1441">
            <v>0</v>
          </cell>
          <cell r="AI1441">
            <v>0</v>
          </cell>
          <cell r="AJ1441" t="str">
            <v>N</v>
          </cell>
        </row>
        <row r="1442">
          <cell r="A1442" t="str">
            <v>14-61-e</v>
          </cell>
          <cell r="B1442" t="str">
            <v>Providing and Fixing approved best quality cooking range with 5 burners, oven, hot case &amp; roastary</v>
          </cell>
          <cell r="C1442" t="str">
            <v>Each</v>
          </cell>
          <cell r="D1442" t="str">
            <v>744.00</v>
          </cell>
          <cell r="E1442" t="str">
            <v>23,008.00</v>
          </cell>
          <cell r="F1442" t="str">
            <v>Each</v>
          </cell>
          <cell r="G1442" t="str">
            <v>744.00</v>
          </cell>
          <cell r="H1442">
            <v>23008</v>
          </cell>
          <cell r="I1442">
            <v>0</v>
          </cell>
          <cell r="J1442">
            <v>0</v>
          </cell>
          <cell r="K1442">
            <v>0</v>
          </cell>
          <cell r="L1442">
            <v>0</v>
          </cell>
          <cell r="M1442">
            <v>0</v>
          </cell>
          <cell r="N1442">
            <v>0</v>
          </cell>
          <cell r="O1442">
            <v>0</v>
          </cell>
          <cell r="P1442">
            <v>0</v>
          </cell>
          <cell r="Q1442">
            <v>0</v>
          </cell>
          <cell r="R1442">
            <v>0</v>
          </cell>
          <cell r="S1442">
            <v>0</v>
          </cell>
          <cell r="T1442">
            <v>0</v>
          </cell>
          <cell r="U1442">
            <v>0</v>
          </cell>
          <cell r="V1442">
            <v>0</v>
          </cell>
          <cell r="W1442">
            <v>0</v>
          </cell>
          <cell r="X1442">
            <v>0</v>
          </cell>
          <cell r="Y1442">
            <v>0</v>
          </cell>
          <cell r="Z1442">
            <v>0</v>
          </cell>
          <cell r="AA1442">
            <v>0</v>
          </cell>
          <cell r="AB1442">
            <v>0</v>
          </cell>
          <cell r="AC1442">
            <v>0</v>
          </cell>
          <cell r="AD1442">
            <v>0</v>
          </cell>
          <cell r="AE1442">
            <v>0</v>
          </cell>
          <cell r="AF1442">
            <v>0</v>
          </cell>
          <cell r="AG1442">
            <v>0</v>
          </cell>
          <cell r="AH1442">
            <v>0</v>
          </cell>
          <cell r="AI1442">
            <v>0</v>
          </cell>
          <cell r="AJ1442" t="str">
            <v>N</v>
          </cell>
        </row>
        <row r="1443">
          <cell r="A1443" t="str">
            <v>14-62-a</v>
          </cell>
          <cell r="B1443" t="str">
            <v>Providing and Fixing approved best quality gas water heaters 20 gallons capacity</v>
          </cell>
          <cell r="C1443" t="str">
            <v>Each</v>
          </cell>
          <cell r="D1443" t="str">
            <v>744.00</v>
          </cell>
          <cell r="E1443" t="str">
            <v>15,748.00</v>
          </cell>
          <cell r="F1443" t="str">
            <v>Each</v>
          </cell>
          <cell r="G1443" t="str">
            <v>744.00</v>
          </cell>
          <cell r="H1443">
            <v>15748</v>
          </cell>
          <cell r="I1443">
            <v>0</v>
          </cell>
          <cell r="J1443">
            <v>0</v>
          </cell>
          <cell r="K1443">
            <v>0</v>
          </cell>
          <cell r="L1443">
            <v>0</v>
          </cell>
          <cell r="M1443">
            <v>0</v>
          </cell>
          <cell r="N1443">
            <v>0</v>
          </cell>
          <cell r="O1443">
            <v>0</v>
          </cell>
          <cell r="P1443">
            <v>0</v>
          </cell>
          <cell r="Q1443">
            <v>0</v>
          </cell>
          <cell r="R1443">
            <v>0</v>
          </cell>
          <cell r="S1443">
            <v>0</v>
          </cell>
          <cell r="T1443">
            <v>0</v>
          </cell>
          <cell r="U1443">
            <v>0</v>
          </cell>
          <cell r="V1443">
            <v>0</v>
          </cell>
          <cell r="W1443">
            <v>0</v>
          </cell>
          <cell r="X1443">
            <v>0</v>
          </cell>
          <cell r="Y1443">
            <v>0</v>
          </cell>
          <cell r="Z1443">
            <v>0</v>
          </cell>
          <cell r="AA1443">
            <v>0</v>
          </cell>
          <cell r="AB1443">
            <v>0</v>
          </cell>
          <cell r="AC1443">
            <v>0</v>
          </cell>
          <cell r="AD1443">
            <v>0</v>
          </cell>
          <cell r="AE1443">
            <v>0</v>
          </cell>
          <cell r="AF1443">
            <v>0</v>
          </cell>
          <cell r="AG1443">
            <v>0</v>
          </cell>
          <cell r="AH1443">
            <v>0</v>
          </cell>
          <cell r="AI1443">
            <v>0</v>
          </cell>
          <cell r="AJ1443" t="str">
            <v>N</v>
          </cell>
        </row>
        <row r="1444">
          <cell r="A1444" t="str">
            <v>14-62-b</v>
          </cell>
          <cell r="B1444" t="str">
            <v>Providing and Fixing approved best quality gas water heaters 30 gallons capacity</v>
          </cell>
          <cell r="C1444" t="str">
            <v>Each</v>
          </cell>
          <cell r="D1444" t="str">
            <v>744.00</v>
          </cell>
          <cell r="E1444" t="str">
            <v>19,499.00</v>
          </cell>
          <cell r="F1444" t="str">
            <v>Each</v>
          </cell>
          <cell r="G1444" t="str">
            <v>744.00</v>
          </cell>
          <cell r="H1444">
            <v>19499</v>
          </cell>
          <cell r="I1444">
            <v>0</v>
          </cell>
          <cell r="J1444">
            <v>0</v>
          </cell>
          <cell r="K1444">
            <v>0</v>
          </cell>
          <cell r="L1444">
            <v>0</v>
          </cell>
          <cell r="M1444">
            <v>0</v>
          </cell>
          <cell r="N1444">
            <v>0</v>
          </cell>
          <cell r="O1444">
            <v>0</v>
          </cell>
          <cell r="P1444">
            <v>0</v>
          </cell>
          <cell r="Q1444">
            <v>0</v>
          </cell>
          <cell r="R1444">
            <v>0</v>
          </cell>
          <cell r="S1444">
            <v>0</v>
          </cell>
          <cell r="T1444">
            <v>0</v>
          </cell>
          <cell r="U1444">
            <v>0</v>
          </cell>
          <cell r="V1444">
            <v>0</v>
          </cell>
          <cell r="W1444">
            <v>0</v>
          </cell>
          <cell r="X1444">
            <v>0</v>
          </cell>
          <cell r="Y1444">
            <v>0</v>
          </cell>
          <cell r="Z1444">
            <v>0</v>
          </cell>
          <cell r="AA1444">
            <v>0</v>
          </cell>
          <cell r="AB1444">
            <v>0</v>
          </cell>
          <cell r="AC1444">
            <v>0</v>
          </cell>
          <cell r="AD1444">
            <v>0</v>
          </cell>
          <cell r="AE1444">
            <v>0</v>
          </cell>
          <cell r="AF1444">
            <v>0</v>
          </cell>
          <cell r="AG1444">
            <v>0</v>
          </cell>
          <cell r="AH1444">
            <v>0</v>
          </cell>
          <cell r="AI1444">
            <v>0</v>
          </cell>
          <cell r="AJ1444" t="str">
            <v>N</v>
          </cell>
        </row>
        <row r="1445">
          <cell r="A1445" t="str">
            <v>14-62-c</v>
          </cell>
          <cell r="B1445" t="str">
            <v>Providing and Fixing approved best quality gas water heaters 50 gallons capacity</v>
          </cell>
          <cell r="C1445" t="str">
            <v>Each</v>
          </cell>
          <cell r="D1445" t="str">
            <v>744.00</v>
          </cell>
          <cell r="E1445" t="str">
            <v>23,855.00</v>
          </cell>
          <cell r="F1445" t="str">
            <v>Each</v>
          </cell>
          <cell r="G1445" t="str">
            <v>744.00</v>
          </cell>
          <cell r="H1445">
            <v>23855</v>
          </cell>
          <cell r="I1445">
            <v>0</v>
          </cell>
          <cell r="J1445">
            <v>0</v>
          </cell>
          <cell r="K1445">
            <v>0</v>
          </cell>
          <cell r="L1445">
            <v>0</v>
          </cell>
          <cell r="M1445">
            <v>0</v>
          </cell>
          <cell r="N1445">
            <v>0</v>
          </cell>
          <cell r="O1445">
            <v>0</v>
          </cell>
          <cell r="P1445">
            <v>0</v>
          </cell>
          <cell r="Q1445">
            <v>0</v>
          </cell>
          <cell r="R1445">
            <v>0</v>
          </cell>
          <cell r="S1445">
            <v>0</v>
          </cell>
          <cell r="T1445">
            <v>0</v>
          </cell>
          <cell r="U1445">
            <v>0</v>
          </cell>
          <cell r="V1445">
            <v>0</v>
          </cell>
          <cell r="W1445">
            <v>0</v>
          </cell>
          <cell r="X1445">
            <v>0</v>
          </cell>
          <cell r="Y1445">
            <v>0</v>
          </cell>
          <cell r="Z1445">
            <v>0</v>
          </cell>
          <cell r="AA1445">
            <v>0</v>
          </cell>
          <cell r="AB1445">
            <v>0</v>
          </cell>
          <cell r="AC1445">
            <v>0</v>
          </cell>
          <cell r="AD1445">
            <v>0</v>
          </cell>
          <cell r="AE1445">
            <v>0</v>
          </cell>
          <cell r="AF1445">
            <v>0</v>
          </cell>
          <cell r="AG1445">
            <v>0</v>
          </cell>
          <cell r="AH1445">
            <v>0</v>
          </cell>
          <cell r="AI1445">
            <v>0</v>
          </cell>
          <cell r="AJ1445" t="str">
            <v>N</v>
          </cell>
        </row>
        <row r="1446">
          <cell r="A1446" t="str">
            <v>14-63-a</v>
          </cell>
          <cell r="B1446" t="str">
            <v>Providing and Fixing gas cross burners : 6" Size</v>
          </cell>
          <cell r="C1446" t="str">
            <v>Each</v>
          </cell>
          <cell r="D1446" t="str">
            <v>93.00</v>
          </cell>
          <cell r="E1446" t="str">
            <v>389.45</v>
          </cell>
          <cell r="F1446" t="str">
            <v>Each</v>
          </cell>
          <cell r="G1446" t="str">
            <v>93.00</v>
          </cell>
          <cell r="H1446">
            <v>389.45</v>
          </cell>
          <cell r="I1446">
            <v>0</v>
          </cell>
          <cell r="J1446">
            <v>0</v>
          </cell>
          <cell r="K1446">
            <v>0</v>
          </cell>
          <cell r="L1446">
            <v>0</v>
          </cell>
          <cell r="M1446">
            <v>0</v>
          </cell>
          <cell r="N1446">
            <v>0</v>
          </cell>
          <cell r="O1446">
            <v>0</v>
          </cell>
          <cell r="P1446">
            <v>0</v>
          </cell>
          <cell r="Q1446">
            <v>0</v>
          </cell>
          <cell r="R1446">
            <v>0</v>
          </cell>
          <cell r="S1446">
            <v>0</v>
          </cell>
          <cell r="T1446">
            <v>0</v>
          </cell>
          <cell r="U1446">
            <v>0</v>
          </cell>
          <cell r="V1446">
            <v>0</v>
          </cell>
          <cell r="W1446">
            <v>0</v>
          </cell>
          <cell r="X1446">
            <v>0</v>
          </cell>
          <cell r="Y1446">
            <v>0</v>
          </cell>
          <cell r="Z1446">
            <v>0</v>
          </cell>
          <cell r="AA1446">
            <v>0</v>
          </cell>
          <cell r="AB1446">
            <v>0</v>
          </cell>
          <cell r="AC1446">
            <v>0</v>
          </cell>
          <cell r="AD1446">
            <v>0</v>
          </cell>
          <cell r="AE1446">
            <v>0</v>
          </cell>
          <cell r="AF1446">
            <v>0</v>
          </cell>
          <cell r="AG1446">
            <v>0</v>
          </cell>
          <cell r="AH1446">
            <v>0</v>
          </cell>
          <cell r="AI1446">
            <v>0</v>
          </cell>
          <cell r="AJ1446" t="str">
            <v>N</v>
          </cell>
        </row>
        <row r="1447">
          <cell r="A1447" t="str">
            <v>14-63-b</v>
          </cell>
          <cell r="B1447" t="str">
            <v>Providing and Fixing gas cross burners : 9" Size</v>
          </cell>
          <cell r="C1447" t="str">
            <v>Each</v>
          </cell>
          <cell r="D1447" t="str">
            <v>93.00</v>
          </cell>
          <cell r="E1447" t="str">
            <v>516.50</v>
          </cell>
          <cell r="F1447" t="str">
            <v>Each</v>
          </cell>
          <cell r="G1447" t="str">
            <v>93.00</v>
          </cell>
          <cell r="H1447">
            <v>516.5</v>
          </cell>
          <cell r="I1447">
            <v>0</v>
          </cell>
          <cell r="J1447">
            <v>0</v>
          </cell>
          <cell r="K1447">
            <v>0</v>
          </cell>
          <cell r="L1447">
            <v>0</v>
          </cell>
          <cell r="M1447">
            <v>0</v>
          </cell>
          <cell r="N1447">
            <v>0</v>
          </cell>
          <cell r="O1447">
            <v>0</v>
          </cell>
          <cell r="P1447">
            <v>0</v>
          </cell>
          <cell r="Q1447">
            <v>0</v>
          </cell>
          <cell r="R1447">
            <v>0</v>
          </cell>
          <cell r="S1447">
            <v>0</v>
          </cell>
          <cell r="T1447">
            <v>0</v>
          </cell>
          <cell r="U1447">
            <v>0</v>
          </cell>
          <cell r="V1447">
            <v>0</v>
          </cell>
          <cell r="W1447">
            <v>0</v>
          </cell>
          <cell r="X1447">
            <v>0</v>
          </cell>
          <cell r="Y1447">
            <v>0</v>
          </cell>
          <cell r="Z1447">
            <v>0</v>
          </cell>
          <cell r="AA1447">
            <v>0</v>
          </cell>
          <cell r="AB1447">
            <v>0</v>
          </cell>
          <cell r="AC1447">
            <v>0</v>
          </cell>
          <cell r="AD1447">
            <v>0</v>
          </cell>
          <cell r="AE1447">
            <v>0</v>
          </cell>
          <cell r="AF1447">
            <v>0</v>
          </cell>
          <cell r="AG1447">
            <v>0</v>
          </cell>
          <cell r="AH1447">
            <v>0</v>
          </cell>
          <cell r="AI1447">
            <v>0</v>
          </cell>
          <cell r="AJ1447" t="str">
            <v>N</v>
          </cell>
        </row>
        <row r="1448">
          <cell r="A1448" t="str">
            <v>14-63-c</v>
          </cell>
          <cell r="B1448" t="str">
            <v>Providing and Fixing gas cross burners : 12" Size</v>
          </cell>
          <cell r="C1448" t="str">
            <v>Each</v>
          </cell>
          <cell r="D1448" t="str">
            <v>93.00</v>
          </cell>
          <cell r="E1448" t="str">
            <v>758.50</v>
          </cell>
          <cell r="F1448" t="str">
            <v>Each</v>
          </cell>
          <cell r="G1448" t="str">
            <v>93.00</v>
          </cell>
          <cell r="H1448">
            <v>758.5</v>
          </cell>
          <cell r="I1448">
            <v>0</v>
          </cell>
          <cell r="J1448">
            <v>0</v>
          </cell>
          <cell r="K1448">
            <v>0</v>
          </cell>
          <cell r="L1448">
            <v>0</v>
          </cell>
          <cell r="M1448">
            <v>0</v>
          </cell>
          <cell r="N1448">
            <v>0</v>
          </cell>
          <cell r="O1448">
            <v>0</v>
          </cell>
          <cell r="P1448">
            <v>0</v>
          </cell>
          <cell r="Q1448">
            <v>0</v>
          </cell>
          <cell r="R1448">
            <v>0</v>
          </cell>
          <cell r="S1448">
            <v>0</v>
          </cell>
          <cell r="T1448">
            <v>0</v>
          </cell>
          <cell r="U1448">
            <v>0</v>
          </cell>
          <cell r="V1448">
            <v>0</v>
          </cell>
          <cell r="W1448">
            <v>0</v>
          </cell>
          <cell r="X1448">
            <v>0</v>
          </cell>
          <cell r="Y1448">
            <v>0</v>
          </cell>
          <cell r="Z1448">
            <v>0</v>
          </cell>
          <cell r="AA1448">
            <v>0</v>
          </cell>
          <cell r="AB1448">
            <v>0</v>
          </cell>
          <cell r="AC1448">
            <v>0</v>
          </cell>
          <cell r="AD1448">
            <v>0</v>
          </cell>
          <cell r="AE1448">
            <v>0</v>
          </cell>
          <cell r="AF1448">
            <v>0</v>
          </cell>
          <cell r="AG1448">
            <v>0</v>
          </cell>
          <cell r="AH1448">
            <v>0</v>
          </cell>
          <cell r="AI1448">
            <v>0</v>
          </cell>
          <cell r="AJ1448" t="str">
            <v>N</v>
          </cell>
        </row>
        <row r="1449">
          <cell r="A1449" t="str">
            <v>14-64-a</v>
          </cell>
          <cell r="B1449" t="str">
            <v>Providing and Fixing gas nozzle star burner with injector 12" nozzle</v>
          </cell>
          <cell r="C1449" t="str">
            <v>Each</v>
          </cell>
          <cell r="D1449" t="str">
            <v>223.20</v>
          </cell>
          <cell r="E1449" t="str">
            <v>1,124.65</v>
          </cell>
          <cell r="F1449" t="str">
            <v>Each</v>
          </cell>
          <cell r="G1449" t="str">
            <v>223.20</v>
          </cell>
          <cell r="H1449">
            <v>1124.6500000000001</v>
          </cell>
          <cell r="I1449">
            <v>0</v>
          </cell>
          <cell r="J1449">
            <v>0</v>
          </cell>
          <cell r="K1449">
            <v>0</v>
          </cell>
          <cell r="L1449">
            <v>0</v>
          </cell>
          <cell r="M1449">
            <v>0</v>
          </cell>
          <cell r="N1449">
            <v>0</v>
          </cell>
          <cell r="O1449">
            <v>0</v>
          </cell>
          <cell r="P1449">
            <v>0</v>
          </cell>
          <cell r="Q1449">
            <v>0</v>
          </cell>
          <cell r="R1449">
            <v>0</v>
          </cell>
          <cell r="S1449">
            <v>0</v>
          </cell>
          <cell r="T1449">
            <v>0</v>
          </cell>
          <cell r="U1449">
            <v>0</v>
          </cell>
          <cell r="V1449">
            <v>0</v>
          </cell>
          <cell r="W1449">
            <v>0</v>
          </cell>
          <cell r="X1449">
            <v>0</v>
          </cell>
          <cell r="Y1449">
            <v>0</v>
          </cell>
          <cell r="Z1449">
            <v>0</v>
          </cell>
          <cell r="AA1449">
            <v>0</v>
          </cell>
          <cell r="AB1449">
            <v>0</v>
          </cell>
          <cell r="AC1449">
            <v>0</v>
          </cell>
          <cell r="AD1449">
            <v>0</v>
          </cell>
          <cell r="AE1449">
            <v>0</v>
          </cell>
          <cell r="AF1449">
            <v>0</v>
          </cell>
          <cell r="AG1449">
            <v>0</v>
          </cell>
          <cell r="AH1449">
            <v>0</v>
          </cell>
          <cell r="AI1449">
            <v>0</v>
          </cell>
          <cell r="AJ1449" t="str">
            <v>N</v>
          </cell>
        </row>
        <row r="1450">
          <cell r="A1450" t="str">
            <v>14-64-b</v>
          </cell>
          <cell r="B1450" t="str">
            <v>Providing and Fixing gas nozzle star burner with injector 18" nozzle</v>
          </cell>
          <cell r="C1450" t="str">
            <v>Each</v>
          </cell>
          <cell r="D1450" t="str">
            <v>223.20</v>
          </cell>
          <cell r="E1450" t="str">
            <v>1,578.40</v>
          </cell>
          <cell r="F1450" t="str">
            <v>Each</v>
          </cell>
          <cell r="G1450" t="str">
            <v>223.20</v>
          </cell>
          <cell r="H1450">
            <v>1578.4</v>
          </cell>
          <cell r="I1450">
            <v>0</v>
          </cell>
          <cell r="J1450">
            <v>0</v>
          </cell>
          <cell r="K1450">
            <v>0</v>
          </cell>
          <cell r="L1450">
            <v>0</v>
          </cell>
          <cell r="M1450">
            <v>0</v>
          </cell>
          <cell r="N1450">
            <v>0</v>
          </cell>
          <cell r="O1450">
            <v>0</v>
          </cell>
          <cell r="P1450">
            <v>0</v>
          </cell>
          <cell r="Q1450">
            <v>0</v>
          </cell>
          <cell r="R1450">
            <v>0</v>
          </cell>
          <cell r="S1450">
            <v>0</v>
          </cell>
          <cell r="T1450">
            <v>0</v>
          </cell>
          <cell r="U1450">
            <v>0</v>
          </cell>
          <cell r="V1450">
            <v>0</v>
          </cell>
          <cell r="W1450">
            <v>0</v>
          </cell>
          <cell r="X1450">
            <v>0</v>
          </cell>
          <cell r="Y1450">
            <v>0</v>
          </cell>
          <cell r="Z1450">
            <v>0</v>
          </cell>
          <cell r="AA1450">
            <v>0</v>
          </cell>
          <cell r="AB1450">
            <v>0</v>
          </cell>
          <cell r="AC1450">
            <v>0</v>
          </cell>
          <cell r="AD1450">
            <v>0</v>
          </cell>
          <cell r="AE1450">
            <v>0</v>
          </cell>
          <cell r="AF1450">
            <v>0</v>
          </cell>
          <cell r="AG1450">
            <v>0</v>
          </cell>
          <cell r="AH1450">
            <v>0</v>
          </cell>
          <cell r="AI1450">
            <v>0</v>
          </cell>
          <cell r="AJ1450" t="str">
            <v>N</v>
          </cell>
        </row>
        <row r="1451">
          <cell r="A1451" t="str">
            <v>14-64-c</v>
          </cell>
          <cell r="B1451" t="str">
            <v>Providing and Fixing gas nozzle star burner with injector 24" nozzle</v>
          </cell>
          <cell r="C1451" t="str">
            <v>Each</v>
          </cell>
          <cell r="D1451" t="str">
            <v>223.20</v>
          </cell>
          <cell r="E1451" t="str">
            <v>1,977.70</v>
          </cell>
          <cell r="F1451" t="str">
            <v>Each</v>
          </cell>
          <cell r="G1451" t="str">
            <v>223.20</v>
          </cell>
          <cell r="H1451">
            <v>1977.7</v>
          </cell>
          <cell r="I1451">
            <v>0</v>
          </cell>
          <cell r="J1451">
            <v>0</v>
          </cell>
          <cell r="K1451">
            <v>0</v>
          </cell>
          <cell r="L1451">
            <v>0</v>
          </cell>
          <cell r="M1451">
            <v>0</v>
          </cell>
          <cell r="N1451">
            <v>0</v>
          </cell>
          <cell r="O1451">
            <v>0</v>
          </cell>
          <cell r="P1451">
            <v>0</v>
          </cell>
          <cell r="Q1451">
            <v>0</v>
          </cell>
          <cell r="R1451">
            <v>0</v>
          </cell>
          <cell r="S1451">
            <v>0</v>
          </cell>
          <cell r="T1451">
            <v>0</v>
          </cell>
          <cell r="U1451">
            <v>0</v>
          </cell>
          <cell r="V1451">
            <v>0</v>
          </cell>
          <cell r="W1451">
            <v>0</v>
          </cell>
          <cell r="X1451">
            <v>0</v>
          </cell>
          <cell r="Y1451">
            <v>0</v>
          </cell>
          <cell r="Z1451">
            <v>0</v>
          </cell>
          <cell r="AA1451">
            <v>0</v>
          </cell>
          <cell r="AB1451">
            <v>0</v>
          </cell>
          <cell r="AC1451">
            <v>0</v>
          </cell>
          <cell r="AD1451">
            <v>0</v>
          </cell>
          <cell r="AE1451">
            <v>0</v>
          </cell>
          <cell r="AF1451">
            <v>0</v>
          </cell>
          <cell r="AG1451">
            <v>0</v>
          </cell>
          <cell r="AH1451">
            <v>0</v>
          </cell>
          <cell r="AI1451">
            <v>0</v>
          </cell>
          <cell r="AJ1451" t="str">
            <v>N</v>
          </cell>
        </row>
        <row r="1452">
          <cell r="A1452" t="str">
            <v>14-64-d</v>
          </cell>
          <cell r="B1452" t="str">
            <v>Providing and Fixing gas nozzle star burner with injector 32" nozzle</v>
          </cell>
          <cell r="C1452" t="str">
            <v>Each</v>
          </cell>
          <cell r="D1452" t="str">
            <v>223.20</v>
          </cell>
          <cell r="E1452" t="str">
            <v>2,280.20</v>
          </cell>
          <cell r="F1452" t="str">
            <v>Each</v>
          </cell>
          <cell r="G1452" t="str">
            <v>223.20</v>
          </cell>
          <cell r="H1452">
            <v>2280.1999999999998</v>
          </cell>
          <cell r="I1452">
            <v>0</v>
          </cell>
          <cell r="J1452">
            <v>0</v>
          </cell>
          <cell r="K1452">
            <v>0</v>
          </cell>
          <cell r="L1452">
            <v>0</v>
          </cell>
          <cell r="M1452">
            <v>0</v>
          </cell>
          <cell r="N1452">
            <v>0</v>
          </cell>
          <cell r="O1452">
            <v>0</v>
          </cell>
          <cell r="P1452">
            <v>0</v>
          </cell>
          <cell r="Q1452">
            <v>0</v>
          </cell>
          <cell r="R1452">
            <v>0</v>
          </cell>
          <cell r="S1452">
            <v>0</v>
          </cell>
          <cell r="T1452">
            <v>0</v>
          </cell>
          <cell r="U1452">
            <v>0</v>
          </cell>
          <cell r="V1452">
            <v>0</v>
          </cell>
          <cell r="W1452">
            <v>0</v>
          </cell>
          <cell r="X1452">
            <v>0</v>
          </cell>
          <cell r="Y1452">
            <v>0</v>
          </cell>
          <cell r="Z1452">
            <v>0</v>
          </cell>
          <cell r="AA1452">
            <v>0</v>
          </cell>
          <cell r="AB1452">
            <v>0</v>
          </cell>
          <cell r="AC1452">
            <v>0</v>
          </cell>
          <cell r="AD1452">
            <v>0</v>
          </cell>
          <cell r="AE1452">
            <v>0</v>
          </cell>
          <cell r="AF1452">
            <v>0</v>
          </cell>
          <cell r="AG1452">
            <v>0</v>
          </cell>
          <cell r="AH1452">
            <v>0</v>
          </cell>
          <cell r="AI1452">
            <v>0</v>
          </cell>
          <cell r="AJ1452" t="str">
            <v>N</v>
          </cell>
        </row>
        <row r="1453">
          <cell r="A1453" t="str">
            <v>14-65</v>
          </cell>
          <cell r="B1453" t="str">
            <v>Providing and Fixing flue pipe for gas room heater any type/make</v>
          </cell>
          <cell r="C1453" t="str">
            <v>Each</v>
          </cell>
          <cell r="D1453" t="str">
            <v>74.40</v>
          </cell>
          <cell r="E1453" t="str">
            <v>268.00</v>
          </cell>
          <cell r="F1453" t="str">
            <v>Each</v>
          </cell>
          <cell r="G1453" t="str">
            <v>74.40</v>
          </cell>
          <cell r="H1453">
            <v>268</v>
          </cell>
          <cell r="I1453">
            <v>0</v>
          </cell>
          <cell r="J1453">
            <v>0</v>
          </cell>
          <cell r="K1453">
            <v>0</v>
          </cell>
          <cell r="L1453">
            <v>0</v>
          </cell>
          <cell r="M1453">
            <v>0</v>
          </cell>
          <cell r="N1453">
            <v>0</v>
          </cell>
          <cell r="O1453">
            <v>0</v>
          </cell>
          <cell r="P1453">
            <v>0</v>
          </cell>
          <cell r="Q1453">
            <v>0</v>
          </cell>
          <cell r="R1453">
            <v>0</v>
          </cell>
          <cell r="S1453">
            <v>0</v>
          </cell>
          <cell r="T1453">
            <v>0</v>
          </cell>
          <cell r="U1453">
            <v>0</v>
          </cell>
          <cell r="V1453">
            <v>0</v>
          </cell>
          <cell r="W1453">
            <v>0</v>
          </cell>
          <cell r="X1453">
            <v>0</v>
          </cell>
          <cell r="Y1453">
            <v>0</v>
          </cell>
          <cell r="Z1453">
            <v>0</v>
          </cell>
          <cell r="AA1453">
            <v>0</v>
          </cell>
          <cell r="AB1453">
            <v>0</v>
          </cell>
          <cell r="AC1453">
            <v>0</v>
          </cell>
          <cell r="AD1453">
            <v>0</v>
          </cell>
          <cell r="AE1453">
            <v>0</v>
          </cell>
          <cell r="AF1453">
            <v>0</v>
          </cell>
          <cell r="AG1453">
            <v>0</v>
          </cell>
          <cell r="AH1453">
            <v>0</v>
          </cell>
          <cell r="AI1453">
            <v>0</v>
          </cell>
          <cell r="AJ1453" t="str">
            <v>N</v>
          </cell>
        </row>
        <row r="1454">
          <cell r="A1454" t="str">
            <v>14-66</v>
          </cell>
          <cell r="B1454" t="str">
            <v>Providing and Fixing gas twin burners with stand complete Imperial make</v>
          </cell>
          <cell r="C1454" t="str">
            <v>Each</v>
          </cell>
          <cell r="D1454" t="str">
            <v>223.20</v>
          </cell>
          <cell r="E1454" t="str">
            <v>2,050.30</v>
          </cell>
          <cell r="F1454" t="str">
            <v>Each</v>
          </cell>
          <cell r="G1454" t="str">
            <v>223.20</v>
          </cell>
          <cell r="H1454">
            <v>2050.3000000000002</v>
          </cell>
          <cell r="I1454">
            <v>0</v>
          </cell>
          <cell r="J1454">
            <v>0</v>
          </cell>
          <cell r="K1454">
            <v>0</v>
          </cell>
          <cell r="L1454">
            <v>0</v>
          </cell>
          <cell r="M1454">
            <v>0</v>
          </cell>
          <cell r="N1454">
            <v>0</v>
          </cell>
          <cell r="O1454">
            <v>0</v>
          </cell>
          <cell r="P1454">
            <v>0</v>
          </cell>
          <cell r="Q1454">
            <v>0</v>
          </cell>
          <cell r="R1454">
            <v>0</v>
          </cell>
          <cell r="S1454">
            <v>0</v>
          </cell>
          <cell r="T1454">
            <v>0</v>
          </cell>
          <cell r="U1454">
            <v>0</v>
          </cell>
          <cell r="V1454">
            <v>0</v>
          </cell>
          <cell r="W1454">
            <v>0</v>
          </cell>
          <cell r="X1454">
            <v>0</v>
          </cell>
          <cell r="Y1454">
            <v>0</v>
          </cell>
          <cell r="Z1454">
            <v>0</v>
          </cell>
          <cell r="AA1454">
            <v>0</v>
          </cell>
          <cell r="AB1454">
            <v>0</v>
          </cell>
          <cell r="AC1454">
            <v>0</v>
          </cell>
          <cell r="AD1454">
            <v>0</v>
          </cell>
          <cell r="AE1454">
            <v>0</v>
          </cell>
          <cell r="AF1454">
            <v>0</v>
          </cell>
          <cell r="AG1454">
            <v>0</v>
          </cell>
          <cell r="AH1454">
            <v>0</v>
          </cell>
          <cell r="AI1454">
            <v>0</v>
          </cell>
          <cell r="AJ1454" t="str">
            <v>N</v>
          </cell>
        </row>
        <row r="1455">
          <cell r="A1455" t="str">
            <v>14-67</v>
          </cell>
          <cell r="B1455" t="str">
            <v>Providing and Fixing angle iron frame wall type brackets for gas room heater</v>
          </cell>
          <cell r="C1455" t="str">
            <v>Pair</v>
          </cell>
          <cell r="D1455" t="str">
            <v>93.00</v>
          </cell>
          <cell r="E1455" t="str">
            <v>377.35</v>
          </cell>
          <cell r="F1455" t="str">
            <v>Pair</v>
          </cell>
          <cell r="G1455" t="str">
            <v>93.00</v>
          </cell>
          <cell r="H1455">
            <v>377.35</v>
          </cell>
          <cell r="I1455">
            <v>0</v>
          </cell>
          <cell r="J1455">
            <v>0</v>
          </cell>
          <cell r="K1455">
            <v>0</v>
          </cell>
          <cell r="L1455">
            <v>0</v>
          </cell>
          <cell r="M1455">
            <v>0</v>
          </cell>
          <cell r="N1455">
            <v>0</v>
          </cell>
          <cell r="O1455">
            <v>0</v>
          </cell>
          <cell r="P1455">
            <v>0</v>
          </cell>
          <cell r="Q1455">
            <v>0</v>
          </cell>
          <cell r="R1455">
            <v>0</v>
          </cell>
          <cell r="S1455">
            <v>0</v>
          </cell>
          <cell r="T1455">
            <v>0</v>
          </cell>
          <cell r="U1455">
            <v>0</v>
          </cell>
          <cell r="V1455">
            <v>0</v>
          </cell>
          <cell r="W1455">
            <v>0</v>
          </cell>
          <cell r="X1455">
            <v>0</v>
          </cell>
          <cell r="Y1455">
            <v>0</v>
          </cell>
          <cell r="Z1455">
            <v>0</v>
          </cell>
          <cell r="AA1455">
            <v>0</v>
          </cell>
          <cell r="AB1455">
            <v>0</v>
          </cell>
          <cell r="AC1455">
            <v>0</v>
          </cell>
          <cell r="AD1455">
            <v>0</v>
          </cell>
          <cell r="AE1455">
            <v>0</v>
          </cell>
          <cell r="AF1455">
            <v>0</v>
          </cell>
          <cell r="AG1455">
            <v>0</v>
          </cell>
          <cell r="AH1455">
            <v>0</v>
          </cell>
          <cell r="AI1455">
            <v>0</v>
          </cell>
          <cell r="AJ1455" t="str">
            <v>N</v>
          </cell>
        </row>
        <row r="1456">
          <cell r="A1456" t="str">
            <v>14-68-a</v>
          </cell>
          <cell r="B1456" t="str">
            <v>Providing and Fixing gas tandoor complete : 24" nozzle</v>
          </cell>
          <cell r="C1456" t="str">
            <v>Each</v>
          </cell>
          <cell r="D1456" t="str">
            <v>589.00</v>
          </cell>
          <cell r="E1456" t="str">
            <v>3,372.00</v>
          </cell>
          <cell r="F1456" t="str">
            <v>Each</v>
          </cell>
          <cell r="G1456" t="str">
            <v>589.00</v>
          </cell>
          <cell r="H1456">
            <v>3372</v>
          </cell>
          <cell r="I1456">
            <v>0</v>
          </cell>
          <cell r="J1456">
            <v>0</v>
          </cell>
          <cell r="K1456">
            <v>0</v>
          </cell>
          <cell r="L1456">
            <v>0</v>
          </cell>
          <cell r="M1456">
            <v>0</v>
          </cell>
          <cell r="N1456">
            <v>0</v>
          </cell>
          <cell r="O1456">
            <v>0</v>
          </cell>
          <cell r="P1456">
            <v>0</v>
          </cell>
          <cell r="Q1456">
            <v>0</v>
          </cell>
          <cell r="R1456">
            <v>0</v>
          </cell>
          <cell r="S1456">
            <v>0</v>
          </cell>
          <cell r="T1456">
            <v>0</v>
          </cell>
          <cell r="U1456">
            <v>0</v>
          </cell>
          <cell r="V1456">
            <v>0</v>
          </cell>
          <cell r="W1456">
            <v>0</v>
          </cell>
          <cell r="X1456">
            <v>0</v>
          </cell>
          <cell r="Y1456">
            <v>0</v>
          </cell>
          <cell r="Z1456">
            <v>0</v>
          </cell>
          <cell r="AA1456">
            <v>0</v>
          </cell>
          <cell r="AB1456">
            <v>0</v>
          </cell>
          <cell r="AC1456">
            <v>0</v>
          </cell>
          <cell r="AD1456">
            <v>0</v>
          </cell>
          <cell r="AE1456">
            <v>0</v>
          </cell>
          <cell r="AF1456">
            <v>0</v>
          </cell>
          <cell r="AG1456">
            <v>0</v>
          </cell>
          <cell r="AH1456">
            <v>0</v>
          </cell>
          <cell r="AI1456">
            <v>0</v>
          </cell>
          <cell r="AJ1456" t="str">
            <v>N</v>
          </cell>
        </row>
        <row r="1457">
          <cell r="A1457" t="str">
            <v>14-68-b</v>
          </cell>
          <cell r="B1457" t="str">
            <v>Providing and Fixing gas tandoor complete : 32" nozzle</v>
          </cell>
          <cell r="C1457" t="str">
            <v>Each</v>
          </cell>
          <cell r="D1457" t="str">
            <v>883.50</v>
          </cell>
          <cell r="E1457" t="str">
            <v>3,908.50</v>
          </cell>
          <cell r="F1457" t="str">
            <v>Each</v>
          </cell>
          <cell r="G1457" t="str">
            <v>883.50</v>
          </cell>
          <cell r="H1457">
            <v>3908.5</v>
          </cell>
          <cell r="I1457">
            <v>0</v>
          </cell>
          <cell r="J1457">
            <v>0</v>
          </cell>
          <cell r="K1457">
            <v>0</v>
          </cell>
          <cell r="L1457">
            <v>0</v>
          </cell>
          <cell r="M1457">
            <v>0</v>
          </cell>
          <cell r="N1457">
            <v>0</v>
          </cell>
          <cell r="O1457">
            <v>0</v>
          </cell>
          <cell r="P1457">
            <v>0</v>
          </cell>
          <cell r="Q1457">
            <v>0</v>
          </cell>
          <cell r="R1457">
            <v>0</v>
          </cell>
          <cell r="S1457">
            <v>0</v>
          </cell>
          <cell r="T1457">
            <v>0</v>
          </cell>
          <cell r="U1457">
            <v>0</v>
          </cell>
          <cell r="V1457">
            <v>0</v>
          </cell>
          <cell r="W1457">
            <v>0</v>
          </cell>
          <cell r="X1457">
            <v>0</v>
          </cell>
          <cell r="Y1457">
            <v>0</v>
          </cell>
          <cell r="Z1457">
            <v>0</v>
          </cell>
          <cell r="AA1457">
            <v>0</v>
          </cell>
          <cell r="AB1457">
            <v>0</v>
          </cell>
          <cell r="AC1457">
            <v>0</v>
          </cell>
          <cell r="AD1457">
            <v>0</v>
          </cell>
          <cell r="AE1457">
            <v>0</v>
          </cell>
          <cell r="AF1457">
            <v>0</v>
          </cell>
          <cell r="AG1457">
            <v>0</v>
          </cell>
          <cell r="AH1457">
            <v>0</v>
          </cell>
          <cell r="AI1457">
            <v>0</v>
          </cell>
          <cell r="AJ1457" t="str">
            <v>N</v>
          </cell>
        </row>
        <row r="1458">
          <cell r="A1458" t="str">
            <v>14-68-c</v>
          </cell>
          <cell r="B1458" t="str">
            <v>Providing and Fixing gas tandoor complete : 48" nozzle</v>
          </cell>
          <cell r="C1458" t="str">
            <v>Each</v>
          </cell>
          <cell r="D1458" t="str">
            <v>883.50</v>
          </cell>
          <cell r="E1458" t="str">
            <v>3,061.50</v>
          </cell>
          <cell r="F1458" t="str">
            <v>Each</v>
          </cell>
          <cell r="G1458" t="str">
            <v>883.50</v>
          </cell>
          <cell r="H1458">
            <v>3061.5</v>
          </cell>
          <cell r="I1458">
            <v>0</v>
          </cell>
          <cell r="J1458">
            <v>0</v>
          </cell>
          <cell r="K1458">
            <v>0</v>
          </cell>
          <cell r="L1458">
            <v>0</v>
          </cell>
          <cell r="M1458">
            <v>0</v>
          </cell>
          <cell r="N1458">
            <v>0</v>
          </cell>
          <cell r="O1458">
            <v>0</v>
          </cell>
          <cell r="P1458">
            <v>0</v>
          </cell>
          <cell r="Q1458">
            <v>0</v>
          </cell>
          <cell r="R1458">
            <v>0</v>
          </cell>
          <cell r="S1458">
            <v>0</v>
          </cell>
          <cell r="T1458">
            <v>0</v>
          </cell>
          <cell r="U1458">
            <v>0</v>
          </cell>
          <cell r="V1458">
            <v>0</v>
          </cell>
          <cell r="W1458">
            <v>0</v>
          </cell>
          <cell r="X1458">
            <v>0</v>
          </cell>
          <cell r="Y1458">
            <v>0</v>
          </cell>
          <cell r="Z1458">
            <v>0</v>
          </cell>
          <cell r="AA1458">
            <v>0</v>
          </cell>
          <cell r="AB1458">
            <v>0</v>
          </cell>
          <cell r="AC1458">
            <v>0</v>
          </cell>
          <cell r="AD1458">
            <v>0</v>
          </cell>
          <cell r="AE1458">
            <v>0</v>
          </cell>
          <cell r="AF1458">
            <v>0</v>
          </cell>
          <cell r="AG1458">
            <v>0</v>
          </cell>
          <cell r="AH1458">
            <v>0</v>
          </cell>
          <cell r="AI1458">
            <v>0</v>
          </cell>
          <cell r="AJ1458" t="str">
            <v>N</v>
          </cell>
        </row>
        <row r="1459">
          <cell r="A1459" t="str">
            <v>14-69-a-01</v>
          </cell>
          <cell r="B1459" t="str">
            <v>P/F Fibre Glass Water Tank (Shalimar/Spectrum) 300 gallons</v>
          </cell>
          <cell r="C1459" t="str">
            <v>Each</v>
          </cell>
          <cell r="D1459" t="str">
            <v>1,178.00</v>
          </cell>
          <cell r="E1459" t="str">
            <v>17,162.08</v>
          </cell>
          <cell r="F1459" t="str">
            <v>Each</v>
          </cell>
          <cell r="G1459" t="str">
            <v>1,178.00</v>
          </cell>
          <cell r="H1459">
            <v>17162.080000000002</v>
          </cell>
          <cell r="I1459">
            <v>0</v>
          </cell>
          <cell r="J1459">
            <v>0</v>
          </cell>
          <cell r="K1459">
            <v>0</v>
          </cell>
          <cell r="L1459">
            <v>0</v>
          </cell>
          <cell r="M1459">
            <v>0</v>
          </cell>
          <cell r="N1459">
            <v>0</v>
          </cell>
          <cell r="O1459">
            <v>0</v>
          </cell>
          <cell r="P1459">
            <v>0</v>
          </cell>
          <cell r="Q1459">
            <v>0</v>
          </cell>
          <cell r="R1459">
            <v>0</v>
          </cell>
          <cell r="S1459">
            <v>0</v>
          </cell>
          <cell r="T1459">
            <v>0</v>
          </cell>
          <cell r="U1459">
            <v>0</v>
          </cell>
          <cell r="V1459">
            <v>0</v>
          </cell>
          <cell r="W1459">
            <v>0</v>
          </cell>
          <cell r="X1459">
            <v>0</v>
          </cell>
          <cell r="Y1459">
            <v>0</v>
          </cell>
          <cell r="Z1459">
            <v>0</v>
          </cell>
          <cell r="AA1459">
            <v>0</v>
          </cell>
          <cell r="AB1459">
            <v>0</v>
          </cell>
          <cell r="AC1459">
            <v>0</v>
          </cell>
          <cell r="AD1459">
            <v>0</v>
          </cell>
          <cell r="AE1459">
            <v>0</v>
          </cell>
          <cell r="AF1459">
            <v>0</v>
          </cell>
          <cell r="AG1459">
            <v>0</v>
          </cell>
          <cell r="AH1459">
            <v>0</v>
          </cell>
          <cell r="AI1459">
            <v>0</v>
          </cell>
          <cell r="AJ1459" t="str">
            <v>N</v>
          </cell>
        </row>
        <row r="1460">
          <cell r="A1460" t="str">
            <v>14-69-a-02</v>
          </cell>
          <cell r="B1460" t="str">
            <v>P/F Fibre Glass Water Tank (Sepctrum/Shalimar) 400 gallons</v>
          </cell>
          <cell r="C1460" t="str">
            <v>Each</v>
          </cell>
          <cell r="D1460" t="str">
            <v>1,178.00</v>
          </cell>
          <cell r="E1460" t="str">
            <v>22,177.19</v>
          </cell>
          <cell r="F1460" t="str">
            <v>Each</v>
          </cell>
          <cell r="G1460" t="str">
            <v>1,178.00</v>
          </cell>
          <cell r="H1460">
            <v>22177.19</v>
          </cell>
          <cell r="I1460">
            <v>0</v>
          </cell>
          <cell r="J1460">
            <v>0</v>
          </cell>
          <cell r="K1460">
            <v>0</v>
          </cell>
          <cell r="L1460">
            <v>0</v>
          </cell>
          <cell r="M1460">
            <v>0</v>
          </cell>
          <cell r="N1460">
            <v>0</v>
          </cell>
          <cell r="O1460">
            <v>0</v>
          </cell>
          <cell r="P1460">
            <v>0</v>
          </cell>
          <cell r="Q1460">
            <v>0</v>
          </cell>
          <cell r="R1460">
            <v>0</v>
          </cell>
          <cell r="S1460">
            <v>0</v>
          </cell>
          <cell r="T1460">
            <v>0</v>
          </cell>
          <cell r="U1460">
            <v>0</v>
          </cell>
          <cell r="V1460">
            <v>0</v>
          </cell>
          <cell r="W1460">
            <v>0</v>
          </cell>
          <cell r="X1460">
            <v>0</v>
          </cell>
          <cell r="Y1460">
            <v>0</v>
          </cell>
          <cell r="Z1460">
            <v>0</v>
          </cell>
          <cell r="AA1460">
            <v>0</v>
          </cell>
          <cell r="AB1460">
            <v>0</v>
          </cell>
          <cell r="AC1460">
            <v>0</v>
          </cell>
          <cell r="AD1460">
            <v>0</v>
          </cell>
          <cell r="AE1460">
            <v>0</v>
          </cell>
          <cell r="AF1460">
            <v>0</v>
          </cell>
          <cell r="AG1460">
            <v>0</v>
          </cell>
          <cell r="AH1460">
            <v>0</v>
          </cell>
          <cell r="AI1460">
            <v>0</v>
          </cell>
          <cell r="AJ1460" t="str">
            <v>N</v>
          </cell>
        </row>
        <row r="1461">
          <cell r="A1461" t="str">
            <v>14-69-b-01</v>
          </cell>
          <cell r="B1461" t="str">
            <v>P/F Polyethylene Water Tank (Super Tuff) 200 gallons (Horizontal)</v>
          </cell>
          <cell r="C1461" t="str">
            <v>Each</v>
          </cell>
          <cell r="D1461" t="str">
            <v>1,178.00</v>
          </cell>
          <cell r="E1461" t="str">
            <v>11,596.08</v>
          </cell>
          <cell r="F1461" t="str">
            <v>Each</v>
          </cell>
          <cell r="G1461" t="str">
            <v>1,178.00</v>
          </cell>
          <cell r="H1461">
            <v>11596.08</v>
          </cell>
          <cell r="I1461">
            <v>0</v>
          </cell>
          <cell r="J1461">
            <v>0</v>
          </cell>
          <cell r="K1461">
            <v>0</v>
          </cell>
          <cell r="L1461">
            <v>0</v>
          </cell>
          <cell r="M1461">
            <v>0</v>
          </cell>
          <cell r="N1461">
            <v>0</v>
          </cell>
          <cell r="O1461">
            <v>0</v>
          </cell>
          <cell r="P1461">
            <v>0</v>
          </cell>
          <cell r="Q1461">
            <v>0</v>
          </cell>
          <cell r="R1461">
            <v>0</v>
          </cell>
          <cell r="S1461">
            <v>0</v>
          </cell>
          <cell r="T1461">
            <v>0</v>
          </cell>
          <cell r="U1461">
            <v>0</v>
          </cell>
          <cell r="V1461">
            <v>0</v>
          </cell>
          <cell r="W1461">
            <v>0</v>
          </cell>
          <cell r="X1461">
            <v>0</v>
          </cell>
          <cell r="Y1461">
            <v>0</v>
          </cell>
          <cell r="Z1461">
            <v>0</v>
          </cell>
          <cell r="AA1461">
            <v>0</v>
          </cell>
          <cell r="AB1461">
            <v>0</v>
          </cell>
          <cell r="AC1461">
            <v>0</v>
          </cell>
          <cell r="AD1461">
            <v>0</v>
          </cell>
          <cell r="AE1461">
            <v>0</v>
          </cell>
          <cell r="AF1461">
            <v>0</v>
          </cell>
          <cell r="AG1461">
            <v>0</v>
          </cell>
          <cell r="AH1461">
            <v>0</v>
          </cell>
          <cell r="AI1461">
            <v>0</v>
          </cell>
          <cell r="AJ1461" t="str">
            <v>N</v>
          </cell>
        </row>
        <row r="1462">
          <cell r="A1462" t="str">
            <v>14-69-b-02</v>
          </cell>
          <cell r="B1462" t="str">
            <v>Supplying and Fixing Polyethylene Water Tank (Super Tuff) 400 gallons (Vertical)</v>
          </cell>
          <cell r="C1462" t="str">
            <v>Each</v>
          </cell>
          <cell r="D1462" t="str">
            <v>2,418.00</v>
          </cell>
          <cell r="E1462" t="str">
            <v>22,201.06</v>
          </cell>
          <cell r="F1462" t="str">
            <v>Each</v>
          </cell>
          <cell r="G1462" t="str">
            <v>2,418.00</v>
          </cell>
          <cell r="H1462">
            <v>22201.06</v>
          </cell>
          <cell r="I1462">
            <v>0</v>
          </cell>
          <cell r="J1462">
            <v>0</v>
          </cell>
          <cell r="K1462">
            <v>0</v>
          </cell>
          <cell r="L1462">
            <v>0</v>
          </cell>
          <cell r="M1462">
            <v>0</v>
          </cell>
          <cell r="N1462">
            <v>0</v>
          </cell>
          <cell r="O1462">
            <v>0</v>
          </cell>
          <cell r="P1462">
            <v>0</v>
          </cell>
          <cell r="Q1462">
            <v>0</v>
          </cell>
          <cell r="R1462">
            <v>0</v>
          </cell>
          <cell r="S1462">
            <v>0</v>
          </cell>
          <cell r="T1462">
            <v>0</v>
          </cell>
          <cell r="U1462">
            <v>0</v>
          </cell>
          <cell r="V1462">
            <v>0</v>
          </cell>
          <cell r="W1462">
            <v>0</v>
          </cell>
          <cell r="X1462">
            <v>0</v>
          </cell>
          <cell r="Y1462">
            <v>0</v>
          </cell>
          <cell r="Z1462">
            <v>0</v>
          </cell>
          <cell r="AA1462">
            <v>0</v>
          </cell>
          <cell r="AB1462">
            <v>0</v>
          </cell>
          <cell r="AC1462">
            <v>0</v>
          </cell>
          <cell r="AD1462">
            <v>0</v>
          </cell>
          <cell r="AE1462">
            <v>0</v>
          </cell>
          <cell r="AF1462">
            <v>0</v>
          </cell>
          <cell r="AG1462">
            <v>0</v>
          </cell>
          <cell r="AH1462">
            <v>0</v>
          </cell>
          <cell r="AI1462">
            <v>0</v>
          </cell>
          <cell r="AJ1462" t="str">
            <v>N</v>
          </cell>
        </row>
        <row r="1463">
          <cell r="A1463" t="str">
            <v>14-69-b-03</v>
          </cell>
          <cell r="B1463" t="str">
            <v>P/F Polyethylene Water Tank (Super Tuff) 500 gallons (Vertical)</v>
          </cell>
          <cell r="C1463" t="str">
            <v>Each</v>
          </cell>
          <cell r="D1463" t="str">
            <v>2,418.00</v>
          </cell>
          <cell r="E1463" t="str">
            <v>27,292.58</v>
          </cell>
          <cell r="F1463" t="str">
            <v>Each</v>
          </cell>
          <cell r="G1463" t="str">
            <v>2,418.00</v>
          </cell>
          <cell r="H1463">
            <v>27292.58</v>
          </cell>
          <cell r="I1463">
            <v>0</v>
          </cell>
          <cell r="J1463">
            <v>0</v>
          </cell>
          <cell r="K1463">
            <v>0</v>
          </cell>
          <cell r="L1463">
            <v>0</v>
          </cell>
          <cell r="M1463">
            <v>0</v>
          </cell>
          <cell r="N1463">
            <v>0</v>
          </cell>
          <cell r="O1463">
            <v>0</v>
          </cell>
          <cell r="P1463">
            <v>0</v>
          </cell>
          <cell r="Q1463">
            <v>0</v>
          </cell>
          <cell r="R1463">
            <v>0</v>
          </cell>
          <cell r="S1463">
            <v>0</v>
          </cell>
          <cell r="T1463">
            <v>0</v>
          </cell>
          <cell r="U1463">
            <v>0</v>
          </cell>
          <cell r="V1463">
            <v>0</v>
          </cell>
          <cell r="W1463">
            <v>0</v>
          </cell>
          <cell r="X1463">
            <v>0</v>
          </cell>
          <cell r="Y1463">
            <v>0</v>
          </cell>
          <cell r="Z1463">
            <v>0</v>
          </cell>
          <cell r="AA1463">
            <v>0</v>
          </cell>
          <cell r="AB1463">
            <v>0</v>
          </cell>
          <cell r="AC1463">
            <v>0</v>
          </cell>
          <cell r="AD1463">
            <v>0</v>
          </cell>
          <cell r="AE1463">
            <v>0</v>
          </cell>
          <cell r="AF1463">
            <v>0</v>
          </cell>
          <cell r="AG1463">
            <v>0</v>
          </cell>
          <cell r="AH1463">
            <v>0</v>
          </cell>
          <cell r="AI1463">
            <v>0</v>
          </cell>
          <cell r="AJ1463" t="str">
            <v>N</v>
          </cell>
        </row>
        <row r="1464">
          <cell r="A1464" t="str">
            <v>14-69-b-04</v>
          </cell>
          <cell r="B1464" t="str">
            <v>P/F Polyethylene Water Tank (Super Tuff) 1000 gallons (Vertical)</v>
          </cell>
          <cell r="C1464" t="str">
            <v>Each</v>
          </cell>
          <cell r="D1464" t="str">
            <v>3,224.00</v>
          </cell>
          <cell r="E1464" t="str">
            <v>56,860.04</v>
          </cell>
          <cell r="F1464" t="str">
            <v>Each</v>
          </cell>
          <cell r="G1464" t="str">
            <v>3,224.00</v>
          </cell>
          <cell r="H1464">
            <v>56860.04</v>
          </cell>
          <cell r="I1464">
            <v>0</v>
          </cell>
          <cell r="J1464">
            <v>0</v>
          </cell>
          <cell r="K1464">
            <v>0</v>
          </cell>
          <cell r="L1464">
            <v>0</v>
          </cell>
          <cell r="M1464">
            <v>0</v>
          </cell>
          <cell r="N1464">
            <v>0</v>
          </cell>
          <cell r="O1464">
            <v>0</v>
          </cell>
          <cell r="P1464">
            <v>0</v>
          </cell>
          <cell r="Q1464">
            <v>0</v>
          </cell>
          <cell r="R1464">
            <v>0</v>
          </cell>
          <cell r="S1464">
            <v>0</v>
          </cell>
          <cell r="T1464">
            <v>0</v>
          </cell>
          <cell r="U1464">
            <v>0</v>
          </cell>
          <cell r="V1464">
            <v>0</v>
          </cell>
          <cell r="W1464">
            <v>0</v>
          </cell>
          <cell r="X1464">
            <v>0</v>
          </cell>
          <cell r="Y1464">
            <v>0</v>
          </cell>
          <cell r="Z1464">
            <v>0</v>
          </cell>
          <cell r="AA1464">
            <v>0</v>
          </cell>
          <cell r="AB1464">
            <v>0</v>
          </cell>
          <cell r="AC1464">
            <v>0</v>
          </cell>
          <cell r="AD1464">
            <v>0</v>
          </cell>
          <cell r="AE1464">
            <v>0</v>
          </cell>
          <cell r="AF1464">
            <v>0</v>
          </cell>
          <cell r="AG1464">
            <v>0</v>
          </cell>
          <cell r="AH1464">
            <v>0</v>
          </cell>
          <cell r="AI1464">
            <v>0</v>
          </cell>
          <cell r="AJ1464" t="str">
            <v>N</v>
          </cell>
        </row>
        <row r="1465">
          <cell r="A1465" t="str">
            <v>14-69-b-05</v>
          </cell>
          <cell r="B1465" t="str">
            <v>P/F Polyethylene Water Tank (Super Tuff) 1500 gallons (Vertical)</v>
          </cell>
          <cell r="C1465" t="str">
            <v>Each</v>
          </cell>
          <cell r="D1465" t="str">
            <v>4,836.00</v>
          </cell>
          <cell r="E1465" t="str">
            <v>84,007.64</v>
          </cell>
          <cell r="F1465" t="str">
            <v>Each</v>
          </cell>
          <cell r="G1465" t="str">
            <v>4,836.00</v>
          </cell>
          <cell r="H1465">
            <v>84007.64</v>
          </cell>
          <cell r="I1465">
            <v>0</v>
          </cell>
          <cell r="J1465">
            <v>0</v>
          </cell>
          <cell r="K1465">
            <v>0</v>
          </cell>
          <cell r="L1465">
            <v>0</v>
          </cell>
          <cell r="M1465">
            <v>0</v>
          </cell>
          <cell r="N1465">
            <v>0</v>
          </cell>
          <cell r="O1465">
            <v>0</v>
          </cell>
          <cell r="P1465">
            <v>0</v>
          </cell>
          <cell r="Q1465">
            <v>0</v>
          </cell>
          <cell r="R1465">
            <v>0</v>
          </cell>
          <cell r="S1465">
            <v>0</v>
          </cell>
          <cell r="T1465">
            <v>0</v>
          </cell>
          <cell r="U1465">
            <v>0</v>
          </cell>
          <cell r="V1465">
            <v>0</v>
          </cell>
          <cell r="W1465">
            <v>0</v>
          </cell>
          <cell r="X1465">
            <v>0</v>
          </cell>
          <cell r="Y1465">
            <v>0</v>
          </cell>
          <cell r="Z1465">
            <v>0</v>
          </cell>
          <cell r="AA1465">
            <v>0</v>
          </cell>
          <cell r="AB1465">
            <v>0</v>
          </cell>
          <cell r="AC1465">
            <v>0</v>
          </cell>
          <cell r="AD1465">
            <v>0</v>
          </cell>
          <cell r="AE1465">
            <v>0</v>
          </cell>
          <cell r="AF1465">
            <v>0</v>
          </cell>
          <cell r="AG1465">
            <v>0</v>
          </cell>
          <cell r="AH1465">
            <v>0</v>
          </cell>
          <cell r="AI1465">
            <v>0</v>
          </cell>
          <cell r="AJ1465" t="str">
            <v>N</v>
          </cell>
        </row>
        <row r="1466">
          <cell r="A1466" t="str">
            <v>14-70-a</v>
          </cell>
          <cell r="B1466" t="str">
            <v>Providing and Fixing of pipe type B nikasi system including testing in all respect 110 mm (using dadex, or eq)</v>
          </cell>
          <cell r="C1466" t="str">
            <v>Rft</v>
          </cell>
          <cell r="D1466" t="str">
            <v>35.91</v>
          </cell>
          <cell r="E1466" t="str">
            <v>321.52</v>
          </cell>
          <cell r="F1466" t="str">
            <v>m</v>
          </cell>
          <cell r="G1466" t="str">
            <v>117.83</v>
          </cell>
          <cell r="H1466">
            <v>1054.8499999999999</v>
          </cell>
          <cell r="I1466">
            <v>0</v>
          </cell>
          <cell r="J1466">
            <v>0</v>
          </cell>
          <cell r="K1466">
            <v>0</v>
          </cell>
          <cell r="L1466">
            <v>0</v>
          </cell>
          <cell r="M1466">
            <v>0</v>
          </cell>
          <cell r="N1466">
            <v>0</v>
          </cell>
          <cell r="O1466">
            <v>0</v>
          </cell>
          <cell r="P1466">
            <v>0</v>
          </cell>
          <cell r="Q1466">
            <v>0</v>
          </cell>
          <cell r="R1466">
            <v>0</v>
          </cell>
          <cell r="S1466">
            <v>0</v>
          </cell>
          <cell r="T1466">
            <v>0</v>
          </cell>
          <cell r="U1466">
            <v>0</v>
          </cell>
          <cell r="V1466">
            <v>0</v>
          </cell>
          <cell r="W1466">
            <v>0</v>
          </cell>
          <cell r="X1466">
            <v>0</v>
          </cell>
          <cell r="Y1466">
            <v>0</v>
          </cell>
          <cell r="Z1466">
            <v>0</v>
          </cell>
          <cell r="AA1466">
            <v>0</v>
          </cell>
          <cell r="AB1466">
            <v>0</v>
          </cell>
          <cell r="AC1466">
            <v>0</v>
          </cell>
          <cell r="AD1466">
            <v>0</v>
          </cell>
          <cell r="AE1466">
            <v>0</v>
          </cell>
          <cell r="AF1466">
            <v>0</v>
          </cell>
          <cell r="AG1466">
            <v>0</v>
          </cell>
          <cell r="AH1466">
            <v>0</v>
          </cell>
          <cell r="AI1466">
            <v>0</v>
          </cell>
          <cell r="AJ1466" t="str">
            <v>N</v>
          </cell>
        </row>
        <row r="1467">
          <cell r="A1467" t="str">
            <v>14-70-b</v>
          </cell>
          <cell r="B1467" t="str">
            <v>Providing and Fixing of pipe type B nikasi system including testing in all respect 75 mm (using dadex, or eq)</v>
          </cell>
          <cell r="C1467" t="str">
            <v>Rft</v>
          </cell>
          <cell r="D1467" t="str">
            <v>35.91</v>
          </cell>
          <cell r="E1467" t="str">
            <v>237.36</v>
          </cell>
          <cell r="F1467" t="str">
            <v>m</v>
          </cell>
          <cell r="G1467" t="str">
            <v>117.83</v>
          </cell>
          <cell r="H1467">
            <v>778.76</v>
          </cell>
          <cell r="I1467">
            <v>0</v>
          </cell>
          <cell r="J1467">
            <v>0</v>
          </cell>
          <cell r="K1467">
            <v>0</v>
          </cell>
          <cell r="L1467">
            <v>0</v>
          </cell>
          <cell r="M1467">
            <v>0</v>
          </cell>
          <cell r="N1467">
            <v>0</v>
          </cell>
          <cell r="O1467">
            <v>0</v>
          </cell>
          <cell r="P1467">
            <v>0</v>
          </cell>
          <cell r="Q1467">
            <v>0</v>
          </cell>
          <cell r="R1467">
            <v>0</v>
          </cell>
          <cell r="S1467">
            <v>0</v>
          </cell>
          <cell r="T1467">
            <v>0</v>
          </cell>
          <cell r="U1467">
            <v>0</v>
          </cell>
          <cell r="V1467">
            <v>0</v>
          </cell>
          <cell r="W1467">
            <v>0</v>
          </cell>
          <cell r="X1467">
            <v>0</v>
          </cell>
          <cell r="Y1467">
            <v>0</v>
          </cell>
          <cell r="Z1467">
            <v>0</v>
          </cell>
          <cell r="AA1467">
            <v>0</v>
          </cell>
          <cell r="AB1467">
            <v>0</v>
          </cell>
          <cell r="AC1467">
            <v>0</v>
          </cell>
          <cell r="AD1467">
            <v>0</v>
          </cell>
          <cell r="AE1467">
            <v>0</v>
          </cell>
          <cell r="AF1467">
            <v>0</v>
          </cell>
          <cell r="AG1467">
            <v>0</v>
          </cell>
          <cell r="AH1467">
            <v>0</v>
          </cell>
          <cell r="AI1467">
            <v>0</v>
          </cell>
          <cell r="AJ1467" t="str">
            <v>N</v>
          </cell>
        </row>
        <row r="1468">
          <cell r="A1468" t="str">
            <v>14-71-a</v>
          </cell>
          <cell r="B1468" t="str">
            <v>Providing and Fixing of poly dex high pressure PPR(green including testing ect complete 25 mm (including all special ect)</v>
          </cell>
          <cell r="C1468" t="str">
            <v>Rft</v>
          </cell>
          <cell r="D1468" t="str">
            <v>23.80</v>
          </cell>
          <cell r="E1468" t="str">
            <v>110.08</v>
          </cell>
          <cell r="F1468" t="str">
            <v>m</v>
          </cell>
          <cell r="G1468" t="str">
            <v>78.08</v>
          </cell>
          <cell r="H1468">
            <v>361.15</v>
          </cell>
          <cell r="I1468">
            <v>0</v>
          </cell>
          <cell r="J1468">
            <v>0</v>
          </cell>
          <cell r="K1468">
            <v>0</v>
          </cell>
          <cell r="L1468">
            <v>0</v>
          </cell>
          <cell r="M1468">
            <v>0</v>
          </cell>
          <cell r="N1468">
            <v>0</v>
          </cell>
          <cell r="O1468">
            <v>0</v>
          </cell>
          <cell r="P1468">
            <v>0</v>
          </cell>
          <cell r="Q1468">
            <v>0</v>
          </cell>
          <cell r="R1468">
            <v>0</v>
          </cell>
          <cell r="S1468">
            <v>0</v>
          </cell>
          <cell r="T1468">
            <v>0</v>
          </cell>
          <cell r="U1468">
            <v>0</v>
          </cell>
          <cell r="V1468">
            <v>0</v>
          </cell>
          <cell r="W1468">
            <v>0</v>
          </cell>
          <cell r="X1468">
            <v>0</v>
          </cell>
          <cell r="Y1468">
            <v>0</v>
          </cell>
          <cell r="Z1468">
            <v>0</v>
          </cell>
          <cell r="AA1468">
            <v>0</v>
          </cell>
          <cell r="AB1468">
            <v>0</v>
          </cell>
          <cell r="AC1468">
            <v>0</v>
          </cell>
          <cell r="AD1468">
            <v>0</v>
          </cell>
          <cell r="AE1468">
            <v>0</v>
          </cell>
          <cell r="AF1468">
            <v>0</v>
          </cell>
          <cell r="AG1468">
            <v>0</v>
          </cell>
          <cell r="AH1468">
            <v>0</v>
          </cell>
          <cell r="AI1468">
            <v>0</v>
          </cell>
          <cell r="AJ1468" t="str">
            <v>N</v>
          </cell>
        </row>
        <row r="1469">
          <cell r="A1469" t="str">
            <v>14-71-b</v>
          </cell>
          <cell r="B1469" t="str">
            <v>Providing and Fixing of poly dex high pressure PPR(green including testing ect complete 20 mm (including all special ect)</v>
          </cell>
          <cell r="C1469" t="str">
            <v>Rft</v>
          </cell>
          <cell r="D1469" t="str">
            <v>23.80</v>
          </cell>
          <cell r="E1469" t="str">
            <v>100.40</v>
          </cell>
          <cell r="F1469" t="str">
            <v>m</v>
          </cell>
          <cell r="G1469" t="str">
            <v>78.08</v>
          </cell>
          <cell r="H1469">
            <v>329.39</v>
          </cell>
          <cell r="I1469">
            <v>0</v>
          </cell>
          <cell r="J1469">
            <v>0</v>
          </cell>
          <cell r="K1469">
            <v>0</v>
          </cell>
          <cell r="L1469">
            <v>0</v>
          </cell>
          <cell r="M1469">
            <v>0</v>
          </cell>
          <cell r="N1469">
            <v>0</v>
          </cell>
          <cell r="O1469">
            <v>0</v>
          </cell>
          <cell r="P1469">
            <v>0</v>
          </cell>
          <cell r="Q1469">
            <v>0</v>
          </cell>
          <cell r="R1469">
            <v>0</v>
          </cell>
          <cell r="S1469">
            <v>0</v>
          </cell>
          <cell r="T1469">
            <v>0</v>
          </cell>
          <cell r="U1469">
            <v>0</v>
          </cell>
          <cell r="V1469">
            <v>0</v>
          </cell>
          <cell r="W1469">
            <v>0</v>
          </cell>
          <cell r="X1469">
            <v>0</v>
          </cell>
          <cell r="Y1469">
            <v>0</v>
          </cell>
          <cell r="Z1469">
            <v>0</v>
          </cell>
          <cell r="AA1469">
            <v>0</v>
          </cell>
          <cell r="AB1469">
            <v>0</v>
          </cell>
          <cell r="AC1469">
            <v>0</v>
          </cell>
          <cell r="AD1469">
            <v>0</v>
          </cell>
          <cell r="AE1469">
            <v>0</v>
          </cell>
          <cell r="AF1469">
            <v>0</v>
          </cell>
          <cell r="AG1469">
            <v>0</v>
          </cell>
          <cell r="AH1469">
            <v>0</v>
          </cell>
          <cell r="AI1469">
            <v>0</v>
          </cell>
          <cell r="AJ1469" t="str">
            <v>N</v>
          </cell>
        </row>
        <row r="1470">
          <cell r="A1470" t="str">
            <v>14-72-a</v>
          </cell>
          <cell r="B1470" t="str">
            <v>Providing of plumbing tape insulation on G.I pipe complete 1/2" dia</v>
          </cell>
          <cell r="C1470" t="str">
            <v>20 Rft</v>
          </cell>
          <cell r="D1470" t="str">
            <v>18.90</v>
          </cell>
          <cell r="E1470" t="str">
            <v>27.14</v>
          </cell>
          <cell r="F1470" t="str">
            <v>m</v>
          </cell>
          <cell r="G1470" t="str">
            <v>3.10</v>
          </cell>
          <cell r="H1470">
            <v>4.45</v>
          </cell>
          <cell r="I1470">
            <v>0</v>
          </cell>
          <cell r="J1470">
            <v>0</v>
          </cell>
          <cell r="K1470">
            <v>0</v>
          </cell>
          <cell r="L1470">
            <v>0</v>
          </cell>
          <cell r="M1470">
            <v>0</v>
          </cell>
          <cell r="N1470">
            <v>0</v>
          </cell>
          <cell r="O1470">
            <v>0</v>
          </cell>
          <cell r="P1470">
            <v>0</v>
          </cell>
          <cell r="Q1470">
            <v>0</v>
          </cell>
          <cell r="R1470">
            <v>0</v>
          </cell>
          <cell r="S1470">
            <v>0</v>
          </cell>
          <cell r="T1470">
            <v>0</v>
          </cell>
          <cell r="U1470">
            <v>0</v>
          </cell>
          <cell r="V1470">
            <v>0</v>
          </cell>
          <cell r="W1470">
            <v>0</v>
          </cell>
          <cell r="X1470">
            <v>0</v>
          </cell>
          <cell r="Y1470">
            <v>0</v>
          </cell>
          <cell r="Z1470">
            <v>0</v>
          </cell>
          <cell r="AA1470">
            <v>0</v>
          </cell>
          <cell r="AB1470">
            <v>0</v>
          </cell>
          <cell r="AC1470">
            <v>0</v>
          </cell>
          <cell r="AD1470">
            <v>0</v>
          </cell>
          <cell r="AE1470">
            <v>0</v>
          </cell>
          <cell r="AF1470">
            <v>0</v>
          </cell>
          <cell r="AG1470">
            <v>0</v>
          </cell>
          <cell r="AH1470">
            <v>0</v>
          </cell>
          <cell r="AI1470">
            <v>0</v>
          </cell>
          <cell r="AJ1470" t="str">
            <v>N</v>
          </cell>
        </row>
        <row r="1471">
          <cell r="A1471" t="str">
            <v>14-72-b</v>
          </cell>
          <cell r="B1471" t="str">
            <v>Providing of plumbing tape insulation on G.I pipe complete 3/4" dia</v>
          </cell>
          <cell r="C1471" t="str">
            <v>20 Rft</v>
          </cell>
          <cell r="D1471" t="str">
            <v>18.90</v>
          </cell>
          <cell r="E1471" t="str">
            <v>31.26</v>
          </cell>
          <cell r="F1471" t="str">
            <v>m</v>
          </cell>
          <cell r="G1471" t="str">
            <v>3.10</v>
          </cell>
          <cell r="H1471">
            <v>5.13</v>
          </cell>
          <cell r="I1471">
            <v>0</v>
          </cell>
          <cell r="J1471">
            <v>0</v>
          </cell>
          <cell r="K1471">
            <v>0</v>
          </cell>
          <cell r="L1471">
            <v>0</v>
          </cell>
          <cell r="M1471">
            <v>0</v>
          </cell>
          <cell r="N1471">
            <v>0</v>
          </cell>
          <cell r="O1471">
            <v>0</v>
          </cell>
          <cell r="P1471">
            <v>0</v>
          </cell>
          <cell r="Q1471">
            <v>0</v>
          </cell>
          <cell r="R1471">
            <v>0</v>
          </cell>
          <cell r="S1471">
            <v>0</v>
          </cell>
          <cell r="T1471">
            <v>0</v>
          </cell>
          <cell r="U1471">
            <v>0</v>
          </cell>
          <cell r="V1471">
            <v>0</v>
          </cell>
          <cell r="W1471">
            <v>0</v>
          </cell>
          <cell r="X1471">
            <v>0</v>
          </cell>
          <cell r="Y1471">
            <v>0</v>
          </cell>
          <cell r="Z1471">
            <v>0</v>
          </cell>
          <cell r="AA1471">
            <v>0</v>
          </cell>
          <cell r="AB1471">
            <v>0</v>
          </cell>
          <cell r="AC1471">
            <v>0</v>
          </cell>
          <cell r="AD1471">
            <v>0</v>
          </cell>
          <cell r="AE1471">
            <v>0</v>
          </cell>
          <cell r="AF1471">
            <v>0</v>
          </cell>
          <cell r="AG1471">
            <v>0</v>
          </cell>
          <cell r="AH1471">
            <v>0</v>
          </cell>
          <cell r="AI1471">
            <v>0</v>
          </cell>
          <cell r="AJ1471" t="str">
            <v>N</v>
          </cell>
        </row>
        <row r="1472">
          <cell r="A1472" t="str">
            <v>14-72-c</v>
          </cell>
          <cell r="B1472" t="str">
            <v>Providing of plumbing tape insulation on G.I pipe complete 1" dia</v>
          </cell>
          <cell r="C1472" t="str">
            <v>20 Rft</v>
          </cell>
          <cell r="D1472" t="str">
            <v>18.90</v>
          </cell>
          <cell r="E1472" t="str">
            <v>35.38</v>
          </cell>
          <cell r="F1472" t="str">
            <v>m</v>
          </cell>
          <cell r="G1472" t="str">
            <v>3.10</v>
          </cell>
          <cell r="H1472">
            <v>5.8</v>
          </cell>
          <cell r="I1472">
            <v>0</v>
          </cell>
          <cell r="J1472">
            <v>0</v>
          </cell>
          <cell r="K1472">
            <v>0</v>
          </cell>
          <cell r="L1472">
            <v>0</v>
          </cell>
          <cell r="M1472">
            <v>0</v>
          </cell>
          <cell r="N1472">
            <v>0</v>
          </cell>
          <cell r="O1472">
            <v>0</v>
          </cell>
          <cell r="P1472">
            <v>0</v>
          </cell>
          <cell r="Q1472">
            <v>0</v>
          </cell>
          <cell r="R1472">
            <v>0</v>
          </cell>
          <cell r="S1472">
            <v>0</v>
          </cell>
          <cell r="T1472">
            <v>0</v>
          </cell>
          <cell r="U1472">
            <v>0</v>
          </cell>
          <cell r="V1472">
            <v>0</v>
          </cell>
          <cell r="W1472">
            <v>0</v>
          </cell>
          <cell r="X1472">
            <v>0</v>
          </cell>
          <cell r="Y1472">
            <v>0</v>
          </cell>
          <cell r="Z1472">
            <v>0</v>
          </cell>
          <cell r="AA1472">
            <v>0</v>
          </cell>
          <cell r="AB1472">
            <v>0</v>
          </cell>
          <cell r="AC1472">
            <v>0</v>
          </cell>
          <cell r="AD1472">
            <v>0</v>
          </cell>
          <cell r="AE1472">
            <v>0</v>
          </cell>
          <cell r="AF1472">
            <v>0</v>
          </cell>
          <cell r="AG1472">
            <v>0</v>
          </cell>
          <cell r="AH1472">
            <v>0</v>
          </cell>
          <cell r="AI1472">
            <v>0</v>
          </cell>
          <cell r="AJ1472" t="str">
            <v>N</v>
          </cell>
        </row>
        <row r="1473">
          <cell r="A1473" t="str">
            <v>14-72-d</v>
          </cell>
          <cell r="B1473" t="str">
            <v>Providing of plumbing tape insulation on G.I pipe complete 1.5" dia</v>
          </cell>
          <cell r="C1473" t="str">
            <v>20 Rft</v>
          </cell>
          <cell r="D1473" t="str">
            <v>18.90</v>
          </cell>
          <cell r="E1473" t="str">
            <v>39.50</v>
          </cell>
          <cell r="F1473" t="str">
            <v>m</v>
          </cell>
          <cell r="G1473" t="str">
            <v>3.10</v>
          </cell>
          <cell r="H1473">
            <v>6.48</v>
          </cell>
          <cell r="I1473">
            <v>0</v>
          </cell>
          <cell r="J1473">
            <v>0</v>
          </cell>
          <cell r="K1473">
            <v>0</v>
          </cell>
          <cell r="L1473">
            <v>0</v>
          </cell>
          <cell r="M1473">
            <v>0</v>
          </cell>
          <cell r="N1473">
            <v>0</v>
          </cell>
          <cell r="O1473">
            <v>0</v>
          </cell>
          <cell r="P1473">
            <v>0</v>
          </cell>
          <cell r="Q1473">
            <v>0</v>
          </cell>
          <cell r="R1473">
            <v>0</v>
          </cell>
          <cell r="S1473">
            <v>0</v>
          </cell>
          <cell r="T1473">
            <v>0</v>
          </cell>
          <cell r="U1473">
            <v>0</v>
          </cell>
          <cell r="V1473">
            <v>0</v>
          </cell>
          <cell r="W1473">
            <v>0</v>
          </cell>
          <cell r="X1473">
            <v>0</v>
          </cell>
          <cell r="Y1473">
            <v>0</v>
          </cell>
          <cell r="Z1473">
            <v>0</v>
          </cell>
          <cell r="AA1473">
            <v>0</v>
          </cell>
          <cell r="AB1473">
            <v>0</v>
          </cell>
          <cell r="AC1473">
            <v>0</v>
          </cell>
          <cell r="AD1473">
            <v>0</v>
          </cell>
          <cell r="AE1473">
            <v>0</v>
          </cell>
          <cell r="AF1473">
            <v>0</v>
          </cell>
          <cell r="AG1473">
            <v>0</v>
          </cell>
          <cell r="AH1473">
            <v>0</v>
          </cell>
          <cell r="AI1473">
            <v>0</v>
          </cell>
          <cell r="AJ1473" t="str">
            <v>N</v>
          </cell>
        </row>
        <row r="1474">
          <cell r="A1474" t="str">
            <v>14-72-e</v>
          </cell>
          <cell r="B1474" t="str">
            <v>Providing of plumbing tape insulation on G.I pipe complete 2" dia</v>
          </cell>
          <cell r="C1474" t="str">
            <v>20 Rft</v>
          </cell>
          <cell r="D1474" t="str">
            <v>18.90</v>
          </cell>
          <cell r="E1474" t="str">
            <v>43.62</v>
          </cell>
          <cell r="F1474" t="str">
            <v>m</v>
          </cell>
          <cell r="G1474" t="str">
            <v>3.10</v>
          </cell>
          <cell r="H1474">
            <v>7.15</v>
          </cell>
          <cell r="I1474">
            <v>0</v>
          </cell>
          <cell r="J1474">
            <v>0</v>
          </cell>
          <cell r="K1474">
            <v>0</v>
          </cell>
          <cell r="L1474">
            <v>0</v>
          </cell>
          <cell r="M1474">
            <v>0</v>
          </cell>
          <cell r="N1474">
            <v>0</v>
          </cell>
          <cell r="O1474">
            <v>0</v>
          </cell>
          <cell r="P1474">
            <v>0</v>
          </cell>
          <cell r="Q1474">
            <v>0</v>
          </cell>
          <cell r="R1474">
            <v>0</v>
          </cell>
          <cell r="S1474">
            <v>0</v>
          </cell>
          <cell r="T1474">
            <v>0</v>
          </cell>
          <cell r="U1474">
            <v>0</v>
          </cell>
          <cell r="V1474">
            <v>0</v>
          </cell>
          <cell r="W1474">
            <v>0</v>
          </cell>
          <cell r="X1474">
            <v>0</v>
          </cell>
          <cell r="Y1474">
            <v>0</v>
          </cell>
          <cell r="Z1474">
            <v>0</v>
          </cell>
          <cell r="AA1474">
            <v>0</v>
          </cell>
          <cell r="AB1474">
            <v>0</v>
          </cell>
          <cell r="AC1474">
            <v>0</v>
          </cell>
          <cell r="AD1474">
            <v>0</v>
          </cell>
          <cell r="AE1474">
            <v>0</v>
          </cell>
          <cell r="AF1474">
            <v>0</v>
          </cell>
          <cell r="AG1474">
            <v>0</v>
          </cell>
          <cell r="AH1474">
            <v>0</v>
          </cell>
          <cell r="AI1474">
            <v>0</v>
          </cell>
          <cell r="AJ1474" t="str">
            <v>N</v>
          </cell>
        </row>
        <row r="1475">
          <cell r="A1475" t="str">
            <v>14-72-f</v>
          </cell>
          <cell r="B1475" t="str">
            <v>Providing of plumbing tape insulation on G.I pipe complete 2.5" dia</v>
          </cell>
          <cell r="C1475" t="str">
            <v>20 Rft</v>
          </cell>
          <cell r="D1475" t="str">
            <v>18.90</v>
          </cell>
          <cell r="E1475" t="str">
            <v>47.73</v>
          </cell>
          <cell r="F1475" t="str">
            <v>m</v>
          </cell>
          <cell r="G1475" t="str">
            <v>3.10</v>
          </cell>
          <cell r="H1475">
            <v>7.83</v>
          </cell>
          <cell r="I1475">
            <v>0</v>
          </cell>
          <cell r="J1475">
            <v>0</v>
          </cell>
          <cell r="K1475">
            <v>0</v>
          </cell>
          <cell r="L1475">
            <v>0</v>
          </cell>
          <cell r="M1475">
            <v>0</v>
          </cell>
          <cell r="N1475">
            <v>0</v>
          </cell>
          <cell r="O1475">
            <v>0</v>
          </cell>
          <cell r="P1475">
            <v>0</v>
          </cell>
          <cell r="Q1475">
            <v>0</v>
          </cell>
          <cell r="R1475">
            <v>0</v>
          </cell>
          <cell r="S1475">
            <v>0</v>
          </cell>
          <cell r="T1475">
            <v>0</v>
          </cell>
          <cell r="U1475">
            <v>0</v>
          </cell>
          <cell r="V1475">
            <v>0</v>
          </cell>
          <cell r="W1475">
            <v>0</v>
          </cell>
          <cell r="X1475">
            <v>0</v>
          </cell>
          <cell r="Y1475">
            <v>0</v>
          </cell>
          <cell r="Z1475">
            <v>0</v>
          </cell>
          <cell r="AA1475">
            <v>0</v>
          </cell>
          <cell r="AB1475">
            <v>0</v>
          </cell>
          <cell r="AC1475">
            <v>0</v>
          </cell>
          <cell r="AD1475">
            <v>0</v>
          </cell>
          <cell r="AE1475">
            <v>0</v>
          </cell>
          <cell r="AF1475">
            <v>0</v>
          </cell>
          <cell r="AG1475">
            <v>0</v>
          </cell>
          <cell r="AH1475">
            <v>0</v>
          </cell>
          <cell r="AI1475">
            <v>0</v>
          </cell>
          <cell r="AJ1475" t="str">
            <v>N</v>
          </cell>
        </row>
        <row r="1476">
          <cell r="A1476" t="str">
            <v>14-73-a</v>
          </cell>
          <cell r="B1476" t="str">
            <v>Providing of thermal insulation of high density (64kg/m3) fiber glass pipe insulation faced with aluminium foil for chilled/hot water piping complete 1/2" dia</v>
          </cell>
          <cell r="C1476" t="str">
            <v>20 Rft</v>
          </cell>
          <cell r="D1476" t="str">
            <v>49.60</v>
          </cell>
          <cell r="E1476" t="str">
            <v>775.60</v>
          </cell>
          <cell r="F1476" t="str">
            <v>m</v>
          </cell>
          <cell r="G1476" t="str">
            <v>8.14</v>
          </cell>
          <cell r="H1476">
            <v>127.23</v>
          </cell>
          <cell r="I1476">
            <v>0</v>
          </cell>
          <cell r="J1476">
            <v>0</v>
          </cell>
          <cell r="K1476">
            <v>0</v>
          </cell>
          <cell r="L1476">
            <v>0</v>
          </cell>
          <cell r="M1476">
            <v>0</v>
          </cell>
          <cell r="N1476">
            <v>0</v>
          </cell>
          <cell r="O1476">
            <v>0</v>
          </cell>
          <cell r="P1476">
            <v>0</v>
          </cell>
          <cell r="Q1476">
            <v>0</v>
          </cell>
          <cell r="R1476">
            <v>0</v>
          </cell>
          <cell r="S1476">
            <v>0</v>
          </cell>
          <cell r="T1476">
            <v>0</v>
          </cell>
          <cell r="U1476">
            <v>0</v>
          </cell>
          <cell r="V1476">
            <v>0</v>
          </cell>
          <cell r="W1476">
            <v>0</v>
          </cell>
          <cell r="X1476">
            <v>0</v>
          </cell>
          <cell r="Y1476">
            <v>0</v>
          </cell>
          <cell r="Z1476">
            <v>0</v>
          </cell>
          <cell r="AA1476">
            <v>0</v>
          </cell>
          <cell r="AB1476">
            <v>0</v>
          </cell>
          <cell r="AC1476">
            <v>0</v>
          </cell>
          <cell r="AD1476">
            <v>0</v>
          </cell>
          <cell r="AE1476">
            <v>0</v>
          </cell>
          <cell r="AF1476">
            <v>0</v>
          </cell>
          <cell r="AG1476">
            <v>0</v>
          </cell>
          <cell r="AH1476">
            <v>0</v>
          </cell>
          <cell r="AI1476">
            <v>0</v>
          </cell>
          <cell r="AJ1476" t="str">
            <v>N</v>
          </cell>
        </row>
        <row r="1477">
          <cell r="A1477" t="str">
            <v>14-73-b</v>
          </cell>
          <cell r="B1477" t="str">
            <v xml:space="preserve">Providing of thermal insulation of high density (64kg/m3) fiber glass pipe insulation faced with aluminium foil for chilled/hot water piping complete 3/4" dia </v>
          </cell>
          <cell r="C1477" t="str">
            <v>20 Rft</v>
          </cell>
          <cell r="D1477" t="str">
            <v>49.60</v>
          </cell>
          <cell r="E1477" t="str">
            <v>826.42</v>
          </cell>
          <cell r="F1477" t="str">
            <v>m</v>
          </cell>
          <cell r="G1477" t="str">
            <v>8.14</v>
          </cell>
          <cell r="H1477">
            <v>135.57</v>
          </cell>
          <cell r="I1477">
            <v>0</v>
          </cell>
          <cell r="J1477">
            <v>0</v>
          </cell>
          <cell r="K1477">
            <v>0</v>
          </cell>
          <cell r="L1477">
            <v>0</v>
          </cell>
          <cell r="M1477">
            <v>0</v>
          </cell>
          <cell r="N1477">
            <v>0</v>
          </cell>
          <cell r="O1477">
            <v>0</v>
          </cell>
          <cell r="P1477">
            <v>0</v>
          </cell>
          <cell r="Q1477">
            <v>0</v>
          </cell>
          <cell r="R1477">
            <v>0</v>
          </cell>
          <cell r="S1477">
            <v>0</v>
          </cell>
          <cell r="T1477">
            <v>0</v>
          </cell>
          <cell r="U1477">
            <v>0</v>
          </cell>
          <cell r="V1477">
            <v>0</v>
          </cell>
          <cell r="W1477">
            <v>0</v>
          </cell>
          <cell r="X1477">
            <v>0</v>
          </cell>
          <cell r="Y1477">
            <v>0</v>
          </cell>
          <cell r="Z1477">
            <v>0</v>
          </cell>
          <cell r="AA1477">
            <v>0</v>
          </cell>
          <cell r="AB1477">
            <v>0</v>
          </cell>
          <cell r="AC1477">
            <v>0</v>
          </cell>
          <cell r="AD1477">
            <v>0</v>
          </cell>
          <cell r="AE1477">
            <v>0</v>
          </cell>
          <cell r="AF1477">
            <v>0</v>
          </cell>
          <cell r="AG1477">
            <v>0</v>
          </cell>
          <cell r="AH1477">
            <v>0</v>
          </cell>
          <cell r="AI1477">
            <v>0</v>
          </cell>
          <cell r="AJ1477" t="str">
            <v>N</v>
          </cell>
        </row>
        <row r="1478">
          <cell r="A1478" t="str">
            <v>14-73-c</v>
          </cell>
          <cell r="B1478" t="str">
            <v xml:space="preserve">Providing of thermal insulation of high density (64kg/m3) fiber glass pipe insulation faced with aluminium foil for chilled/hot water piping complete 1" dia </v>
          </cell>
          <cell r="C1478" t="str">
            <v>20 Rft</v>
          </cell>
          <cell r="D1478" t="str">
            <v>49.60</v>
          </cell>
          <cell r="E1478" t="str">
            <v>993.40</v>
          </cell>
          <cell r="F1478" t="str">
            <v>m</v>
          </cell>
          <cell r="G1478" t="str">
            <v>8.14</v>
          </cell>
          <cell r="H1478">
            <v>162.96</v>
          </cell>
          <cell r="I1478">
            <v>0</v>
          </cell>
          <cell r="J1478">
            <v>0</v>
          </cell>
          <cell r="K1478">
            <v>0</v>
          </cell>
          <cell r="L1478">
            <v>0</v>
          </cell>
          <cell r="M1478">
            <v>0</v>
          </cell>
          <cell r="N1478">
            <v>0</v>
          </cell>
          <cell r="O1478">
            <v>0</v>
          </cell>
          <cell r="P1478">
            <v>0</v>
          </cell>
          <cell r="Q1478">
            <v>0</v>
          </cell>
          <cell r="R1478">
            <v>0</v>
          </cell>
          <cell r="S1478">
            <v>0</v>
          </cell>
          <cell r="T1478">
            <v>0</v>
          </cell>
          <cell r="U1478">
            <v>0</v>
          </cell>
          <cell r="V1478">
            <v>0</v>
          </cell>
          <cell r="W1478">
            <v>0</v>
          </cell>
          <cell r="X1478">
            <v>0</v>
          </cell>
          <cell r="Y1478">
            <v>0</v>
          </cell>
          <cell r="Z1478">
            <v>0</v>
          </cell>
          <cell r="AA1478">
            <v>0</v>
          </cell>
          <cell r="AB1478">
            <v>0</v>
          </cell>
          <cell r="AC1478">
            <v>0</v>
          </cell>
          <cell r="AD1478">
            <v>0</v>
          </cell>
          <cell r="AE1478">
            <v>0</v>
          </cell>
          <cell r="AF1478">
            <v>0</v>
          </cell>
          <cell r="AG1478">
            <v>0</v>
          </cell>
          <cell r="AH1478">
            <v>0</v>
          </cell>
          <cell r="AI1478">
            <v>0</v>
          </cell>
          <cell r="AJ1478" t="str">
            <v>N</v>
          </cell>
        </row>
        <row r="1479">
          <cell r="A1479" t="str">
            <v>14-73-d</v>
          </cell>
          <cell r="B1479" t="str">
            <v>Providing of thermal insulation of high density (64kg/m3) fiber glass pipe insulation faced with aluminium foil for chilled/hot water piping complete 1.5" dia</v>
          </cell>
          <cell r="C1479" t="str">
            <v>20 Rft</v>
          </cell>
          <cell r="D1479" t="str">
            <v>49.60</v>
          </cell>
          <cell r="E1479" t="str">
            <v>1,087.78</v>
          </cell>
          <cell r="F1479" t="str">
            <v>m</v>
          </cell>
          <cell r="G1479" t="str">
            <v>8.14</v>
          </cell>
          <cell r="H1479">
            <v>178.44</v>
          </cell>
          <cell r="I1479">
            <v>0</v>
          </cell>
          <cell r="J1479">
            <v>0</v>
          </cell>
          <cell r="K1479">
            <v>0</v>
          </cell>
          <cell r="L1479">
            <v>0</v>
          </cell>
          <cell r="M1479">
            <v>0</v>
          </cell>
          <cell r="N1479">
            <v>0</v>
          </cell>
          <cell r="O1479">
            <v>0</v>
          </cell>
          <cell r="P1479">
            <v>0</v>
          </cell>
          <cell r="Q1479">
            <v>0</v>
          </cell>
          <cell r="R1479">
            <v>0</v>
          </cell>
          <cell r="S1479">
            <v>0</v>
          </cell>
          <cell r="T1479">
            <v>0</v>
          </cell>
          <cell r="U1479">
            <v>0</v>
          </cell>
          <cell r="V1479">
            <v>0</v>
          </cell>
          <cell r="W1479">
            <v>0</v>
          </cell>
          <cell r="X1479">
            <v>0</v>
          </cell>
          <cell r="Y1479">
            <v>0</v>
          </cell>
          <cell r="Z1479">
            <v>0</v>
          </cell>
          <cell r="AA1479">
            <v>0</v>
          </cell>
          <cell r="AB1479">
            <v>0</v>
          </cell>
          <cell r="AC1479">
            <v>0</v>
          </cell>
          <cell r="AD1479">
            <v>0</v>
          </cell>
          <cell r="AE1479">
            <v>0</v>
          </cell>
          <cell r="AF1479">
            <v>0</v>
          </cell>
          <cell r="AG1479">
            <v>0</v>
          </cell>
          <cell r="AH1479">
            <v>0</v>
          </cell>
          <cell r="AI1479">
            <v>0</v>
          </cell>
          <cell r="AJ1479" t="str">
            <v>N</v>
          </cell>
        </row>
        <row r="1480">
          <cell r="A1480" t="str">
            <v>14-73-e</v>
          </cell>
          <cell r="B1480" t="str">
            <v>Providing of thermal insulation of high density (64kg/m3)fiber glass pipe insulation faced with aluminium foil for chilled/hot water piping complete 2" dia</v>
          </cell>
          <cell r="C1480" t="str">
            <v>20 Rft</v>
          </cell>
          <cell r="D1480" t="str">
            <v>49.60</v>
          </cell>
          <cell r="E1480" t="str">
            <v>1,124.08</v>
          </cell>
          <cell r="F1480" t="str">
            <v>m</v>
          </cell>
          <cell r="G1480" t="str">
            <v>8.14</v>
          </cell>
          <cell r="H1480">
            <v>184.4</v>
          </cell>
          <cell r="I1480">
            <v>0</v>
          </cell>
          <cell r="J1480">
            <v>0</v>
          </cell>
          <cell r="K1480">
            <v>0</v>
          </cell>
          <cell r="L1480">
            <v>0</v>
          </cell>
          <cell r="M1480">
            <v>0</v>
          </cell>
          <cell r="N1480">
            <v>0</v>
          </cell>
          <cell r="O1480">
            <v>0</v>
          </cell>
          <cell r="P1480">
            <v>0</v>
          </cell>
          <cell r="Q1480">
            <v>0</v>
          </cell>
          <cell r="R1480">
            <v>0</v>
          </cell>
          <cell r="S1480">
            <v>0</v>
          </cell>
          <cell r="T1480">
            <v>0</v>
          </cell>
          <cell r="U1480">
            <v>0</v>
          </cell>
          <cell r="V1480">
            <v>0</v>
          </cell>
          <cell r="W1480">
            <v>0</v>
          </cell>
          <cell r="X1480">
            <v>0</v>
          </cell>
          <cell r="Y1480">
            <v>0</v>
          </cell>
          <cell r="Z1480">
            <v>0</v>
          </cell>
          <cell r="AA1480">
            <v>0</v>
          </cell>
          <cell r="AB1480">
            <v>0</v>
          </cell>
          <cell r="AC1480">
            <v>0</v>
          </cell>
          <cell r="AD1480">
            <v>0</v>
          </cell>
          <cell r="AE1480">
            <v>0</v>
          </cell>
          <cell r="AF1480">
            <v>0</v>
          </cell>
          <cell r="AG1480">
            <v>0</v>
          </cell>
          <cell r="AH1480">
            <v>0</v>
          </cell>
          <cell r="AI1480">
            <v>0</v>
          </cell>
          <cell r="AJ1480" t="str">
            <v>N</v>
          </cell>
        </row>
        <row r="1481">
          <cell r="A1481" t="str">
            <v>14-73-f</v>
          </cell>
          <cell r="B1481" t="str">
            <v>Providing of thermal insulation of high density (64kg/m3) fiber glass pipe insulation faced with aluminium foil for chilled/hot water piping complete 2.5" dia</v>
          </cell>
          <cell r="C1481" t="str">
            <v>20 Rft</v>
          </cell>
          <cell r="D1481" t="str">
            <v>49.60</v>
          </cell>
          <cell r="E1481" t="str">
            <v>1,298.32</v>
          </cell>
          <cell r="F1481" t="str">
            <v>m</v>
          </cell>
          <cell r="G1481" t="str">
            <v>8.14</v>
          </cell>
          <cell r="H1481">
            <v>212.98</v>
          </cell>
          <cell r="I1481">
            <v>0</v>
          </cell>
          <cell r="J1481">
            <v>0</v>
          </cell>
          <cell r="K1481">
            <v>0</v>
          </cell>
          <cell r="L1481">
            <v>0</v>
          </cell>
          <cell r="M1481">
            <v>0</v>
          </cell>
          <cell r="N1481">
            <v>0</v>
          </cell>
          <cell r="O1481">
            <v>0</v>
          </cell>
          <cell r="P1481">
            <v>0</v>
          </cell>
          <cell r="Q1481">
            <v>0</v>
          </cell>
          <cell r="R1481">
            <v>0</v>
          </cell>
          <cell r="S1481">
            <v>0</v>
          </cell>
          <cell r="T1481">
            <v>0</v>
          </cell>
          <cell r="U1481">
            <v>0</v>
          </cell>
          <cell r="V1481">
            <v>0</v>
          </cell>
          <cell r="W1481">
            <v>0</v>
          </cell>
          <cell r="X1481">
            <v>0</v>
          </cell>
          <cell r="Y1481">
            <v>0</v>
          </cell>
          <cell r="Z1481">
            <v>0</v>
          </cell>
          <cell r="AA1481">
            <v>0</v>
          </cell>
          <cell r="AB1481">
            <v>0</v>
          </cell>
          <cell r="AC1481">
            <v>0</v>
          </cell>
          <cell r="AD1481">
            <v>0</v>
          </cell>
          <cell r="AE1481">
            <v>0</v>
          </cell>
          <cell r="AF1481">
            <v>0</v>
          </cell>
          <cell r="AG1481">
            <v>0</v>
          </cell>
          <cell r="AH1481">
            <v>0</v>
          </cell>
          <cell r="AI1481">
            <v>0</v>
          </cell>
          <cell r="AJ1481" t="str">
            <v>N</v>
          </cell>
        </row>
        <row r="1482">
          <cell r="A1482" t="str">
            <v>14-73-g</v>
          </cell>
          <cell r="B1482" t="str">
            <v>Providing of thermal insulation of high density (64kg/m3) fiber glass pipe insulation faced with aluminium foil for chilled/hot water piping complete 3" dia</v>
          </cell>
          <cell r="C1482" t="str">
            <v>20 Rft</v>
          </cell>
          <cell r="D1482" t="str">
            <v>49.60</v>
          </cell>
          <cell r="E1482" t="str">
            <v>1,487.08</v>
          </cell>
          <cell r="F1482" t="str">
            <v>m</v>
          </cell>
          <cell r="G1482" t="str">
            <v>8.14</v>
          </cell>
          <cell r="H1482">
            <v>243.94</v>
          </cell>
          <cell r="I1482">
            <v>0</v>
          </cell>
          <cell r="J1482">
            <v>0</v>
          </cell>
          <cell r="K1482">
            <v>0</v>
          </cell>
          <cell r="L1482">
            <v>0</v>
          </cell>
          <cell r="M1482">
            <v>0</v>
          </cell>
          <cell r="N1482">
            <v>0</v>
          </cell>
          <cell r="O1482">
            <v>0</v>
          </cell>
          <cell r="P1482">
            <v>0</v>
          </cell>
          <cell r="Q1482">
            <v>0</v>
          </cell>
          <cell r="R1482">
            <v>0</v>
          </cell>
          <cell r="S1482">
            <v>0</v>
          </cell>
          <cell r="T1482">
            <v>0</v>
          </cell>
          <cell r="U1482">
            <v>0</v>
          </cell>
          <cell r="V1482">
            <v>0</v>
          </cell>
          <cell r="W1482">
            <v>0</v>
          </cell>
          <cell r="X1482">
            <v>0</v>
          </cell>
          <cell r="Y1482">
            <v>0</v>
          </cell>
          <cell r="Z1482">
            <v>0</v>
          </cell>
          <cell r="AA1482">
            <v>0</v>
          </cell>
          <cell r="AB1482">
            <v>0</v>
          </cell>
          <cell r="AC1482">
            <v>0</v>
          </cell>
          <cell r="AD1482">
            <v>0</v>
          </cell>
          <cell r="AE1482">
            <v>0</v>
          </cell>
          <cell r="AF1482">
            <v>0</v>
          </cell>
          <cell r="AG1482">
            <v>0</v>
          </cell>
          <cell r="AH1482">
            <v>0</v>
          </cell>
          <cell r="AI1482">
            <v>0</v>
          </cell>
          <cell r="AJ1482" t="str">
            <v>N</v>
          </cell>
        </row>
        <row r="1483">
          <cell r="A1483" t="str">
            <v>14-74-a</v>
          </cell>
          <cell r="B1483" t="str">
            <v>Providing and Fixing Gas water Geyser "Singer" 30 gallons SG 35 DLX with imported (American) Thermostat</v>
          </cell>
          <cell r="C1483" t="str">
            <v>Each</v>
          </cell>
          <cell r="D1483" t="str">
            <v>744.00</v>
          </cell>
          <cell r="E1483" t="str">
            <v>18,894.00</v>
          </cell>
          <cell r="F1483" t="str">
            <v>Each</v>
          </cell>
          <cell r="G1483" t="str">
            <v>744.00</v>
          </cell>
          <cell r="H1483" t="str">
            <v>18,894.00</v>
          </cell>
          <cell r="I1483">
            <v>0</v>
          </cell>
          <cell r="J1483">
            <v>0</v>
          </cell>
          <cell r="K1483">
            <v>0</v>
          </cell>
          <cell r="L1483">
            <v>0</v>
          </cell>
          <cell r="M1483">
            <v>0</v>
          </cell>
          <cell r="N1483">
            <v>0</v>
          </cell>
          <cell r="O1483">
            <v>0</v>
          </cell>
          <cell r="P1483">
            <v>0</v>
          </cell>
          <cell r="Q1483">
            <v>0</v>
          </cell>
          <cell r="R1483">
            <v>0</v>
          </cell>
          <cell r="S1483">
            <v>0</v>
          </cell>
          <cell r="T1483">
            <v>0</v>
          </cell>
          <cell r="U1483">
            <v>0</v>
          </cell>
          <cell r="V1483">
            <v>0</v>
          </cell>
          <cell r="W1483">
            <v>0</v>
          </cell>
          <cell r="X1483">
            <v>0</v>
          </cell>
          <cell r="Y1483">
            <v>0</v>
          </cell>
          <cell r="Z1483">
            <v>0</v>
          </cell>
          <cell r="AA1483">
            <v>0</v>
          </cell>
          <cell r="AB1483">
            <v>0</v>
          </cell>
          <cell r="AC1483">
            <v>0</v>
          </cell>
          <cell r="AD1483">
            <v>0</v>
          </cell>
          <cell r="AE1483">
            <v>0</v>
          </cell>
          <cell r="AF1483">
            <v>0</v>
          </cell>
          <cell r="AG1483">
            <v>0</v>
          </cell>
          <cell r="AH1483">
            <v>0</v>
          </cell>
          <cell r="AI1483">
            <v>0</v>
          </cell>
          <cell r="AJ1483" t="str">
            <v>N</v>
          </cell>
        </row>
        <row r="1484">
          <cell r="A1484" t="str">
            <v>14-74-b</v>
          </cell>
          <cell r="B1484" t="str">
            <v>Providing and Fixing Gas water Geyser "Singer" 35 gallons SG 35 DLX with imported (American) Thermostat</v>
          </cell>
          <cell r="C1484" t="str">
            <v>Each</v>
          </cell>
          <cell r="D1484" t="str">
            <v>744.00</v>
          </cell>
          <cell r="E1484" t="str">
            <v>21,888.75</v>
          </cell>
          <cell r="F1484" t="str">
            <v>Each</v>
          </cell>
          <cell r="G1484" t="str">
            <v>744.00</v>
          </cell>
          <cell r="H1484">
            <v>21888.75</v>
          </cell>
          <cell r="I1484">
            <v>0</v>
          </cell>
          <cell r="J1484">
            <v>0</v>
          </cell>
          <cell r="K1484">
            <v>0</v>
          </cell>
          <cell r="L1484">
            <v>0</v>
          </cell>
          <cell r="M1484">
            <v>0</v>
          </cell>
          <cell r="N1484">
            <v>0</v>
          </cell>
          <cell r="O1484">
            <v>0</v>
          </cell>
          <cell r="P1484">
            <v>0</v>
          </cell>
          <cell r="Q1484">
            <v>0</v>
          </cell>
          <cell r="R1484">
            <v>0</v>
          </cell>
          <cell r="S1484">
            <v>0</v>
          </cell>
          <cell r="T1484">
            <v>0</v>
          </cell>
          <cell r="U1484">
            <v>0</v>
          </cell>
          <cell r="V1484">
            <v>0</v>
          </cell>
          <cell r="W1484">
            <v>0</v>
          </cell>
          <cell r="X1484">
            <v>0</v>
          </cell>
          <cell r="Y1484">
            <v>0</v>
          </cell>
          <cell r="Z1484">
            <v>0</v>
          </cell>
          <cell r="AA1484">
            <v>0</v>
          </cell>
          <cell r="AB1484">
            <v>0</v>
          </cell>
          <cell r="AC1484">
            <v>0</v>
          </cell>
          <cell r="AD1484">
            <v>0</v>
          </cell>
          <cell r="AE1484">
            <v>0</v>
          </cell>
          <cell r="AF1484">
            <v>0</v>
          </cell>
          <cell r="AG1484">
            <v>0</v>
          </cell>
          <cell r="AH1484">
            <v>0</v>
          </cell>
          <cell r="AI1484">
            <v>0</v>
          </cell>
          <cell r="AJ1484" t="str">
            <v>N</v>
          </cell>
        </row>
        <row r="1485">
          <cell r="A1485" t="str">
            <v>14-75-a</v>
          </cell>
          <cell r="B1485" t="str">
            <v>Providing &amp; Fixing "Singer" Cooking Range Model 307 (3Burners Black), Bigger size</v>
          </cell>
          <cell r="C1485" t="str">
            <v>Each</v>
          </cell>
          <cell r="D1485" t="str">
            <v>186.00</v>
          </cell>
          <cell r="E1485" t="str">
            <v>21,966.00</v>
          </cell>
          <cell r="F1485" t="str">
            <v>Each</v>
          </cell>
          <cell r="G1485" t="str">
            <v>186.00</v>
          </cell>
          <cell r="H1485">
            <v>21966</v>
          </cell>
          <cell r="I1485">
            <v>0</v>
          </cell>
          <cell r="J1485">
            <v>0</v>
          </cell>
          <cell r="K1485">
            <v>0</v>
          </cell>
          <cell r="L1485">
            <v>0</v>
          </cell>
          <cell r="M1485">
            <v>0</v>
          </cell>
          <cell r="N1485">
            <v>0</v>
          </cell>
          <cell r="O1485">
            <v>0</v>
          </cell>
          <cell r="P1485">
            <v>0</v>
          </cell>
          <cell r="Q1485">
            <v>0</v>
          </cell>
          <cell r="R1485">
            <v>0</v>
          </cell>
          <cell r="S1485">
            <v>0</v>
          </cell>
          <cell r="T1485">
            <v>0</v>
          </cell>
          <cell r="U1485">
            <v>0</v>
          </cell>
          <cell r="V1485">
            <v>0</v>
          </cell>
          <cell r="W1485">
            <v>0</v>
          </cell>
          <cell r="X1485">
            <v>0</v>
          </cell>
          <cell r="Y1485">
            <v>0</v>
          </cell>
          <cell r="Z1485">
            <v>0</v>
          </cell>
          <cell r="AA1485">
            <v>0</v>
          </cell>
          <cell r="AB1485">
            <v>0</v>
          </cell>
          <cell r="AC1485">
            <v>0</v>
          </cell>
          <cell r="AD1485">
            <v>0</v>
          </cell>
          <cell r="AE1485">
            <v>0</v>
          </cell>
          <cell r="AF1485">
            <v>0</v>
          </cell>
          <cell r="AG1485">
            <v>0</v>
          </cell>
          <cell r="AH1485">
            <v>0</v>
          </cell>
          <cell r="AI1485">
            <v>0</v>
          </cell>
          <cell r="AJ1485" t="str">
            <v>N</v>
          </cell>
        </row>
        <row r="1486">
          <cell r="A1486" t="str">
            <v>14-75-b</v>
          </cell>
          <cell r="B1486" t="str">
            <v>Providing &amp; Fixing "Singer" Cooking Range Model 308 (3 Burners Black), Smaller size</v>
          </cell>
          <cell r="C1486" t="str">
            <v>Each</v>
          </cell>
          <cell r="D1486" t="str">
            <v>186.00</v>
          </cell>
          <cell r="E1486" t="str">
            <v>19,062.00</v>
          </cell>
          <cell r="F1486" t="str">
            <v>Each</v>
          </cell>
          <cell r="G1486" t="str">
            <v>186.00</v>
          </cell>
          <cell r="H1486">
            <v>19062</v>
          </cell>
          <cell r="I1486">
            <v>0</v>
          </cell>
          <cell r="J1486">
            <v>0</v>
          </cell>
          <cell r="K1486">
            <v>0</v>
          </cell>
          <cell r="L1486">
            <v>0</v>
          </cell>
          <cell r="M1486">
            <v>0</v>
          </cell>
          <cell r="N1486">
            <v>0</v>
          </cell>
          <cell r="O1486">
            <v>0</v>
          </cell>
          <cell r="P1486">
            <v>0</v>
          </cell>
          <cell r="Q1486">
            <v>0</v>
          </cell>
          <cell r="R1486">
            <v>0</v>
          </cell>
          <cell r="S1486">
            <v>0</v>
          </cell>
          <cell r="T1486">
            <v>0</v>
          </cell>
          <cell r="U1486">
            <v>0</v>
          </cell>
          <cell r="V1486">
            <v>0</v>
          </cell>
          <cell r="W1486">
            <v>0</v>
          </cell>
          <cell r="X1486">
            <v>0</v>
          </cell>
          <cell r="Y1486">
            <v>0</v>
          </cell>
          <cell r="Z1486">
            <v>0</v>
          </cell>
          <cell r="AA1486">
            <v>0</v>
          </cell>
          <cell r="AB1486">
            <v>0</v>
          </cell>
          <cell r="AC1486">
            <v>0</v>
          </cell>
          <cell r="AD1486">
            <v>0</v>
          </cell>
          <cell r="AE1486">
            <v>0</v>
          </cell>
          <cell r="AF1486">
            <v>0</v>
          </cell>
          <cell r="AG1486">
            <v>0</v>
          </cell>
          <cell r="AH1486">
            <v>0</v>
          </cell>
          <cell r="AI1486">
            <v>0</v>
          </cell>
          <cell r="AJ1486" t="str">
            <v>N</v>
          </cell>
        </row>
        <row r="1487">
          <cell r="A1487" t="str">
            <v>14-76</v>
          </cell>
          <cell r="B1487" t="str">
            <v>Providing &amp; Fixing "Singer" Cooking Range Model 310 (3 Burners White)</v>
          </cell>
          <cell r="C1487" t="str">
            <v>Each</v>
          </cell>
          <cell r="D1487" t="str">
            <v>186.00</v>
          </cell>
          <cell r="E1487" t="str">
            <v>23,781.00</v>
          </cell>
          <cell r="F1487" t="str">
            <v>Each</v>
          </cell>
          <cell r="G1487" t="str">
            <v>186.00</v>
          </cell>
          <cell r="H1487">
            <v>23781</v>
          </cell>
          <cell r="I1487">
            <v>0</v>
          </cell>
          <cell r="J1487">
            <v>0</v>
          </cell>
          <cell r="K1487">
            <v>0</v>
          </cell>
          <cell r="L1487">
            <v>0</v>
          </cell>
          <cell r="M1487">
            <v>0</v>
          </cell>
          <cell r="N1487">
            <v>0</v>
          </cell>
          <cell r="O1487">
            <v>0</v>
          </cell>
          <cell r="P1487">
            <v>0</v>
          </cell>
          <cell r="Q1487">
            <v>0</v>
          </cell>
          <cell r="R1487">
            <v>0</v>
          </cell>
          <cell r="S1487">
            <v>0</v>
          </cell>
          <cell r="T1487">
            <v>0</v>
          </cell>
          <cell r="U1487">
            <v>0</v>
          </cell>
          <cell r="V1487">
            <v>0</v>
          </cell>
          <cell r="W1487">
            <v>0</v>
          </cell>
          <cell r="X1487">
            <v>0</v>
          </cell>
          <cell r="Y1487">
            <v>0</v>
          </cell>
          <cell r="Z1487">
            <v>0</v>
          </cell>
          <cell r="AA1487">
            <v>0</v>
          </cell>
          <cell r="AB1487">
            <v>0</v>
          </cell>
          <cell r="AC1487">
            <v>0</v>
          </cell>
          <cell r="AD1487">
            <v>0</v>
          </cell>
          <cell r="AE1487">
            <v>0</v>
          </cell>
          <cell r="AF1487">
            <v>0</v>
          </cell>
          <cell r="AG1487">
            <v>0</v>
          </cell>
          <cell r="AH1487">
            <v>0</v>
          </cell>
          <cell r="AI1487">
            <v>0</v>
          </cell>
          <cell r="AJ1487" t="str">
            <v>N</v>
          </cell>
        </row>
        <row r="1488">
          <cell r="A1488" t="str">
            <v>14-77</v>
          </cell>
          <cell r="B1488" t="str">
            <v>Providing &amp; Fixing "Singer" Cooking Range Model 312 (5 Burners), (Automatic)</v>
          </cell>
          <cell r="C1488" t="str">
            <v>Each</v>
          </cell>
          <cell r="D1488" t="str">
            <v>186.00</v>
          </cell>
          <cell r="E1488" t="str">
            <v>24,265.00</v>
          </cell>
          <cell r="F1488" t="str">
            <v>Each</v>
          </cell>
          <cell r="G1488" t="str">
            <v>186.00</v>
          </cell>
          <cell r="H1488">
            <v>24265</v>
          </cell>
          <cell r="I1488">
            <v>0</v>
          </cell>
          <cell r="J1488">
            <v>0</v>
          </cell>
          <cell r="K1488">
            <v>0</v>
          </cell>
          <cell r="L1488">
            <v>0</v>
          </cell>
          <cell r="M1488">
            <v>0</v>
          </cell>
          <cell r="N1488">
            <v>0</v>
          </cell>
          <cell r="O1488">
            <v>0</v>
          </cell>
          <cell r="P1488">
            <v>0</v>
          </cell>
          <cell r="Q1488">
            <v>0</v>
          </cell>
          <cell r="R1488">
            <v>0</v>
          </cell>
          <cell r="S1488">
            <v>0</v>
          </cell>
          <cell r="T1488">
            <v>0</v>
          </cell>
          <cell r="U1488">
            <v>0</v>
          </cell>
          <cell r="V1488">
            <v>0</v>
          </cell>
          <cell r="W1488">
            <v>0</v>
          </cell>
          <cell r="X1488">
            <v>0</v>
          </cell>
          <cell r="Y1488">
            <v>0</v>
          </cell>
          <cell r="Z1488">
            <v>0</v>
          </cell>
          <cell r="AA1488">
            <v>0</v>
          </cell>
          <cell r="AB1488">
            <v>0</v>
          </cell>
          <cell r="AC1488">
            <v>0</v>
          </cell>
          <cell r="AD1488">
            <v>0</v>
          </cell>
          <cell r="AE1488">
            <v>0</v>
          </cell>
          <cell r="AF1488">
            <v>0</v>
          </cell>
          <cell r="AG1488">
            <v>0</v>
          </cell>
          <cell r="AH1488">
            <v>0</v>
          </cell>
          <cell r="AI1488">
            <v>0</v>
          </cell>
          <cell r="AJ1488" t="str">
            <v>N</v>
          </cell>
        </row>
        <row r="1489">
          <cell r="A1489" t="str">
            <v>14-78</v>
          </cell>
          <cell r="B1489" t="str">
            <v>Supply and Fixing low level plastic flushing cistern.</v>
          </cell>
          <cell r="C1489" t="str">
            <v>Each</v>
          </cell>
          <cell r="D1489" t="str">
            <v>117.80</v>
          </cell>
          <cell r="E1489" t="str">
            <v>1,205.59</v>
          </cell>
          <cell r="F1489" t="str">
            <v>Each</v>
          </cell>
          <cell r="G1489" t="str">
            <v>117.80</v>
          </cell>
          <cell r="H1489">
            <v>1205.5899999999999</v>
          </cell>
          <cell r="I1489">
            <v>0</v>
          </cell>
          <cell r="J1489">
            <v>0</v>
          </cell>
          <cell r="K1489">
            <v>0</v>
          </cell>
          <cell r="L1489">
            <v>0</v>
          </cell>
          <cell r="M1489">
            <v>0</v>
          </cell>
          <cell r="N1489">
            <v>0</v>
          </cell>
          <cell r="O1489">
            <v>0</v>
          </cell>
          <cell r="P1489">
            <v>0</v>
          </cell>
          <cell r="Q1489">
            <v>0</v>
          </cell>
          <cell r="R1489">
            <v>0</v>
          </cell>
          <cell r="S1489">
            <v>0</v>
          </cell>
          <cell r="T1489">
            <v>0</v>
          </cell>
          <cell r="U1489">
            <v>0</v>
          </cell>
          <cell r="V1489">
            <v>0</v>
          </cell>
          <cell r="W1489">
            <v>0</v>
          </cell>
          <cell r="X1489">
            <v>0</v>
          </cell>
          <cell r="Y1489">
            <v>0</v>
          </cell>
          <cell r="Z1489">
            <v>0</v>
          </cell>
          <cell r="AA1489">
            <v>0</v>
          </cell>
          <cell r="AB1489">
            <v>0</v>
          </cell>
          <cell r="AC1489">
            <v>0</v>
          </cell>
          <cell r="AD1489">
            <v>0</v>
          </cell>
          <cell r="AE1489">
            <v>0</v>
          </cell>
          <cell r="AF1489">
            <v>0</v>
          </cell>
          <cell r="AG1489">
            <v>0</v>
          </cell>
          <cell r="AH1489">
            <v>0</v>
          </cell>
          <cell r="AI1489">
            <v>0</v>
          </cell>
          <cell r="AJ1489" t="str">
            <v>N</v>
          </cell>
        </row>
        <row r="1490">
          <cell r="A1490" t="str">
            <v>14-79-a</v>
          </cell>
          <cell r="B1490" t="str">
            <v>Supply and fixing of 0.5 HP Monoblock water pump 1 .25"x1" single phase upto 72 ft head (Deen Pump Type  SE) i/c all accessories.</v>
          </cell>
          <cell r="C1490" t="str">
            <v>Each</v>
          </cell>
          <cell r="D1490" t="str">
            <v>452.60</v>
          </cell>
          <cell r="E1490" t="str">
            <v>10,814.43</v>
          </cell>
          <cell r="F1490" t="str">
            <v>Each</v>
          </cell>
          <cell r="G1490" t="str">
            <v>452.60</v>
          </cell>
          <cell r="H1490">
            <v>10814.43</v>
          </cell>
          <cell r="I1490">
            <v>0</v>
          </cell>
          <cell r="J1490">
            <v>0</v>
          </cell>
          <cell r="K1490">
            <v>0</v>
          </cell>
          <cell r="L1490">
            <v>0</v>
          </cell>
          <cell r="M1490">
            <v>0</v>
          </cell>
          <cell r="N1490">
            <v>0</v>
          </cell>
          <cell r="O1490">
            <v>0</v>
          </cell>
          <cell r="P1490">
            <v>0</v>
          </cell>
          <cell r="Q1490">
            <v>0</v>
          </cell>
          <cell r="R1490">
            <v>0</v>
          </cell>
          <cell r="S1490">
            <v>0</v>
          </cell>
          <cell r="T1490">
            <v>0</v>
          </cell>
          <cell r="U1490">
            <v>0</v>
          </cell>
          <cell r="V1490">
            <v>0</v>
          </cell>
          <cell r="W1490">
            <v>0</v>
          </cell>
          <cell r="X1490">
            <v>0</v>
          </cell>
          <cell r="Y1490">
            <v>0</v>
          </cell>
          <cell r="Z1490">
            <v>0</v>
          </cell>
          <cell r="AA1490">
            <v>0</v>
          </cell>
          <cell r="AB1490">
            <v>0</v>
          </cell>
          <cell r="AC1490">
            <v>0</v>
          </cell>
          <cell r="AD1490">
            <v>0</v>
          </cell>
          <cell r="AE1490">
            <v>0</v>
          </cell>
          <cell r="AF1490">
            <v>0</v>
          </cell>
          <cell r="AG1490">
            <v>0</v>
          </cell>
          <cell r="AH1490">
            <v>0</v>
          </cell>
          <cell r="AI1490">
            <v>0</v>
          </cell>
          <cell r="AJ1490" t="str">
            <v>N</v>
          </cell>
        </row>
        <row r="1491">
          <cell r="A1491" t="str">
            <v>14-79-b</v>
          </cell>
          <cell r="B1491" t="str">
            <v>Supply and fixing of 1.0 HP Monoblock water pump 1 .25"x1" single phase upto 90 ft head (Deen Pump Type SE) i/c all accessories.</v>
          </cell>
          <cell r="C1491" t="str">
            <v>Each</v>
          </cell>
          <cell r="D1491" t="str">
            <v>452.60</v>
          </cell>
          <cell r="E1491" t="str">
            <v>15,049.43</v>
          </cell>
          <cell r="F1491" t="str">
            <v>Each</v>
          </cell>
          <cell r="G1491" t="str">
            <v>452.60</v>
          </cell>
          <cell r="H1491">
            <v>15049.43</v>
          </cell>
          <cell r="I1491">
            <v>0</v>
          </cell>
          <cell r="J1491">
            <v>0</v>
          </cell>
          <cell r="K1491">
            <v>0</v>
          </cell>
          <cell r="L1491">
            <v>0</v>
          </cell>
          <cell r="M1491">
            <v>0</v>
          </cell>
          <cell r="N1491">
            <v>0</v>
          </cell>
          <cell r="O1491">
            <v>0</v>
          </cell>
          <cell r="P1491">
            <v>0</v>
          </cell>
          <cell r="Q1491">
            <v>0</v>
          </cell>
          <cell r="R1491">
            <v>0</v>
          </cell>
          <cell r="S1491">
            <v>0</v>
          </cell>
          <cell r="T1491">
            <v>0</v>
          </cell>
          <cell r="U1491">
            <v>0</v>
          </cell>
          <cell r="V1491">
            <v>0</v>
          </cell>
          <cell r="W1491">
            <v>0</v>
          </cell>
          <cell r="X1491">
            <v>0</v>
          </cell>
          <cell r="Y1491">
            <v>0</v>
          </cell>
          <cell r="Z1491">
            <v>0</v>
          </cell>
          <cell r="AA1491">
            <v>0</v>
          </cell>
          <cell r="AB1491">
            <v>0</v>
          </cell>
          <cell r="AC1491">
            <v>0</v>
          </cell>
          <cell r="AD1491">
            <v>0</v>
          </cell>
          <cell r="AE1491">
            <v>0</v>
          </cell>
          <cell r="AF1491">
            <v>0</v>
          </cell>
          <cell r="AG1491">
            <v>0</v>
          </cell>
          <cell r="AH1491">
            <v>0</v>
          </cell>
          <cell r="AI1491">
            <v>0</v>
          </cell>
          <cell r="AJ1491" t="str">
            <v>N</v>
          </cell>
        </row>
        <row r="1492">
          <cell r="A1492" t="str">
            <v>14-79-c</v>
          </cell>
          <cell r="B1492" t="str">
            <v>Supply and fixing of 1.0 HP Monoblock water pump 1 .25"x1" single phase upto 88 ft head (Deen Pump Type DE-S2) i/c all accessories.</v>
          </cell>
          <cell r="C1492" t="str">
            <v>Each</v>
          </cell>
          <cell r="D1492" t="str">
            <v>452.60</v>
          </cell>
          <cell r="E1492" t="str">
            <v>15,049.43</v>
          </cell>
          <cell r="F1492" t="str">
            <v>Each</v>
          </cell>
          <cell r="G1492" t="str">
            <v>452.60</v>
          </cell>
          <cell r="H1492">
            <v>15049.43</v>
          </cell>
          <cell r="I1492">
            <v>0</v>
          </cell>
          <cell r="J1492">
            <v>0</v>
          </cell>
          <cell r="K1492">
            <v>0</v>
          </cell>
          <cell r="L1492">
            <v>0</v>
          </cell>
          <cell r="M1492">
            <v>0</v>
          </cell>
          <cell r="N1492">
            <v>0</v>
          </cell>
          <cell r="O1492">
            <v>0</v>
          </cell>
          <cell r="P1492">
            <v>0</v>
          </cell>
          <cell r="Q1492">
            <v>0</v>
          </cell>
          <cell r="R1492">
            <v>0</v>
          </cell>
          <cell r="S1492">
            <v>0</v>
          </cell>
          <cell r="T1492">
            <v>0</v>
          </cell>
          <cell r="U1492">
            <v>0</v>
          </cell>
          <cell r="V1492">
            <v>0</v>
          </cell>
          <cell r="W1492">
            <v>0</v>
          </cell>
          <cell r="X1492">
            <v>0</v>
          </cell>
          <cell r="Y1492">
            <v>0</v>
          </cell>
          <cell r="Z1492">
            <v>0</v>
          </cell>
          <cell r="AA1492">
            <v>0</v>
          </cell>
          <cell r="AB1492">
            <v>0</v>
          </cell>
          <cell r="AC1492">
            <v>0</v>
          </cell>
          <cell r="AD1492">
            <v>0</v>
          </cell>
          <cell r="AE1492">
            <v>0</v>
          </cell>
          <cell r="AF1492">
            <v>0</v>
          </cell>
          <cell r="AG1492">
            <v>0</v>
          </cell>
          <cell r="AH1492">
            <v>0</v>
          </cell>
          <cell r="AI1492">
            <v>0</v>
          </cell>
          <cell r="AJ1492" t="str">
            <v>N</v>
          </cell>
        </row>
        <row r="1493">
          <cell r="A1493" t="str">
            <v>14-79-d</v>
          </cell>
          <cell r="B1493" t="str">
            <v>Supply and fixing of 1.5 HP Monoblock water pump 1.25"x1" single phase upto 130 ft head (Deen Pump Type DE-S2) i/c all accessories.</v>
          </cell>
          <cell r="C1493" t="str">
            <v>Each</v>
          </cell>
          <cell r="D1493" t="str">
            <v>452.60</v>
          </cell>
          <cell r="E1493" t="str">
            <v>15,835.93</v>
          </cell>
          <cell r="F1493" t="str">
            <v>Each</v>
          </cell>
          <cell r="G1493" t="str">
            <v>452.60</v>
          </cell>
          <cell r="H1493">
            <v>15835.93</v>
          </cell>
          <cell r="I1493">
            <v>0</v>
          </cell>
          <cell r="J1493">
            <v>0</v>
          </cell>
          <cell r="K1493">
            <v>0</v>
          </cell>
          <cell r="L1493">
            <v>0</v>
          </cell>
          <cell r="M1493">
            <v>0</v>
          </cell>
          <cell r="N1493">
            <v>0</v>
          </cell>
          <cell r="O1493">
            <v>0</v>
          </cell>
          <cell r="P1493">
            <v>0</v>
          </cell>
          <cell r="Q1493">
            <v>0</v>
          </cell>
          <cell r="R1493">
            <v>0</v>
          </cell>
          <cell r="S1493">
            <v>0</v>
          </cell>
          <cell r="T1493">
            <v>0</v>
          </cell>
          <cell r="U1493">
            <v>0</v>
          </cell>
          <cell r="V1493">
            <v>0</v>
          </cell>
          <cell r="W1493">
            <v>0</v>
          </cell>
          <cell r="X1493">
            <v>0</v>
          </cell>
          <cell r="Y1493">
            <v>0</v>
          </cell>
          <cell r="Z1493">
            <v>0</v>
          </cell>
          <cell r="AA1493">
            <v>0</v>
          </cell>
          <cell r="AB1493">
            <v>0</v>
          </cell>
          <cell r="AC1493">
            <v>0</v>
          </cell>
          <cell r="AD1493">
            <v>0</v>
          </cell>
          <cell r="AE1493">
            <v>0</v>
          </cell>
          <cell r="AF1493">
            <v>0</v>
          </cell>
          <cell r="AG1493">
            <v>0</v>
          </cell>
          <cell r="AH1493">
            <v>0</v>
          </cell>
          <cell r="AI1493">
            <v>0</v>
          </cell>
          <cell r="AJ1493" t="str">
            <v>N</v>
          </cell>
        </row>
        <row r="1494">
          <cell r="A1494" t="str">
            <v>14-80-a</v>
          </cell>
          <cell r="B1494" t="str">
            <v>Supply and fixing of 2.0 HP Monoblock water pump 1.5"x1.25" 3 stage model DE-S3 (DEENS' PUMPS) single phase for 150 ft head with all accessories.</v>
          </cell>
          <cell r="C1494" t="str">
            <v>Each</v>
          </cell>
          <cell r="D1494" t="str">
            <v>452.60</v>
          </cell>
          <cell r="E1494" t="str">
            <v>20,177.54</v>
          </cell>
          <cell r="F1494" t="str">
            <v>Each</v>
          </cell>
          <cell r="G1494" t="str">
            <v>452.60</v>
          </cell>
          <cell r="H1494">
            <v>20177.54</v>
          </cell>
          <cell r="I1494">
            <v>0</v>
          </cell>
          <cell r="J1494">
            <v>0</v>
          </cell>
          <cell r="K1494">
            <v>0</v>
          </cell>
          <cell r="L1494">
            <v>0</v>
          </cell>
          <cell r="M1494">
            <v>0</v>
          </cell>
          <cell r="N1494">
            <v>0</v>
          </cell>
          <cell r="O1494">
            <v>0</v>
          </cell>
          <cell r="P1494">
            <v>0</v>
          </cell>
          <cell r="Q1494">
            <v>0</v>
          </cell>
          <cell r="R1494">
            <v>0</v>
          </cell>
          <cell r="S1494">
            <v>0</v>
          </cell>
          <cell r="T1494">
            <v>0</v>
          </cell>
          <cell r="U1494">
            <v>0</v>
          </cell>
          <cell r="V1494">
            <v>0</v>
          </cell>
          <cell r="W1494">
            <v>0</v>
          </cell>
          <cell r="X1494">
            <v>0</v>
          </cell>
          <cell r="Y1494">
            <v>0</v>
          </cell>
          <cell r="Z1494">
            <v>0</v>
          </cell>
          <cell r="AA1494">
            <v>0</v>
          </cell>
          <cell r="AB1494">
            <v>0</v>
          </cell>
          <cell r="AC1494">
            <v>0</v>
          </cell>
          <cell r="AD1494">
            <v>0</v>
          </cell>
          <cell r="AE1494">
            <v>0</v>
          </cell>
          <cell r="AF1494">
            <v>0</v>
          </cell>
          <cell r="AG1494">
            <v>0</v>
          </cell>
          <cell r="AH1494">
            <v>0</v>
          </cell>
          <cell r="AI1494">
            <v>0</v>
          </cell>
          <cell r="AJ1494" t="str">
            <v>N</v>
          </cell>
        </row>
        <row r="1495">
          <cell r="A1495" t="str">
            <v>14-80-b</v>
          </cell>
          <cell r="B1495" t="str">
            <v>Supply and fixing of 2.0 HP Monoblock water pump 1.5"x1.5" 4 stage model DE-S4 (DEENS' PUMPS) single phase for 190 ft head with all accessories.</v>
          </cell>
          <cell r="C1495" t="str">
            <v>Each</v>
          </cell>
          <cell r="D1495" t="str">
            <v>452.60</v>
          </cell>
          <cell r="E1495" t="str">
            <v>15,337.54</v>
          </cell>
          <cell r="F1495" t="str">
            <v>Each</v>
          </cell>
          <cell r="G1495" t="str">
            <v>452.60</v>
          </cell>
          <cell r="H1495">
            <v>15337.54</v>
          </cell>
          <cell r="I1495">
            <v>0</v>
          </cell>
          <cell r="J1495">
            <v>0</v>
          </cell>
          <cell r="K1495">
            <v>0</v>
          </cell>
          <cell r="L1495">
            <v>0</v>
          </cell>
          <cell r="M1495">
            <v>0</v>
          </cell>
          <cell r="N1495">
            <v>0</v>
          </cell>
          <cell r="O1495">
            <v>0</v>
          </cell>
          <cell r="P1495">
            <v>0</v>
          </cell>
          <cell r="Q1495">
            <v>0</v>
          </cell>
          <cell r="R1495">
            <v>0</v>
          </cell>
          <cell r="S1495">
            <v>0</v>
          </cell>
          <cell r="T1495">
            <v>0</v>
          </cell>
          <cell r="U1495">
            <v>0</v>
          </cell>
          <cell r="V1495">
            <v>0</v>
          </cell>
          <cell r="W1495">
            <v>0</v>
          </cell>
          <cell r="X1495">
            <v>0</v>
          </cell>
          <cell r="Y1495">
            <v>0</v>
          </cell>
          <cell r="Z1495">
            <v>0</v>
          </cell>
          <cell r="AA1495">
            <v>0</v>
          </cell>
          <cell r="AB1495">
            <v>0</v>
          </cell>
          <cell r="AC1495">
            <v>0</v>
          </cell>
          <cell r="AD1495">
            <v>0</v>
          </cell>
          <cell r="AE1495">
            <v>0</v>
          </cell>
          <cell r="AF1495">
            <v>0</v>
          </cell>
          <cell r="AG1495">
            <v>0</v>
          </cell>
          <cell r="AH1495">
            <v>0</v>
          </cell>
          <cell r="AI1495">
            <v>0</v>
          </cell>
          <cell r="AJ1495" t="str">
            <v>N</v>
          </cell>
        </row>
        <row r="1496">
          <cell r="A1496" t="str">
            <v>14-80-c</v>
          </cell>
          <cell r="B1496" t="str">
            <v>Supply and fixing of 2.0 HP Monoblock water pump 2"x2" size 1 stage SE model (DEENS' PUMPS) single phase for 65 ft head with all accessories and fittings.</v>
          </cell>
          <cell r="C1496" t="str">
            <v>Each</v>
          </cell>
          <cell r="D1496" t="str">
            <v>452.60</v>
          </cell>
          <cell r="E1496" t="str">
            <v>16,767.03</v>
          </cell>
          <cell r="F1496" t="str">
            <v>Each</v>
          </cell>
          <cell r="G1496" t="str">
            <v>452.60</v>
          </cell>
          <cell r="H1496">
            <v>16767.03</v>
          </cell>
          <cell r="I1496">
            <v>0</v>
          </cell>
          <cell r="J1496">
            <v>0</v>
          </cell>
          <cell r="K1496">
            <v>0</v>
          </cell>
          <cell r="L1496">
            <v>0</v>
          </cell>
          <cell r="M1496">
            <v>0</v>
          </cell>
          <cell r="N1496">
            <v>0</v>
          </cell>
          <cell r="O1496">
            <v>0</v>
          </cell>
          <cell r="P1496">
            <v>0</v>
          </cell>
          <cell r="Q1496">
            <v>0</v>
          </cell>
          <cell r="R1496">
            <v>0</v>
          </cell>
          <cell r="S1496">
            <v>0</v>
          </cell>
          <cell r="T1496">
            <v>0</v>
          </cell>
          <cell r="U1496">
            <v>0</v>
          </cell>
          <cell r="V1496">
            <v>0</v>
          </cell>
          <cell r="W1496">
            <v>0</v>
          </cell>
          <cell r="X1496">
            <v>0</v>
          </cell>
          <cell r="Y1496">
            <v>0</v>
          </cell>
          <cell r="Z1496">
            <v>0</v>
          </cell>
          <cell r="AA1496">
            <v>0</v>
          </cell>
          <cell r="AB1496">
            <v>0</v>
          </cell>
          <cell r="AC1496">
            <v>0</v>
          </cell>
          <cell r="AD1496">
            <v>0</v>
          </cell>
          <cell r="AE1496">
            <v>0</v>
          </cell>
          <cell r="AF1496">
            <v>0</v>
          </cell>
          <cell r="AG1496">
            <v>0</v>
          </cell>
          <cell r="AH1496">
            <v>0</v>
          </cell>
          <cell r="AI1496">
            <v>0</v>
          </cell>
          <cell r="AJ1496" t="str">
            <v>N</v>
          </cell>
        </row>
        <row r="1497">
          <cell r="A1497" t="str">
            <v>14-81-a</v>
          </cell>
          <cell r="B1497" t="str">
            <v>Supply and fixing of 3.0 HP Monoblock water pump 1.5"x1.5" size 5 stage DE-S5 model (DEENS' PUMPS) single phase for 220 ft head with all accessories</v>
          </cell>
          <cell r="C1497" t="str">
            <v>Each</v>
          </cell>
          <cell r="D1497" t="str">
            <v>452.60</v>
          </cell>
          <cell r="E1497" t="str">
            <v>26,722.91</v>
          </cell>
          <cell r="F1497" t="str">
            <v>Each</v>
          </cell>
          <cell r="G1497" t="str">
            <v>452.60</v>
          </cell>
          <cell r="H1497">
            <v>26722.91</v>
          </cell>
          <cell r="I1497">
            <v>0</v>
          </cell>
          <cell r="J1497">
            <v>0</v>
          </cell>
          <cell r="K1497">
            <v>0</v>
          </cell>
          <cell r="L1497">
            <v>0</v>
          </cell>
          <cell r="M1497">
            <v>0</v>
          </cell>
          <cell r="N1497">
            <v>0</v>
          </cell>
          <cell r="O1497">
            <v>0</v>
          </cell>
          <cell r="P1497">
            <v>0</v>
          </cell>
          <cell r="Q1497">
            <v>0</v>
          </cell>
          <cell r="R1497">
            <v>0</v>
          </cell>
          <cell r="S1497">
            <v>0</v>
          </cell>
          <cell r="T1497">
            <v>0</v>
          </cell>
          <cell r="U1497">
            <v>0</v>
          </cell>
          <cell r="V1497">
            <v>0</v>
          </cell>
          <cell r="W1497">
            <v>0</v>
          </cell>
          <cell r="X1497">
            <v>0</v>
          </cell>
          <cell r="Y1497">
            <v>0</v>
          </cell>
          <cell r="Z1497">
            <v>0</v>
          </cell>
          <cell r="AA1497">
            <v>0</v>
          </cell>
          <cell r="AB1497">
            <v>0</v>
          </cell>
          <cell r="AC1497">
            <v>0</v>
          </cell>
          <cell r="AD1497">
            <v>0</v>
          </cell>
          <cell r="AE1497">
            <v>0</v>
          </cell>
          <cell r="AF1497">
            <v>0</v>
          </cell>
          <cell r="AG1497">
            <v>0</v>
          </cell>
          <cell r="AH1497">
            <v>0</v>
          </cell>
          <cell r="AI1497">
            <v>0</v>
          </cell>
          <cell r="AJ1497" t="str">
            <v>N</v>
          </cell>
        </row>
        <row r="1498">
          <cell r="A1498" t="str">
            <v>14-81-b</v>
          </cell>
          <cell r="B1498" t="str">
            <v>Supply and fixing of 3.0 HP Monoblock water pump 1.5"x1.25" size 6 stage DE-S6 model (DEENS' PUMPS) single phase for 260 ft head with all accessories</v>
          </cell>
          <cell r="C1498" t="str">
            <v>Each</v>
          </cell>
          <cell r="D1498" t="str">
            <v>452.60</v>
          </cell>
          <cell r="E1498" t="str">
            <v>26,115.01</v>
          </cell>
          <cell r="F1498" t="str">
            <v>Each</v>
          </cell>
          <cell r="G1498" t="str">
            <v>452.60</v>
          </cell>
          <cell r="H1498">
            <v>26115.01</v>
          </cell>
          <cell r="I1498">
            <v>0</v>
          </cell>
          <cell r="J1498">
            <v>0</v>
          </cell>
          <cell r="K1498">
            <v>0</v>
          </cell>
          <cell r="L1498">
            <v>0</v>
          </cell>
          <cell r="M1498">
            <v>0</v>
          </cell>
          <cell r="N1498">
            <v>0</v>
          </cell>
          <cell r="O1498">
            <v>0</v>
          </cell>
          <cell r="P1498">
            <v>0</v>
          </cell>
          <cell r="Q1498">
            <v>0</v>
          </cell>
          <cell r="R1498">
            <v>0</v>
          </cell>
          <cell r="S1498">
            <v>0</v>
          </cell>
          <cell r="T1498">
            <v>0</v>
          </cell>
          <cell r="U1498">
            <v>0</v>
          </cell>
          <cell r="V1498">
            <v>0</v>
          </cell>
          <cell r="W1498">
            <v>0</v>
          </cell>
          <cell r="X1498">
            <v>0</v>
          </cell>
          <cell r="Y1498">
            <v>0</v>
          </cell>
          <cell r="Z1498">
            <v>0</v>
          </cell>
          <cell r="AA1498">
            <v>0</v>
          </cell>
          <cell r="AB1498">
            <v>0</v>
          </cell>
          <cell r="AC1498">
            <v>0</v>
          </cell>
          <cell r="AD1498">
            <v>0</v>
          </cell>
          <cell r="AE1498">
            <v>0</v>
          </cell>
          <cell r="AF1498">
            <v>0</v>
          </cell>
          <cell r="AG1498">
            <v>0</v>
          </cell>
          <cell r="AH1498">
            <v>0</v>
          </cell>
          <cell r="AI1498">
            <v>0</v>
          </cell>
          <cell r="AJ1498" t="str">
            <v>N</v>
          </cell>
        </row>
        <row r="1499">
          <cell r="A1499" t="str">
            <v>14-81-c</v>
          </cell>
          <cell r="B1499" t="str">
            <v>Supply and fixing of 4.0 HP Monoblock water pump 1.5"x1.25" size 7 stage DN-S7 model (DEENS' PUMPS) single phase for 300 ft head with all accessories</v>
          </cell>
          <cell r="C1499" t="str">
            <v>Each</v>
          </cell>
          <cell r="D1499" t="str">
            <v>452.60</v>
          </cell>
          <cell r="E1499" t="str">
            <v>29,591.34</v>
          </cell>
          <cell r="F1499" t="str">
            <v>Each</v>
          </cell>
          <cell r="G1499" t="str">
            <v>452.60</v>
          </cell>
          <cell r="H1499">
            <v>29591.34</v>
          </cell>
          <cell r="I1499">
            <v>0</v>
          </cell>
          <cell r="J1499">
            <v>0</v>
          </cell>
          <cell r="K1499">
            <v>0</v>
          </cell>
          <cell r="L1499">
            <v>0</v>
          </cell>
          <cell r="M1499">
            <v>0</v>
          </cell>
          <cell r="N1499">
            <v>0</v>
          </cell>
          <cell r="O1499">
            <v>0</v>
          </cell>
          <cell r="P1499">
            <v>0</v>
          </cell>
          <cell r="Q1499">
            <v>0</v>
          </cell>
          <cell r="R1499">
            <v>0</v>
          </cell>
          <cell r="S1499">
            <v>0</v>
          </cell>
          <cell r="T1499">
            <v>0</v>
          </cell>
          <cell r="U1499">
            <v>0</v>
          </cell>
          <cell r="V1499">
            <v>0</v>
          </cell>
          <cell r="W1499">
            <v>0</v>
          </cell>
          <cell r="X1499">
            <v>0</v>
          </cell>
          <cell r="Y1499">
            <v>0</v>
          </cell>
          <cell r="Z1499">
            <v>0</v>
          </cell>
          <cell r="AA1499">
            <v>0</v>
          </cell>
          <cell r="AB1499">
            <v>0</v>
          </cell>
          <cell r="AC1499">
            <v>0</v>
          </cell>
          <cell r="AD1499">
            <v>0</v>
          </cell>
          <cell r="AE1499">
            <v>0</v>
          </cell>
          <cell r="AF1499">
            <v>0</v>
          </cell>
          <cell r="AG1499">
            <v>0</v>
          </cell>
          <cell r="AH1499">
            <v>0</v>
          </cell>
          <cell r="AI1499">
            <v>0</v>
          </cell>
          <cell r="AJ1499" t="str">
            <v>N</v>
          </cell>
        </row>
        <row r="1500">
          <cell r="A1500" t="str">
            <v>14-81-d</v>
          </cell>
          <cell r="B1500" t="str">
            <v>Supply and fixing of 3.0 HP Monoblock water pump 2.5"x2" size 2 stage DE-S2 model (DEENS' PUMPS) single phase for 100 ft head with all accessories</v>
          </cell>
          <cell r="C1500" t="str">
            <v>Each</v>
          </cell>
          <cell r="D1500" t="str">
            <v>775.00</v>
          </cell>
          <cell r="E1500" t="str">
            <v>32,606.53</v>
          </cell>
          <cell r="F1500" t="str">
            <v>Each</v>
          </cell>
          <cell r="G1500" t="str">
            <v>775.00</v>
          </cell>
          <cell r="H1500">
            <v>32606.53</v>
          </cell>
          <cell r="I1500">
            <v>0</v>
          </cell>
          <cell r="J1500">
            <v>0</v>
          </cell>
          <cell r="K1500">
            <v>0</v>
          </cell>
          <cell r="L1500">
            <v>0</v>
          </cell>
          <cell r="M1500">
            <v>0</v>
          </cell>
          <cell r="N1500">
            <v>0</v>
          </cell>
          <cell r="O1500">
            <v>0</v>
          </cell>
          <cell r="P1500">
            <v>0</v>
          </cell>
          <cell r="Q1500">
            <v>0</v>
          </cell>
          <cell r="R1500">
            <v>0</v>
          </cell>
          <cell r="S1500">
            <v>0</v>
          </cell>
          <cell r="T1500">
            <v>0</v>
          </cell>
          <cell r="U1500">
            <v>0</v>
          </cell>
          <cell r="V1500">
            <v>0</v>
          </cell>
          <cell r="W1500">
            <v>0</v>
          </cell>
          <cell r="X1500">
            <v>0</v>
          </cell>
          <cell r="Y1500">
            <v>0</v>
          </cell>
          <cell r="Z1500">
            <v>0</v>
          </cell>
          <cell r="AA1500">
            <v>0</v>
          </cell>
          <cell r="AB1500">
            <v>0</v>
          </cell>
          <cell r="AC1500">
            <v>0</v>
          </cell>
          <cell r="AD1500">
            <v>0</v>
          </cell>
          <cell r="AE1500">
            <v>0</v>
          </cell>
          <cell r="AF1500">
            <v>0</v>
          </cell>
          <cell r="AG1500">
            <v>0</v>
          </cell>
          <cell r="AH1500">
            <v>0</v>
          </cell>
          <cell r="AI1500">
            <v>0</v>
          </cell>
          <cell r="AJ1500" t="str">
            <v>N</v>
          </cell>
        </row>
        <row r="1501">
          <cell r="A1501" t="str">
            <v>14-81-e</v>
          </cell>
          <cell r="B1501" t="str">
            <v>Supply and fixing of 4.0 HP Monoblock water pump 1.5"x2" size 3 stage DN-S3 model (DEENS' PUMPS) single phase for 130 ft head with all accessories</v>
          </cell>
          <cell r="C1501" t="str">
            <v>Each</v>
          </cell>
          <cell r="D1501" t="str">
            <v>452.60</v>
          </cell>
          <cell r="E1501" t="str">
            <v>30,424.30</v>
          </cell>
          <cell r="F1501" t="str">
            <v>Each</v>
          </cell>
          <cell r="G1501" t="str">
            <v>452.60</v>
          </cell>
          <cell r="H1501">
            <v>30424.3</v>
          </cell>
          <cell r="I1501">
            <v>0</v>
          </cell>
          <cell r="J1501">
            <v>0</v>
          </cell>
          <cell r="K1501">
            <v>0</v>
          </cell>
          <cell r="L1501">
            <v>0</v>
          </cell>
          <cell r="M1501">
            <v>0</v>
          </cell>
          <cell r="N1501">
            <v>0</v>
          </cell>
          <cell r="O1501">
            <v>0</v>
          </cell>
          <cell r="P1501">
            <v>0</v>
          </cell>
          <cell r="Q1501">
            <v>0</v>
          </cell>
          <cell r="R1501">
            <v>0</v>
          </cell>
          <cell r="S1501">
            <v>0</v>
          </cell>
          <cell r="T1501">
            <v>0</v>
          </cell>
          <cell r="U1501">
            <v>0</v>
          </cell>
          <cell r="V1501">
            <v>0</v>
          </cell>
          <cell r="W1501">
            <v>0</v>
          </cell>
          <cell r="X1501">
            <v>0</v>
          </cell>
          <cell r="Y1501">
            <v>0</v>
          </cell>
          <cell r="Z1501">
            <v>0</v>
          </cell>
          <cell r="AA1501">
            <v>0</v>
          </cell>
          <cell r="AB1501">
            <v>0</v>
          </cell>
          <cell r="AC1501">
            <v>0</v>
          </cell>
          <cell r="AD1501">
            <v>0</v>
          </cell>
          <cell r="AE1501">
            <v>0</v>
          </cell>
          <cell r="AF1501">
            <v>0</v>
          </cell>
          <cell r="AG1501">
            <v>0</v>
          </cell>
          <cell r="AH1501">
            <v>0</v>
          </cell>
          <cell r="AI1501">
            <v>0</v>
          </cell>
          <cell r="AJ1501" t="str">
            <v>N</v>
          </cell>
        </row>
        <row r="1502">
          <cell r="A1502" t="str">
            <v>14-81-f</v>
          </cell>
          <cell r="B1502" t="str">
            <v>Supply and fixing of 4.0 HP Monoblock water pump 1.5"x2" size 4 stage DN-S4 model (DEENS' PUMPS) single phase for 160 ft head with all accessories</v>
          </cell>
          <cell r="C1502" t="str">
            <v>Each</v>
          </cell>
          <cell r="D1502" t="str">
            <v>775.00</v>
          </cell>
          <cell r="E1502" t="str">
            <v>28,931.70</v>
          </cell>
          <cell r="F1502" t="str">
            <v>Each</v>
          </cell>
          <cell r="G1502" t="str">
            <v>775.00</v>
          </cell>
          <cell r="H1502">
            <v>28931.7</v>
          </cell>
          <cell r="I1502">
            <v>0</v>
          </cell>
          <cell r="J1502">
            <v>0</v>
          </cell>
          <cell r="K1502">
            <v>0</v>
          </cell>
          <cell r="L1502">
            <v>0</v>
          </cell>
          <cell r="M1502">
            <v>0</v>
          </cell>
          <cell r="N1502">
            <v>0</v>
          </cell>
          <cell r="O1502">
            <v>0</v>
          </cell>
          <cell r="P1502">
            <v>0</v>
          </cell>
          <cell r="Q1502">
            <v>0</v>
          </cell>
          <cell r="R1502">
            <v>0</v>
          </cell>
          <cell r="S1502">
            <v>0</v>
          </cell>
          <cell r="T1502">
            <v>0</v>
          </cell>
          <cell r="U1502">
            <v>0</v>
          </cell>
          <cell r="V1502">
            <v>0</v>
          </cell>
          <cell r="W1502">
            <v>0</v>
          </cell>
          <cell r="X1502">
            <v>0</v>
          </cell>
          <cell r="Y1502">
            <v>0</v>
          </cell>
          <cell r="Z1502">
            <v>0</v>
          </cell>
          <cell r="AA1502">
            <v>0</v>
          </cell>
          <cell r="AB1502">
            <v>0</v>
          </cell>
          <cell r="AC1502">
            <v>0</v>
          </cell>
          <cell r="AD1502">
            <v>0</v>
          </cell>
          <cell r="AE1502">
            <v>0</v>
          </cell>
          <cell r="AF1502">
            <v>0</v>
          </cell>
          <cell r="AG1502">
            <v>0</v>
          </cell>
          <cell r="AH1502">
            <v>0</v>
          </cell>
          <cell r="AI1502">
            <v>0</v>
          </cell>
          <cell r="AJ1502" t="str">
            <v>N</v>
          </cell>
        </row>
        <row r="1503">
          <cell r="A1503" t="str">
            <v>14-81-g</v>
          </cell>
          <cell r="B1503" t="str">
            <v>Supply and fixing of 3.0 HP Monoblock water pump 3"x3" size 1 stage P.P model (DEENS' PUMPS) single phase for 60 ft head with all accessories</v>
          </cell>
          <cell r="C1503" t="str">
            <v>Each</v>
          </cell>
          <cell r="D1503" t="str">
            <v>452.60</v>
          </cell>
          <cell r="E1503" t="str">
            <v>36,874.45</v>
          </cell>
          <cell r="F1503" t="str">
            <v>Each</v>
          </cell>
          <cell r="G1503" t="str">
            <v>452.60</v>
          </cell>
          <cell r="H1503">
            <v>36874.449999999997</v>
          </cell>
          <cell r="I1503">
            <v>0</v>
          </cell>
          <cell r="J1503">
            <v>0</v>
          </cell>
          <cell r="K1503">
            <v>0</v>
          </cell>
          <cell r="L1503">
            <v>0</v>
          </cell>
          <cell r="M1503">
            <v>0</v>
          </cell>
          <cell r="N1503">
            <v>0</v>
          </cell>
          <cell r="O1503">
            <v>0</v>
          </cell>
          <cell r="P1503">
            <v>0</v>
          </cell>
          <cell r="Q1503">
            <v>0</v>
          </cell>
          <cell r="R1503">
            <v>0</v>
          </cell>
          <cell r="S1503">
            <v>0</v>
          </cell>
          <cell r="T1503">
            <v>0</v>
          </cell>
          <cell r="U1503">
            <v>0</v>
          </cell>
          <cell r="V1503">
            <v>0</v>
          </cell>
          <cell r="W1503">
            <v>0</v>
          </cell>
          <cell r="X1503">
            <v>0</v>
          </cell>
          <cell r="Y1503">
            <v>0</v>
          </cell>
          <cell r="Z1503">
            <v>0</v>
          </cell>
          <cell r="AA1503">
            <v>0</v>
          </cell>
          <cell r="AB1503">
            <v>0</v>
          </cell>
          <cell r="AC1503">
            <v>0</v>
          </cell>
          <cell r="AD1503">
            <v>0</v>
          </cell>
          <cell r="AE1503">
            <v>0</v>
          </cell>
          <cell r="AF1503">
            <v>0</v>
          </cell>
          <cell r="AG1503">
            <v>0</v>
          </cell>
          <cell r="AH1503">
            <v>0</v>
          </cell>
          <cell r="AI1503">
            <v>0</v>
          </cell>
          <cell r="AJ1503" t="str">
            <v>N</v>
          </cell>
        </row>
        <row r="1504">
          <cell r="A1504" t="str">
            <v>14-81-h</v>
          </cell>
          <cell r="B1504" t="str">
            <v>Supply and fixing of 4.0 HP Monoblock water pump 3"x2.5" size 1stage P.P model (DEENS' PUMPS) single phase for 60 ft head with all accessories</v>
          </cell>
          <cell r="C1504" t="str">
            <v>Each</v>
          </cell>
          <cell r="D1504" t="str">
            <v>452.60</v>
          </cell>
          <cell r="E1504" t="str">
            <v>34,676.60</v>
          </cell>
          <cell r="F1504" t="str">
            <v>Each</v>
          </cell>
          <cell r="G1504" t="str">
            <v>452.60</v>
          </cell>
          <cell r="H1504">
            <v>34676.6</v>
          </cell>
          <cell r="I1504">
            <v>0</v>
          </cell>
          <cell r="J1504">
            <v>0</v>
          </cell>
          <cell r="K1504">
            <v>0</v>
          </cell>
          <cell r="L1504">
            <v>0</v>
          </cell>
          <cell r="M1504">
            <v>0</v>
          </cell>
          <cell r="N1504">
            <v>0</v>
          </cell>
          <cell r="O1504">
            <v>0</v>
          </cell>
          <cell r="P1504">
            <v>0</v>
          </cell>
          <cell r="Q1504">
            <v>0</v>
          </cell>
          <cell r="R1504">
            <v>0</v>
          </cell>
          <cell r="S1504">
            <v>0</v>
          </cell>
          <cell r="T1504">
            <v>0</v>
          </cell>
          <cell r="U1504">
            <v>0</v>
          </cell>
          <cell r="V1504">
            <v>0</v>
          </cell>
          <cell r="W1504">
            <v>0</v>
          </cell>
          <cell r="X1504">
            <v>0</v>
          </cell>
          <cell r="Y1504">
            <v>0</v>
          </cell>
          <cell r="Z1504">
            <v>0</v>
          </cell>
          <cell r="AA1504">
            <v>0</v>
          </cell>
          <cell r="AB1504">
            <v>0</v>
          </cell>
          <cell r="AC1504">
            <v>0</v>
          </cell>
          <cell r="AD1504">
            <v>0</v>
          </cell>
          <cell r="AE1504">
            <v>0</v>
          </cell>
          <cell r="AF1504">
            <v>0</v>
          </cell>
          <cell r="AG1504">
            <v>0</v>
          </cell>
          <cell r="AH1504">
            <v>0</v>
          </cell>
          <cell r="AI1504">
            <v>0</v>
          </cell>
          <cell r="AJ1504" t="str">
            <v>N</v>
          </cell>
        </row>
        <row r="1505">
          <cell r="A1505" t="str">
            <v>14-82-a</v>
          </cell>
          <cell r="B1505" t="str">
            <v>Supply and fixing of 1.0 HP Deep well water pump 1"x1" size 1stage Jet S-1 model (DEENS' PUMPS) single phase for 60 ft suction and upto 60 ft head with all accessories</v>
          </cell>
          <cell r="C1505" t="str">
            <v>Each</v>
          </cell>
          <cell r="D1505" t="str">
            <v>1,643.00</v>
          </cell>
          <cell r="E1505" t="str">
            <v>17,684.57</v>
          </cell>
          <cell r="F1505" t="str">
            <v>Each</v>
          </cell>
          <cell r="G1505" t="str">
            <v>1,643.00</v>
          </cell>
          <cell r="H1505">
            <v>17684.57</v>
          </cell>
          <cell r="I1505">
            <v>0</v>
          </cell>
          <cell r="J1505">
            <v>0</v>
          </cell>
          <cell r="K1505">
            <v>0</v>
          </cell>
          <cell r="L1505">
            <v>0</v>
          </cell>
          <cell r="M1505">
            <v>0</v>
          </cell>
          <cell r="N1505">
            <v>0</v>
          </cell>
          <cell r="O1505">
            <v>0</v>
          </cell>
          <cell r="P1505">
            <v>0</v>
          </cell>
          <cell r="Q1505">
            <v>0</v>
          </cell>
          <cell r="R1505">
            <v>0</v>
          </cell>
          <cell r="S1505">
            <v>0</v>
          </cell>
          <cell r="T1505">
            <v>0</v>
          </cell>
          <cell r="U1505">
            <v>0</v>
          </cell>
          <cell r="V1505">
            <v>0</v>
          </cell>
          <cell r="W1505">
            <v>0</v>
          </cell>
          <cell r="X1505">
            <v>0</v>
          </cell>
          <cell r="Y1505">
            <v>0</v>
          </cell>
          <cell r="Z1505">
            <v>0</v>
          </cell>
          <cell r="AA1505">
            <v>0</v>
          </cell>
          <cell r="AB1505">
            <v>0</v>
          </cell>
          <cell r="AC1505">
            <v>0</v>
          </cell>
          <cell r="AD1505">
            <v>0</v>
          </cell>
          <cell r="AE1505">
            <v>0</v>
          </cell>
          <cell r="AF1505">
            <v>0</v>
          </cell>
          <cell r="AG1505">
            <v>0</v>
          </cell>
          <cell r="AH1505">
            <v>0</v>
          </cell>
          <cell r="AI1505">
            <v>0</v>
          </cell>
          <cell r="AJ1505" t="str">
            <v>N</v>
          </cell>
        </row>
        <row r="1506">
          <cell r="A1506" t="str">
            <v>14-82-b</v>
          </cell>
          <cell r="B1506" t="str">
            <v>Supply and fixing of 2.0 HP Deep well water pump 1"x1" size 2 stage Jet S-2 model (DEENS' PUMPS) single phase for 80 ft suction and upto 80 ft head with all accessories</v>
          </cell>
          <cell r="C1506" t="str">
            <v>Each</v>
          </cell>
          <cell r="D1506" t="str">
            <v>1,643.00</v>
          </cell>
          <cell r="E1506" t="str">
            <v>21,314.57</v>
          </cell>
          <cell r="F1506" t="str">
            <v>Each</v>
          </cell>
          <cell r="G1506" t="str">
            <v>1,643.00</v>
          </cell>
          <cell r="H1506">
            <v>21314.57</v>
          </cell>
          <cell r="I1506">
            <v>0</v>
          </cell>
          <cell r="J1506">
            <v>0</v>
          </cell>
          <cell r="K1506">
            <v>0</v>
          </cell>
          <cell r="L1506">
            <v>0</v>
          </cell>
          <cell r="M1506">
            <v>0</v>
          </cell>
          <cell r="N1506">
            <v>0</v>
          </cell>
          <cell r="O1506">
            <v>0</v>
          </cell>
          <cell r="P1506">
            <v>0</v>
          </cell>
          <cell r="Q1506">
            <v>0</v>
          </cell>
          <cell r="R1506">
            <v>0</v>
          </cell>
          <cell r="S1506">
            <v>0</v>
          </cell>
          <cell r="T1506">
            <v>0</v>
          </cell>
          <cell r="U1506">
            <v>0</v>
          </cell>
          <cell r="V1506">
            <v>0</v>
          </cell>
          <cell r="W1506">
            <v>0</v>
          </cell>
          <cell r="X1506">
            <v>0</v>
          </cell>
          <cell r="Y1506">
            <v>0</v>
          </cell>
          <cell r="Z1506">
            <v>0</v>
          </cell>
          <cell r="AA1506">
            <v>0</v>
          </cell>
          <cell r="AB1506">
            <v>0</v>
          </cell>
          <cell r="AC1506">
            <v>0</v>
          </cell>
          <cell r="AD1506">
            <v>0</v>
          </cell>
          <cell r="AE1506">
            <v>0</v>
          </cell>
          <cell r="AF1506">
            <v>0</v>
          </cell>
          <cell r="AG1506">
            <v>0</v>
          </cell>
          <cell r="AH1506">
            <v>0</v>
          </cell>
          <cell r="AI1506">
            <v>0</v>
          </cell>
          <cell r="AJ1506" t="str">
            <v>N</v>
          </cell>
        </row>
        <row r="1507">
          <cell r="A1507" t="str">
            <v>14-82-c</v>
          </cell>
          <cell r="B1507" t="str">
            <v>Supply and fixing of 3.0 HP Deep well water pump 1"x1" size 3 stage Jet S-3 model (DEENS' PUMPS) single phase for 120 ft suction and upto 120 ft head with all accessories</v>
          </cell>
          <cell r="C1507" t="str">
            <v>Each</v>
          </cell>
          <cell r="D1507" t="str">
            <v>1,643.00</v>
          </cell>
          <cell r="E1507" t="str">
            <v>27,667.07</v>
          </cell>
          <cell r="F1507" t="str">
            <v>Each</v>
          </cell>
          <cell r="G1507" t="str">
            <v>1,643.00</v>
          </cell>
          <cell r="H1507">
            <v>27667.07</v>
          </cell>
          <cell r="I1507">
            <v>0</v>
          </cell>
          <cell r="J1507">
            <v>0</v>
          </cell>
          <cell r="K1507">
            <v>0</v>
          </cell>
          <cell r="L1507">
            <v>0</v>
          </cell>
          <cell r="M1507">
            <v>0</v>
          </cell>
          <cell r="N1507">
            <v>0</v>
          </cell>
          <cell r="O1507">
            <v>0</v>
          </cell>
          <cell r="P1507">
            <v>0</v>
          </cell>
          <cell r="Q1507">
            <v>0</v>
          </cell>
          <cell r="R1507">
            <v>0</v>
          </cell>
          <cell r="S1507">
            <v>0</v>
          </cell>
          <cell r="T1507">
            <v>0</v>
          </cell>
          <cell r="U1507">
            <v>0</v>
          </cell>
          <cell r="V1507">
            <v>0</v>
          </cell>
          <cell r="W1507">
            <v>0</v>
          </cell>
          <cell r="X1507">
            <v>0</v>
          </cell>
          <cell r="Y1507">
            <v>0</v>
          </cell>
          <cell r="Z1507">
            <v>0</v>
          </cell>
          <cell r="AA1507">
            <v>0</v>
          </cell>
          <cell r="AB1507">
            <v>0</v>
          </cell>
          <cell r="AC1507">
            <v>0</v>
          </cell>
          <cell r="AD1507">
            <v>0</v>
          </cell>
          <cell r="AE1507">
            <v>0</v>
          </cell>
          <cell r="AF1507">
            <v>0</v>
          </cell>
          <cell r="AG1507">
            <v>0</v>
          </cell>
          <cell r="AH1507">
            <v>0</v>
          </cell>
          <cell r="AI1507">
            <v>0</v>
          </cell>
          <cell r="AJ1507" t="str">
            <v>N</v>
          </cell>
        </row>
        <row r="1508">
          <cell r="A1508" t="str">
            <v>14-82-d</v>
          </cell>
          <cell r="B1508" t="str">
            <v>Supply and fixing of 4.0 HP Deep well water pump 1"x1" size 4 stage Jet S-4 model (DEENS' PUMPS) single phase for 160 ft suction and upto 160 ft head with all accessories</v>
          </cell>
          <cell r="C1508" t="str">
            <v>Each</v>
          </cell>
          <cell r="D1508" t="str">
            <v>1,643.00</v>
          </cell>
          <cell r="E1508" t="str">
            <v>27,062.07</v>
          </cell>
          <cell r="F1508" t="str">
            <v>Each</v>
          </cell>
          <cell r="G1508" t="str">
            <v>1,643.00</v>
          </cell>
          <cell r="H1508">
            <v>27062.07</v>
          </cell>
          <cell r="I1508">
            <v>0</v>
          </cell>
          <cell r="J1508">
            <v>0</v>
          </cell>
          <cell r="K1508">
            <v>0</v>
          </cell>
          <cell r="L1508">
            <v>0</v>
          </cell>
          <cell r="M1508">
            <v>0</v>
          </cell>
          <cell r="N1508">
            <v>0</v>
          </cell>
          <cell r="O1508">
            <v>0</v>
          </cell>
          <cell r="P1508">
            <v>0</v>
          </cell>
          <cell r="Q1508">
            <v>0</v>
          </cell>
          <cell r="R1508">
            <v>0</v>
          </cell>
          <cell r="S1508">
            <v>0</v>
          </cell>
          <cell r="T1508">
            <v>0</v>
          </cell>
          <cell r="U1508">
            <v>0</v>
          </cell>
          <cell r="V1508">
            <v>0</v>
          </cell>
          <cell r="W1508">
            <v>0</v>
          </cell>
          <cell r="X1508">
            <v>0</v>
          </cell>
          <cell r="Y1508">
            <v>0</v>
          </cell>
          <cell r="Z1508">
            <v>0</v>
          </cell>
          <cell r="AA1508">
            <v>0</v>
          </cell>
          <cell r="AB1508">
            <v>0</v>
          </cell>
          <cell r="AC1508">
            <v>0</v>
          </cell>
          <cell r="AD1508">
            <v>0</v>
          </cell>
          <cell r="AE1508">
            <v>0</v>
          </cell>
          <cell r="AF1508">
            <v>0</v>
          </cell>
          <cell r="AG1508">
            <v>0</v>
          </cell>
          <cell r="AH1508">
            <v>0</v>
          </cell>
          <cell r="AI1508">
            <v>0</v>
          </cell>
          <cell r="AJ1508" t="str">
            <v>N</v>
          </cell>
        </row>
        <row r="1509">
          <cell r="A1509" t="str">
            <v>14-83</v>
          </cell>
          <cell r="B1509" t="str">
            <v>Providing &amp; Fixing Solar Geysers 35 gallons capacity (aproduct of Enercon, National Energy Conservation Centre Islamabad)</v>
          </cell>
          <cell r="C1509" t="str">
            <v>Each</v>
          </cell>
          <cell r="D1509" t="str">
            <v>1,240.00</v>
          </cell>
          <cell r="E1509" t="str">
            <v>33,184.00</v>
          </cell>
          <cell r="F1509" t="str">
            <v>Each</v>
          </cell>
          <cell r="G1509" t="str">
            <v>1,240.00</v>
          </cell>
          <cell r="H1509">
            <v>33184</v>
          </cell>
          <cell r="I1509">
            <v>0</v>
          </cell>
          <cell r="J1509">
            <v>0</v>
          </cell>
          <cell r="K1509">
            <v>0</v>
          </cell>
          <cell r="L1509">
            <v>0</v>
          </cell>
          <cell r="M1509">
            <v>0</v>
          </cell>
          <cell r="N1509">
            <v>0</v>
          </cell>
          <cell r="O1509">
            <v>0</v>
          </cell>
          <cell r="P1509">
            <v>0</v>
          </cell>
          <cell r="Q1509">
            <v>0</v>
          </cell>
          <cell r="R1509">
            <v>0</v>
          </cell>
          <cell r="S1509">
            <v>0</v>
          </cell>
          <cell r="T1509">
            <v>0</v>
          </cell>
          <cell r="U1509">
            <v>0</v>
          </cell>
          <cell r="V1509">
            <v>0</v>
          </cell>
          <cell r="W1509">
            <v>0</v>
          </cell>
          <cell r="X1509">
            <v>0</v>
          </cell>
          <cell r="Y1509">
            <v>0</v>
          </cell>
          <cell r="Z1509">
            <v>0</v>
          </cell>
          <cell r="AA1509">
            <v>0</v>
          </cell>
          <cell r="AB1509">
            <v>0</v>
          </cell>
          <cell r="AC1509">
            <v>0</v>
          </cell>
          <cell r="AD1509">
            <v>0</v>
          </cell>
          <cell r="AE1509">
            <v>0</v>
          </cell>
          <cell r="AF1509">
            <v>0</v>
          </cell>
          <cell r="AG1509">
            <v>0</v>
          </cell>
          <cell r="AH1509">
            <v>0</v>
          </cell>
          <cell r="AI1509">
            <v>0</v>
          </cell>
          <cell r="AJ1509" t="str">
            <v>N</v>
          </cell>
        </row>
        <row r="1510">
          <cell r="A1510" t="str">
            <v>15-01-a-01</v>
          </cell>
          <cell r="B1510" t="str">
            <v>Supply and Erection MS conduit pipe for wiring purpose comp. On surface including clamps etc: 1/2" i/d</v>
          </cell>
          <cell r="C1510" t="str">
            <v>Rft</v>
          </cell>
          <cell r="D1510" t="str">
            <v>9.83</v>
          </cell>
          <cell r="E1510" t="str">
            <v>32.85</v>
          </cell>
          <cell r="F1510" t="str">
            <v>m</v>
          </cell>
          <cell r="G1510" t="str">
            <v>32.25</v>
          </cell>
          <cell r="H1510">
            <v>107.77</v>
          </cell>
          <cell r="I1510">
            <v>0</v>
          </cell>
          <cell r="J1510">
            <v>0</v>
          </cell>
          <cell r="K1510">
            <v>0</v>
          </cell>
          <cell r="L1510">
            <v>0</v>
          </cell>
          <cell r="M1510">
            <v>0</v>
          </cell>
          <cell r="N1510">
            <v>0</v>
          </cell>
          <cell r="O1510">
            <v>0</v>
          </cell>
          <cell r="P1510">
            <v>0</v>
          </cell>
          <cell r="Q1510">
            <v>0</v>
          </cell>
          <cell r="R1510">
            <v>0</v>
          </cell>
          <cell r="S1510">
            <v>0</v>
          </cell>
          <cell r="T1510">
            <v>0</v>
          </cell>
          <cell r="U1510">
            <v>0</v>
          </cell>
          <cell r="V1510">
            <v>0</v>
          </cell>
          <cell r="W1510">
            <v>0</v>
          </cell>
          <cell r="X1510">
            <v>0</v>
          </cell>
          <cell r="Y1510">
            <v>0</v>
          </cell>
          <cell r="Z1510">
            <v>0</v>
          </cell>
          <cell r="AA1510">
            <v>0</v>
          </cell>
          <cell r="AB1510">
            <v>0</v>
          </cell>
          <cell r="AC1510">
            <v>0</v>
          </cell>
          <cell r="AD1510">
            <v>0</v>
          </cell>
          <cell r="AE1510">
            <v>0</v>
          </cell>
          <cell r="AF1510">
            <v>0</v>
          </cell>
          <cell r="AG1510">
            <v>0</v>
          </cell>
          <cell r="AH1510">
            <v>0</v>
          </cell>
          <cell r="AI1510">
            <v>0</v>
          </cell>
          <cell r="AJ1510" t="str">
            <v>N</v>
          </cell>
        </row>
        <row r="1511">
          <cell r="A1511" t="str">
            <v>15-01-a-02</v>
          </cell>
          <cell r="B1511" t="str">
            <v>Supply and Erection MS conduit pipe for wiring purpose comp. On surface including clamps etc: 3/4" i/d</v>
          </cell>
          <cell r="C1511" t="str">
            <v>Rft</v>
          </cell>
          <cell r="D1511" t="str">
            <v>9.83</v>
          </cell>
          <cell r="E1511" t="str">
            <v>40.37</v>
          </cell>
          <cell r="F1511" t="str">
            <v>m</v>
          </cell>
          <cell r="G1511" t="str">
            <v>32.25</v>
          </cell>
          <cell r="H1511">
            <v>132.46</v>
          </cell>
          <cell r="I1511">
            <v>0</v>
          </cell>
          <cell r="J1511">
            <v>0</v>
          </cell>
          <cell r="K1511">
            <v>0</v>
          </cell>
          <cell r="L1511">
            <v>0</v>
          </cell>
          <cell r="M1511">
            <v>0</v>
          </cell>
          <cell r="N1511">
            <v>0</v>
          </cell>
          <cell r="O1511">
            <v>0</v>
          </cell>
          <cell r="P1511">
            <v>0</v>
          </cell>
          <cell r="Q1511">
            <v>0</v>
          </cell>
          <cell r="R1511">
            <v>0</v>
          </cell>
          <cell r="S1511">
            <v>0</v>
          </cell>
          <cell r="T1511">
            <v>0</v>
          </cell>
          <cell r="U1511">
            <v>0</v>
          </cell>
          <cell r="V1511">
            <v>0</v>
          </cell>
          <cell r="W1511">
            <v>0</v>
          </cell>
          <cell r="X1511">
            <v>0</v>
          </cell>
          <cell r="Y1511">
            <v>0</v>
          </cell>
          <cell r="Z1511">
            <v>0</v>
          </cell>
          <cell r="AA1511">
            <v>0</v>
          </cell>
          <cell r="AB1511">
            <v>0</v>
          </cell>
          <cell r="AC1511">
            <v>0</v>
          </cell>
          <cell r="AD1511">
            <v>0</v>
          </cell>
          <cell r="AE1511">
            <v>0</v>
          </cell>
          <cell r="AF1511">
            <v>0</v>
          </cell>
          <cell r="AG1511">
            <v>0</v>
          </cell>
          <cell r="AH1511">
            <v>0</v>
          </cell>
          <cell r="AI1511">
            <v>0</v>
          </cell>
          <cell r="AJ1511" t="str">
            <v>N</v>
          </cell>
        </row>
        <row r="1512">
          <cell r="A1512" t="str">
            <v>15-01-a-03</v>
          </cell>
          <cell r="B1512" t="str">
            <v>Supply and Erection MS conduit pipe for wiring purpose comp. On surface including clamps etc: 1" i/d</v>
          </cell>
          <cell r="C1512" t="str">
            <v>Rft</v>
          </cell>
          <cell r="D1512" t="str">
            <v>9.83</v>
          </cell>
          <cell r="E1512" t="str">
            <v>49.27</v>
          </cell>
          <cell r="F1512" t="str">
            <v>m</v>
          </cell>
          <cell r="G1512" t="str">
            <v>32.25</v>
          </cell>
          <cell r="H1512">
            <v>161.65</v>
          </cell>
          <cell r="I1512">
            <v>0</v>
          </cell>
          <cell r="J1512">
            <v>0</v>
          </cell>
          <cell r="K1512">
            <v>0</v>
          </cell>
          <cell r="L1512">
            <v>0</v>
          </cell>
          <cell r="M1512">
            <v>0</v>
          </cell>
          <cell r="N1512">
            <v>0</v>
          </cell>
          <cell r="O1512">
            <v>0</v>
          </cell>
          <cell r="P1512">
            <v>0</v>
          </cell>
          <cell r="Q1512">
            <v>0</v>
          </cell>
          <cell r="R1512">
            <v>0</v>
          </cell>
          <cell r="S1512">
            <v>0</v>
          </cell>
          <cell r="T1512">
            <v>0</v>
          </cell>
          <cell r="U1512">
            <v>0</v>
          </cell>
          <cell r="V1512">
            <v>0</v>
          </cell>
          <cell r="W1512">
            <v>0</v>
          </cell>
          <cell r="X1512">
            <v>0</v>
          </cell>
          <cell r="Y1512">
            <v>0</v>
          </cell>
          <cell r="Z1512">
            <v>0</v>
          </cell>
          <cell r="AA1512">
            <v>0</v>
          </cell>
          <cell r="AB1512">
            <v>0</v>
          </cell>
          <cell r="AC1512">
            <v>0</v>
          </cell>
          <cell r="AD1512">
            <v>0</v>
          </cell>
          <cell r="AE1512">
            <v>0</v>
          </cell>
          <cell r="AF1512">
            <v>0</v>
          </cell>
          <cell r="AG1512">
            <v>0</v>
          </cell>
          <cell r="AH1512">
            <v>0</v>
          </cell>
          <cell r="AI1512">
            <v>0</v>
          </cell>
          <cell r="AJ1512" t="str">
            <v>N</v>
          </cell>
        </row>
        <row r="1513">
          <cell r="A1513" t="str">
            <v>15-01-a-04</v>
          </cell>
          <cell r="B1513" t="str">
            <v>Supply and Erection MS conduit pipe for wiring purpose comp. On surface including clamps etc: 1.25" i/d</v>
          </cell>
          <cell r="C1513" t="str">
            <v>Rft</v>
          </cell>
          <cell r="D1513" t="str">
            <v>9.83</v>
          </cell>
          <cell r="E1513" t="str">
            <v>56.09</v>
          </cell>
          <cell r="F1513" t="str">
            <v>m</v>
          </cell>
          <cell r="G1513" t="str">
            <v>32.25</v>
          </cell>
          <cell r="H1513">
            <v>184.02</v>
          </cell>
          <cell r="I1513">
            <v>0</v>
          </cell>
          <cell r="J1513">
            <v>0</v>
          </cell>
          <cell r="K1513">
            <v>0</v>
          </cell>
          <cell r="L1513">
            <v>0</v>
          </cell>
          <cell r="M1513">
            <v>0</v>
          </cell>
          <cell r="N1513">
            <v>0</v>
          </cell>
          <cell r="O1513">
            <v>0</v>
          </cell>
          <cell r="P1513">
            <v>0</v>
          </cell>
          <cell r="Q1513">
            <v>0</v>
          </cell>
          <cell r="R1513">
            <v>0</v>
          </cell>
          <cell r="S1513">
            <v>0</v>
          </cell>
          <cell r="T1513">
            <v>0</v>
          </cell>
          <cell r="U1513">
            <v>0</v>
          </cell>
          <cell r="V1513">
            <v>0</v>
          </cell>
          <cell r="W1513">
            <v>0</v>
          </cell>
          <cell r="X1513">
            <v>0</v>
          </cell>
          <cell r="Y1513">
            <v>0</v>
          </cell>
          <cell r="Z1513">
            <v>0</v>
          </cell>
          <cell r="AA1513">
            <v>0</v>
          </cell>
          <cell r="AB1513">
            <v>0</v>
          </cell>
          <cell r="AC1513">
            <v>0</v>
          </cell>
          <cell r="AD1513">
            <v>0</v>
          </cell>
          <cell r="AE1513">
            <v>0</v>
          </cell>
          <cell r="AF1513">
            <v>0</v>
          </cell>
          <cell r="AG1513">
            <v>0</v>
          </cell>
          <cell r="AH1513">
            <v>0</v>
          </cell>
          <cell r="AI1513">
            <v>0</v>
          </cell>
          <cell r="AJ1513" t="str">
            <v>N</v>
          </cell>
        </row>
        <row r="1514">
          <cell r="A1514" t="str">
            <v>15-01-a-05</v>
          </cell>
          <cell r="B1514" t="str">
            <v>Supply and Erection MS conduit pipe for wiring purpose comp. On surface including clamps etc: 1.5" i/d</v>
          </cell>
          <cell r="C1514" t="str">
            <v>Rft</v>
          </cell>
          <cell r="D1514" t="str">
            <v>9.83</v>
          </cell>
          <cell r="E1514" t="str">
            <v>62.73</v>
          </cell>
          <cell r="F1514" t="str">
            <v>m</v>
          </cell>
          <cell r="G1514" t="str">
            <v>32.25</v>
          </cell>
          <cell r="H1514">
            <v>205.81</v>
          </cell>
          <cell r="I1514">
            <v>0</v>
          </cell>
          <cell r="J1514">
            <v>0</v>
          </cell>
          <cell r="K1514">
            <v>0</v>
          </cell>
          <cell r="L1514">
            <v>0</v>
          </cell>
          <cell r="M1514">
            <v>0</v>
          </cell>
          <cell r="N1514">
            <v>0</v>
          </cell>
          <cell r="O1514">
            <v>0</v>
          </cell>
          <cell r="P1514">
            <v>0</v>
          </cell>
          <cell r="Q1514">
            <v>0</v>
          </cell>
          <cell r="R1514">
            <v>0</v>
          </cell>
          <cell r="S1514">
            <v>0</v>
          </cell>
          <cell r="T1514">
            <v>0</v>
          </cell>
          <cell r="U1514">
            <v>0</v>
          </cell>
          <cell r="V1514">
            <v>0</v>
          </cell>
          <cell r="W1514">
            <v>0</v>
          </cell>
          <cell r="X1514">
            <v>0</v>
          </cell>
          <cell r="Y1514">
            <v>0</v>
          </cell>
          <cell r="Z1514">
            <v>0</v>
          </cell>
          <cell r="AA1514">
            <v>0</v>
          </cell>
          <cell r="AB1514">
            <v>0</v>
          </cell>
          <cell r="AC1514">
            <v>0</v>
          </cell>
          <cell r="AD1514">
            <v>0</v>
          </cell>
          <cell r="AE1514">
            <v>0</v>
          </cell>
          <cell r="AF1514">
            <v>0</v>
          </cell>
          <cell r="AG1514">
            <v>0</v>
          </cell>
          <cell r="AH1514">
            <v>0</v>
          </cell>
          <cell r="AI1514">
            <v>0</v>
          </cell>
          <cell r="AJ1514" t="str">
            <v>N</v>
          </cell>
        </row>
        <row r="1515">
          <cell r="A1515" t="str">
            <v>15-01-a-06</v>
          </cell>
          <cell r="B1515" t="str">
            <v>Supply and Erection MS conduit pipe for wiring purpose comp. On surface including clamps etc: 2" i/d</v>
          </cell>
          <cell r="C1515" t="str">
            <v>Rft</v>
          </cell>
          <cell r="D1515" t="str">
            <v>9.83</v>
          </cell>
          <cell r="E1515" t="str">
            <v>83.78</v>
          </cell>
          <cell r="F1515" t="str">
            <v>m</v>
          </cell>
          <cell r="G1515" t="str">
            <v>32.25</v>
          </cell>
          <cell r="H1515">
            <v>274.87</v>
          </cell>
          <cell r="I1515">
            <v>0</v>
          </cell>
          <cell r="J1515">
            <v>0</v>
          </cell>
          <cell r="K1515">
            <v>0</v>
          </cell>
          <cell r="L1515">
            <v>0</v>
          </cell>
          <cell r="M1515">
            <v>0</v>
          </cell>
          <cell r="N1515">
            <v>0</v>
          </cell>
          <cell r="O1515">
            <v>0</v>
          </cell>
          <cell r="P1515">
            <v>0</v>
          </cell>
          <cell r="Q1515">
            <v>0</v>
          </cell>
          <cell r="R1515">
            <v>0</v>
          </cell>
          <cell r="S1515">
            <v>0</v>
          </cell>
          <cell r="T1515">
            <v>0</v>
          </cell>
          <cell r="U1515">
            <v>0</v>
          </cell>
          <cell r="V1515">
            <v>0</v>
          </cell>
          <cell r="W1515">
            <v>0</v>
          </cell>
          <cell r="X1515">
            <v>0</v>
          </cell>
          <cell r="Y1515">
            <v>0</v>
          </cell>
          <cell r="Z1515">
            <v>0</v>
          </cell>
          <cell r="AA1515">
            <v>0</v>
          </cell>
          <cell r="AB1515">
            <v>0</v>
          </cell>
          <cell r="AC1515">
            <v>0</v>
          </cell>
          <cell r="AD1515">
            <v>0</v>
          </cell>
          <cell r="AE1515">
            <v>0</v>
          </cell>
          <cell r="AF1515">
            <v>0</v>
          </cell>
          <cell r="AG1515">
            <v>0</v>
          </cell>
          <cell r="AH1515">
            <v>0</v>
          </cell>
          <cell r="AI1515">
            <v>0</v>
          </cell>
          <cell r="AJ1515" t="str">
            <v>N</v>
          </cell>
        </row>
        <row r="1516">
          <cell r="A1516" t="str">
            <v>15-01-b-01</v>
          </cell>
          <cell r="B1516" t="str">
            <v>Supply and Erection MS conduit pipe for wiring purpose comp. Recessed in walls including chase etc : 1/2" i/d</v>
          </cell>
          <cell r="C1516" t="str">
            <v>Rft</v>
          </cell>
          <cell r="D1516" t="str">
            <v>24.57</v>
          </cell>
          <cell r="E1516" t="str">
            <v>58.66</v>
          </cell>
          <cell r="F1516" t="str">
            <v>m</v>
          </cell>
          <cell r="G1516" t="str">
            <v>80.62</v>
          </cell>
          <cell r="H1516">
            <v>192.45</v>
          </cell>
          <cell r="I1516">
            <v>0</v>
          </cell>
          <cell r="J1516">
            <v>0</v>
          </cell>
          <cell r="K1516">
            <v>0</v>
          </cell>
          <cell r="L1516">
            <v>0</v>
          </cell>
          <cell r="M1516">
            <v>0</v>
          </cell>
          <cell r="N1516">
            <v>0</v>
          </cell>
          <cell r="O1516">
            <v>0</v>
          </cell>
          <cell r="P1516">
            <v>0</v>
          </cell>
          <cell r="Q1516">
            <v>0</v>
          </cell>
          <cell r="R1516">
            <v>0</v>
          </cell>
          <cell r="S1516">
            <v>0</v>
          </cell>
          <cell r="T1516">
            <v>0</v>
          </cell>
          <cell r="U1516">
            <v>0</v>
          </cell>
          <cell r="V1516">
            <v>0</v>
          </cell>
          <cell r="W1516">
            <v>0</v>
          </cell>
          <cell r="X1516">
            <v>0</v>
          </cell>
          <cell r="Y1516">
            <v>0</v>
          </cell>
          <cell r="Z1516">
            <v>0</v>
          </cell>
          <cell r="AA1516">
            <v>0</v>
          </cell>
          <cell r="AB1516">
            <v>0</v>
          </cell>
          <cell r="AC1516">
            <v>0</v>
          </cell>
          <cell r="AD1516">
            <v>0</v>
          </cell>
          <cell r="AE1516">
            <v>0</v>
          </cell>
          <cell r="AF1516">
            <v>0</v>
          </cell>
          <cell r="AG1516">
            <v>0</v>
          </cell>
          <cell r="AH1516">
            <v>0</v>
          </cell>
          <cell r="AI1516">
            <v>0</v>
          </cell>
          <cell r="AJ1516" t="str">
            <v>N</v>
          </cell>
        </row>
        <row r="1517">
          <cell r="A1517" t="str">
            <v>15-01-b-02</v>
          </cell>
          <cell r="B1517" t="str">
            <v>Supply and Erection MS conduit pipe for wiring purpose comp. Recessed in walls including chase etc : 3/4" i/d</v>
          </cell>
          <cell r="C1517" t="str">
            <v>Rft</v>
          </cell>
          <cell r="D1517" t="str">
            <v>24.57</v>
          </cell>
          <cell r="E1517" t="str">
            <v>66.19</v>
          </cell>
          <cell r="F1517" t="str">
            <v>m</v>
          </cell>
          <cell r="G1517" t="str">
            <v>80.62</v>
          </cell>
          <cell r="H1517">
            <v>217.14</v>
          </cell>
          <cell r="I1517">
            <v>0</v>
          </cell>
          <cell r="J1517">
            <v>0</v>
          </cell>
          <cell r="K1517">
            <v>0</v>
          </cell>
          <cell r="L1517">
            <v>0</v>
          </cell>
          <cell r="M1517">
            <v>0</v>
          </cell>
          <cell r="N1517">
            <v>0</v>
          </cell>
          <cell r="O1517">
            <v>0</v>
          </cell>
          <cell r="P1517">
            <v>0</v>
          </cell>
          <cell r="Q1517">
            <v>0</v>
          </cell>
          <cell r="R1517">
            <v>0</v>
          </cell>
          <cell r="S1517">
            <v>0</v>
          </cell>
          <cell r="T1517">
            <v>0</v>
          </cell>
          <cell r="U1517">
            <v>0</v>
          </cell>
          <cell r="V1517">
            <v>0</v>
          </cell>
          <cell r="W1517">
            <v>0</v>
          </cell>
          <cell r="X1517">
            <v>0</v>
          </cell>
          <cell r="Y1517">
            <v>0</v>
          </cell>
          <cell r="Z1517">
            <v>0</v>
          </cell>
          <cell r="AA1517">
            <v>0</v>
          </cell>
          <cell r="AB1517">
            <v>0</v>
          </cell>
          <cell r="AC1517">
            <v>0</v>
          </cell>
          <cell r="AD1517">
            <v>0</v>
          </cell>
          <cell r="AE1517">
            <v>0</v>
          </cell>
          <cell r="AF1517">
            <v>0</v>
          </cell>
          <cell r="AG1517">
            <v>0</v>
          </cell>
          <cell r="AH1517">
            <v>0</v>
          </cell>
          <cell r="AI1517">
            <v>0</v>
          </cell>
          <cell r="AJ1517" t="str">
            <v>N</v>
          </cell>
        </row>
        <row r="1518">
          <cell r="A1518" t="str">
            <v>15-01-b-03</v>
          </cell>
          <cell r="B1518" t="str">
            <v>Supply and Erection MS conduit pipe for wiring purpose comp. Recessed in walls including chase etc : 1" i/d</v>
          </cell>
          <cell r="C1518" t="str">
            <v>Rft</v>
          </cell>
          <cell r="D1518" t="str">
            <v>24.57</v>
          </cell>
          <cell r="E1518" t="str">
            <v>75.08</v>
          </cell>
          <cell r="F1518" t="str">
            <v>m</v>
          </cell>
          <cell r="G1518" t="str">
            <v>80.62</v>
          </cell>
          <cell r="H1518">
            <v>246.34</v>
          </cell>
          <cell r="I1518">
            <v>0</v>
          </cell>
          <cell r="J1518">
            <v>0</v>
          </cell>
          <cell r="K1518">
            <v>0</v>
          </cell>
          <cell r="L1518">
            <v>0</v>
          </cell>
          <cell r="M1518">
            <v>0</v>
          </cell>
          <cell r="N1518">
            <v>0</v>
          </cell>
          <cell r="O1518">
            <v>0</v>
          </cell>
          <cell r="P1518">
            <v>0</v>
          </cell>
          <cell r="Q1518">
            <v>0</v>
          </cell>
          <cell r="R1518">
            <v>0</v>
          </cell>
          <cell r="S1518">
            <v>0</v>
          </cell>
          <cell r="T1518">
            <v>0</v>
          </cell>
          <cell r="U1518">
            <v>0</v>
          </cell>
          <cell r="V1518">
            <v>0</v>
          </cell>
          <cell r="W1518">
            <v>0</v>
          </cell>
          <cell r="X1518">
            <v>0</v>
          </cell>
          <cell r="Y1518">
            <v>0</v>
          </cell>
          <cell r="Z1518">
            <v>0</v>
          </cell>
          <cell r="AA1518">
            <v>0</v>
          </cell>
          <cell r="AB1518">
            <v>0</v>
          </cell>
          <cell r="AC1518">
            <v>0</v>
          </cell>
          <cell r="AD1518">
            <v>0</v>
          </cell>
          <cell r="AE1518">
            <v>0</v>
          </cell>
          <cell r="AF1518">
            <v>0</v>
          </cell>
          <cell r="AG1518">
            <v>0</v>
          </cell>
          <cell r="AH1518">
            <v>0</v>
          </cell>
          <cell r="AI1518">
            <v>0</v>
          </cell>
          <cell r="AJ1518" t="str">
            <v>N</v>
          </cell>
        </row>
        <row r="1519">
          <cell r="A1519" t="str">
            <v>15-01-b-04</v>
          </cell>
          <cell r="B1519" t="str">
            <v>Supply and Erection MS conduit pipe for wiring purpose comp. Recessed in walls including chase etc : 1.25" i/d</v>
          </cell>
          <cell r="C1519" t="str">
            <v>Rft</v>
          </cell>
          <cell r="D1519" t="str">
            <v>24.57</v>
          </cell>
          <cell r="E1519" t="str">
            <v>81.90</v>
          </cell>
          <cell r="F1519" t="str">
            <v>m</v>
          </cell>
          <cell r="G1519" t="str">
            <v>80.62</v>
          </cell>
          <cell r="H1519">
            <v>268.7</v>
          </cell>
          <cell r="I1519">
            <v>0</v>
          </cell>
          <cell r="J1519">
            <v>0</v>
          </cell>
          <cell r="K1519">
            <v>0</v>
          </cell>
          <cell r="L1519">
            <v>0</v>
          </cell>
          <cell r="M1519">
            <v>0</v>
          </cell>
          <cell r="N1519">
            <v>0</v>
          </cell>
          <cell r="O1519">
            <v>0</v>
          </cell>
          <cell r="P1519">
            <v>0</v>
          </cell>
          <cell r="Q1519">
            <v>0</v>
          </cell>
          <cell r="R1519">
            <v>0</v>
          </cell>
          <cell r="S1519">
            <v>0</v>
          </cell>
          <cell r="T1519">
            <v>0</v>
          </cell>
          <cell r="U1519">
            <v>0</v>
          </cell>
          <cell r="V1519">
            <v>0</v>
          </cell>
          <cell r="W1519">
            <v>0</v>
          </cell>
          <cell r="X1519">
            <v>0</v>
          </cell>
          <cell r="Y1519">
            <v>0</v>
          </cell>
          <cell r="Z1519">
            <v>0</v>
          </cell>
          <cell r="AA1519">
            <v>0</v>
          </cell>
          <cell r="AB1519">
            <v>0</v>
          </cell>
          <cell r="AC1519">
            <v>0</v>
          </cell>
          <cell r="AD1519">
            <v>0</v>
          </cell>
          <cell r="AE1519">
            <v>0</v>
          </cell>
          <cell r="AF1519">
            <v>0</v>
          </cell>
          <cell r="AG1519">
            <v>0</v>
          </cell>
          <cell r="AH1519">
            <v>0</v>
          </cell>
          <cell r="AI1519">
            <v>0</v>
          </cell>
          <cell r="AJ1519" t="str">
            <v>N</v>
          </cell>
        </row>
        <row r="1520">
          <cell r="A1520" t="str">
            <v>15-01-b-05</v>
          </cell>
          <cell r="B1520" t="str">
            <v>Supply and Erection MS conduit pipe for wiring purpose comp. Recessed in walls including chase etc : 1.5" i/d</v>
          </cell>
          <cell r="C1520" t="str">
            <v>Rft</v>
          </cell>
          <cell r="D1520" t="str">
            <v>24.57</v>
          </cell>
          <cell r="E1520" t="str">
            <v>88.54</v>
          </cell>
          <cell r="F1520" t="str">
            <v>m</v>
          </cell>
          <cell r="G1520" t="str">
            <v>80.62</v>
          </cell>
          <cell r="H1520">
            <v>290.49</v>
          </cell>
          <cell r="I1520">
            <v>0</v>
          </cell>
          <cell r="J1520">
            <v>0</v>
          </cell>
          <cell r="K1520">
            <v>0</v>
          </cell>
          <cell r="L1520">
            <v>0</v>
          </cell>
          <cell r="M1520">
            <v>0</v>
          </cell>
          <cell r="N1520">
            <v>0</v>
          </cell>
          <cell r="O1520">
            <v>0</v>
          </cell>
          <cell r="P1520">
            <v>0</v>
          </cell>
          <cell r="Q1520">
            <v>0</v>
          </cell>
          <cell r="R1520">
            <v>0</v>
          </cell>
          <cell r="S1520">
            <v>0</v>
          </cell>
          <cell r="T1520">
            <v>0</v>
          </cell>
          <cell r="U1520">
            <v>0</v>
          </cell>
          <cell r="V1520">
            <v>0</v>
          </cell>
          <cell r="W1520">
            <v>0</v>
          </cell>
          <cell r="X1520">
            <v>0</v>
          </cell>
          <cell r="Y1520">
            <v>0</v>
          </cell>
          <cell r="Z1520">
            <v>0</v>
          </cell>
          <cell r="AA1520">
            <v>0</v>
          </cell>
          <cell r="AB1520">
            <v>0</v>
          </cell>
          <cell r="AC1520">
            <v>0</v>
          </cell>
          <cell r="AD1520">
            <v>0</v>
          </cell>
          <cell r="AE1520">
            <v>0</v>
          </cell>
          <cell r="AF1520">
            <v>0</v>
          </cell>
          <cell r="AG1520">
            <v>0</v>
          </cell>
          <cell r="AH1520">
            <v>0</v>
          </cell>
          <cell r="AI1520">
            <v>0</v>
          </cell>
          <cell r="AJ1520" t="str">
            <v>N</v>
          </cell>
        </row>
        <row r="1521">
          <cell r="A1521" t="str">
            <v>15-01-b-06</v>
          </cell>
          <cell r="B1521" t="str">
            <v>Supply and Erection MS conduit pipe for wiring purpose comp. Recessed in walls including chase etc : 2" i/d</v>
          </cell>
          <cell r="C1521" t="str">
            <v>Rft</v>
          </cell>
          <cell r="D1521" t="str">
            <v>24.57</v>
          </cell>
          <cell r="E1521" t="str">
            <v>105.58</v>
          </cell>
          <cell r="F1521" t="str">
            <v>m</v>
          </cell>
          <cell r="G1521" t="str">
            <v>80.62</v>
          </cell>
          <cell r="H1521">
            <v>346.4</v>
          </cell>
          <cell r="I1521">
            <v>0</v>
          </cell>
          <cell r="J1521">
            <v>0</v>
          </cell>
          <cell r="K1521">
            <v>0</v>
          </cell>
          <cell r="L1521">
            <v>0</v>
          </cell>
          <cell r="M1521">
            <v>0</v>
          </cell>
          <cell r="N1521">
            <v>0</v>
          </cell>
          <cell r="O1521">
            <v>0</v>
          </cell>
          <cell r="P1521">
            <v>0</v>
          </cell>
          <cell r="Q1521">
            <v>0</v>
          </cell>
          <cell r="R1521">
            <v>0</v>
          </cell>
          <cell r="S1521">
            <v>0</v>
          </cell>
          <cell r="T1521">
            <v>0</v>
          </cell>
          <cell r="U1521">
            <v>0</v>
          </cell>
          <cell r="V1521">
            <v>0</v>
          </cell>
          <cell r="W1521">
            <v>0</v>
          </cell>
          <cell r="X1521">
            <v>0</v>
          </cell>
          <cell r="Y1521">
            <v>0</v>
          </cell>
          <cell r="Z1521">
            <v>0</v>
          </cell>
          <cell r="AA1521">
            <v>0</v>
          </cell>
          <cell r="AB1521">
            <v>0</v>
          </cell>
          <cell r="AC1521">
            <v>0</v>
          </cell>
          <cell r="AD1521">
            <v>0</v>
          </cell>
          <cell r="AE1521">
            <v>0</v>
          </cell>
          <cell r="AF1521">
            <v>0</v>
          </cell>
          <cell r="AG1521">
            <v>0</v>
          </cell>
          <cell r="AH1521">
            <v>0</v>
          </cell>
          <cell r="AI1521">
            <v>0</v>
          </cell>
          <cell r="AJ1521" t="str">
            <v>N</v>
          </cell>
        </row>
        <row r="1522">
          <cell r="A1522" t="str">
            <v>15-02-a-01</v>
          </cell>
          <cell r="B1522" t="str">
            <v>Supply and Erection PVC pipe for wiring purpose complete On surface including clamps etc: 1/2" i/d</v>
          </cell>
          <cell r="C1522" t="str">
            <v>Rft</v>
          </cell>
          <cell r="D1522" t="str">
            <v>4.91</v>
          </cell>
          <cell r="E1522" t="str">
            <v>22.48</v>
          </cell>
          <cell r="F1522" t="str">
            <v>m</v>
          </cell>
          <cell r="G1522" t="str">
            <v>16.12</v>
          </cell>
          <cell r="H1522">
            <v>73.760000000000005</v>
          </cell>
          <cell r="I1522">
            <v>0</v>
          </cell>
          <cell r="J1522">
            <v>0</v>
          </cell>
          <cell r="K1522">
            <v>0</v>
          </cell>
          <cell r="L1522">
            <v>0</v>
          </cell>
          <cell r="M1522">
            <v>0</v>
          </cell>
          <cell r="N1522">
            <v>0</v>
          </cell>
          <cell r="O1522">
            <v>0</v>
          </cell>
          <cell r="P1522">
            <v>0</v>
          </cell>
          <cell r="Q1522">
            <v>0</v>
          </cell>
          <cell r="R1522">
            <v>0</v>
          </cell>
          <cell r="S1522">
            <v>0</v>
          </cell>
          <cell r="T1522">
            <v>0</v>
          </cell>
          <cell r="U1522">
            <v>0</v>
          </cell>
          <cell r="V1522">
            <v>0</v>
          </cell>
          <cell r="W1522">
            <v>0</v>
          </cell>
          <cell r="X1522">
            <v>0</v>
          </cell>
          <cell r="Y1522">
            <v>0</v>
          </cell>
          <cell r="Z1522">
            <v>0</v>
          </cell>
          <cell r="AA1522">
            <v>0</v>
          </cell>
          <cell r="AB1522">
            <v>0</v>
          </cell>
          <cell r="AC1522">
            <v>0</v>
          </cell>
          <cell r="AD1522">
            <v>0</v>
          </cell>
          <cell r="AE1522">
            <v>0</v>
          </cell>
          <cell r="AF1522">
            <v>0</v>
          </cell>
          <cell r="AG1522">
            <v>0</v>
          </cell>
          <cell r="AH1522">
            <v>0</v>
          </cell>
          <cell r="AI1522">
            <v>0</v>
          </cell>
          <cell r="AJ1522" t="str">
            <v>N</v>
          </cell>
        </row>
        <row r="1523">
          <cell r="A1523" t="str">
            <v>15-02-a-02</v>
          </cell>
          <cell r="B1523" t="str">
            <v>Supply and Erection PVC pipe for wiring purpose complete On surface including clamps etc: 3/4" i/d</v>
          </cell>
          <cell r="C1523" t="str">
            <v>Rft</v>
          </cell>
          <cell r="D1523" t="str">
            <v>4.91</v>
          </cell>
          <cell r="E1523" t="str">
            <v>23.39</v>
          </cell>
          <cell r="F1523" t="str">
            <v>m</v>
          </cell>
          <cell r="G1523" t="str">
            <v>16.12</v>
          </cell>
          <cell r="H1523">
            <v>76.75</v>
          </cell>
          <cell r="I1523">
            <v>0</v>
          </cell>
          <cell r="J1523">
            <v>0</v>
          </cell>
          <cell r="K1523">
            <v>0</v>
          </cell>
          <cell r="L1523">
            <v>0</v>
          </cell>
          <cell r="M1523">
            <v>0</v>
          </cell>
          <cell r="N1523">
            <v>0</v>
          </cell>
          <cell r="O1523">
            <v>0</v>
          </cell>
          <cell r="P1523">
            <v>0</v>
          </cell>
          <cell r="Q1523">
            <v>0</v>
          </cell>
          <cell r="R1523">
            <v>0</v>
          </cell>
          <cell r="S1523">
            <v>0</v>
          </cell>
          <cell r="T1523">
            <v>0</v>
          </cell>
          <cell r="U1523">
            <v>0</v>
          </cell>
          <cell r="V1523">
            <v>0</v>
          </cell>
          <cell r="W1523">
            <v>0</v>
          </cell>
          <cell r="X1523">
            <v>0</v>
          </cell>
          <cell r="Y1523">
            <v>0</v>
          </cell>
          <cell r="Z1523">
            <v>0</v>
          </cell>
          <cell r="AA1523">
            <v>0</v>
          </cell>
          <cell r="AB1523">
            <v>0</v>
          </cell>
          <cell r="AC1523">
            <v>0</v>
          </cell>
          <cell r="AD1523">
            <v>0</v>
          </cell>
          <cell r="AE1523">
            <v>0</v>
          </cell>
          <cell r="AF1523">
            <v>0</v>
          </cell>
          <cell r="AG1523">
            <v>0</v>
          </cell>
          <cell r="AH1523">
            <v>0</v>
          </cell>
          <cell r="AI1523">
            <v>0</v>
          </cell>
          <cell r="AJ1523" t="str">
            <v>N</v>
          </cell>
        </row>
        <row r="1524">
          <cell r="A1524" t="str">
            <v>15-02-a-03</v>
          </cell>
          <cell r="B1524" t="str">
            <v>Supply and Erection PVC pipe for wiring purpose complete On surface including clamps etc: 1" i/d</v>
          </cell>
          <cell r="C1524" t="str">
            <v>Rft</v>
          </cell>
          <cell r="D1524" t="str">
            <v>4.91</v>
          </cell>
          <cell r="E1524" t="str">
            <v>28.11</v>
          </cell>
          <cell r="F1524" t="str">
            <v>m</v>
          </cell>
          <cell r="G1524" t="str">
            <v>16.12</v>
          </cell>
          <cell r="H1524">
            <v>92.23</v>
          </cell>
          <cell r="I1524">
            <v>0</v>
          </cell>
          <cell r="J1524">
            <v>0</v>
          </cell>
          <cell r="K1524">
            <v>0</v>
          </cell>
          <cell r="L1524">
            <v>0</v>
          </cell>
          <cell r="M1524">
            <v>0</v>
          </cell>
          <cell r="N1524">
            <v>0</v>
          </cell>
          <cell r="O1524">
            <v>0</v>
          </cell>
          <cell r="P1524">
            <v>0</v>
          </cell>
          <cell r="Q1524">
            <v>0</v>
          </cell>
          <cell r="R1524">
            <v>0</v>
          </cell>
          <cell r="S1524">
            <v>0</v>
          </cell>
          <cell r="T1524">
            <v>0</v>
          </cell>
          <cell r="U1524">
            <v>0</v>
          </cell>
          <cell r="V1524">
            <v>0</v>
          </cell>
          <cell r="W1524">
            <v>0</v>
          </cell>
          <cell r="X1524">
            <v>0</v>
          </cell>
          <cell r="Y1524">
            <v>0</v>
          </cell>
          <cell r="Z1524">
            <v>0</v>
          </cell>
          <cell r="AA1524">
            <v>0</v>
          </cell>
          <cell r="AB1524">
            <v>0</v>
          </cell>
          <cell r="AC1524">
            <v>0</v>
          </cell>
          <cell r="AD1524">
            <v>0</v>
          </cell>
          <cell r="AE1524">
            <v>0</v>
          </cell>
          <cell r="AF1524">
            <v>0</v>
          </cell>
          <cell r="AG1524">
            <v>0</v>
          </cell>
          <cell r="AH1524">
            <v>0</v>
          </cell>
          <cell r="AI1524">
            <v>0</v>
          </cell>
          <cell r="AJ1524" t="str">
            <v>N</v>
          </cell>
        </row>
        <row r="1525">
          <cell r="A1525" t="str">
            <v>15-02-a-04</v>
          </cell>
          <cell r="B1525" t="str">
            <v>Supply and Erection PVC pipe for wiring purpose complete On surface including clamps etc: 1.25" i/d</v>
          </cell>
          <cell r="C1525" t="str">
            <v>Rft</v>
          </cell>
          <cell r="D1525" t="str">
            <v>7.25</v>
          </cell>
          <cell r="E1525" t="str">
            <v>33.37</v>
          </cell>
          <cell r="F1525" t="str">
            <v>m</v>
          </cell>
          <cell r="G1525" t="str">
            <v>23.80</v>
          </cell>
          <cell r="H1525">
            <v>109.49</v>
          </cell>
          <cell r="I1525">
            <v>0</v>
          </cell>
          <cell r="J1525">
            <v>0</v>
          </cell>
          <cell r="K1525">
            <v>0</v>
          </cell>
          <cell r="L1525">
            <v>0</v>
          </cell>
          <cell r="M1525">
            <v>0</v>
          </cell>
          <cell r="N1525">
            <v>0</v>
          </cell>
          <cell r="O1525">
            <v>0</v>
          </cell>
          <cell r="P1525">
            <v>0</v>
          </cell>
          <cell r="Q1525">
            <v>0</v>
          </cell>
          <cell r="R1525">
            <v>0</v>
          </cell>
          <cell r="S1525">
            <v>0</v>
          </cell>
          <cell r="T1525">
            <v>0</v>
          </cell>
          <cell r="U1525">
            <v>0</v>
          </cell>
          <cell r="V1525">
            <v>0</v>
          </cell>
          <cell r="W1525">
            <v>0</v>
          </cell>
          <cell r="X1525">
            <v>0</v>
          </cell>
          <cell r="Y1525">
            <v>0</v>
          </cell>
          <cell r="Z1525">
            <v>0</v>
          </cell>
          <cell r="AA1525">
            <v>0</v>
          </cell>
          <cell r="AB1525">
            <v>0</v>
          </cell>
          <cell r="AC1525">
            <v>0</v>
          </cell>
          <cell r="AD1525">
            <v>0</v>
          </cell>
          <cell r="AE1525">
            <v>0</v>
          </cell>
          <cell r="AF1525">
            <v>0</v>
          </cell>
          <cell r="AG1525">
            <v>0</v>
          </cell>
          <cell r="AH1525">
            <v>0</v>
          </cell>
          <cell r="AI1525">
            <v>0</v>
          </cell>
          <cell r="AJ1525" t="str">
            <v>N</v>
          </cell>
        </row>
        <row r="1526">
          <cell r="A1526" t="str">
            <v>15-02-a-05</v>
          </cell>
          <cell r="B1526" t="str">
            <v>Supply and Erection PVC pipe for wiring purpose complete On surface including clamps etc: 1.5" i/d</v>
          </cell>
          <cell r="C1526" t="str">
            <v>Rft</v>
          </cell>
          <cell r="D1526" t="str">
            <v>9.83</v>
          </cell>
          <cell r="E1526" t="str">
            <v>42.90</v>
          </cell>
          <cell r="F1526" t="str">
            <v>m</v>
          </cell>
          <cell r="G1526" t="str">
            <v>32.25</v>
          </cell>
          <cell r="H1526">
            <v>140.74</v>
          </cell>
          <cell r="I1526">
            <v>0</v>
          </cell>
          <cell r="J1526">
            <v>0</v>
          </cell>
          <cell r="K1526">
            <v>0</v>
          </cell>
          <cell r="L1526">
            <v>0</v>
          </cell>
          <cell r="M1526">
            <v>0</v>
          </cell>
          <cell r="N1526">
            <v>0</v>
          </cell>
          <cell r="O1526">
            <v>0</v>
          </cell>
          <cell r="P1526">
            <v>0</v>
          </cell>
          <cell r="Q1526">
            <v>0</v>
          </cell>
          <cell r="R1526">
            <v>0</v>
          </cell>
          <cell r="S1526">
            <v>0</v>
          </cell>
          <cell r="T1526">
            <v>0</v>
          </cell>
          <cell r="U1526">
            <v>0</v>
          </cell>
          <cell r="V1526">
            <v>0</v>
          </cell>
          <cell r="W1526">
            <v>0</v>
          </cell>
          <cell r="X1526">
            <v>0</v>
          </cell>
          <cell r="Y1526">
            <v>0</v>
          </cell>
          <cell r="Z1526">
            <v>0</v>
          </cell>
          <cell r="AA1526">
            <v>0</v>
          </cell>
          <cell r="AB1526">
            <v>0</v>
          </cell>
          <cell r="AC1526">
            <v>0</v>
          </cell>
          <cell r="AD1526">
            <v>0</v>
          </cell>
          <cell r="AE1526">
            <v>0</v>
          </cell>
          <cell r="AF1526">
            <v>0</v>
          </cell>
          <cell r="AG1526">
            <v>0</v>
          </cell>
          <cell r="AH1526">
            <v>0</v>
          </cell>
          <cell r="AI1526">
            <v>0</v>
          </cell>
          <cell r="AJ1526" t="str">
            <v>N</v>
          </cell>
        </row>
        <row r="1527">
          <cell r="A1527" t="str">
            <v>15-02-a-06</v>
          </cell>
          <cell r="B1527" t="str">
            <v>Supply and Erection PVC pipe for wiring purpose complete On surface including clamps etc: 2" i/d</v>
          </cell>
          <cell r="C1527" t="str">
            <v>Rft</v>
          </cell>
          <cell r="D1527" t="str">
            <v>6.27</v>
          </cell>
          <cell r="E1527" t="str">
            <v>37.52</v>
          </cell>
          <cell r="F1527" t="str">
            <v>m</v>
          </cell>
          <cell r="G1527" t="str">
            <v>20.56</v>
          </cell>
          <cell r="H1527">
            <v>123.1</v>
          </cell>
          <cell r="I1527">
            <v>0</v>
          </cell>
          <cell r="J1527">
            <v>0</v>
          </cell>
          <cell r="K1527">
            <v>0</v>
          </cell>
          <cell r="L1527">
            <v>0</v>
          </cell>
          <cell r="M1527">
            <v>0</v>
          </cell>
          <cell r="N1527">
            <v>0</v>
          </cell>
          <cell r="O1527">
            <v>0</v>
          </cell>
          <cell r="P1527">
            <v>0</v>
          </cell>
          <cell r="Q1527">
            <v>0</v>
          </cell>
          <cell r="R1527">
            <v>0</v>
          </cell>
          <cell r="S1527">
            <v>0</v>
          </cell>
          <cell r="T1527">
            <v>0</v>
          </cell>
          <cell r="U1527">
            <v>0</v>
          </cell>
          <cell r="V1527">
            <v>0</v>
          </cell>
          <cell r="W1527">
            <v>0</v>
          </cell>
          <cell r="X1527">
            <v>0</v>
          </cell>
          <cell r="Y1527">
            <v>0</v>
          </cell>
          <cell r="Z1527">
            <v>0</v>
          </cell>
          <cell r="AA1527">
            <v>0</v>
          </cell>
          <cell r="AB1527">
            <v>0</v>
          </cell>
          <cell r="AC1527">
            <v>0</v>
          </cell>
          <cell r="AD1527">
            <v>0</v>
          </cell>
          <cell r="AE1527">
            <v>0</v>
          </cell>
          <cell r="AF1527">
            <v>0</v>
          </cell>
          <cell r="AG1527">
            <v>0</v>
          </cell>
          <cell r="AH1527">
            <v>0</v>
          </cell>
          <cell r="AI1527">
            <v>0</v>
          </cell>
          <cell r="AJ1527" t="str">
            <v>N</v>
          </cell>
        </row>
        <row r="1528">
          <cell r="A1528" t="str">
            <v>15-02-a-07</v>
          </cell>
          <cell r="B1528" t="str">
            <v>Supply and Erection PVC pipe for wiring purpose complete On surface including clamps etc: 3" i/d</v>
          </cell>
          <cell r="C1528" t="str">
            <v>Rft</v>
          </cell>
          <cell r="D1528" t="str">
            <v>7.49</v>
          </cell>
          <cell r="E1528" t="str">
            <v>64.82</v>
          </cell>
          <cell r="F1528" t="str">
            <v>m</v>
          </cell>
          <cell r="G1528" t="str">
            <v>24.59</v>
          </cell>
          <cell r="H1528">
            <v>212.67</v>
          </cell>
          <cell r="I1528">
            <v>0</v>
          </cell>
          <cell r="J1528">
            <v>0</v>
          </cell>
          <cell r="K1528">
            <v>0</v>
          </cell>
          <cell r="L1528">
            <v>0</v>
          </cell>
          <cell r="M1528">
            <v>0</v>
          </cell>
          <cell r="N1528">
            <v>0</v>
          </cell>
          <cell r="O1528">
            <v>0</v>
          </cell>
          <cell r="P1528">
            <v>0</v>
          </cell>
          <cell r="Q1528">
            <v>0</v>
          </cell>
          <cell r="R1528">
            <v>0</v>
          </cell>
          <cell r="S1528">
            <v>0</v>
          </cell>
          <cell r="T1528">
            <v>0</v>
          </cell>
          <cell r="U1528">
            <v>0</v>
          </cell>
          <cell r="V1528">
            <v>0</v>
          </cell>
          <cell r="W1528">
            <v>0</v>
          </cell>
          <cell r="X1528">
            <v>0</v>
          </cell>
          <cell r="Y1528">
            <v>0</v>
          </cell>
          <cell r="Z1528">
            <v>0</v>
          </cell>
          <cell r="AA1528">
            <v>0</v>
          </cell>
          <cell r="AB1528">
            <v>0</v>
          </cell>
          <cell r="AC1528">
            <v>0</v>
          </cell>
          <cell r="AD1528">
            <v>0</v>
          </cell>
          <cell r="AE1528">
            <v>0</v>
          </cell>
          <cell r="AF1528">
            <v>0</v>
          </cell>
          <cell r="AG1528">
            <v>0</v>
          </cell>
          <cell r="AH1528">
            <v>0</v>
          </cell>
          <cell r="AI1528">
            <v>0</v>
          </cell>
          <cell r="AJ1528" t="str">
            <v>N</v>
          </cell>
        </row>
        <row r="1529">
          <cell r="A1529" t="str">
            <v>15-02-a-08</v>
          </cell>
          <cell r="B1529" t="str">
            <v>Supply and Erection PVC pipe for wiring purpose complete On surface including clamps etc: 4" i/d</v>
          </cell>
          <cell r="C1529" t="str">
            <v>Rft</v>
          </cell>
          <cell r="D1529" t="str">
            <v>9.67</v>
          </cell>
          <cell r="E1529" t="str">
            <v>77.18</v>
          </cell>
          <cell r="F1529" t="str">
            <v>m</v>
          </cell>
          <cell r="G1529" t="str">
            <v>31.73</v>
          </cell>
          <cell r="H1529">
            <v>253.22</v>
          </cell>
          <cell r="I1529">
            <v>0</v>
          </cell>
          <cell r="J1529">
            <v>0</v>
          </cell>
          <cell r="K1529">
            <v>0</v>
          </cell>
          <cell r="L1529">
            <v>0</v>
          </cell>
          <cell r="M1529">
            <v>0</v>
          </cell>
          <cell r="N1529">
            <v>0</v>
          </cell>
          <cell r="O1529">
            <v>0</v>
          </cell>
          <cell r="P1529">
            <v>0</v>
          </cell>
          <cell r="Q1529">
            <v>0</v>
          </cell>
          <cell r="R1529">
            <v>0</v>
          </cell>
          <cell r="S1529">
            <v>0</v>
          </cell>
          <cell r="T1529">
            <v>0</v>
          </cell>
          <cell r="U1529">
            <v>0</v>
          </cell>
          <cell r="V1529">
            <v>0</v>
          </cell>
          <cell r="W1529">
            <v>0</v>
          </cell>
          <cell r="X1529">
            <v>0</v>
          </cell>
          <cell r="Y1529">
            <v>0</v>
          </cell>
          <cell r="Z1529">
            <v>0</v>
          </cell>
          <cell r="AA1529">
            <v>0</v>
          </cell>
          <cell r="AB1529">
            <v>0</v>
          </cell>
          <cell r="AC1529">
            <v>0</v>
          </cell>
          <cell r="AD1529">
            <v>0</v>
          </cell>
          <cell r="AE1529">
            <v>0</v>
          </cell>
          <cell r="AF1529">
            <v>0</v>
          </cell>
          <cell r="AG1529">
            <v>0</v>
          </cell>
          <cell r="AH1529">
            <v>0</v>
          </cell>
          <cell r="AI1529">
            <v>0</v>
          </cell>
          <cell r="AJ1529" t="str">
            <v>N</v>
          </cell>
        </row>
        <row r="1530">
          <cell r="A1530" t="str">
            <v>15-02-b-01</v>
          </cell>
          <cell r="B1530" t="str">
            <v>Supply and Erection PVC pipe for wiring purpose complete Recessed in walls including chase etc : 1/2" i/d</v>
          </cell>
          <cell r="C1530" t="str">
            <v>Rft</v>
          </cell>
          <cell r="D1530" t="str">
            <v>14.74</v>
          </cell>
          <cell r="E1530" t="str">
            <v>32.31</v>
          </cell>
          <cell r="F1530" t="str">
            <v>m</v>
          </cell>
          <cell r="G1530" t="str">
            <v>48.37</v>
          </cell>
          <cell r="H1530">
            <v>106.01</v>
          </cell>
          <cell r="I1530">
            <v>0</v>
          </cell>
          <cell r="J1530">
            <v>0</v>
          </cell>
          <cell r="K1530">
            <v>0</v>
          </cell>
          <cell r="L1530">
            <v>0</v>
          </cell>
          <cell r="M1530">
            <v>0</v>
          </cell>
          <cell r="N1530">
            <v>0</v>
          </cell>
          <cell r="O1530">
            <v>0</v>
          </cell>
          <cell r="P1530">
            <v>0</v>
          </cell>
          <cell r="Q1530">
            <v>0</v>
          </cell>
          <cell r="R1530">
            <v>0</v>
          </cell>
          <cell r="S1530">
            <v>0</v>
          </cell>
          <cell r="T1530">
            <v>0</v>
          </cell>
          <cell r="U1530">
            <v>0</v>
          </cell>
          <cell r="V1530">
            <v>0</v>
          </cell>
          <cell r="W1530">
            <v>0</v>
          </cell>
          <cell r="X1530">
            <v>0</v>
          </cell>
          <cell r="Y1530">
            <v>0</v>
          </cell>
          <cell r="Z1530">
            <v>0</v>
          </cell>
          <cell r="AA1530">
            <v>0</v>
          </cell>
          <cell r="AB1530">
            <v>0</v>
          </cell>
          <cell r="AC1530">
            <v>0</v>
          </cell>
          <cell r="AD1530">
            <v>0</v>
          </cell>
          <cell r="AE1530">
            <v>0</v>
          </cell>
          <cell r="AF1530">
            <v>0</v>
          </cell>
          <cell r="AG1530">
            <v>0</v>
          </cell>
          <cell r="AH1530">
            <v>0</v>
          </cell>
          <cell r="AI1530">
            <v>0</v>
          </cell>
          <cell r="AJ1530" t="str">
            <v>N</v>
          </cell>
        </row>
        <row r="1531">
          <cell r="A1531" t="str">
            <v>15-02-b-02</v>
          </cell>
          <cell r="B1531" t="str">
            <v>Supply and Erection PVC pipe for wiring purpose complete Recessed in walls including chase etc : 3/4" i/d</v>
          </cell>
          <cell r="C1531" t="str">
            <v>Rft</v>
          </cell>
          <cell r="D1531" t="str">
            <v>14.74</v>
          </cell>
          <cell r="E1531" t="str">
            <v>44.29</v>
          </cell>
          <cell r="F1531" t="str">
            <v>m</v>
          </cell>
          <cell r="G1531" t="str">
            <v>48.37</v>
          </cell>
          <cell r="H1531">
            <v>145.31</v>
          </cell>
          <cell r="I1531">
            <v>0</v>
          </cell>
          <cell r="J1531">
            <v>0</v>
          </cell>
          <cell r="K1531">
            <v>0</v>
          </cell>
          <cell r="L1531">
            <v>0</v>
          </cell>
          <cell r="M1531">
            <v>0</v>
          </cell>
          <cell r="N1531">
            <v>0</v>
          </cell>
          <cell r="O1531">
            <v>0</v>
          </cell>
          <cell r="P1531">
            <v>0</v>
          </cell>
          <cell r="Q1531">
            <v>0</v>
          </cell>
          <cell r="R1531">
            <v>0</v>
          </cell>
          <cell r="S1531">
            <v>0</v>
          </cell>
          <cell r="T1531">
            <v>0</v>
          </cell>
          <cell r="U1531">
            <v>0</v>
          </cell>
          <cell r="V1531">
            <v>0</v>
          </cell>
          <cell r="W1531">
            <v>0</v>
          </cell>
          <cell r="X1531">
            <v>0</v>
          </cell>
          <cell r="Y1531">
            <v>0</v>
          </cell>
          <cell r="Z1531">
            <v>0</v>
          </cell>
          <cell r="AA1531">
            <v>0</v>
          </cell>
          <cell r="AB1531">
            <v>0</v>
          </cell>
          <cell r="AC1531">
            <v>0</v>
          </cell>
          <cell r="AD1531">
            <v>0</v>
          </cell>
          <cell r="AE1531">
            <v>0</v>
          </cell>
          <cell r="AF1531">
            <v>0</v>
          </cell>
          <cell r="AG1531">
            <v>0</v>
          </cell>
          <cell r="AH1531">
            <v>0</v>
          </cell>
          <cell r="AI1531">
            <v>0</v>
          </cell>
          <cell r="AJ1531" t="str">
            <v>N</v>
          </cell>
        </row>
        <row r="1532">
          <cell r="A1532" t="str">
            <v>15-02-b-03</v>
          </cell>
          <cell r="B1532" t="str">
            <v>Supply and Erection PVC pipe for wiring purpose complete Recessed in walls including chase etc : 1" i/d</v>
          </cell>
          <cell r="C1532" t="str">
            <v>Rft</v>
          </cell>
          <cell r="D1532" t="str">
            <v>14.74</v>
          </cell>
          <cell r="E1532" t="str">
            <v>49.63</v>
          </cell>
          <cell r="F1532" t="str">
            <v>m</v>
          </cell>
          <cell r="G1532" t="str">
            <v>48.37</v>
          </cell>
          <cell r="H1532">
            <v>162.82</v>
          </cell>
          <cell r="I1532">
            <v>0</v>
          </cell>
          <cell r="J1532">
            <v>0</v>
          </cell>
          <cell r="K1532">
            <v>0</v>
          </cell>
          <cell r="L1532">
            <v>0</v>
          </cell>
          <cell r="M1532">
            <v>0</v>
          </cell>
          <cell r="N1532">
            <v>0</v>
          </cell>
          <cell r="O1532">
            <v>0</v>
          </cell>
          <cell r="P1532">
            <v>0</v>
          </cell>
          <cell r="Q1532">
            <v>0</v>
          </cell>
          <cell r="R1532">
            <v>0</v>
          </cell>
          <cell r="S1532">
            <v>0</v>
          </cell>
          <cell r="T1532">
            <v>0</v>
          </cell>
          <cell r="U1532">
            <v>0</v>
          </cell>
          <cell r="V1532">
            <v>0</v>
          </cell>
          <cell r="W1532">
            <v>0</v>
          </cell>
          <cell r="X1532">
            <v>0</v>
          </cell>
          <cell r="Y1532">
            <v>0</v>
          </cell>
          <cell r="Z1532">
            <v>0</v>
          </cell>
          <cell r="AA1532">
            <v>0</v>
          </cell>
          <cell r="AB1532">
            <v>0</v>
          </cell>
          <cell r="AC1532">
            <v>0</v>
          </cell>
          <cell r="AD1532">
            <v>0</v>
          </cell>
          <cell r="AE1532">
            <v>0</v>
          </cell>
          <cell r="AF1532">
            <v>0</v>
          </cell>
          <cell r="AG1532">
            <v>0</v>
          </cell>
          <cell r="AH1532">
            <v>0</v>
          </cell>
          <cell r="AI1532">
            <v>0</v>
          </cell>
          <cell r="AJ1532" t="str">
            <v>N</v>
          </cell>
        </row>
        <row r="1533">
          <cell r="A1533" t="str">
            <v>15-02-b-04</v>
          </cell>
          <cell r="B1533" t="str">
            <v>Supply and Erection PVC pipe for wiring purpose complete Recessed in walls including chase etc : 1.25" i/d</v>
          </cell>
          <cell r="C1533" t="str">
            <v>Rft</v>
          </cell>
          <cell r="D1533" t="str">
            <v>14.74</v>
          </cell>
          <cell r="E1533" t="str">
            <v>52.35</v>
          </cell>
          <cell r="F1533" t="str">
            <v>m</v>
          </cell>
          <cell r="G1533" t="str">
            <v>48.37</v>
          </cell>
          <cell r="H1533">
            <v>171.76</v>
          </cell>
          <cell r="I1533">
            <v>0</v>
          </cell>
          <cell r="J1533">
            <v>0</v>
          </cell>
          <cell r="K1533">
            <v>0</v>
          </cell>
          <cell r="L1533">
            <v>0</v>
          </cell>
          <cell r="M1533">
            <v>0</v>
          </cell>
          <cell r="N1533">
            <v>0</v>
          </cell>
          <cell r="O1533">
            <v>0</v>
          </cell>
          <cell r="P1533">
            <v>0</v>
          </cell>
          <cell r="Q1533">
            <v>0</v>
          </cell>
          <cell r="R1533">
            <v>0</v>
          </cell>
          <cell r="S1533">
            <v>0</v>
          </cell>
          <cell r="T1533">
            <v>0</v>
          </cell>
          <cell r="U1533">
            <v>0</v>
          </cell>
          <cell r="V1533">
            <v>0</v>
          </cell>
          <cell r="W1533">
            <v>0</v>
          </cell>
          <cell r="X1533">
            <v>0</v>
          </cell>
          <cell r="Y1533">
            <v>0</v>
          </cell>
          <cell r="Z1533">
            <v>0</v>
          </cell>
          <cell r="AA1533">
            <v>0</v>
          </cell>
          <cell r="AB1533">
            <v>0</v>
          </cell>
          <cell r="AC1533">
            <v>0</v>
          </cell>
          <cell r="AD1533">
            <v>0</v>
          </cell>
          <cell r="AE1533">
            <v>0</v>
          </cell>
          <cell r="AF1533">
            <v>0</v>
          </cell>
          <cell r="AG1533">
            <v>0</v>
          </cell>
          <cell r="AH1533">
            <v>0</v>
          </cell>
          <cell r="AI1533">
            <v>0</v>
          </cell>
          <cell r="AJ1533" t="str">
            <v>N</v>
          </cell>
        </row>
        <row r="1534">
          <cell r="A1534" t="str">
            <v>15-02-b-05</v>
          </cell>
          <cell r="B1534" t="str">
            <v>Supply and Erection PVC pipe for wiring purpose complete Recessed in walls including chase etc : 1.5" i/d</v>
          </cell>
          <cell r="C1534" t="str">
            <v>Rft</v>
          </cell>
          <cell r="D1534" t="str">
            <v>19.66</v>
          </cell>
          <cell r="E1534" t="str">
            <v>64.64</v>
          </cell>
          <cell r="F1534" t="str">
            <v>m</v>
          </cell>
          <cell r="G1534" t="str">
            <v>64.50</v>
          </cell>
          <cell r="H1534">
            <v>212.06</v>
          </cell>
          <cell r="I1534">
            <v>0</v>
          </cell>
          <cell r="J1534">
            <v>0</v>
          </cell>
          <cell r="K1534">
            <v>0</v>
          </cell>
          <cell r="L1534">
            <v>0</v>
          </cell>
          <cell r="M1534">
            <v>0</v>
          </cell>
          <cell r="N1534">
            <v>0</v>
          </cell>
          <cell r="O1534">
            <v>0</v>
          </cell>
          <cell r="P1534">
            <v>0</v>
          </cell>
          <cell r="Q1534">
            <v>0</v>
          </cell>
          <cell r="R1534">
            <v>0</v>
          </cell>
          <cell r="S1534">
            <v>0</v>
          </cell>
          <cell r="T1534">
            <v>0</v>
          </cell>
          <cell r="U1534">
            <v>0</v>
          </cell>
          <cell r="V1534">
            <v>0</v>
          </cell>
          <cell r="W1534">
            <v>0</v>
          </cell>
          <cell r="X1534">
            <v>0</v>
          </cell>
          <cell r="Y1534">
            <v>0</v>
          </cell>
          <cell r="Z1534">
            <v>0</v>
          </cell>
          <cell r="AA1534">
            <v>0</v>
          </cell>
          <cell r="AB1534">
            <v>0</v>
          </cell>
          <cell r="AC1534">
            <v>0</v>
          </cell>
          <cell r="AD1534">
            <v>0</v>
          </cell>
          <cell r="AE1534">
            <v>0</v>
          </cell>
          <cell r="AF1534">
            <v>0</v>
          </cell>
          <cell r="AG1534">
            <v>0</v>
          </cell>
          <cell r="AH1534">
            <v>0</v>
          </cell>
          <cell r="AI1534">
            <v>0</v>
          </cell>
          <cell r="AJ1534" t="str">
            <v>N</v>
          </cell>
        </row>
        <row r="1535">
          <cell r="A1535" t="str">
            <v>15-02-b-06</v>
          </cell>
          <cell r="B1535" t="str">
            <v>Supply and Erection PVC pipe for wiring purpose complete Recessed in walls including chase etc : 2" i/d</v>
          </cell>
          <cell r="C1535" t="str">
            <v>Rft</v>
          </cell>
          <cell r="D1535" t="str">
            <v>24.57</v>
          </cell>
          <cell r="E1535" t="str">
            <v>68.40</v>
          </cell>
          <cell r="F1535" t="str">
            <v>m</v>
          </cell>
          <cell r="G1535" t="str">
            <v>80.62</v>
          </cell>
          <cell r="H1535">
            <v>224.41</v>
          </cell>
          <cell r="I1535">
            <v>0</v>
          </cell>
          <cell r="J1535">
            <v>0</v>
          </cell>
          <cell r="K1535">
            <v>0</v>
          </cell>
          <cell r="L1535">
            <v>0</v>
          </cell>
          <cell r="M1535">
            <v>0</v>
          </cell>
          <cell r="N1535">
            <v>0</v>
          </cell>
          <cell r="O1535">
            <v>0</v>
          </cell>
          <cell r="P1535">
            <v>0</v>
          </cell>
          <cell r="Q1535">
            <v>0</v>
          </cell>
          <cell r="R1535">
            <v>0</v>
          </cell>
          <cell r="S1535">
            <v>0</v>
          </cell>
          <cell r="T1535">
            <v>0</v>
          </cell>
          <cell r="U1535">
            <v>0</v>
          </cell>
          <cell r="V1535">
            <v>0</v>
          </cell>
          <cell r="W1535">
            <v>0</v>
          </cell>
          <cell r="X1535">
            <v>0</v>
          </cell>
          <cell r="Y1535">
            <v>0</v>
          </cell>
          <cell r="Z1535">
            <v>0</v>
          </cell>
          <cell r="AA1535">
            <v>0</v>
          </cell>
          <cell r="AB1535">
            <v>0</v>
          </cell>
          <cell r="AC1535">
            <v>0</v>
          </cell>
          <cell r="AD1535">
            <v>0</v>
          </cell>
          <cell r="AE1535">
            <v>0</v>
          </cell>
          <cell r="AF1535">
            <v>0</v>
          </cell>
          <cell r="AG1535">
            <v>0</v>
          </cell>
          <cell r="AH1535">
            <v>0</v>
          </cell>
          <cell r="AI1535">
            <v>0</v>
          </cell>
          <cell r="AJ1535" t="str">
            <v>N</v>
          </cell>
        </row>
        <row r="1536">
          <cell r="A1536" t="str">
            <v>15-02-b-07</v>
          </cell>
          <cell r="B1536" t="str">
            <v>Supply and Erection PVC pipe for wiring purpose complete Recessed in walls including chase etc : 3" i/d</v>
          </cell>
          <cell r="C1536" t="str">
            <v>Rft</v>
          </cell>
          <cell r="D1536" t="str">
            <v>29.49</v>
          </cell>
          <cell r="E1536" t="str">
            <v>97.88</v>
          </cell>
          <cell r="F1536" t="str">
            <v>m</v>
          </cell>
          <cell r="G1536" t="str">
            <v>96.74</v>
          </cell>
          <cell r="H1536">
            <v>321.14</v>
          </cell>
          <cell r="I1536">
            <v>0</v>
          </cell>
          <cell r="J1536">
            <v>0</v>
          </cell>
          <cell r="K1536">
            <v>0</v>
          </cell>
          <cell r="L1536">
            <v>0</v>
          </cell>
          <cell r="M1536">
            <v>0</v>
          </cell>
          <cell r="N1536">
            <v>0</v>
          </cell>
          <cell r="O1536">
            <v>0</v>
          </cell>
          <cell r="P1536">
            <v>0</v>
          </cell>
          <cell r="Q1536">
            <v>0</v>
          </cell>
          <cell r="R1536">
            <v>0</v>
          </cell>
          <cell r="S1536">
            <v>0</v>
          </cell>
          <cell r="T1536">
            <v>0</v>
          </cell>
          <cell r="U1536">
            <v>0</v>
          </cell>
          <cell r="V1536">
            <v>0</v>
          </cell>
          <cell r="W1536">
            <v>0</v>
          </cell>
          <cell r="X1536">
            <v>0</v>
          </cell>
          <cell r="Y1536">
            <v>0</v>
          </cell>
          <cell r="Z1536">
            <v>0</v>
          </cell>
          <cell r="AA1536">
            <v>0</v>
          </cell>
          <cell r="AB1536">
            <v>0</v>
          </cell>
          <cell r="AC1536">
            <v>0</v>
          </cell>
          <cell r="AD1536">
            <v>0</v>
          </cell>
          <cell r="AE1536">
            <v>0</v>
          </cell>
          <cell r="AF1536">
            <v>0</v>
          </cell>
          <cell r="AG1536">
            <v>0</v>
          </cell>
          <cell r="AH1536">
            <v>0</v>
          </cell>
          <cell r="AI1536">
            <v>0</v>
          </cell>
          <cell r="AJ1536" t="str">
            <v>N</v>
          </cell>
        </row>
        <row r="1537">
          <cell r="A1537" t="str">
            <v>15-02-b-08</v>
          </cell>
          <cell r="B1537" t="str">
            <v>Supply and Erection PVC pipe for wiring purpose complete Recessed in walls including chase etc : 4" i/d</v>
          </cell>
          <cell r="C1537" t="str">
            <v>Rft</v>
          </cell>
          <cell r="D1537" t="str">
            <v>36.86</v>
          </cell>
          <cell r="E1537" t="str">
            <v>116.76</v>
          </cell>
          <cell r="F1537" t="str">
            <v>m</v>
          </cell>
          <cell r="G1537" t="str">
            <v>120.93</v>
          </cell>
          <cell r="H1537">
            <v>383.08</v>
          </cell>
          <cell r="I1537">
            <v>0</v>
          </cell>
          <cell r="J1537">
            <v>0</v>
          </cell>
          <cell r="K1537">
            <v>0</v>
          </cell>
          <cell r="L1537">
            <v>0</v>
          </cell>
          <cell r="M1537">
            <v>0</v>
          </cell>
          <cell r="N1537">
            <v>0</v>
          </cell>
          <cell r="O1537">
            <v>0</v>
          </cell>
          <cell r="P1537">
            <v>0</v>
          </cell>
          <cell r="Q1537">
            <v>0</v>
          </cell>
          <cell r="R1537">
            <v>0</v>
          </cell>
          <cell r="S1537">
            <v>0</v>
          </cell>
          <cell r="T1537">
            <v>0</v>
          </cell>
          <cell r="U1537">
            <v>0</v>
          </cell>
          <cell r="V1537">
            <v>0</v>
          </cell>
          <cell r="W1537">
            <v>0</v>
          </cell>
          <cell r="X1537">
            <v>0</v>
          </cell>
          <cell r="Y1537">
            <v>0</v>
          </cell>
          <cell r="Z1537">
            <v>0</v>
          </cell>
          <cell r="AA1537">
            <v>0</v>
          </cell>
          <cell r="AB1537">
            <v>0</v>
          </cell>
          <cell r="AC1537">
            <v>0</v>
          </cell>
          <cell r="AD1537">
            <v>0</v>
          </cell>
          <cell r="AE1537">
            <v>0</v>
          </cell>
          <cell r="AF1537">
            <v>0</v>
          </cell>
          <cell r="AG1537">
            <v>0</v>
          </cell>
          <cell r="AH1537">
            <v>0</v>
          </cell>
          <cell r="AI1537">
            <v>0</v>
          </cell>
          <cell r="AJ1537" t="str">
            <v>N</v>
          </cell>
        </row>
        <row r="1538">
          <cell r="A1538" t="str">
            <v>15-03-a</v>
          </cell>
          <cell r="B1538" t="str">
            <v>Supply and Erection GI flexible pipe for wiring purpose complete 1/2" i/d</v>
          </cell>
          <cell r="C1538" t="str">
            <v>Rft</v>
          </cell>
          <cell r="D1538" t="str">
            <v>5.66</v>
          </cell>
          <cell r="E1538" t="str">
            <v>32.28</v>
          </cell>
          <cell r="F1538" t="str">
            <v>m</v>
          </cell>
          <cell r="G1538" t="str">
            <v>18.57</v>
          </cell>
          <cell r="H1538">
            <v>105.9</v>
          </cell>
          <cell r="I1538">
            <v>0</v>
          </cell>
          <cell r="J1538">
            <v>0</v>
          </cell>
          <cell r="K1538">
            <v>0</v>
          </cell>
          <cell r="L1538">
            <v>0</v>
          </cell>
          <cell r="M1538">
            <v>0</v>
          </cell>
          <cell r="N1538">
            <v>0</v>
          </cell>
          <cell r="O1538">
            <v>0</v>
          </cell>
          <cell r="P1538">
            <v>0</v>
          </cell>
          <cell r="Q1538">
            <v>0</v>
          </cell>
          <cell r="R1538">
            <v>0</v>
          </cell>
          <cell r="S1538">
            <v>0</v>
          </cell>
          <cell r="T1538">
            <v>0</v>
          </cell>
          <cell r="U1538">
            <v>0</v>
          </cell>
          <cell r="V1538">
            <v>0</v>
          </cell>
          <cell r="W1538">
            <v>0</v>
          </cell>
          <cell r="X1538">
            <v>0</v>
          </cell>
          <cell r="Y1538">
            <v>0</v>
          </cell>
          <cell r="Z1538">
            <v>0</v>
          </cell>
          <cell r="AA1538">
            <v>0</v>
          </cell>
          <cell r="AB1538">
            <v>0</v>
          </cell>
          <cell r="AC1538">
            <v>0</v>
          </cell>
          <cell r="AD1538">
            <v>0</v>
          </cell>
          <cell r="AE1538">
            <v>0</v>
          </cell>
          <cell r="AF1538">
            <v>0</v>
          </cell>
          <cell r="AG1538">
            <v>0</v>
          </cell>
          <cell r="AH1538">
            <v>0</v>
          </cell>
          <cell r="AI1538">
            <v>0</v>
          </cell>
          <cell r="AJ1538" t="str">
            <v>N</v>
          </cell>
        </row>
        <row r="1539">
          <cell r="A1539" t="str">
            <v>15-03-b</v>
          </cell>
          <cell r="B1539" t="str">
            <v>Supply and Erection GI flexible pipe for wiring purpose complete 3/4" i/d</v>
          </cell>
          <cell r="C1539" t="str">
            <v>Rft</v>
          </cell>
          <cell r="D1539" t="str">
            <v>5.58</v>
          </cell>
          <cell r="E1539" t="str">
            <v>41.88</v>
          </cell>
          <cell r="F1539" t="str">
            <v>m</v>
          </cell>
          <cell r="G1539" t="str">
            <v>18.31</v>
          </cell>
          <cell r="H1539">
            <v>137.4</v>
          </cell>
          <cell r="I1539">
            <v>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0</v>
          </cell>
          <cell r="X1539">
            <v>0</v>
          </cell>
          <cell r="Y1539">
            <v>0</v>
          </cell>
          <cell r="Z1539">
            <v>0</v>
          </cell>
          <cell r="AA1539">
            <v>0</v>
          </cell>
          <cell r="AB1539">
            <v>0</v>
          </cell>
          <cell r="AC1539">
            <v>0</v>
          </cell>
          <cell r="AD1539">
            <v>0</v>
          </cell>
          <cell r="AE1539">
            <v>0</v>
          </cell>
          <cell r="AF1539">
            <v>0</v>
          </cell>
          <cell r="AG1539">
            <v>0</v>
          </cell>
          <cell r="AH1539">
            <v>0</v>
          </cell>
          <cell r="AI1539">
            <v>0</v>
          </cell>
          <cell r="AJ1539" t="str">
            <v>N</v>
          </cell>
        </row>
        <row r="1540">
          <cell r="A1540" t="str">
            <v>15-03-c</v>
          </cell>
          <cell r="B1540" t="str">
            <v>Supply and Erection GI flexible pipe for wiring purpose complete 1" i/d</v>
          </cell>
          <cell r="C1540" t="str">
            <v>Rft</v>
          </cell>
          <cell r="D1540" t="str">
            <v>9.55</v>
          </cell>
          <cell r="E1540" t="str">
            <v>42.22</v>
          </cell>
          <cell r="F1540" t="str">
            <v>m</v>
          </cell>
          <cell r="G1540" t="str">
            <v>31.33</v>
          </cell>
          <cell r="H1540">
            <v>138.51</v>
          </cell>
          <cell r="I1540">
            <v>0</v>
          </cell>
          <cell r="J1540">
            <v>0</v>
          </cell>
          <cell r="K1540">
            <v>0</v>
          </cell>
          <cell r="L1540">
            <v>0</v>
          </cell>
          <cell r="M1540">
            <v>0</v>
          </cell>
          <cell r="N1540">
            <v>0</v>
          </cell>
          <cell r="O1540">
            <v>0</v>
          </cell>
          <cell r="P1540">
            <v>0</v>
          </cell>
          <cell r="Q1540">
            <v>0</v>
          </cell>
          <cell r="R1540">
            <v>0</v>
          </cell>
          <cell r="S1540">
            <v>0</v>
          </cell>
          <cell r="T1540">
            <v>0</v>
          </cell>
          <cell r="U1540">
            <v>0</v>
          </cell>
          <cell r="V1540">
            <v>0</v>
          </cell>
          <cell r="W1540">
            <v>0</v>
          </cell>
          <cell r="X1540">
            <v>0</v>
          </cell>
          <cell r="Y1540">
            <v>0</v>
          </cell>
          <cell r="Z1540">
            <v>0</v>
          </cell>
          <cell r="AA1540">
            <v>0</v>
          </cell>
          <cell r="AB1540">
            <v>0</v>
          </cell>
          <cell r="AC1540">
            <v>0</v>
          </cell>
          <cell r="AD1540">
            <v>0</v>
          </cell>
          <cell r="AE1540">
            <v>0</v>
          </cell>
          <cell r="AF1540">
            <v>0</v>
          </cell>
          <cell r="AG1540">
            <v>0</v>
          </cell>
          <cell r="AH1540">
            <v>0</v>
          </cell>
          <cell r="AI1540">
            <v>0</v>
          </cell>
          <cell r="AJ1540" t="str">
            <v>N</v>
          </cell>
        </row>
        <row r="1541">
          <cell r="A1541" t="str">
            <v>15-03-d</v>
          </cell>
          <cell r="B1541" t="str">
            <v>Supply and Erection GI flexible pipe for wiring purpose complete 1.25" i/d</v>
          </cell>
          <cell r="C1541" t="str">
            <v>Rft</v>
          </cell>
          <cell r="D1541" t="str">
            <v>10.35</v>
          </cell>
          <cell r="E1541" t="str">
            <v>58.75</v>
          </cell>
          <cell r="F1541" t="str">
            <v>m</v>
          </cell>
          <cell r="G1541" t="str">
            <v>33.97</v>
          </cell>
          <cell r="H1541">
            <v>192.76</v>
          </cell>
          <cell r="I1541">
            <v>0</v>
          </cell>
          <cell r="J1541">
            <v>0</v>
          </cell>
          <cell r="K1541">
            <v>0</v>
          </cell>
          <cell r="L1541">
            <v>0</v>
          </cell>
          <cell r="M1541">
            <v>0</v>
          </cell>
          <cell r="N1541">
            <v>0</v>
          </cell>
          <cell r="O1541">
            <v>0</v>
          </cell>
          <cell r="P1541">
            <v>0</v>
          </cell>
          <cell r="Q1541">
            <v>0</v>
          </cell>
          <cell r="R1541">
            <v>0</v>
          </cell>
          <cell r="S1541">
            <v>0</v>
          </cell>
          <cell r="T1541">
            <v>0</v>
          </cell>
          <cell r="U1541">
            <v>0</v>
          </cell>
          <cell r="V1541">
            <v>0</v>
          </cell>
          <cell r="W1541">
            <v>0</v>
          </cell>
          <cell r="X1541">
            <v>0</v>
          </cell>
          <cell r="Y1541">
            <v>0</v>
          </cell>
          <cell r="Z1541">
            <v>0</v>
          </cell>
          <cell r="AA1541">
            <v>0</v>
          </cell>
          <cell r="AB1541">
            <v>0</v>
          </cell>
          <cell r="AC1541">
            <v>0</v>
          </cell>
          <cell r="AD1541">
            <v>0</v>
          </cell>
          <cell r="AE1541">
            <v>0</v>
          </cell>
          <cell r="AF1541">
            <v>0</v>
          </cell>
          <cell r="AG1541">
            <v>0</v>
          </cell>
          <cell r="AH1541">
            <v>0</v>
          </cell>
          <cell r="AI1541">
            <v>0</v>
          </cell>
          <cell r="AJ1541" t="str">
            <v>N</v>
          </cell>
        </row>
        <row r="1542">
          <cell r="A1542" t="str">
            <v>15-03-e</v>
          </cell>
          <cell r="B1542" t="str">
            <v>Supply and Erection GI flexible pipe for wiring purpose complete 1.5" i/d</v>
          </cell>
          <cell r="C1542" t="str">
            <v>Rft</v>
          </cell>
          <cell r="D1542" t="str">
            <v>10.35</v>
          </cell>
          <cell r="E1542" t="str">
            <v>70.85</v>
          </cell>
          <cell r="F1542" t="str">
            <v>m</v>
          </cell>
          <cell r="G1542" t="str">
            <v>33.97</v>
          </cell>
          <cell r="H1542">
            <v>232.46</v>
          </cell>
          <cell r="I1542">
            <v>0</v>
          </cell>
          <cell r="J1542">
            <v>0</v>
          </cell>
          <cell r="K1542">
            <v>0</v>
          </cell>
          <cell r="L1542">
            <v>0</v>
          </cell>
          <cell r="M1542">
            <v>0</v>
          </cell>
          <cell r="N1542">
            <v>0</v>
          </cell>
          <cell r="O1542">
            <v>0</v>
          </cell>
          <cell r="P1542">
            <v>0</v>
          </cell>
          <cell r="Q1542">
            <v>0</v>
          </cell>
          <cell r="R1542">
            <v>0</v>
          </cell>
          <cell r="S1542">
            <v>0</v>
          </cell>
          <cell r="T1542">
            <v>0</v>
          </cell>
          <cell r="U1542">
            <v>0</v>
          </cell>
          <cell r="V1542">
            <v>0</v>
          </cell>
          <cell r="W1542">
            <v>0</v>
          </cell>
          <cell r="X1542">
            <v>0</v>
          </cell>
          <cell r="Y1542">
            <v>0</v>
          </cell>
          <cell r="Z1542">
            <v>0</v>
          </cell>
          <cell r="AA1542">
            <v>0</v>
          </cell>
          <cell r="AB1542">
            <v>0</v>
          </cell>
          <cell r="AC1542">
            <v>0</v>
          </cell>
          <cell r="AD1542">
            <v>0</v>
          </cell>
          <cell r="AE1542">
            <v>0</v>
          </cell>
          <cell r="AF1542">
            <v>0</v>
          </cell>
          <cell r="AG1542">
            <v>0</v>
          </cell>
          <cell r="AH1542">
            <v>0</v>
          </cell>
          <cell r="AI1542">
            <v>0</v>
          </cell>
          <cell r="AJ1542" t="str">
            <v>N</v>
          </cell>
        </row>
        <row r="1543">
          <cell r="A1543" t="str">
            <v>15-03-f</v>
          </cell>
          <cell r="B1543" t="str">
            <v xml:space="preserve">Supply and Erection GI flexible pipe for wiring purpose complete 2" i/d </v>
          </cell>
          <cell r="C1543" t="str">
            <v>Rft</v>
          </cell>
          <cell r="D1543" t="str">
            <v>16.94</v>
          </cell>
          <cell r="E1543" t="str">
            <v>89.54</v>
          </cell>
          <cell r="F1543" t="str">
            <v>m</v>
          </cell>
          <cell r="G1543" t="str">
            <v>55.57</v>
          </cell>
          <cell r="H1543">
            <v>293.76</v>
          </cell>
          <cell r="I1543">
            <v>0</v>
          </cell>
          <cell r="J1543">
            <v>0</v>
          </cell>
          <cell r="K1543">
            <v>0</v>
          </cell>
          <cell r="L1543">
            <v>0</v>
          </cell>
          <cell r="M1543">
            <v>0</v>
          </cell>
          <cell r="N1543">
            <v>0</v>
          </cell>
          <cell r="O1543">
            <v>0</v>
          </cell>
          <cell r="P1543">
            <v>0</v>
          </cell>
          <cell r="Q1543">
            <v>0</v>
          </cell>
          <cell r="R1543">
            <v>0</v>
          </cell>
          <cell r="S1543">
            <v>0</v>
          </cell>
          <cell r="T1543">
            <v>0</v>
          </cell>
          <cell r="U1543">
            <v>0</v>
          </cell>
          <cell r="V1543">
            <v>0</v>
          </cell>
          <cell r="W1543">
            <v>0</v>
          </cell>
          <cell r="X1543">
            <v>0</v>
          </cell>
          <cell r="Y1543">
            <v>0</v>
          </cell>
          <cell r="Z1543">
            <v>0</v>
          </cell>
          <cell r="AA1543">
            <v>0</v>
          </cell>
          <cell r="AB1543">
            <v>0</v>
          </cell>
          <cell r="AC1543">
            <v>0</v>
          </cell>
          <cell r="AD1543">
            <v>0</v>
          </cell>
          <cell r="AE1543">
            <v>0</v>
          </cell>
          <cell r="AF1543">
            <v>0</v>
          </cell>
          <cell r="AG1543">
            <v>0</v>
          </cell>
          <cell r="AH1543">
            <v>0</v>
          </cell>
          <cell r="AI1543">
            <v>0</v>
          </cell>
          <cell r="AJ1543" t="str">
            <v>N</v>
          </cell>
        </row>
        <row r="1544">
          <cell r="A1544" t="str">
            <v>15-03-g</v>
          </cell>
          <cell r="B1544" t="str">
            <v>Supply and Erection GI flexible pipe for wiring purpose complete 3" i/d</v>
          </cell>
          <cell r="C1544" t="str">
            <v>Rft</v>
          </cell>
          <cell r="D1544" t="str">
            <v>17.48</v>
          </cell>
          <cell r="E1544" t="str">
            <v>302.64</v>
          </cell>
          <cell r="F1544" t="str">
            <v>m</v>
          </cell>
          <cell r="G1544" t="str">
            <v>57.36</v>
          </cell>
          <cell r="H1544">
            <v>992.93</v>
          </cell>
          <cell r="I1544">
            <v>0</v>
          </cell>
          <cell r="J1544">
            <v>0</v>
          </cell>
          <cell r="K1544">
            <v>0</v>
          </cell>
          <cell r="L1544">
            <v>0</v>
          </cell>
          <cell r="M1544">
            <v>0</v>
          </cell>
          <cell r="N1544">
            <v>0</v>
          </cell>
          <cell r="O1544">
            <v>0</v>
          </cell>
          <cell r="P1544">
            <v>0</v>
          </cell>
          <cell r="Q1544">
            <v>0</v>
          </cell>
          <cell r="R1544">
            <v>0</v>
          </cell>
          <cell r="S1544">
            <v>0</v>
          </cell>
          <cell r="T1544">
            <v>0</v>
          </cell>
          <cell r="U1544">
            <v>0</v>
          </cell>
          <cell r="V1544">
            <v>0</v>
          </cell>
          <cell r="W1544">
            <v>0</v>
          </cell>
          <cell r="X1544">
            <v>0</v>
          </cell>
          <cell r="Y1544">
            <v>0</v>
          </cell>
          <cell r="Z1544">
            <v>0</v>
          </cell>
          <cell r="AA1544">
            <v>0</v>
          </cell>
          <cell r="AB1544">
            <v>0</v>
          </cell>
          <cell r="AC1544">
            <v>0</v>
          </cell>
          <cell r="AD1544">
            <v>0</v>
          </cell>
          <cell r="AE1544">
            <v>0</v>
          </cell>
          <cell r="AF1544">
            <v>0</v>
          </cell>
          <cell r="AG1544">
            <v>0</v>
          </cell>
          <cell r="AH1544">
            <v>0</v>
          </cell>
          <cell r="AI1544">
            <v>0</v>
          </cell>
          <cell r="AJ1544" t="str">
            <v>N</v>
          </cell>
        </row>
        <row r="1545">
          <cell r="A1545" t="str">
            <v>15-04-a</v>
          </cell>
          <cell r="B1545" t="str">
            <v>Supply and Erection Sahl wood strip batten for wiring complete 1/2" i/d</v>
          </cell>
          <cell r="C1545" t="str">
            <v>Rft</v>
          </cell>
          <cell r="D1545" t="str">
            <v>2.34</v>
          </cell>
          <cell r="E1545" t="str">
            <v>6.36</v>
          </cell>
          <cell r="F1545" t="str">
            <v>m</v>
          </cell>
          <cell r="G1545" t="str">
            <v>7.69</v>
          </cell>
          <cell r="H1545">
            <v>20.87</v>
          </cell>
          <cell r="I1545">
            <v>0</v>
          </cell>
          <cell r="J1545">
            <v>0</v>
          </cell>
          <cell r="K1545">
            <v>0</v>
          </cell>
          <cell r="L1545">
            <v>0</v>
          </cell>
          <cell r="M1545">
            <v>0</v>
          </cell>
          <cell r="N1545">
            <v>0</v>
          </cell>
          <cell r="O1545">
            <v>0</v>
          </cell>
          <cell r="P1545">
            <v>0</v>
          </cell>
          <cell r="Q1545">
            <v>0</v>
          </cell>
          <cell r="R1545">
            <v>0</v>
          </cell>
          <cell r="S1545">
            <v>0</v>
          </cell>
          <cell r="T1545">
            <v>0</v>
          </cell>
          <cell r="U1545">
            <v>0</v>
          </cell>
          <cell r="V1545">
            <v>0</v>
          </cell>
          <cell r="W1545">
            <v>0</v>
          </cell>
          <cell r="X1545">
            <v>0</v>
          </cell>
          <cell r="Y1545">
            <v>0</v>
          </cell>
          <cell r="Z1545">
            <v>0</v>
          </cell>
          <cell r="AA1545">
            <v>0</v>
          </cell>
          <cell r="AB1545">
            <v>0</v>
          </cell>
          <cell r="AC1545">
            <v>0</v>
          </cell>
          <cell r="AD1545">
            <v>0</v>
          </cell>
          <cell r="AE1545">
            <v>0</v>
          </cell>
          <cell r="AF1545">
            <v>0</v>
          </cell>
          <cell r="AG1545">
            <v>0</v>
          </cell>
          <cell r="AH1545">
            <v>0</v>
          </cell>
          <cell r="AI1545">
            <v>0</v>
          </cell>
          <cell r="AJ1545" t="str">
            <v>N</v>
          </cell>
        </row>
        <row r="1546">
          <cell r="A1546" t="str">
            <v>15-04-b</v>
          </cell>
          <cell r="B1546" t="str">
            <v>Supply and Erection Sahl wood strip batten for wiring complete 3/4" i/d</v>
          </cell>
          <cell r="C1546" t="str">
            <v>Rft</v>
          </cell>
          <cell r="D1546" t="str">
            <v>2.34</v>
          </cell>
          <cell r="E1546" t="str">
            <v>9.64</v>
          </cell>
          <cell r="F1546" t="str">
            <v>m</v>
          </cell>
          <cell r="G1546" t="str">
            <v>7.69</v>
          </cell>
          <cell r="H1546">
            <v>31.64</v>
          </cell>
          <cell r="I1546">
            <v>0</v>
          </cell>
          <cell r="J1546">
            <v>0</v>
          </cell>
          <cell r="K1546">
            <v>0</v>
          </cell>
          <cell r="L1546">
            <v>0</v>
          </cell>
          <cell r="M1546">
            <v>0</v>
          </cell>
          <cell r="N1546">
            <v>0</v>
          </cell>
          <cell r="O1546">
            <v>0</v>
          </cell>
          <cell r="P1546">
            <v>0</v>
          </cell>
          <cell r="Q1546">
            <v>0</v>
          </cell>
          <cell r="R1546">
            <v>0</v>
          </cell>
          <cell r="S1546">
            <v>0</v>
          </cell>
          <cell r="T1546">
            <v>0</v>
          </cell>
          <cell r="U1546">
            <v>0</v>
          </cell>
          <cell r="V1546">
            <v>0</v>
          </cell>
          <cell r="W1546">
            <v>0</v>
          </cell>
          <cell r="X1546">
            <v>0</v>
          </cell>
          <cell r="Y1546">
            <v>0</v>
          </cell>
          <cell r="Z1546">
            <v>0</v>
          </cell>
          <cell r="AA1546">
            <v>0</v>
          </cell>
          <cell r="AB1546">
            <v>0</v>
          </cell>
          <cell r="AC1546">
            <v>0</v>
          </cell>
          <cell r="AD1546">
            <v>0</v>
          </cell>
          <cell r="AE1546">
            <v>0</v>
          </cell>
          <cell r="AF1546">
            <v>0</v>
          </cell>
          <cell r="AG1546">
            <v>0</v>
          </cell>
          <cell r="AH1546">
            <v>0</v>
          </cell>
          <cell r="AI1546">
            <v>0</v>
          </cell>
          <cell r="AJ1546" t="str">
            <v>N</v>
          </cell>
        </row>
        <row r="1547">
          <cell r="A1547" t="str">
            <v>15-04-c</v>
          </cell>
          <cell r="B1547" t="str">
            <v>Supply and Erection Sahl wood strip batten for wiring complete 1" i/d</v>
          </cell>
          <cell r="C1547" t="str">
            <v>Rft</v>
          </cell>
          <cell r="D1547" t="str">
            <v>2.34</v>
          </cell>
          <cell r="E1547" t="str">
            <v>16.28</v>
          </cell>
          <cell r="F1547" t="str">
            <v>m</v>
          </cell>
          <cell r="G1547" t="str">
            <v>7.69</v>
          </cell>
          <cell r="H1547">
            <v>53.42</v>
          </cell>
          <cell r="I1547">
            <v>0</v>
          </cell>
          <cell r="J1547">
            <v>0</v>
          </cell>
          <cell r="K1547">
            <v>0</v>
          </cell>
          <cell r="L1547">
            <v>0</v>
          </cell>
          <cell r="M1547">
            <v>0</v>
          </cell>
          <cell r="N1547">
            <v>0</v>
          </cell>
          <cell r="O1547">
            <v>0</v>
          </cell>
          <cell r="P1547">
            <v>0</v>
          </cell>
          <cell r="Q1547">
            <v>0</v>
          </cell>
          <cell r="R1547">
            <v>0</v>
          </cell>
          <cell r="S1547">
            <v>0</v>
          </cell>
          <cell r="T1547">
            <v>0</v>
          </cell>
          <cell r="U1547">
            <v>0</v>
          </cell>
          <cell r="V1547">
            <v>0</v>
          </cell>
          <cell r="W1547">
            <v>0</v>
          </cell>
          <cell r="X1547">
            <v>0</v>
          </cell>
          <cell r="Y1547">
            <v>0</v>
          </cell>
          <cell r="Z1547">
            <v>0</v>
          </cell>
          <cell r="AA1547">
            <v>0</v>
          </cell>
          <cell r="AB1547">
            <v>0</v>
          </cell>
          <cell r="AC1547">
            <v>0</v>
          </cell>
          <cell r="AD1547">
            <v>0</v>
          </cell>
          <cell r="AE1547">
            <v>0</v>
          </cell>
          <cell r="AF1547">
            <v>0</v>
          </cell>
          <cell r="AG1547">
            <v>0</v>
          </cell>
          <cell r="AH1547">
            <v>0</v>
          </cell>
          <cell r="AI1547">
            <v>0</v>
          </cell>
          <cell r="AJ1547" t="str">
            <v>N</v>
          </cell>
        </row>
        <row r="1548">
          <cell r="A1548" t="str">
            <v>15-05-a</v>
          </cell>
          <cell r="B1548" t="str">
            <v>Supply and Erection single core PVC insulated copper conductor 250/440 V grade cable : 3/0.029"</v>
          </cell>
          <cell r="C1548" t="str">
            <v>Rft</v>
          </cell>
          <cell r="D1548" t="str">
            <v>3.43</v>
          </cell>
          <cell r="E1548" t="str">
            <v>9.45</v>
          </cell>
          <cell r="F1548" t="str">
            <v>m</v>
          </cell>
          <cell r="G1548" t="str">
            <v>11.24</v>
          </cell>
          <cell r="H1548">
            <v>31.01</v>
          </cell>
          <cell r="I1548">
            <v>0</v>
          </cell>
          <cell r="J1548">
            <v>0</v>
          </cell>
          <cell r="K1548">
            <v>0</v>
          </cell>
          <cell r="L1548">
            <v>0</v>
          </cell>
          <cell r="M1548">
            <v>0</v>
          </cell>
          <cell r="N1548">
            <v>0</v>
          </cell>
          <cell r="O1548">
            <v>0</v>
          </cell>
          <cell r="P1548">
            <v>0</v>
          </cell>
          <cell r="Q1548">
            <v>0</v>
          </cell>
          <cell r="R1548">
            <v>0</v>
          </cell>
          <cell r="S1548">
            <v>0</v>
          </cell>
          <cell r="T1548">
            <v>0</v>
          </cell>
          <cell r="U1548">
            <v>0</v>
          </cell>
          <cell r="V1548">
            <v>0</v>
          </cell>
          <cell r="W1548">
            <v>0</v>
          </cell>
          <cell r="X1548">
            <v>0</v>
          </cell>
          <cell r="Y1548">
            <v>0</v>
          </cell>
          <cell r="Z1548">
            <v>0</v>
          </cell>
          <cell r="AA1548">
            <v>0</v>
          </cell>
          <cell r="AB1548">
            <v>0</v>
          </cell>
          <cell r="AC1548">
            <v>0</v>
          </cell>
          <cell r="AD1548">
            <v>0</v>
          </cell>
          <cell r="AE1548">
            <v>0</v>
          </cell>
          <cell r="AF1548">
            <v>0</v>
          </cell>
          <cell r="AG1548">
            <v>0</v>
          </cell>
          <cell r="AH1548">
            <v>0</v>
          </cell>
          <cell r="AI1548">
            <v>0</v>
          </cell>
          <cell r="AJ1548" t="str">
            <v>N</v>
          </cell>
        </row>
        <row r="1549">
          <cell r="A1549" t="str">
            <v>15-05-b</v>
          </cell>
          <cell r="B1549" t="str">
            <v>Supply and Erection single core PVC insulated copper conductor 250/440 V grade cable : 3/0.036"</v>
          </cell>
          <cell r="C1549" t="str">
            <v>Rft</v>
          </cell>
          <cell r="D1549" t="str">
            <v>3.44</v>
          </cell>
          <cell r="E1549" t="str">
            <v>12.35</v>
          </cell>
          <cell r="F1549" t="str">
            <v>m</v>
          </cell>
          <cell r="G1549" t="str">
            <v>11.29</v>
          </cell>
          <cell r="H1549">
            <v>40.5</v>
          </cell>
          <cell r="I1549">
            <v>0</v>
          </cell>
          <cell r="J1549">
            <v>0</v>
          </cell>
          <cell r="K1549">
            <v>0</v>
          </cell>
          <cell r="L1549">
            <v>0</v>
          </cell>
          <cell r="M1549">
            <v>0</v>
          </cell>
          <cell r="N1549">
            <v>0</v>
          </cell>
          <cell r="O1549">
            <v>0</v>
          </cell>
          <cell r="P1549">
            <v>0</v>
          </cell>
          <cell r="Q1549">
            <v>0</v>
          </cell>
          <cell r="R1549">
            <v>0</v>
          </cell>
          <cell r="S1549">
            <v>0</v>
          </cell>
          <cell r="T1549">
            <v>0</v>
          </cell>
          <cell r="U1549">
            <v>0</v>
          </cell>
          <cell r="V1549">
            <v>0</v>
          </cell>
          <cell r="W1549">
            <v>0</v>
          </cell>
          <cell r="X1549">
            <v>0</v>
          </cell>
          <cell r="Y1549">
            <v>0</v>
          </cell>
          <cell r="Z1549">
            <v>0</v>
          </cell>
          <cell r="AA1549">
            <v>0</v>
          </cell>
          <cell r="AB1549">
            <v>0</v>
          </cell>
          <cell r="AC1549">
            <v>0</v>
          </cell>
          <cell r="AD1549">
            <v>0</v>
          </cell>
          <cell r="AE1549">
            <v>0</v>
          </cell>
          <cell r="AF1549">
            <v>0</v>
          </cell>
          <cell r="AG1549">
            <v>0</v>
          </cell>
          <cell r="AH1549">
            <v>0</v>
          </cell>
          <cell r="AI1549">
            <v>0</v>
          </cell>
          <cell r="AJ1549" t="str">
            <v>N</v>
          </cell>
        </row>
        <row r="1550">
          <cell r="A1550" t="str">
            <v>15-05-c</v>
          </cell>
          <cell r="B1550" t="str">
            <v>Supply and Erection single core PVC insulated copper conductor 250/440 V grade cable : 7/0.029"</v>
          </cell>
          <cell r="C1550" t="str">
            <v>Rft</v>
          </cell>
          <cell r="D1550" t="str">
            <v>3.22</v>
          </cell>
          <cell r="E1550" t="str">
            <v>16.20</v>
          </cell>
          <cell r="F1550" t="str">
            <v>m</v>
          </cell>
          <cell r="G1550" t="str">
            <v>10.58</v>
          </cell>
          <cell r="H1550">
            <v>53.13</v>
          </cell>
          <cell r="I1550">
            <v>0</v>
          </cell>
          <cell r="J1550">
            <v>0</v>
          </cell>
          <cell r="K1550">
            <v>0</v>
          </cell>
          <cell r="L1550">
            <v>0</v>
          </cell>
          <cell r="M1550">
            <v>0</v>
          </cell>
          <cell r="N1550">
            <v>0</v>
          </cell>
          <cell r="O1550">
            <v>0</v>
          </cell>
          <cell r="P1550">
            <v>0</v>
          </cell>
          <cell r="Q1550">
            <v>0</v>
          </cell>
          <cell r="R1550">
            <v>0</v>
          </cell>
          <cell r="S1550">
            <v>0</v>
          </cell>
          <cell r="T1550">
            <v>0</v>
          </cell>
          <cell r="U1550">
            <v>0</v>
          </cell>
          <cell r="V1550">
            <v>0</v>
          </cell>
          <cell r="W1550">
            <v>0</v>
          </cell>
          <cell r="X1550">
            <v>0</v>
          </cell>
          <cell r="Y1550">
            <v>0</v>
          </cell>
          <cell r="Z1550">
            <v>0</v>
          </cell>
          <cell r="AA1550">
            <v>0</v>
          </cell>
          <cell r="AB1550">
            <v>0</v>
          </cell>
          <cell r="AC1550">
            <v>0</v>
          </cell>
          <cell r="AD1550">
            <v>0</v>
          </cell>
          <cell r="AE1550">
            <v>0</v>
          </cell>
          <cell r="AF1550">
            <v>0</v>
          </cell>
          <cell r="AG1550">
            <v>0</v>
          </cell>
          <cell r="AH1550">
            <v>0</v>
          </cell>
          <cell r="AI1550">
            <v>0</v>
          </cell>
          <cell r="AJ1550" t="str">
            <v>N</v>
          </cell>
        </row>
        <row r="1551">
          <cell r="A1551" t="str">
            <v>15-05-d</v>
          </cell>
          <cell r="B1551" t="str">
            <v>Supply and Erection single core PVC insulated copper conductor 250/440 V grade cable : 7/0.036"</v>
          </cell>
          <cell r="C1551" t="str">
            <v>Rft</v>
          </cell>
          <cell r="D1551" t="str">
            <v>3.22</v>
          </cell>
          <cell r="E1551" t="str">
            <v>22.50</v>
          </cell>
          <cell r="F1551" t="str">
            <v>m</v>
          </cell>
          <cell r="G1551" t="str">
            <v>10.58</v>
          </cell>
          <cell r="H1551">
            <v>73.819999999999993</v>
          </cell>
          <cell r="I1551">
            <v>0</v>
          </cell>
          <cell r="J1551">
            <v>0</v>
          </cell>
          <cell r="K1551">
            <v>0</v>
          </cell>
          <cell r="L1551">
            <v>0</v>
          </cell>
          <cell r="M1551">
            <v>0</v>
          </cell>
          <cell r="N1551">
            <v>0</v>
          </cell>
          <cell r="O1551">
            <v>0</v>
          </cell>
          <cell r="P1551">
            <v>0</v>
          </cell>
          <cell r="Q1551">
            <v>0</v>
          </cell>
          <cell r="R1551">
            <v>0</v>
          </cell>
          <cell r="S1551">
            <v>0</v>
          </cell>
          <cell r="T1551">
            <v>0</v>
          </cell>
          <cell r="U1551">
            <v>0</v>
          </cell>
          <cell r="V1551">
            <v>0</v>
          </cell>
          <cell r="W1551">
            <v>0</v>
          </cell>
          <cell r="X1551">
            <v>0</v>
          </cell>
          <cell r="Y1551">
            <v>0</v>
          </cell>
          <cell r="Z1551">
            <v>0</v>
          </cell>
          <cell r="AA1551">
            <v>0</v>
          </cell>
          <cell r="AB1551">
            <v>0</v>
          </cell>
          <cell r="AC1551">
            <v>0</v>
          </cell>
          <cell r="AD1551">
            <v>0</v>
          </cell>
          <cell r="AE1551">
            <v>0</v>
          </cell>
          <cell r="AF1551">
            <v>0</v>
          </cell>
          <cell r="AG1551">
            <v>0</v>
          </cell>
          <cell r="AH1551">
            <v>0</v>
          </cell>
          <cell r="AI1551">
            <v>0</v>
          </cell>
          <cell r="AJ1551" t="str">
            <v>N</v>
          </cell>
        </row>
        <row r="1552">
          <cell r="A1552" t="str">
            <v>15-05-e</v>
          </cell>
          <cell r="B1552" t="str">
            <v>Supply and Erection single core PVC insulated copper conductor 250/440 V grade cable : 7/0.044"</v>
          </cell>
          <cell r="C1552" t="str">
            <v>Rft</v>
          </cell>
          <cell r="D1552" t="str">
            <v>8.06</v>
          </cell>
          <cell r="E1552" t="str">
            <v>36.03</v>
          </cell>
          <cell r="F1552" t="str">
            <v>m</v>
          </cell>
          <cell r="G1552" t="str">
            <v>26.45</v>
          </cell>
          <cell r="H1552">
            <v>118.19</v>
          </cell>
          <cell r="I1552">
            <v>0</v>
          </cell>
          <cell r="J1552">
            <v>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cell r="AF1552">
            <v>0</v>
          </cell>
          <cell r="AG1552">
            <v>0</v>
          </cell>
          <cell r="AH1552">
            <v>0</v>
          </cell>
          <cell r="AI1552">
            <v>0</v>
          </cell>
          <cell r="AJ1552" t="str">
            <v>N</v>
          </cell>
        </row>
        <row r="1553">
          <cell r="A1553" t="str">
            <v>15-05-f</v>
          </cell>
          <cell r="B1553" t="str">
            <v>Supply and Erection single core PVC insulated copper conductor 250/440 V grade cable : 7/0.064"</v>
          </cell>
          <cell r="C1553" t="str">
            <v>Rft</v>
          </cell>
          <cell r="D1553" t="str">
            <v>12.09</v>
          </cell>
          <cell r="E1553" t="str">
            <v>82.12</v>
          </cell>
          <cell r="F1553" t="str">
            <v>m</v>
          </cell>
          <cell r="G1553" t="str">
            <v>39.67</v>
          </cell>
          <cell r="H1553">
            <v>269.44</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cell r="AF1553">
            <v>0</v>
          </cell>
          <cell r="AG1553">
            <v>0</v>
          </cell>
          <cell r="AH1553">
            <v>0</v>
          </cell>
          <cell r="AI1553">
            <v>0</v>
          </cell>
          <cell r="AJ1553" t="str">
            <v>N</v>
          </cell>
        </row>
        <row r="1554">
          <cell r="A1554" t="str">
            <v>15-05-g</v>
          </cell>
          <cell r="B1554" t="str">
            <v>Supply and Erection single core PVC insulated copper conductor 250/440 V grade cable : 19/0.064"</v>
          </cell>
          <cell r="C1554" t="str">
            <v>Rft</v>
          </cell>
          <cell r="D1554" t="str">
            <v>20.15</v>
          </cell>
          <cell r="E1554" t="str">
            <v>194.15</v>
          </cell>
          <cell r="F1554" t="str">
            <v>m</v>
          </cell>
          <cell r="G1554" t="str">
            <v>66.13</v>
          </cell>
          <cell r="H1554">
            <v>636.98</v>
          </cell>
          <cell r="I1554">
            <v>0</v>
          </cell>
          <cell r="J1554">
            <v>0</v>
          </cell>
          <cell r="K1554">
            <v>0</v>
          </cell>
          <cell r="L1554">
            <v>0</v>
          </cell>
          <cell r="M1554">
            <v>0</v>
          </cell>
          <cell r="N1554">
            <v>0</v>
          </cell>
          <cell r="O1554">
            <v>0</v>
          </cell>
          <cell r="P1554">
            <v>0</v>
          </cell>
          <cell r="Q1554">
            <v>0</v>
          </cell>
          <cell r="R1554">
            <v>0</v>
          </cell>
          <cell r="S1554">
            <v>0</v>
          </cell>
          <cell r="T1554">
            <v>0</v>
          </cell>
          <cell r="U1554">
            <v>0</v>
          </cell>
          <cell r="V1554">
            <v>0</v>
          </cell>
          <cell r="W1554">
            <v>0</v>
          </cell>
          <cell r="X1554">
            <v>0</v>
          </cell>
          <cell r="Y1554">
            <v>0</v>
          </cell>
          <cell r="Z1554">
            <v>0</v>
          </cell>
          <cell r="AA1554">
            <v>0</v>
          </cell>
          <cell r="AB1554">
            <v>0</v>
          </cell>
          <cell r="AC1554">
            <v>0</v>
          </cell>
          <cell r="AD1554">
            <v>0</v>
          </cell>
          <cell r="AE1554">
            <v>0</v>
          </cell>
          <cell r="AF1554">
            <v>0</v>
          </cell>
          <cell r="AG1554">
            <v>0</v>
          </cell>
          <cell r="AH1554">
            <v>0</v>
          </cell>
          <cell r="AI1554">
            <v>0</v>
          </cell>
          <cell r="AJ1554" t="str">
            <v>N</v>
          </cell>
        </row>
        <row r="1555">
          <cell r="A1555" t="str">
            <v>15-06-a</v>
          </cell>
          <cell r="B1555" t="str">
            <v>Supply and Erection single core PVC insulated+sheathed copper conductor 250/440 V grade cable : 3/0.029"</v>
          </cell>
          <cell r="C1555" t="str">
            <v>Rft</v>
          </cell>
          <cell r="D1555" t="str">
            <v>5.64</v>
          </cell>
          <cell r="E1555" t="str">
            <v>11.87</v>
          </cell>
          <cell r="F1555" t="str">
            <v>m</v>
          </cell>
          <cell r="G1555" t="str">
            <v>18.51</v>
          </cell>
          <cell r="H1555">
            <v>38.96</v>
          </cell>
          <cell r="I1555">
            <v>0</v>
          </cell>
          <cell r="J1555">
            <v>0</v>
          </cell>
          <cell r="K1555">
            <v>0</v>
          </cell>
          <cell r="L1555">
            <v>0</v>
          </cell>
          <cell r="M1555">
            <v>0</v>
          </cell>
          <cell r="N1555">
            <v>0</v>
          </cell>
          <cell r="O1555">
            <v>0</v>
          </cell>
          <cell r="P1555">
            <v>0</v>
          </cell>
          <cell r="Q1555">
            <v>0</v>
          </cell>
          <cell r="R1555">
            <v>0</v>
          </cell>
          <cell r="S1555">
            <v>0</v>
          </cell>
          <cell r="T1555">
            <v>0</v>
          </cell>
          <cell r="U1555">
            <v>0</v>
          </cell>
          <cell r="V1555">
            <v>0</v>
          </cell>
          <cell r="W1555">
            <v>0</v>
          </cell>
          <cell r="X1555">
            <v>0</v>
          </cell>
          <cell r="Y1555">
            <v>0</v>
          </cell>
          <cell r="Z1555">
            <v>0</v>
          </cell>
          <cell r="AA1555">
            <v>0</v>
          </cell>
          <cell r="AB1555">
            <v>0</v>
          </cell>
          <cell r="AC1555">
            <v>0</v>
          </cell>
          <cell r="AD1555">
            <v>0</v>
          </cell>
          <cell r="AE1555">
            <v>0</v>
          </cell>
          <cell r="AF1555">
            <v>0</v>
          </cell>
          <cell r="AG1555">
            <v>0</v>
          </cell>
          <cell r="AH1555">
            <v>0</v>
          </cell>
          <cell r="AI1555">
            <v>0</v>
          </cell>
          <cell r="AJ1555" t="str">
            <v>N</v>
          </cell>
        </row>
        <row r="1556">
          <cell r="A1556" t="str">
            <v>15-06-b</v>
          </cell>
          <cell r="B1556" t="str">
            <v>Supply and Erection single core PVC insulated+sheathed copper conductor 250/440 V grade cable : 3/0.036"</v>
          </cell>
          <cell r="C1556" t="str">
            <v>Rft</v>
          </cell>
          <cell r="D1556" t="str">
            <v>5.64</v>
          </cell>
          <cell r="E1556" t="str">
            <v>14.84</v>
          </cell>
          <cell r="F1556" t="str">
            <v>m</v>
          </cell>
          <cell r="G1556" t="str">
            <v>18.51</v>
          </cell>
          <cell r="H1556">
            <v>48.68</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cell r="AF1556">
            <v>0</v>
          </cell>
          <cell r="AG1556">
            <v>0</v>
          </cell>
          <cell r="AH1556">
            <v>0</v>
          </cell>
          <cell r="AI1556">
            <v>0</v>
          </cell>
          <cell r="AJ1556" t="str">
            <v>N</v>
          </cell>
        </row>
        <row r="1557">
          <cell r="A1557" t="str">
            <v>15-06-c</v>
          </cell>
          <cell r="B1557" t="str">
            <v>Supply and Erection single core PVC insulated+sheathed copper conductor 250/440 V grade cable : 7/0.029"</v>
          </cell>
          <cell r="C1557" t="str">
            <v>Rft</v>
          </cell>
          <cell r="D1557" t="str">
            <v>6.45</v>
          </cell>
          <cell r="E1557" t="str">
            <v>19.82</v>
          </cell>
          <cell r="F1557" t="str">
            <v>m</v>
          </cell>
          <cell r="G1557" t="str">
            <v>21.15</v>
          </cell>
          <cell r="H1557">
            <v>65.02</v>
          </cell>
          <cell r="I1557">
            <v>0</v>
          </cell>
          <cell r="J1557">
            <v>0</v>
          </cell>
          <cell r="K1557">
            <v>0</v>
          </cell>
          <cell r="L1557">
            <v>0</v>
          </cell>
          <cell r="M1557">
            <v>0</v>
          </cell>
          <cell r="N1557">
            <v>0</v>
          </cell>
          <cell r="O1557">
            <v>0</v>
          </cell>
          <cell r="P1557">
            <v>0</v>
          </cell>
          <cell r="Q1557">
            <v>0</v>
          </cell>
          <cell r="R1557">
            <v>0</v>
          </cell>
          <cell r="S1557">
            <v>0</v>
          </cell>
          <cell r="T1557">
            <v>0</v>
          </cell>
          <cell r="U1557">
            <v>0</v>
          </cell>
          <cell r="V1557">
            <v>0</v>
          </cell>
          <cell r="W1557">
            <v>0</v>
          </cell>
          <cell r="X1557">
            <v>0</v>
          </cell>
          <cell r="Y1557">
            <v>0</v>
          </cell>
          <cell r="Z1557">
            <v>0</v>
          </cell>
          <cell r="AA1557">
            <v>0</v>
          </cell>
          <cell r="AB1557">
            <v>0</v>
          </cell>
          <cell r="AC1557">
            <v>0</v>
          </cell>
          <cell r="AD1557">
            <v>0</v>
          </cell>
          <cell r="AE1557">
            <v>0</v>
          </cell>
          <cell r="AF1557">
            <v>0</v>
          </cell>
          <cell r="AG1557">
            <v>0</v>
          </cell>
          <cell r="AH1557">
            <v>0</v>
          </cell>
          <cell r="AI1557">
            <v>0</v>
          </cell>
          <cell r="AJ1557" t="str">
            <v>N</v>
          </cell>
        </row>
        <row r="1558">
          <cell r="A1558" t="str">
            <v>15-06-d</v>
          </cell>
          <cell r="B1558" t="str">
            <v>Supply and Erection single core PVC insulated+sheathed copper conductor 250/440 V grade cable : 7/0.036"</v>
          </cell>
          <cell r="C1558" t="str">
            <v>Rft</v>
          </cell>
          <cell r="D1558" t="str">
            <v>6.45</v>
          </cell>
          <cell r="E1558" t="str">
            <v>27.54</v>
          </cell>
          <cell r="F1558" t="str">
            <v>m</v>
          </cell>
          <cell r="G1558" t="str">
            <v>21.15</v>
          </cell>
          <cell r="H1558">
            <v>90.35</v>
          </cell>
          <cell r="I1558">
            <v>0</v>
          </cell>
          <cell r="J1558">
            <v>0</v>
          </cell>
          <cell r="K1558">
            <v>0</v>
          </cell>
          <cell r="L1558">
            <v>0</v>
          </cell>
          <cell r="M1558">
            <v>0</v>
          </cell>
          <cell r="N1558">
            <v>0</v>
          </cell>
          <cell r="O1558">
            <v>0</v>
          </cell>
          <cell r="P1558">
            <v>0</v>
          </cell>
          <cell r="Q1558">
            <v>0</v>
          </cell>
          <cell r="R1558">
            <v>0</v>
          </cell>
          <cell r="S1558">
            <v>0</v>
          </cell>
          <cell r="T1558">
            <v>0</v>
          </cell>
          <cell r="U1558">
            <v>0</v>
          </cell>
          <cell r="V1558">
            <v>0</v>
          </cell>
          <cell r="W1558">
            <v>0</v>
          </cell>
          <cell r="X1558">
            <v>0</v>
          </cell>
          <cell r="Y1558">
            <v>0</v>
          </cell>
          <cell r="Z1558">
            <v>0</v>
          </cell>
          <cell r="AA1558">
            <v>0</v>
          </cell>
          <cell r="AB1558">
            <v>0</v>
          </cell>
          <cell r="AC1558">
            <v>0</v>
          </cell>
          <cell r="AD1558">
            <v>0</v>
          </cell>
          <cell r="AE1558">
            <v>0</v>
          </cell>
          <cell r="AF1558">
            <v>0</v>
          </cell>
          <cell r="AG1558">
            <v>0</v>
          </cell>
          <cell r="AH1558">
            <v>0</v>
          </cell>
          <cell r="AI1558">
            <v>0</v>
          </cell>
          <cell r="AJ1558" t="str">
            <v>N</v>
          </cell>
        </row>
        <row r="1559">
          <cell r="A1559" t="str">
            <v>15-06-e</v>
          </cell>
          <cell r="B1559" t="str">
            <v>Supply and Erection single core PVC insulated+sheathed copper conductor 250/440 V grade cable : 7/0.044"</v>
          </cell>
          <cell r="C1559" t="str">
            <v>Rft</v>
          </cell>
          <cell r="D1559" t="str">
            <v>10.48</v>
          </cell>
          <cell r="E1559" t="str">
            <v>40.76</v>
          </cell>
          <cell r="F1559" t="str">
            <v>m</v>
          </cell>
          <cell r="G1559" t="str">
            <v>34.38</v>
          </cell>
          <cell r="H1559">
            <v>133.74</v>
          </cell>
          <cell r="I1559">
            <v>0</v>
          </cell>
          <cell r="J1559">
            <v>0</v>
          </cell>
          <cell r="K1559">
            <v>0</v>
          </cell>
          <cell r="L1559">
            <v>0</v>
          </cell>
          <cell r="M1559">
            <v>0</v>
          </cell>
          <cell r="N1559">
            <v>0</v>
          </cell>
          <cell r="O1559">
            <v>0</v>
          </cell>
          <cell r="P1559">
            <v>0</v>
          </cell>
          <cell r="Q1559">
            <v>0</v>
          </cell>
          <cell r="R1559">
            <v>0</v>
          </cell>
          <cell r="S1559">
            <v>0</v>
          </cell>
          <cell r="T1559">
            <v>0</v>
          </cell>
          <cell r="U1559">
            <v>0</v>
          </cell>
          <cell r="V1559">
            <v>0</v>
          </cell>
          <cell r="W1559">
            <v>0</v>
          </cell>
          <cell r="X1559">
            <v>0</v>
          </cell>
          <cell r="Y1559">
            <v>0</v>
          </cell>
          <cell r="Z1559">
            <v>0</v>
          </cell>
          <cell r="AA1559">
            <v>0</v>
          </cell>
          <cell r="AB1559">
            <v>0</v>
          </cell>
          <cell r="AC1559">
            <v>0</v>
          </cell>
          <cell r="AD1559">
            <v>0</v>
          </cell>
          <cell r="AE1559">
            <v>0</v>
          </cell>
          <cell r="AF1559">
            <v>0</v>
          </cell>
          <cell r="AG1559">
            <v>0</v>
          </cell>
          <cell r="AH1559">
            <v>0</v>
          </cell>
          <cell r="AI1559">
            <v>0</v>
          </cell>
          <cell r="AJ1559" t="str">
            <v>N</v>
          </cell>
        </row>
        <row r="1560">
          <cell r="A1560" t="str">
            <v>15-06-f</v>
          </cell>
          <cell r="B1560" t="str">
            <v>Supply and Erection single core PVC insulated+sheathed copper conductor 250/440 V grade cable : 7/0.064"</v>
          </cell>
          <cell r="C1560" t="str">
            <v>Rft</v>
          </cell>
          <cell r="D1560" t="str">
            <v>16.12</v>
          </cell>
          <cell r="E1560" t="str">
            <v>67.34</v>
          </cell>
          <cell r="F1560" t="str">
            <v>m</v>
          </cell>
          <cell r="G1560" t="str">
            <v>52.90</v>
          </cell>
          <cell r="H1560">
            <v>220.95</v>
          </cell>
          <cell r="I1560">
            <v>0</v>
          </cell>
          <cell r="J1560">
            <v>0</v>
          </cell>
          <cell r="K1560">
            <v>0</v>
          </cell>
          <cell r="L1560">
            <v>0</v>
          </cell>
          <cell r="M1560">
            <v>0</v>
          </cell>
          <cell r="N1560">
            <v>0</v>
          </cell>
          <cell r="O1560">
            <v>0</v>
          </cell>
          <cell r="P1560">
            <v>0</v>
          </cell>
          <cell r="Q1560">
            <v>0</v>
          </cell>
          <cell r="R1560">
            <v>0</v>
          </cell>
          <cell r="S1560">
            <v>0</v>
          </cell>
          <cell r="T1560">
            <v>0</v>
          </cell>
          <cell r="U1560">
            <v>0</v>
          </cell>
          <cell r="V1560">
            <v>0</v>
          </cell>
          <cell r="W1560">
            <v>0</v>
          </cell>
          <cell r="X1560">
            <v>0</v>
          </cell>
          <cell r="Y1560">
            <v>0</v>
          </cell>
          <cell r="Z1560">
            <v>0</v>
          </cell>
          <cell r="AA1560">
            <v>0</v>
          </cell>
          <cell r="AB1560">
            <v>0</v>
          </cell>
          <cell r="AC1560">
            <v>0</v>
          </cell>
          <cell r="AD1560">
            <v>0</v>
          </cell>
          <cell r="AE1560">
            <v>0</v>
          </cell>
          <cell r="AF1560">
            <v>0</v>
          </cell>
          <cell r="AG1560">
            <v>0</v>
          </cell>
          <cell r="AH1560">
            <v>0</v>
          </cell>
          <cell r="AI1560">
            <v>0</v>
          </cell>
          <cell r="AJ1560" t="str">
            <v>N</v>
          </cell>
        </row>
        <row r="1561">
          <cell r="A1561" t="str">
            <v>15-07-a</v>
          </cell>
          <cell r="B1561" t="str">
            <v>Supply and Erection single core PVC insulated &amp; sheathed copper conductor, 660/1 100V cable : 7/0.064"</v>
          </cell>
          <cell r="C1561" t="str">
            <v>Rft</v>
          </cell>
          <cell r="D1561" t="str">
            <v>16.12</v>
          </cell>
          <cell r="E1561" t="str">
            <v>82.14</v>
          </cell>
          <cell r="F1561" t="str">
            <v>m</v>
          </cell>
          <cell r="G1561" t="str">
            <v>52.90</v>
          </cell>
          <cell r="H1561">
            <v>269.5</v>
          </cell>
          <cell r="I1561">
            <v>0</v>
          </cell>
          <cell r="J1561">
            <v>0</v>
          </cell>
          <cell r="K1561">
            <v>0</v>
          </cell>
          <cell r="L1561">
            <v>0</v>
          </cell>
          <cell r="M1561">
            <v>0</v>
          </cell>
          <cell r="N1561">
            <v>0</v>
          </cell>
          <cell r="O1561">
            <v>0</v>
          </cell>
          <cell r="P1561">
            <v>0</v>
          </cell>
          <cell r="Q1561">
            <v>0</v>
          </cell>
          <cell r="R1561">
            <v>0</v>
          </cell>
          <cell r="S1561">
            <v>0</v>
          </cell>
          <cell r="T1561">
            <v>0</v>
          </cell>
          <cell r="U1561">
            <v>0</v>
          </cell>
          <cell r="V1561">
            <v>0</v>
          </cell>
          <cell r="W1561">
            <v>0</v>
          </cell>
          <cell r="X1561">
            <v>0</v>
          </cell>
          <cell r="Y1561">
            <v>0</v>
          </cell>
          <cell r="Z1561">
            <v>0</v>
          </cell>
          <cell r="AA1561">
            <v>0</v>
          </cell>
          <cell r="AB1561">
            <v>0</v>
          </cell>
          <cell r="AC1561">
            <v>0</v>
          </cell>
          <cell r="AD1561">
            <v>0</v>
          </cell>
          <cell r="AE1561">
            <v>0</v>
          </cell>
          <cell r="AF1561">
            <v>0</v>
          </cell>
          <cell r="AG1561">
            <v>0</v>
          </cell>
          <cell r="AH1561">
            <v>0</v>
          </cell>
          <cell r="AI1561">
            <v>0</v>
          </cell>
          <cell r="AJ1561" t="str">
            <v>N</v>
          </cell>
        </row>
        <row r="1562">
          <cell r="A1562" t="str">
            <v>15-07-b</v>
          </cell>
          <cell r="B1562" t="str">
            <v>Supply and Erection single core PVC insulated &amp; sheathed copper conductor, 660/1 100V cable : 19/0.052"</v>
          </cell>
          <cell r="C1562" t="str">
            <v>Rft</v>
          </cell>
          <cell r="D1562" t="str">
            <v>27.40</v>
          </cell>
          <cell r="E1562" t="str">
            <v>152.52</v>
          </cell>
          <cell r="F1562" t="str">
            <v>m</v>
          </cell>
          <cell r="G1562" t="str">
            <v>89.91</v>
          </cell>
          <cell r="H1562">
            <v>500.39</v>
          </cell>
          <cell r="I1562">
            <v>0</v>
          </cell>
          <cell r="J1562">
            <v>0</v>
          </cell>
          <cell r="K1562">
            <v>0</v>
          </cell>
          <cell r="L1562">
            <v>0</v>
          </cell>
          <cell r="M1562">
            <v>0</v>
          </cell>
          <cell r="N1562">
            <v>0</v>
          </cell>
          <cell r="O1562">
            <v>0</v>
          </cell>
          <cell r="P1562">
            <v>0</v>
          </cell>
          <cell r="Q1562">
            <v>0</v>
          </cell>
          <cell r="R1562">
            <v>0</v>
          </cell>
          <cell r="S1562">
            <v>0</v>
          </cell>
          <cell r="T1562">
            <v>0</v>
          </cell>
          <cell r="U1562">
            <v>0</v>
          </cell>
          <cell r="V1562">
            <v>0</v>
          </cell>
          <cell r="W1562">
            <v>0</v>
          </cell>
          <cell r="X1562">
            <v>0</v>
          </cell>
          <cell r="Y1562">
            <v>0</v>
          </cell>
          <cell r="Z1562">
            <v>0</v>
          </cell>
          <cell r="AA1562">
            <v>0</v>
          </cell>
          <cell r="AB1562">
            <v>0</v>
          </cell>
          <cell r="AC1562">
            <v>0</v>
          </cell>
          <cell r="AD1562">
            <v>0</v>
          </cell>
          <cell r="AE1562">
            <v>0</v>
          </cell>
          <cell r="AF1562">
            <v>0</v>
          </cell>
          <cell r="AG1562">
            <v>0</v>
          </cell>
          <cell r="AH1562">
            <v>0</v>
          </cell>
          <cell r="AI1562">
            <v>0</v>
          </cell>
          <cell r="AJ1562" t="str">
            <v>N</v>
          </cell>
        </row>
        <row r="1563">
          <cell r="A1563" t="str">
            <v>15-07-c</v>
          </cell>
          <cell r="B1563" t="str">
            <v>Supply and Erection single core PVC insulated &amp; sheathed copper conductor, 660/1 100V cable : 19/0.064"</v>
          </cell>
          <cell r="C1563" t="str">
            <v>Rft</v>
          </cell>
          <cell r="D1563" t="str">
            <v>27.40</v>
          </cell>
          <cell r="E1563" t="str">
            <v>177.17</v>
          </cell>
          <cell r="F1563" t="str">
            <v>m</v>
          </cell>
          <cell r="G1563" t="str">
            <v>89.91</v>
          </cell>
          <cell r="H1563">
            <v>581.25</v>
          </cell>
          <cell r="I1563">
            <v>0</v>
          </cell>
          <cell r="J1563">
            <v>0</v>
          </cell>
          <cell r="K1563">
            <v>0</v>
          </cell>
          <cell r="L1563">
            <v>0</v>
          </cell>
          <cell r="M1563">
            <v>0</v>
          </cell>
          <cell r="N1563">
            <v>0</v>
          </cell>
          <cell r="O1563">
            <v>0</v>
          </cell>
          <cell r="P1563">
            <v>0</v>
          </cell>
          <cell r="Q1563">
            <v>0</v>
          </cell>
          <cell r="R1563">
            <v>0</v>
          </cell>
          <cell r="S1563">
            <v>0</v>
          </cell>
          <cell r="T1563">
            <v>0</v>
          </cell>
          <cell r="U1563">
            <v>0</v>
          </cell>
          <cell r="V1563">
            <v>0</v>
          </cell>
          <cell r="W1563">
            <v>0</v>
          </cell>
          <cell r="X1563">
            <v>0</v>
          </cell>
          <cell r="Y1563">
            <v>0</v>
          </cell>
          <cell r="Z1563">
            <v>0</v>
          </cell>
          <cell r="AA1563">
            <v>0</v>
          </cell>
          <cell r="AB1563">
            <v>0</v>
          </cell>
          <cell r="AC1563">
            <v>0</v>
          </cell>
          <cell r="AD1563">
            <v>0</v>
          </cell>
          <cell r="AE1563">
            <v>0</v>
          </cell>
          <cell r="AF1563">
            <v>0</v>
          </cell>
          <cell r="AG1563">
            <v>0</v>
          </cell>
          <cell r="AH1563">
            <v>0</v>
          </cell>
          <cell r="AI1563">
            <v>0</v>
          </cell>
          <cell r="AJ1563" t="str">
            <v>N</v>
          </cell>
        </row>
        <row r="1564">
          <cell r="A1564" t="str">
            <v>15-07-d</v>
          </cell>
          <cell r="B1564" t="str">
            <v>Supply and Erection single core PVC insulated &amp; sheathed copper conductor, 660/1 100V cable : 19/0.083"</v>
          </cell>
          <cell r="C1564" t="str">
            <v>Rft</v>
          </cell>
          <cell r="D1564" t="str">
            <v>40.31</v>
          </cell>
          <cell r="E1564" t="str">
            <v>317.55</v>
          </cell>
          <cell r="F1564" t="str">
            <v>m</v>
          </cell>
          <cell r="G1564" t="str">
            <v>132.26</v>
          </cell>
          <cell r="H1564">
            <v>1041.82</v>
          </cell>
          <cell r="I1564">
            <v>0</v>
          </cell>
          <cell r="J1564">
            <v>0</v>
          </cell>
          <cell r="K1564">
            <v>0</v>
          </cell>
          <cell r="L1564">
            <v>0</v>
          </cell>
          <cell r="M1564">
            <v>0</v>
          </cell>
          <cell r="N1564">
            <v>0</v>
          </cell>
          <cell r="O1564">
            <v>0</v>
          </cell>
          <cell r="P1564">
            <v>0</v>
          </cell>
          <cell r="Q1564">
            <v>0</v>
          </cell>
          <cell r="R1564">
            <v>0</v>
          </cell>
          <cell r="S1564">
            <v>0</v>
          </cell>
          <cell r="T1564">
            <v>0</v>
          </cell>
          <cell r="U1564">
            <v>0</v>
          </cell>
          <cell r="V1564">
            <v>0</v>
          </cell>
          <cell r="W1564">
            <v>0</v>
          </cell>
          <cell r="X1564">
            <v>0</v>
          </cell>
          <cell r="Y1564">
            <v>0</v>
          </cell>
          <cell r="Z1564">
            <v>0</v>
          </cell>
          <cell r="AA1564">
            <v>0</v>
          </cell>
          <cell r="AB1564">
            <v>0</v>
          </cell>
          <cell r="AC1564">
            <v>0</v>
          </cell>
          <cell r="AD1564">
            <v>0</v>
          </cell>
          <cell r="AE1564">
            <v>0</v>
          </cell>
          <cell r="AF1564">
            <v>0</v>
          </cell>
          <cell r="AG1564">
            <v>0</v>
          </cell>
          <cell r="AH1564">
            <v>0</v>
          </cell>
          <cell r="AI1564">
            <v>0</v>
          </cell>
          <cell r="AJ1564" t="str">
            <v>N</v>
          </cell>
        </row>
        <row r="1565">
          <cell r="A1565" t="str">
            <v>15-07-e</v>
          </cell>
          <cell r="B1565" t="str">
            <v>Supply and Erection single core PVC insulated &amp; sheathed copper conductor, 660/1 100V cable : 37/0.072"</v>
          </cell>
          <cell r="C1565" t="str">
            <v>Rft</v>
          </cell>
          <cell r="D1565" t="str">
            <v>100.78</v>
          </cell>
          <cell r="E1565" t="str">
            <v>587.15</v>
          </cell>
          <cell r="F1565" t="str">
            <v>m</v>
          </cell>
          <cell r="G1565" t="str">
            <v>330.65</v>
          </cell>
          <cell r="H1565">
            <v>1926.36</v>
          </cell>
          <cell r="I1565">
            <v>0</v>
          </cell>
          <cell r="J1565">
            <v>0</v>
          </cell>
          <cell r="K1565">
            <v>0</v>
          </cell>
          <cell r="L1565">
            <v>0</v>
          </cell>
          <cell r="M1565">
            <v>0</v>
          </cell>
          <cell r="N1565">
            <v>0</v>
          </cell>
          <cell r="O1565">
            <v>0</v>
          </cell>
          <cell r="P1565">
            <v>0</v>
          </cell>
          <cell r="Q1565">
            <v>0</v>
          </cell>
          <cell r="R1565">
            <v>0</v>
          </cell>
          <cell r="S1565">
            <v>0</v>
          </cell>
          <cell r="T1565">
            <v>0</v>
          </cell>
          <cell r="U1565">
            <v>0</v>
          </cell>
          <cell r="V1565">
            <v>0</v>
          </cell>
          <cell r="W1565">
            <v>0</v>
          </cell>
          <cell r="X1565">
            <v>0</v>
          </cell>
          <cell r="Y1565">
            <v>0</v>
          </cell>
          <cell r="Z1565">
            <v>0</v>
          </cell>
          <cell r="AA1565">
            <v>0</v>
          </cell>
          <cell r="AB1565">
            <v>0</v>
          </cell>
          <cell r="AC1565">
            <v>0</v>
          </cell>
          <cell r="AD1565">
            <v>0</v>
          </cell>
          <cell r="AE1565">
            <v>0</v>
          </cell>
          <cell r="AF1565">
            <v>0</v>
          </cell>
          <cell r="AG1565">
            <v>0</v>
          </cell>
          <cell r="AH1565">
            <v>0</v>
          </cell>
          <cell r="AI1565">
            <v>0</v>
          </cell>
          <cell r="AJ1565" t="str">
            <v>N</v>
          </cell>
        </row>
        <row r="1566">
          <cell r="A1566" t="str">
            <v>15-07-f</v>
          </cell>
          <cell r="B1566" t="str">
            <v>Supply and Erection single core PVC insulated &amp; sheathed copper conductor, 660/1 100V cable : 37/0.083"</v>
          </cell>
          <cell r="C1566" t="str">
            <v>Rft</v>
          </cell>
          <cell r="D1566" t="str">
            <v>100.78</v>
          </cell>
          <cell r="E1566" t="str">
            <v>712.35</v>
          </cell>
          <cell r="F1566" t="str">
            <v>m</v>
          </cell>
          <cell r="G1566" t="str">
            <v>330.65</v>
          </cell>
          <cell r="H1566">
            <v>2337.11</v>
          </cell>
          <cell r="I1566">
            <v>0</v>
          </cell>
          <cell r="J1566">
            <v>0</v>
          </cell>
          <cell r="K1566">
            <v>0</v>
          </cell>
          <cell r="L1566">
            <v>0</v>
          </cell>
          <cell r="M1566">
            <v>0</v>
          </cell>
          <cell r="N1566">
            <v>0</v>
          </cell>
          <cell r="O1566">
            <v>0</v>
          </cell>
          <cell r="P1566">
            <v>0</v>
          </cell>
          <cell r="Q1566">
            <v>0</v>
          </cell>
          <cell r="R1566">
            <v>0</v>
          </cell>
          <cell r="S1566">
            <v>0</v>
          </cell>
          <cell r="T1566">
            <v>0</v>
          </cell>
          <cell r="U1566">
            <v>0</v>
          </cell>
          <cell r="V1566">
            <v>0</v>
          </cell>
          <cell r="W1566">
            <v>0</v>
          </cell>
          <cell r="X1566">
            <v>0</v>
          </cell>
          <cell r="Y1566">
            <v>0</v>
          </cell>
          <cell r="Z1566">
            <v>0</v>
          </cell>
          <cell r="AA1566">
            <v>0</v>
          </cell>
          <cell r="AB1566">
            <v>0</v>
          </cell>
          <cell r="AC1566">
            <v>0</v>
          </cell>
          <cell r="AD1566">
            <v>0</v>
          </cell>
          <cell r="AE1566">
            <v>0</v>
          </cell>
          <cell r="AF1566">
            <v>0</v>
          </cell>
          <cell r="AG1566">
            <v>0</v>
          </cell>
          <cell r="AH1566">
            <v>0</v>
          </cell>
          <cell r="AI1566">
            <v>0</v>
          </cell>
          <cell r="AJ1566" t="str">
            <v>N</v>
          </cell>
        </row>
        <row r="1567">
          <cell r="A1567" t="str">
            <v>15-07-g</v>
          </cell>
          <cell r="B1567" t="str">
            <v>Supply and Erection single core PVC insulated &amp; sheathed copper conductor, 660/1 100V cable : 37/0.103"</v>
          </cell>
          <cell r="C1567" t="str">
            <v>Rft</v>
          </cell>
          <cell r="D1567" t="str">
            <v>100.78</v>
          </cell>
          <cell r="E1567" t="str">
            <v>1,083.19</v>
          </cell>
          <cell r="F1567" t="str">
            <v>m</v>
          </cell>
          <cell r="G1567" t="str">
            <v>330.65</v>
          </cell>
          <cell r="H1567">
            <v>3553.78</v>
          </cell>
          <cell r="I1567">
            <v>0</v>
          </cell>
          <cell r="J1567">
            <v>0</v>
          </cell>
          <cell r="K1567">
            <v>0</v>
          </cell>
          <cell r="L1567">
            <v>0</v>
          </cell>
          <cell r="M1567">
            <v>0</v>
          </cell>
          <cell r="N1567">
            <v>0</v>
          </cell>
          <cell r="O1567">
            <v>0</v>
          </cell>
          <cell r="P1567">
            <v>0</v>
          </cell>
          <cell r="Q1567">
            <v>0</v>
          </cell>
          <cell r="R1567">
            <v>0</v>
          </cell>
          <cell r="S1567">
            <v>0</v>
          </cell>
          <cell r="T1567">
            <v>0</v>
          </cell>
          <cell r="U1567">
            <v>0</v>
          </cell>
          <cell r="V1567">
            <v>0</v>
          </cell>
          <cell r="W1567">
            <v>0</v>
          </cell>
          <cell r="X1567">
            <v>0</v>
          </cell>
          <cell r="Y1567">
            <v>0</v>
          </cell>
          <cell r="Z1567">
            <v>0</v>
          </cell>
          <cell r="AA1567">
            <v>0</v>
          </cell>
          <cell r="AB1567">
            <v>0</v>
          </cell>
          <cell r="AC1567">
            <v>0</v>
          </cell>
          <cell r="AD1567">
            <v>0</v>
          </cell>
          <cell r="AE1567">
            <v>0</v>
          </cell>
          <cell r="AF1567">
            <v>0</v>
          </cell>
          <cell r="AG1567">
            <v>0</v>
          </cell>
          <cell r="AH1567">
            <v>0</v>
          </cell>
          <cell r="AI1567">
            <v>0</v>
          </cell>
          <cell r="AJ1567" t="str">
            <v>N</v>
          </cell>
        </row>
        <row r="1568">
          <cell r="A1568" t="str">
            <v>15-08-a</v>
          </cell>
          <cell r="B1568" t="str">
            <v>Supply and Erection twin core PVC insulated &amp; sheathed copper conductor 250/440 V grade cable : 3/0.029"</v>
          </cell>
          <cell r="C1568" t="str">
            <v>Rft</v>
          </cell>
          <cell r="D1568" t="str">
            <v>4.03</v>
          </cell>
          <cell r="E1568" t="str">
            <v>19.42</v>
          </cell>
          <cell r="F1568" t="str">
            <v>m</v>
          </cell>
          <cell r="G1568" t="str">
            <v>13.22</v>
          </cell>
          <cell r="H1568">
            <v>63.72</v>
          </cell>
          <cell r="I1568">
            <v>0</v>
          </cell>
          <cell r="J1568">
            <v>0</v>
          </cell>
          <cell r="K1568">
            <v>0</v>
          </cell>
          <cell r="L1568">
            <v>0</v>
          </cell>
          <cell r="M1568">
            <v>0</v>
          </cell>
          <cell r="N1568">
            <v>0</v>
          </cell>
          <cell r="O1568">
            <v>0</v>
          </cell>
          <cell r="P1568">
            <v>0</v>
          </cell>
          <cell r="Q1568">
            <v>0</v>
          </cell>
          <cell r="R1568">
            <v>0</v>
          </cell>
          <cell r="S1568">
            <v>0</v>
          </cell>
          <cell r="T1568">
            <v>0</v>
          </cell>
          <cell r="U1568">
            <v>0</v>
          </cell>
          <cell r="V1568">
            <v>0</v>
          </cell>
          <cell r="W1568">
            <v>0</v>
          </cell>
          <cell r="X1568">
            <v>0</v>
          </cell>
          <cell r="Y1568">
            <v>0</v>
          </cell>
          <cell r="Z1568">
            <v>0</v>
          </cell>
          <cell r="AA1568">
            <v>0</v>
          </cell>
          <cell r="AB1568">
            <v>0</v>
          </cell>
          <cell r="AC1568">
            <v>0</v>
          </cell>
          <cell r="AD1568">
            <v>0</v>
          </cell>
          <cell r="AE1568">
            <v>0</v>
          </cell>
          <cell r="AF1568">
            <v>0</v>
          </cell>
          <cell r="AG1568">
            <v>0</v>
          </cell>
          <cell r="AH1568">
            <v>0</v>
          </cell>
          <cell r="AI1568">
            <v>0</v>
          </cell>
          <cell r="AJ1568" t="str">
            <v>N</v>
          </cell>
        </row>
        <row r="1569">
          <cell r="A1569" t="str">
            <v>15-08-b</v>
          </cell>
          <cell r="B1569" t="str">
            <v>Supply and Erection twin core PVC insulated &amp; sheathed copper conductor 250/440 V grade cable : 3/0.036"</v>
          </cell>
          <cell r="C1569" t="str">
            <v>Rft</v>
          </cell>
          <cell r="D1569" t="str">
            <v>4.03</v>
          </cell>
          <cell r="E1569" t="str">
            <v>20.36</v>
          </cell>
          <cell r="F1569" t="str">
            <v>m</v>
          </cell>
          <cell r="G1569" t="str">
            <v>13.22</v>
          </cell>
          <cell r="H1569">
            <v>66.81</v>
          </cell>
          <cell r="I1569">
            <v>0</v>
          </cell>
          <cell r="J1569">
            <v>0</v>
          </cell>
          <cell r="K1569">
            <v>0</v>
          </cell>
          <cell r="L1569">
            <v>0</v>
          </cell>
          <cell r="M1569">
            <v>0</v>
          </cell>
          <cell r="N1569">
            <v>0</v>
          </cell>
          <cell r="O1569">
            <v>0</v>
          </cell>
          <cell r="P1569">
            <v>0</v>
          </cell>
          <cell r="Q1569">
            <v>0</v>
          </cell>
          <cell r="R1569">
            <v>0</v>
          </cell>
          <cell r="S1569">
            <v>0</v>
          </cell>
          <cell r="T1569">
            <v>0</v>
          </cell>
          <cell r="U1569">
            <v>0</v>
          </cell>
          <cell r="V1569">
            <v>0</v>
          </cell>
          <cell r="W1569">
            <v>0</v>
          </cell>
          <cell r="X1569">
            <v>0</v>
          </cell>
          <cell r="Y1569">
            <v>0</v>
          </cell>
          <cell r="Z1569">
            <v>0</v>
          </cell>
          <cell r="AA1569">
            <v>0</v>
          </cell>
          <cell r="AB1569">
            <v>0</v>
          </cell>
          <cell r="AC1569">
            <v>0</v>
          </cell>
          <cell r="AD1569">
            <v>0</v>
          </cell>
          <cell r="AE1569">
            <v>0</v>
          </cell>
          <cell r="AF1569">
            <v>0</v>
          </cell>
          <cell r="AG1569">
            <v>0</v>
          </cell>
          <cell r="AH1569">
            <v>0</v>
          </cell>
          <cell r="AI1569">
            <v>0</v>
          </cell>
          <cell r="AJ1569" t="str">
            <v>N</v>
          </cell>
        </row>
        <row r="1570">
          <cell r="A1570" t="str">
            <v>15-08-c</v>
          </cell>
          <cell r="B1570" t="str">
            <v>Supply and Erection twin core PVC insulated &amp; sheathed copper conductor 250/440 V grade cable : 7/0.029"</v>
          </cell>
          <cell r="C1570" t="str">
            <v>Rft</v>
          </cell>
          <cell r="D1570" t="str">
            <v>5.64</v>
          </cell>
          <cell r="E1570" t="str">
            <v>33.30</v>
          </cell>
          <cell r="F1570" t="str">
            <v>m</v>
          </cell>
          <cell r="G1570" t="str">
            <v>18.51</v>
          </cell>
          <cell r="H1570">
            <v>109.26</v>
          </cell>
          <cell r="I1570">
            <v>0</v>
          </cell>
          <cell r="J1570">
            <v>0</v>
          </cell>
          <cell r="K1570">
            <v>0</v>
          </cell>
          <cell r="L1570">
            <v>0</v>
          </cell>
          <cell r="M1570">
            <v>0</v>
          </cell>
          <cell r="N1570">
            <v>0</v>
          </cell>
          <cell r="O1570">
            <v>0</v>
          </cell>
          <cell r="P1570">
            <v>0</v>
          </cell>
          <cell r="Q1570">
            <v>0</v>
          </cell>
          <cell r="R1570">
            <v>0</v>
          </cell>
          <cell r="S1570">
            <v>0</v>
          </cell>
          <cell r="T1570">
            <v>0</v>
          </cell>
          <cell r="U1570">
            <v>0</v>
          </cell>
          <cell r="V1570">
            <v>0</v>
          </cell>
          <cell r="W1570">
            <v>0</v>
          </cell>
          <cell r="X1570">
            <v>0</v>
          </cell>
          <cell r="Y1570">
            <v>0</v>
          </cell>
          <cell r="Z1570">
            <v>0</v>
          </cell>
          <cell r="AA1570">
            <v>0</v>
          </cell>
          <cell r="AB1570">
            <v>0</v>
          </cell>
          <cell r="AC1570">
            <v>0</v>
          </cell>
          <cell r="AD1570">
            <v>0</v>
          </cell>
          <cell r="AE1570">
            <v>0</v>
          </cell>
          <cell r="AF1570">
            <v>0</v>
          </cell>
          <cell r="AG1570">
            <v>0</v>
          </cell>
          <cell r="AH1570">
            <v>0</v>
          </cell>
          <cell r="AI1570">
            <v>0</v>
          </cell>
          <cell r="AJ1570" t="str">
            <v>N</v>
          </cell>
        </row>
        <row r="1571">
          <cell r="A1571" t="str">
            <v>15-08-d</v>
          </cell>
          <cell r="B1571" t="str">
            <v>Supply and Erection twin core PVC insulated &amp; sheathed copper conductor 250/440 V grade cable : 7/0.036"</v>
          </cell>
          <cell r="C1571" t="str">
            <v>Rft</v>
          </cell>
          <cell r="D1571" t="str">
            <v>5.64</v>
          </cell>
          <cell r="E1571" t="str">
            <v>50.17</v>
          </cell>
          <cell r="F1571" t="str">
            <v>m</v>
          </cell>
          <cell r="G1571" t="str">
            <v>18.51</v>
          </cell>
          <cell r="H1571">
            <v>164.6</v>
          </cell>
          <cell r="I1571">
            <v>0</v>
          </cell>
          <cell r="J1571">
            <v>0</v>
          </cell>
          <cell r="K1571">
            <v>0</v>
          </cell>
          <cell r="L1571">
            <v>0</v>
          </cell>
          <cell r="M1571">
            <v>0</v>
          </cell>
          <cell r="N1571">
            <v>0</v>
          </cell>
          <cell r="O1571">
            <v>0</v>
          </cell>
          <cell r="P1571">
            <v>0</v>
          </cell>
          <cell r="Q1571">
            <v>0</v>
          </cell>
          <cell r="R1571">
            <v>0</v>
          </cell>
          <cell r="S1571">
            <v>0</v>
          </cell>
          <cell r="T1571">
            <v>0</v>
          </cell>
          <cell r="U1571">
            <v>0</v>
          </cell>
          <cell r="V1571">
            <v>0</v>
          </cell>
          <cell r="W1571">
            <v>0</v>
          </cell>
          <cell r="X1571">
            <v>0</v>
          </cell>
          <cell r="Y1571">
            <v>0</v>
          </cell>
          <cell r="Z1571">
            <v>0</v>
          </cell>
          <cell r="AA1571">
            <v>0</v>
          </cell>
          <cell r="AB1571">
            <v>0</v>
          </cell>
          <cell r="AC1571">
            <v>0</v>
          </cell>
          <cell r="AD1571">
            <v>0</v>
          </cell>
          <cell r="AE1571">
            <v>0</v>
          </cell>
          <cell r="AF1571">
            <v>0</v>
          </cell>
          <cell r="AG1571">
            <v>0</v>
          </cell>
          <cell r="AH1571">
            <v>0</v>
          </cell>
          <cell r="AI1571">
            <v>0</v>
          </cell>
          <cell r="AJ1571" t="str">
            <v>N</v>
          </cell>
        </row>
        <row r="1572">
          <cell r="A1572" t="str">
            <v>15-08-e</v>
          </cell>
          <cell r="B1572" t="str">
            <v>Supply and Erection twin core PVC insulated &amp; sheathed copper conductor 250/440 V grade cable : 7/0.044"</v>
          </cell>
          <cell r="C1572" t="str">
            <v>Rft</v>
          </cell>
          <cell r="D1572" t="str">
            <v>5.64</v>
          </cell>
          <cell r="E1572" t="str">
            <v>64.27</v>
          </cell>
          <cell r="F1572" t="str">
            <v>m</v>
          </cell>
          <cell r="G1572" t="str">
            <v>18.51</v>
          </cell>
          <cell r="H1572">
            <v>210.85</v>
          </cell>
          <cell r="I1572">
            <v>0</v>
          </cell>
          <cell r="J1572">
            <v>0</v>
          </cell>
          <cell r="K1572">
            <v>0</v>
          </cell>
          <cell r="L1572">
            <v>0</v>
          </cell>
          <cell r="M1572">
            <v>0</v>
          </cell>
          <cell r="N1572">
            <v>0</v>
          </cell>
          <cell r="O1572">
            <v>0</v>
          </cell>
          <cell r="P1572">
            <v>0</v>
          </cell>
          <cell r="Q1572">
            <v>0</v>
          </cell>
          <cell r="R1572">
            <v>0</v>
          </cell>
          <cell r="S1572">
            <v>0</v>
          </cell>
          <cell r="T1572">
            <v>0</v>
          </cell>
          <cell r="U1572">
            <v>0</v>
          </cell>
          <cell r="V1572">
            <v>0</v>
          </cell>
          <cell r="W1572">
            <v>0</v>
          </cell>
          <cell r="X1572">
            <v>0</v>
          </cell>
          <cell r="Y1572">
            <v>0</v>
          </cell>
          <cell r="Z1572">
            <v>0</v>
          </cell>
          <cell r="AA1572">
            <v>0</v>
          </cell>
          <cell r="AB1572">
            <v>0</v>
          </cell>
          <cell r="AC1572">
            <v>0</v>
          </cell>
          <cell r="AD1572">
            <v>0</v>
          </cell>
          <cell r="AE1572">
            <v>0</v>
          </cell>
          <cell r="AF1572">
            <v>0</v>
          </cell>
          <cell r="AG1572">
            <v>0</v>
          </cell>
          <cell r="AH1572">
            <v>0</v>
          </cell>
          <cell r="AI1572">
            <v>0</v>
          </cell>
          <cell r="AJ1572" t="str">
            <v>N</v>
          </cell>
        </row>
        <row r="1573">
          <cell r="A1573" t="str">
            <v>15-08-f</v>
          </cell>
          <cell r="B1573" t="str">
            <v>Supply and Erection twin core PVC insulated &amp; sheathed copper conductor 250/440 V grade cable : 7/0.064"</v>
          </cell>
          <cell r="C1573" t="str">
            <v>Rft</v>
          </cell>
          <cell r="D1573" t="str">
            <v>5.64</v>
          </cell>
          <cell r="E1573" t="str">
            <v>112.53</v>
          </cell>
          <cell r="F1573" t="str">
            <v>m</v>
          </cell>
          <cell r="G1573" t="str">
            <v>18.51</v>
          </cell>
          <cell r="H1573">
            <v>369.2</v>
          </cell>
          <cell r="I1573">
            <v>0</v>
          </cell>
          <cell r="J1573">
            <v>0</v>
          </cell>
          <cell r="K1573">
            <v>0</v>
          </cell>
          <cell r="L1573">
            <v>0</v>
          </cell>
          <cell r="M1573">
            <v>0</v>
          </cell>
          <cell r="N1573">
            <v>0</v>
          </cell>
          <cell r="O1573">
            <v>0</v>
          </cell>
          <cell r="P1573">
            <v>0</v>
          </cell>
          <cell r="Q1573">
            <v>0</v>
          </cell>
          <cell r="R1573">
            <v>0</v>
          </cell>
          <cell r="S1573">
            <v>0</v>
          </cell>
          <cell r="T1573">
            <v>0</v>
          </cell>
          <cell r="U1573">
            <v>0</v>
          </cell>
          <cell r="V1573">
            <v>0</v>
          </cell>
          <cell r="W1573">
            <v>0</v>
          </cell>
          <cell r="X1573">
            <v>0</v>
          </cell>
          <cell r="Y1573">
            <v>0</v>
          </cell>
          <cell r="Z1573">
            <v>0</v>
          </cell>
          <cell r="AA1573">
            <v>0</v>
          </cell>
          <cell r="AB1573">
            <v>0</v>
          </cell>
          <cell r="AC1573">
            <v>0</v>
          </cell>
          <cell r="AD1573">
            <v>0</v>
          </cell>
          <cell r="AE1573">
            <v>0</v>
          </cell>
          <cell r="AF1573">
            <v>0</v>
          </cell>
          <cell r="AG1573">
            <v>0</v>
          </cell>
          <cell r="AH1573">
            <v>0</v>
          </cell>
          <cell r="AI1573">
            <v>0</v>
          </cell>
          <cell r="AJ1573" t="str">
            <v>N</v>
          </cell>
        </row>
        <row r="1574">
          <cell r="A1574" t="str">
            <v>15-09-a</v>
          </cell>
          <cell r="B1574" t="str">
            <v>Supply and Erection MS sheet box of 16 SWG, 4"deep with 3/16" thick bakelite sheet top etc. complete : 4"x4"</v>
          </cell>
          <cell r="C1574" t="str">
            <v>Each</v>
          </cell>
          <cell r="D1574" t="str">
            <v>60.45</v>
          </cell>
          <cell r="E1574" t="str">
            <v>127.00</v>
          </cell>
          <cell r="F1574" t="str">
            <v>Each</v>
          </cell>
          <cell r="G1574" t="str">
            <v>60.45</v>
          </cell>
          <cell r="H1574">
            <v>127</v>
          </cell>
          <cell r="I1574">
            <v>0</v>
          </cell>
          <cell r="J1574">
            <v>0</v>
          </cell>
          <cell r="K1574">
            <v>0</v>
          </cell>
          <cell r="L1574">
            <v>0</v>
          </cell>
          <cell r="M1574">
            <v>0</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0</v>
          </cell>
          <cell r="AF1574">
            <v>0</v>
          </cell>
          <cell r="AG1574">
            <v>0</v>
          </cell>
          <cell r="AH1574">
            <v>0</v>
          </cell>
          <cell r="AI1574">
            <v>0</v>
          </cell>
          <cell r="AJ1574" t="str">
            <v>N</v>
          </cell>
        </row>
        <row r="1575">
          <cell r="A1575" t="str">
            <v>15-09-b</v>
          </cell>
          <cell r="B1575" t="str">
            <v>Supply and Erection MS sheet box of 16 SWG, 4"deep with 3/16" thick bakelite sheet top etc. complete : 7"x4"</v>
          </cell>
          <cell r="C1575" t="str">
            <v>Each</v>
          </cell>
          <cell r="D1575" t="str">
            <v>80.60</v>
          </cell>
          <cell r="E1575" t="str">
            <v>159.25</v>
          </cell>
          <cell r="F1575" t="str">
            <v>Each</v>
          </cell>
          <cell r="G1575" t="str">
            <v>80.60</v>
          </cell>
          <cell r="H1575">
            <v>159.25</v>
          </cell>
          <cell r="I1575">
            <v>0</v>
          </cell>
          <cell r="J1575">
            <v>0</v>
          </cell>
          <cell r="K1575">
            <v>0</v>
          </cell>
          <cell r="L1575">
            <v>0</v>
          </cell>
          <cell r="M1575">
            <v>0</v>
          </cell>
          <cell r="N1575">
            <v>0</v>
          </cell>
          <cell r="O1575">
            <v>0</v>
          </cell>
          <cell r="P1575">
            <v>0</v>
          </cell>
          <cell r="Q1575">
            <v>0</v>
          </cell>
          <cell r="R1575">
            <v>0</v>
          </cell>
          <cell r="S1575">
            <v>0</v>
          </cell>
          <cell r="T1575">
            <v>0</v>
          </cell>
          <cell r="U1575">
            <v>0</v>
          </cell>
          <cell r="V1575">
            <v>0</v>
          </cell>
          <cell r="W1575">
            <v>0</v>
          </cell>
          <cell r="X1575">
            <v>0</v>
          </cell>
          <cell r="Y1575">
            <v>0</v>
          </cell>
          <cell r="Z1575">
            <v>0</v>
          </cell>
          <cell r="AA1575">
            <v>0</v>
          </cell>
          <cell r="AB1575">
            <v>0</v>
          </cell>
          <cell r="AC1575">
            <v>0</v>
          </cell>
          <cell r="AD1575">
            <v>0</v>
          </cell>
          <cell r="AE1575">
            <v>0</v>
          </cell>
          <cell r="AF1575">
            <v>0</v>
          </cell>
          <cell r="AG1575">
            <v>0</v>
          </cell>
          <cell r="AH1575">
            <v>0</v>
          </cell>
          <cell r="AI1575">
            <v>0</v>
          </cell>
          <cell r="AJ1575" t="str">
            <v>N</v>
          </cell>
        </row>
        <row r="1576">
          <cell r="A1576" t="str">
            <v>15-09-c</v>
          </cell>
          <cell r="B1576" t="str">
            <v>Supply and Erection MS sheet box of 16 SWG, 4"deep with 3/16" thick bakelite sheet top etc. complete : 9"x4"</v>
          </cell>
          <cell r="C1576" t="str">
            <v>Each</v>
          </cell>
          <cell r="D1576" t="str">
            <v>100.75</v>
          </cell>
          <cell r="E1576" t="str">
            <v>200.37</v>
          </cell>
          <cell r="F1576" t="str">
            <v>Each</v>
          </cell>
          <cell r="G1576" t="str">
            <v>100.75</v>
          </cell>
          <cell r="H1576">
            <v>200.37</v>
          </cell>
          <cell r="I1576">
            <v>0</v>
          </cell>
          <cell r="J1576">
            <v>0</v>
          </cell>
          <cell r="K1576">
            <v>0</v>
          </cell>
          <cell r="L1576">
            <v>0</v>
          </cell>
          <cell r="M1576">
            <v>0</v>
          </cell>
          <cell r="N1576">
            <v>0</v>
          </cell>
          <cell r="O1576">
            <v>0</v>
          </cell>
          <cell r="P1576">
            <v>0</v>
          </cell>
          <cell r="Q1576">
            <v>0</v>
          </cell>
          <cell r="R1576">
            <v>0</v>
          </cell>
          <cell r="S1576">
            <v>0</v>
          </cell>
          <cell r="T1576">
            <v>0</v>
          </cell>
          <cell r="U1576">
            <v>0</v>
          </cell>
          <cell r="V1576">
            <v>0</v>
          </cell>
          <cell r="W1576">
            <v>0</v>
          </cell>
          <cell r="X1576">
            <v>0</v>
          </cell>
          <cell r="Y1576">
            <v>0</v>
          </cell>
          <cell r="Z1576">
            <v>0</v>
          </cell>
          <cell r="AA1576">
            <v>0</v>
          </cell>
          <cell r="AB1576">
            <v>0</v>
          </cell>
          <cell r="AC1576">
            <v>0</v>
          </cell>
          <cell r="AD1576">
            <v>0</v>
          </cell>
          <cell r="AE1576">
            <v>0</v>
          </cell>
          <cell r="AF1576">
            <v>0</v>
          </cell>
          <cell r="AG1576">
            <v>0</v>
          </cell>
          <cell r="AH1576">
            <v>0</v>
          </cell>
          <cell r="AI1576">
            <v>0</v>
          </cell>
          <cell r="AJ1576" t="str">
            <v>N</v>
          </cell>
        </row>
        <row r="1577">
          <cell r="A1577" t="str">
            <v>15-09-d</v>
          </cell>
          <cell r="B1577" t="str">
            <v>Supply and Erection MS sheet box of 16 SWG, 4"deep with 3/16" thick bakelite sheet top etc. complete : 8"x10"</v>
          </cell>
          <cell r="C1577" t="str">
            <v>Each</v>
          </cell>
          <cell r="D1577" t="str">
            <v>120.90</v>
          </cell>
          <cell r="E1577" t="str">
            <v>332.25</v>
          </cell>
          <cell r="F1577" t="str">
            <v>Each</v>
          </cell>
          <cell r="G1577" t="str">
            <v>120.90</v>
          </cell>
          <cell r="H1577">
            <v>332.25</v>
          </cell>
          <cell r="I1577">
            <v>0</v>
          </cell>
          <cell r="J1577">
            <v>0</v>
          </cell>
          <cell r="K1577">
            <v>0</v>
          </cell>
          <cell r="L1577">
            <v>0</v>
          </cell>
          <cell r="M1577">
            <v>0</v>
          </cell>
          <cell r="N1577">
            <v>0</v>
          </cell>
          <cell r="O1577">
            <v>0</v>
          </cell>
          <cell r="P1577">
            <v>0</v>
          </cell>
          <cell r="Q1577">
            <v>0</v>
          </cell>
          <cell r="R1577">
            <v>0</v>
          </cell>
          <cell r="S1577">
            <v>0</v>
          </cell>
          <cell r="T1577">
            <v>0</v>
          </cell>
          <cell r="U1577">
            <v>0</v>
          </cell>
          <cell r="V1577">
            <v>0</v>
          </cell>
          <cell r="W1577">
            <v>0</v>
          </cell>
          <cell r="X1577">
            <v>0</v>
          </cell>
          <cell r="Y1577">
            <v>0</v>
          </cell>
          <cell r="Z1577">
            <v>0</v>
          </cell>
          <cell r="AA1577">
            <v>0</v>
          </cell>
          <cell r="AB1577">
            <v>0</v>
          </cell>
          <cell r="AC1577">
            <v>0</v>
          </cell>
          <cell r="AD1577">
            <v>0</v>
          </cell>
          <cell r="AE1577">
            <v>0</v>
          </cell>
          <cell r="AF1577">
            <v>0</v>
          </cell>
          <cell r="AG1577">
            <v>0</v>
          </cell>
          <cell r="AH1577">
            <v>0</v>
          </cell>
          <cell r="AI1577">
            <v>0</v>
          </cell>
          <cell r="AJ1577" t="str">
            <v>N</v>
          </cell>
        </row>
        <row r="1578">
          <cell r="A1578" t="str">
            <v>15-09-e</v>
          </cell>
          <cell r="B1578" t="str">
            <v>Supply and Erection MS sheet box of 16 SWG, 4"deep with 3/16" thick bakelite sheet top etc. complete : 10"x12"</v>
          </cell>
          <cell r="C1578" t="str">
            <v>Each</v>
          </cell>
          <cell r="D1578" t="str">
            <v>145.08</v>
          </cell>
          <cell r="E1578" t="str">
            <v>412.49</v>
          </cell>
          <cell r="F1578" t="str">
            <v>Each</v>
          </cell>
          <cell r="G1578" t="str">
            <v>145.08</v>
          </cell>
          <cell r="H1578">
            <v>412.49</v>
          </cell>
          <cell r="I1578">
            <v>0</v>
          </cell>
          <cell r="J1578">
            <v>0</v>
          </cell>
          <cell r="K1578">
            <v>0</v>
          </cell>
          <cell r="L1578">
            <v>0</v>
          </cell>
          <cell r="M1578">
            <v>0</v>
          </cell>
          <cell r="N1578">
            <v>0</v>
          </cell>
          <cell r="O1578">
            <v>0</v>
          </cell>
          <cell r="P1578">
            <v>0</v>
          </cell>
          <cell r="Q1578">
            <v>0</v>
          </cell>
          <cell r="R1578">
            <v>0</v>
          </cell>
          <cell r="S1578">
            <v>0</v>
          </cell>
          <cell r="T1578">
            <v>0</v>
          </cell>
          <cell r="U1578">
            <v>0</v>
          </cell>
          <cell r="V1578">
            <v>0</v>
          </cell>
          <cell r="W1578">
            <v>0</v>
          </cell>
          <cell r="X1578">
            <v>0</v>
          </cell>
          <cell r="Y1578">
            <v>0</v>
          </cell>
          <cell r="Z1578">
            <v>0</v>
          </cell>
          <cell r="AA1578">
            <v>0</v>
          </cell>
          <cell r="AB1578">
            <v>0</v>
          </cell>
          <cell r="AC1578">
            <v>0</v>
          </cell>
          <cell r="AD1578">
            <v>0</v>
          </cell>
          <cell r="AE1578">
            <v>0</v>
          </cell>
          <cell r="AF1578">
            <v>0</v>
          </cell>
          <cell r="AG1578">
            <v>0</v>
          </cell>
          <cell r="AH1578">
            <v>0</v>
          </cell>
          <cell r="AI1578">
            <v>0</v>
          </cell>
          <cell r="AJ1578" t="str">
            <v>N</v>
          </cell>
        </row>
        <row r="1579">
          <cell r="A1579" t="str">
            <v>15-09-f</v>
          </cell>
          <cell r="B1579" t="str">
            <v>Supply and Erection MS sheet box of 16 SWG, 4"deep with 3/16" thick bakelite sheet top etc. complete : 12"x14"</v>
          </cell>
          <cell r="C1579" t="str">
            <v>Each</v>
          </cell>
          <cell r="D1579" t="str">
            <v>169.26</v>
          </cell>
          <cell r="E1579" t="str">
            <v>587.52</v>
          </cell>
          <cell r="F1579" t="str">
            <v>Each</v>
          </cell>
          <cell r="G1579" t="str">
            <v>169.26</v>
          </cell>
          <cell r="H1579">
            <v>587.52</v>
          </cell>
          <cell r="I1579">
            <v>0</v>
          </cell>
          <cell r="J1579">
            <v>0</v>
          </cell>
          <cell r="K1579">
            <v>0</v>
          </cell>
          <cell r="L1579">
            <v>0</v>
          </cell>
          <cell r="M1579">
            <v>0</v>
          </cell>
          <cell r="N1579">
            <v>0</v>
          </cell>
          <cell r="O1579">
            <v>0</v>
          </cell>
          <cell r="P1579">
            <v>0</v>
          </cell>
          <cell r="Q1579">
            <v>0</v>
          </cell>
          <cell r="R1579">
            <v>0</v>
          </cell>
          <cell r="S1579">
            <v>0</v>
          </cell>
          <cell r="T1579">
            <v>0</v>
          </cell>
          <cell r="U1579">
            <v>0</v>
          </cell>
          <cell r="V1579">
            <v>0</v>
          </cell>
          <cell r="W1579">
            <v>0</v>
          </cell>
          <cell r="X1579">
            <v>0</v>
          </cell>
          <cell r="Y1579">
            <v>0</v>
          </cell>
          <cell r="Z1579">
            <v>0</v>
          </cell>
          <cell r="AA1579">
            <v>0</v>
          </cell>
          <cell r="AB1579">
            <v>0</v>
          </cell>
          <cell r="AC1579">
            <v>0</v>
          </cell>
          <cell r="AD1579">
            <v>0</v>
          </cell>
          <cell r="AE1579">
            <v>0</v>
          </cell>
          <cell r="AF1579">
            <v>0</v>
          </cell>
          <cell r="AG1579">
            <v>0</v>
          </cell>
          <cell r="AH1579">
            <v>0</v>
          </cell>
          <cell r="AI1579">
            <v>0</v>
          </cell>
          <cell r="AJ1579" t="str">
            <v>N</v>
          </cell>
        </row>
        <row r="1580">
          <cell r="A1580" t="str">
            <v>15-10-a</v>
          </cell>
          <cell r="B1580" t="str">
            <v xml:space="preserve">Supply and Erection Sahl wood board, 1.75" deep : 3" dia </v>
          </cell>
          <cell r="C1580" t="str">
            <v>-</v>
          </cell>
          <cell r="D1580" t="str">
            <v>-</v>
          </cell>
          <cell r="E1580" t="str">
            <v>-</v>
          </cell>
          <cell r="F1580" t="str">
            <v>-</v>
          </cell>
          <cell r="G1580" t="str">
            <v>-</v>
          </cell>
          <cell r="H1580" t="str">
            <v>-</v>
          </cell>
          <cell r="I1580">
            <v>0</v>
          </cell>
          <cell r="J1580">
            <v>0</v>
          </cell>
          <cell r="K1580">
            <v>0</v>
          </cell>
          <cell r="L1580">
            <v>0</v>
          </cell>
          <cell r="M1580">
            <v>0</v>
          </cell>
          <cell r="N1580">
            <v>0</v>
          </cell>
          <cell r="O1580">
            <v>0</v>
          </cell>
          <cell r="P1580">
            <v>0</v>
          </cell>
          <cell r="Q1580">
            <v>0</v>
          </cell>
          <cell r="R1580">
            <v>0</v>
          </cell>
          <cell r="S1580">
            <v>0</v>
          </cell>
          <cell r="T1580">
            <v>0</v>
          </cell>
          <cell r="U1580">
            <v>0</v>
          </cell>
          <cell r="V1580">
            <v>0</v>
          </cell>
          <cell r="W1580">
            <v>0</v>
          </cell>
          <cell r="X1580">
            <v>0</v>
          </cell>
          <cell r="Y1580">
            <v>0</v>
          </cell>
          <cell r="Z1580">
            <v>0</v>
          </cell>
          <cell r="AA1580">
            <v>0</v>
          </cell>
          <cell r="AB1580">
            <v>0</v>
          </cell>
          <cell r="AC1580">
            <v>0</v>
          </cell>
          <cell r="AD1580">
            <v>0</v>
          </cell>
          <cell r="AE1580">
            <v>0</v>
          </cell>
          <cell r="AF1580">
            <v>0</v>
          </cell>
          <cell r="AG1580">
            <v>0</v>
          </cell>
          <cell r="AH1580">
            <v>0</v>
          </cell>
          <cell r="AI1580">
            <v>0</v>
          </cell>
          <cell r="AJ1580" t="str">
            <v>N</v>
          </cell>
        </row>
        <row r="1581">
          <cell r="A1581" t="str">
            <v>15-10-b</v>
          </cell>
          <cell r="B1581" t="str">
            <v>Supply and Erection Sahl wood board, 1.75" deep : 4"x4"</v>
          </cell>
          <cell r="C1581" t="str">
            <v>-</v>
          </cell>
          <cell r="D1581" t="str">
            <v>-</v>
          </cell>
          <cell r="E1581" t="str">
            <v>-</v>
          </cell>
          <cell r="F1581" t="str">
            <v>-</v>
          </cell>
          <cell r="G1581" t="str">
            <v>-</v>
          </cell>
          <cell r="H1581" t="str">
            <v>-</v>
          </cell>
          <cell r="I1581">
            <v>0</v>
          </cell>
          <cell r="J1581">
            <v>0</v>
          </cell>
          <cell r="K1581">
            <v>0</v>
          </cell>
          <cell r="L1581">
            <v>0</v>
          </cell>
          <cell r="M1581">
            <v>0</v>
          </cell>
          <cell r="N1581">
            <v>0</v>
          </cell>
          <cell r="O1581">
            <v>0</v>
          </cell>
          <cell r="P1581">
            <v>0</v>
          </cell>
          <cell r="Q1581">
            <v>0</v>
          </cell>
          <cell r="R1581">
            <v>0</v>
          </cell>
          <cell r="S1581">
            <v>0</v>
          </cell>
          <cell r="T1581">
            <v>0</v>
          </cell>
          <cell r="U1581">
            <v>0</v>
          </cell>
          <cell r="V1581">
            <v>0</v>
          </cell>
          <cell r="W1581">
            <v>0</v>
          </cell>
          <cell r="X1581">
            <v>0</v>
          </cell>
          <cell r="Y1581">
            <v>0</v>
          </cell>
          <cell r="Z1581">
            <v>0</v>
          </cell>
          <cell r="AA1581">
            <v>0</v>
          </cell>
          <cell r="AB1581">
            <v>0</v>
          </cell>
          <cell r="AC1581">
            <v>0</v>
          </cell>
          <cell r="AD1581">
            <v>0</v>
          </cell>
          <cell r="AE1581">
            <v>0</v>
          </cell>
          <cell r="AF1581">
            <v>0</v>
          </cell>
          <cell r="AG1581">
            <v>0</v>
          </cell>
          <cell r="AH1581">
            <v>0</v>
          </cell>
          <cell r="AI1581">
            <v>0</v>
          </cell>
          <cell r="AJ1581" t="str">
            <v>N</v>
          </cell>
        </row>
        <row r="1582">
          <cell r="A1582" t="str">
            <v>15-10-c</v>
          </cell>
          <cell r="B1582" t="str">
            <v>Supply and Erection Sahl wood board, 1.75" deep : 7"x4"</v>
          </cell>
          <cell r="C1582" t="str">
            <v>-</v>
          </cell>
          <cell r="D1582" t="str">
            <v>-</v>
          </cell>
          <cell r="E1582" t="str">
            <v>-</v>
          </cell>
          <cell r="F1582" t="str">
            <v>-</v>
          </cell>
          <cell r="G1582" t="str">
            <v>-</v>
          </cell>
          <cell r="H1582" t="str">
            <v>-</v>
          </cell>
          <cell r="I1582">
            <v>0</v>
          </cell>
          <cell r="J1582">
            <v>0</v>
          </cell>
          <cell r="K1582">
            <v>0</v>
          </cell>
          <cell r="L1582">
            <v>0</v>
          </cell>
          <cell r="M1582">
            <v>0</v>
          </cell>
          <cell r="N1582">
            <v>0</v>
          </cell>
          <cell r="O1582">
            <v>0</v>
          </cell>
          <cell r="P1582">
            <v>0</v>
          </cell>
          <cell r="Q1582">
            <v>0</v>
          </cell>
          <cell r="R1582">
            <v>0</v>
          </cell>
          <cell r="S1582">
            <v>0</v>
          </cell>
          <cell r="T1582">
            <v>0</v>
          </cell>
          <cell r="U1582">
            <v>0</v>
          </cell>
          <cell r="V1582">
            <v>0</v>
          </cell>
          <cell r="W1582">
            <v>0</v>
          </cell>
          <cell r="X1582">
            <v>0</v>
          </cell>
          <cell r="Y1582">
            <v>0</v>
          </cell>
          <cell r="Z1582">
            <v>0</v>
          </cell>
          <cell r="AA1582">
            <v>0</v>
          </cell>
          <cell r="AB1582">
            <v>0</v>
          </cell>
          <cell r="AC1582">
            <v>0</v>
          </cell>
          <cell r="AD1582">
            <v>0</v>
          </cell>
          <cell r="AE1582">
            <v>0</v>
          </cell>
          <cell r="AF1582">
            <v>0</v>
          </cell>
          <cell r="AG1582">
            <v>0</v>
          </cell>
          <cell r="AH1582">
            <v>0</v>
          </cell>
          <cell r="AI1582">
            <v>0</v>
          </cell>
          <cell r="AJ1582" t="str">
            <v>N</v>
          </cell>
        </row>
        <row r="1583">
          <cell r="A1583" t="str">
            <v>15-10-d</v>
          </cell>
          <cell r="B1583" t="str">
            <v>Supply and Erection Sahl wood board, 1.75" deep : 8"x10"</v>
          </cell>
          <cell r="C1583" t="str">
            <v>-</v>
          </cell>
          <cell r="D1583" t="str">
            <v>-</v>
          </cell>
          <cell r="E1583" t="str">
            <v>-</v>
          </cell>
          <cell r="F1583" t="str">
            <v>-</v>
          </cell>
          <cell r="G1583" t="str">
            <v>-</v>
          </cell>
          <cell r="H1583" t="str">
            <v>-</v>
          </cell>
          <cell r="I1583">
            <v>0</v>
          </cell>
          <cell r="J1583">
            <v>0</v>
          </cell>
          <cell r="K1583">
            <v>0</v>
          </cell>
          <cell r="L1583">
            <v>0</v>
          </cell>
          <cell r="M1583">
            <v>0</v>
          </cell>
          <cell r="N1583">
            <v>0</v>
          </cell>
          <cell r="O1583">
            <v>0</v>
          </cell>
          <cell r="P1583">
            <v>0</v>
          </cell>
          <cell r="Q1583">
            <v>0</v>
          </cell>
          <cell r="R1583">
            <v>0</v>
          </cell>
          <cell r="S1583">
            <v>0</v>
          </cell>
          <cell r="T1583">
            <v>0</v>
          </cell>
          <cell r="U1583">
            <v>0</v>
          </cell>
          <cell r="V1583">
            <v>0</v>
          </cell>
          <cell r="W1583">
            <v>0</v>
          </cell>
          <cell r="X1583">
            <v>0</v>
          </cell>
          <cell r="Y1583">
            <v>0</v>
          </cell>
          <cell r="Z1583">
            <v>0</v>
          </cell>
          <cell r="AA1583">
            <v>0</v>
          </cell>
          <cell r="AB1583">
            <v>0</v>
          </cell>
          <cell r="AC1583">
            <v>0</v>
          </cell>
          <cell r="AD1583">
            <v>0</v>
          </cell>
          <cell r="AE1583">
            <v>0</v>
          </cell>
          <cell r="AF1583">
            <v>0</v>
          </cell>
          <cell r="AG1583">
            <v>0</v>
          </cell>
          <cell r="AH1583">
            <v>0</v>
          </cell>
          <cell r="AI1583">
            <v>0</v>
          </cell>
          <cell r="AJ1583" t="str">
            <v>N</v>
          </cell>
        </row>
        <row r="1584">
          <cell r="A1584" t="str">
            <v>15-10-e</v>
          </cell>
          <cell r="B1584" t="str">
            <v>Supply and Erection Sahl wood board, 1.75" deep : 10"x12"</v>
          </cell>
          <cell r="C1584" t="str">
            <v>-</v>
          </cell>
          <cell r="D1584" t="str">
            <v>-</v>
          </cell>
          <cell r="E1584" t="str">
            <v>-</v>
          </cell>
          <cell r="F1584" t="str">
            <v>-</v>
          </cell>
          <cell r="G1584" t="str">
            <v>-</v>
          </cell>
          <cell r="H1584" t="str">
            <v>-</v>
          </cell>
          <cell r="I1584">
            <v>0</v>
          </cell>
          <cell r="J1584">
            <v>0</v>
          </cell>
          <cell r="K1584">
            <v>0</v>
          </cell>
          <cell r="L1584">
            <v>0</v>
          </cell>
          <cell r="M1584">
            <v>0</v>
          </cell>
          <cell r="N1584">
            <v>0</v>
          </cell>
          <cell r="O1584">
            <v>0</v>
          </cell>
          <cell r="P1584">
            <v>0</v>
          </cell>
          <cell r="Q1584">
            <v>0</v>
          </cell>
          <cell r="R1584">
            <v>0</v>
          </cell>
          <cell r="S1584">
            <v>0</v>
          </cell>
          <cell r="T1584">
            <v>0</v>
          </cell>
          <cell r="U1584">
            <v>0</v>
          </cell>
          <cell r="V1584">
            <v>0</v>
          </cell>
          <cell r="W1584">
            <v>0</v>
          </cell>
          <cell r="X1584">
            <v>0</v>
          </cell>
          <cell r="Y1584">
            <v>0</v>
          </cell>
          <cell r="Z1584">
            <v>0</v>
          </cell>
          <cell r="AA1584">
            <v>0</v>
          </cell>
          <cell r="AB1584">
            <v>0</v>
          </cell>
          <cell r="AC1584">
            <v>0</v>
          </cell>
          <cell r="AD1584">
            <v>0</v>
          </cell>
          <cell r="AE1584">
            <v>0</v>
          </cell>
          <cell r="AF1584">
            <v>0</v>
          </cell>
          <cell r="AG1584">
            <v>0</v>
          </cell>
          <cell r="AH1584">
            <v>0</v>
          </cell>
          <cell r="AI1584">
            <v>0</v>
          </cell>
          <cell r="AJ1584" t="str">
            <v>N</v>
          </cell>
        </row>
        <row r="1585">
          <cell r="A1585" t="str">
            <v>15-10-f</v>
          </cell>
          <cell r="B1585" t="str">
            <v>Supply and Erection Sahl wood board, 1.75" deep : 12"x14"</v>
          </cell>
          <cell r="C1585" t="str">
            <v>Each</v>
          </cell>
          <cell r="D1585" t="str">
            <v>40.30</v>
          </cell>
          <cell r="E1585" t="str">
            <v>173.40</v>
          </cell>
          <cell r="F1585" t="str">
            <v>Each</v>
          </cell>
          <cell r="G1585" t="str">
            <v>40.30</v>
          </cell>
          <cell r="H1585">
            <v>173.4</v>
          </cell>
          <cell r="I1585">
            <v>0</v>
          </cell>
          <cell r="J1585">
            <v>0</v>
          </cell>
          <cell r="K1585">
            <v>0</v>
          </cell>
          <cell r="L1585">
            <v>0</v>
          </cell>
          <cell r="M1585">
            <v>0</v>
          </cell>
          <cell r="N1585">
            <v>0</v>
          </cell>
          <cell r="O1585">
            <v>0</v>
          </cell>
          <cell r="P1585">
            <v>0</v>
          </cell>
          <cell r="Q1585">
            <v>0</v>
          </cell>
          <cell r="R1585">
            <v>0</v>
          </cell>
          <cell r="S1585">
            <v>0</v>
          </cell>
          <cell r="T1585">
            <v>0</v>
          </cell>
          <cell r="U1585">
            <v>0</v>
          </cell>
          <cell r="V1585">
            <v>0</v>
          </cell>
          <cell r="W1585">
            <v>0</v>
          </cell>
          <cell r="X1585">
            <v>0</v>
          </cell>
          <cell r="Y1585">
            <v>0</v>
          </cell>
          <cell r="Z1585">
            <v>0</v>
          </cell>
          <cell r="AA1585">
            <v>0</v>
          </cell>
          <cell r="AB1585">
            <v>0</v>
          </cell>
          <cell r="AC1585">
            <v>0</v>
          </cell>
          <cell r="AD1585">
            <v>0</v>
          </cell>
          <cell r="AE1585">
            <v>0</v>
          </cell>
          <cell r="AF1585">
            <v>0</v>
          </cell>
          <cell r="AG1585">
            <v>0</v>
          </cell>
          <cell r="AH1585">
            <v>0</v>
          </cell>
          <cell r="AI1585">
            <v>0</v>
          </cell>
          <cell r="AJ1585" t="str">
            <v>N</v>
          </cell>
        </row>
        <row r="1586">
          <cell r="A1586" t="str">
            <v>15-11-a-01</v>
          </cell>
          <cell r="B1586" t="str">
            <v>Supply and Erection of iron/aluminium clad, 500V main switch Double pole : 15/20 Amp.</v>
          </cell>
          <cell r="C1586" t="str">
            <v>Each</v>
          </cell>
          <cell r="D1586" t="str">
            <v>362.70</v>
          </cell>
          <cell r="E1586" t="str">
            <v>768.05</v>
          </cell>
          <cell r="F1586" t="str">
            <v>Each</v>
          </cell>
          <cell r="G1586" t="str">
            <v>362.70</v>
          </cell>
          <cell r="H1586">
            <v>768.05</v>
          </cell>
          <cell r="I1586">
            <v>0</v>
          </cell>
          <cell r="J1586">
            <v>0</v>
          </cell>
          <cell r="K1586">
            <v>0</v>
          </cell>
          <cell r="L1586">
            <v>0</v>
          </cell>
          <cell r="M1586">
            <v>0</v>
          </cell>
          <cell r="N1586">
            <v>0</v>
          </cell>
          <cell r="O1586">
            <v>0</v>
          </cell>
          <cell r="P1586">
            <v>0</v>
          </cell>
          <cell r="Q1586">
            <v>0</v>
          </cell>
          <cell r="R1586">
            <v>0</v>
          </cell>
          <cell r="S1586">
            <v>0</v>
          </cell>
          <cell r="T1586">
            <v>0</v>
          </cell>
          <cell r="U1586">
            <v>0</v>
          </cell>
          <cell r="V1586">
            <v>0</v>
          </cell>
          <cell r="W1586">
            <v>0</v>
          </cell>
          <cell r="X1586">
            <v>0</v>
          </cell>
          <cell r="Y1586">
            <v>0</v>
          </cell>
          <cell r="Z1586">
            <v>0</v>
          </cell>
          <cell r="AA1586">
            <v>0</v>
          </cell>
          <cell r="AB1586">
            <v>0</v>
          </cell>
          <cell r="AC1586">
            <v>0</v>
          </cell>
          <cell r="AD1586">
            <v>0</v>
          </cell>
          <cell r="AE1586">
            <v>0</v>
          </cell>
          <cell r="AF1586">
            <v>0</v>
          </cell>
          <cell r="AG1586">
            <v>0</v>
          </cell>
          <cell r="AH1586">
            <v>0</v>
          </cell>
          <cell r="AI1586">
            <v>0</v>
          </cell>
          <cell r="AJ1586" t="str">
            <v>N</v>
          </cell>
        </row>
        <row r="1587">
          <cell r="A1587" t="str">
            <v>15-11-a-02</v>
          </cell>
          <cell r="B1587" t="str">
            <v>Supply and Erection of iron/aluminium clad, 500V main switch Double pole : 30/35 Amp</v>
          </cell>
          <cell r="C1587" t="str">
            <v>Each</v>
          </cell>
          <cell r="D1587" t="str">
            <v>362.70</v>
          </cell>
          <cell r="E1587" t="str">
            <v>790.23</v>
          </cell>
          <cell r="F1587" t="str">
            <v>Each</v>
          </cell>
          <cell r="G1587" t="str">
            <v>362.70</v>
          </cell>
          <cell r="H1587">
            <v>790.23</v>
          </cell>
          <cell r="I1587">
            <v>0</v>
          </cell>
          <cell r="J1587">
            <v>0</v>
          </cell>
          <cell r="K1587">
            <v>0</v>
          </cell>
          <cell r="L1587">
            <v>0</v>
          </cell>
          <cell r="M1587">
            <v>0</v>
          </cell>
          <cell r="N1587">
            <v>0</v>
          </cell>
          <cell r="O1587">
            <v>0</v>
          </cell>
          <cell r="P1587">
            <v>0</v>
          </cell>
          <cell r="Q1587">
            <v>0</v>
          </cell>
          <cell r="R1587">
            <v>0</v>
          </cell>
          <cell r="S1587">
            <v>0</v>
          </cell>
          <cell r="T1587">
            <v>0</v>
          </cell>
          <cell r="U1587">
            <v>0</v>
          </cell>
          <cell r="V1587">
            <v>0</v>
          </cell>
          <cell r="W1587">
            <v>0</v>
          </cell>
          <cell r="X1587">
            <v>0</v>
          </cell>
          <cell r="Y1587">
            <v>0</v>
          </cell>
          <cell r="Z1587">
            <v>0</v>
          </cell>
          <cell r="AA1587">
            <v>0</v>
          </cell>
          <cell r="AB1587">
            <v>0</v>
          </cell>
          <cell r="AC1587">
            <v>0</v>
          </cell>
          <cell r="AD1587">
            <v>0</v>
          </cell>
          <cell r="AE1587">
            <v>0</v>
          </cell>
          <cell r="AF1587">
            <v>0</v>
          </cell>
          <cell r="AG1587">
            <v>0</v>
          </cell>
          <cell r="AH1587">
            <v>0</v>
          </cell>
          <cell r="AI1587">
            <v>0</v>
          </cell>
          <cell r="AJ1587" t="str">
            <v>N</v>
          </cell>
        </row>
        <row r="1588">
          <cell r="A1588" t="str">
            <v>15-11-a-03</v>
          </cell>
          <cell r="B1588" t="str">
            <v>Supply and Erection iron/aluminium clad 500 volts main switch Double Pole : 60/65 Amp</v>
          </cell>
          <cell r="C1588" t="str">
            <v>Each</v>
          </cell>
          <cell r="D1588" t="str">
            <v>362.70</v>
          </cell>
          <cell r="E1588" t="str">
            <v>1,536.40</v>
          </cell>
          <cell r="F1588" t="str">
            <v>Each</v>
          </cell>
          <cell r="G1588" t="str">
            <v>362.70</v>
          </cell>
          <cell r="H1588">
            <v>1536.4</v>
          </cell>
          <cell r="I1588">
            <v>0</v>
          </cell>
          <cell r="J1588">
            <v>0</v>
          </cell>
          <cell r="K1588">
            <v>0</v>
          </cell>
          <cell r="L1588">
            <v>0</v>
          </cell>
          <cell r="M1588">
            <v>0</v>
          </cell>
          <cell r="N1588">
            <v>0</v>
          </cell>
          <cell r="O1588">
            <v>0</v>
          </cell>
          <cell r="P1588">
            <v>0</v>
          </cell>
          <cell r="Q1588">
            <v>0</v>
          </cell>
          <cell r="R1588">
            <v>0</v>
          </cell>
          <cell r="S1588">
            <v>0</v>
          </cell>
          <cell r="T1588">
            <v>0</v>
          </cell>
          <cell r="U1588">
            <v>0</v>
          </cell>
          <cell r="V1588">
            <v>0</v>
          </cell>
          <cell r="W1588">
            <v>0</v>
          </cell>
          <cell r="X1588">
            <v>0</v>
          </cell>
          <cell r="Y1588">
            <v>0</v>
          </cell>
          <cell r="Z1588">
            <v>0</v>
          </cell>
          <cell r="AA1588">
            <v>0</v>
          </cell>
          <cell r="AB1588">
            <v>0</v>
          </cell>
          <cell r="AC1588">
            <v>0</v>
          </cell>
          <cell r="AD1588">
            <v>0</v>
          </cell>
          <cell r="AE1588">
            <v>0</v>
          </cell>
          <cell r="AF1588">
            <v>0</v>
          </cell>
          <cell r="AG1588">
            <v>0</v>
          </cell>
          <cell r="AH1588">
            <v>0</v>
          </cell>
          <cell r="AI1588">
            <v>0</v>
          </cell>
          <cell r="AJ1588" t="str">
            <v>N</v>
          </cell>
        </row>
        <row r="1589">
          <cell r="A1589" t="str">
            <v>15-11-a-04</v>
          </cell>
          <cell r="B1589" t="str">
            <v>Supply and Erection iron/aluminium clad 500 volts main switch Double Pole : 100 Amp</v>
          </cell>
          <cell r="C1589" t="str">
            <v>Each</v>
          </cell>
          <cell r="D1589" t="str">
            <v>362.70</v>
          </cell>
          <cell r="E1589" t="str">
            <v>3,145.70</v>
          </cell>
          <cell r="F1589" t="str">
            <v>Each</v>
          </cell>
          <cell r="G1589" t="str">
            <v>362.70</v>
          </cell>
          <cell r="H1589">
            <v>3145.7</v>
          </cell>
          <cell r="I1589">
            <v>0</v>
          </cell>
          <cell r="J1589">
            <v>0</v>
          </cell>
          <cell r="K1589">
            <v>0</v>
          </cell>
          <cell r="L1589">
            <v>0</v>
          </cell>
          <cell r="M1589">
            <v>0</v>
          </cell>
          <cell r="N1589">
            <v>0</v>
          </cell>
          <cell r="O1589">
            <v>0</v>
          </cell>
          <cell r="P1589">
            <v>0</v>
          </cell>
          <cell r="Q1589">
            <v>0</v>
          </cell>
          <cell r="R1589">
            <v>0</v>
          </cell>
          <cell r="S1589">
            <v>0</v>
          </cell>
          <cell r="T1589">
            <v>0</v>
          </cell>
          <cell r="U1589">
            <v>0</v>
          </cell>
          <cell r="V1589">
            <v>0</v>
          </cell>
          <cell r="W1589">
            <v>0</v>
          </cell>
          <cell r="X1589">
            <v>0</v>
          </cell>
          <cell r="Y1589">
            <v>0</v>
          </cell>
          <cell r="Z1589">
            <v>0</v>
          </cell>
          <cell r="AA1589">
            <v>0</v>
          </cell>
          <cell r="AB1589">
            <v>0</v>
          </cell>
          <cell r="AC1589">
            <v>0</v>
          </cell>
          <cell r="AD1589">
            <v>0</v>
          </cell>
          <cell r="AE1589">
            <v>0</v>
          </cell>
          <cell r="AF1589">
            <v>0</v>
          </cell>
          <cell r="AG1589">
            <v>0</v>
          </cell>
          <cell r="AH1589">
            <v>0</v>
          </cell>
          <cell r="AI1589">
            <v>0</v>
          </cell>
          <cell r="AJ1589" t="str">
            <v>N</v>
          </cell>
        </row>
        <row r="1590">
          <cell r="A1590" t="str">
            <v>15-11-b-01</v>
          </cell>
          <cell r="B1590" t="str">
            <v>Supply and Erection of iron/aluminium clad, 500V main switch Triple pole with neutral link : 15/20 Amp.</v>
          </cell>
          <cell r="C1590" t="str">
            <v>Each</v>
          </cell>
          <cell r="D1590" t="str">
            <v>362.70</v>
          </cell>
          <cell r="E1590" t="str">
            <v>790.23</v>
          </cell>
          <cell r="F1590" t="str">
            <v>Each</v>
          </cell>
          <cell r="G1590" t="str">
            <v>362.70</v>
          </cell>
          <cell r="H1590">
            <v>790.23</v>
          </cell>
          <cell r="I1590">
            <v>0</v>
          </cell>
          <cell r="J1590">
            <v>0</v>
          </cell>
          <cell r="K1590">
            <v>0</v>
          </cell>
          <cell r="L1590">
            <v>0</v>
          </cell>
          <cell r="M1590">
            <v>0</v>
          </cell>
          <cell r="N1590">
            <v>0</v>
          </cell>
          <cell r="O1590">
            <v>0</v>
          </cell>
          <cell r="P1590">
            <v>0</v>
          </cell>
          <cell r="Q1590">
            <v>0</v>
          </cell>
          <cell r="R1590">
            <v>0</v>
          </cell>
          <cell r="S1590">
            <v>0</v>
          </cell>
          <cell r="T1590">
            <v>0</v>
          </cell>
          <cell r="U1590">
            <v>0</v>
          </cell>
          <cell r="V1590">
            <v>0</v>
          </cell>
          <cell r="W1590">
            <v>0</v>
          </cell>
          <cell r="X1590">
            <v>0</v>
          </cell>
          <cell r="Y1590">
            <v>0</v>
          </cell>
          <cell r="Z1590">
            <v>0</v>
          </cell>
          <cell r="AA1590">
            <v>0</v>
          </cell>
          <cell r="AB1590">
            <v>0</v>
          </cell>
          <cell r="AC1590">
            <v>0</v>
          </cell>
          <cell r="AD1590">
            <v>0</v>
          </cell>
          <cell r="AE1590">
            <v>0</v>
          </cell>
          <cell r="AF1590">
            <v>0</v>
          </cell>
          <cell r="AG1590">
            <v>0</v>
          </cell>
          <cell r="AH1590">
            <v>0</v>
          </cell>
          <cell r="AI1590">
            <v>0</v>
          </cell>
          <cell r="AJ1590" t="str">
            <v>N</v>
          </cell>
        </row>
        <row r="1591">
          <cell r="A1591" t="str">
            <v>15-11-b-02</v>
          </cell>
          <cell r="B1591" t="str">
            <v>Supply and Erection of iron/aluminium clad, 500V main switch Triple pole with neutral link : 30/35 Amp.</v>
          </cell>
          <cell r="C1591" t="str">
            <v>Each</v>
          </cell>
          <cell r="D1591" t="str">
            <v>362.70</v>
          </cell>
          <cell r="E1591" t="str">
            <v>1,641.27</v>
          </cell>
          <cell r="F1591" t="str">
            <v>Each</v>
          </cell>
          <cell r="G1591" t="str">
            <v>362.70</v>
          </cell>
          <cell r="H1591">
            <v>1641.27</v>
          </cell>
          <cell r="I1591">
            <v>0</v>
          </cell>
          <cell r="J1591">
            <v>0</v>
          </cell>
          <cell r="K1591">
            <v>0</v>
          </cell>
          <cell r="L1591">
            <v>0</v>
          </cell>
          <cell r="M1591">
            <v>0</v>
          </cell>
          <cell r="N1591">
            <v>0</v>
          </cell>
          <cell r="O1591">
            <v>0</v>
          </cell>
          <cell r="P1591">
            <v>0</v>
          </cell>
          <cell r="Q1591">
            <v>0</v>
          </cell>
          <cell r="R1591">
            <v>0</v>
          </cell>
          <cell r="S1591">
            <v>0</v>
          </cell>
          <cell r="T1591">
            <v>0</v>
          </cell>
          <cell r="U1591">
            <v>0</v>
          </cell>
          <cell r="V1591">
            <v>0</v>
          </cell>
          <cell r="W1591">
            <v>0</v>
          </cell>
          <cell r="X1591">
            <v>0</v>
          </cell>
          <cell r="Y1591">
            <v>0</v>
          </cell>
          <cell r="Z1591">
            <v>0</v>
          </cell>
          <cell r="AA1591">
            <v>0</v>
          </cell>
          <cell r="AB1591">
            <v>0</v>
          </cell>
          <cell r="AC1591">
            <v>0</v>
          </cell>
          <cell r="AD1591">
            <v>0</v>
          </cell>
          <cell r="AE1591">
            <v>0</v>
          </cell>
          <cell r="AF1591">
            <v>0</v>
          </cell>
          <cell r="AG1591">
            <v>0</v>
          </cell>
          <cell r="AH1591">
            <v>0</v>
          </cell>
          <cell r="AI1591">
            <v>0</v>
          </cell>
          <cell r="AJ1591" t="str">
            <v>N</v>
          </cell>
        </row>
        <row r="1592">
          <cell r="A1592" t="str">
            <v>15-11-b-03</v>
          </cell>
          <cell r="B1592" t="str">
            <v>Supply and Erection of iron/aluminium clad, 500V main switch Triple pole with neutral link : 60/65 Amp.</v>
          </cell>
          <cell r="C1592" t="str">
            <v>Each</v>
          </cell>
          <cell r="D1592" t="str">
            <v>483.60</v>
          </cell>
          <cell r="E1592" t="str">
            <v>1,895.27</v>
          </cell>
          <cell r="F1592" t="str">
            <v>Each</v>
          </cell>
          <cell r="G1592" t="str">
            <v>483.60</v>
          </cell>
          <cell r="H1592">
            <v>1895.27</v>
          </cell>
          <cell r="I1592">
            <v>0</v>
          </cell>
          <cell r="J1592">
            <v>0</v>
          </cell>
          <cell r="K1592">
            <v>0</v>
          </cell>
          <cell r="L1592">
            <v>0</v>
          </cell>
          <cell r="M1592">
            <v>0</v>
          </cell>
          <cell r="N1592">
            <v>0</v>
          </cell>
          <cell r="O1592">
            <v>0</v>
          </cell>
          <cell r="P1592">
            <v>0</v>
          </cell>
          <cell r="Q1592">
            <v>0</v>
          </cell>
          <cell r="R1592">
            <v>0</v>
          </cell>
          <cell r="S1592">
            <v>0</v>
          </cell>
          <cell r="T1592">
            <v>0</v>
          </cell>
          <cell r="U1592">
            <v>0</v>
          </cell>
          <cell r="V1592">
            <v>0</v>
          </cell>
          <cell r="W1592">
            <v>0</v>
          </cell>
          <cell r="X1592">
            <v>0</v>
          </cell>
          <cell r="Y1592">
            <v>0</v>
          </cell>
          <cell r="Z1592">
            <v>0</v>
          </cell>
          <cell r="AA1592">
            <v>0</v>
          </cell>
          <cell r="AB1592">
            <v>0</v>
          </cell>
          <cell r="AC1592">
            <v>0</v>
          </cell>
          <cell r="AD1592">
            <v>0</v>
          </cell>
          <cell r="AE1592">
            <v>0</v>
          </cell>
          <cell r="AF1592">
            <v>0</v>
          </cell>
          <cell r="AG1592">
            <v>0</v>
          </cell>
          <cell r="AH1592">
            <v>0</v>
          </cell>
          <cell r="AI1592">
            <v>0</v>
          </cell>
          <cell r="AJ1592" t="str">
            <v>N</v>
          </cell>
        </row>
        <row r="1593">
          <cell r="A1593" t="str">
            <v>15-11-b-04</v>
          </cell>
          <cell r="B1593" t="str">
            <v>Supply and Erection of iron/aluminium clad, 500V main switch Triple pole with neutral link : 100 Amp.</v>
          </cell>
          <cell r="C1593" t="str">
            <v>Each</v>
          </cell>
          <cell r="D1593" t="str">
            <v>604.50</v>
          </cell>
          <cell r="E1593" t="str">
            <v>3,286.67</v>
          </cell>
          <cell r="F1593" t="str">
            <v>Each</v>
          </cell>
          <cell r="G1593" t="str">
            <v>604.50</v>
          </cell>
          <cell r="H1593" t="str">
            <v>3,286.67</v>
          </cell>
          <cell r="I1593">
            <v>0</v>
          </cell>
          <cell r="J1593">
            <v>0</v>
          </cell>
          <cell r="K1593">
            <v>0</v>
          </cell>
          <cell r="L1593">
            <v>0</v>
          </cell>
          <cell r="M1593">
            <v>0</v>
          </cell>
          <cell r="N1593">
            <v>0</v>
          </cell>
          <cell r="O1593">
            <v>0</v>
          </cell>
          <cell r="P1593">
            <v>0</v>
          </cell>
          <cell r="Q1593">
            <v>0</v>
          </cell>
          <cell r="R1593">
            <v>0</v>
          </cell>
          <cell r="S1593">
            <v>0</v>
          </cell>
          <cell r="T1593">
            <v>0</v>
          </cell>
          <cell r="U1593">
            <v>0</v>
          </cell>
          <cell r="V1593">
            <v>0</v>
          </cell>
          <cell r="W1593">
            <v>0</v>
          </cell>
          <cell r="X1593">
            <v>0</v>
          </cell>
          <cell r="Y1593">
            <v>0</v>
          </cell>
          <cell r="Z1593">
            <v>0</v>
          </cell>
          <cell r="AA1593">
            <v>0</v>
          </cell>
          <cell r="AB1593">
            <v>0</v>
          </cell>
          <cell r="AC1593">
            <v>0</v>
          </cell>
          <cell r="AD1593">
            <v>0</v>
          </cell>
          <cell r="AE1593">
            <v>0</v>
          </cell>
          <cell r="AF1593">
            <v>0</v>
          </cell>
          <cell r="AG1593">
            <v>0</v>
          </cell>
          <cell r="AH1593">
            <v>0</v>
          </cell>
          <cell r="AI1593">
            <v>0</v>
          </cell>
          <cell r="AJ1593" t="str">
            <v>N</v>
          </cell>
        </row>
        <row r="1594">
          <cell r="A1594" t="str">
            <v>15-12-a</v>
          </cell>
          <cell r="B1594" t="str">
            <v>Supply and Erection or iron/aluminium clad, 500V main switch with triple pole, complete : 60 Amp.</v>
          </cell>
          <cell r="C1594" t="str">
            <v>Each</v>
          </cell>
          <cell r="D1594" t="str">
            <v>201.50</v>
          </cell>
          <cell r="E1594" t="str">
            <v>3,710.50</v>
          </cell>
          <cell r="F1594" t="str">
            <v>Each</v>
          </cell>
          <cell r="G1594" t="str">
            <v>201.50</v>
          </cell>
          <cell r="H1594" t="str">
            <v>3,710.50</v>
          </cell>
          <cell r="I1594">
            <v>0</v>
          </cell>
          <cell r="J1594">
            <v>0</v>
          </cell>
          <cell r="K1594">
            <v>0</v>
          </cell>
          <cell r="L1594">
            <v>0</v>
          </cell>
          <cell r="M1594">
            <v>0</v>
          </cell>
          <cell r="N1594">
            <v>0</v>
          </cell>
          <cell r="O1594">
            <v>0</v>
          </cell>
          <cell r="P1594">
            <v>0</v>
          </cell>
          <cell r="Q1594">
            <v>0</v>
          </cell>
          <cell r="R1594">
            <v>0</v>
          </cell>
          <cell r="S1594">
            <v>0</v>
          </cell>
          <cell r="T1594">
            <v>0</v>
          </cell>
          <cell r="U1594">
            <v>0</v>
          </cell>
          <cell r="V1594">
            <v>0</v>
          </cell>
          <cell r="W1594">
            <v>0</v>
          </cell>
          <cell r="X1594">
            <v>0</v>
          </cell>
          <cell r="Y1594">
            <v>0</v>
          </cell>
          <cell r="Z1594">
            <v>0</v>
          </cell>
          <cell r="AA1594">
            <v>0</v>
          </cell>
          <cell r="AB1594">
            <v>0</v>
          </cell>
          <cell r="AC1594">
            <v>0</v>
          </cell>
          <cell r="AD1594">
            <v>0</v>
          </cell>
          <cell r="AE1594">
            <v>0</v>
          </cell>
          <cell r="AF1594">
            <v>0</v>
          </cell>
          <cell r="AG1594">
            <v>0</v>
          </cell>
          <cell r="AH1594">
            <v>0</v>
          </cell>
          <cell r="AI1594">
            <v>0</v>
          </cell>
          <cell r="AJ1594" t="str">
            <v>N</v>
          </cell>
        </row>
        <row r="1595">
          <cell r="A1595" t="str">
            <v>15-12-b</v>
          </cell>
          <cell r="B1595" t="str">
            <v>Supply and Erection or iron/aluminium clad, 500V main switch with triple pole, complete : 100 Amp.</v>
          </cell>
          <cell r="C1595" t="str">
            <v>Each</v>
          </cell>
          <cell r="D1595" t="str">
            <v>201.50</v>
          </cell>
          <cell r="E1595" t="str">
            <v>4,073.50</v>
          </cell>
          <cell r="F1595" t="str">
            <v>Each</v>
          </cell>
          <cell r="G1595" t="str">
            <v>201.50</v>
          </cell>
          <cell r="H1595" t="str">
            <v>4,073.50</v>
          </cell>
          <cell r="I1595">
            <v>0</v>
          </cell>
          <cell r="J1595">
            <v>0</v>
          </cell>
          <cell r="K1595">
            <v>0</v>
          </cell>
          <cell r="L1595">
            <v>0</v>
          </cell>
          <cell r="M1595">
            <v>0</v>
          </cell>
          <cell r="N1595">
            <v>0</v>
          </cell>
          <cell r="O1595">
            <v>0</v>
          </cell>
          <cell r="P1595">
            <v>0</v>
          </cell>
          <cell r="Q1595">
            <v>0</v>
          </cell>
          <cell r="R1595">
            <v>0</v>
          </cell>
          <cell r="S1595">
            <v>0</v>
          </cell>
          <cell r="T1595">
            <v>0</v>
          </cell>
          <cell r="U1595">
            <v>0</v>
          </cell>
          <cell r="V1595">
            <v>0</v>
          </cell>
          <cell r="W1595">
            <v>0</v>
          </cell>
          <cell r="X1595">
            <v>0</v>
          </cell>
          <cell r="Y1595">
            <v>0</v>
          </cell>
          <cell r="Z1595">
            <v>0</v>
          </cell>
          <cell r="AA1595">
            <v>0</v>
          </cell>
          <cell r="AB1595">
            <v>0</v>
          </cell>
          <cell r="AC1595">
            <v>0</v>
          </cell>
          <cell r="AD1595">
            <v>0</v>
          </cell>
          <cell r="AE1595">
            <v>0</v>
          </cell>
          <cell r="AF1595">
            <v>0</v>
          </cell>
          <cell r="AG1595">
            <v>0</v>
          </cell>
          <cell r="AH1595">
            <v>0</v>
          </cell>
          <cell r="AI1595">
            <v>0</v>
          </cell>
          <cell r="AJ1595" t="str">
            <v>N</v>
          </cell>
        </row>
        <row r="1596">
          <cell r="A1596" t="str">
            <v>15-12-c</v>
          </cell>
          <cell r="B1596" t="str">
            <v>Supply and Erection or iron/aluminium clad, 500V main switch with triple pole, complete : 200 Amp.</v>
          </cell>
          <cell r="C1596" t="str">
            <v>Each</v>
          </cell>
          <cell r="D1596" t="str">
            <v>322.40</v>
          </cell>
          <cell r="E1596" t="str">
            <v>5,888.40</v>
          </cell>
          <cell r="F1596" t="str">
            <v>Each</v>
          </cell>
          <cell r="G1596" t="str">
            <v>322.40</v>
          </cell>
          <cell r="H1596" t="str">
            <v>5,888.40</v>
          </cell>
          <cell r="I1596">
            <v>0</v>
          </cell>
          <cell r="J1596">
            <v>0</v>
          </cell>
          <cell r="K1596">
            <v>0</v>
          </cell>
          <cell r="L1596">
            <v>0</v>
          </cell>
          <cell r="M1596">
            <v>0</v>
          </cell>
          <cell r="N1596">
            <v>0</v>
          </cell>
          <cell r="O1596">
            <v>0</v>
          </cell>
          <cell r="P1596">
            <v>0</v>
          </cell>
          <cell r="Q1596">
            <v>0</v>
          </cell>
          <cell r="R1596">
            <v>0</v>
          </cell>
          <cell r="S1596">
            <v>0</v>
          </cell>
          <cell r="T1596">
            <v>0</v>
          </cell>
          <cell r="U1596">
            <v>0</v>
          </cell>
          <cell r="V1596">
            <v>0</v>
          </cell>
          <cell r="W1596">
            <v>0</v>
          </cell>
          <cell r="X1596">
            <v>0</v>
          </cell>
          <cell r="Y1596">
            <v>0</v>
          </cell>
          <cell r="Z1596">
            <v>0</v>
          </cell>
          <cell r="AA1596">
            <v>0</v>
          </cell>
          <cell r="AB1596">
            <v>0</v>
          </cell>
          <cell r="AC1596">
            <v>0</v>
          </cell>
          <cell r="AD1596">
            <v>0</v>
          </cell>
          <cell r="AE1596">
            <v>0</v>
          </cell>
          <cell r="AF1596">
            <v>0</v>
          </cell>
          <cell r="AG1596">
            <v>0</v>
          </cell>
          <cell r="AH1596">
            <v>0</v>
          </cell>
          <cell r="AI1596">
            <v>0</v>
          </cell>
          <cell r="AJ1596" t="str">
            <v>N</v>
          </cell>
        </row>
        <row r="1597">
          <cell r="A1597" t="str">
            <v>15-12-d</v>
          </cell>
          <cell r="B1597" t="str">
            <v>Supply and Erection or iron/aluminium clad, 500V main switch with triple pole, complete : 300 Amp.</v>
          </cell>
          <cell r="C1597" t="str">
            <v>Each</v>
          </cell>
          <cell r="D1597" t="str">
            <v>322.40</v>
          </cell>
          <cell r="E1597" t="str">
            <v>9,034.40</v>
          </cell>
          <cell r="F1597" t="str">
            <v>Each</v>
          </cell>
          <cell r="G1597" t="str">
            <v>322.40</v>
          </cell>
          <cell r="H1597" t="str">
            <v>9,034.40</v>
          </cell>
          <cell r="I1597">
            <v>0</v>
          </cell>
          <cell r="J1597">
            <v>0</v>
          </cell>
          <cell r="K1597">
            <v>0</v>
          </cell>
          <cell r="L1597">
            <v>0</v>
          </cell>
          <cell r="M1597">
            <v>0</v>
          </cell>
          <cell r="N1597">
            <v>0</v>
          </cell>
          <cell r="O1597">
            <v>0</v>
          </cell>
          <cell r="P1597">
            <v>0</v>
          </cell>
          <cell r="Q1597">
            <v>0</v>
          </cell>
          <cell r="R1597">
            <v>0</v>
          </cell>
          <cell r="S1597">
            <v>0</v>
          </cell>
          <cell r="T1597">
            <v>0</v>
          </cell>
          <cell r="U1597">
            <v>0</v>
          </cell>
          <cell r="V1597">
            <v>0</v>
          </cell>
          <cell r="W1597">
            <v>0</v>
          </cell>
          <cell r="X1597">
            <v>0</v>
          </cell>
          <cell r="Y1597">
            <v>0</v>
          </cell>
          <cell r="Z1597">
            <v>0</v>
          </cell>
          <cell r="AA1597">
            <v>0</v>
          </cell>
          <cell r="AB1597">
            <v>0</v>
          </cell>
          <cell r="AC1597">
            <v>0</v>
          </cell>
          <cell r="AD1597">
            <v>0</v>
          </cell>
          <cell r="AE1597">
            <v>0</v>
          </cell>
          <cell r="AF1597">
            <v>0</v>
          </cell>
          <cell r="AG1597">
            <v>0</v>
          </cell>
          <cell r="AH1597">
            <v>0</v>
          </cell>
          <cell r="AI1597">
            <v>0</v>
          </cell>
          <cell r="AJ1597" t="str">
            <v>N</v>
          </cell>
        </row>
        <row r="1598">
          <cell r="A1598" t="str">
            <v>15-12-e</v>
          </cell>
          <cell r="B1598" t="str">
            <v>Supply and Erection or iron/aluminium clad, 500V main switch with triple pole, complete : 500 Amp.</v>
          </cell>
          <cell r="C1598" t="str">
            <v>Each</v>
          </cell>
          <cell r="D1598" t="str">
            <v>322.40</v>
          </cell>
          <cell r="E1598" t="str">
            <v>11,575.40</v>
          </cell>
          <cell r="F1598" t="str">
            <v>Each</v>
          </cell>
          <cell r="G1598" t="str">
            <v>322.40</v>
          </cell>
          <cell r="H1598">
            <v>11575.4</v>
          </cell>
          <cell r="I1598">
            <v>0</v>
          </cell>
          <cell r="J1598">
            <v>0</v>
          </cell>
          <cell r="K1598">
            <v>0</v>
          </cell>
          <cell r="L1598">
            <v>0</v>
          </cell>
          <cell r="M1598">
            <v>0</v>
          </cell>
          <cell r="N1598">
            <v>0</v>
          </cell>
          <cell r="O1598">
            <v>0</v>
          </cell>
          <cell r="P1598">
            <v>0</v>
          </cell>
          <cell r="Q1598">
            <v>0</v>
          </cell>
          <cell r="R1598">
            <v>0</v>
          </cell>
          <cell r="S1598">
            <v>0</v>
          </cell>
          <cell r="T1598">
            <v>0</v>
          </cell>
          <cell r="U1598">
            <v>0</v>
          </cell>
          <cell r="V1598">
            <v>0</v>
          </cell>
          <cell r="W1598">
            <v>0</v>
          </cell>
          <cell r="X1598">
            <v>0</v>
          </cell>
          <cell r="Y1598">
            <v>0</v>
          </cell>
          <cell r="Z1598">
            <v>0</v>
          </cell>
          <cell r="AA1598">
            <v>0</v>
          </cell>
          <cell r="AB1598">
            <v>0</v>
          </cell>
          <cell r="AC1598">
            <v>0</v>
          </cell>
          <cell r="AD1598">
            <v>0</v>
          </cell>
          <cell r="AE1598">
            <v>0</v>
          </cell>
          <cell r="AF1598">
            <v>0</v>
          </cell>
          <cell r="AG1598">
            <v>0</v>
          </cell>
          <cell r="AH1598">
            <v>0</v>
          </cell>
          <cell r="AI1598">
            <v>0</v>
          </cell>
          <cell r="AJ1598" t="str">
            <v>N</v>
          </cell>
        </row>
        <row r="1599">
          <cell r="A1599" t="str">
            <v>15-13</v>
          </cell>
          <cell r="B1599" t="str">
            <v>Supply and Erection plain pendent lamp holder, complete with bakelite lamp holder &amp; flexible twin wire of 2m.</v>
          </cell>
          <cell r="C1599" t="str">
            <v>Each</v>
          </cell>
          <cell r="D1599" t="str">
            <v>8.06</v>
          </cell>
          <cell r="E1599" t="str">
            <v>204.66</v>
          </cell>
          <cell r="F1599" t="str">
            <v>Each</v>
          </cell>
          <cell r="G1599" t="str">
            <v>8.06</v>
          </cell>
          <cell r="H1599">
            <v>204.66</v>
          </cell>
          <cell r="I1599">
            <v>0</v>
          </cell>
          <cell r="J1599">
            <v>0</v>
          </cell>
          <cell r="K1599">
            <v>0</v>
          </cell>
          <cell r="L1599">
            <v>0</v>
          </cell>
          <cell r="M1599">
            <v>0</v>
          </cell>
          <cell r="N1599">
            <v>0</v>
          </cell>
          <cell r="O1599">
            <v>0</v>
          </cell>
          <cell r="P1599">
            <v>0</v>
          </cell>
          <cell r="Q1599">
            <v>0</v>
          </cell>
          <cell r="R1599">
            <v>0</v>
          </cell>
          <cell r="S1599">
            <v>0</v>
          </cell>
          <cell r="T1599">
            <v>0</v>
          </cell>
          <cell r="U1599">
            <v>0</v>
          </cell>
          <cell r="V1599">
            <v>0</v>
          </cell>
          <cell r="W1599">
            <v>0</v>
          </cell>
          <cell r="X1599">
            <v>0</v>
          </cell>
          <cell r="Y1599">
            <v>0</v>
          </cell>
          <cell r="Z1599">
            <v>0</v>
          </cell>
          <cell r="AA1599">
            <v>0</v>
          </cell>
          <cell r="AB1599">
            <v>0</v>
          </cell>
          <cell r="AC1599">
            <v>0</v>
          </cell>
          <cell r="AD1599">
            <v>0</v>
          </cell>
          <cell r="AE1599">
            <v>0</v>
          </cell>
          <cell r="AF1599">
            <v>0</v>
          </cell>
          <cell r="AG1599">
            <v>0</v>
          </cell>
          <cell r="AH1599">
            <v>0</v>
          </cell>
          <cell r="AI1599">
            <v>0</v>
          </cell>
          <cell r="AJ1599" t="str">
            <v>N</v>
          </cell>
        </row>
        <row r="1600">
          <cell r="A1600" t="str">
            <v>15-14</v>
          </cell>
          <cell r="B1600" t="str">
            <v>Supply and Erection 9" long swan neck plain brass/steel/brass oxidised bracket lamp holder, complete</v>
          </cell>
          <cell r="C1600" t="str">
            <v>Each</v>
          </cell>
          <cell r="D1600" t="str">
            <v>15.11</v>
          </cell>
          <cell r="E1600" t="str">
            <v>61.49</v>
          </cell>
          <cell r="F1600" t="str">
            <v>Each</v>
          </cell>
          <cell r="G1600" t="str">
            <v>15.11</v>
          </cell>
          <cell r="H1600">
            <v>61.49</v>
          </cell>
          <cell r="I1600">
            <v>0</v>
          </cell>
          <cell r="J1600">
            <v>0</v>
          </cell>
          <cell r="K1600">
            <v>0</v>
          </cell>
          <cell r="L1600">
            <v>0</v>
          </cell>
          <cell r="M1600">
            <v>0</v>
          </cell>
          <cell r="N1600">
            <v>0</v>
          </cell>
          <cell r="O1600">
            <v>0</v>
          </cell>
          <cell r="P1600">
            <v>0</v>
          </cell>
          <cell r="Q1600">
            <v>0</v>
          </cell>
          <cell r="R1600">
            <v>0</v>
          </cell>
          <cell r="S1600">
            <v>0</v>
          </cell>
          <cell r="T1600">
            <v>0</v>
          </cell>
          <cell r="U1600">
            <v>0</v>
          </cell>
          <cell r="V1600">
            <v>0</v>
          </cell>
          <cell r="W1600">
            <v>0</v>
          </cell>
          <cell r="X1600">
            <v>0</v>
          </cell>
          <cell r="Y1600">
            <v>0</v>
          </cell>
          <cell r="Z1600">
            <v>0</v>
          </cell>
          <cell r="AA1600">
            <v>0</v>
          </cell>
          <cell r="AB1600">
            <v>0</v>
          </cell>
          <cell r="AC1600">
            <v>0</v>
          </cell>
          <cell r="AD1600">
            <v>0</v>
          </cell>
          <cell r="AE1600">
            <v>0</v>
          </cell>
          <cell r="AF1600">
            <v>0</v>
          </cell>
          <cell r="AG1600">
            <v>0</v>
          </cell>
          <cell r="AH1600">
            <v>0</v>
          </cell>
          <cell r="AI1600">
            <v>0</v>
          </cell>
          <cell r="AJ1600" t="str">
            <v>N</v>
          </cell>
        </row>
        <row r="1601">
          <cell r="A1601" t="str">
            <v>15-15</v>
          </cell>
          <cell r="B1601" t="str">
            <v>Supply and Erection wall/pole type bracket with double cover water tight reflector, flexible wire &amp; brass holder</v>
          </cell>
          <cell r="C1601" t="str">
            <v>Each</v>
          </cell>
          <cell r="D1601" t="str">
            <v>32.24</v>
          </cell>
          <cell r="E1601" t="str">
            <v>86.69</v>
          </cell>
          <cell r="F1601" t="str">
            <v>Each</v>
          </cell>
          <cell r="G1601" t="str">
            <v>32.24</v>
          </cell>
          <cell r="H1601">
            <v>86.69</v>
          </cell>
          <cell r="I1601">
            <v>0</v>
          </cell>
          <cell r="J1601">
            <v>0</v>
          </cell>
          <cell r="K1601">
            <v>0</v>
          </cell>
          <cell r="L1601">
            <v>0</v>
          </cell>
          <cell r="M1601">
            <v>0</v>
          </cell>
          <cell r="N1601">
            <v>0</v>
          </cell>
          <cell r="O1601">
            <v>0</v>
          </cell>
          <cell r="P1601">
            <v>0</v>
          </cell>
          <cell r="Q1601">
            <v>0</v>
          </cell>
          <cell r="R1601">
            <v>0</v>
          </cell>
          <cell r="S1601">
            <v>0</v>
          </cell>
          <cell r="T1601">
            <v>0</v>
          </cell>
          <cell r="U1601">
            <v>0</v>
          </cell>
          <cell r="V1601">
            <v>0</v>
          </cell>
          <cell r="W1601">
            <v>0</v>
          </cell>
          <cell r="X1601">
            <v>0</v>
          </cell>
          <cell r="Y1601">
            <v>0</v>
          </cell>
          <cell r="Z1601">
            <v>0</v>
          </cell>
          <cell r="AA1601">
            <v>0</v>
          </cell>
          <cell r="AB1601">
            <v>0</v>
          </cell>
          <cell r="AC1601">
            <v>0</v>
          </cell>
          <cell r="AD1601">
            <v>0</v>
          </cell>
          <cell r="AE1601">
            <v>0</v>
          </cell>
          <cell r="AF1601">
            <v>0</v>
          </cell>
          <cell r="AG1601">
            <v>0</v>
          </cell>
          <cell r="AH1601">
            <v>0</v>
          </cell>
          <cell r="AI1601">
            <v>0</v>
          </cell>
          <cell r="AJ1601" t="str">
            <v>N</v>
          </cell>
        </row>
        <row r="1602">
          <cell r="A1602" t="str">
            <v>15-16</v>
          </cell>
          <cell r="B1602" t="str">
            <v>Supply and Erection call bell 220/250V, fixed on Sahl wood board 7"x4"</v>
          </cell>
          <cell r="C1602" t="str">
            <v>Each</v>
          </cell>
          <cell r="D1602" t="str">
            <v>20.15</v>
          </cell>
          <cell r="E1602" t="str">
            <v>100.41</v>
          </cell>
          <cell r="F1602" t="str">
            <v>Each</v>
          </cell>
          <cell r="G1602" t="str">
            <v>20.15</v>
          </cell>
          <cell r="H1602">
            <v>100.41</v>
          </cell>
          <cell r="I1602">
            <v>0</v>
          </cell>
          <cell r="J1602">
            <v>0</v>
          </cell>
          <cell r="K1602">
            <v>0</v>
          </cell>
          <cell r="L1602">
            <v>0</v>
          </cell>
          <cell r="M1602">
            <v>0</v>
          </cell>
          <cell r="N1602">
            <v>0</v>
          </cell>
          <cell r="O1602">
            <v>0</v>
          </cell>
          <cell r="P1602">
            <v>0</v>
          </cell>
          <cell r="Q1602">
            <v>0</v>
          </cell>
          <cell r="R1602">
            <v>0</v>
          </cell>
          <cell r="S1602">
            <v>0</v>
          </cell>
          <cell r="T1602">
            <v>0</v>
          </cell>
          <cell r="U1602">
            <v>0</v>
          </cell>
          <cell r="V1602">
            <v>0</v>
          </cell>
          <cell r="W1602">
            <v>0</v>
          </cell>
          <cell r="X1602">
            <v>0</v>
          </cell>
          <cell r="Y1602">
            <v>0</v>
          </cell>
          <cell r="Z1602">
            <v>0</v>
          </cell>
          <cell r="AA1602">
            <v>0</v>
          </cell>
          <cell r="AB1602">
            <v>0</v>
          </cell>
          <cell r="AC1602">
            <v>0</v>
          </cell>
          <cell r="AD1602">
            <v>0</v>
          </cell>
          <cell r="AE1602">
            <v>0</v>
          </cell>
          <cell r="AF1602">
            <v>0</v>
          </cell>
          <cell r="AG1602">
            <v>0</v>
          </cell>
          <cell r="AH1602">
            <v>0</v>
          </cell>
          <cell r="AI1602">
            <v>0</v>
          </cell>
          <cell r="AJ1602" t="str">
            <v>N</v>
          </cell>
        </row>
        <row r="1603">
          <cell r="A1603" t="str">
            <v>15-17</v>
          </cell>
          <cell r="B1603" t="str">
            <v>Supply and Erection bell push or bed switch, with 5m. Twin flexible wire 23/0.0076"</v>
          </cell>
          <cell r="C1603" t="str">
            <v>Each</v>
          </cell>
          <cell r="D1603" t="str">
            <v>6.05</v>
          </cell>
          <cell r="E1603" t="str">
            <v>201.10</v>
          </cell>
          <cell r="F1603" t="str">
            <v>Each</v>
          </cell>
          <cell r="G1603" t="str">
            <v>6.05</v>
          </cell>
          <cell r="H1603">
            <v>201.1</v>
          </cell>
          <cell r="I1603">
            <v>0</v>
          </cell>
          <cell r="J1603">
            <v>0</v>
          </cell>
          <cell r="K1603">
            <v>0</v>
          </cell>
          <cell r="L1603">
            <v>0</v>
          </cell>
          <cell r="M1603">
            <v>0</v>
          </cell>
          <cell r="N1603">
            <v>0</v>
          </cell>
          <cell r="O1603">
            <v>0</v>
          </cell>
          <cell r="P1603">
            <v>0</v>
          </cell>
          <cell r="Q1603">
            <v>0</v>
          </cell>
          <cell r="R1603">
            <v>0</v>
          </cell>
          <cell r="S1603">
            <v>0</v>
          </cell>
          <cell r="T1603">
            <v>0</v>
          </cell>
          <cell r="U1603">
            <v>0</v>
          </cell>
          <cell r="V1603">
            <v>0</v>
          </cell>
          <cell r="W1603">
            <v>0</v>
          </cell>
          <cell r="X1603">
            <v>0</v>
          </cell>
          <cell r="Y1603">
            <v>0</v>
          </cell>
          <cell r="Z1603">
            <v>0</v>
          </cell>
          <cell r="AA1603">
            <v>0</v>
          </cell>
          <cell r="AB1603">
            <v>0</v>
          </cell>
          <cell r="AC1603">
            <v>0</v>
          </cell>
          <cell r="AD1603">
            <v>0</v>
          </cell>
          <cell r="AE1603">
            <v>0</v>
          </cell>
          <cell r="AF1603">
            <v>0</v>
          </cell>
          <cell r="AG1603">
            <v>0</v>
          </cell>
          <cell r="AH1603">
            <v>0</v>
          </cell>
          <cell r="AI1603">
            <v>0</v>
          </cell>
          <cell r="AJ1603" t="str">
            <v>N</v>
          </cell>
        </row>
        <row r="1604">
          <cell r="A1604" t="str">
            <v>15-18-a</v>
          </cell>
          <cell r="B1604" t="str">
            <v>Supply and Erection switches 10/15 Amp : Open type</v>
          </cell>
          <cell r="C1604" t="str">
            <v>Each</v>
          </cell>
          <cell r="D1604" t="str">
            <v>12.09</v>
          </cell>
          <cell r="E1604" t="str">
            <v>60.49</v>
          </cell>
          <cell r="F1604" t="str">
            <v>Each</v>
          </cell>
          <cell r="G1604" t="str">
            <v>12.09</v>
          </cell>
          <cell r="H1604">
            <v>60.49</v>
          </cell>
          <cell r="I1604">
            <v>0</v>
          </cell>
          <cell r="J1604">
            <v>0</v>
          </cell>
          <cell r="K1604">
            <v>0</v>
          </cell>
          <cell r="L1604">
            <v>0</v>
          </cell>
          <cell r="M1604">
            <v>0</v>
          </cell>
          <cell r="N1604">
            <v>0</v>
          </cell>
          <cell r="O1604">
            <v>0</v>
          </cell>
          <cell r="P1604">
            <v>0</v>
          </cell>
          <cell r="Q1604">
            <v>0</v>
          </cell>
          <cell r="R1604">
            <v>0</v>
          </cell>
          <cell r="S1604">
            <v>0</v>
          </cell>
          <cell r="T1604">
            <v>0</v>
          </cell>
          <cell r="U1604">
            <v>0</v>
          </cell>
          <cell r="V1604">
            <v>0</v>
          </cell>
          <cell r="W1604">
            <v>0</v>
          </cell>
          <cell r="X1604">
            <v>0</v>
          </cell>
          <cell r="Y1604">
            <v>0</v>
          </cell>
          <cell r="Z1604">
            <v>0</v>
          </cell>
          <cell r="AA1604">
            <v>0</v>
          </cell>
          <cell r="AB1604">
            <v>0</v>
          </cell>
          <cell r="AC1604">
            <v>0</v>
          </cell>
          <cell r="AD1604">
            <v>0</v>
          </cell>
          <cell r="AE1604">
            <v>0</v>
          </cell>
          <cell r="AF1604">
            <v>0</v>
          </cell>
          <cell r="AG1604">
            <v>0</v>
          </cell>
          <cell r="AH1604">
            <v>0</v>
          </cell>
          <cell r="AI1604">
            <v>0</v>
          </cell>
          <cell r="AJ1604" t="str">
            <v>N</v>
          </cell>
        </row>
        <row r="1605">
          <cell r="A1605" t="str">
            <v>15-18-b</v>
          </cell>
          <cell r="B1605" t="str">
            <v>Supply and Erection switches 10/15 Amp : Recessed type</v>
          </cell>
          <cell r="C1605" t="str">
            <v>Each</v>
          </cell>
          <cell r="D1605" t="str">
            <v>12.09</v>
          </cell>
          <cell r="E1605" t="str">
            <v>114.94</v>
          </cell>
          <cell r="F1605" t="str">
            <v>Each</v>
          </cell>
          <cell r="G1605" t="str">
            <v>12.09</v>
          </cell>
          <cell r="H1605">
            <v>114.94</v>
          </cell>
          <cell r="I1605">
            <v>0</v>
          </cell>
          <cell r="J1605">
            <v>0</v>
          </cell>
          <cell r="K1605">
            <v>0</v>
          </cell>
          <cell r="L1605">
            <v>0</v>
          </cell>
          <cell r="M1605">
            <v>0</v>
          </cell>
          <cell r="N1605">
            <v>0</v>
          </cell>
          <cell r="O1605">
            <v>0</v>
          </cell>
          <cell r="P1605">
            <v>0</v>
          </cell>
          <cell r="Q1605">
            <v>0</v>
          </cell>
          <cell r="R1605">
            <v>0</v>
          </cell>
          <cell r="S1605">
            <v>0</v>
          </cell>
          <cell r="T1605">
            <v>0</v>
          </cell>
          <cell r="U1605">
            <v>0</v>
          </cell>
          <cell r="V1605">
            <v>0</v>
          </cell>
          <cell r="W1605">
            <v>0</v>
          </cell>
          <cell r="X1605">
            <v>0</v>
          </cell>
          <cell r="Y1605">
            <v>0</v>
          </cell>
          <cell r="Z1605">
            <v>0</v>
          </cell>
          <cell r="AA1605">
            <v>0</v>
          </cell>
          <cell r="AB1605">
            <v>0</v>
          </cell>
          <cell r="AC1605">
            <v>0</v>
          </cell>
          <cell r="AD1605">
            <v>0</v>
          </cell>
          <cell r="AE1605">
            <v>0</v>
          </cell>
          <cell r="AF1605">
            <v>0</v>
          </cell>
          <cell r="AG1605">
            <v>0</v>
          </cell>
          <cell r="AH1605">
            <v>0</v>
          </cell>
          <cell r="AI1605">
            <v>0</v>
          </cell>
          <cell r="AJ1605" t="str">
            <v>N</v>
          </cell>
        </row>
        <row r="1606">
          <cell r="A1606" t="str">
            <v>15-19-a</v>
          </cell>
          <cell r="B1606" t="str">
            <v>Supply and Erection 3 pin 10/15 Amp. wall socket : Open type</v>
          </cell>
          <cell r="C1606" t="str">
            <v>Each</v>
          </cell>
          <cell r="D1606" t="str">
            <v>20.15</v>
          </cell>
          <cell r="E1606" t="str">
            <v>90.73</v>
          </cell>
          <cell r="F1606" t="str">
            <v>Each</v>
          </cell>
          <cell r="G1606" t="str">
            <v>20.15</v>
          </cell>
          <cell r="H1606">
            <v>90.73</v>
          </cell>
          <cell r="I1606">
            <v>0</v>
          </cell>
          <cell r="J1606">
            <v>0</v>
          </cell>
          <cell r="K1606">
            <v>0</v>
          </cell>
          <cell r="L1606">
            <v>0</v>
          </cell>
          <cell r="M1606">
            <v>0</v>
          </cell>
          <cell r="N1606">
            <v>0</v>
          </cell>
          <cell r="O1606">
            <v>0</v>
          </cell>
          <cell r="P1606">
            <v>0</v>
          </cell>
          <cell r="Q1606">
            <v>0</v>
          </cell>
          <cell r="R1606">
            <v>0</v>
          </cell>
          <cell r="S1606">
            <v>0</v>
          </cell>
          <cell r="T1606">
            <v>0</v>
          </cell>
          <cell r="U1606">
            <v>0</v>
          </cell>
          <cell r="V1606">
            <v>0</v>
          </cell>
          <cell r="W1606">
            <v>0</v>
          </cell>
          <cell r="X1606">
            <v>0</v>
          </cell>
          <cell r="Y1606">
            <v>0</v>
          </cell>
          <cell r="Z1606">
            <v>0</v>
          </cell>
          <cell r="AA1606">
            <v>0</v>
          </cell>
          <cell r="AB1606">
            <v>0</v>
          </cell>
          <cell r="AC1606">
            <v>0</v>
          </cell>
          <cell r="AD1606">
            <v>0</v>
          </cell>
          <cell r="AE1606">
            <v>0</v>
          </cell>
          <cell r="AF1606">
            <v>0</v>
          </cell>
          <cell r="AG1606">
            <v>0</v>
          </cell>
          <cell r="AH1606">
            <v>0</v>
          </cell>
          <cell r="AI1606">
            <v>0</v>
          </cell>
          <cell r="AJ1606" t="str">
            <v>N</v>
          </cell>
        </row>
        <row r="1607">
          <cell r="A1607" t="str">
            <v>15-19-b</v>
          </cell>
          <cell r="B1607" t="str">
            <v>Supply and Erection 3 pin 10/15 Amp. wall socket : Recessed</v>
          </cell>
          <cell r="C1607" t="str">
            <v>Each</v>
          </cell>
          <cell r="D1607" t="str">
            <v>20.15</v>
          </cell>
          <cell r="E1607" t="str">
            <v>147.20</v>
          </cell>
          <cell r="F1607" t="str">
            <v>Each</v>
          </cell>
          <cell r="G1607" t="str">
            <v>20.15</v>
          </cell>
          <cell r="H1607">
            <v>147.19999999999999</v>
          </cell>
          <cell r="I1607">
            <v>0</v>
          </cell>
          <cell r="J1607">
            <v>0</v>
          </cell>
          <cell r="K1607">
            <v>0</v>
          </cell>
          <cell r="L1607">
            <v>0</v>
          </cell>
          <cell r="M1607">
            <v>0</v>
          </cell>
          <cell r="N1607">
            <v>0</v>
          </cell>
          <cell r="O1607">
            <v>0</v>
          </cell>
          <cell r="P1607">
            <v>0</v>
          </cell>
          <cell r="Q1607">
            <v>0</v>
          </cell>
          <cell r="R1607">
            <v>0</v>
          </cell>
          <cell r="S1607">
            <v>0</v>
          </cell>
          <cell r="T1607">
            <v>0</v>
          </cell>
          <cell r="U1607">
            <v>0</v>
          </cell>
          <cell r="V1607">
            <v>0</v>
          </cell>
          <cell r="W1607">
            <v>0</v>
          </cell>
          <cell r="X1607">
            <v>0</v>
          </cell>
          <cell r="Y1607">
            <v>0</v>
          </cell>
          <cell r="Z1607">
            <v>0</v>
          </cell>
          <cell r="AA1607">
            <v>0</v>
          </cell>
          <cell r="AB1607">
            <v>0</v>
          </cell>
          <cell r="AC1607">
            <v>0</v>
          </cell>
          <cell r="AD1607">
            <v>0</v>
          </cell>
          <cell r="AE1607">
            <v>0</v>
          </cell>
          <cell r="AF1607">
            <v>0</v>
          </cell>
          <cell r="AG1607">
            <v>0</v>
          </cell>
          <cell r="AH1607">
            <v>0</v>
          </cell>
          <cell r="AI1607">
            <v>0</v>
          </cell>
          <cell r="AJ1607" t="str">
            <v>N</v>
          </cell>
        </row>
        <row r="1608">
          <cell r="A1608" t="str">
            <v>15-20-a</v>
          </cell>
          <cell r="B1608" t="str">
            <v>Supply and Erection 3 pin switch &amp; plug combined recessed type : 5 Amp</v>
          </cell>
          <cell r="C1608" t="str">
            <v>Each</v>
          </cell>
          <cell r="D1608" t="str">
            <v>20.15</v>
          </cell>
          <cell r="E1608" t="str">
            <v>165.35</v>
          </cell>
          <cell r="F1608" t="str">
            <v>Each</v>
          </cell>
          <cell r="G1608" t="str">
            <v>20.15</v>
          </cell>
          <cell r="H1608">
            <v>165.35</v>
          </cell>
          <cell r="I1608">
            <v>0</v>
          </cell>
          <cell r="J1608">
            <v>0</v>
          </cell>
          <cell r="K1608">
            <v>0</v>
          </cell>
          <cell r="L1608">
            <v>0</v>
          </cell>
          <cell r="M1608">
            <v>0</v>
          </cell>
          <cell r="N1608">
            <v>0</v>
          </cell>
          <cell r="O1608">
            <v>0</v>
          </cell>
          <cell r="P1608">
            <v>0</v>
          </cell>
          <cell r="Q1608">
            <v>0</v>
          </cell>
          <cell r="R1608">
            <v>0</v>
          </cell>
          <cell r="S1608">
            <v>0</v>
          </cell>
          <cell r="T1608">
            <v>0</v>
          </cell>
          <cell r="U1608">
            <v>0</v>
          </cell>
          <cell r="V1608">
            <v>0</v>
          </cell>
          <cell r="W1608">
            <v>0</v>
          </cell>
          <cell r="X1608">
            <v>0</v>
          </cell>
          <cell r="Y1608">
            <v>0</v>
          </cell>
          <cell r="Z1608">
            <v>0</v>
          </cell>
          <cell r="AA1608">
            <v>0</v>
          </cell>
          <cell r="AB1608">
            <v>0</v>
          </cell>
          <cell r="AC1608">
            <v>0</v>
          </cell>
          <cell r="AD1608">
            <v>0</v>
          </cell>
          <cell r="AE1608">
            <v>0</v>
          </cell>
          <cell r="AF1608">
            <v>0</v>
          </cell>
          <cell r="AG1608">
            <v>0</v>
          </cell>
          <cell r="AH1608">
            <v>0</v>
          </cell>
          <cell r="AI1608">
            <v>0</v>
          </cell>
          <cell r="AJ1608" t="str">
            <v>N</v>
          </cell>
        </row>
        <row r="1609">
          <cell r="A1609" t="str">
            <v>15-20-b</v>
          </cell>
          <cell r="B1609" t="str">
            <v>Supply and Erection 3 pin switch &amp; plug combined recessed type : 10/15 Amp</v>
          </cell>
          <cell r="C1609" t="str">
            <v>Each</v>
          </cell>
          <cell r="D1609" t="str">
            <v>20.15</v>
          </cell>
          <cell r="E1609" t="str">
            <v>171.40</v>
          </cell>
          <cell r="F1609" t="str">
            <v>Each</v>
          </cell>
          <cell r="G1609" t="str">
            <v>20.15</v>
          </cell>
          <cell r="H1609">
            <v>171.4</v>
          </cell>
          <cell r="I1609">
            <v>0</v>
          </cell>
          <cell r="J1609">
            <v>0</v>
          </cell>
          <cell r="K1609">
            <v>0</v>
          </cell>
          <cell r="L1609">
            <v>0</v>
          </cell>
          <cell r="M1609">
            <v>0</v>
          </cell>
          <cell r="N1609">
            <v>0</v>
          </cell>
          <cell r="O1609">
            <v>0</v>
          </cell>
          <cell r="P1609">
            <v>0</v>
          </cell>
          <cell r="Q1609">
            <v>0</v>
          </cell>
          <cell r="R1609">
            <v>0</v>
          </cell>
          <cell r="S1609">
            <v>0</v>
          </cell>
          <cell r="T1609">
            <v>0</v>
          </cell>
          <cell r="U1609">
            <v>0</v>
          </cell>
          <cell r="V1609">
            <v>0</v>
          </cell>
          <cell r="W1609">
            <v>0</v>
          </cell>
          <cell r="X1609">
            <v>0</v>
          </cell>
          <cell r="Y1609">
            <v>0</v>
          </cell>
          <cell r="Z1609">
            <v>0</v>
          </cell>
          <cell r="AA1609">
            <v>0</v>
          </cell>
          <cell r="AB1609">
            <v>0</v>
          </cell>
          <cell r="AC1609">
            <v>0</v>
          </cell>
          <cell r="AD1609">
            <v>0</v>
          </cell>
          <cell r="AE1609">
            <v>0</v>
          </cell>
          <cell r="AF1609">
            <v>0</v>
          </cell>
          <cell r="AG1609">
            <v>0</v>
          </cell>
          <cell r="AH1609">
            <v>0</v>
          </cell>
          <cell r="AI1609">
            <v>0</v>
          </cell>
          <cell r="AJ1609" t="str">
            <v>N</v>
          </cell>
        </row>
        <row r="1610">
          <cell r="A1610" t="str">
            <v>15-21</v>
          </cell>
          <cell r="B1610" t="str">
            <v>Supply and Erection 3 pin 10/15 Amp. wall socket with shoe open type</v>
          </cell>
          <cell r="C1610" t="str">
            <v>Each</v>
          </cell>
          <cell r="D1610" t="str">
            <v>20.15</v>
          </cell>
          <cell r="E1610" t="str">
            <v>110.90</v>
          </cell>
          <cell r="F1610" t="str">
            <v>Each</v>
          </cell>
          <cell r="G1610" t="str">
            <v>20.15</v>
          </cell>
          <cell r="H1610">
            <v>110.9</v>
          </cell>
          <cell r="I1610">
            <v>0</v>
          </cell>
          <cell r="J1610">
            <v>0</v>
          </cell>
          <cell r="K1610">
            <v>0</v>
          </cell>
          <cell r="L1610">
            <v>0</v>
          </cell>
          <cell r="M1610">
            <v>0</v>
          </cell>
          <cell r="N1610">
            <v>0</v>
          </cell>
          <cell r="O1610">
            <v>0</v>
          </cell>
          <cell r="P1610">
            <v>0</v>
          </cell>
          <cell r="Q1610">
            <v>0</v>
          </cell>
          <cell r="R1610">
            <v>0</v>
          </cell>
          <cell r="S1610">
            <v>0</v>
          </cell>
          <cell r="T1610">
            <v>0</v>
          </cell>
          <cell r="U1610">
            <v>0</v>
          </cell>
          <cell r="V1610">
            <v>0</v>
          </cell>
          <cell r="W1610">
            <v>0</v>
          </cell>
          <cell r="X1610">
            <v>0</v>
          </cell>
          <cell r="Y1610">
            <v>0</v>
          </cell>
          <cell r="Z1610">
            <v>0</v>
          </cell>
          <cell r="AA1610">
            <v>0</v>
          </cell>
          <cell r="AB1610">
            <v>0</v>
          </cell>
          <cell r="AC1610">
            <v>0</v>
          </cell>
          <cell r="AD1610">
            <v>0</v>
          </cell>
          <cell r="AE1610">
            <v>0</v>
          </cell>
          <cell r="AF1610">
            <v>0</v>
          </cell>
          <cell r="AG1610">
            <v>0</v>
          </cell>
          <cell r="AH1610">
            <v>0</v>
          </cell>
          <cell r="AI1610">
            <v>0</v>
          </cell>
          <cell r="AJ1610" t="str">
            <v>N</v>
          </cell>
        </row>
        <row r="1611">
          <cell r="A1611" t="str">
            <v>15-22-a</v>
          </cell>
          <cell r="B1611" t="str">
            <v>Supply and Erection button holder/angle holder Bakelite large size</v>
          </cell>
          <cell r="C1611" t="str">
            <v>Each</v>
          </cell>
          <cell r="D1611" t="str">
            <v>10.07</v>
          </cell>
          <cell r="E1611" t="str">
            <v>37.30</v>
          </cell>
          <cell r="F1611" t="str">
            <v>Each</v>
          </cell>
          <cell r="G1611" t="str">
            <v>10.07</v>
          </cell>
          <cell r="H1611">
            <v>37.299999999999997</v>
          </cell>
          <cell r="I1611">
            <v>0</v>
          </cell>
          <cell r="J1611">
            <v>0</v>
          </cell>
          <cell r="K1611">
            <v>0</v>
          </cell>
          <cell r="L1611">
            <v>0</v>
          </cell>
          <cell r="M1611">
            <v>0</v>
          </cell>
          <cell r="N1611">
            <v>0</v>
          </cell>
          <cell r="O1611">
            <v>0</v>
          </cell>
          <cell r="P1611">
            <v>0</v>
          </cell>
          <cell r="Q1611">
            <v>0</v>
          </cell>
          <cell r="R1611">
            <v>0</v>
          </cell>
          <cell r="S1611">
            <v>0</v>
          </cell>
          <cell r="T1611">
            <v>0</v>
          </cell>
          <cell r="U1611">
            <v>0</v>
          </cell>
          <cell r="V1611">
            <v>0</v>
          </cell>
          <cell r="W1611">
            <v>0</v>
          </cell>
          <cell r="X1611">
            <v>0</v>
          </cell>
          <cell r="Y1611">
            <v>0</v>
          </cell>
          <cell r="Z1611">
            <v>0</v>
          </cell>
          <cell r="AA1611">
            <v>0</v>
          </cell>
          <cell r="AB1611">
            <v>0</v>
          </cell>
          <cell r="AC1611">
            <v>0</v>
          </cell>
          <cell r="AD1611">
            <v>0</v>
          </cell>
          <cell r="AE1611">
            <v>0</v>
          </cell>
          <cell r="AF1611">
            <v>0</v>
          </cell>
          <cell r="AG1611">
            <v>0</v>
          </cell>
          <cell r="AH1611">
            <v>0</v>
          </cell>
          <cell r="AI1611">
            <v>0</v>
          </cell>
          <cell r="AJ1611" t="str">
            <v>N</v>
          </cell>
        </row>
        <row r="1612">
          <cell r="A1612" t="str">
            <v>15-22-b</v>
          </cell>
          <cell r="B1612" t="str">
            <v>Supply and Erection button holder/angle holder Brass</v>
          </cell>
          <cell r="C1612" t="str">
            <v>Each</v>
          </cell>
          <cell r="D1612" t="str">
            <v>10.07</v>
          </cell>
          <cell r="E1612" t="str">
            <v>61.50</v>
          </cell>
          <cell r="F1612" t="str">
            <v>Each</v>
          </cell>
          <cell r="G1612" t="str">
            <v>10.07</v>
          </cell>
          <cell r="H1612">
            <v>61.5</v>
          </cell>
          <cell r="I1612">
            <v>0</v>
          </cell>
          <cell r="J1612">
            <v>0</v>
          </cell>
          <cell r="K1612">
            <v>0</v>
          </cell>
          <cell r="L1612">
            <v>0</v>
          </cell>
          <cell r="M1612">
            <v>0</v>
          </cell>
          <cell r="N1612">
            <v>0</v>
          </cell>
          <cell r="O1612">
            <v>0</v>
          </cell>
          <cell r="P1612">
            <v>0</v>
          </cell>
          <cell r="Q1612">
            <v>0</v>
          </cell>
          <cell r="R1612">
            <v>0</v>
          </cell>
          <cell r="S1612">
            <v>0</v>
          </cell>
          <cell r="T1612">
            <v>0</v>
          </cell>
          <cell r="U1612">
            <v>0</v>
          </cell>
          <cell r="V1612">
            <v>0</v>
          </cell>
          <cell r="W1612">
            <v>0</v>
          </cell>
          <cell r="X1612">
            <v>0</v>
          </cell>
          <cell r="Y1612">
            <v>0</v>
          </cell>
          <cell r="Z1612">
            <v>0</v>
          </cell>
          <cell r="AA1612">
            <v>0</v>
          </cell>
          <cell r="AB1612">
            <v>0</v>
          </cell>
          <cell r="AC1612">
            <v>0</v>
          </cell>
          <cell r="AD1612">
            <v>0</v>
          </cell>
          <cell r="AE1612">
            <v>0</v>
          </cell>
          <cell r="AF1612">
            <v>0</v>
          </cell>
          <cell r="AG1612">
            <v>0</v>
          </cell>
          <cell r="AH1612">
            <v>0</v>
          </cell>
          <cell r="AI1612">
            <v>0</v>
          </cell>
          <cell r="AJ1612" t="str">
            <v>N</v>
          </cell>
        </row>
        <row r="1613">
          <cell r="A1613" t="str">
            <v>15-23-a</v>
          </cell>
          <cell r="B1613" t="str">
            <v>Supply and Erection porcelain fuses (china made) with plastic sheet base on angle iron board : 10/15 Amp.</v>
          </cell>
          <cell r="C1613" t="str">
            <v>Each</v>
          </cell>
          <cell r="D1613" t="str">
            <v>20.15</v>
          </cell>
          <cell r="E1613" t="str">
            <v>97.99</v>
          </cell>
          <cell r="F1613" t="str">
            <v>Each</v>
          </cell>
          <cell r="G1613" t="str">
            <v>20.15</v>
          </cell>
          <cell r="H1613">
            <v>97.99</v>
          </cell>
          <cell r="I1613">
            <v>0</v>
          </cell>
          <cell r="J1613">
            <v>0</v>
          </cell>
          <cell r="K1613">
            <v>0</v>
          </cell>
          <cell r="L1613">
            <v>0</v>
          </cell>
          <cell r="M1613">
            <v>0</v>
          </cell>
          <cell r="N1613">
            <v>0</v>
          </cell>
          <cell r="O1613">
            <v>0</v>
          </cell>
          <cell r="P1613">
            <v>0</v>
          </cell>
          <cell r="Q1613">
            <v>0</v>
          </cell>
          <cell r="R1613">
            <v>0</v>
          </cell>
          <cell r="S1613">
            <v>0</v>
          </cell>
          <cell r="T1613">
            <v>0</v>
          </cell>
          <cell r="U1613">
            <v>0</v>
          </cell>
          <cell r="V1613">
            <v>0</v>
          </cell>
          <cell r="W1613">
            <v>0</v>
          </cell>
          <cell r="X1613">
            <v>0</v>
          </cell>
          <cell r="Y1613">
            <v>0</v>
          </cell>
          <cell r="Z1613">
            <v>0</v>
          </cell>
          <cell r="AA1613">
            <v>0</v>
          </cell>
          <cell r="AB1613">
            <v>0</v>
          </cell>
          <cell r="AC1613">
            <v>0</v>
          </cell>
          <cell r="AD1613">
            <v>0</v>
          </cell>
          <cell r="AE1613">
            <v>0</v>
          </cell>
          <cell r="AF1613">
            <v>0</v>
          </cell>
          <cell r="AG1613">
            <v>0</v>
          </cell>
          <cell r="AH1613">
            <v>0</v>
          </cell>
          <cell r="AI1613">
            <v>0</v>
          </cell>
          <cell r="AJ1613" t="str">
            <v>N</v>
          </cell>
        </row>
        <row r="1614">
          <cell r="A1614" t="str">
            <v>15-23-b</v>
          </cell>
          <cell r="B1614" t="str">
            <v>Supply and Erection porcelain fuses (china made) with plastic sheet base on angle iron board : 30 Amp.</v>
          </cell>
          <cell r="C1614" t="str">
            <v>Each</v>
          </cell>
          <cell r="D1614" t="str">
            <v>20.15</v>
          </cell>
          <cell r="E1614" t="str">
            <v>100.82</v>
          </cell>
          <cell r="F1614" t="str">
            <v>Each</v>
          </cell>
          <cell r="G1614" t="str">
            <v>20.15</v>
          </cell>
          <cell r="H1614">
            <v>100.82</v>
          </cell>
          <cell r="I1614">
            <v>0</v>
          </cell>
          <cell r="J1614">
            <v>0</v>
          </cell>
          <cell r="K1614">
            <v>0</v>
          </cell>
          <cell r="L1614">
            <v>0</v>
          </cell>
          <cell r="M1614">
            <v>0</v>
          </cell>
          <cell r="N1614">
            <v>0</v>
          </cell>
          <cell r="O1614">
            <v>0</v>
          </cell>
          <cell r="P1614">
            <v>0</v>
          </cell>
          <cell r="Q1614">
            <v>0</v>
          </cell>
          <cell r="R1614">
            <v>0</v>
          </cell>
          <cell r="S1614">
            <v>0</v>
          </cell>
          <cell r="T1614">
            <v>0</v>
          </cell>
          <cell r="U1614">
            <v>0</v>
          </cell>
          <cell r="V1614">
            <v>0</v>
          </cell>
          <cell r="W1614">
            <v>0</v>
          </cell>
          <cell r="X1614">
            <v>0</v>
          </cell>
          <cell r="Y1614">
            <v>0</v>
          </cell>
          <cell r="Z1614">
            <v>0</v>
          </cell>
          <cell r="AA1614">
            <v>0</v>
          </cell>
          <cell r="AB1614">
            <v>0</v>
          </cell>
          <cell r="AC1614">
            <v>0</v>
          </cell>
          <cell r="AD1614">
            <v>0</v>
          </cell>
          <cell r="AE1614">
            <v>0</v>
          </cell>
          <cell r="AF1614">
            <v>0</v>
          </cell>
          <cell r="AG1614">
            <v>0</v>
          </cell>
          <cell r="AH1614">
            <v>0</v>
          </cell>
          <cell r="AI1614">
            <v>0</v>
          </cell>
          <cell r="AJ1614" t="str">
            <v>N</v>
          </cell>
        </row>
        <row r="1615">
          <cell r="A1615" t="str">
            <v>15-23-c</v>
          </cell>
          <cell r="B1615" t="str">
            <v>Supply and Erection porcelain fuses (china made) with plastic sheet base on angle iron board : 60 Amp.</v>
          </cell>
          <cell r="C1615" t="str">
            <v>Each</v>
          </cell>
          <cell r="D1615" t="str">
            <v>20.15</v>
          </cell>
          <cell r="E1615" t="str">
            <v>231.90</v>
          </cell>
          <cell r="F1615" t="str">
            <v>Each</v>
          </cell>
          <cell r="G1615" t="str">
            <v>20.15</v>
          </cell>
          <cell r="H1615">
            <v>231.9</v>
          </cell>
          <cell r="I1615">
            <v>0</v>
          </cell>
          <cell r="J1615">
            <v>0</v>
          </cell>
          <cell r="K1615">
            <v>0</v>
          </cell>
          <cell r="L1615">
            <v>0</v>
          </cell>
          <cell r="M1615">
            <v>0</v>
          </cell>
          <cell r="N1615">
            <v>0</v>
          </cell>
          <cell r="O1615">
            <v>0</v>
          </cell>
          <cell r="P1615">
            <v>0</v>
          </cell>
          <cell r="Q1615">
            <v>0</v>
          </cell>
          <cell r="R1615">
            <v>0</v>
          </cell>
          <cell r="S1615">
            <v>0</v>
          </cell>
          <cell r="T1615">
            <v>0</v>
          </cell>
          <cell r="U1615">
            <v>0</v>
          </cell>
          <cell r="V1615">
            <v>0</v>
          </cell>
          <cell r="W1615">
            <v>0</v>
          </cell>
          <cell r="X1615">
            <v>0</v>
          </cell>
          <cell r="Y1615">
            <v>0</v>
          </cell>
          <cell r="Z1615">
            <v>0</v>
          </cell>
          <cell r="AA1615">
            <v>0</v>
          </cell>
          <cell r="AB1615">
            <v>0</v>
          </cell>
          <cell r="AC1615">
            <v>0</v>
          </cell>
          <cell r="AD1615">
            <v>0</v>
          </cell>
          <cell r="AE1615">
            <v>0</v>
          </cell>
          <cell r="AF1615">
            <v>0</v>
          </cell>
          <cell r="AG1615">
            <v>0</v>
          </cell>
          <cell r="AH1615">
            <v>0</v>
          </cell>
          <cell r="AI1615">
            <v>0</v>
          </cell>
          <cell r="AJ1615" t="str">
            <v>N</v>
          </cell>
        </row>
        <row r="1616">
          <cell r="A1616" t="str">
            <v>15-23-d</v>
          </cell>
          <cell r="B1616" t="str">
            <v>Supply and Erection porcelain fuses (china made) with plastic sheet base on angle iron baord : 100 Amp.</v>
          </cell>
          <cell r="C1616" t="str">
            <v>Each</v>
          </cell>
          <cell r="D1616" t="str">
            <v>20.15</v>
          </cell>
          <cell r="E1616" t="str">
            <v>296.43</v>
          </cell>
          <cell r="F1616" t="str">
            <v>Each</v>
          </cell>
          <cell r="G1616" t="str">
            <v>20.15</v>
          </cell>
          <cell r="H1616">
            <v>296.43</v>
          </cell>
          <cell r="I1616">
            <v>0</v>
          </cell>
          <cell r="J1616">
            <v>0</v>
          </cell>
          <cell r="K1616">
            <v>0</v>
          </cell>
          <cell r="L1616">
            <v>0</v>
          </cell>
          <cell r="M1616">
            <v>0</v>
          </cell>
          <cell r="N1616">
            <v>0</v>
          </cell>
          <cell r="O1616">
            <v>0</v>
          </cell>
          <cell r="P1616">
            <v>0</v>
          </cell>
          <cell r="Q1616">
            <v>0</v>
          </cell>
          <cell r="R1616">
            <v>0</v>
          </cell>
          <cell r="S1616">
            <v>0</v>
          </cell>
          <cell r="T1616">
            <v>0</v>
          </cell>
          <cell r="U1616">
            <v>0</v>
          </cell>
          <cell r="V1616">
            <v>0</v>
          </cell>
          <cell r="W1616">
            <v>0</v>
          </cell>
          <cell r="X1616">
            <v>0</v>
          </cell>
          <cell r="Y1616">
            <v>0</v>
          </cell>
          <cell r="Z1616">
            <v>0</v>
          </cell>
          <cell r="AA1616">
            <v>0</v>
          </cell>
          <cell r="AB1616">
            <v>0</v>
          </cell>
          <cell r="AC1616">
            <v>0</v>
          </cell>
          <cell r="AD1616">
            <v>0</v>
          </cell>
          <cell r="AE1616">
            <v>0</v>
          </cell>
          <cell r="AF1616">
            <v>0</v>
          </cell>
          <cell r="AG1616">
            <v>0</v>
          </cell>
          <cell r="AH1616">
            <v>0</v>
          </cell>
          <cell r="AI1616">
            <v>0</v>
          </cell>
          <cell r="AJ1616" t="str">
            <v>N</v>
          </cell>
        </row>
        <row r="1617">
          <cell r="A1617" t="str">
            <v>15-23-e</v>
          </cell>
          <cell r="B1617" t="str">
            <v>Supply and Erection porcelain fuses (china made) with plastic sheet base on angle iron board : 200 Amp.</v>
          </cell>
          <cell r="C1617" t="str">
            <v>Each</v>
          </cell>
          <cell r="D1617" t="str">
            <v>20.15</v>
          </cell>
          <cell r="E1617" t="str">
            <v>411.38</v>
          </cell>
          <cell r="F1617" t="str">
            <v>Each</v>
          </cell>
          <cell r="G1617" t="str">
            <v>20.15</v>
          </cell>
          <cell r="H1617">
            <v>411.38</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0</v>
          </cell>
          <cell r="AF1617">
            <v>0</v>
          </cell>
          <cell r="AG1617">
            <v>0</v>
          </cell>
          <cell r="AH1617">
            <v>0</v>
          </cell>
          <cell r="AI1617">
            <v>0</v>
          </cell>
          <cell r="AJ1617" t="str">
            <v>N</v>
          </cell>
        </row>
        <row r="1618">
          <cell r="A1618" t="str">
            <v>15-24-a</v>
          </cell>
          <cell r="B1618" t="str">
            <v>Supply and Erection tube light, including rod, choke etc complete Double rod (80 watts) with 2 chokes &amp; 2 starters</v>
          </cell>
          <cell r="C1618" t="str">
            <v>Set</v>
          </cell>
          <cell r="D1618" t="str">
            <v>80.60</v>
          </cell>
          <cell r="E1618" t="str">
            <v>2,014.58</v>
          </cell>
          <cell r="F1618" t="str">
            <v>Set</v>
          </cell>
          <cell r="G1618" t="str">
            <v>80.60</v>
          </cell>
          <cell r="H1618">
            <v>2014.58</v>
          </cell>
          <cell r="I1618">
            <v>0</v>
          </cell>
          <cell r="J1618">
            <v>0</v>
          </cell>
          <cell r="K1618">
            <v>0</v>
          </cell>
          <cell r="L1618">
            <v>0</v>
          </cell>
          <cell r="M1618">
            <v>0</v>
          </cell>
          <cell r="N1618">
            <v>0</v>
          </cell>
          <cell r="O1618">
            <v>0</v>
          </cell>
          <cell r="P1618">
            <v>0</v>
          </cell>
          <cell r="Q1618">
            <v>0</v>
          </cell>
          <cell r="R1618">
            <v>0</v>
          </cell>
          <cell r="S1618">
            <v>0</v>
          </cell>
          <cell r="T1618">
            <v>0</v>
          </cell>
          <cell r="U1618">
            <v>0</v>
          </cell>
          <cell r="V1618">
            <v>0</v>
          </cell>
          <cell r="W1618">
            <v>0</v>
          </cell>
          <cell r="X1618">
            <v>0</v>
          </cell>
          <cell r="Y1618">
            <v>0</v>
          </cell>
          <cell r="Z1618">
            <v>0</v>
          </cell>
          <cell r="AA1618">
            <v>0</v>
          </cell>
          <cell r="AB1618">
            <v>0</v>
          </cell>
          <cell r="AC1618">
            <v>0</v>
          </cell>
          <cell r="AD1618">
            <v>0</v>
          </cell>
          <cell r="AE1618">
            <v>0</v>
          </cell>
          <cell r="AF1618">
            <v>0</v>
          </cell>
          <cell r="AG1618">
            <v>0</v>
          </cell>
          <cell r="AH1618">
            <v>0</v>
          </cell>
          <cell r="AI1618">
            <v>0</v>
          </cell>
          <cell r="AJ1618" t="str">
            <v>N</v>
          </cell>
        </row>
        <row r="1619">
          <cell r="A1619" t="str">
            <v>15-24-b</v>
          </cell>
          <cell r="B1619" t="str">
            <v>Supply and Erection tube light, including rod, choke etc complete Single rod (40 watts) with 1 choke &amp; 1 starter</v>
          </cell>
          <cell r="C1619" t="str">
            <v>Set</v>
          </cell>
          <cell r="D1619" t="str">
            <v>60.45</v>
          </cell>
          <cell r="E1619" t="str">
            <v>1,086.93</v>
          </cell>
          <cell r="F1619" t="str">
            <v>Set</v>
          </cell>
          <cell r="G1619" t="str">
            <v>60.45</v>
          </cell>
          <cell r="H1619">
            <v>1086.93</v>
          </cell>
          <cell r="I1619">
            <v>0</v>
          </cell>
          <cell r="J1619">
            <v>0</v>
          </cell>
          <cell r="K1619">
            <v>0</v>
          </cell>
          <cell r="L1619">
            <v>0</v>
          </cell>
          <cell r="M1619">
            <v>0</v>
          </cell>
          <cell r="N1619">
            <v>0</v>
          </cell>
          <cell r="O1619">
            <v>0</v>
          </cell>
          <cell r="P1619">
            <v>0</v>
          </cell>
          <cell r="Q1619">
            <v>0</v>
          </cell>
          <cell r="R1619">
            <v>0</v>
          </cell>
          <cell r="S1619">
            <v>0</v>
          </cell>
          <cell r="T1619">
            <v>0</v>
          </cell>
          <cell r="U1619">
            <v>0</v>
          </cell>
          <cell r="V1619">
            <v>0</v>
          </cell>
          <cell r="W1619">
            <v>0</v>
          </cell>
          <cell r="X1619">
            <v>0</v>
          </cell>
          <cell r="Y1619">
            <v>0</v>
          </cell>
          <cell r="Z1619">
            <v>0</v>
          </cell>
          <cell r="AA1619">
            <v>0</v>
          </cell>
          <cell r="AB1619">
            <v>0</v>
          </cell>
          <cell r="AC1619">
            <v>0</v>
          </cell>
          <cell r="AD1619">
            <v>0</v>
          </cell>
          <cell r="AE1619">
            <v>0</v>
          </cell>
          <cell r="AF1619">
            <v>0</v>
          </cell>
          <cell r="AG1619">
            <v>0</v>
          </cell>
          <cell r="AH1619">
            <v>0</v>
          </cell>
          <cell r="AI1619">
            <v>0</v>
          </cell>
          <cell r="AJ1619" t="str">
            <v>N</v>
          </cell>
        </row>
        <row r="1620">
          <cell r="A1620" t="str">
            <v>15-24-c</v>
          </cell>
          <cell r="B1620" t="str">
            <v>Supply and Erection tube light, including rod, choke etc complete Round tube (10 watt) 1 choke +1 starter w/o cover</v>
          </cell>
          <cell r="C1620" t="str">
            <v>Each</v>
          </cell>
          <cell r="D1620" t="str">
            <v>44.33</v>
          </cell>
          <cell r="E1620" t="str">
            <v>256.08</v>
          </cell>
          <cell r="F1620" t="str">
            <v>Each</v>
          </cell>
          <cell r="G1620" t="str">
            <v>44.33</v>
          </cell>
          <cell r="H1620">
            <v>256.08</v>
          </cell>
          <cell r="I1620">
            <v>0</v>
          </cell>
          <cell r="J1620">
            <v>0</v>
          </cell>
          <cell r="K1620">
            <v>0</v>
          </cell>
          <cell r="L1620">
            <v>0</v>
          </cell>
          <cell r="M1620">
            <v>0</v>
          </cell>
          <cell r="N1620">
            <v>0</v>
          </cell>
          <cell r="O1620">
            <v>0</v>
          </cell>
          <cell r="P1620">
            <v>0</v>
          </cell>
          <cell r="Q1620">
            <v>0</v>
          </cell>
          <cell r="R1620">
            <v>0</v>
          </cell>
          <cell r="S1620">
            <v>0</v>
          </cell>
          <cell r="T1620">
            <v>0</v>
          </cell>
          <cell r="U1620">
            <v>0</v>
          </cell>
          <cell r="V1620">
            <v>0</v>
          </cell>
          <cell r="W1620">
            <v>0</v>
          </cell>
          <cell r="X1620">
            <v>0</v>
          </cell>
          <cell r="Y1620">
            <v>0</v>
          </cell>
          <cell r="Z1620">
            <v>0</v>
          </cell>
          <cell r="AA1620">
            <v>0</v>
          </cell>
          <cell r="AB1620">
            <v>0</v>
          </cell>
          <cell r="AC1620">
            <v>0</v>
          </cell>
          <cell r="AD1620">
            <v>0</v>
          </cell>
          <cell r="AE1620">
            <v>0</v>
          </cell>
          <cell r="AF1620">
            <v>0</v>
          </cell>
          <cell r="AG1620">
            <v>0</v>
          </cell>
          <cell r="AH1620">
            <v>0</v>
          </cell>
          <cell r="AI1620">
            <v>0</v>
          </cell>
          <cell r="AJ1620" t="str">
            <v>N</v>
          </cell>
        </row>
        <row r="1621">
          <cell r="A1621" t="str">
            <v>15-25</v>
          </cell>
          <cell r="B1621" t="str">
            <v>Supply and Erection girder clamp hook, 5/8" dia.for hanging ceiling fans</v>
          </cell>
          <cell r="C1621" t="str">
            <v>Each</v>
          </cell>
          <cell r="D1621" t="str">
            <v>20.15</v>
          </cell>
          <cell r="E1621" t="str">
            <v>141.15</v>
          </cell>
          <cell r="F1621" t="str">
            <v>Each</v>
          </cell>
          <cell r="G1621" t="str">
            <v>20.15</v>
          </cell>
          <cell r="H1621">
            <v>141.15</v>
          </cell>
          <cell r="I1621">
            <v>0</v>
          </cell>
          <cell r="J1621">
            <v>0</v>
          </cell>
          <cell r="K1621">
            <v>0</v>
          </cell>
          <cell r="L1621">
            <v>0</v>
          </cell>
          <cell r="M1621">
            <v>0</v>
          </cell>
          <cell r="N1621">
            <v>0</v>
          </cell>
          <cell r="O1621">
            <v>0</v>
          </cell>
          <cell r="P1621">
            <v>0</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0</v>
          </cell>
          <cell r="AE1621">
            <v>0</v>
          </cell>
          <cell r="AF1621">
            <v>0</v>
          </cell>
          <cell r="AG1621">
            <v>0</v>
          </cell>
          <cell r="AH1621">
            <v>0</v>
          </cell>
          <cell r="AI1621">
            <v>0</v>
          </cell>
          <cell r="AJ1621" t="str">
            <v>N</v>
          </cell>
        </row>
        <row r="1622">
          <cell r="A1622" t="str">
            <v>15-26-a</v>
          </cell>
          <cell r="B1622" t="str">
            <v>Supply and Erection circuit breaker (imported) on sahl wood board complete : 2/5/15 Amp.</v>
          </cell>
          <cell r="C1622" t="str">
            <v>Each</v>
          </cell>
          <cell r="D1622" t="str">
            <v>60.45</v>
          </cell>
          <cell r="E1622" t="str">
            <v>511.78</v>
          </cell>
          <cell r="F1622" t="str">
            <v>Each</v>
          </cell>
          <cell r="G1622" t="str">
            <v>60.45</v>
          </cell>
          <cell r="H1622">
            <v>511.78</v>
          </cell>
          <cell r="I1622">
            <v>0</v>
          </cell>
          <cell r="J1622">
            <v>0</v>
          </cell>
          <cell r="K1622">
            <v>0</v>
          </cell>
          <cell r="L1622">
            <v>0</v>
          </cell>
          <cell r="M1622">
            <v>0</v>
          </cell>
          <cell r="N1622">
            <v>0</v>
          </cell>
          <cell r="O1622">
            <v>0</v>
          </cell>
          <cell r="P1622">
            <v>0</v>
          </cell>
          <cell r="Q1622">
            <v>0</v>
          </cell>
          <cell r="R1622">
            <v>0</v>
          </cell>
          <cell r="S1622">
            <v>0</v>
          </cell>
          <cell r="T1622">
            <v>0</v>
          </cell>
          <cell r="U1622">
            <v>0</v>
          </cell>
          <cell r="V1622">
            <v>0</v>
          </cell>
          <cell r="W1622">
            <v>0</v>
          </cell>
          <cell r="X1622">
            <v>0</v>
          </cell>
          <cell r="Y1622">
            <v>0</v>
          </cell>
          <cell r="Z1622">
            <v>0</v>
          </cell>
          <cell r="AA1622">
            <v>0</v>
          </cell>
          <cell r="AB1622">
            <v>0</v>
          </cell>
          <cell r="AC1622">
            <v>0</v>
          </cell>
          <cell r="AD1622">
            <v>0</v>
          </cell>
          <cell r="AE1622">
            <v>0</v>
          </cell>
          <cell r="AF1622">
            <v>0</v>
          </cell>
          <cell r="AG1622">
            <v>0</v>
          </cell>
          <cell r="AH1622">
            <v>0</v>
          </cell>
          <cell r="AI1622">
            <v>0</v>
          </cell>
          <cell r="AJ1622" t="str">
            <v>N</v>
          </cell>
        </row>
        <row r="1623">
          <cell r="A1623" t="str">
            <v>15-26-b</v>
          </cell>
          <cell r="B1623" t="str">
            <v>Supply and Erection circuit breaker (imported) on sahl wood board complete : 20/25/3 0 Amp.</v>
          </cell>
          <cell r="C1623" t="str">
            <v>Each</v>
          </cell>
          <cell r="D1623" t="str">
            <v>60.45</v>
          </cell>
          <cell r="E1623" t="str">
            <v>723.53</v>
          </cell>
          <cell r="F1623" t="str">
            <v>Each</v>
          </cell>
          <cell r="G1623" t="str">
            <v>60.45</v>
          </cell>
          <cell r="H1623">
            <v>723.53</v>
          </cell>
          <cell r="I1623">
            <v>0</v>
          </cell>
          <cell r="J1623">
            <v>0</v>
          </cell>
          <cell r="K1623">
            <v>0</v>
          </cell>
          <cell r="L1623">
            <v>0</v>
          </cell>
          <cell r="M1623">
            <v>0</v>
          </cell>
          <cell r="N1623">
            <v>0</v>
          </cell>
          <cell r="O1623">
            <v>0</v>
          </cell>
          <cell r="P1623">
            <v>0</v>
          </cell>
          <cell r="Q1623">
            <v>0</v>
          </cell>
          <cell r="R1623">
            <v>0</v>
          </cell>
          <cell r="S1623">
            <v>0</v>
          </cell>
          <cell r="T1623">
            <v>0</v>
          </cell>
          <cell r="U1623">
            <v>0</v>
          </cell>
          <cell r="V1623">
            <v>0</v>
          </cell>
          <cell r="W1623">
            <v>0</v>
          </cell>
          <cell r="X1623">
            <v>0</v>
          </cell>
          <cell r="Y1623">
            <v>0</v>
          </cell>
          <cell r="Z1623">
            <v>0</v>
          </cell>
          <cell r="AA1623">
            <v>0</v>
          </cell>
          <cell r="AB1623">
            <v>0</v>
          </cell>
          <cell r="AC1623">
            <v>0</v>
          </cell>
          <cell r="AD1623">
            <v>0</v>
          </cell>
          <cell r="AE1623">
            <v>0</v>
          </cell>
          <cell r="AF1623">
            <v>0</v>
          </cell>
          <cell r="AG1623">
            <v>0</v>
          </cell>
          <cell r="AH1623">
            <v>0</v>
          </cell>
          <cell r="AI1623">
            <v>0</v>
          </cell>
          <cell r="AJ1623" t="str">
            <v>N</v>
          </cell>
        </row>
        <row r="1624">
          <cell r="A1624" t="str">
            <v>15-27</v>
          </cell>
          <cell r="B1624" t="str">
            <v>Supply and Erection stay for house service pipe, erected with straining screws and 7/14 SWG stay wire</v>
          </cell>
          <cell r="C1624" t="str">
            <v>Rft</v>
          </cell>
          <cell r="D1624" t="str">
            <v>7.25</v>
          </cell>
          <cell r="E1624" t="str">
            <v>188.46</v>
          </cell>
          <cell r="F1624" t="str">
            <v>m</v>
          </cell>
          <cell r="G1624" t="str">
            <v>23.80</v>
          </cell>
          <cell r="H1624">
            <v>618.29</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cell r="AF1624">
            <v>0</v>
          </cell>
          <cell r="AG1624">
            <v>0</v>
          </cell>
          <cell r="AH1624">
            <v>0</v>
          </cell>
          <cell r="AI1624">
            <v>0</v>
          </cell>
          <cell r="AJ1624" t="str">
            <v>N</v>
          </cell>
        </row>
        <row r="1625">
          <cell r="A1625" t="str">
            <v>15-28</v>
          </cell>
          <cell r="B1625" t="str">
            <v>Supply and Erection of house service pipe Henley or pole, type 2" dia. erected to install insulated wire etc</v>
          </cell>
          <cell r="C1625" t="str">
            <v>Rft</v>
          </cell>
          <cell r="D1625" t="str">
            <v>9.67</v>
          </cell>
          <cell r="E1625" t="str">
            <v>244.13</v>
          </cell>
          <cell r="F1625" t="str">
            <v>m</v>
          </cell>
          <cell r="G1625" t="str">
            <v>31.73</v>
          </cell>
          <cell r="H1625">
            <v>800.96</v>
          </cell>
          <cell r="I1625">
            <v>0</v>
          </cell>
          <cell r="J1625">
            <v>0</v>
          </cell>
          <cell r="K1625">
            <v>0</v>
          </cell>
          <cell r="L1625">
            <v>0</v>
          </cell>
          <cell r="M1625">
            <v>0</v>
          </cell>
          <cell r="N1625">
            <v>0</v>
          </cell>
          <cell r="O1625">
            <v>0</v>
          </cell>
          <cell r="P1625">
            <v>0</v>
          </cell>
          <cell r="Q1625">
            <v>0</v>
          </cell>
          <cell r="R1625">
            <v>0</v>
          </cell>
          <cell r="S1625">
            <v>0</v>
          </cell>
          <cell r="T1625">
            <v>0</v>
          </cell>
          <cell r="U1625">
            <v>0</v>
          </cell>
          <cell r="V1625">
            <v>0</v>
          </cell>
          <cell r="W1625">
            <v>0</v>
          </cell>
          <cell r="X1625">
            <v>0</v>
          </cell>
          <cell r="Y1625">
            <v>0</v>
          </cell>
          <cell r="Z1625">
            <v>0</v>
          </cell>
          <cell r="AA1625">
            <v>0</v>
          </cell>
          <cell r="AB1625">
            <v>0</v>
          </cell>
          <cell r="AC1625">
            <v>0</v>
          </cell>
          <cell r="AD1625">
            <v>0</v>
          </cell>
          <cell r="AE1625">
            <v>0</v>
          </cell>
          <cell r="AF1625">
            <v>0</v>
          </cell>
          <cell r="AG1625">
            <v>0</v>
          </cell>
          <cell r="AH1625">
            <v>0</v>
          </cell>
          <cell r="AI1625">
            <v>0</v>
          </cell>
          <cell r="AJ1625" t="str">
            <v>N</v>
          </cell>
        </row>
        <row r="1626">
          <cell r="A1626" t="str">
            <v>15-29</v>
          </cell>
          <cell r="B1626" t="str">
            <v>Supply and Erection shackle/pin insulator, medium size</v>
          </cell>
          <cell r="C1626" t="str">
            <v>Each</v>
          </cell>
          <cell r="D1626" t="str">
            <v>20.15</v>
          </cell>
          <cell r="E1626" t="str">
            <v>613.05</v>
          </cell>
          <cell r="F1626" t="str">
            <v>Each</v>
          </cell>
          <cell r="G1626" t="str">
            <v>20.15</v>
          </cell>
          <cell r="H1626">
            <v>613.04999999999995</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cell r="AF1626">
            <v>0</v>
          </cell>
          <cell r="AG1626">
            <v>0</v>
          </cell>
          <cell r="AH1626">
            <v>0</v>
          </cell>
          <cell r="AI1626">
            <v>0</v>
          </cell>
          <cell r="AJ1626" t="str">
            <v>N</v>
          </cell>
        </row>
        <row r="1627">
          <cell r="A1627" t="str">
            <v>15-30</v>
          </cell>
          <cell r="B1627" t="str">
            <v>Supply and Erection bare copper conductor wire, No. 2 to 16 SWG, including binding wire No. 16 SWG</v>
          </cell>
          <cell r="C1627" t="str">
            <v>kg</v>
          </cell>
          <cell r="D1627" t="str">
            <v>10.07</v>
          </cell>
          <cell r="E1627" t="str">
            <v>976.06</v>
          </cell>
          <cell r="F1627" t="str">
            <v>kg</v>
          </cell>
          <cell r="G1627" t="str">
            <v>10.07</v>
          </cell>
          <cell r="H1627">
            <v>976.06</v>
          </cell>
          <cell r="I1627">
            <v>0</v>
          </cell>
          <cell r="J1627">
            <v>0</v>
          </cell>
          <cell r="K1627">
            <v>0</v>
          </cell>
          <cell r="L1627">
            <v>0</v>
          </cell>
          <cell r="M1627">
            <v>0</v>
          </cell>
          <cell r="N1627">
            <v>0</v>
          </cell>
          <cell r="O1627">
            <v>0</v>
          </cell>
          <cell r="P1627">
            <v>0</v>
          </cell>
          <cell r="Q1627">
            <v>0</v>
          </cell>
          <cell r="R1627">
            <v>0</v>
          </cell>
          <cell r="S1627">
            <v>0</v>
          </cell>
          <cell r="T1627">
            <v>0</v>
          </cell>
          <cell r="U1627">
            <v>0</v>
          </cell>
          <cell r="V1627">
            <v>0</v>
          </cell>
          <cell r="W1627">
            <v>0</v>
          </cell>
          <cell r="X1627">
            <v>0</v>
          </cell>
          <cell r="Y1627">
            <v>0</v>
          </cell>
          <cell r="Z1627">
            <v>0</v>
          </cell>
          <cell r="AA1627">
            <v>0</v>
          </cell>
          <cell r="AB1627">
            <v>0</v>
          </cell>
          <cell r="AC1627">
            <v>0</v>
          </cell>
          <cell r="AD1627">
            <v>0</v>
          </cell>
          <cell r="AE1627">
            <v>0</v>
          </cell>
          <cell r="AF1627">
            <v>0</v>
          </cell>
          <cell r="AG1627">
            <v>0</v>
          </cell>
          <cell r="AH1627">
            <v>0</v>
          </cell>
          <cell r="AI1627">
            <v>0</v>
          </cell>
          <cell r="AJ1627" t="str">
            <v>N</v>
          </cell>
        </row>
        <row r="1628">
          <cell r="A1628" t="str">
            <v>15-31</v>
          </cell>
          <cell r="B1628" t="str">
            <v>Supply and Erection GI wire of sizes, including binding wire No. 16 SWG for support of rubber wire, pole to pole</v>
          </cell>
          <cell r="C1628" t="str">
            <v>kg</v>
          </cell>
          <cell r="D1628" t="str">
            <v>10.07</v>
          </cell>
          <cell r="E1628" t="str">
            <v>149.23</v>
          </cell>
          <cell r="F1628" t="str">
            <v>kg</v>
          </cell>
          <cell r="G1628" t="str">
            <v>10.07</v>
          </cell>
          <cell r="H1628">
            <v>149.22999999999999</v>
          </cell>
          <cell r="I1628">
            <v>0</v>
          </cell>
          <cell r="J1628">
            <v>0</v>
          </cell>
          <cell r="K1628">
            <v>0</v>
          </cell>
          <cell r="L1628">
            <v>0</v>
          </cell>
          <cell r="M1628">
            <v>0</v>
          </cell>
          <cell r="N1628">
            <v>0</v>
          </cell>
          <cell r="O1628">
            <v>0</v>
          </cell>
          <cell r="P1628">
            <v>0</v>
          </cell>
          <cell r="Q1628">
            <v>0</v>
          </cell>
          <cell r="R1628">
            <v>0</v>
          </cell>
          <cell r="S1628">
            <v>0</v>
          </cell>
          <cell r="T1628">
            <v>0</v>
          </cell>
          <cell r="U1628">
            <v>0</v>
          </cell>
          <cell r="V1628">
            <v>0</v>
          </cell>
          <cell r="W1628">
            <v>0</v>
          </cell>
          <cell r="X1628">
            <v>0</v>
          </cell>
          <cell r="Y1628">
            <v>0</v>
          </cell>
          <cell r="Z1628">
            <v>0</v>
          </cell>
          <cell r="AA1628">
            <v>0</v>
          </cell>
          <cell r="AB1628">
            <v>0</v>
          </cell>
          <cell r="AC1628">
            <v>0</v>
          </cell>
          <cell r="AD1628">
            <v>0</v>
          </cell>
          <cell r="AE1628">
            <v>0</v>
          </cell>
          <cell r="AF1628">
            <v>0</v>
          </cell>
          <cell r="AG1628">
            <v>0</v>
          </cell>
          <cell r="AH1628">
            <v>0</v>
          </cell>
          <cell r="AI1628">
            <v>0</v>
          </cell>
          <cell r="AJ1628" t="str">
            <v>N</v>
          </cell>
        </row>
        <row r="1629">
          <cell r="A1629" t="str">
            <v>15-32-a</v>
          </cell>
          <cell r="B1629" t="str">
            <v>Wiring overhead line in 2 single core, PVC insulated cable with GI wire #8 SWG : 3/0.029"</v>
          </cell>
          <cell r="C1629" t="str">
            <v>Rft</v>
          </cell>
          <cell r="D1629" t="str">
            <v>5.64</v>
          </cell>
          <cell r="E1629" t="str">
            <v>56.43</v>
          </cell>
          <cell r="F1629" t="str">
            <v>m</v>
          </cell>
          <cell r="G1629" t="str">
            <v>18.51</v>
          </cell>
          <cell r="H1629">
            <v>185.13</v>
          </cell>
          <cell r="I1629">
            <v>0</v>
          </cell>
          <cell r="J1629">
            <v>0</v>
          </cell>
          <cell r="K1629">
            <v>0</v>
          </cell>
          <cell r="L1629">
            <v>0</v>
          </cell>
          <cell r="M1629">
            <v>0</v>
          </cell>
          <cell r="N1629">
            <v>0</v>
          </cell>
          <cell r="O1629">
            <v>0</v>
          </cell>
          <cell r="P1629">
            <v>0</v>
          </cell>
          <cell r="Q1629">
            <v>0</v>
          </cell>
          <cell r="R1629">
            <v>0</v>
          </cell>
          <cell r="S1629">
            <v>0</v>
          </cell>
          <cell r="T1629">
            <v>0</v>
          </cell>
          <cell r="U1629">
            <v>0</v>
          </cell>
          <cell r="V1629">
            <v>0</v>
          </cell>
          <cell r="W1629">
            <v>0</v>
          </cell>
          <cell r="X1629">
            <v>0</v>
          </cell>
          <cell r="Y1629">
            <v>0</v>
          </cell>
          <cell r="Z1629">
            <v>0</v>
          </cell>
          <cell r="AA1629">
            <v>0</v>
          </cell>
          <cell r="AB1629">
            <v>0</v>
          </cell>
          <cell r="AC1629">
            <v>0</v>
          </cell>
          <cell r="AD1629">
            <v>0</v>
          </cell>
          <cell r="AE1629">
            <v>0</v>
          </cell>
          <cell r="AF1629">
            <v>0</v>
          </cell>
          <cell r="AG1629">
            <v>0</v>
          </cell>
          <cell r="AH1629">
            <v>0</v>
          </cell>
          <cell r="AI1629">
            <v>0</v>
          </cell>
          <cell r="AJ1629" t="str">
            <v>N</v>
          </cell>
        </row>
        <row r="1630">
          <cell r="A1630" t="str">
            <v>15-32-b</v>
          </cell>
          <cell r="B1630" t="str">
            <v>Wiring overhead line in 2 single core, PVC insulated cable with GI wire #8 SWG : 7/0.029"</v>
          </cell>
          <cell r="C1630" t="str">
            <v>Rft</v>
          </cell>
          <cell r="D1630" t="str">
            <v>5.64</v>
          </cell>
          <cell r="E1630" t="str">
            <v>70.32</v>
          </cell>
          <cell r="F1630" t="str">
            <v>m</v>
          </cell>
          <cell r="G1630" t="str">
            <v>18.51</v>
          </cell>
          <cell r="H1630">
            <v>230.71</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0</v>
          </cell>
          <cell r="Y1630">
            <v>0</v>
          </cell>
          <cell r="Z1630">
            <v>0</v>
          </cell>
          <cell r="AA1630">
            <v>0</v>
          </cell>
          <cell r="AB1630">
            <v>0</v>
          </cell>
          <cell r="AC1630">
            <v>0</v>
          </cell>
          <cell r="AD1630">
            <v>0</v>
          </cell>
          <cell r="AE1630">
            <v>0</v>
          </cell>
          <cell r="AF1630">
            <v>0</v>
          </cell>
          <cell r="AG1630">
            <v>0</v>
          </cell>
          <cell r="AH1630">
            <v>0</v>
          </cell>
          <cell r="AI1630">
            <v>0</v>
          </cell>
          <cell r="AJ1630" t="str">
            <v>N</v>
          </cell>
        </row>
        <row r="1631">
          <cell r="A1631" t="str">
            <v>15-32-c</v>
          </cell>
          <cell r="B1631" t="str">
            <v>Wiring overhead line in 2 single core, PVC insulated cable with GI wire #8 SWG : 7/0.036"</v>
          </cell>
          <cell r="C1631" t="str">
            <v>Rft</v>
          </cell>
          <cell r="D1631" t="str">
            <v>5.64</v>
          </cell>
          <cell r="E1631" t="str">
            <v>82.93</v>
          </cell>
          <cell r="F1631" t="str">
            <v>m</v>
          </cell>
          <cell r="G1631" t="str">
            <v>18.51</v>
          </cell>
          <cell r="H1631">
            <v>272.07</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cell r="AF1631">
            <v>0</v>
          </cell>
          <cell r="AG1631">
            <v>0</v>
          </cell>
          <cell r="AH1631">
            <v>0</v>
          </cell>
          <cell r="AI1631">
            <v>0</v>
          </cell>
          <cell r="AJ1631" t="str">
            <v>N</v>
          </cell>
        </row>
        <row r="1632">
          <cell r="A1632" t="str">
            <v>15-32-d</v>
          </cell>
          <cell r="B1632" t="str">
            <v>Wiring overhead line in 2 single core, PVC insulated cable with GI wire #8 SWG : 7/0.044"</v>
          </cell>
          <cell r="C1632" t="str">
            <v>Rft</v>
          </cell>
          <cell r="D1632" t="str">
            <v>9.67</v>
          </cell>
          <cell r="E1632" t="str">
            <v>104.33</v>
          </cell>
          <cell r="F1632" t="str">
            <v>m</v>
          </cell>
          <cell r="G1632" t="str">
            <v>31.73</v>
          </cell>
          <cell r="H1632">
            <v>342.3</v>
          </cell>
          <cell r="I1632">
            <v>0</v>
          </cell>
          <cell r="J1632">
            <v>0</v>
          </cell>
          <cell r="K1632">
            <v>0</v>
          </cell>
          <cell r="L1632">
            <v>0</v>
          </cell>
          <cell r="M1632">
            <v>0</v>
          </cell>
          <cell r="N1632">
            <v>0</v>
          </cell>
          <cell r="O1632">
            <v>0</v>
          </cell>
          <cell r="P1632">
            <v>0</v>
          </cell>
          <cell r="Q1632">
            <v>0</v>
          </cell>
          <cell r="R1632">
            <v>0</v>
          </cell>
          <cell r="S1632">
            <v>0</v>
          </cell>
          <cell r="T1632">
            <v>0</v>
          </cell>
          <cell r="U1632">
            <v>0</v>
          </cell>
          <cell r="V1632">
            <v>0</v>
          </cell>
          <cell r="W1632">
            <v>0</v>
          </cell>
          <cell r="X1632">
            <v>0</v>
          </cell>
          <cell r="Y1632">
            <v>0</v>
          </cell>
          <cell r="Z1632">
            <v>0</v>
          </cell>
          <cell r="AA1632">
            <v>0</v>
          </cell>
          <cell r="AB1632">
            <v>0</v>
          </cell>
          <cell r="AC1632">
            <v>0</v>
          </cell>
          <cell r="AD1632">
            <v>0</v>
          </cell>
          <cell r="AE1632">
            <v>0</v>
          </cell>
          <cell r="AF1632">
            <v>0</v>
          </cell>
          <cell r="AG1632">
            <v>0</v>
          </cell>
          <cell r="AH1632">
            <v>0</v>
          </cell>
          <cell r="AI1632">
            <v>0</v>
          </cell>
          <cell r="AJ1632" t="str">
            <v>N</v>
          </cell>
        </row>
        <row r="1633">
          <cell r="A1633" t="str">
            <v>15-33</v>
          </cell>
          <cell r="B1633" t="str">
            <v>Supply and Erection street light pole bracket 1.25" GI pipe 2m. long, complete with 2 pole clamps</v>
          </cell>
          <cell r="C1633" t="str">
            <v>Each</v>
          </cell>
          <cell r="D1633" t="str">
            <v>181.35</v>
          </cell>
          <cell r="E1633" t="str">
            <v>871.05</v>
          </cell>
          <cell r="F1633" t="str">
            <v>Each</v>
          </cell>
          <cell r="G1633" t="str">
            <v>181.35</v>
          </cell>
          <cell r="H1633">
            <v>871.05</v>
          </cell>
          <cell r="I1633">
            <v>0</v>
          </cell>
          <cell r="J1633">
            <v>0</v>
          </cell>
          <cell r="K1633">
            <v>0</v>
          </cell>
          <cell r="L1633">
            <v>0</v>
          </cell>
          <cell r="M1633">
            <v>0</v>
          </cell>
          <cell r="N1633">
            <v>0</v>
          </cell>
          <cell r="O1633">
            <v>0</v>
          </cell>
          <cell r="P1633">
            <v>0</v>
          </cell>
          <cell r="Q1633">
            <v>0</v>
          </cell>
          <cell r="R1633">
            <v>0</v>
          </cell>
          <cell r="S1633">
            <v>0</v>
          </cell>
          <cell r="T1633">
            <v>0</v>
          </cell>
          <cell r="U1633">
            <v>0</v>
          </cell>
          <cell r="V1633">
            <v>0</v>
          </cell>
          <cell r="W1633">
            <v>0</v>
          </cell>
          <cell r="X1633">
            <v>0</v>
          </cell>
          <cell r="Y1633">
            <v>0</v>
          </cell>
          <cell r="Z1633">
            <v>0</v>
          </cell>
          <cell r="AA1633">
            <v>0</v>
          </cell>
          <cell r="AB1633">
            <v>0</v>
          </cell>
          <cell r="AC1633">
            <v>0</v>
          </cell>
          <cell r="AD1633">
            <v>0</v>
          </cell>
          <cell r="AE1633">
            <v>0</v>
          </cell>
          <cell r="AF1633">
            <v>0</v>
          </cell>
          <cell r="AG1633">
            <v>0</v>
          </cell>
          <cell r="AH1633">
            <v>0</v>
          </cell>
          <cell r="AI1633">
            <v>0</v>
          </cell>
          <cell r="AJ1633" t="str">
            <v>N</v>
          </cell>
        </row>
        <row r="1634">
          <cell r="A1634" t="str">
            <v>15-34</v>
          </cell>
          <cell r="B1634" t="str">
            <v>Supply and Fixing dust &amp; weather proof street light fitting with reflector, 400W mercury vapour lamp etc comp.</v>
          </cell>
          <cell r="C1634" t="str">
            <v>Each</v>
          </cell>
          <cell r="D1634" t="str">
            <v>322.40</v>
          </cell>
          <cell r="E1634" t="str">
            <v>7,582.40</v>
          </cell>
          <cell r="F1634" t="str">
            <v>Each</v>
          </cell>
          <cell r="G1634" t="str">
            <v>322.40</v>
          </cell>
          <cell r="H1634">
            <v>7582.4</v>
          </cell>
          <cell r="I1634">
            <v>0</v>
          </cell>
          <cell r="J1634">
            <v>0</v>
          </cell>
          <cell r="K1634">
            <v>0</v>
          </cell>
          <cell r="L1634">
            <v>0</v>
          </cell>
          <cell r="M1634">
            <v>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cell r="AF1634">
            <v>0</v>
          </cell>
          <cell r="AG1634">
            <v>0</v>
          </cell>
          <cell r="AH1634">
            <v>0</v>
          </cell>
          <cell r="AI1634">
            <v>0</v>
          </cell>
          <cell r="AJ1634" t="str">
            <v>N</v>
          </cell>
        </row>
        <row r="1635">
          <cell r="A1635" t="str">
            <v>15-35-a</v>
          </cell>
          <cell r="B1635" t="str">
            <v>Supply and Erection pole mounted street light complete for fitting 125/250 W mercury lamp : GEC make</v>
          </cell>
          <cell r="C1635" t="str">
            <v>Each</v>
          </cell>
          <cell r="D1635" t="str">
            <v>322.40</v>
          </cell>
          <cell r="E1635" t="str">
            <v>2,084.97</v>
          </cell>
          <cell r="F1635" t="str">
            <v>Each</v>
          </cell>
          <cell r="G1635" t="str">
            <v>322.40</v>
          </cell>
          <cell r="H1635">
            <v>2084.9699999999998</v>
          </cell>
          <cell r="I1635">
            <v>0</v>
          </cell>
          <cell r="J1635">
            <v>0</v>
          </cell>
          <cell r="K1635">
            <v>0</v>
          </cell>
          <cell r="L1635">
            <v>0</v>
          </cell>
          <cell r="M1635">
            <v>0</v>
          </cell>
          <cell r="N1635">
            <v>0</v>
          </cell>
          <cell r="O1635">
            <v>0</v>
          </cell>
          <cell r="P1635">
            <v>0</v>
          </cell>
          <cell r="Q1635">
            <v>0</v>
          </cell>
          <cell r="R1635">
            <v>0</v>
          </cell>
          <cell r="S1635">
            <v>0</v>
          </cell>
          <cell r="T1635">
            <v>0</v>
          </cell>
          <cell r="U1635">
            <v>0</v>
          </cell>
          <cell r="V1635">
            <v>0</v>
          </cell>
          <cell r="W1635">
            <v>0</v>
          </cell>
          <cell r="X1635">
            <v>0</v>
          </cell>
          <cell r="Y1635">
            <v>0</v>
          </cell>
          <cell r="Z1635">
            <v>0</v>
          </cell>
          <cell r="AA1635">
            <v>0</v>
          </cell>
          <cell r="AB1635">
            <v>0</v>
          </cell>
          <cell r="AC1635">
            <v>0</v>
          </cell>
          <cell r="AD1635">
            <v>0</v>
          </cell>
          <cell r="AE1635">
            <v>0</v>
          </cell>
          <cell r="AF1635">
            <v>0</v>
          </cell>
          <cell r="AG1635">
            <v>0</v>
          </cell>
          <cell r="AH1635">
            <v>0</v>
          </cell>
          <cell r="AI1635">
            <v>0</v>
          </cell>
          <cell r="AJ1635" t="str">
            <v>N</v>
          </cell>
        </row>
        <row r="1636">
          <cell r="A1636" t="str">
            <v>15-35-b</v>
          </cell>
          <cell r="B1636" t="str">
            <v>Supply and Erection pole mounted street light complete for fitting 125/250 W mercury lamp : Philips make</v>
          </cell>
          <cell r="C1636" t="str">
            <v>Each</v>
          </cell>
          <cell r="D1636" t="str">
            <v>322.40</v>
          </cell>
          <cell r="E1636" t="str">
            <v>3,952.40</v>
          </cell>
          <cell r="F1636" t="str">
            <v>Each</v>
          </cell>
          <cell r="G1636" t="str">
            <v>322.40</v>
          </cell>
          <cell r="H1636">
            <v>3952.4</v>
          </cell>
          <cell r="I1636">
            <v>0</v>
          </cell>
          <cell r="J1636">
            <v>0</v>
          </cell>
          <cell r="K1636">
            <v>0</v>
          </cell>
          <cell r="L1636">
            <v>0</v>
          </cell>
          <cell r="M1636">
            <v>0</v>
          </cell>
          <cell r="N1636">
            <v>0</v>
          </cell>
          <cell r="O1636">
            <v>0</v>
          </cell>
          <cell r="P1636">
            <v>0</v>
          </cell>
          <cell r="Q1636">
            <v>0</v>
          </cell>
          <cell r="R1636">
            <v>0</v>
          </cell>
          <cell r="S1636">
            <v>0</v>
          </cell>
          <cell r="T1636">
            <v>0</v>
          </cell>
          <cell r="U1636">
            <v>0</v>
          </cell>
          <cell r="V1636">
            <v>0</v>
          </cell>
          <cell r="W1636">
            <v>0</v>
          </cell>
          <cell r="X1636">
            <v>0</v>
          </cell>
          <cell r="Y1636">
            <v>0</v>
          </cell>
          <cell r="Z1636">
            <v>0</v>
          </cell>
          <cell r="AA1636">
            <v>0</v>
          </cell>
          <cell r="AB1636">
            <v>0</v>
          </cell>
          <cell r="AC1636">
            <v>0</v>
          </cell>
          <cell r="AD1636">
            <v>0</v>
          </cell>
          <cell r="AE1636">
            <v>0</v>
          </cell>
          <cell r="AF1636">
            <v>0</v>
          </cell>
          <cell r="AG1636">
            <v>0</v>
          </cell>
          <cell r="AH1636">
            <v>0</v>
          </cell>
          <cell r="AI1636">
            <v>0</v>
          </cell>
          <cell r="AJ1636" t="str">
            <v>N</v>
          </cell>
        </row>
        <row r="1637">
          <cell r="A1637" t="str">
            <v>15-36-a</v>
          </cell>
          <cell r="B1637" t="str">
            <v>Supply and Fixing 125 W mercury vapour lamp with choke</v>
          </cell>
          <cell r="C1637" t="str">
            <v>Each</v>
          </cell>
          <cell r="D1637" t="str">
            <v>80.60</v>
          </cell>
          <cell r="E1637" t="str">
            <v>788.45</v>
          </cell>
          <cell r="F1637" t="str">
            <v>Each</v>
          </cell>
          <cell r="G1637" t="str">
            <v>80.60</v>
          </cell>
          <cell r="H1637">
            <v>788.45</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0</v>
          </cell>
          <cell r="W1637">
            <v>0</v>
          </cell>
          <cell r="X1637">
            <v>0</v>
          </cell>
          <cell r="Y1637">
            <v>0</v>
          </cell>
          <cell r="Z1637">
            <v>0</v>
          </cell>
          <cell r="AA1637">
            <v>0</v>
          </cell>
          <cell r="AB1637">
            <v>0</v>
          </cell>
          <cell r="AC1637">
            <v>0</v>
          </cell>
          <cell r="AD1637">
            <v>0</v>
          </cell>
          <cell r="AE1637">
            <v>0</v>
          </cell>
          <cell r="AF1637">
            <v>0</v>
          </cell>
          <cell r="AG1637">
            <v>0</v>
          </cell>
          <cell r="AH1637">
            <v>0</v>
          </cell>
          <cell r="AI1637">
            <v>0</v>
          </cell>
          <cell r="AJ1637" t="str">
            <v>N</v>
          </cell>
        </row>
        <row r="1638">
          <cell r="A1638" t="str">
            <v>15-36-b</v>
          </cell>
          <cell r="B1638" t="str">
            <v>Supply and Fixing 250 W mercury vapour lamp with choke</v>
          </cell>
          <cell r="C1638" t="str">
            <v>Each</v>
          </cell>
          <cell r="D1638" t="str">
            <v>80.60</v>
          </cell>
          <cell r="E1638" t="str">
            <v>2,222.30</v>
          </cell>
          <cell r="F1638" t="str">
            <v>Each</v>
          </cell>
          <cell r="G1638" t="str">
            <v>80.60</v>
          </cell>
          <cell r="H1638">
            <v>2222.3000000000002</v>
          </cell>
          <cell r="I1638">
            <v>0</v>
          </cell>
          <cell r="J1638">
            <v>0</v>
          </cell>
          <cell r="K1638">
            <v>0</v>
          </cell>
          <cell r="L1638">
            <v>0</v>
          </cell>
          <cell r="M1638">
            <v>0</v>
          </cell>
          <cell r="N1638">
            <v>0</v>
          </cell>
          <cell r="O1638">
            <v>0</v>
          </cell>
          <cell r="P1638">
            <v>0</v>
          </cell>
          <cell r="Q1638">
            <v>0</v>
          </cell>
          <cell r="R1638">
            <v>0</v>
          </cell>
          <cell r="S1638">
            <v>0</v>
          </cell>
          <cell r="T1638">
            <v>0</v>
          </cell>
          <cell r="U1638">
            <v>0</v>
          </cell>
          <cell r="V1638">
            <v>0</v>
          </cell>
          <cell r="W1638">
            <v>0</v>
          </cell>
          <cell r="X1638">
            <v>0</v>
          </cell>
          <cell r="Y1638">
            <v>0</v>
          </cell>
          <cell r="Z1638">
            <v>0</v>
          </cell>
          <cell r="AA1638">
            <v>0</v>
          </cell>
          <cell r="AB1638">
            <v>0</v>
          </cell>
          <cell r="AC1638">
            <v>0</v>
          </cell>
          <cell r="AD1638">
            <v>0</v>
          </cell>
          <cell r="AE1638">
            <v>0</v>
          </cell>
          <cell r="AF1638">
            <v>0</v>
          </cell>
          <cell r="AG1638">
            <v>0</v>
          </cell>
          <cell r="AH1638">
            <v>0</v>
          </cell>
          <cell r="AI1638">
            <v>0</v>
          </cell>
          <cell r="AJ1638" t="str">
            <v>N</v>
          </cell>
        </row>
        <row r="1639">
          <cell r="A1639" t="str">
            <v>15-36-c</v>
          </cell>
          <cell r="B1639" t="str">
            <v>Supply and Fixing 400 W mercury vapour lamp with choke</v>
          </cell>
          <cell r="C1639" t="str">
            <v>Each</v>
          </cell>
          <cell r="D1639" t="str">
            <v>80.60</v>
          </cell>
          <cell r="E1639" t="str">
            <v>5,162.60</v>
          </cell>
          <cell r="F1639" t="str">
            <v>Each</v>
          </cell>
          <cell r="G1639" t="str">
            <v>80.60</v>
          </cell>
          <cell r="H1639">
            <v>5162.6000000000004</v>
          </cell>
          <cell r="I1639">
            <v>0</v>
          </cell>
          <cell r="J1639">
            <v>0</v>
          </cell>
          <cell r="K1639">
            <v>0</v>
          </cell>
          <cell r="L1639">
            <v>0</v>
          </cell>
          <cell r="M1639">
            <v>0</v>
          </cell>
          <cell r="N1639">
            <v>0</v>
          </cell>
          <cell r="O1639">
            <v>0</v>
          </cell>
          <cell r="P1639">
            <v>0</v>
          </cell>
          <cell r="Q1639">
            <v>0</v>
          </cell>
          <cell r="R1639">
            <v>0</v>
          </cell>
          <cell r="S1639">
            <v>0</v>
          </cell>
          <cell r="T1639">
            <v>0</v>
          </cell>
          <cell r="U1639">
            <v>0</v>
          </cell>
          <cell r="V1639">
            <v>0</v>
          </cell>
          <cell r="W1639">
            <v>0</v>
          </cell>
          <cell r="X1639">
            <v>0</v>
          </cell>
          <cell r="Y1639">
            <v>0</v>
          </cell>
          <cell r="Z1639">
            <v>0</v>
          </cell>
          <cell r="AA1639">
            <v>0</v>
          </cell>
          <cell r="AB1639">
            <v>0</v>
          </cell>
          <cell r="AC1639">
            <v>0</v>
          </cell>
          <cell r="AD1639">
            <v>0</v>
          </cell>
          <cell r="AE1639">
            <v>0</v>
          </cell>
          <cell r="AF1639">
            <v>0</v>
          </cell>
          <cell r="AG1639">
            <v>0</v>
          </cell>
          <cell r="AH1639">
            <v>0</v>
          </cell>
          <cell r="AI1639">
            <v>0</v>
          </cell>
          <cell r="AJ1639" t="str">
            <v>N</v>
          </cell>
        </row>
        <row r="1640">
          <cell r="A1640" t="str">
            <v>15-37</v>
          </cell>
          <cell r="B1640" t="str">
            <v>Supply and Fixing mercury sodium lamp 360 Sunlux 400 W complete with choke</v>
          </cell>
          <cell r="C1640" t="str">
            <v>Each</v>
          </cell>
          <cell r="D1640" t="str">
            <v>80.60</v>
          </cell>
          <cell r="E1640" t="str">
            <v>1,714.10</v>
          </cell>
          <cell r="F1640" t="str">
            <v>Each</v>
          </cell>
          <cell r="G1640" t="str">
            <v>80.60</v>
          </cell>
          <cell r="H1640">
            <v>1714.1</v>
          </cell>
          <cell r="I1640">
            <v>0</v>
          </cell>
          <cell r="J1640">
            <v>0</v>
          </cell>
          <cell r="K1640">
            <v>0</v>
          </cell>
          <cell r="L1640">
            <v>0</v>
          </cell>
          <cell r="M1640">
            <v>0</v>
          </cell>
          <cell r="N1640">
            <v>0</v>
          </cell>
          <cell r="O1640">
            <v>0</v>
          </cell>
          <cell r="P1640">
            <v>0</v>
          </cell>
          <cell r="Q1640">
            <v>0</v>
          </cell>
          <cell r="R1640">
            <v>0</v>
          </cell>
          <cell r="S1640">
            <v>0</v>
          </cell>
          <cell r="T1640">
            <v>0</v>
          </cell>
          <cell r="U1640">
            <v>0</v>
          </cell>
          <cell r="V1640">
            <v>0</v>
          </cell>
          <cell r="W1640">
            <v>0</v>
          </cell>
          <cell r="X1640">
            <v>0</v>
          </cell>
          <cell r="Y1640">
            <v>0</v>
          </cell>
          <cell r="Z1640">
            <v>0</v>
          </cell>
          <cell r="AA1640">
            <v>0</v>
          </cell>
          <cell r="AB1640">
            <v>0</v>
          </cell>
          <cell r="AC1640">
            <v>0</v>
          </cell>
          <cell r="AD1640">
            <v>0</v>
          </cell>
          <cell r="AE1640">
            <v>0</v>
          </cell>
          <cell r="AF1640">
            <v>0</v>
          </cell>
          <cell r="AG1640">
            <v>0</v>
          </cell>
          <cell r="AH1640">
            <v>0</v>
          </cell>
          <cell r="AI1640">
            <v>0</v>
          </cell>
          <cell r="AJ1640" t="str">
            <v>N</v>
          </cell>
        </row>
        <row r="1641">
          <cell r="A1641" t="str">
            <v>15-38</v>
          </cell>
          <cell r="B1641" t="str">
            <v>Supply and Fixing mercury blended lamp 160 W</v>
          </cell>
          <cell r="C1641" t="str">
            <v>Each</v>
          </cell>
          <cell r="D1641" t="str">
            <v>80.60</v>
          </cell>
          <cell r="E1641" t="str">
            <v>389.15</v>
          </cell>
          <cell r="F1641" t="str">
            <v>Each</v>
          </cell>
          <cell r="G1641" t="str">
            <v>80.60</v>
          </cell>
          <cell r="H1641">
            <v>389.15</v>
          </cell>
          <cell r="I1641">
            <v>0</v>
          </cell>
          <cell r="J1641">
            <v>0</v>
          </cell>
          <cell r="K1641">
            <v>0</v>
          </cell>
          <cell r="L1641">
            <v>0</v>
          </cell>
          <cell r="M1641">
            <v>0</v>
          </cell>
          <cell r="N1641">
            <v>0</v>
          </cell>
          <cell r="O1641">
            <v>0</v>
          </cell>
          <cell r="P1641">
            <v>0</v>
          </cell>
          <cell r="Q1641">
            <v>0</v>
          </cell>
          <cell r="R1641">
            <v>0</v>
          </cell>
          <cell r="S1641">
            <v>0</v>
          </cell>
          <cell r="T1641">
            <v>0</v>
          </cell>
          <cell r="U1641">
            <v>0</v>
          </cell>
          <cell r="V1641">
            <v>0</v>
          </cell>
          <cell r="W1641">
            <v>0</v>
          </cell>
          <cell r="X1641">
            <v>0</v>
          </cell>
          <cell r="Y1641">
            <v>0</v>
          </cell>
          <cell r="Z1641">
            <v>0</v>
          </cell>
          <cell r="AA1641">
            <v>0</v>
          </cell>
          <cell r="AB1641">
            <v>0</v>
          </cell>
          <cell r="AC1641">
            <v>0</v>
          </cell>
          <cell r="AD1641">
            <v>0</v>
          </cell>
          <cell r="AE1641">
            <v>0</v>
          </cell>
          <cell r="AF1641">
            <v>0</v>
          </cell>
          <cell r="AG1641">
            <v>0</v>
          </cell>
          <cell r="AH1641">
            <v>0</v>
          </cell>
          <cell r="AI1641">
            <v>0</v>
          </cell>
          <cell r="AJ1641" t="str">
            <v>N</v>
          </cell>
        </row>
        <row r="1642">
          <cell r="A1642" t="str">
            <v>15-39</v>
          </cell>
          <cell r="B1642" t="str">
            <v>Supply and Erection MS angle lattice structure pole 36' long 14"sq at base &amp; 8"sq. at top for elec. Distribution.</v>
          </cell>
          <cell r="C1642" t="str">
            <v>Each</v>
          </cell>
          <cell r="D1642" t="str">
            <v>4,836.00</v>
          </cell>
          <cell r="E1642" t="str">
            <v>20,767.67</v>
          </cell>
          <cell r="F1642" t="str">
            <v>Each</v>
          </cell>
          <cell r="G1642" t="str">
            <v>4,836.00</v>
          </cell>
          <cell r="H1642">
            <v>20767.669999999998</v>
          </cell>
          <cell r="I1642">
            <v>0</v>
          </cell>
          <cell r="J1642">
            <v>0</v>
          </cell>
          <cell r="K1642">
            <v>0</v>
          </cell>
          <cell r="L1642">
            <v>0</v>
          </cell>
          <cell r="M1642">
            <v>0</v>
          </cell>
          <cell r="N1642">
            <v>0</v>
          </cell>
          <cell r="O1642">
            <v>0</v>
          </cell>
          <cell r="P1642">
            <v>0</v>
          </cell>
          <cell r="Q1642">
            <v>0</v>
          </cell>
          <cell r="R1642">
            <v>0</v>
          </cell>
          <cell r="S1642">
            <v>0</v>
          </cell>
          <cell r="T1642">
            <v>0</v>
          </cell>
          <cell r="U1642">
            <v>0</v>
          </cell>
          <cell r="V1642">
            <v>0</v>
          </cell>
          <cell r="W1642">
            <v>0</v>
          </cell>
          <cell r="X1642">
            <v>0</v>
          </cell>
          <cell r="Y1642">
            <v>0</v>
          </cell>
          <cell r="Z1642">
            <v>0</v>
          </cell>
          <cell r="AA1642">
            <v>0</v>
          </cell>
          <cell r="AB1642">
            <v>0</v>
          </cell>
          <cell r="AC1642">
            <v>0</v>
          </cell>
          <cell r="AD1642">
            <v>0</v>
          </cell>
          <cell r="AE1642">
            <v>0</v>
          </cell>
          <cell r="AF1642">
            <v>0</v>
          </cell>
          <cell r="AG1642">
            <v>0</v>
          </cell>
          <cell r="AH1642">
            <v>0</v>
          </cell>
          <cell r="AI1642">
            <v>0</v>
          </cell>
          <cell r="AJ1642" t="str">
            <v>N</v>
          </cell>
        </row>
        <row r="1643">
          <cell r="A1643" t="str">
            <v>15-40-a-01</v>
          </cell>
          <cell r="B1643" t="str">
            <v>Supply and Fixing GI tubular street light pole, 8' of 5" dia, 7' 4" dia, 5' of 3" dia, Single arm of 5' of 1.5" dia</v>
          </cell>
          <cell r="C1643" t="str">
            <v>Each</v>
          </cell>
          <cell r="D1643" t="str">
            <v>1,209.00</v>
          </cell>
          <cell r="E1643" t="str">
            <v>33,927.40</v>
          </cell>
          <cell r="F1643" t="str">
            <v>Each</v>
          </cell>
          <cell r="G1643" t="str">
            <v>1,209.00</v>
          </cell>
          <cell r="H1643">
            <v>33927.4</v>
          </cell>
          <cell r="I1643">
            <v>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cell r="AF1643">
            <v>0</v>
          </cell>
          <cell r="AG1643">
            <v>0</v>
          </cell>
          <cell r="AH1643">
            <v>0</v>
          </cell>
          <cell r="AI1643">
            <v>0</v>
          </cell>
          <cell r="AJ1643" t="str">
            <v>N</v>
          </cell>
        </row>
        <row r="1644">
          <cell r="A1644" t="str">
            <v>15-40-a-02</v>
          </cell>
          <cell r="B1644" t="str">
            <v>Supply and Fixing GI tubular street light pole, 8' of 5" dia, 7' 4" dia, 5' of 3" dia, Double arm of 5' of 1.5" dia</v>
          </cell>
          <cell r="C1644" t="str">
            <v>Each</v>
          </cell>
          <cell r="D1644" t="str">
            <v>1,209.00</v>
          </cell>
          <cell r="E1644" t="str">
            <v>37,557.40</v>
          </cell>
          <cell r="F1644" t="str">
            <v>Each</v>
          </cell>
          <cell r="G1644" t="str">
            <v>1,209.00</v>
          </cell>
          <cell r="H1644">
            <v>37557.4</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cell r="AF1644">
            <v>0</v>
          </cell>
          <cell r="AG1644">
            <v>0</v>
          </cell>
          <cell r="AH1644">
            <v>0</v>
          </cell>
          <cell r="AI1644">
            <v>0</v>
          </cell>
          <cell r="AJ1644" t="str">
            <v>N</v>
          </cell>
        </row>
        <row r="1645">
          <cell r="A1645" t="str">
            <v>15-40-b-01</v>
          </cell>
          <cell r="B1645" t="str">
            <v>Supply and Fixing GI tubular street light pole, 8' of 4" dia, 7' 3" dia, 5' of 2" dia, Single arm of 5' of 1.5" dia</v>
          </cell>
          <cell r="C1645" t="str">
            <v>Each</v>
          </cell>
          <cell r="D1645" t="str">
            <v>1,209.00</v>
          </cell>
          <cell r="E1645" t="str">
            <v>45,422.40</v>
          </cell>
          <cell r="F1645" t="str">
            <v>Each</v>
          </cell>
          <cell r="G1645" t="str">
            <v>1,209.00</v>
          </cell>
          <cell r="H1645">
            <v>45422.400000000001</v>
          </cell>
          <cell r="I1645">
            <v>0</v>
          </cell>
          <cell r="J1645">
            <v>0</v>
          </cell>
          <cell r="K1645">
            <v>0</v>
          </cell>
          <cell r="L1645">
            <v>0</v>
          </cell>
          <cell r="M1645">
            <v>0</v>
          </cell>
          <cell r="N1645">
            <v>0</v>
          </cell>
          <cell r="O1645">
            <v>0</v>
          </cell>
          <cell r="P1645">
            <v>0</v>
          </cell>
          <cell r="Q1645">
            <v>0</v>
          </cell>
          <cell r="R1645">
            <v>0</v>
          </cell>
          <cell r="S1645">
            <v>0</v>
          </cell>
          <cell r="T1645">
            <v>0</v>
          </cell>
          <cell r="U1645">
            <v>0</v>
          </cell>
          <cell r="V1645">
            <v>0</v>
          </cell>
          <cell r="W1645">
            <v>0</v>
          </cell>
          <cell r="X1645">
            <v>0</v>
          </cell>
          <cell r="Y1645">
            <v>0</v>
          </cell>
          <cell r="Z1645">
            <v>0</v>
          </cell>
          <cell r="AA1645">
            <v>0</v>
          </cell>
          <cell r="AB1645">
            <v>0</v>
          </cell>
          <cell r="AC1645">
            <v>0</v>
          </cell>
          <cell r="AD1645">
            <v>0</v>
          </cell>
          <cell r="AE1645">
            <v>0</v>
          </cell>
          <cell r="AF1645">
            <v>0</v>
          </cell>
          <cell r="AG1645">
            <v>0</v>
          </cell>
          <cell r="AH1645">
            <v>0</v>
          </cell>
          <cell r="AI1645">
            <v>0</v>
          </cell>
          <cell r="AJ1645" t="str">
            <v>N</v>
          </cell>
        </row>
        <row r="1646">
          <cell r="A1646" t="str">
            <v>15-40-b-02</v>
          </cell>
          <cell r="B1646" t="str">
            <v>Supply and Fixing GI tubular street light pole, 8' of 4" dia, 7' 3" dia, 5' of 2" dia, Double arm of 5' of 1.5" dia</v>
          </cell>
          <cell r="C1646" t="str">
            <v>Each</v>
          </cell>
          <cell r="D1646" t="str">
            <v>1,209.00</v>
          </cell>
          <cell r="E1646" t="str">
            <v>22,129.90</v>
          </cell>
          <cell r="F1646" t="str">
            <v>Each</v>
          </cell>
          <cell r="G1646" t="str">
            <v>1,209.00</v>
          </cell>
          <cell r="H1646">
            <v>22129.9</v>
          </cell>
          <cell r="I1646">
            <v>0</v>
          </cell>
          <cell r="J1646">
            <v>0</v>
          </cell>
          <cell r="K1646">
            <v>0</v>
          </cell>
          <cell r="L1646">
            <v>0</v>
          </cell>
          <cell r="M1646">
            <v>0</v>
          </cell>
          <cell r="N1646">
            <v>0</v>
          </cell>
          <cell r="O1646">
            <v>0</v>
          </cell>
          <cell r="P1646">
            <v>0</v>
          </cell>
          <cell r="Q1646">
            <v>0</v>
          </cell>
          <cell r="R1646">
            <v>0</v>
          </cell>
          <cell r="S1646">
            <v>0</v>
          </cell>
          <cell r="T1646">
            <v>0</v>
          </cell>
          <cell r="U1646">
            <v>0</v>
          </cell>
          <cell r="V1646">
            <v>0</v>
          </cell>
          <cell r="W1646">
            <v>0</v>
          </cell>
          <cell r="X1646">
            <v>0</v>
          </cell>
          <cell r="Y1646">
            <v>0</v>
          </cell>
          <cell r="Z1646">
            <v>0</v>
          </cell>
          <cell r="AA1646">
            <v>0</v>
          </cell>
          <cell r="AB1646">
            <v>0</v>
          </cell>
          <cell r="AC1646">
            <v>0</v>
          </cell>
          <cell r="AD1646">
            <v>0</v>
          </cell>
          <cell r="AE1646">
            <v>0</v>
          </cell>
          <cell r="AF1646">
            <v>0</v>
          </cell>
          <cell r="AG1646">
            <v>0</v>
          </cell>
          <cell r="AH1646">
            <v>0</v>
          </cell>
          <cell r="AI1646">
            <v>0</v>
          </cell>
          <cell r="AJ1646" t="str">
            <v>N</v>
          </cell>
        </row>
        <row r="1647">
          <cell r="A1647" t="str">
            <v>15-40-b-03</v>
          </cell>
          <cell r="B1647" t="str">
            <v>Providing street light poles of 40 ft height without arms including fixing complete.</v>
          </cell>
          <cell r="C1647" t="str">
            <v>Each</v>
          </cell>
          <cell r="D1647" t="str">
            <v>204.60</v>
          </cell>
          <cell r="E1647" t="str">
            <v>27,014.81</v>
          </cell>
          <cell r="F1647" t="str">
            <v>each</v>
          </cell>
          <cell r="G1647" t="str">
            <v>204.60</v>
          </cell>
          <cell r="H1647">
            <v>27014.81</v>
          </cell>
          <cell r="I1647">
            <v>0</v>
          </cell>
          <cell r="J1647">
            <v>0</v>
          </cell>
          <cell r="K1647">
            <v>0</v>
          </cell>
          <cell r="L1647">
            <v>0</v>
          </cell>
          <cell r="M1647">
            <v>0</v>
          </cell>
          <cell r="N1647">
            <v>0</v>
          </cell>
          <cell r="O1647">
            <v>0</v>
          </cell>
          <cell r="P1647">
            <v>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0</v>
          </cell>
          <cell r="AE1647">
            <v>0</v>
          </cell>
          <cell r="AF1647">
            <v>0</v>
          </cell>
          <cell r="AG1647">
            <v>0</v>
          </cell>
          <cell r="AH1647">
            <v>0</v>
          </cell>
          <cell r="AI1647">
            <v>0</v>
          </cell>
          <cell r="AJ1647" t="str">
            <v>N</v>
          </cell>
        </row>
        <row r="1648">
          <cell r="A1648" t="str">
            <v>15-41</v>
          </cell>
          <cell r="B1648" t="str">
            <v>Earthing of iron clad/aluminium switches etc with GI wire #8 SWG in GI pipe 0.5" dia.</v>
          </cell>
          <cell r="C1648" t="str">
            <v>Job</v>
          </cell>
          <cell r="D1648" t="str">
            <v>1,612.00</v>
          </cell>
          <cell r="E1648" t="str">
            <v>5,428.98</v>
          </cell>
          <cell r="F1648" t="str">
            <v>Job</v>
          </cell>
          <cell r="G1648" t="str">
            <v>1,612.00</v>
          </cell>
          <cell r="H1648">
            <v>5428.98</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0</v>
          </cell>
          <cell r="W1648">
            <v>0</v>
          </cell>
          <cell r="X1648">
            <v>0</v>
          </cell>
          <cell r="Y1648">
            <v>0</v>
          </cell>
          <cell r="Z1648">
            <v>0</v>
          </cell>
          <cell r="AA1648">
            <v>0</v>
          </cell>
          <cell r="AB1648">
            <v>0</v>
          </cell>
          <cell r="AC1648">
            <v>0</v>
          </cell>
          <cell r="AD1648">
            <v>0</v>
          </cell>
          <cell r="AE1648">
            <v>0</v>
          </cell>
          <cell r="AF1648">
            <v>0</v>
          </cell>
          <cell r="AG1648">
            <v>0</v>
          </cell>
          <cell r="AH1648">
            <v>0</v>
          </cell>
          <cell r="AI1648">
            <v>0</v>
          </cell>
          <cell r="AJ1648" t="str">
            <v>N</v>
          </cell>
        </row>
        <row r="1649">
          <cell r="A1649" t="str">
            <v>15-42</v>
          </cell>
          <cell r="B1649" t="str">
            <v>Supply and Erection 2'x2'x1/8" copper plate including rivetting to copper tape &amp; placing in mixture of salt etc</v>
          </cell>
          <cell r="C1649" t="str">
            <v>Each</v>
          </cell>
          <cell r="D1649" t="str">
            <v>403.00</v>
          </cell>
          <cell r="E1649" t="str">
            <v>5,785.48</v>
          </cell>
          <cell r="F1649" t="str">
            <v>Each</v>
          </cell>
          <cell r="G1649" t="str">
            <v>403.00</v>
          </cell>
          <cell r="H1649">
            <v>5785.48</v>
          </cell>
          <cell r="I1649">
            <v>0</v>
          </cell>
          <cell r="J1649">
            <v>0</v>
          </cell>
          <cell r="K1649">
            <v>0</v>
          </cell>
          <cell r="L1649">
            <v>0</v>
          </cell>
          <cell r="M1649">
            <v>0</v>
          </cell>
          <cell r="N1649">
            <v>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cell r="AF1649">
            <v>0</v>
          </cell>
          <cell r="AG1649">
            <v>0</v>
          </cell>
          <cell r="AH1649">
            <v>0</v>
          </cell>
          <cell r="AI1649">
            <v>0</v>
          </cell>
          <cell r="AJ1649" t="str">
            <v>N</v>
          </cell>
        </row>
        <row r="1650">
          <cell r="A1650" t="str">
            <v>15-43-a</v>
          </cell>
          <cell r="B1650" t="str">
            <v>Supply and Erection copper tape, including copper stapple &amp; copper nails etc : Size 1.5"x1/8"</v>
          </cell>
          <cell r="C1650" t="str">
            <v>Rft</v>
          </cell>
          <cell r="D1650" t="str">
            <v>5.64</v>
          </cell>
          <cell r="E1650" t="str">
            <v>203.33</v>
          </cell>
          <cell r="F1650" t="str">
            <v>m</v>
          </cell>
          <cell r="G1650" t="str">
            <v>18.51</v>
          </cell>
          <cell r="H1650">
            <v>667.09</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0</v>
          </cell>
          <cell r="AA1650">
            <v>0</v>
          </cell>
          <cell r="AB1650">
            <v>0</v>
          </cell>
          <cell r="AC1650">
            <v>0</v>
          </cell>
          <cell r="AD1650">
            <v>0</v>
          </cell>
          <cell r="AE1650">
            <v>0</v>
          </cell>
          <cell r="AF1650">
            <v>0</v>
          </cell>
          <cell r="AG1650">
            <v>0</v>
          </cell>
          <cell r="AH1650">
            <v>0</v>
          </cell>
          <cell r="AI1650">
            <v>0</v>
          </cell>
          <cell r="AJ1650" t="str">
            <v>N</v>
          </cell>
        </row>
        <row r="1651">
          <cell r="A1651" t="str">
            <v>15-43-b</v>
          </cell>
          <cell r="B1651" t="str">
            <v>Supply and Erection copper tape, including copper stapple &amp; copper nails etc : Size 2"x1/8"</v>
          </cell>
          <cell r="C1651" t="str">
            <v>Rft</v>
          </cell>
          <cell r="D1651" t="str">
            <v>5.64</v>
          </cell>
          <cell r="E1651" t="str">
            <v>298.96</v>
          </cell>
          <cell r="F1651" t="str">
            <v>m</v>
          </cell>
          <cell r="G1651" t="str">
            <v>18.51</v>
          </cell>
          <cell r="H1651">
            <v>980.83</v>
          </cell>
          <cell r="I1651">
            <v>0</v>
          </cell>
          <cell r="J1651">
            <v>0</v>
          </cell>
          <cell r="K1651">
            <v>0</v>
          </cell>
          <cell r="L1651">
            <v>0</v>
          </cell>
          <cell r="M1651">
            <v>0</v>
          </cell>
          <cell r="N1651">
            <v>0</v>
          </cell>
          <cell r="O1651">
            <v>0</v>
          </cell>
          <cell r="P1651">
            <v>0</v>
          </cell>
          <cell r="Q1651">
            <v>0</v>
          </cell>
          <cell r="R1651">
            <v>0</v>
          </cell>
          <cell r="S1651">
            <v>0</v>
          </cell>
          <cell r="T1651">
            <v>0</v>
          </cell>
          <cell r="U1651">
            <v>0</v>
          </cell>
          <cell r="V1651">
            <v>0</v>
          </cell>
          <cell r="W1651">
            <v>0</v>
          </cell>
          <cell r="X1651">
            <v>0</v>
          </cell>
          <cell r="Y1651">
            <v>0</v>
          </cell>
          <cell r="Z1651">
            <v>0</v>
          </cell>
          <cell r="AA1651">
            <v>0</v>
          </cell>
          <cell r="AB1651">
            <v>0</v>
          </cell>
          <cell r="AC1651">
            <v>0</v>
          </cell>
          <cell r="AD1651">
            <v>0</v>
          </cell>
          <cell r="AE1651">
            <v>0</v>
          </cell>
          <cell r="AF1651">
            <v>0</v>
          </cell>
          <cell r="AG1651">
            <v>0</v>
          </cell>
          <cell r="AH1651">
            <v>0</v>
          </cell>
          <cell r="AI1651">
            <v>0</v>
          </cell>
          <cell r="AJ1651" t="str">
            <v>N</v>
          </cell>
        </row>
        <row r="1652">
          <cell r="A1652" t="str">
            <v>15-44</v>
          </cell>
          <cell r="B1652" t="str">
            <v>Supply and Erection 1" dia &amp; 1m long lightening conductor copper rod with 5 spikes ball &amp; base etc.</v>
          </cell>
          <cell r="C1652" t="str">
            <v>Job</v>
          </cell>
          <cell r="D1652" t="str">
            <v>1,007.50</v>
          </cell>
          <cell r="E1652" t="str">
            <v>3,609.00</v>
          </cell>
          <cell r="F1652" t="str">
            <v>Job</v>
          </cell>
          <cell r="G1652" t="str">
            <v>1,007.50</v>
          </cell>
          <cell r="H1652">
            <v>3609</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cell r="AF1652">
            <v>0</v>
          </cell>
          <cell r="AG1652">
            <v>0</v>
          </cell>
          <cell r="AH1652">
            <v>0</v>
          </cell>
          <cell r="AI1652">
            <v>0</v>
          </cell>
          <cell r="AJ1652" t="str">
            <v>N</v>
          </cell>
        </row>
        <row r="1653">
          <cell r="A1653" t="str">
            <v>15-45</v>
          </cell>
          <cell r="B1653" t="str">
            <v>Wiring of light/fan/call-bell point in 3/0.029 PVC insulated &amp; sheathed cable on sahl wood strip</v>
          </cell>
          <cell r="C1653" t="str">
            <v>Each</v>
          </cell>
          <cell r="D1653" t="str">
            <v>24.18</v>
          </cell>
          <cell r="E1653" t="str">
            <v>651.78</v>
          </cell>
          <cell r="F1653" t="str">
            <v>Each</v>
          </cell>
          <cell r="G1653" t="str">
            <v>24.18</v>
          </cell>
          <cell r="H1653">
            <v>651.78</v>
          </cell>
          <cell r="I1653">
            <v>0</v>
          </cell>
          <cell r="J1653">
            <v>0</v>
          </cell>
          <cell r="K1653">
            <v>0</v>
          </cell>
          <cell r="L1653">
            <v>0</v>
          </cell>
          <cell r="M1653">
            <v>0</v>
          </cell>
          <cell r="N1653">
            <v>0</v>
          </cell>
          <cell r="O1653">
            <v>0</v>
          </cell>
          <cell r="P1653">
            <v>0</v>
          </cell>
          <cell r="Q1653">
            <v>0</v>
          </cell>
          <cell r="R1653">
            <v>0</v>
          </cell>
          <cell r="S1653">
            <v>0</v>
          </cell>
          <cell r="T1653">
            <v>0</v>
          </cell>
          <cell r="U1653">
            <v>0</v>
          </cell>
          <cell r="V1653">
            <v>0</v>
          </cell>
          <cell r="W1653">
            <v>0</v>
          </cell>
          <cell r="X1653">
            <v>0</v>
          </cell>
          <cell r="Y1653">
            <v>0</v>
          </cell>
          <cell r="Z1653">
            <v>0</v>
          </cell>
          <cell r="AA1653">
            <v>0</v>
          </cell>
          <cell r="AB1653">
            <v>0</v>
          </cell>
          <cell r="AC1653">
            <v>0</v>
          </cell>
          <cell r="AD1653">
            <v>0</v>
          </cell>
          <cell r="AE1653">
            <v>0</v>
          </cell>
          <cell r="AF1653">
            <v>0</v>
          </cell>
          <cell r="AG1653">
            <v>0</v>
          </cell>
          <cell r="AH1653">
            <v>0</v>
          </cell>
          <cell r="AI1653">
            <v>0</v>
          </cell>
          <cell r="AJ1653" t="str">
            <v>N</v>
          </cell>
        </row>
        <row r="1654">
          <cell r="A1654" t="str">
            <v>15-46</v>
          </cell>
          <cell r="B1654" t="str">
            <v>Wiring of 2/3-pin 5-Amp plug point in 3/0.029 PVC insulated &amp; sheathed cable on sahl wood</v>
          </cell>
          <cell r="C1654" t="str">
            <v>Each</v>
          </cell>
          <cell r="D1654" t="str">
            <v>24.18</v>
          </cell>
          <cell r="E1654" t="str">
            <v>518.54</v>
          </cell>
          <cell r="F1654" t="str">
            <v>Each</v>
          </cell>
          <cell r="G1654" t="str">
            <v>24.18</v>
          </cell>
          <cell r="H1654">
            <v>518.54</v>
          </cell>
          <cell r="I1654">
            <v>0</v>
          </cell>
          <cell r="J1654">
            <v>0</v>
          </cell>
          <cell r="K1654">
            <v>0</v>
          </cell>
          <cell r="L1654">
            <v>0</v>
          </cell>
          <cell r="M1654">
            <v>0</v>
          </cell>
          <cell r="N1654">
            <v>0</v>
          </cell>
          <cell r="O1654">
            <v>0</v>
          </cell>
          <cell r="P1654">
            <v>0</v>
          </cell>
          <cell r="Q1654">
            <v>0</v>
          </cell>
          <cell r="R1654">
            <v>0</v>
          </cell>
          <cell r="S1654">
            <v>0</v>
          </cell>
          <cell r="T1654">
            <v>0</v>
          </cell>
          <cell r="U1654">
            <v>0</v>
          </cell>
          <cell r="V1654">
            <v>0</v>
          </cell>
          <cell r="W1654">
            <v>0</v>
          </cell>
          <cell r="X1654">
            <v>0</v>
          </cell>
          <cell r="Y1654">
            <v>0</v>
          </cell>
          <cell r="Z1654">
            <v>0</v>
          </cell>
          <cell r="AA1654">
            <v>0</v>
          </cell>
          <cell r="AB1654">
            <v>0</v>
          </cell>
          <cell r="AC1654">
            <v>0</v>
          </cell>
          <cell r="AD1654">
            <v>0</v>
          </cell>
          <cell r="AE1654">
            <v>0</v>
          </cell>
          <cell r="AF1654">
            <v>0</v>
          </cell>
          <cell r="AG1654">
            <v>0</v>
          </cell>
          <cell r="AH1654">
            <v>0</v>
          </cell>
          <cell r="AI1654">
            <v>0</v>
          </cell>
          <cell r="AJ1654" t="str">
            <v>N</v>
          </cell>
        </row>
        <row r="1655">
          <cell r="A1655" t="str">
            <v>15-47-a</v>
          </cell>
          <cell r="B1655" t="str">
            <v>Wiring of main &amp; sub-main in 2 single core PVC insulated &amp; sheathed cable : 3/0.029</v>
          </cell>
          <cell r="C1655" t="str">
            <v>Rft</v>
          </cell>
          <cell r="D1655" t="str">
            <v>5.04</v>
          </cell>
          <cell r="E1655" t="str">
            <v>39.53</v>
          </cell>
          <cell r="F1655" t="str">
            <v>m</v>
          </cell>
          <cell r="G1655" t="str">
            <v>16.54</v>
          </cell>
          <cell r="H1655">
            <v>129.68</v>
          </cell>
          <cell r="I1655">
            <v>0</v>
          </cell>
          <cell r="J1655">
            <v>0</v>
          </cell>
          <cell r="K1655">
            <v>0</v>
          </cell>
          <cell r="L1655">
            <v>0</v>
          </cell>
          <cell r="M1655">
            <v>0</v>
          </cell>
          <cell r="N1655">
            <v>0</v>
          </cell>
          <cell r="O1655">
            <v>0</v>
          </cell>
          <cell r="P1655">
            <v>0</v>
          </cell>
          <cell r="Q1655">
            <v>0</v>
          </cell>
          <cell r="R1655">
            <v>0</v>
          </cell>
          <cell r="S1655">
            <v>0</v>
          </cell>
          <cell r="T1655">
            <v>0</v>
          </cell>
          <cell r="U1655">
            <v>0</v>
          </cell>
          <cell r="V1655">
            <v>0</v>
          </cell>
          <cell r="W1655">
            <v>0</v>
          </cell>
          <cell r="X1655">
            <v>0</v>
          </cell>
          <cell r="Y1655">
            <v>0</v>
          </cell>
          <cell r="Z1655">
            <v>0</v>
          </cell>
          <cell r="AA1655">
            <v>0</v>
          </cell>
          <cell r="AB1655">
            <v>0</v>
          </cell>
          <cell r="AC1655">
            <v>0</v>
          </cell>
          <cell r="AD1655">
            <v>0</v>
          </cell>
          <cell r="AE1655">
            <v>0</v>
          </cell>
          <cell r="AF1655">
            <v>0</v>
          </cell>
          <cell r="AG1655">
            <v>0</v>
          </cell>
          <cell r="AH1655">
            <v>0</v>
          </cell>
          <cell r="AI1655">
            <v>0</v>
          </cell>
          <cell r="AJ1655" t="str">
            <v>N</v>
          </cell>
        </row>
        <row r="1656">
          <cell r="A1656" t="str">
            <v>15-47-b</v>
          </cell>
          <cell r="B1656" t="str">
            <v>Wiring of main &amp; sub-main in 2 single core PVC insulated &amp; sheathed cable : 7/0.029</v>
          </cell>
          <cell r="C1656" t="str">
            <v>Rft</v>
          </cell>
          <cell r="D1656" t="str">
            <v>5.04</v>
          </cell>
          <cell r="E1656" t="str">
            <v>64.06</v>
          </cell>
          <cell r="F1656" t="str">
            <v>m</v>
          </cell>
          <cell r="G1656" t="str">
            <v>16.54</v>
          </cell>
          <cell r="H1656">
            <v>210.19</v>
          </cell>
          <cell r="I1656">
            <v>0</v>
          </cell>
          <cell r="J1656">
            <v>0</v>
          </cell>
          <cell r="K1656">
            <v>0</v>
          </cell>
          <cell r="L1656">
            <v>0</v>
          </cell>
          <cell r="M1656">
            <v>0</v>
          </cell>
          <cell r="N1656">
            <v>0</v>
          </cell>
          <cell r="O1656">
            <v>0</v>
          </cell>
          <cell r="P1656">
            <v>0</v>
          </cell>
          <cell r="Q1656">
            <v>0</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cell r="AF1656">
            <v>0</v>
          </cell>
          <cell r="AG1656">
            <v>0</v>
          </cell>
          <cell r="AH1656">
            <v>0</v>
          </cell>
          <cell r="AI1656">
            <v>0</v>
          </cell>
          <cell r="AJ1656" t="str">
            <v>N</v>
          </cell>
        </row>
        <row r="1657">
          <cell r="A1657" t="str">
            <v>15-47-c</v>
          </cell>
          <cell r="B1657" t="str">
            <v>Wiring of main &amp; sub-main in 2 single core PVC insulated &amp; sheathed cable : 7/0.044</v>
          </cell>
          <cell r="C1657" t="str">
            <v>Rft</v>
          </cell>
          <cell r="D1657" t="str">
            <v>8.06</v>
          </cell>
          <cell r="E1657" t="str">
            <v>132.38</v>
          </cell>
          <cell r="F1657" t="str">
            <v>m</v>
          </cell>
          <cell r="G1657" t="str">
            <v>26.44</v>
          </cell>
          <cell r="H1657">
            <v>434.31</v>
          </cell>
          <cell r="I1657">
            <v>0</v>
          </cell>
          <cell r="J1657">
            <v>0</v>
          </cell>
          <cell r="K1657">
            <v>0</v>
          </cell>
          <cell r="L1657">
            <v>0</v>
          </cell>
          <cell r="M1657">
            <v>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cell r="AF1657">
            <v>0</v>
          </cell>
          <cell r="AG1657">
            <v>0</v>
          </cell>
          <cell r="AH1657">
            <v>0</v>
          </cell>
          <cell r="AI1657">
            <v>0</v>
          </cell>
          <cell r="AJ1657" t="str">
            <v>N</v>
          </cell>
        </row>
        <row r="1658">
          <cell r="A1658" t="str">
            <v>15-47-d</v>
          </cell>
          <cell r="B1658" t="str">
            <v>Wiring of main &amp; sub-main in 2 single core PVC insulated &amp; sheathed cable : 7/0.064</v>
          </cell>
          <cell r="C1658" t="str">
            <v>Rft</v>
          </cell>
          <cell r="D1658" t="str">
            <v>14.51</v>
          </cell>
          <cell r="E1658" t="str">
            <v>235.36</v>
          </cell>
          <cell r="F1658" t="str">
            <v>m</v>
          </cell>
          <cell r="G1658" t="str">
            <v>47.60</v>
          </cell>
          <cell r="H1658">
            <v>772.18</v>
          </cell>
          <cell r="I1658">
            <v>0</v>
          </cell>
          <cell r="J1658">
            <v>0</v>
          </cell>
          <cell r="K1658">
            <v>0</v>
          </cell>
          <cell r="L1658">
            <v>0</v>
          </cell>
          <cell r="M1658">
            <v>0</v>
          </cell>
          <cell r="N1658">
            <v>0</v>
          </cell>
          <cell r="O1658">
            <v>0</v>
          </cell>
          <cell r="P1658">
            <v>0</v>
          </cell>
          <cell r="Q1658">
            <v>0</v>
          </cell>
          <cell r="R1658">
            <v>0</v>
          </cell>
          <cell r="S1658">
            <v>0</v>
          </cell>
          <cell r="T1658">
            <v>0</v>
          </cell>
          <cell r="U1658">
            <v>0</v>
          </cell>
          <cell r="V1658">
            <v>0</v>
          </cell>
          <cell r="W1658">
            <v>0</v>
          </cell>
          <cell r="X1658">
            <v>0</v>
          </cell>
          <cell r="Y1658">
            <v>0</v>
          </cell>
          <cell r="Z1658">
            <v>0</v>
          </cell>
          <cell r="AA1658">
            <v>0</v>
          </cell>
          <cell r="AB1658">
            <v>0</v>
          </cell>
          <cell r="AC1658">
            <v>0</v>
          </cell>
          <cell r="AD1658">
            <v>0</v>
          </cell>
          <cell r="AE1658">
            <v>0</v>
          </cell>
          <cell r="AF1658">
            <v>0</v>
          </cell>
          <cell r="AG1658">
            <v>0</v>
          </cell>
          <cell r="AH1658">
            <v>0</v>
          </cell>
          <cell r="AI1658">
            <v>0</v>
          </cell>
          <cell r="AJ1658" t="str">
            <v>N</v>
          </cell>
        </row>
        <row r="1659">
          <cell r="A1659" t="str">
            <v>15-48-a</v>
          </cell>
          <cell r="B1659" t="str">
            <v>Wiring of sub main/earthing in 1 single core PVC insulated &amp; sheathed cable : 3/0.029</v>
          </cell>
          <cell r="C1659" t="str">
            <v>Rft</v>
          </cell>
          <cell r="D1659" t="str">
            <v>3.43</v>
          </cell>
          <cell r="E1659" t="str">
            <v>13.23</v>
          </cell>
          <cell r="F1659" t="str">
            <v>m</v>
          </cell>
          <cell r="G1659" t="str">
            <v>11.24</v>
          </cell>
          <cell r="H1659">
            <v>43.4</v>
          </cell>
          <cell r="I1659">
            <v>0</v>
          </cell>
          <cell r="J1659">
            <v>0</v>
          </cell>
          <cell r="K1659">
            <v>0</v>
          </cell>
          <cell r="L1659">
            <v>0</v>
          </cell>
          <cell r="M1659">
            <v>0</v>
          </cell>
          <cell r="N1659">
            <v>0</v>
          </cell>
          <cell r="O1659">
            <v>0</v>
          </cell>
          <cell r="P1659">
            <v>0</v>
          </cell>
          <cell r="Q1659">
            <v>0</v>
          </cell>
          <cell r="R1659">
            <v>0</v>
          </cell>
          <cell r="S1659">
            <v>0</v>
          </cell>
          <cell r="T1659">
            <v>0</v>
          </cell>
          <cell r="U1659">
            <v>0</v>
          </cell>
          <cell r="V1659">
            <v>0</v>
          </cell>
          <cell r="W1659">
            <v>0</v>
          </cell>
          <cell r="X1659">
            <v>0</v>
          </cell>
          <cell r="Y1659">
            <v>0</v>
          </cell>
          <cell r="Z1659">
            <v>0</v>
          </cell>
          <cell r="AA1659">
            <v>0</v>
          </cell>
          <cell r="AB1659">
            <v>0</v>
          </cell>
          <cell r="AC1659">
            <v>0</v>
          </cell>
          <cell r="AD1659">
            <v>0</v>
          </cell>
          <cell r="AE1659">
            <v>0</v>
          </cell>
          <cell r="AF1659">
            <v>0</v>
          </cell>
          <cell r="AG1659">
            <v>0</v>
          </cell>
          <cell r="AH1659">
            <v>0</v>
          </cell>
          <cell r="AI1659">
            <v>0</v>
          </cell>
          <cell r="AJ1659" t="str">
            <v>N</v>
          </cell>
        </row>
        <row r="1660">
          <cell r="A1660" t="str">
            <v>15-48-b</v>
          </cell>
          <cell r="B1660" t="str">
            <v>Wiring of sub main/earthing in 1 single core PVC insulated &amp; sheathed cable : 7/0.029</v>
          </cell>
          <cell r="C1660" t="str">
            <v>Rft</v>
          </cell>
          <cell r="D1660" t="str">
            <v>3.22</v>
          </cell>
          <cell r="E1660" t="str">
            <v>19.97</v>
          </cell>
          <cell r="F1660" t="str">
            <v>m</v>
          </cell>
          <cell r="G1660" t="str">
            <v>10.58</v>
          </cell>
          <cell r="H1660">
            <v>65.53</v>
          </cell>
          <cell r="I1660">
            <v>0</v>
          </cell>
          <cell r="J1660">
            <v>0</v>
          </cell>
          <cell r="K1660">
            <v>0</v>
          </cell>
          <cell r="L1660">
            <v>0</v>
          </cell>
          <cell r="M1660">
            <v>0</v>
          </cell>
          <cell r="N1660">
            <v>0</v>
          </cell>
          <cell r="O1660">
            <v>0</v>
          </cell>
          <cell r="P1660">
            <v>0</v>
          </cell>
          <cell r="Q1660">
            <v>0</v>
          </cell>
          <cell r="R1660">
            <v>0</v>
          </cell>
          <cell r="S1660">
            <v>0</v>
          </cell>
          <cell r="T1660">
            <v>0</v>
          </cell>
          <cell r="U1660">
            <v>0</v>
          </cell>
          <cell r="V1660">
            <v>0</v>
          </cell>
          <cell r="W1660">
            <v>0</v>
          </cell>
          <cell r="X1660">
            <v>0</v>
          </cell>
          <cell r="Y1660">
            <v>0</v>
          </cell>
          <cell r="Z1660">
            <v>0</v>
          </cell>
          <cell r="AA1660">
            <v>0</v>
          </cell>
          <cell r="AB1660">
            <v>0</v>
          </cell>
          <cell r="AC1660">
            <v>0</v>
          </cell>
          <cell r="AD1660">
            <v>0</v>
          </cell>
          <cell r="AE1660">
            <v>0</v>
          </cell>
          <cell r="AF1660">
            <v>0</v>
          </cell>
          <cell r="AG1660">
            <v>0</v>
          </cell>
          <cell r="AH1660">
            <v>0</v>
          </cell>
          <cell r="AI1660">
            <v>0</v>
          </cell>
          <cell r="AJ1660" t="str">
            <v>N</v>
          </cell>
        </row>
        <row r="1661">
          <cell r="A1661" t="str">
            <v>15-48-c</v>
          </cell>
          <cell r="B1661" t="str">
            <v>Wiring of sub main/earthing in 1 single core PVC insulated &amp; sheathed cable : 7/0.044</v>
          </cell>
          <cell r="C1661" t="str">
            <v>Rft</v>
          </cell>
          <cell r="D1661" t="str">
            <v>3.22</v>
          </cell>
          <cell r="E1661" t="str">
            <v>38.26</v>
          </cell>
          <cell r="F1661" t="str">
            <v>m</v>
          </cell>
          <cell r="G1661" t="str">
            <v>10.58</v>
          </cell>
          <cell r="H1661">
            <v>125.51</v>
          </cell>
          <cell r="I1661">
            <v>0</v>
          </cell>
          <cell r="J1661">
            <v>0</v>
          </cell>
          <cell r="K1661">
            <v>0</v>
          </cell>
          <cell r="L1661">
            <v>0</v>
          </cell>
          <cell r="M1661">
            <v>0</v>
          </cell>
          <cell r="N1661">
            <v>0</v>
          </cell>
          <cell r="O1661">
            <v>0</v>
          </cell>
          <cell r="P1661">
            <v>0</v>
          </cell>
          <cell r="Q1661">
            <v>0</v>
          </cell>
          <cell r="R1661">
            <v>0</v>
          </cell>
          <cell r="S1661">
            <v>0</v>
          </cell>
          <cell r="T1661">
            <v>0</v>
          </cell>
          <cell r="U1661">
            <v>0</v>
          </cell>
          <cell r="V1661">
            <v>0</v>
          </cell>
          <cell r="W1661">
            <v>0</v>
          </cell>
          <cell r="X1661">
            <v>0</v>
          </cell>
          <cell r="Y1661">
            <v>0</v>
          </cell>
          <cell r="Z1661">
            <v>0</v>
          </cell>
          <cell r="AA1661">
            <v>0</v>
          </cell>
          <cell r="AB1661">
            <v>0</v>
          </cell>
          <cell r="AC1661">
            <v>0</v>
          </cell>
          <cell r="AD1661">
            <v>0</v>
          </cell>
          <cell r="AE1661">
            <v>0</v>
          </cell>
          <cell r="AF1661">
            <v>0</v>
          </cell>
          <cell r="AG1661">
            <v>0</v>
          </cell>
          <cell r="AH1661">
            <v>0</v>
          </cell>
          <cell r="AI1661">
            <v>0</v>
          </cell>
          <cell r="AJ1661" t="str">
            <v>N</v>
          </cell>
        </row>
        <row r="1662">
          <cell r="A1662" t="str">
            <v>15-48-d</v>
          </cell>
          <cell r="B1662" t="str">
            <v>Wiring of sub main/earthing in 1 single core PVC insulated &amp; sheathed cable : 7/0.064</v>
          </cell>
          <cell r="C1662" t="str">
            <v>Rft</v>
          </cell>
          <cell r="D1662" t="str">
            <v>5.64</v>
          </cell>
          <cell r="E1662" t="str">
            <v>82.75</v>
          </cell>
          <cell r="F1662" t="str">
            <v>m</v>
          </cell>
          <cell r="G1662" t="str">
            <v>18.51</v>
          </cell>
          <cell r="H1662">
            <v>271.47000000000003</v>
          </cell>
          <cell r="I1662">
            <v>0</v>
          </cell>
          <cell r="J1662">
            <v>0</v>
          </cell>
          <cell r="K1662">
            <v>0</v>
          </cell>
          <cell r="L1662">
            <v>0</v>
          </cell>
          <cell r="M1662">
            <v>0</v>
          </cell>
          <cell r="N1662">
            <v>0</v>
          </cell>
          <cell r="O1662">
            <v>0</v>
          </cell>
          <cell r="P1662">
            <v>0</v>
          </cell>
          <cell r="Q1662">
            <v>0</v>
          </cell>
          <cell r="R1662">
            <v>0</v>
          </cell>
          <cell r="S1662">
            <v>0</v>
          </cell>
          <cell r="T1662">
            <v>0</v>
          </cell>
          <cell r="U1662">
            <v>0</v>
          </cell>
          <cell r="V1662">
            <v>0</v>
          </cell>
          <cell r="W1662">
            <v>0</v>
          </cell>
          <cell r="X1662">
            <v>0</v>
          </cell>
          <cell r="Y1662">
            <v>0</v>
          </cell>
          <cell r="Z1662">
            <v>0</v>
          </cell>
          <cell r="AA1662">
            <v>0</v>
          </cell>
          <cell r="AB1662">
            <v>0</v>
          </cell>
          <cell r="AC1662">
            <v>0</v>
          </cell>
          <cell r="AD1662">
            <v>0</v>
          </cell>
          <cell r="AE1662">
            <v>0</v>
          </cell>
          <cell r="AF1662">
            <v>0</v>
          </cell>
          <cell r="AG1662">
            <v>0</v>
          </cell>
          <cell r="AH1662">
            <v>0</v>
          </cell>
          <cell r="AI1662">
            <v>0</v>
          </cell>
          <cell r="AJ1662" t="str">
            <v>N</v>
          </cell>
        </row>
        <row r="1663">
          <cell r="A1663" t="str">
            <v>15-49</v>
          </cell>
          <cell r="B1663" t="str">
            <v>Wiring of light point in 3/0.029 PVC insulated sheathed cable on sahl wood strip batten</v>
          </cell>
          <cell r="C1663" t="str">
            <v>Each</v>
          </cell>
          <cell r="D1663" t="str">
            <v>38.69</v>
          </cell>
          <cell r="E1663" t="str">
            <v>1,141.86</v>
          </cell>
          <cell r="F1663" t="str">
            <v>Each</v>
          </cell>
          <cell r="G1663" t="str">
            <v>38.69</v>
          </cell>
          <cell r="H1663">
            <v>1141.8599999999999</v>
          </cell>
          <cell r="I1663">
            <v>0</v>
          </cell>
          <cell r="J1663">
            <v>0</v>
          </cell>
          <cell r="K1663">
            <v>0</v>
          </cell>
          <cell r="L1663">
            <v>0</v>
          </cell>
          <cell r="M1663">
            <v>0</v>
          </cell>
          <cell r="N1663">
            <v>0</v>
          </cell>
          <cell r="O1663">
            <v>0</v>
          </cell>
          <cell r="P1663">
            <v>0</v>
          </cell>
          <cell r="Q1663">
            <v>0</v>
          </cell>
          <cell r="R1663">
            <v>0</v>
          </cell>
          <cell r="S1663">
            <v>0</v>
          </cell>
          <cell r="T1663">
            <v>0</v>
          </cell>
          <cell r="U1663">
            <v>0</v>
          </cell>
          <cell r="V1663">
            <v>0</v>
          </cell>
          <cell r="W1663">
            <v>0</v>
          </cell>
          <cell r="X1663">
            <v>0</v>
          </cell>
          <cell r="Y1663">
            <v>0</v>
          </cell>
          <cell r="Z1663">
            <v>0</v>
          </cell>
          <cell r="AA1663">
            <v>0</v>
          </cell>
          <cell r="AB1663">
            <v>0</v>
          </cell>
          <cell r="AC1663">
            <v>0</v>
          </cell>
          <cell r="AD1663">
            <v>0</v>
          </cell>
          <cell r="AE1663">
            <v>0</v>
          </cell>
          <cell r="AF1663">
            <v>0</v>
          </cell>
          <cell r="AG1663">
            <v>0</v>
          </cell>
          <cell r="AH1663">
            <v>0</v>
          </cell>
          <cell r="AI1663">
            <v>0</v>
          </cell>
          <cell r="AJ1663" t="str">
            <v>N</v>
          </cell>
        </row>
        <row r="1664">
          <cell r="A1664" t="str">
            <v>15-50</v>
          </cell>
          <cell r="B1664" t="str">
            <v>Wiring of light/fan/call-bell point in 3/0.029 PVC insulated bare cable in PVC pipe recessed</v>
          </cell>
          <cell r="C1664" t="str">
            <v>Each</v>
          </cell>
          <cell r="D1664" t="str">
            <v>36.27</v>
          </cell>
          <cell r="E1664" t="str">
            <v>1,014.61</v>
          </cell>
          <cell r="F1664" t="str">
            <v>Each</v>
          </cell>
          <cell r="G1664" t="str">
            <v>36.27</v>
          </cell>
          <cell r="H1664">
            <v>1014.6</v>
          </cell>
          <cell r="I1664">
            <v>0</v>
          </cell>
          <cell r="J1664">
            <v>0</v>
          </cell>
          <cell r="K1664">
            <v>0</v>
          </cell>
          <cell r="L1664">
            <v>0</v>
          </cell>
          <cell r="M1664">
            <v>0</v>
          </cell>
          <cell r="N1664">
            <v>0</v>
          </cell>
          <cell r="O1664">
            <v>0</v>
          </cell>
          <cell r="P1664">
            <v>0</v>
          </cell>
          <cell r="Q1664">
            <v>0</v>
          </cell>
          <cell r="R1664">
            <v>0</v>
          </cell>
          <cell r="S1664">
            <v>0</v>
          </cell>
          <cell r="T1664">
            <v>0</v>
          </cell>
          <cell r="U1664">
            <v>0</v>
          </cell>
          <cell r="V1664">
            <v>0</v>
          </cell>
          <cell r="W1664">
            <v>0</v>
          </cell>
          <cell r="X1664">
            <v>0</v>
          </cell>
          <cell r="Y1664">
            <v>0</v>
          </cell>
          <cell r="Z1664">
            <v>0</v>
          </cell>
          <cell r="AA1664">
            <v>0</v>
          </cell>
          <cell r="AB1664">
            <v>0</v>
          </cell>
          <cell r="AC1664">
            <v>0</v>
          </cell>
          <cell r="AD1664">
            <v>0</v>
          </cell>
          <cell r="AE1664">
            <v>0</v>
          </cell>
          <cell r="AF1664">
            <v>0</v>
          </cell>
          <cell r="AG1664">
            <v>0</v>
          </cell>
          <cell r="AH1664">
            <v>0</v>
          </cell>
          <cell r="AI1664">
            <v>0</v>
          </cell>
          <cell r="AJ1664" t="str">
            <v>N</v>
          </cell>
        </row>
        <row r="1665">
          <cell r="A1665" t="str">
            <v>15-51</v>
          </cell>
          <cell r="B1665" t="str">
            <v>Wiring of 2/3-pin 5-Amp. plug point in 3/0.029 PVC insulated bare cable in PVC pipe recessed</v>
          </cell>
          <cell r="C1665" t="str">
            <v>Each</v>
          </cell>
          <cell r="D1665" t="str">
            <v>17.73</v>
          </cell>
          <cell r="E1665" t="str">
            <v>607.11</v>
          </cell>
          <cell r="F1665" t="str">
            <v>Each</v>
          </cell>
          <cell r="G1665" t="str">
            <v>17.73</v>
          </cell>
          <cell r="H1665">
            <v>607.11</v>
          </cell>
          <cell r="I1665">
            <v>0</v>
          </cell>
          <cell r="J1665">
            <v>0</v>
          </cell>
          <cell r="K1665">
            <v>0</v>
          </cell>
          <cell r="L1665">
            <v>0</v>
          </cell>
          <cell r="M1665">
            <v>0</v>
          </cell>
          <cell r="N1665">
            <v>0</v>
          </cell>
          <cell r="O1665">
            <v>0</v>
          </cell>
          <cell r="P1665">
            <v>0</v>
          </cell>
          <cell r="Q1665">
            <v>0</v>
          </cell>
          <cell r="R1665">
            <v>0</v>
          </cell>
          <cell r="S1665">
            <v>0</v>
          </cell>
          <cell r="T1665">
            <v>0</v>
          </cell>
          <cell r="U1665">
            <v>0</v>
          </cell>
          <cell r="V1665">
            <v>0</v>
          </cell>
          <cell r="W1665">
            <v>0</v>
          </cell>
          <cell r="X1665">
            <v>0</v>
          </cell>
          <cell r="Y1665">
            <v>0</v>
          </cell>
          <cell r="Z1665">
            <v>0</v>
          </cell>
          <cell r="AA1665">
            <v>0</v>
          </cell>
          <cell r="AB1665">
            <v>0</v>
          </cell>
          <cell r="AC1665">
            <v>0</v>
          </cell>
          <cell r="AD1665">
            <v>0</v>
          </cell>
          <cell r="AE1665">
            <v>0</v>
          </cell>
          <cell r="AF1665">
            <v>0</v>
          </cell>
          <cell r="AG1665">
            <v>0</v>
          </cell>
          <cell r="AH1665">
            <v>0</v>
          </cell>
          <cell r="AI1665">
            <v>0</v>
          </cell>
          <cell r="AJ1665" t="str">
            <v>N</v>
          </cell>
        </row>
        <row r="1666">
          <cell r="A1666" t="str">
            <v>15-52</v>
          </cell>
          <cell r="B1666" t="str">
            <v>Wiring of light point in 3/0.029 PVC insulated bare cable in PVC pipe recessed in wall comp.</v>
          </cell>
          <cell r="C1666" t="str">
            <v>Each</v>
          </cell>
          <cell r="D1666" t="str">
            <v>54.81</v>
          </cell>
          <cell r="E1666" t="str">
            <v>1,822.15</v>
          </cell>
          <cell r="F1666" t="str">
            <v>Each</v>
          </cell>
          <cell r="G1666" t="str">
            <v>54.81</v>
          </cell>
          <cell r="H1666">
            <v>1822.15</v>
          </cell>
          <cell r="I1666">
            <v>0</v>
          </cell>
          <cell r="J1666">
            <v>0</v>
          </cell>
          <cell r="K1666">
            <v>0</v>
          </cell>
          <cell r="L1666">
            <v>0</v>
          </cell>
          <cell r="M1666">
            <v>0</v>
          </cell>
          <cell r="N1666">
            <v>0</v>
          </cell>
          <cell r="O1666">
            <v>0</v>
          </cell>
          <cell r="P1666">
            <v>0</v>
          </cell>
          <cell r="Q1666">
            <v>0</v>
          </cell>
          <cell r="R1666">
            <v>0</v>
          </cell>
          <cell r="S1666">
            <v>0</v>
          </cell>
          <cell r="T1666">
            <v>0</v>
          </cell>
          <cell r="U1666">
            <v>0</v>
          </cell>
          <cell r="V1666">
            <v>0</v>
          </cell>
          <cell r="W1666">
            <v>0</v>
          </cell>
          <cell r="X1666">
            <v>0</v>
          </cell>
          <cell r="Y1666">
            <v>0</v>
          </cell>
          <cell r="Z1666">
            <v>0</v>
          </cell>
          <cell r="AA1666">
            <v>0</v>
          </cell>
          <cell r="AB1666">
            <v>0</v>
          </cell>
          <cell r="AC1666">
            <v>0</v>
          </cell>
          <cell r="AD1666">
            <v>0</v>
          </cell>
          <cell r="AE1666">
            <v>0</v>
          </cell>
          <cell r="AF1666">
            <v>0</v>
          </cell>
          <cell r="AG1666">
            <v>0</v>
          </cell>
          <cell r="AH1666">
            <v>0</v>
          </cell>
          <cell r="AI1666">
            <v>0</v>
          </cell>
          <cell r="AJ1666" t="str">
            <v>N</v>
          </cell>
        </row>
        <row r="1667">
          <cell r="A1667" t="str">
            <v>15-53</v>
          </cell>
          <cell r="B1667" t="str">
            <v>Special earthing of iron/metal clad switches etc with copper wire No. 8 SWG in GI pipe 1/2" dia</v>
          </cell>
          <cell r="C1667" t="str">
            <v>Each</v>
          </cell>
          <cell r="D1667" t="str">
            <v>644.80</v>
          </cell>
          <cell r="E1667" t="str">
            <v>11,088.96</v>
          </cell>
          <cell r="F1667" t="str">
            <v>Each</v>
          </cell>
          <cell r="G1667" t="str">
            <v>644.80</v>
          </cell>
          <cell r="H1667">
            <v>11088.96</v>
          </cell>
          <cell r="I1667">
            <v>0</v>
          </cell>
          <cell r="J1667">
            <v>0</v>
          </cell>
          <cell r="K1667">
            <v>0</v>
          </cell>
          <cell r="L1667">
            <v>0</v>
          </cell>
          <cell r="M1667">
            <v>0</v>
          </cell>
          <cell r="N1667">
            <v>0</v>
          </cell>
          <cell r="O1667">
            <v>0</v>
          </cell>
          <cell r="P1667">
            <v>0</v>
          </cell>
          <cell r="Q1667">
            <v>0</v>
          </cell>
          <cell r="R1667">
            <v>0</v>
          </cell>
          <cell r="S1667">
            <v>0</v>
          </cell>
          <cell r="T1667">
            <v>0</v>
          </cell>
          <cell r="U1667">
            <v>0</v>
          </cell>
          <cell r="V1667">
            <v>0</v>
          </cell>
          <cell r="W1667">
            <v>0</v>
          </cell>
          <cell r="X1667">
            <v>0</v>
          </cell>
          <cell r="Y1667">
            <v>0</v>
          </cell>
          <cell r="Z1667">
            <v>0</v>
          </cell>
          <cell r="AA1667">
            <v>0</v>
          </cell>
          <cell r="AB1667">
            <v>0</v>
          </cell>
          <cell r="AC1667">
            <v>0</v>
          </cell>
          <cell r="AD1667">
            <v>0</v>
          </cell>
          <cell r="AE1667">
            <v>0</v>
          </cell>
          <cell r="AF1667">
            <v>0</v>
          </cell>
          <cell r="AG1667">
            <v>0</v>
          </cell>
          <cell r="AH1667">
            <v>0</v>
          </cell>
          <cell r="AI1667">
            <v>0</v>
          </cell>
          <cell r="AJ1667" t="str">
            <v>N</v>
          </cell>
        </row>
        <row r="1668">
          <cell r="A1668" t="str">
            <v>15-54</v>
          </cell>
          <cell r="B1668" t="str">
            <v>Supply and Erection enclosed switch of bakelite DP (China) 15/30 Amp. fixed on wooden board complete</v>
          </cell>
          <cell r="C1668" t="str">
            <v>Each</v>
          </cell>
          <cell r="D1668" t="str">
            <v>40.30</v>
          </cell>
          <cell r="E1668" t="str">
            <v>332.82</v>
          </cell>
          <cell r="F1668" t="str">
            <v>Each</v>
          </cell>
          <cell r="G1668" t="str">
            <v>40.30</v>
          </cell>
          <cell r="H1668">
            <v>332.82</v>
          </cell>
          <cell r="I1668">
            <v>0</v>
          </cell>
          <cell r="J1668">
            <v>0</v>
          </cell>
          <cell r="K1668">
            <v>0</v>
          </cell>
          <cell r="L1668">
            <v>0</v>
          </cell>
          <cell r="M1668">
            <v>0</v>
          </cell>
          <cell r="N1668">
            <v>0</v>
          </cell>
          <cell r="O1668">
            <v>0</v>
          </cell>
          <cell r="P1668">
            <v>0</v>
          </cell>
          <cell r="Q1668">
            <v>0</v>
          </cell>
          <cell r="R1668">
            <v>0</v>
          </cell>
          <cell r="S1668">
            <v>0</v>
          </cell>
          <cell r="T1668">
            <v>0</v>
          </cell>
          <cell r="U1668">
            <v>0</v>
          </cell>
          <cell r="V1668">
            <v>0</v>
          </cell>
          <cell r="W1668">
            <v>0</v>
          </cell>
          <cell r="X1668">
            <v>0</v>
          </cell>
          <cell r="Y1668">
            <v>0</v>
          </cell>
          <cell r="Z1668">
            <v>0</v>
          </cell>
          <cell r="AA1668">
            <v>0</v>
          </cell>
          <cell r="AB1668">
            <v>0</v>
          </cell>
          <cell r="AC1668">
            <v>0</v>
          </cell>
          <cell r="AD1668">
            <v>0</v>
          </cell>
          <cell r="AE1668">
            <v>0</v>
          </cell>
          <cell r="AF1668">
            <v>0</v>
          </cell>
          <cell r="AG1668">
            <v>0</v>
          </cell>
          <cell r="AH1668">
            <v>0</v>
          </cell>
          <cell r="AI1668">
            <v>0</v>
          </cell>
          <cell r="AJ1668" t="str">
            <v>N</v>
          </cell>
        </row>
        <row r="1669">
          <cell r="A1669" t="str">
            <v>15-55-a</v>
          </cell>
          <cell r="B1669" t="str">
            <v>Supply and erection of fancy wall type bracket with brass holder &amp; fancy shade : Single</v>
          </cell>
          <cell r="C1669" t="str">
            <v>Each</v>
          </cell>
          <cell r="D1669" t="str">
            <v>32.24</v>
          </cell>
          <cell r="E1669" t="str">
            <v>490.02</v>
          </cell>
          <cell r="F1669" t="str">
            <v>Each</v>
          </cell>
          <cell r="G1669" t="str">
            <v>32.24</v>
          </cell>
          <cell r="H1669">
            <v>490.02</v>
          </cell>
          <cell r="I1669">
            <v>0</v>
          </cell>
          <cell r="J1669">
            <v>0</v>
          </cell>
          <cell r="K1669">
            <v>0</v>
          </cell>
          <cell r="L1669">
            <v>0</v>
          </cell>
          <cell r="M1669">
            <v>0</v>
          </cell>
          <cell r="N1669">
            <v>0</v>
          </cell>
          <cell r="O1669">
            <v>0</v>
          </cell>
          <cell r="P1669">
            <v>0</v>
          </cell>
          <cell r="Q1669">
            <v>0</v>
          </cell>
          <cell r="R1669">
            <v>0</v>
          </cell>
          <cell r="S1669">
            <v>0</v>
          </cell>
          <cell r="T1669">
            <v>0</v>
          </cell>
          <cell r="U1669">
            <v>0</v>
          </cell>
          <cell r="V1669">
            <v>0</v>
          </cell>
          <cell r="W1669">
            <v>0</v>
          </cell>
          <cell r="X1669">
            <v>0</v>
          </cell>
          <cell r="Y1669">
            <v>0</v>
          </cell>
          <cell r="Z1669">
            <v>0</v>
          </cell>
          <cell r="AA1669">
            <v>0</v>
          </cell>
          <cell r="AB1669">
            <v>0</v>
          </cell>
          <cell r="AC1669">
            <v>0</v>
          </cell>
          <cell r="AD1669">
            <v>0</v>
          </cell>
          <cell r="AE1669">
            <v>0</v>
          </cell>
          <cell r="AF1669">
            <v>0</v>
          </cell>
          <cell r="AG1669">
            <v>0</v>
          </cell>
          <cell r="AH1669">
            <v>0</v>
          </cell>
          <cell r="AI1669">
            <v>0</v>
          </cell>
          <cell r="AJ1669" t="str">
            <v>N</v>
          </cell>
        </row>
        <row r="1670">
          <cell r="A1670" t="str">
            <v>15-55-b</v>
          </cell>
          <cell r="B1670" t="str">
            <v>Supply and erection of fancy wall type bracket with brass holder &amp; fancy shade : Double</v>
          </cell>
          <cell r="C1670" t="str">
            <v>Each</v>
          </cell>
          <cell r="D1670" t="str">
            <v>32.24</v>
          </cell>
          <cell r="E1670" t="str">
            <v>818.74</v>
          </cell>
          <cell r="F1670" t="str">
            <v>Each</v>
          </cell>
          <cell r="G1670" t="str">
            <v>32.24</v>
          </cell>
          <cell r="H1670">
            <v>818.74</v>
          </cell>
          <cell r="I1670">
            <v>0</v>
          </cell>
          <cell r="J1670">
            <v>0</v>
          </cell>
          <cell r="K1670">
            <v>0</v>
          </cell>
          <cell r="L1670">
            <v>0</v>
          </cell>
          <cell r="M1670">
            <v>0</v>
          </cell>
          <cell r="N1670">
            <v>0</v>
          </cell>
          <cell r="O1670">
            <v>0</v>
          </cell>
          <cell r="P1670">
            <v>0</v>
          </cell>
          <cell r="Q1670">
            <v>0</v>
          </cell>
          <cell r="R1670">
            <v>0</v>
          </cell>
          <cell r="S1670">
            <v>0</v>
          </cell>
          <cell r="T1670">
            <v>0</v>
          </cell>
          <cell r="U1670">
            <v>0</v>
          </cell>
          <cell r="V1670">
            <v>0</v>
          </cell>
          <cell r="W1670">
            <v>0</v>
          </cell>
          <cell r="X1670">
            <v>0</v>
          </cell>
          <cell r="Y1670">
            <v>0</v>
          </cell>
          <cell r="Z1670">
            <v>0</v>
          </cell>
          <cell r="AA1670">
            <v>0</v>
          </cell>
          <cell r="AB1670">
            <v>0</v>
          </cell>
          <cell r="AC1670">
            <v>0</v>
          </cell>
          <cell r="AD1670">
            <v>0</v>
          </cell>
          <cell r="AE1670">
            <v>0</v>
          </cell>
          <cell r="AF1670">
            <v>0</v>
          </cell>
          <cell r="AG1670">
            <v>0</v>
          </cell>
          <cell r="AH1670">
            <v>0</v>
          </cell>
          <cell r="AI1670">
            <v>0</v>
          </cell>
          <cell r="AJ1670" t="str">
            <v>N</v>
          </cell>
        </row>
        <row r="1671">
          <cell r="A1671" t="str">
            <v>15-56-a</v>
          </cell>
          <cell r="B1671" t="str">
            <v>Supply and Erection white round globe with holder, gallery &amp; 100 Watt bulb complete : 6" dia.</v>
          </cell>
          <cell r="C1671" t="str">
            <v>Each</v>
          </cell>
          <cell r="D1671" t="str">
            <v>40.30</v>
          </cell>
          <cell r="E1671" t="str">
            <v>333.52</v>
          </cell>
          <cell r="F1671" t="str">
            <v>Each</v>
          </cell>
          <cell r="G1671" t="str">
            <v>40.30</v>
          </cell>
          <cell r="H1671">
            <v>333.52</v>
          </cell>
          <cell r="I1671">
            <v>0</v>
          </cell>
          <cell r="J1671">
            <v>0</v>
          </cell>
          <cell r="K1671">
            <v>0</v>
          </cell>
          <cell r="L1671">
            <v>0</v>
          </cell>
          <cell r="M1671">
            <v>0</v>
          </cell>
          <cell r="N1671">
            <v>0</v>
          </cell>
          <cell r="O1671">
            <v>0</v>
          </cell>
          <cell r="P1671">
            <v>0</v>
          </cell>
          <cell r="Q1671">
            <v>0</v>
          </cell>
          <cell r="R1671">
            <v>0</v>
          </cell>
          <cell r="S1671">
            <v>0</v>
          </cell>
          <cell r="T1671">
            <v>0</v>
          </cell>
          <cell r="U1671">
            <v>0</v>
          </cell>
          <cell r="V1671">
            <v>0</v>
          </cell>
          <cell r="W1671">
            <v>0</v>
          </cell>
          <cell r="X1671">
            <v>0</v>
          </cell>
          <cell r="Y1671">
            <v>0</v>
          </cell>
          <cell r="Z1671">
            <v>0</v>
          </cell>
          <cell r="AA1671">
            <v>0</v>
          </cell>
          <cell r="AB1671">
            <v>0</v>
          </cell>
          <cell r="AC1671">
            <v>0</v>
          </cell>
          <cell r="AD1671">
            <v>0</v>
          </cell>
          <cell r="AE1671">
            <v>0</v>
          </cell>
          <cell r="AF1671">
            <v>0</v>
          </cell>
          <cell r="AG1671">
            <v>0</v>
          </cell>
          <cell r="AH1671">
            <v>0</v>
          </cell>
          <cell r="AI1671">
            <v>0</v>
          </cell>
          <cell r="AJ1671" t="str">
            <v>N</v>
          </cell>
        </row>
        <row r="1672">
          <cell r="A1672" t="str">
            <v>15-56-b</v>
          </cell>
          <cell r="B1672" t="str">
            <v>Supply and Erection white round globe with holder, gallery &amp; 100 Watt bulb complete : 8" dia.</v>
          </cell>
          <cell r="C1672" t="str">
            <v>Each</v>
          </cell>
          <cell r="D1672" t="str">
            <v>40.30</v>
          </cell>
          <cell r="E1672" t="str">
            <v>394.02</v>
          </cell>
          <cell r="F1672" t="str">
            <v>Each</v>
          </cell>
          <cell r="G1672" t="str">
            <v>40.30</v>
          </cell>
          <cell r="H1672">
            <v>394.02</v>
          </cell>
          <cell r="I1672">
            <v>0</v>
          </cell>
          <cell r="J1672">
            <v>0</v>
          </cell>
          <cell r="K1672">
            <v>0</v>
          </cell>
          <cell r="L1672">
            <v>0</v>
          </cell>
          <cell r="M1672">
            <v>0</v>
          </cell>
          <cell r="N1672">
            <v>0</v>
          </cell>
          <cell r="O1672">
            <v>0</v>
          </cell>
          <cell r="P1672">
            <v>0</v>
          </cell>
          <cell r="Q1672">
            <v>0</v>
          </cell>
          <cell r="R1672">
            <v>0</v>
          </cell>
          <cell r="S1672">
            <v>0</v>
          </cell>
          <cell r="T1672">
            <v>0</v>
          </cell>
          <cell r="U1672">
            <v>0</v>
          </cell>
          <cell r="V1672">
            <v>0</v>
          </cell>
          <cell r="W1672">
            <v>0</v>
          </cell>
          <cell r="X1672">
            <v>0</v>
          </cell>
          <cell r="Y1672">
            <v>0</v>
          </cell>
          <cell r="Z1672">
            <v>0</v>
          </cell>
          <cell r="AA1672">
            <v>0</v>
          </cell>
          <cell r="AB1672">
            <v>0</v>
          </cell>
          <cell r="AC1672">
            <v>0</v>
          </cell>
          <cell r="AD1672">
            <v>0</v>
          </cell>
          <cell r="AE1672">
            <v>0</v>
          </cell>
          <cell r="AF1672">
            <v>0</v>
          </cell>
          <cell r="AG1672">
            <v>0</v>
          </cell>
          <cell r="AH1672">
            <v>0</v>
          </cell>
          <cell r="AI1672">
            <v>0</v>
          </cell>
          <cell r="AJ1672" t="str">
            <v>N</v>
          </cell>
        </row>
        <row r="1673">
          <cell r="A1673" t="str">
            <v>15-56-c</v>
          </cell>
          <cell r="B1673" t="str">
            <v>Supply and Erection white round globe with holder, gallery &amp; 100 Watt bulb complete : 10" dia.</v>
          </cell>
          <cell r="C1673" t="str">
            <v>Each</v>
          </cell>
          <cell r="D1673" t="str">
            <v>40.30</v>
          </cell>
          <cell r="E1673" t="str">
            <v>476.70</v>
          </cell>
          <cell r="F1673" t="str">
            <v>Each</v>
          </cell>
          <cell r="G1673" t="str">
            <v>40.30</v>
          </cell>
          <cell r="H1673">
            <v>476.7</v>
          </cell>
          <cell r="I1673">
            <v>0</v>
          </cell>
          <cell r="J1673">
            <v>0</v>
          </cell>
          <cell r="K1673">
            <v>0</v>
          </cell>
          <cell r="L1673">
            <v>0</v>
          </cell>
          <cell r="M1673">
            <v>0</v>
          </cell>
          <cell r="N1673">
            <v>0</v>
          </cell>
          <cell r="O1673">
            <v>0</v>
          </cell>
          <cell r="P1673">
            <v>0</v>
          </cell>
          <cell r="Q1673">
            <v>0</v>
          </cell>
          <cell r="R1673">
            <v>0</v>
          </cell>
          <cell r="S1673">
            <v>0</v>
          </cell>
          <cell r="T1673">
            <v>0</v>
          </cell>
          <cell r="U1673">
            <v>0</v>
          </cell>
          <cell r="V1673">
            <v>0</v>
          </cell>
          <cell r="W1673">
            <v>0</v>
          </cell>
          <cell r="X1673">
            <v>0</v>
          </cell>
          <cell r="Y1673">
            <v>0</v>
          </cell>
          <cell r="Z1673">
            <v>0</v>
          </cell>
          <cell r="AA1673">
            <v>0</v>
          </cell>
          <cell r="AB1673">
            <v>0</v>
          </cell>
          <cell r="AC1673">
            <v>0</v>
          </cell>
          <cell r="AD1673">
            <v>0</v>
          </cell>
          <cell r="AE1673">
            <v>0</v>
          </cell>
          <cell r="AF1673">
            <v>0</v>
          </cell>
          <cell r="AG1673">
            <v>0</v>
          </cell>
          <cell r="AH1673">
            <v>0</v>
          </cell>
          <cell r="AI1673">
            <v>0</v>
          </cell>
          <cell r="AJ1673" t="str">
            <v>N</v>
          </cell>
        </row>
        <row r="1674">
          <cell r="A1674" t="str">
            <v>15-57-a</v>
          </cell>
          <cell r="B1674" t="str">
            <v>Supply and Erection white flat globe with holder, gallery &amp; 100 W bulb complete : 8" dia</v>
          </cell>
          <cell r="C1674" t="str">
            <v>Each</v>
          </cell>
          <cell r="D1674" t="str">
            <v>40.30</v>
          </cell>
          <cell r="E1674" t="str">
            <v>394.02</v>
          </cell>
          <cell r="F1674" t="str">
            <v>Each</v>
          </cell>
          <cell r="G1674" t="str">
            <v>40.30</v>
          </cell>
          <cell r="H1674">
            <v>394.02</v>
          </cell>
          <cell r="I1674">
            <v>0</v>
          </cell>
          <cell r="J1674">
            <v>0</v>
          </cell>
          <cell r="K1674">
            <v>0</v>
          </cell>
          <cell r="L1674">
            <v>0</v>
          </cell>
          <cell r="M1674">
            <v>0</v>
          </cell>
          <cell r="N1674">
            <v>0</v>
          </cell>
          <cell r="O1674">
            <v>0</v>
          </cell>
          <cell r="P1674">
            <v>0</v>
          </cell>
          <cell r="Q1674">
            <v>0</v>
          </cell>
          <cell r="R1674">
            <v>0</v>
          </cell>
          <cell r="S1674">
            <v>0</v>
          </cell>
          <cell r="T1674">
            <v>0</v>
          </cell>
          <cell r="U1674">
            <v>0</v>
          </cell>
          <cell r="V1674">
            <v>0</v>
          </cell>
          <cell r="W1674">
            <v>0</v>
          </cell>
          <cell r="X1674">
            <v>0</v>
          </cell>
          <cell r="Y1674">
            <v>0</v>
          </cell>
          <cell r="Z1674">
            <v>0</v>
          </cell>
          <cell r="AA1674">
            <v>0</v>
          </cell>
          <cell r="AB1674">
            <v>0</v>
          </cell>
          <cell r="AC1674">
            <v>0</v>
          </cell>
          <cell r="AD1674">
            <v>0</v>
          </cell>
          <cell r="AE1674">
            <v>0</v>
          </cell>
          <cell r="AF1674">
            <v>0</v>
          </cell>
          <cell r="AG1674">
            <v>0</v>
          </cell>
          <cell r="AH1674">
            <v>0</v>
          </cell>
          <cell r="AI1674">
            <v>0</v>
          </cell>
          <cell r="AJ1674" t="str">
            <v>N</v>
          </cell>
        </row>
        <row r="1675">
          <cell r="A1675" t="str">
            <v>15-57-b</v>
          </cell>
          <cell r="B1675" t="str">
            <v>Supply and Erection white flat globe with holder, gallery &amp; 100 W bulb complete : 10" dia</v>
          </cell>
          <cell r="C1675" t="str">
            <v>Each</v>
          </cell>
          <cell r="D1675" t="str">
            <v>40.30</v>
          </cell>
          <cell r="E1675" t="str">
            <v>476.70</v>
          </cell>
          <cell r="F1675" t="str">
            <v>Each</v>
          </cell>
          <cell r="G1675" t="str">
            <v>40.30</v>
          </cell>
          <cell r="H1675">
            <v>476.7</v>
          </cell>
          <cell r="I1675">
            <v>0</v>
          </cell>
          <cell r="J1675">
            <v>0</v>
          </cell>
          <cell r="K1675">
            <v>0</v>
          </cell>
          <cell r="L1675">
            <v>0</v>
          </cell>
          <cell r="M1675">
            <v>0</v>
          </cell>
          <cell r="N1675">
            <v>0</v>
          </cell>
          <cell r="O1675">
            <v>0</v>
          </cell>
          <cell r="P1675">
            <v>0</v>
          </cell>
          <cell r="Q1675">
            <v>0</v>
          </cell>
          <cell r="R1675">
            <v>0</v>
          </cell>
          <cell r="S1675">
            <v>0</v>
          </cell>
          <cell r="T1675">
            <v>0</v>
          </cell>
          <cell r="U1675">
            <v>0</v>
          </cell>
          <cell r="V1675">
            <v>0</v>
          </cell>
          <cell r="W1675">
            <v>0</v>
          </cell>
          <cell r="X1675">
            <v>0</v>
          </cell>
          <cell r="Y1675">
            <v>0</v>
          </cell>
          <cell r="Z1675">
            <v>0</v>
          </cell>
          <cell r="AA1675">
            <v>0</v>
          </cell>
          <cell r="AB1675">
            <v>0</v>
          </cell>
          <cell r="AC1675">
            <v>0</v>
          </cell>
          <cell r="AD1675">
            <v>0</v>
          </cell>
          <cell r="AE1675">
            <v>0</v>
          </cell>
          <cell r="AF1675">
            <v>0</v>
          </cell>
          <cell r="AG1675">
            <v>0</v>
          </cell>
          <cell r="AH1675">
            <v>0</v>
          </cell>
          <cell r="AI1675">
            <v>0</v>
          </cell>
          <cell r="AJ1675" t="str">
            <v>N</v>
          </cell>
        </row>
        <row r="1676">
          <cell r="A1676" t="str">
            <v>15-57-c</v>
          </cell>
          <cell r="B1676" t="str">
            <v>Supply and Erection white flat globe with holder, gallery &amp; 100 W bulb complete : 12" dia</v>
          </cell>
          <cell r="C1676" t="str">
            <v>Each</v>
          </cell>
          <cell r="D1676" t="str">
            <v>40.30</v>
          </cell>
          <cell r="E1676" t="str">
            <v>531.15</v>
          </cell>
          <cell r="F1676" t="str">
            <v>Each</v>
          </cell>
          <cell r="G1676" t="str">
            <v>40.30</v>
          </cell>
          <cell r="H1676">
            <v>531.15</v>
          </cell>
          <cell r="I1676">
            <v>0</v>
          </cell>
          <cell r="J1676">
            <v>0</v>
          </cell>
          <cell r="K1676">
            <v>0</v>
          </cell>
          <cell r="L1676">
            <v>0</v>
          </cell>
          <cell r="M1676">
            <v>0</v>
          </cell>
          <cell r="N1676">
            <v>0</v>
          </cell>
          <cell r="O1676">
            <v>0</v>
          </cell>
          <cell r="P1676">
            <v>0</v>
          </cell>
          <cell r="Q1676">
            <v>0</v>
          </cell>
          <cell r="R1676">
            <v>0</v>
          </cell>
          <cell r="S1676">
            <v>0</v>
          </cell>
          <cell r="T1676">
            <v>0</v>
          </cell>
          <cell r="U1676">
            <v>0</v>
          </cell>
          <cell r="V1676">
            <v>0</v>
          </cell>
          <cell r="W1676">
            <v>0</v>
          </cell>
          <cell r="X1676">
            <v>0</v>
          </cell>
          <cell r="Y1676">
            <v>0</v>
          </cell>
          <cell r="Z1676">
            <v>0</v>
          </cell>
          <cell r="AA1676">
            <v>0</v>
          </cell>
          <cell r="AB1676">
            <v>0</v>
          </cell>
          <cell r="AC1676">
            <v>0</v>
          </cell>
          <cell r="AD1676">
            <v>0</v>
          </cell>
          <cell r="AE1676">
            <v>0</v>
          </cell>
          <cell r="AF1676">
            <v>0</v>
          </cell>
          <cell r="AG1676">
            <v>0</v>
          </cell>
          <cell r="AH1676">
            <v>0</v>
          </cell>
          <cell r="AI1676">
            <v>0</v>
          </cell>
          <cell r="AJ1676" t="str">
            <v>N</v>
          </cell>
        </row>
        <row r="1677">
          <cell r="A1677" t="str">
            <v>15-58</v>
          </cell>
          <cell r="B1677" t="str">
            <v>Supply and Erection white round globe 6" dia with angle type bakelite gallery, holder &amp; 60-W bulb complete</v>
          </cell>
          <cell r="C1677" t="str">
            <v>Each</v>
          </cell>
          <cell r="D1677" t="str">
            <v>40.30</v>
          </cell>
          <cell r="E1677" t="str">
            <v>770.33</v>
          </cell>
          <cell r="F1677" t="str">
            <v>Each</v>
          </cell>
          <cell r="G1677" t="str">
            <v>40.30</v>
          </cell>
          <cell r="H1677">
            <v>770.33</v>
          </cell>
          <cell r="I1677">
            <v>0</v>
          </cell>
          <cell r="J1677">
            <v>0</v>
          </cell>
          <cell r="K1677">
            <v>0</v>
          </cell>
          <cell r="L1677">
            <v>0</v>
          </cell>
          <cell r="M1677">
            <v>0</v>
          </cell>
          <cell r="N1677">
            <v>0</v>
          </cell>
          <cell r="O1677">
            <v>0</v>
          </cell>
          <cell r="P1677">
            <v>0</v>
          </cell>
          <cell r="Q1677">
            <v>0</v>
          </cell>
          <cell r="R1677">
            <v>0</v>
          </cell>
          <cell r="S1677">
            <v>0</v>
          </cell>
          <cell r="T1677">
            <v>0</v>
          </cell>
          <cell r="U1677">
            <v>0</v>
          </cell>
          <cell r="V1677">
            <v>0</v>
          </cell>
          <cell r="W1677">
            <v>0</v>
          </cell>
          <cell r="X1677">
            <v>0</v>
          </cell>
          <cell r="Y1677">
            <v>0</v>
          </cell>
          <cell r="Z1677">
            <v>0</v>
          </cell>
          <cell r="AA1677">
            <v>0</v>
          </cell>
          <cell r="AB1677">
            <v>0</v>
          </cell>
          <cell r="AC1677">
            <v>0</v>
          </cell>
          <cell r="AD1677">
            <v>0</v>
          </cell>
          <cell r="AE1677">
            <v>0</v>
          </cell>
          <cell r="AF1677">
            <v>0</v>
          </cell>
          <cell r="AG1677">
            <v>0</v>
          </cell>
          <cell r="AH1677">
            <v>0</v>
          </cell>
          <cell r="AI1677">
            <v>0</v>
          </cell>
          <cell r="AJ1677" t="str">
            <v>N</v>
          </cell>
        </row>
        <row r="1678">
          <cell r="A1678" t="str">
            <v>15-59</v>
          </cell>
          <cell r="B1678" t="str">
            <v>Supply and Erection 1' long strip light fitting comp. with cover of opalescent perspex in plain finish 10-Watt</v>
          </cell>
          <cell r="C1678" t="str">
            <v>Each</v>
          </cell>
          <cell r="D1678" t="str">
            <v>80.60</v>
          </cell>
          <cell r="E1678" t="str">
            <v>790.47</v>
          </cell>
          <cell r="F1678" t="str">
            <v>Each</v>
          </cell>
          <cell r="G1678" t="str">
            <v>80.60</v>
          </cell>
          <cell r="H1678">
            <v>790.47</v>
          </cell>
          <cell r="I1678">
            <v>0</v>
          </cell>
          <cell r="J1678">
            <v>0</v>
          </cell>
          <cell r="K1678">
            <v>0</v>
          </cell>
          <cell r="L1678">
            <v>0</v>
          </cell>
          <cell r="M1678">
            <v>0</v>
          </cell>
          <cell r="N1678">
            <v>0</v>
          </cell>
          <cell r="O1678">
            <v>0</v>
          </cell>
          <cell r="P1678">
            <v>0</v>
          </cell>
          <cell r="Q1678">
            <v>0</v>
          </cell>
          <cell r="R1678">
            <v>0</v>
          </cell>
          <cell r="S1678">
            <v>0</v>
          </cell>
          <cell r="T1678">
            <v>0</v>
          </cell>
          <cell r="U1678">
            <v>0</v>
          </cell>
          <cell r="V1678">
            <v>0</v>
          </cell>
          <cell r="W1678">
            <v>0</v>
          </cell>
          <cell r="X1678">
            <v>0</v>
          </cell>
          <cell r="Y1678">
            <v>0</v>
          </cell>
          <cell r="Z1678">
            <v>0</v>
          </cell>
          <cell r="AA1678">
            <v>0</v>
          </cell>
          <cell r="AB1678">
            <v>0</v>
          </cell>
          <cell r="AC1678">
            <v>0</v>
          </cell>
          <cell r="AD1678">
            <v>0</v>
          </cell>
          <cell r="AE1678">
            <v>0</v>
          </cell>
          <cell r="AF1678">
            <v>0</v>
          </cell>
          <cell r="AG1678">
            <v>0</v>
          </cell>
          <cell r="AH1678">
            <v>0</v>
          </cell>
          <cell r="AI1678">
            <v>0</v>
          </cell>
          <cell r="AJ1678" t="str">
            <v>N</v>
          </cell>
        </row>
        <row r="1679">
          <cell r="A1679" t="str">
            <v>15-60</v>
          </cell>
          <cell r="B1679" t="str">
            <v>Supply and Erection double fluorescent tube light fitting 2 No. 4' long, 40-W with 2 chokes &amp; starters complete</v>
          </cell>
          <cell r="C1679" t="str">
            <v>Each</v>
          </cell>
          <cell r="D1679" t="str">
            <v>100.75</v>
          </cell>
          <cell r="E1679" t="str">
            <v>1,099.00</v>
          </cell>
          <cell r="F1679" t="str">
            <v>Each</v>
          </cell>
          <cell r="G1679" t="str">
            <v>100.75</v>
          </cell>
          <cell r="H1679">
            <v>1099</v>
          </cell>
          <cell r="I1679">
            <v>0</v>
          </cell>
          <cell r="J1679">
            <v>0</v>
          </cell>
          <cell r="K1679">
            <v>0</v>
          </cell>
          <cell r="L1679">
            <v>0</v>
          </cell>
          <cell r="M1679">
            <v>0</v>
          </cell>
          <cell r="N1679">
            <v>0</v>
          </cell>
          <cell r="O1679">
            <v>0</v>
          </cell>
          <cell r="P1679">
            <v>0</v>
          </cell>
          <cell r="Q1679">
            <v>0</v>
          </cell>
          <cell r="R1679">
            <v>0</v>
          </cell>
          <cell r="S1679">
            <v>0</v>
          </cell>
          <cell r="T1679">
            <v>0</v>
          </cell>
          <cell r="U1679">
            <v>0</v>
          </cell>
          <cell r="V1679">
            <v>0</v>
          </cell>
          <cell r="W1679">
            <v>0</v>
          </cell>
          <cell r="X1679">
            <v>0</v>
          </cell>
          <cell r="Y1679">
            <v>0</v>
          </cell>
          <cell r="Z1679">
            <v>0</v>
          </cell>
          <cell r="AA1679">
            <v>0</v>
          </cell>
          <cell r="AB1679">
            <v>0</v>
          </cell>
          <cell r="AC1679">
            <v>0</v>
          </cell>
          <cell r="AD1679">
            <v>0</v>
          </cell>
          <cell r="AE1679">
            <v>0</v>
          </cell>
          <cell r="AF1679">
            <v>0</v>
          </cell>
          <cell r="AG1679">
            <v>0</v>
          </cell>
          <cell r="AH1679">
            <v>0</v>
          </cell>
          <cell r="AI1679">
            <v>0</v>
          </cell>
          <cell r="AJ1679" t="str">
            <v>N</v>
          </cell>
        </row>
        <row r="1680">
          <cell r="A1680" t="str">
            <v>15-61-a</v>
          </cell>
          <cell r="B1680" t="str">
            <v>Supply and Erection fluorescent tube light fitting including 4' rod, choke, starter, flexible wire etc : Single</v>
          </cell>
          <cell r="C1680" t="str">
            <v>Each</v>
          </cell>
          <cell r="D1680" t="str">
            <v>80.60</v>
          </cell>
          <cell r="E1680" t="str">
            <v>951.80</v>
          </cell>
          <cell r="F1680" t="str">
            <v>Each</v>
          </cell>
          <cell r="G1680" t="str">
            <v>80.60</v>
          </cell>
          <cell r="H1680">
            <v>951.8</v>
          </cell>
          <cell r="I1680">
            <v>0</v>
          </cell>
          <cell r="J1680">
            <v>0</v>
          </cell>
          <cell r="K1680">
            <v>0</v>
          </cell>
          <cell r="L1680">
            <v>0</v>
          </cell>
          <cell r="M1680">
            <v>0</v>
          </cell>
          <cell r="N1680">
            <v>0</v>
          </cell>
          <cell r="O1680">
            <v>0</v>
          </cell>
          <cell r="P1680">
            <v>0</v>
          </cell>
          <cell r="Q1680">
            <v>0</v>
          </cell>
          <cell r="R1680">
            <v>0</v>
          </cell>
          <cell r="S1680">
            <v>0</v>
          </cell>
          <cell r="T1680">
            <v>0</v>
          </cell>
          <cell r="U1680">
            <v>0</v>
          </cell>
          <cell r="V1680">
            <v>0</v>
          </cell>
          <cell r="W1680">
            <v>0</v>
          </cell>
          <cell r="X1680">
            <v>0</v>
          </cell>
          <cell r="Y1680">
            <v>0</v>
          </cell>
          <cell r="Z1680">
            <v>0</v>
          </cell>
          <cell r="AA1680">
            <v>0</v>
          </cell>
          <cell r="AB1680">
            <v>0</v>
          </cell>
          <cell r="AC1680">
            <v>0</v>
          </cell>
          <cell r="AD1680">
            <v>0</v>
          </cell>
          <cell r="AE1680">
            <v>0</v>
          </cell>
          <cell r="AF1680">
            <v>0</v>
          </cell>
          <cell r="AG1680">
            <v>0</v>
          </cell>
          <cell r="AH1680">
            <v>0</v>
          </cell>
          <cell r="AI1680">
            <v>0</v>
          </cell>
          <cell r="AJ1680" t="str">
            <v>N</v>
          </cell>
        </row>
        <row r="1681">
          <cell r="A1681" t="str">
            <v>15-61-b</v>
          </cell>
          <cell r="B1681" t="str">
            <v>Supply and Erection fluorescent tube light fitting including 4' rod, choke, starter, flexible wire etc : Double</v>
          </cell>
          <cell r="C1681" t="str">
            <v>Each</v>
          </cell>
          <cell r="D1681" t="str">
            <v>80.60</v>
          </cell>
          <cell r="E1681" t="str">
            <v>1,097.00</v>
          </cell>
          <cell r="F1681" t="str">
            <v>Each</v>
          </cell>
          <cell r="G1681" t="str">
            <v>80.60</v>
          </cell>
          <cell r="H1681">
            <v>1097</v>
          </cell>
          <cell r="I1681">
            <v>0</v>
          </cell>
          <cell r="J1681">
            <v>0</v>
          </cell>
          <cell r="K1681">
            <v>0</v>
          </cell>
          <cell r="L1681">
            <v>0</v>
          </cell>
          <cell r="M1681">
            <v>0</v>
          </cell>
          <cell r="N1681">
            <v>0</v>
          </cell>
          <cell r="O1681">
            <v>0</v>
          </cell>
          <cell r="P1681">
            <v>0</v>
          </cell>
          <cell r="Q1681">
            <v>0</v>
          </cell>
          <cell r="R1681">
            <v>0</v>
          </cell>
          <cell r="S1681">
            <v>0</v>
          </cell>
          <cell r="T1681">
            <v>0</v>
          </cell>
          <cell r="U1681">
            <v>0</v>
          </cell>
          <cell r="V1681">
            <v>0</v>
          </cell>
          <cell r="W1681">
            <v>0</v>
          </cell>
          <cell r="X1681">
            <v>0</v>
          </cell>
          <cell r="Y1681">
            <v>0</v>
          </cell>
          <cell r="Z1681">
            <v>0</v>
          </cell>
          <cell r="AA1681">
            <v>0</v>
          </cell>
          <cell r="AB1681">
            <v>0</v>
          </cell>
          <cell r="AC1681">
            <v>0</v>
          </cell>
          <cell r="AD1681">
            <v>0</v>
          </cell>
          <cell r="AE1681">
            <v>0</v>
          </cell>
          <cell r="AF1681">
            <v>0</v>
          </cell>
          <cell r="AG1681">
            <v>0</v>
          </cell>
          <cell r="AH1681">
            <v>0</v>
          </cell>
          <cell r="AI1681">
            <v>0</v>
          </cell>
          <cell r="AJ1681" t="str">
            <v>N</v>
          </cell>
        </row>
        <row r="1682">
          <cell r="A1682" t="str">
            <v>15-62</v>
          </cell>
          <cell r="B1682" t="str">
            <v>Supply and Erection porch-light fitting round/square type with gallery, holder &amp; 40 W bulb</v>
          </cell>
          <cell r="C1682" t="str">
            <v>Each</v>
          </cell>
          <cell r="D1682" t="str">
            <v>60.45</v>
          </cell>
          <cell r="E1682" t="str">
            <v>705.78</v>
          </cell>
          <cell r="F1682" t="str">
            <v>Each</v>
          </cell>
          <cell r="G1682" t="str">
            <v>60.45</v>
          </cell>
          <cell r="H1682">
            <v>705.78</v>
          </cell>
          <cell r="I1682">
            <v>0</v>
          </cell>
          <cell r="J1682">
            <v>0</v>
          </cell>
          <cell r="K1682">
            <v>0</v>
          </cell>
          <cell r="L1682">
            <v>0</v>
          </cell>
          <cell r="M1682">
            <v>0</v>
          </cell>
          <cell r="N1682">
            <v>0</v>
          </cell>
          <cell r="O1682">
            <v>0</v>
          </cell>
          <cell r="P1682">
            <v>0</v>
          </cell>
          <cell r="Q1682">
            <v>0</v>
          </cell>
          <cell r="R1682">
            <v>0</v>
          </cell>
          <cell r="S1682">
            <v>0</v>
          </cell>
          <cell r="T1682">
            <v>0</v>
          </cell>
          <cell r="U1682">
            <v>0</v>
          </cell>
          <cell r="V1682">
            <v>0</v>
          </cell>
          <cell r="W1682">
            <v>0</v>
          </cell>
          <cell r="X1682">
            <v>0</v>
          </cell>
          <cell r="Y1682">
            <v>0</v>
          </cell>
          <cell r="Z1682">
            <v>0</v>
          </cell>
          <cell r="AA1682">
            <v>0</v>
          </cell>
          <cell r="AB1682">
            <v>0</v>
          </cell>
          <cell r="AC1682">
            <v>0</v>
          </cell>
          <cell r="AD1682">
            <v>0</v>
          </cell>
          <cell r="AE1682">
            <v>0</v>
          </cell>
          <cell r="AF1682">
            <v>0</v>
          </cell>
          <cell r="AG1682">
            <v>0</v>
          </cell>
          <cell r="AH1682">
            <v>0</v>
          </cell>
          <cell r="AI1682">
            <v>0</v>
          </cell>
          <cell r="AJ1682" t="str">
            <v>N</v>
          </cell>
        </row>
        <row r="1683">
          <cell r="A1683" t="str">
            <v>15-63-a</v>
          </cell>
          <cell r="B1683" t="str">
            <v>Supply and Erection gate-light fitting complete with holder &amp; 160-Watt mercury blended lamp: Small</v>
          </cell>
          <cell r="C1683" t="str">
            <v>Each</v>
          </cell>
          <cell r="D1683" t="str">
            <v>80.60</v>
          </cell>
          <cell r="E1683" t="str">
            <v>1,387.40</v>
          </cell>
          <cell r="F1683" t="str">
            <v>Each</v>
          </cell>
          <cell r="G1683" t="str">
            <v>80.60</v>
          </cell>
          <cell r="H1683">
            <v>1387.4</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cell r="AF1683">
            <v>0</v>
          </cell>
          <cell r="AG1683">
            <v>0</v>
          </cell>
          <cell r="AH1683">
            <v>0</v>
          </cell>
          <cell r="AI1683">
            <v>0</v>
          </cell>
          <cell r="AJ1683" t="str">
            <v>N</v>
          </cell>
        </row>
        <row r="1684">
          <cell r="A1684" t="str">
            <v>15-63-b</v>
          </cell>
          <cell r="B1684" t="str">
            <v>Supply and Erection gate-light fitting complete with holder &amp; 160-Watt mercury blended lamp: Medium</v>
          </cell>
          <cell r="C1684" t="str">
            <v>Each</v>
          </cell>
          <cell r="D1684" t="str">
            <v>80.60</v>
          </cell>
          <cell r="E1684" t="str">
            <v>1,387.40</v>
          </cell>
          <cell r="F1684" t="str">
            <v>Each</v>
          </cell>
          <cell r="G1684" t="str">
            <v>80.60</v>
          </cell>
          <cell r="H1684">
            <v>1387.4</v>
          </cell>
          <cell r="I1684">
            <v>0</v>
          </cell>
          <cell r="J1684">
            <v>0</v>
          </cell>
          <cell r="K1684">
            <v>0</v>
          </cell>
          <cell r="L1684">
            <v>0</v>
          </cell>
          <cell r="M1684">
            <v>0</v>
          </cell>
          <cell r="N1684">
            <v>0</v>
          </cell>
          <cell r="O1684">
            <v>0</v>
          </cell>
          <cell r="P1684">
            <v>0</v>
          </cell>
          <cell r="Q1684">
            <v>0</v>
          </cell>
          <cell r="R1684">
            <v>0</v>
          </cell>
          <cell r="S1684">
            <v>0</v>
          </cell>
          <cell r="T1684">
            <v>0</v>
          </cell>
          <cell r="U1684">
            <v>0</v>
          </cell>
          <cell r="V1684">
            <v>0</v>
          </cell>
          <cell r="W1684">
            <v>0</v>
          </cell>
          <cell r="X1684">
            <v>0</v>
          </cell>
          <cell r="Y1684">
            <v>0</v>
          </cell>
          <cell r="Z1684">
            <v>0</v>
          </cell>
          <cell r="AA1684">
            <v>0</v>
          </cell>
          <cell r="AB1684">
            <v>0</v>
          </cell>
          <cell r="AC1684">
            <v>0</v>
          </cell>
          <cell r="AD1684">
            <v>0</v>
          </cell>
          <cell r="AE1684">
            <v>0</v>
          </cell>
          <cell r="AF1684">
            <v>0</v>
          </cell>
          <cell r="AG1684">
            <v>0</v>
          </cell>
          <cell r="AH1684">
            <v>0</v>
          </cell>
          <cell r="AI1684">
            <v>0</v>
          </cell>
          <cell r="AJ1684" t="str">
            <v>N</v>
          </cell>
        </row>
        <row r="1685">
          <cell r="A1685" t="str">
            <v>15-63-c</v>
          </cell>
          <cell r="B1685" t="str">
            <v>Supply and Erection gate-light fitting complete with holder &amp; 160-Watt mercury blended lamp: Large</v>
          </cell>
          <cell r="C1685" t="str">
            <v>Each</v>
          </cell>
          <cell r="D1685" t="str">
            <v>80.60</v>
          </cell>
          <cell r="E1685" t="str">
            <v>1,508.40</v>
          </cell>
          <cell r="F1685" t="str">
            <v>Each</v>
          </cell>
          <cell r="G1685" t="str">
            <v>80.60</v>
          </cell>
          <cell r="H1685">
            <v>1508.4</v>
          </cell>
          <cell r="I1685">
            <v>0</v>
          </cell>
          <cell r="J1685">
            <v>0</v>
          </cell>
          <cell r="K1685">
            <v>0</v>
          </cell>
          <cell r="L1685">
            <v>0</v>
          </cell>
          <cell r="M1685">
            <v>0</v>
          </cell>
          <cell r="N1685">
            <v>0</v>
          </cell>
          <cell r="O1685">
            <v>0</v>
          </cell>
          <cell r="P1685">
            <v>0</v>
          </cell>
          <cell r="Q1685">
            <v>0</v>
          </cell>
          <cell r="R1685">
            <v>0</v>
          </cell>
          <cell r="S1685">
            <v>0</v>
          </cell>
          <cell r="T1685">
            <v>0</v>
          </cell>
          <cell r="U1685">
            <v>0</v>
          </cell>
          <cell r="V1685">
            <v>0</v>
          </cell>
          <cell r="W1685">
            <v>0</v>
          </cell>
          <cell r="X1685">
            <v>0</v>
          </cell>
          <cell r="Y1685">
            <v>0</v>
          </cell>
          <cell r="Z1685">
            <v>0</v>
          </cell>
          <cell r="AA1685">
            <v>0</v>
          </cell>
          <cell r="AB1685">
            <v>0</v>
          </cell>
          <cell r="AC1685">
            <v>0</v>
          </cell>
          <cell r="AD1685">
            <v>0</v>
          </cell>
          <cell r="AE1685">
            <v>0</v>
          </cell>
          <cell r="AF1685">
            <v>0</v>
          </cell>
          <cell r="AG1685">
            <v>0</v>
          </cell>
          <cell r="AH1685">
            <v>0</v>
          </cell>
          <cell r="AI1685">
            <v>0</v>
          </cell>
          <cell r="AJ1685" t="str">
            <v>N</v>
          </cell>
        </row>
        <row r="1686">
          <cell r="A1686" t="str">
            <v>15-64-a</v>
          </cell>
          <cell r="B1686" t="str">
            <v>Supply and Erection garden-light fitting with holder and 160 W mercury blended lamp &amp; choke : 1 8" dia.</v>
          </cell>
          <cell r="C1686" t="str">
            <v>Each</v>
          </cell>
          <cell r="D1686" t="str">
            <v>201.50</v>
          </cell>
          <cell r="E1686" t="str">
            <v>2,563.02</v>
          </cell>
          <cell r="F1686" t="str">
            <v>Each</v>
          </cell>
          <cell r="G1686" t="str">
            <v>201.50</v>
          </cell>
          <cell r="H1686">
            <v>2563.02</v>
          </cell>
          <cell r="I1686">
            <v>0</v>
          </cell>
          <cell r="J1686">
            <v>0</v>
          </cell>
          <cell r="K1686">
            <v>0</v>
          </cell>
          <cell r="L1686">
            <v>0</v>
          </cell>
          <cell r="M1686">
            <v>0</v>
          </cell>
          <cell r="N1686">
            <v>0</v>
          </cell>
          <cell r="O1686">
            <v>0</v>
          </cell>
          <cell r="P1686">
            <v>0</v>
          </cell>
          <cell r="Q1686">
            <v>0</v>
          </cell>
          <cell r="R1686">
            <v>0</v>
          </cell>
          <cell r="S1686">
            <v>0</v>
          </cell>
          <cell r="T1686">
            <v>0</v>
          </cell>
          <cell r="U1686">
            <v>0</v>
          </cell>
          <cell r="V1686">
            <v>0</v>
          </cell>
          <cell r="W1686">
            <v>0</v>
          </cell>
          <cell r="X1686">
            <v>0</v>
          </cell>
          <cell r="Y1686">
            <v>0</v>
          </cell>
          <cell r="Z1686">
            <v>0</v>
          </cell>
          <cell r="AA1686">
            <v>0</v>
          </cell>
          <cell r="AB1686">
            <v>0</v>
          </cell>
          <cell r="AC1686">
            <v>0</v>
          </cell>
          <cell r="AD1686">
            <v>0</v>
          </cell>
          <cell r="AE1686">
            <v>0</v>
          </cell>
          <cell r="AF1686">
            <v>0</v>
          </cell>
          <cell r="AG1686">
            <v>0</v>
          </cell>
          <cell r="AH1686">
            <v>0</v>
          </cell>
          <cell r="AI1686">
            <v>0</v>
          </cell>
          <cell r="AJ1686" t="str">
            <v>N</v>
          </cell>
        </row>
        <row r="1687">
          <cell r="A1687" t="str">
            <v>15-64-b</v>
          </cell>
          <cell r="B1687" t="str">
            <v>Supply and Erection garden-light fitting with holder and 160 W mercury blended lamp &amp; choke : 19" dia</v>
          </cell>
          <cell r="C1687" t="str">
            <v>Each</v>
          </cell>
          <cell r="D1687" t="str">
            <v>201.50</v>
          </cell>
          <cell r="E1687" t="str">
            <v>1,597.03</v>
          </cell>
          <cell r="F1687" t="str">
            <v>Each</v>
          </cell>
          <cell r="G1687" t="str">
            <v>201.50</v>
          </cell>
          <cell r="H1687">
            <v>1597.03</v>
          </cell>
          <cell r="I1687">
            <v>0</v>
          </cell>
          <cell r="J1687">
            <v>0</v>
          </cell>
          <cell r="K1687">
            <v>0</v>
          </cell>
          <cell r="L1687">
            <v>0</v>
          </cell>
          <cell r="M1687">
            <v>0</v>
          </cell>
          <cell r="N1687">
            <v>0</v>
          </cell>
          <cell r="O1687">
            <v>0</v>
          </cell>
          <cell r="P1687">
            <v>0</v>
          </cell>
          <cell r="Q1687">
            <v>0</v>
          </cell>
          <cell r="R1687">
            <v>0</v>
          </cell>
          <cell r="S1687">
            <v>0</v>
          </cell>
          <cell r="T1687">
            <v>0</v>
          </cell>
          <cell r="U1687">
            <v>0</v>
          </cell>
          <cell r="V1687">
            <v>0</v>
          </cell>
          <cell r="W1687">
            <v>0</v>
          </cell>
          <cell r="X1687">
            <v>0</v>
          </cell>
          <cell r="Y1687">
            <v>0</v>
          </cell>
          <cell r="Z1687">
            <v>0</v>
          </cell>
          <cell r="AA1687">
            <v>0</v>
          </cell>
          <cell r="AB1687">
            <v>0</v>
          </cell>
          <cell r="AC1687">
            <v>0</v>
          </cell>
          <cell r="AD1687">
            <v>0</v>
          </cell>
          <cell r="AE1687">
            <v>0</v>
          </cell>
          <cell r="AF1687">
            <v>0</v>
          </cell>
          <cell r="AG1687">
            <v>0</v>
          </cell>
          <cell r="AH1687">
            <v>0</v>
          </cell>
          <cell r="AI1687">
            <v>0</v>
          </cell>
          <cell r="AJ1687" t="str">
            <v>N</v>
          </cell>
        </row>
        <row r="1688">
          <cell r="A1688" t="str">
            <v>15-64-c</v>
          </cell>
          <cell r="B1688" t="str">
            <v>Supply and Erection garden-light fitting with holder and 160 W mercury blended lamp &amp; choke : 22" dia</v>
          </cell>
          <cell r="C1688" t="str">
            <v>Each</v>
          </cell>
          <cell r="D1688" t="str">
            <v>201.50</v>
          </cell>
          <cell r="E1688" t="str">
            <v>1,544.60</v>
          </cell>
          <cell r="F1688" t="str">
            <v>Each</v>
          </cell>
          <cell r="G1688" t="str">
            <v>201.50</v>
          </cell>
          <cell r="H1688">
            <v>1544.6</v>
          </cell>
          <cell r="I1688">
            <v>0</v>
          </cell>
          <cell r="J1688">
            <v>0</v>
          </cell>
          <cell r="K1688">
            <v>0</v>
          </cell>
          <cell r="L1688">
            <v>0</v>
          </cell>
          <cell r="M1688">
            <v>0</v>
          </cell>
          <cell r="N1688">
            <v>0</v>
          </cell>
          <cell r="O1688">
            <v>0</v>
          </cell>
          <cell r="P1688">
            <v>0</v>
          </cell>
          <cell r="Q1688">
            <v>0</v>
          </cell>
          <cell r="R1688">
            <v>0</v>
          </cell>
          <cell r="S1688">
            <v>0</v>
          </cell>
          <cell r="T1688">
            <v>0</v>
          </cell>
          <cell r="U1688">
            <v>0</v>
          </cell>
          <cell r="V1688">
            <v>0</v>
          </cell>
          <cell r="W1688">
            <v>0</v>
          </cell>
          <cell r="X1688">
            <v>0</v>
          </cell>
          <cell r="Y1688">
            <v>0</v>
          </cell>
          <cell r="Z1688">
            <v>0</v>
          </cell>
          <cell r="AA1688">
            <v>0</v>
          </cell>
          <cell r="AB1688">
            <v>0</v>
          </cell>
          <cell r="AC1688">
            <v>0</v>
          </cell>
          <cell r="AD1688">
            <v>0</v>
          </cell>
          <cell r="AE1688">
            <v>0</v>
          </cell>
          <cell r="AF1688">
            <v>0</v>
          </cell>
          <cell r="AG1688">
            <v>0</v>
          </cell>
          <cell r="AH1688">
            <v>0</v>
          </cell>
          <cell r="AI1688">
            <v>0</v>
          </cell>
          <cell r="AJ1688" t="str">
            <v>N</v>
          </cell>
        </row>
        <row r="1689">
          <cell r="A1689" t="str">
            <v>15-65-a</v>
          </cell>
          <cell r="B1689" t="str">
            <v>Supply and Erection garden-light fitting with porcelain holder 125 W mercury vapour lamp &amp; choke : 18" dia.</v>
          </cell>
          <cell r="C1689" t="str">
            <v>Each</v>
          </cell>
          <cell r="D1689" t="str">
            <v>201.50</v>
          </cell>
          <cell r="E1689" t="str">
            <v>2,139.51</v>
          </cell>
          <cell r="F1689" t="str">
            <v>Each</v>
          </cell>
          <cell r="G1689" t="str">
            <v>201.50</v>
          </cell>
          <cell r="H1689">
            <v>2139.5100000000002</v>
          </cell>
          <cell r="I1689">
            <v>0</v>
          </cell>
          <cell r="J1689">
            <v>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cell r="AF1689">
            <v>0</v>
          </cell>
          <cell r="AG1689">
            <v>0</v>
          </cell>
          <cell r="AH1689">
            <v>0</v>
          </cell>
          <cell r="AI1689">
            <v>0</v>
          </cell>
          <cell r="AJ1689" t="str">
            <v>N</v>
          </cell>
        </row>
        <row r="1690">
          <cell r="A1690" t="str">
            <v>15-65-b</v>
          </cell>
          <cell r="B1690" t="str">
            <v>Supply and Erection garden-light fitting with porcelain holder 125 W mercury vapour lamp &amp; choke : 19" dia</v>
          </cell>
          <cell r="C1690" t="str">
            <v>Each</v>
          </cell>
          <cell r="D1690" t="str">
            <v>201.50</v>
          </cell>
          <cell r="E1690" t="str">
            <v>3,184.15</v>
          </cell>
          <cell r="F1690" t="str">
            <v>Each</v>
          </cell>
          <cell r="G1690" t="str">
            <v>201.50</v>
          </cell>
          <cell r="H1690">
            <v>3184.15</v>
          </cell>
          <cell r="I1690">
            <v>0</v>
          </cell>
          <cell r="J1690">
            <v>0</v>
          </cell>
          <cell r="K1690">
            <v>0</v>
          </cell>
          <cell r="L1690">
            <v>0</v>
          </cell>
          <cell r="M1690">
            <v>0</v>
          </cell>
          <cell r="N1690">
            <v>0</v>
          </cell>
          <cell r="O1690">
            <v>0</v>
          </cell>
          <cell r="P1690">
            <v>0</v>
          </cell>
          <cell r="Q1690">
            <v>0</v>
          </cell>
          <cell r="R1690">
            <v>0</v>
          </cell>
          <cell r="S1690">
            <v>0</v>
          </cell>
          <cell r="T1690">
            <v>0</v>
          </cell>
          <cell r="U1690">
            <v>0</v>
          </cell>
          <cell r="V1690">
            <v>0</v>
          </cell>
          <cell r="W1690">
            <v>0</v>
          </cell>
          <cell r="X1690">
            <v>0</v>
          </cell>
          <cell r="Y1690">
            <v>0</v>
          </cell>
          <cell r="Z1690">
            <v>0</v>
          </cell>
          <cell r="AA1690">
            <v>0</v>
          </cell>
          <cell r="AB1690">
            <v>0</v>
          </cell>
          <cell r="AC1690">
            <v>0</v>
          </cell>
          <cell r="AD1690">
            <v>0</v>
          </cell>
          <cell r="AE1690">
            <v>0</v>
          </cell>
          <cell r="AF1690">
            <v>0</v>
          </cell>
          <cell r="AG1690">
            <v>0</v>
          </cell>
          <cell r="AH1690">
            <v>0</v>
          </cell>
          <cell r="AI1690">
            <v>0</v>
          </cell>
          <cell r="AJ1690" t="str">
            <v>N</v>
          </cell>
        </row>
        <row r="1691">
          <cell r="A1691" t="str">
            <v>15-65-c</v>
          </cell>
          <cell r="B1691" t="str">
            <v>Supply and Erection garden-light fitting with porcelain holder 125 W mercury vapour lamp &amp; choke : 22" dia</v>
          </cell>
          <cell r="C1691" t="str">
            <v>Each</v>
          </cell>
          <cell r="D1691" t="str">
            <v>201.50</v>
          </cell>
          <cell r="E1691" t="str">
            <v>4,025.10</v>
          </cell>
          <cell r="F1691" t="str">
            <v>Each</v>
          </cell>
          <cell r="G1691" t="str">
            <v>201.50</v>
          </cell>
          <cell r="H1691">
            <v>4025.1</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0</v>
          </cell>
          <cell r="AF1691">
            <v>0</v>
          </cell>
          <cell r="AG1691">
            <v>0</v>
          </cell>
          <cell r="AH1691">
            <v>0</v>
          </cell>
          <cell r="AI1691">
            <v>0</v>
          </cell>
          <cell r="AJ1691" t="str">
            <v>N</v>
          </cell>
        </row>
        <row r="1692">
          <cell r="A1692" t="str">
            <v>15-66-a</v>
          </cell>
          <cell r="B1692" t="str">
            <v>Supply and Erection flood-light fitting with holder, complete 14" dia with 500-W lamp</v>
          </cell>
          <cell r="C1692" t="str">
            <v>Each</v>
          </cell>
          <cell r="D1692" t="str">
            <v>201.50</v>
          </cell>
          <cell r="E1692" t="str">
            <v>2,803.00</v>
          </cell>
          <cell r="F1692" t="str">
            <v>Each</v>
          </cell>
          <cell r="G1692" t="str">
            <v>201.50</v>
          </cell>
          <cell r="H1692">
            <v>2803</v>
          </cell>
          <cell r="I1692">
            <v>0</v>
          </cell>
          <cell r="J1692">
            <v>0</v>
          </cell>
          <cell r="K1692">
            <v>0</v>
          </cell>
          <cell r="L1692">
            <v>0</v>
          </cell>
          <cell r="M1692">
            <v>0</v>
          </cell>
          <cell r="N1692">
            <v>0</v>
          </cell>
          <cell r="O1692">
            <v>0</v>
          </cell>
          <cell r="P1692">
            <v>0</v>
          </cell>
          <cell r="Q1692">
            <v>0</v>
          </cell>
          <cell r="R1692">
            <v>0</v>
          </cell>
          <cell r="S1692">
            <v>0</v>
          </cell>
          <cell r="T1692">
            <v>0</v>
          </cell>
          <cell r="U1692">
            <v>0</v>
          </cell>
          <cell r="V1692">
            <v>0</v>
          </cell>
          <cell r="W1692">
            <v>0</v>
          </cell>
          <cell r="X1692">
            <v>0</v>
          </cell>
          <cell r="Y1692">
            <v>0</v>
          </cell>
          <cell r="Z1692">
            <v>0</v>
          </cell>
          <cell r="AA1692">
            <v>0</v>
          </cell>
          <cell r="AB1692">
            <v>0</v>
          </cell>
          <cell r="AC1692">
            <v>0</v>
          </cell>
          <cell r="AD1692">
            <v>0</v>
          </cell>
          <cell r="AE1692">
            <v>0</v>
          </cell>
          <cell r="AF1692">
            <v>0</v>
          </cell>
          <cell r="AG1692">
            <v>0</v>
          </cell>
          <cell r="AH1692">
            <v>0</v>
          </cell>
          <cell r="AI1692">
            <v>0</v>
          </cell>
          <cell r="AJ1692" t="str">
            <v>N</v>
          </cell>
        </row>
        <row r="1693">
          <cell r="A1693" t="str">
            <v>15-66-b</v>
          </cell>
          <cell r="B1693" t="str">
            <v>Supply and Erection flood-light fitting with holder, complete 19«" dia with 1000-W lamp</v>
          </cell>
          <cell r="C1693" t="str">
            <v>Each</v>
          </cell>
          <cell r="D1693" t="str">
            <v>201.50</v>
          </cell>
          <cell r="E1693" t="str">
            <v>6,713.32</v>
          </cell>
          <cell r="F1693" t="str">
            <v>Each</v>
          </cell>
          <cell r="G1693" t="str">
            <v>201.50</v>
          </cell>
          <cell r="H1693">
            <v>6713.32</v>
          </cell>
          <cell r="I1693">
            <v>0</v>
          </cell>
          <cell r="J1693">
            <v>0</v>
          </cell>
          <cell r="K1693">
            <v>0</v>
          </cell>
          <cell r="L1693">
            <v>0</v>
          </cell>
          <cell r="M1693">
            <v>0</v>
          </cell>
          <cell r="N1693">
            <v>0</v>
          </cell>
          <cell r="O1693">
            <v>0</v>
          </cell>
          <cell r="P1693">
            <v>0</v>
          </cell>
          <cell r="Q1693">
            <v>0</v>
          </cell>
          <cell r="R1693">
            <v>0</v>
          </cell>
          <cell r="S1693">
            <v>0</v>
          </cell>
          <cell r="T1693">
            <v>0</v>
          </cell>
          <cell r="U1693">
            <v>0</v>
          </cell>
          <cell r="V1693">
            <v>0</v>
          </cell>
          <cell r="W1693">
            <v>0</v>
          </cell>
          <cell r="X1693">
            <v>0</v>
          </cell>
          <cell r="Y1693">
            <v>0</v>
          </cell>
          <cell r="Z1693">
            <v>0</v>
          </cell>
          <cell r="AA1693">
            <v>0</v>
          </cell>
          <cell r="AB1693">
            <v>0</v>
          </cell>
          <cell r="AC1693">
            <v>0</v>
          </cell>
          <cell r="AD1693">
            <v>0</v>
          </cell>
          <cell r="AE1693">
            <v>0</v>
          </cell>
          <cell r="AF1693">
            <v>0</v>
          </cell>
          <cell r="AG1693">
            <v>0</v>
          </cell>
          <cell r="AH1693">
            <v>0</v>
          </cell>
          <cell r="AI1693">
            <v>0</v>
          </cell>
          <cell r="AJ1693" t="str">
            <v>N</v>
          </cell>
        </row>
        <row r="1694">
          <cell r="A1694" t="str">
            <v>15-67</v>
          </cell>
          <cell r="B1694" t="str">
            <v>Making hole in wall with necessary masonry work for exhaust fan any size complete</v>
          </cell>
          <cell r="C1694" t="str">
            <v>Each</v>
          </cell>
          <cell r="D1694" t="str">
            <v>120.90</v>
          </cell>
          <cell r="E1694" t="str">
            <v>202.58</v>
          </cell>
          <cell r="F1694" t="str">
            <v>Each</v>
          </cell>
          <cell r="G1694" t="str">
            <v>120.90</v>
          </cell>
          <cell r="H1694">
            <v>202.57</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0</v>
          </cell>
          <cell r="AB1694">
            <v>0</v>
          </cell>
          <cell r="AC1694">
            <v>0</v>
          </cell>
          <cell r="AD1694">
            <v>0</v>
          </cell>
          <cell r="AE1694">
            <v>0</v>
          </cell>
          <cell r="AF1694">
            <v>0</v>
          </cell>
          <cell r="AG1694">
            <v>0</v>
          </cell>
          <cell r="AH1694">
            <v>0</v>
          </cell>
          <cell r="AI1694">
            <v>0</v>
          </cell>
          <cell r="AJ1694" t="str">
            <v>N</v>
          </cell>
        </row>
        <row r="1695">
          <cell r="A1695" t="str">
            <v>15-68-a</v>
          </cell>
          <cell r="B1695" t="str">
            <v>Supply and Erection best quality AC ceiling fan complete with GI rod, canopy, blades &amp; regulator : 36" sweep.</v>
          </cell>
          <cell r="C1695" t="str">
            <v>Each</v>
          </cell>
          <cell r="D1695" t="str">
            <v>100.75</v>
          </cell>
          <cell r="E1695" t="str">
            <v>2,944.25</v>
          </cell>
          <cell r="F1695" t="str">
            <v>Each</v>
          </cell>
          <cell r="G1695" t="str">
            <v>100.75</v>
          </cell>
          <cell r="H1695">
            <v>2944.25</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0</v>
          </cell>
          <cell r="AA1695">
            <v>0</v>
          </cell>
          <cell r="AB1695">
            <v>0</v>
          </cell>
          <cell r="AC1695">
            <v>0</v>
          </cell>
          <cell r="AD1695">
            <v>0</v>
          </cell>
          <cell r="AE1695">
            <v>0</v>
          </cell>
          <cell r="AF1695">
            <v>0</v>
          </cell>
          <cell r="AG1695">
            <v>0</v>
          </cell>
          <cell r="AH1695">
            <v>0</v>
          </cell>
          <cell r="AI1695">
            <v>0</v>
          </cell>
          <cell r="AJ1695" t="str">
            <v>N</v>
          </cell>
        </row>
        <row r="1696">
          <cell r="A1696" t="str">
            <v>15-68-b</v>
          </cell>
          <cell r="B1696" t="str">
            <v>Supply and Erection best quality AC ceiling fan complete with GI rod, canopy, blades &amp; regulator : 48" sweep</v>
          </cell>
          <cell r="C1696" t="str">
            <v>Each</v>
          </cell>
          <cell r="D1696" t="str">
            <v>100.75</v>
          </cell>
          <cell r="E1696" t="str">
            <v>2,984.58</v>
          </cell>
          <cell r="F1696" t="str">
            <v>Each</v>
          </cell>
          <cell r="G1696" t="str">
            <v>100.75</v>
          </cell>
          <cell r="H1696">
            <v>2984.58</v>
          </cell>
          <cell r="I1696">
            <v>0</v>
          </cell>
          <cell r="J1696">
            <v>0</v>
          </cell>
          <cell r="K1696">
            <v>0</v>
          </cell>
          <cell r="L1696">
            <v>0</v>
          </cell>
          <cell r="M1696">
            <v>0</v>
          </cell>
          <cell r="N1696">
            <v>0</v>
          </cell>
          <cell r="O1696">
            <v>0</v>
          </cell>
          <cell r="P1696">
            <v>0</v>
          </cell>
          <cell r="Q1696">
            <v>0</v>
          </cell>
          <cell r="R1696">
            <v>0</v>
          </cell>
          <cell r="S1696">
            <v>0</v>
          </cell>
          <cell r="T1696">
            <v>0</v>
          </cell>
          <cell r="U1696">
            <v>0</v>
          </cell>
          <cell r="V1696">
            <v>0</v>
          </cell>
          <cell r="W1696">
            <v>0</v>
          </cell>
          <cell r="X1696">
            <v>0</v>
          </cell>
          <cell r="Y1696">
            <v>0</v>
          </cell>
          <cell r="Z1696">
            <v>0</v>
          </cell>
          <cell r="AA1696">
            <v>0</v>
          </cell>
          <cell r="AB1696">
            <v>0</v>
          </cell>
          <cell r="AC1696">
            <v>0</v>
          </cell>
          <cell r="AD1696">
            <v>0</v>
          </cell>
          <cell r="AE1696">
            <v>0</v>
          </cell>
          <cell r="AF1696">
            <v>0</v>
          </cell>
          <cell r="AG1696">
            <v>0</v>
          </cell>
          <cell r="AH1696">
            <v>0</v>
          </cell>
          <cell r="AI1696">
            <v>0</v>
          </cell>
          <cell r="AJ1696" t="str">
            <v>N</v>
          </cell>
        </row>
        <row r="1697">
          <cell r="A1697" t="str">
            <v>15-68-c</v>
          </cell>
          <cell r="B1697" t="str">
            <v>Supply and Erection best quality AC ceiling fan complete with GI rod, canopy, blades &amp; regulator : 56" sweep</v>
          </cell>
          <cell r="C1697" t="str">
            <v>Each</v>
          </cell>
          <cell r="D1697" t="str">
            <v>100.75</v>
          </cell>
          <cell r="E1697" t="str">
            <v>3,045.08</v>
          </cell>
          <cell r="F1697" t="str">
            <v>Each</v>
          </cell>
          <cell r="G1697" t="str">
            <v>100.75</v>
          </cell>
          <cell r="H1697">
            <v>3045.08</v>
          </cell>
          <cell r="I1697">
            <v>0</v>
          </cell>
          <cell r="J1697">
            <v>0</v>
          </cell>
          <cell r="K1697">
            <v>0</v>
          </cell>
          <cell r="L1697">
            <v>0</v>
          </cell>
          <cell r="M1697">
            <v>0</v>
          </cell>
          <cell r="N1697">
            <v>0</v>
          </cell>
          <cell r="O1697">
            <v>0</v>
          </cell>
          <cell r="P1697">
            <v>0</v>
          </cell>
          <cell r="Q1697">
            <v>0</v>
          </cell>
          <cell r="R1697">
            <v>0</v>
          </cell>
          <cell r="S1697">
            <v>0</v>
          </cell>
          <cell r="T1697">
            <v>0</v>
          </cell>
          <cell r="U1697">
            <v>0</v>
          </cell>
          <cell r="V1697">
            <v>0</v>
          </cell>
          <cell r="W1697">
            <v>0</v>
          </cell>
          <cell r="X1697">
            <v>0</v>
          </cell>
          <cell r="Y1697">
            <v>0</v>
          </cell>
          <cell r="Z1697">
            <v>0</v>
          </cell>
          <cell r="AA1697">
            <v>0</v>
          </cell>
          <cell r="AB1697">
            <v>0</v>
          </cell>
          <cell r="AC1697">
            <v>0</v>
          </cell>
          <cell r="AD1697">
            <v>0</v>
          </cell>
          <cell r="AE1697">
            <v>0</v>
          </cell>
          <cell r="AF1697">
            <v>0</v>
          </cell>
          <cell r="AG1697">
            <v>0</v>
          </cell>
          <cell r="AH1697">
            <v>0</v>
          </cell>
          <cell r="AI1697">
            <v>0</v>
          </cell>
          <cell r="AJ1697" t="str">
            <v>N</v>
          </cell>
        </row>
        <row r="1698">
          <cell r="A1698" t="str">
            <v>15-69-a</v>
          </cell>
          <cell r="B1698" t="str">
            <v>Supply and Erection best quality exhaust fan complete with shutter &amp; regulator : 12"sweep</v>
          </cell>
          <cell r="C1698" t="str">
            <v>Each</v>
          </cell>
          <cell r="D1698" t="str">
            <v>80.60</v>
          </cell>
          <cell r="E1698" t="str">
            <v>2,289.25</v>
          </cell>
          <cell r="F1698" t="str">
            <v>Each</v>
          </cell>
          <cell r="G1698" t="str">
            <v>80.60</v>
          </cell>
          <cell r="H1698">
            <v>2289.25</v>
          </cell>
          <cell r="I1698">
            <v>0</v>
          </cell>
          <cell r="J1698">
            <v>0</v>
          </cell>
          <cell r="K1698">
            <v>0</v>
          </cell>
          <cell r="L1698">
            <v>0</v>
          </cell>
          <cell r="M1698">
            <v>0</v>
          </cell>
          <cell r="N1698">
            <v>0</v>
          </cell>
          <cell r="O1698">
            <v>0</v>
          </cell>
          <cell r="P1698">
            <v>0</v>
          </cell>
          <cell r="Q1698">
            <v>0</v>
          </cell>
          <cell r="R1698">
            <v>0</v>
          </cell>
          <cell r="S1698">
            <v>0</v>
          </cell>
          <cell r="T1698">
            <v>0</v>
          </cell>
          <cell r="U1698">
            <v>0</v>
          </cell>
          <cell r="V1698">
            <v>0</v>
          </cell>
          <cell r="W1698">
            <v>0</v>
          </cell>
          <cell r="X1698">
            <v>0</v>
          </cell>
          <cell r="Y1698">
            <v>0</v>
          </cell>
          <cell r="Z1698">
            <v>0</v>
          </cell>
          <cell r="AA1698">
            <v>0</v>
          </cell>
          <cell r="AB1698">
            <v>0</v>
          </cell>
          <cell r="AC1698">
            <v>0</v>
          </cell>
          <cell r="AD1698">
            <v>0</v>
          </cell>
          <cell r="AE1698">
            <v>0</v>
          </cell>
          <cell r="AF1698">
            <v>0</v>
          </cell>
          <cell r="AG1698">
            <v>0</v>
          </cell>
          <cell r="AH1698">
            <v>0</v>
          </cell>
          <cell r="AI1698">
            <v>0</v>
          </cell>
          <cell r="AJ1698" t="str">
            <v>N</v>
          </cell>
        </row>
        <row r="1699">
          <cell r="A1699" t="str">
            <v>15-69-b</v>
          </cell>
          <cell r="B1699" t="str">
            <v>Supply and Erection best quality exhaust fan complete with shutter &amp; regulator : 16"sweep</v>
          </cell>
          <cell r="C1699" t="str">
            <v>Each</v>
          </cell>
          <cell r="D1699" t="str">
            <v>80.60</v>
          </cell>
          <cell r="E1699" t="str">
            <v>3,410.12</v>
          </cell>
          <cell r="F1699" t="str">
            <v>Each</v>
          </cell>
          <cell r="G1699" t="str">
            <v>80.60</v>
          </cell>
          <cell r="H1699">
            <v>3410.12</v>
          </cell>
          <cell r="I1699">
            <v>0</v>
          </cell>
          <cell r="J1699">
            <v>0</v>
          </cell>
          <cell r="K1699">
            <v>0</v>
          </cell>
          <cell r="L1699">
            <v>0</v>
          </cell>
          <cell r="M1699">
            <v>0</v>
          </cell>
          <cell r="N1699">
            <v>0</v>
          </cell>
          <cell r="O1699">
            <v>0</v>
          </cell>
          <cell r="P1699">
            <v>0</v>
          </cell>
          <cell r="Q1699">
            <v>0</v>
          </cell>
          <cell r="R1699">
            <v>0</v>
          </cell>
          <cell r="S1699">
            <v>0</v>
          </cell>
          <cell r="T1699">
            <v>0</v>
          </cell>
          <cell r="U1699">
            <v>0</v>
          </cell>
          <cell r="V1699">
            <v>0</v>
          </cell>
          <cell r="W1699">
            <v>0</v>
          </cell>
          <cell r="X1699">
            <v>0</v>
          </cell>
          <cell r="Y1699">
            <v>0</v>
          </cell>
          <cell r="Z1699">
            <v>0</v>
          </cell>
          <cell r="AA1699">
            <v>0</v>
          </cell>
          <cell r="AB1699">
            <v>0</v>
          </cell>
          <cell r="AC1699">
            <v>0</v>
          </cell>
          <cell r="AD1699">
            <v>0</v>
          </cell>
          <cell r="AE1699">
            <v>0</v>
          </cell>
          <cell r="AF1699">
            <v>0</v>
          </cell>
          <cell r="AG1699">
            <v>0</v>
          </cell>
          <cell r="AH1699">
            <v>0</v>
          </cell>
          <cell r="AI1699">
            <v>0</v>
          </cell>
          <cell r="AJ1699" t="str">
            <v>N</v>
          </cell>
        </row>
        <row r="1700">
          <cell r="A1700" t="str">
            <v>15-69-c</v>
          </cell>
          <cell r="B1700" t="str">
            <v>Supply and Erection best quality exhaust fan complete with shutter &amp; regulator : 18"sweep</v>
          </cell>
          <cell r="C1700" t="str">
            <v>Each</v>
          </cell>
          <cell r="D1700" t="str">
            <v>80.60</v>
          </cell>
          <cell r="E1700" t="str">
            <v>3,597.67</v>
          </cell>
          <cell r="F1700" t="str">
            <v>Each</v>
          </cell>
          <cell r="G1700" t="str">
            <v>80.60</v>
          </cell>
          <cell r="H1700">
            <v>3597.67</v>
          </cell>
          <cell r="I1700">
            <v>0</v>
          </cell>
          <cell r="J1700">
            <v>0</v>
          </cell>
          <cell r="K1700">
            <v>0</v>
          </cell>
          <cell r="L1700">
            <v>0</v>
          </cell>
          <cell r="M1700">
            <v>0</v>
          </cell>
          <cell r="N1700">
            <v>0</v>
          </cell>
          <cell r="O1700">
            <v>0</v>
          </cell>
          <cell r="P1700">
            <v>0</v>
          </cell>
          <cell r="Q1700">
            <v>0</v>
          </cell>
          <cell r="R1700">
            <v>0</v>
          </cell>
          <cell r="S1700">
            <v>0</v>
          </cell>
          <cell r="T1700">
            <v>0</v>
          </cell>
          <cell r="U1700">
            <v>0</v>
          </cell>
          <cell r="V1700">
            <v>0</v>
          </cell>
          <cell r="W1700">
            <v>0</v>
          </cell>
          <cell r="X1700">
            <v>0</v>
          </cell>
          <cell r="Y1700">
            <v>0</v>
          </cell>
          <cell r="Z1700">
            <v>0</v>
          </cell>
          <cell r="AA1700">
            <v>0</v>
          </cell>
          <cell r="AB1700">
            <v>0</v>
          </cell>
          <cell r="AC1700">
            <v>0</v>
          </cell>
          <cell r="AD1700">
            <v>0</v>
          </cell>
          <cell r="AE1700">
            <v>0</v>
          </cell>
          <cell r="AF1700">
            <v>0</v>
          </cell>
          <cell r="AG1700">
            <v>0</v>
          </cell>
          <cell r="AH1700">
            <v>0</v>
          </cell>
          <cell r="AI1700">
            <v>0</v>
          </cell>
          <cell r="AJ1700" t="str">
            <v>N</v>
          </cell>
        </row>
        <row r="1701">
          <cell r="A1701" t="str">
            <v>15-70-a</v>
          </cell>
          <cell r="B1701" t="str">
            <v>Supply and Erection transpower auto circuit breaker 3-phase, 400V fungus moisture proofing : 30 Amp.</v>
          </cell>
          <cell r="C1701" t="str">
            <v>Each</v>
          </cell>
          <cell r="D1701" t="str">
            <v>322.40</v>
          </cell>
          <cell r="E1701" t="str">
            <v>3,266.73</v>
          </cell>
          <cell r="F1701" t="str">
            <v>Each</v>
          </cell>
          <cell r="G1701" t="str">
            <v>322.40</v>
          </cell>
          <cell r="H1701">
            <v>3266.73</v>
          </cell>
          <cell r="I1701">
            <v>0</v>
          </cell>
          <cell r="J1701">
            <v>0</v>
          </cell>
          <cell r="K1701">
            <v>0</v>
          </cell>
          <cell r="L1701">
            <v>0</v>
          </cell>
          <cell r="M1701">
            <v>0</v>
          </cell>
          <cell r="N1701">
            <v>0</v>
          </cell>
          <cell r="O1701">
            <v>0</v>
          </cell>
          <cell r="P1701">
            <v>0</v>
          </cell>
          <cell r="Q1701">
            <v>0</v>
          </cell>
          <cell r="R1701">
            <v>0</v>
          </cell>
          <cell r="S1701">
            <v>0</v>
          </cell>
          <cell r="T1701">
            <v>0</v>
          </cell>
          <cell r="U1701">
            <v>0</v>
          </cell>
          <cell r="V1701">
            <v>0</v>
          </cell>
          <cell r="W1701">
            <v>0</v>
          </cell>
          <cell r="X1701">
            <v>0</v>
          </cell>
          <cell r="Y1701">
            <v>0</v>
          </cell>
          <cell r="Z1701">
            <v>0</v>
          </cell>
          <cell r="AA1701">
            <v>0</v>
          </cell>
          <cell r="AB1701">
            <v>0</v>
          </cell>
          <cell r="AC1701">
            <v>0</v>
          </cell>
          <cell r="AD1701">
            <v>0</v>
          </cell>
          <cell r="AE1701">
            <v>0</v>
          </cell>
          <cell r="AF1701">
            <v>0</v>
          </cell>
          <cell r="AG1701">
            <v>0</v>
          </cell>
          <cell r="AH1701">
            <v>0</v>
          </cell>
          <cell r="AI1701">
            <v>0</v>
          </cell>
          <cell r="AJ1701" t="str">
            <v>N</v>
          </cell>
        </row>
        <row r="1702">
          <cell r="A1702" t="str">
            <v>15-70-b</v>
          </cell>
          <cell r="B1702" t="str">
            <v>Supply and Erection transpower auto circuit breaker 3-phase, 400V fungus moisture proofing : 60 Amp.</v>
          </cell>
          <cell r="C1702" t="str">
            <v>Each</v>
          </cell>
          <cell r="D1702" t="str">
            <v>322.40</v>
          </cell>
          <cell r="E1702" t="str">
            <v>4,396.07</v>
          </cell>
          <cell r="F1702" t="str">
            <v>Each</v>
          </cell>
          <cell r="G1702" t="str">
            <v>322.40</v>
          </cell>
          <cell r="H1702">
            <v>4396.07</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0</v>
          </cell>
          <cell r="X1702">
            <v>0</v>
          </cell>
          <cell r="Y1702">
            <v>0</v>
          </cell>
          <cell r="Z1702">
            <v>0</v>
          </cell>
          <cell r="AA1702">
            <v>0</v>
          </cell>
          <cell r="AB1702">
            <v>0</v>
          </cell>
          <cell r="AC1702">
            <v>0</v>
          </cell>
          <cell r="AD1702">
            <v>0</v>
          </cell>
          <cell r="AE1702">
            <v>0</v>
          </cell>
          <cell r="AF1702">
            <v>0</v>
          </cell>
          <cell r="AG1702">
            <v>0</v>
          </cell>
          <cell r="AH1702">
            <v>0</v>
          </cell>
          <cell r="AI1702">
            <v>0</v>
          </cell>
          <cell r="AJ1702" t="str">
            <v>N</v>
          </cell>
        </row>
        <row r="1703">
          <cell r="A1703" t="str">
            <v>15-70-c</v>
          </cell>
          <cell r="B1703" t="str">
            <v>Supply and Erection transpower auto circuit breaker 3-phase, 400V fungus moisture proofing : 100 Amp.</v>
          </cell>
          <cell r="C1703" t="str">
            <v>Each</v>
          </cell>
          <cell r="D1703" t="str">
            <v>382.85</v>
          </cell>
          <cell r="E1703" t="str">
            <v>6,352.18</v>
          </cell>
          <cell r="F1703" t="str">
            <v>Each</v>
          </cell>
          <cell r="G1703" t="str">
            <v>382.85</v>
          </cell>
          <cell r="H1703">
            <v>6352.18</v>
          </cell>
          <cell r="I1703">
            <v>0</v>
          </cell>
          <cell r="J1703">
            <v>0</v>
          </cell>
          <cell r="K1703">
            <v>0</v>
          </cell>
          <cell r="L1703">
            <v>0</v>
          </cell>
          <cell r="M1703">
            <v>0</v>
          </cell>
          <cell r="N1703">
            <v>0</v>
          </cell>
          <cell r="O1703">
            <v>0</v>
          </cell>
          <cell r="P1703">
            <v>0</v>
          </cell>
          <cell r="Q1703">
            <v>0</v>
          </cell>
          <cell r="R1703">
            <v>0</v>
          </cell>
          <cell r="S1703">
            <v>0</v>
          </cell>
          <cell r="T1703">
            <v>0</v>
          </cell>
          <cell r="U1703">
            <v>0</v>
          </cell>
          <cell r="V1703">
            <v>0</v>
          </cell>
          <cell r="W1703">
            <v>0</v>
          </cell>
          <cell r="X1703">
            <v>0</v>
          </cell>
          <cell r="Y1703">
            <v>0</v>
          </cell>
          <cell r="Z1703">
            <v>0</v>
          </cell>
          <cell r="AA1703">
            <v>0</v>
          </cell>
          <cell r="AB1703">
            <v>0</v>
          </cell>
          <cell r="AC1703">
            <v>0</v>
          </cell>
          <cell r="AD1703">
            <v>0</v>
          </cell>
          <cell r="AE1703">
            <v>0</v>
          </cell>
          <cell r="AF1703">
            <v>0</v>
          </cell>
          <cell r="AG1703">
            <v>0</v>
          </cell>
          <cell r="AH1703">
            <v>0</v>
          </cell>
          <cell r="AI1703">
            <v>0</v>
          </cell>
          <cell r="AJ1703" t="str">
            <v>N</v>
          </cell>
        </row>
        <row r="1704">
          <cell r="A1704" t="str">
            <v>15-71-a</v>
          </cell>
          <cell r="B1704" t="str">
            <v>Supply and Erection single phase imported auto circuit breaker 6 Amp.</v>
          </cell>
          <cell r="C1704" t="str">
            <v>Each</v>
          </cell>
          <cell r="D1704" t="str">
            <v>60.45</v>
          </cell>
          <cell r="E1704" t="str">
            <v>475.88</v>
          </cell>
          <cell r="F1704" t="str">
            <v>Each</v>
          </cell>
          <cell r="G1704" t="str">
            <v>60.45</v>
          </cell>
          <cell r="H1704">
            <v>475.88</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cell r="AF1704">
            <v>0</v>
          </cell>
          <cell r="AG1704">
            <v>0</v>
          </cell>
          <cell r="AH1704">
            <v>0</v>
          </cell>
          <cell r="AI1704">
            <v>0</v>
          </cell>
          <cell r="AJ1704" t="str">
            <v>N</v>
          </cell>
        </row>
        <row r="1705">
          <cell r="A1705" t="str">
            <v>15-71-b</v>
          </cell>
          <cell r="B1705" t="str">
            <v>Supply and Erection single phase imported auto circuit breaker 15 Amp.</v>
          </cell>
          <cell r="C1705" t="str">
            <v>Each</v>
          </cell>
          <cell r="D1705" t="str">
            <v>60.45</v>
          </cell>
          <cell r="E1705" t="str">
            <v>574.70</v>
          </cell>
          <cell r="F1705" t="str">
            <v>Each</v>
          </cell>
          <cell r="G1705" t="str">
            <v>60.45</v>
          </cell>
          <cell r="H1705">
            <v>574.70000000000005</v>
          </cell>
          <cell r="I1705">
            <v>0</v>
          </cell>
          <cell r="J1705">
            <v>0</v>
          </cell>
          <cell r="K1705">
            <v>0</v>
          </cell>
          <cell r="L1705">
            <v>0</v>
          </cell>
          <cell r="M1705">
            <v>0</v>
          </cell>
          <cell r="N1705">
            <v>0</v>
          </cell>
          <cell r="O1705">
            <v>0</v>
          </cell>
          <cell r="P1705">
            <v>0</v>
          </cell>
          <cell r="Q1705">
            <v>0</v>
          </cell>
          <cell r="R1705">
            <v>0</v>
          </cell>
          <cell r="S1705">
            <v>0</v>
          </cell>
          <cell r="T1705">
            <v>0</v>
          </cell>
          <cell r="U1705">
            <v>0</v>
          </cell>
          <cell r="V1705">
            <v>0</v>
          </cell>
          <cell r="W1705">
            <v>0</v>
          </cell>
          <cell r="X1705">
            <v>0</v>
          </cell>
          <cell r="Y1705">
            <v>0</v>
          </cell>
          <cell r="Z1705">
            <v>0</v>
          </cell>
          <cell r="AA1705">
            <v>0</v>
          </cell>
          <cell r="AB1705">
            <v>0</v>
          </cell>
          <cell r="AC1705">
            <v>0</v>
          </cell>
          <cell r="AD1705">
            <v>0</v>
          </cell>
          <cell r="AE1705">
            <v>0</v>
          </cell>
          <cell r="AF1705">
            <v>0</v>
          </cell>
          <cell r="AG1705">
            <v>0</v>
          </cell>
          <cell r="AH1705">
            <v>0</v>
          </cell>
          <cell r="AI1705">
            <v>0</v>
          </cell>
          <cell r="AJ1705" t="str">
            <v>N</v>
          </cell>
        </row>
        <row r="1706">
          <cell r="A1706" t="str">
            <v>15-71-c</v>
          </cell>
          <cell r="B1706" t="str">
            <v>Supply and Erection single phase imported auto circuit breaker 20 Amp.</v>
          </cell>
          <cell r="C1706" t="str">
            <v>Each</v>
          </cell>
          <cell r="D1706" t="str">
            <v>60.45</v>
          </cell>
          <cell r="E1706" t="str">
            <v>677.55</v>
          </cell>
          <cell r="F1706" t="str">
            <v>Each</v>
          </cell>
          <cell r="G1706" t="str">
            <v>60.45</v>
          </cell>
          <cell r="H1706">
            <v>677.55</v>
          </cell>
          <cell r="I1706">
            <v>0</v>
          </cell>
          <cell r="J1706">
            <v>0</v>
          </cell>
          <cell r="K1706">
            <v>0</v>
          </cell>
          <cell r="L1706">
            <v>0</v>
          </cell>
          <cell r="M1706">
            <v>0</v>
          </cell>
          <cell r="N1706">
            <v>0</v>
          </cell>
          <cell r="O1706">
            <v>0</v>
          </cell>
          <cell r="P1706">
            <v>0</v>
          </cell>
          <cell r="Q1706">
            <v>0</v>
          </cell>
          <cell r="R1706">
            <v>0</v>
          </cell>
          <cell r="S1706">
            <v>0</v>
          </cell>
          <cell r="T1706">
            <v>0</v>
          </cell>
          <cell r="U1706">
            <v>0</v>
          </cell>
          <cell r="V1706">
            <v>0</v>
          </cell>
          <cell r="W1706">
            <v>0</v>
          </cell>
          <cell r="X1706">
            <v>0</v>
          </cell>
          <cell r="Y1706">
            <v>0</v>
          </cell>
          <cell r="Z1706">
            <v>0</v>
          </cell>
          <cell r="AA1706">
            <v>0</v>
          </cell>
          <cell r="AB1706">
            <v>0</v>
          </cell>
          <cell r="AC1706">
            <v>0</v>
          </cell>
          <cell r="AD1706">
            <v>0</v>
          </cell>
          <cell r="AE1706">
            <v>0</v>
          </cell>
          <cell r="AF1706">
            <v>0</v>
          </cell>
          <cell r="AG1706">
            <v>0</v>
          </cell>
          <cell r="AH1706">
            <v>0</v>
          </cell>
          <cell r="AI1706">
            <v>0</v>
          </cell>
          <cell r="AJ1706" t="str">
            <v>N</v>
          </cell>
        </row>
        <row r="1707">
          <cell r="A1707" t="str">
            <v>15-71-d</v>
          </cell>
          <cell r="B1707" t="str">
            <v>Supply and Erection single phase imported auto circuit breaker 30 Amp.</v>
          </cell>
          <cell r="C1707" t="str">
            <v>Each</v>
          </cell>
          <cell r="D1707" t="str">
            <v>60.45</v>
          </cell>
          <cell r="E1707" t="str">
            <v>877.20</v>
          </cell>
          <cell r="F1707" t="str">
            <v>Each</v>
          </cell>
          <cell r="G1707" t="str">
            <v>60.45</v>
          </cell>
          <cell r="H1707">
            <v>877.2</v>
          </cell>
          <cell r="I1707">
            <v>0</v>
          </cell>
          <cell r="J1707">
            <v>0</v>
          </cell>
          <cell r="K1707">
            <v>0</v>
          </cell>
          <cell r="L1707">
            <v>0</v>
          </cell>
          <cell r="M1707">
            <v>0</v>
          </cell>
          <cell r="N1707">
            <v>0</v>
          </cell>
          <cell r="O1707">
            <v>0</v>
          </cell>
          <cell r="P1707">
            <v>0</v>
          </cell>
          <cell r="Q1707">
            <v>0</v>
          </cell>
          <cell r="R1707">
            <v>0</v>
          </cell>
          <cell r="S1707">
            <v>0</v>
          </cell>
          <cell r="T1707">
            <v>0</v>
          </cell>
          <cell r="U1707">
            <v>0</v>
          </cell>
          <cell r="V1707">
            <v>0</v>
          </cell>
          <cell r="W1707">
            <v>0</v>
          </cell>
          <cell r="X1707">
            <v>0</v>
          </cell>
          <cell r="Y1707">
            <v>0</v>
          </cell>
          <cell r="Z1707">
            <v>0</v>
          </cell>
          <cell r="AA1707">
            <v>0</v>
          </cell>
          <cell r="AB1707">
            <v>0</v>
          </cell>
          <cell r="AC1707">
            <v>0</v>
          </cell>
          <cell r="AD1707">
            <v>0</v>
          </cell>
          <cell r="AE1707">
            <v>0</v>
          </cell>
          <cell r="AF1707">
            <v>0</v>
          </cell>
          <cell r="AG1707">
            <v>0</v>
          </cell>
          <cell r="AH1707">
            <v>0</v>
          </cell>
          <cell r="AI1707">
            <v>0</v>
          </cell>
          <cell r="AJ1707" t="str">
            <v>N</v>
          </cell>
        </row>
        <row r="1708">
          <cell r="A1708" t="str">
            <v>15-72-a</v>
          </cell>
          <cell r="B1708" t="str">
            <v>Supply and Erection of bus bars for 500 volts 3 phase AC S/W 4 copper bars 40 Amp with bar size 1 1/2" X 1/8"</v>
          </cell>
          <cell r="C1708" t="str">
            <v>Each</v>
          </cell>
          <cell r="D1708" t="str">
            <v>775.00</v>
          </cell>
          <cell r="E1708" t="str">
            <v>6,757.24</v>
          </cell>
          <cell r="F1708" t="str">
            <v>Each</v>
          </cell>
          <cell r="G1708" t="str">
            <v>775.00</v>
          </cell>
          <cell r="H1708">
            <v>6757.24</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0</v>
          </cell>
          <cell r="AC1708">
            <v>0</v>
          </cell>
          <cell r="AD1708">
            <v>0</v>
          </cell>
          <cell r="AE1708">
            <v>0</v>
          </cell>
          <cell r="AF1708">
            <v>0</v>
          </cell>
          <cell r="AG1708">
            <v>0</v>
          </cell>
          <cell r="AH1708">
            <v>0</v>
          </cell>
          <cell r="AI1708">
            <v>0</v>
          </cell>
          <cell r="AJ1708" t="str">
            <v>N</v>
          </cell>
        </row>
        <row r="1709">
          <cell r="A1709" t="str">
            <v>15-72-b</v>
          </cell>
          <cell r="B1709" t="str">
            <v>Supply and Erection of bus bars 500 volts 3 phase AC supply with 4 copper bars - 100 Amp with bar size1 1 1/2" X 1/8"</v>
          </cell>
          <cell r="C1709" t="str">
            <v>Each</v>
          </cell>
          <cell r="D1709" t="str">
            <v>775.00</v>
          </cell>
          <cell r="E1709" t="str">
            <v>6,775.39</v>
          </cell>
          <cell r="F1709" t="str">
            <v>Each</v>
          </cell>
          <cell r="G1709" t="str">
            <v>775.00</v>
          </cell>
          <cell r="H1709">
            <v>6775.39</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cell r="AF1709">
            <v>0</v>
          </cell>
          <cell r="AG1709">
            <v>0</v>
          </cell>
          <cell r="AH1709">
            <v>0</v>
          </cell>
          <cell r="AI1709">
            <v>0</v>
          </cell>
          <cell r="AJ1709" t="str">
            <v>N</v>
          </cell>
        </row>
        <row r="1710">
          <cell r="A1710" t="str">
            <v>15-72-c</v>
          </cell>
          <cell r="B1710" t="str">
            <v>Supply and Erection of bus bars 500 volts 3 phase AC supply with 4 copper bars - 200 Amp with bar size 2"X 1/8"</v>
          </cell>
          <cell r="C1710" t="str">
            <v>Each</v>
          </cell>
          <cell r="D1710" t="str">
            <v>1,364.00</v>
          </cell>
          <cell r="E1710" t="str">
            <v>7,382.54</v>
          </cell>
          <cell r="F1710" t="str">
            <v>Each</v>
          </cell>
          <cell r="G1710" t="str">
            <v>1,364.00</v>
          </cell>
          <cell r="H1710">
            <v>7382.54</v>
          </cell>
          <cell r="I1710">
            <v>0</v>
          </cell>
          <cell r="J1710">
            <v>0</v>
          </cell>
          <cell r="K1710">
            <v>0</v>
          </cell>
          <cell r="L1710">
            <v>0</v>
          </cell>
          <cell r="M1710">
            <v>0</v>
          </cell>
          <cell r="N1710">
            <v>0</v>
          </cell>
          <cell r="O1710">
            <v>0</v>
          </cell>
          <cell r="P1710">
            <v>0</v>
          </cell>
          <cell r="Q1710">
            <v>0</v>
          </cell>
          <cell r="R1710">
            <v>0</v>
          </cell>
          <cell r="S1710">
            <v>0</v>
          </cell>
          <cell r="T1710">
            <v>0</v>
          </cell>
          <cell r="U1710">
            <v>0</v>
          </cell>
          <cell r="V1710">
            <v>0</v>
          </cell>
          <cell r="W1710">
            <v>0</v>
          </cell>
          <cell r="X1710">
            <v>0</v>
          </cell>
          <cell r="Y1710">
            <v>0</v>
          </cell>
          <cell r="Z1710">
            <v>0</v>
          </cell>
          <cell r="AA1710">
            <v>0</v>
          </cell>
          <cell r="AB1710">
            <v>0</v>
          </cell>
          <cell r="AC1710">
            <v>0</v>
          </cell>
          <cell r="AD1710">
            <v>0</v>
          </cell>
          <cell r="AE1710">
            <v>0</v>
          </cell>
          <cell r="AF1710">
            <v>0</v>
          </cell>
          <cell r="AG1710">
            <v>0</v>
          </cell>
          <cell r="AH1710">
            <v>0</v>
          </cell>
          <cell r="AI1710">
            <v>0</v>
          </cell>
          <cell r="AJ1710" t="str">
            <v>N</v>
          </cell>
        </row>
        <row r="1711">
          <cell r="A1711" t="str">
            <v>15-72-d</v>
          </cell>
          <cell r="B1711" t="str">
            <v>Supply and Erection of bus bars 500 volts 3 phase AC supply with 4 copper bars - 300 Amp with bar zise 2" X 3/16"</v>
          </cell>
          <cell r="C1711" t="str">
            <v>Each</v>
          </cell>
          <cell r="D1711" t="str">
            <v>1,658.50</v>
          </cell>
          <cell r="E1711" t="str">
            <v>7,695.19</v>
          </cell>
          <cell r="F1711" t="str">
            <v>Each</v>
          </cell>
          <cell r="G1711" t="str">
            <v>1,658.50</v>
          </cell>
          <cell r="H1711">
            <v>7695.19</v>
          </cell>
          <cell r="I1711">
            <v>0</v>
          </cell>
          <cell r="J1711">
            <v>0</v>
          </cell>
          <cell r="K1711">
            <v>0</v>
          </cell>
          <cell r="L1711">
            <v>0</v>
          </cell>
          <cell r="M1711">
            <v>0</v>
          </cell>
          <cell r="N1711">
            <v>0</v>
          </cell>
          <cell r="O1711">
            <v>0</v>
          </cell>
          <cell r="P1711">
            <v>0</v>
          </cell>
          <cell r="Q1711">
            <v>0</v>
          </cell>
          <cell r="R1711">
            <v>0</v>
          </cell>
          <cell r="S1711">
            <v>0</v>
          </cell>
          <cell r="T1711">
            <v>0</v>
          </cell>
          <cell r="U1711">
            <v>0</v>
          </cell>
          <cell r="V1711">
            <v>0</v>
          </cell>
          <cell r="W1711">
            <v>0</v>
          </cell>
          <cell r="X1711">
            <v>0</v>
          </cell>
          <cell r="Y1711">
            <v>0</v>
          </cell>
          <cell r="Z1711">
            <v>0</v>
          </cell>
          <cell r="AA1711">
            <v>0</v>
          </cell>
          <cell r="AB1711">
            <v>0</v>
          </cell>
          <cell r="AC1711">
            <v>0</v>
          </cell>
          <cell r="AD1711">
            <v>0</v>
          </cell>
          <cell r="AE1711">
            <v>0</v>
          </cell>
          <cell r="AF1711">
            <v>0</v>
          </cell>
          <cell r="AG1711">
            <v>0</v>
          </cell>
          <cell r="AH1711">
            <v>0</v>
          </cell>
          <cell r="AI1711">
            <v>0</v>
          </cell>
          <cell r="AJ1711" t="str">
            <v>N</v>
          </cell>
        </row>
        <row r="1712">
          <cell r="A1712" t="str">
            <v>15-72-e</v>
          </cell>
          <cell r="B1712" t="str">
            <v>Supply and Erection of bus bars 500 volts 3 phase AC supply with 4 copper bars - 500 Amp with zise 2" X 1/4"</v>
          </cell>
          <cell r="C1712" t="str">
            <v>Each</v>
          </cell>
          <cell r="D1712" t="str">
            <v>1,922.00</v>
          </cell>
          <cell r="E1712" t="str">
            <v>8,460.84</v>
          </cell>
          <cell r="F1712" t="str">
            <v>Each</v>
          </cell>
          <cell r="G1712" t="str">
            <v>1,922.00</v>
          </cell>
          <cell r="H1712">
            <v>8460.84</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0</v>
          </cell>
          <cell r="W1712">
            <v>0</v>
          </cell>
          <cell r="X1712">
            <v>0</v>
          </cell>
          <cell r="Y1712">
            <v>0</v>
          </cell>
          <cell r="Z1712">
            <v>0</v>
          </cell>
          <cell r="AA1712">
            <v>0</v>
          </cell>
          <cell r="AB1712">
            <v>0</v>
          </cell>
          <cell r="AC1712">
            <v>0</v>
          </cell>
          <cell r="AD1712">
            <v>0</v>
          </cell>
          <cell r="AE1712">
            <v>0</v>
          </cell>
          <cell r="AF1712">
            <v>0</v>
          </cell>
          <cell r="AG1712">
            <v>0</v>
          </cell>
          <cell r="AH1712">
            <v>0</v>
          </cell>
          <cell r="AI1712">
            <v>0</v>
          </cell>
          <cell r="AJ1712" t="str">
            <v>N</v>
          </cell>
        </row>
        <row r="1713">
          <cell r="A1713" t="str">
            <v>15-73-a</v>
          </cell>
          <cell r="B1713" t="str">
            <v>Supply and Erection of bracket of channel 3" X 1 1/2" X 1/4" section 2' long for 2 lines</v>
          </cell>
          <cell r="C1713" t="str">
            <v>Each</v>
          </cell>
          <cell r="D1713" t="str">
            <v>143.84</v>
          </cell>
          <cell r="E1713" t="str">
            <v>415.65</v>
          </cell>
          <cell r="F1713" t="str">
            <v>Each</v>
          </cell>
          <cell r="G1713" t="str">
            <v>143.84</v>
          </cell>
          <cell r="H1713">
            <v>415.65</v>
          </cell>
          <cell r="I1713">
            <v>0</v>
          </cell>
          <cell r="J1713">
            <v>0</v>
          </cell>
          <cell r="K1713">
            <v>0</v>
          </cell>
          <cell r="L1713">
            <v>0</v>
          </cell>
          <cell r="M1713">
            <v>0</v>
          </cell>
          <cell r="N1713">
            <v>0</v>
          </cell>
          <cell r="O1713">
            <v>0</v>
          </cell>
          <cell r="P1713">
            <v>0</v>
          </cell>
          <cell r="Q1713">
            <v>0</v>
          </cell>
          <cell r="R1713">
            <v>0</v>
          </cell>
          <cell r="S1713">
            <v>0</v>
          </cell>
          <cell r="T1713">
            <v>0</v>
          </cell>
          <cell r="U1713">
            <v>0</v>
          </cell>
          <cell r="V1713">
            <v>0</v>
          </cell>
          <cell r="W1713">
            <v>0</v>
          </cell>
          <cell r="X1713">
            <v>0</v>
          </cell>
          <cell r="Y1713">
            <v>0</v>
          </cell>
          <cell r="Z1713">
            <v>0</v>
          </cell>
          <cell r="AA1713">
            <v>0</v>
          </cell>
          <cell r="AB1713">
            <v>0</v>
          </cell>
          <cell r="AC1713">
            <v>0</v>
          </cell>
          <cell r="AD1713">
            <v>0</v>
          </cell>
          <cell r="AE1713">
            <v>0</v>
          </cell>
          <cell r="AF1713">
            <v>0</v>
          </cell>
          <cell r="AG1713">
            <v>0</v>
          </cell>
          <cell r="AH1713">
            <v>0</v>
          </cell>
          <cell r="AI1713">
            <v>0</v>
          </cell>
          <cell r="AJ1713" t="str">
            <v>N</v>
          </cell>
        </row>
        <row r="1714">
          <cell r="A1714" t="str">
            <v>15-73-b</v>
          </cell>
          <cell r="B1714" t="str">
            <v>Supply and Erection of bracket of MS channel 3" X 1 1/2" X 1/4" Section:- 4' long for 4 lines</v>
          </cell>
          <cell r="C1714" t="str">
            <v>Each</v>
          </cell>
          <cell r="D1714" t="str">
            <v>181.04</v>
          </cell>
          <cell r="E1714" t="str">
            <v>678.40</v>
          </cell>
          <cell r="F1714" t="str">
            <v>Each</v>
          </cell>
          <cell r="G1714" t="str">
            <v>181.04</v>
          </cell>
          <cell r="H1714">
            <v>678.4</v>
          </cell>
          <cell r="I1714">
            <v>0</v>
          </cell>
          <cell r="J1714">
            <v>0</v>
          </cell>
          <cell r="K1714">
            <v>0</v>
          </cell>
          <cell r="L1714">
            <v>0</v>
          </cell>
          <cell r="M1714">
            <v>0</v>
          </cell>
          <cell r="N1714">
            <v>0</v>
          </cell>
          <cell r="O1714">
            <v>0</v>
          </cell>
          <cell r="P1714">
            <v>0</v>
          </cell>
          <cell r="Q1714">
            <v>0</v>
          </cell>
          <cell r="R1714">
            <v>0</v>
          </cell>
          <cell r="S1714">
            <v>0</v>
          </cell>
          <cell r="T1714">
            <v>0</v>
          </cell>
          <cell r="U1714">
            <v>0</v>
          </cell>
          <cell r="V1714">
            <v>0</v>
          </cell>
          <cell r="W1714">
            <v>0</v>
          </cell>
          <cell r="X1714">
            <v>0</v>
          </cell>
          <cell r="Y1714">
            <v>0</v>
          </cell>
          <cell r="Z1714">
            <v>0</v>
          </cell>
          <cell r="AA1714">
            <v>0</v>
          </cell>
          <cell r="AB1714">
            <v>0</v>
          </cell>
          <cell r="AC1714">
            <v>0</v>
          </cell>
          <cell r="AD1714">
            <v>0</v>
          </cell>
          <cell r="AE1714">
            <v>0</v>
          </cell>
          <cell r="AF1714">
            <v>0</v>
          </cell>
          <cell r="AG1714">
            <v>0</v>
          </cell>
          <cell r="AH1714">
            <v>0</v>
          </cell>
          <cell r="AI1714">
            <v>0</v>
          </cell>
          <cell r="AJ1714" t="str">
            <v>N</v>
          </cell>
        </row>
        <row r="1715">
          <cell r="A1715" t="str">
            <v>15-74</v>
          </cell>
          <cell r="B1715" t="str">
            <v>Supply and Erection of anchor rod honley type for poles i/e clamps &amp; 7/13 SWG stay wire straning screws PCC 1:3:6.</v>
          </cell>
          <cell r="C1715" t="str">
            <v>Rft</v>
          </cell>
          <cell r="D1715" t="str">
            <v>6.43</v>
          </cell>
          <cell r="E1715" t="str">
            <v>91.98</v>
          </cell>
          <cell r="F1715" t="str">
            <v>m</v>
          </cell>
          <cell r="G1715" t="str">
            <v>21.09</v>
          </cell>
          <cell r="H1715">
            <v>301.76</v>
          </cell>
          <cell r="I1715">
            <v>0</v>
          </cell>
          <cell r="J1715">
            <v>0</v>
          </cell>
          <cell r="K1715">
            <v>0</v>
          </cell>
          <cell r="L1715">
            <v>0</v>
          </cell>
          <cell r="M1715">
            <v>0</v>
          </cell>
          <cell r="N1715">
            <v>0</v>
          </cell>
          <cell r="O1715">
            <v>0</v>
          </cell>
          <cell r="P1715">
            <v>0</v>
          </cell>
          <cell r="Q1715">
            <v>0</v>
          </cell>
          <cell r="R1715">
            <v>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cell r="AF1715">
            <v>0</v>
          </cell>
          <cell r="AG1715">
            <v>0</v>
          </cell>
          <cell r="AH1715">
            <v>0</v>
          </cell>
          <cell r="AI1715">
            <v>0</v>
          </cell>
          <cell r="AJ1715" t="str">
            <v>N</v>
          </cell>
        </row>
        <row r="1716">
          <cell r="A1716" t="str">
            <v>15-75-a</v>
          </cell>
          <cell r="B1716" t="str">
            <v>Supply and Erection cubical type factory fabricated floor/wall mounting steel main board comp. : On surface</v>
          </cell>
          <cell r="C1716" t="str">
            <v>SFT</v>
          </cell>
          <cell r="D1716" t="str">
            <v>2,015.00</v>
          </cell>
          <cell r="E1716" t="str">
            <v>4,798.00</v>
          </cell>
          <cell r="F1716" t="str">
            <v>m2</v>
          </cell>
          <cell r="G1716" t="str">
            <v>21,681.40</v>
          </cell>
          <cell r="H1716">
            <v>51626.48</v>
          </cell>
          <cell r="I1716">
            <v>0</v>
          </cell>
          <cell r="J1716">
            <v>0</v>
          </cell>
          <cell r="K1716">
            <v>0</v>
          </cell>
          <cell r="L1716">
            <v>0</v>
          </cell>
          <cell r="M1716">
            <v>0</v>
          </cell>
          <cell r="N1716">
            <v>0</v>
          </cell>
          <cell r="O1716">
            <v>0</v>
          </cell>
          <cell r="P1716">
            <v>0</v>
          </cell>
          <cell r="Q1716">
            <v>0</v>
          </cell>
          <cell r="R1716">
            <v>0</v>
          </cell>
          <cell r="S1716">
            <v>0</v>
          </cell>
          <cell r="T1716">
            <v>0</v>
          </cell>
          <cell r="U1716">
            <v>0</v>
          </cell>
          <cell r="V1716">
            <v>0</v>
          </cell>
          <cell r="W1716">
            <v>0</v>
          </cell>
          <cell r="X1716">
            <v>0</v>
          </cell>
          <cell r="Y1716">
            <v>0</v>
          </cell>
          <cell r="Z1716">
            <v>0</v>
          </cell>
          <cell r="AA1716">
            <v>0</v>
          </cell>
          <cell r="AB1716">
            <v>0</v>
          </cell>
          <cell r="AC1716">
            <v>0</v>
          </cell>
          <cell r="AD1716">
            <v>0</v>
          </cell>
          <cell r="AE1716">
            <v>0</v>
          </cell>
          <cell r="AF1716">
            <v>0</v>
          </cell>
          <cell r="AG1716">
            <v>0</v>
          </cell>
          <cell r="AH1716">
            <v>0</v>
          </cell>
          <cell r="AI1716">
            <v>0</v>
          </cell>
          <cell r="AJ1716" t="str">
            <v>N</v>
          </cell>
        </row>
        <row r="1717">
          <cell r="A1717" t="str">
            <v>15-75-b</v>
          </cell>
          <cell r="B1717" t="str">
            <v>Supply and Erection cubical type factory fabricated floor/wall mounting steel main board comp. : Recessed</v>
          </cell>
          <cell r="C1717" t="str">
            <v>SFT</v>
          </cell>
          <cell r="D1717" t="str">
            <v>2,337.40</v>
          </cell>
          <cell r="E1717" t="str">
            <v>5,120.40</v>
          </cell>
          <cell r="F1717" t="str">
            <v>m2</v>
          </cell>
          <cell r="G1717" t="str">
            <v>25,150.42</v>
          </cell>
          <cell r="H1717">
            <v>55095.5</v>
          </cell>
          <cell r="I1717">
            <v>0</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0</v>
          </cell>
          <cell r="AE1717">
            <v>0</v>
          </cell>
          <cell r="AF1717">
            <v>0</v>
          </cell>
          <cell r="AG1717">
            <v>0</v>
          </cell>
          <cell r="AH1717">
            <v>0</v>
          </cell>
          <cell r="AI1717">
            <v>0</v>
          </cell>
          <cell r="AJ1717" t="str">
            <v>N</v>
          </cell>
        </row>
        <row r="1718">
          <cell r="A1718" t="str">
            <v>15-76-a</v>
          </cell>
          <cell r="B1718" t="str">
            <v>Flouresent tube lights fitting 2.5x2.5 feet square type suitable for fixing in recess or direct on complete with 4 Nos 2 ft 20 watts tubes, chokes, starters, holders complete in all respect in steel body.</v>
          </cell>
          <cell r="C1718" t="str">
            <v>Each</v>
          </cell>
          <cell r="D1718" t="str">
            <v>186.00</v>
          </cell>
          <cell r="E1718" t="str">
            <v>3,350.15</v>
          </cell>
          <cell r="F1718" t="str">
            <v>Each</v>
          </cell>
          <cell r="G1718" t="str">
            <v>186.00</v>
          </cell>
          <cell r="H1718">
            <v>3350.15</v>
          </cell>
          <cell r="I1718">
            <v>0</v>
          </cell>
          <cell r="J1718">
            <v>0</v>
          </cell>
          <cell r="K1718">
            <v>0</v>
          </cell>
          <cell r="L1718">
            <v>0</v>
          </cell>
          <cell r="M1718">
            <v>0</v>
          </cell>
          <cell r="N1718">
            <v>0</v>
          </cell>
          <cell r="O1718">
            <v>0</v>
          </cell>
          <cell r="P1718">
            <v>0</v>
          </cell>
          <cell r="Q1718">
            <v>0</v>
          </cell>
          <cell r="R1718">
            <v>0</v>
          </cell>
          <cell r="S1718">
            <v>0</v>
          </cell>
          <cell r="T1718">
            <v>0</v>
          </cell>
          <cell r="U1718">
            <v>0</v>
          </cell>
          <cell r="V1718">
            <v>0</v>
          </cell>
          <cell r="W1718">
            <v>0</v>
          </cell>
          <cell r="X1718">
            <v>0</v>
          </cell>
          <cell r="Y1718">
            <v>0</v>
          </cell>
          <cell r="Z1718">
            <v>0</v>
          </cell>
          <cell r="AA1718">
            <v>0</v>
          </cell>
          <cell r="AB1718">
            <v>0</v>
          </cell>
          <cell r="AC1718">
            <v>0</v>
          </cell>
          <cell r="AD1718">
            <v>0</v>
          </cell>
          <cell r="AE1718">
            <v>0</v>
          </cell>
          <cell r="AF1718">
            <v>0</v>
          </cell>
          <cell r="AG1718">
            <v>0</v>
          </cell>
          <cell r="AH1718">
            <v>0</v>
          </cell>
          <cell r="AI1718">
            <v>0</v>
          </cell>
          <cell r="AJ1718" t="str">
            <v>N</v>
          </cell>
        </row>
        <row r="1719">
          <cell r="A1719" t="str">
            <v>15-76-b</v>
          </cell>
          <cell r="B1719" t="str">
            <v>Supply and Fixing of fluoresent tube fitting rectanglular box types housing made of 22 SWG stave enamelled steel sheet having spring load inner frame attachement with acrylic or polythene complete with 2 No 4 ft 40 watts.</v>
          </cell>
          <cell r="C1719" t="str">
            <v>each</v>
          </cell>
          <cell r="D1719" t="str">
            <v>186.00</v>
          </cell>
          <cell r="E1719" t="str">
            <v>2,775.40</v>
          </cell>
          <cell r="F1719" t="str">
            <v>Each</v>
          </cell>
          <cell r="G1719" t="str">
            <v>186.00</v>
          </cell>
          <cell r="H1719">
            <v>2775.4</v>
          </cell>
          <cell r="I1719">
            <v>0</v>
          </cell>
          <cell r="J1719">
            <v>0</v>
          </cell>
          <cell r="K1719">
            <v>0</v>
          </cell>
          <cell r="L1719">
            <v>0</v>
          </cell>
          <cell r="M1719">
            <v>0</v>
          </cell>
          <cell r="N1719">
            <v>0</v>
          </cell>
          <cell r="O1719">
            <v>0</v>
          </cell>
          <cell r="P1719">
            <v>0</v>
          </cell>
          <cell r="Q1719">
            <v>0</v>
          </cell>
          <cell r="R1719">
            <v>0</v>
          </cell>
          <cell r="S1719">
            <v>0</v>
          </cell>
          <cell r="T1719">
            <v>0</v>
          </cell>
          <cell r="U1719">
            <v>0</v>
          </cell>
          <cell r="V1719">
            <v>0</v>
          </cell>
          <cell r="W1719">
            <v>0</v>
          </cell>
          <cell r="X1719">
            <v>0</v>
          </cell>
          <cell r="Y1719">
            <v>0</v>
          </cell>
          <cell r="Z1719">
            <v>0</v>
          </cell>
          <cell r="AA1719">
            <v>0</v>
          </cell>
          <cell r="AB1719">
            <v>0</v>
          </cell>
          <cell r="AC1719">
            <v>0</v>
          </cell>
          <cell r="AD1719">
            <v>0</v>
          </cell>
          <cell r="AE1719">
            <v>0</v>
          </cell>
          <cell r="AF1719">
            <v>0</v>
          </cell>
          <cell r="AG1719">
            <v>0</v>
          </cell>
          <cell r="AH1719">
            <v>0</v>
          </cell>
          <cell r="AI1719">
            <v>0</v>
          </cell>
          <cell r="AJ1719" t="str">
            <v>N</v>
          </cell>
        </row>
        <row r="1720">
          <cell r="A1720" t="str">
            <v>15-77-a</v>
          </cell>
          <cell r="B1720" t="str">
            <v xml:space="preserve">Supply and Fixing electric AC exhuast/fresh air circulation(double way) 220/230 single phase plastic frame body and blade complete 8"x8" </v>
          </cell>
          <cell r="C1720" t="str">
            <v>each</v>
          </cell>
          <cell r="D1720" t="str">
            <v>260.40</v>
          </cell>
          <cell r="E1720" t="str">
            <v>2,311.66</v>
          </cell>
          <cell r="F1720" t="str">
            <v>Each</v>
          </cell>
          <cell r="G1720" t="str">
            <v>260.40</v>
          </cell>
          <cell r="H1720">
            <v>2311.67</v>
          </cell>
          <cell r="I1720">
            <v>0</v>
          </cell>
          <cell r="J1720">
            <v>0</v>
          </cell>
          <cell r="K1720">
            <v>0</v>
          </cell>
          <cell r="L1720">
            <v>0</v>
          </cell>
          <cell r="M1720">
            <v>0</v>
          </cell>
          <cell r="N1720">
            <v>0</v>
          </cell>
          <cell r="O1720">
            <v>0</v>
          </cell>
          <cell r="P1720">
            <v>0</v>
          </cell>
          <cell r="Q1720">
            <v>0</v>
          </cell>
          <cell r="R1720">
            <v>0</v>
          </cell>
          <cell r="S1720">
            <v>0</v>
          </cell>
          <cell r="T1720">
            <v>0</v>
          </cell>
          <cell r="U1720">
            <v>0</v>
          </cell>
          <cell r="V1720">
            <v>0</v>
          </cell>
          <cell r="W1720">
            <v>0</v>
          </cell>
          <cell r="X1720">
            <v>0</v>
          </cell>
          <cell r="Y1720">
            <v>0</v>
          </cell>
          <cell r="Z1720">
            <v>0</v>
          </cell>
          <cell r="AA1720">
            <v>0</v>
          </cell>
          <cell r="AB1720">
            <v>0</v>
          </cell>
          <cell r="AC1720">
            <v>0</v>
          </cell>
          <cell r="AD1720">
            <v>0</v>
          </cell>
          <cell r="AE1720">
            <v>0</v>
          </cell>
          <cell r="AF1720">
            <v>0</v>
          </cell>
          <cell r="AG1720">
            <v>0</v>
          </cell>
          <cell r="AH1720">
            <v>0</v>
          </cell>
          <cell r="AI1720">
            <v>0</v>
          </cell>
          <cell r="AJ1720" t="str">
            <v>N</v>
          </cell>
        </row>
        <row r="1721">
          <cell r="A1721" t="str">
            <v>15-77-b</v>
          </cell>
          <cell r="B1721" t="str">
            <v>Supply and Fixing electric AC exhuast/fresh air circulation(double way) 220/230 single phase plastic frame body and blade complete 10"x10" .</v>
          </cell>
          <cell r="C1721" t="str">
            <v>each</v>
          </cell>
          <cell r="D1721" t="str">
            <v>260.40</v>
          </cell>
          <cell r="E1721" t="str">
            <v>2,724.61</v>
          </cell>
          <cell r="F1721" t="str">
            <v>Each</v>
          </cell>
          <cell r="G1721" t="str">
            <v>260.40</v>
          </cell>
          <cell r="H1721">
            <v>2724.61</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cell r="AF1721">
            <v>0</v>
          </cell>
          <cell r="AG1721">
            <v>0</v>
          </cell>
          <cell r="AH1721">
            <v>0</v>
          </cell>
          <cell r="AI1721">
            <v>0</v>
          </cell>
          <cell r="AJ1721" t="str">
            <v>N</v>
          </cell>
        </row>
        <row r="1722">
          <cell r="A1722" t="str">
            <v>15-77-c</v>
          </cell>
          <cell r="B1722" t="str">
            <v>Supply and fixing electric AC exhaust/fresh air circulation(Double way) 220/23 0 single phase plastic frame body and blade complete 12"x12"</v>
          </cell>
          <cell r="C1722" t="str">
            <v>each</v>
          </cell>
          <cell r="D1722" t="str">
            <v>96.72</v>
          </cell>
          <cell r="E1722" t="str">
            <v>2,770.36</v>
          </cell>
          <cell r="F1722" t="str">
            <v>Each</v>
          </cell>
          <cell r="G1722" t="str">
            <v>96.72</v>
          </cell>
          <cell r="H1722">
            <v>2770.36</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cell r="AF1722">
            <v>0</v>
          </cell>
          <cell r="AG1722">
            <v>0</v>
          </cell>
          <cell r="AH1722">
            <v>0</v>
          </cell>
          <cell r="AI1722">
            <v>0</v>
          </cell>
          <cell r="AJ1722" t="str">
            <v>N</v>
          </cell>
        </row>
        <row r="1723">
          <cell r="A1723" t="str">
            <v>15-78</v>
          </cell>
          <cell r="B1723" t="str">
            <v>Supply and Fixing bracket fan pak made complete</v>
          </cell>
          <cell r="C1723" t="str">
            <v>each</v>
          </cell>
          <cell r="D1723" t="str">
            <v>148.80</v>
          </cell>
          <cell r="E1723" t="str">
            <v>3,173.80</v>
          </cell>
          <cell r="F1723" t="str">
            <v>Each</v>
          </cell>
          <cell r="G1723" t="str">
            <v>148.80</v>
          </cell>
          <cell r="H1723">
            <v>3173.8</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cell r="AF1723">
            <v>0</v>
          </cell>
          <cell r="AG1723">
            <v>0</v>
          </cell>
          <cell r="AH1723">
            <v>0</v>
          </cell>
          <cell r="AI1723">
            <v>0</v>
          </cell>
          <cell r="AJ1723" t="str">
            <v>N</v>
          </cell>
        </row>
        <row r="1724">
          <cell r="A1724" t="str">
            <v>15-79-a</v>
          </cell>
          <cell r="B1724" t="str">
            <v>Supply and Fixing PVC conduit for surface wiring (dura duct) 1/2" including all charges for nail screws etc</v>
          </cell>
          <cell r="C1724" t="str">
            <v>Rft</v>
          </cell>
          <cell r="D1724" t="str">
            <v>6.80</v>
          </cell>
          <cell r="E1724" t="str">
            <v>12.55</v>
          </cell>
          <cell r="F1724" t="str">
            <v>m</v>
          </cell>
          <cell r="G1724" t="str">
            <v>22.33</v>
          </cell>
          <cell r="H1724">
            <v>41.18</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cell r="AF1724">
            <v>0</v>
          </cell>
          <cell r="AG1724">
            <v>0</v>
          </cell>
          <cell r="AH1724">
            <v>0</v>
          </cell>
          <cell r="AI1724">
            <v>0</v>
          </cell>
          <cell r="AJ1724" t="str">
            <v>N</v>
          </cell>
        </row>
        <row r="1725">
          <cell r="A1725" t="str">
            <v>15-79-b</v>
          </cell>
          <cell r="B1725" t="str">
            <v>PVC conduit for surface wiring (dura duct) 1" including all charges for nail screws etc complete</v>
          </cell>
          <cell r="C1725" t="str">
            <v>Rft</v>
          </cell>
          <cell r="D1725" t="str">
            <v>6.80</v>
          </cell>
          <cell r="E1725" t="str">
            <v>15.40</v>
          </cell>
          <cell r="F1725" t="str">
            <v>m</v>
          </cell>
          <cell r="G1725" t="str">
            <v>22.33</v>
          </cell>
          <cell r="H1725">
            <v>50.51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cell r="AF1725">
            <v>0</v>
          </cell>
          <cell r="AG1725">
            <v>0</v>
          </cell>
          <cell r="AH1725">
            <v>0</v>
          </cell>
          <cell r="AI1725">
            <v>0</v>
          </cell>
          <cell r="AJ1725" t="str">
            <v>N</v>
          </cell>
        </row>
        <row r="1726">
          <cell r="A1726" t="str">
            <v>15-79-c</v>
          </cell>
          <cell r="B1726" t="str">
            <v>PVC conduit for surface wiring (dura duct) 1.5" including all charges for nail screws etc complete</v>
          </cell>
          <cell r="C1726" t="str">
            <v>Rft</v>
          </cell>
          <cell r="D1726" t="str">
            <v>6.80</v>
          </cell>
          <cell r="E1726" t="str">
            <v>22.41</v>
          </cell>
          <cell r="F1726" t="str">
            <v>m</v>
          </cell>
          <cell r="G1726" t="str">
            <v>22.33</v>
          </cell>
          <cell r="H1726">
            <v>73.540000000000006</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cell r="AF1726">
            <v>0</v>
          </cell>
          <cell r="AG1726">
            <v>0</v>
          </cell>
          <cell r="AH1726">
            <v>0</v>
          </cell>
          <cell r="AI1726">
            <v>0</v>
          </cell>
          <cell r="AJ1726" t="str">
            <v>N</v>
          </cell>
        </row>
        <row r="1727">
          <cell r="A1727" t="str">
            <v>15-79-d</v>
          </cell>
          <cell r="B1727" t="str">
            <v xml:space="preserve">PVC conduit for surface wiring (dura duct) 2" including all charges for nail screws etc complete </v>
          </cell>
          <cell r="C1727" t="str">
            <v>Rft</v>
          </cell>
          <cell r="D1727" t="str">
            <v>6.80</v>
          </cell>
          <cell r="E1727" t="str">
            <v>30.40</v>
          </cell>
          <cell r="F1727" t="str">
            <v>m</v>
          </cell>
          <cell r="G1727" t="str">
            <v>22.33</v>
          </cell>
          <cell r="H1727">
            <v>99.74</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cell r="AF1727">
            <v>0</v>
          </cell>
          <cell r="AG1727">
            <v>0</v>
          </cell>
          <cell r="AH1727">
            <v>0</v>
          </cell>
          <cell r="AI1727">
            <v>0</v>
          </cell>
          <cell r="AJ1727" t="str">
            <v>N</v>
          </cell>
        </row>
        <row r="1728">
          <cell r="A1728" t="str">
            <v>15-80</v>
          </cell>
          <cell r="B1728" t="str">
            <v>Supply and Fixing dimmer switch complete</v>
          </cell>
          <cell r="C1728" t="str">
            <v>each</v>
          </cell>
          <cell r="D1728" t="str">
            <v>74.40</v>
          </cell>
          <cell r="E1728" t="str">
            <v>257.11</v>
          </cell>
          <cell r="F1728" t="str">
            <v>Each</v>
          </cell>
          <cell r="G1728" t="str">
            <v>74.40</v>
          </cell>
          <cell r="H1728">
            <v>257.11</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cell r="AF1728">
            <v>0</v>
          </cell>
          <cell r="AG1728">
            <v>0</v>
          </cell>
          <cell r="AH1728">
            <v>0</v>
          </cell>
          <cell r="AI1728">
            <v>0</v>
          </cell>
          <cell r="AJ1728" t="str">
            <v>N</v>
          </cell>
        </row>
        <row r="1729">
          <cell r="A1729" t="str">
            <v>15-81</v>
          </cell>
          <cell r="B1729" t="str">
            <v>Supply and Fixing 20 Amp power plug</v>
          </cell>
          <cell r="C1729" t="str">
            <v>each</v>
          </cell>
          <cell r="D1729" t="str">
            <v>74.40</v>
          </cell>
          <cell r="E1729" t="str">
            <v>177.25</v>
          </cell>
          <cell r="F1729" t="str">
            <v>Each</v>
          </cell>
          <cell r="G1729" t="str">
            <v>74.40</v>
          </cell>
          <cell r="H1729">
            <v>177.25</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cell r="AF1729">
            <v>0</v>
          </cell>
          <cell r="AG1729">
            <v>0</v>
          </cell>
          <cell r="AH1729">
            <v>0</v>
          </cell>
          <cell r="AI1729">
            <v>0</v>
          </cell>
          <cell r="AJ1729" t="str">
            <v>N</v>
          </cell>
        </row>
        <row r="1730">
          <cell r="A1730" t="str">
            <v>15-82</v>
          </cell>
          <cell r="B1730" t="str">
            <v>Supply and Fixing Asia porcelin power plug 30 Amp</v>
          </cell>
          <cell r="C1730" t="str">
            <v>each</v>
          </cell>
          <cell r="D1730" t="str">
            <v>74.40</v>
          </cell>
          <cell r="E1730" t="str">
            <v>213.55</v>
          </cell>
          <cell r="F1730" t="str">
            <v>Each</v>
          </cell>
          <cell r="G1730" t="str">
            <v>74.40</v>
          </cell>
          <cell r="H1730">
            <v>213.55</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cell r="AF1730">
            <v>0</v>
          </cell>
          <cell r="AG1730">
            <v>0</v>
          </cell>
          <cell r="AH1730">
            <v>0</v>
          </cell>
          <cell r="AI1730">
            <v>0</v>
          </cell>
          <cell r="AJ1730" t="str">
            <v>N</v>
          </cell>
        </row>
        <row r="1731">
          <cell r="A1731" t="str">
            <v>15-83</v>
          </cell>
          <cell r="B1731" t="str">
            <v>Supply and fixing light plug 10 Amp</v>
          </cell>
          <cell r="C1731" t="str">
            <v>each</v>
          </cell>
          <cell r="D1731" t="str">
            <v>74.40</v>
          </cell>
          <cell r="E1731" t="str">
            <v>155.07</v>
          </cell>
          <cell r="F1731" t="str">
            <v>Each</v>
          </cell>
          <cell r="G1731" t="str">
            <v>74.40</v>
          </cell>
          <cell r="H1731">
            <v>155.07</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cell r="AF1731">
            <v>0</v>
          </cell>
          <cell r="AG1731">
            <v>0</v>
          </cell>
          <cell r="AH1731">
            <v>0</v>
          </cell>
          <cell r="AI1731">
            <v>0</v>
          </cell>
          <cell r="AJ1731" t="str">
            <v>N</v>
          </cell>
        </row>
        <row r="1732">
          <cell r="A1732" t="str">
            <v>15-84</v>
          </cell>
          <cell r="B1732" t="str">
            <v>Supply and fitting of capacitor 2.2 uf for ceiling fans</v>
          </cell>
          <cell r="C1732" t="str">
            <v>each</v>
          </cell>
          <cell r="D1732" t="str">
            <v>40.30</v>
          </cell>
          <cell r="E1732" t="str">
            <v>96.77</v>
          </cell>
          <cell r="F1732" t="str">
            <v>Each</v>
          </cell>
          <cell r="G1732" t="str">
            <v>40.30</v>
          </cell>
          <cell r="H1732">
            <v>96.77</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cell r="AF1732">
            <v>0</v>
          </cell>
          <cell r="AG1732">
            <v>0</v>
          </cell>
          <cell r="AH1732">
            <v>0</v>
          </cell>
          <cell r="AI1732">
            <v>0</v>
          </cell>
          <cell r="AJ1732" t="str">
            <v>N</v>
          </cell>
        </row>
        <row r="1733">
          <cell r="A1733" t="str">
            <v>15-85</v>
          </cell>
          <cell r="B1733" t="str">
            <v>Supply and fitting of ball bearing of size 6201, 6202 or 6203 for ceiling fans</v>
          </cell>
          <cell r="C1733" t="str">
            <v>each</v>
          </cell>
          <cell r="D1733" t="str">
            <v>50.38</v>
          </cell>
          <cell r="E1733" t="str">
            <v>292.38</v>
          </cell>
          <cell r="F1733" t="str">
            <v>Each</v>
          </cell>
          <cell r="G1733" t="str">
            <v>50.38</v>
          </cell>
          <cell r="H1733">
            <v>292.38</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cell r="AF1733">
            <v>0</v>
          </cell>
          <cell r="AG1733">
            <v>0</v>
          </cell>
          <cell r="AH1733">
            <v>0</v>
          </cell>
          <cell r="AI1733">
            <v>0</v>
          </cell>
          <cell r="AJ1733" t="str">
            <v>N</v>
          </cell>
        </row>
        <row r="1734">
          <cell r="A1734" t="str">
            <v>15-86</v>
          </cell>
          <cell r="B1734" t="str">
            <v>Supply and erection of cut out, bakelite open type</v>
          </cell>
          <cell r="C1734" t="str">
            <v>each</v>
          </cell>
          <cell r="D1734" t="str">
            <v>8.87</v>
          </cell>
          <cell r="E1734" t="str">
            <v>77.04</v>
          </cell>
          <cell r="F1734" t="str">
            <v>Each</v>
          </cell>
          <cell r="G1734" t="str">
            <v>8.87</v>
          </cell>
          <cell r="H1734">
            <v>77.040000000000006</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cell r="AF1734">
            <v>0</v>
          </cell>
          <cell r="AG1734">
            <v>0</v>
          </cell>
          <cell r="AH1734">
            <v>0</v>
          </cell>
          <cell r="AI1734">
            <v>0</v>
          </cell>
          <cell r="AJ1734" t="str">
            <v>N</v>
          </cell>
        </row>
        <row r="1735">
          <cell r="A1735" t="str">
            <v>15-87</v>
          </cell>
          <cell r="B1735" t="str">
            <v>Supply and erection of cut out bakelite Recessed type cut out</v>
          </cell>
          <cell r="C1735" t="str">
            <v>each</v>
          </cell>
          <cell r="D1735" t="str">
            <v>8.87</v>
          </cell>
          <cell r="E1735" t="str">
            <v>81.07</v>
          </cell>
          <cell r="F1735" t="str">
            <v>Each</v>
          </cell>
          <cell r="G1735" t="str">
            <v>8.87</v>
          </cell>
          <cell r="H1735">
            <v>81.069999999999993</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cell r="AF1735">
            <v>0</v>
          </cell>
          <cell r="AG1735">
            <v>0</v>
          </cell>
          <cell r="AH1735">
            <v>0</v>
          </cell>
          <cell r="AI1735">
            <v>0</v>
          </cell>
          <cell r="AJ1735" t="str">
            <v>N</v>
          </cell>
        </row>
        <row r="1736">
          <cell r="A1736" t="str">
            <v>15-88</v>
          </cell>
          <cell r="B1736" t="str">
            <v>Supply and erection of kit kat 500 volts 15/20 Amp</v>
          </cell>
          <cell r="C1736" t="str">
            <v>-</v>
          </cell>
          <cell r="D1736" t="str">
            <v>-</v>
          </cell>
          <cell r="E1736" t="str">
            <v>-</v>
          </cell>
          <cell r="F1736" t="str">
            <v>-</v>
          </cell>
          <cell r="G1736" t="str">
            <v>-</v>
          </cell>
          <cell r="H1736" t="str">
            <v>-</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cell r="AF1736">
            <v>0</v>
          </cell>
          <cell r="AG1736">
            <v>0</v>
          </cell>
          <cell r="AH1736">
            <v>0</v>
          </cell>
          <cell r="AI1736">
            <v>0</v>
          </cell>
          <cell r="AJ1736" t="str">
            <v>N</v>
          </cell>
        </row>
        <row r="1737">
          <cell r="A1737" t="str">
            <v>15-89</v>
          </cell>
          <cell r="B1737" t="str">
            <v>Supply and erection of kit kat 500 volts 30/35 Amp</v>
          </cell>
          <cell r="C1737" t="str">
            <v>-</v>
          </cell>
          <cell r="D1737" t="str">
            <v>-</v>
          </cell>
          <cell r="E1737" t="str">
            <v>-</v>
          </cell>
          <cell r="F1737" t="str">
            <v>-</v>
          </cell>
          <cell r="G1737" t="str">
            <v>-</v>
          </cell>
          <cell r="H1737" t="str">
            <v>-</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cell r="AF1737">
            <v>0</v>
          </cell>
          <cell r="AG1737">
            <v>0</v>
          </cell>
          <cell r="AH1737">
            <v>0</v>
          </cell>
          <cell r="AI1737">
            <v>0</v>
          </cell>
          <cell r="AJ1737" t="str">
            <v>N</v>
          </cell>
        </row>
        <row r="1738">
          <cell r="A1738" t="str">
            <v>15-90</v>
          </cell>
          <cell r="B1738" t="str">
            <v>Supply and erection of kit kat 500 volts 60/65 Amp</v>
          </cell>
          <cell r="C1738" t="str">
            <v>-</v>
          </cell>
          <cell r="D1738" t="str">
            <v>-</v>
          </cell>
          <cell r="E1738" t="str">
            <v>-</v>
          </cell>
          <cell r="F1738" t="str">
            <v>-</v>
          </cell>
          <cell r="G1738" t="str">
            <v>-</v>
          </cell>
          <cell r="H1738" t="str">
            <v>-</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cell r="AF1738">
            <v>0</v>
          </cell>
          <cell r="AG1738">
            <v>0</v>
          </cell>
          <cell r="AH1738">
            <v>0</v>
          </cell>
          <cell r="AI1738">
            <v>0</v>
          </cell>
          <cell r="AJ1738" t="str">
            <v>N</v>
          </cell>
        </row>
        <row r="1739">
          <cell r="A1739" t="str">
            <v>15-91</v>
          </cell>
          <cell r="B1739" t="str">
            <v>Supply and erection of kit kat 500 volts 100 Amp</v>
          </cell>
          <cell r="C1739" t="str">
            <v>-</v>
          </cell>
          <cell r="D1739" t="str">
            <v>-</v>
          </cell>
          <cell r="E1739" t="str">
            <v>-</v>
          </cell>
          <cell r="F1739" t="str">
            <v>-</v>
          </cell>
          <cell r="G1739" t="str">
            <v>-</v>
          </cell>
          <cell r="H1739" t="str">
            <v>-</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cell r="AF1739">
            <v>0</v>
          </cell>
          <cell r="AG1739">
            <v>0</v>
          </cell>
          <cell r="AH1739">
            <v>0</v>
          </cell>
          <cell r="AI1739">
            <v>0</v>
          </cell>
          <cell r="AJ1739" t="str">
            <v>N</v>
          </cell>
        </row>
        <row r="1740">
          <cell r="A1740" t="str">
            <v>15-92</v>
          </cell>
          <cell r="B1740" t="str">
            <v>Supply and erection of kit kat 500 volts 200 Amp</v>
          </cell>
          <cell r="C1740" t="str">
            <v>-</v>
          </cell>
          <cell r="D1740" t="str">
            <v>-</v>
          </cell>
          <cell r="E1740" t="str">
            <v>-</v>
          </cell>
          <cell r="F1740" t="str">
            <v>-</v>
          </cell>
          <cell r="G1740" t="str">
            <v>-</v>
          </cell>
          <cell r="H1740" t="str">
            <v>-</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cell r="AF1740">
            <v>0</v>
          </cell>
          <cell r="AG1740">
            <v>0</v>
          </cell>
          <cell r="AH1740">
            <v>0</v>
          </cell>
          <cell r="AI1740">
            <v>0</v>
          </cell>
          <cell r="AJ1740" t="str">
            <v>N</v>
          </cell>
        </row>
        <row r="1741">
          <cell r="A1741" t="str">
            <v>15-93</v>
          </cell>
          <cell r="B1741" t="str">
            <v>Supply and erection of kit kat 500 volts 300 Amp</v>
          </cell>
          <cell r="C1741" t="str">
            <v>-</v>
          </cell>
          <cell r="D1741" t="str">
            <v>-</v>
          </cell>
          <cell r="E1741" t="str">
            <v>-</v>
          </cell>
          <cell r="F1741" t="str">
            <v>-</v>
          </cell>
          <cell r="G1741" t="str">
            <v>-</v>
          </cell>
          <cell r="H1741" t="str">
            <v>-</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cell r="AF1741">
            <v>0</v>
          </cell>
          <cell r="AG1741">
            <v>0</v>
          </cell>
          <cell r="AH1741">
            <v>0</v>
          </cell>
          <cell r="AI1741">
            <v>0</v>
          </cell>
          <cell r="AJ1741" t="str">
            <v>N</v>
          </cell>
        </row>
        <row r="1742">
          <cell r="A1742" t="str">
            <v>15-94</v>
          </cell>
          <cell r="B1742" t="str">
            <v>Supply and erection of kit kat 500 volts 400 Amp</v>
          </cell>
          <cell r="C1742" t="str">
            <v>-</v>
          </cell>
          <cell r="D1742" t="str">
            <v>-</v>
          </cell>
          <cell r="E1742" t="str">
            <v>-</v>
          </cell>
          <cell r="F1742" t="str">
            <v>-</v>
          </cell>
          <cell r="G1742" t="str">
            <v>-</v>
          </cell>
          <cell r="H1742" t="str">
            <v>-</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cell r="AF1742">
            <v>0</v>
          </cell>
          <cell r="AG1742">
            <v>0</v>
          </cell>
          <cell r="AH1742">
            <v>0</v>
          </cell>
          <cell r="AI1742">
            <v>0</v>
          </cell>
          <cell r="AJ1742" t="str">
            <v>N</v>
          </cell>
        </row>
        <row r="1743">
          <cell r="A1743" t="str">
            <v>15-95-a</v>
          </cell>
          <cell r="B1743" t="str">
            <v>Providing &amp; Fixing Honda Generator EP 2500ex, 2.2 KVA Petrol driven.</v>
          </cell>
          <cell r="C1743" t="str">
            <v>-</v>
          </cell>
          <cell r="D1743" t="str">
            <v>-</v>
          </cell>
          <cell r="E1743" t="str">
            <v>-</v>
          </cell>
          <cell r="F1743" t="str">
            <v>-</v>
          </cell>
          <cell r="G1743" t="str">
            <v>-</v>
          </cell>
          <cell r="H1743" t="str">
            <v>-</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cell r="AF1743">
            <v>0</v>
          </cell>
          <cell r="AG1743">
            <v>0</v>
          </cell>
          <cell r="AH1743">
            <v>0</v>
          </cell>
          <cell r="AI1743">
            <v>0</v>
          </cell>
          <cell r="AJ1743" t="str">
            <v>N</v>
          </cell>
        </row>
        <row r="1744">
          <cell r="A1744" t="str">
            <v>15-95-b</v>
          </cell>
          <cell r="B1744" t="str">
            <v>Providing &amp; Fixing Honda Generator EP 2500ex, 2.2 KVA Petrol-cum-Gas driven</v>
          </cell>
          <cell r="C1744" t="str">
            <v>-</v>
          </cell>
          <cell r="D1744" t="str">
            <v>-</v>
          </cell>
          <cell r="E1744" t="str">
            <v>-</v>
          </cell>
          <cell r="F1744" t="str">
            <v>-</v>
          </cell>
          <cell r="G1744" t="str">
            <v>-</v>
          </cell>
          <cell r="H1744" t="str">
            <v>-</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cell r="AF1744">
            <v>0</v>
          </cell>
          <cell r="AG1744">
            <v>0</v>
          </cell>
          <cell r="AH1744">
            <v>0</v>
          </cell>
          <cell r="AI1744">
            <v>0</v>
          </cell>
          <cell r="AJ1744" t="str">
            <v>N</v>
          </cell>
        </row>
        <row r="1745">
          <cell r="A1745" t="str">
            <v>15-95-c</v>
          </cell>
          <cell r="B1745" t="str">
            <v>Providing &amp; Fixing Honda Generator EP 2800ex, 3.1 KVA Petrol-cum-Gas driven.</v>
          </cell>
          <cell r="C1745" t="str">
            <v>-</v>
          </cell>
          <cell r="D1745" t="str">
            <v>-</v>
          </cell>
          <cell r="E1745" t="str">
            <v>-</v>
          </cell>
          <cell r="F1745" t="str">
            <v>-</v>
          </cell>
          <cell r="G1745" t="str">
            <v>-</v>
          </cell>
          <cell r="H1745" t="str">
            <v>-</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cell r="AF1745">
            <v>0</v>
          </cell>
          <cell r="AG1745">
            <v>0</v>
          </cell>
          <cell r="AH1745">
            <v>0</v>
          </cell>
          <cell r="AI1745">
            <v>0</v>
          </cell>
          <cell r="AJ1745" t="str">
            <v>N</v>
          </cell>
        </row>
        <row r="1746">
          <cell r="A1746" t="str">
            <v>15-95-d</v>
          </cell>
          <cell r="B1746" t="str">
            <v>Providing &amp; Fixing Honda Generator EP 2800ex, 3.1 KVA Petrol driven.</v>
          </cell>
          <cell r="C1746" t="str">
            <v>-</v>
          </cell>
          <cell r="D1746" t="str">
            <v>-</v>
          </cell>
          <cell r="E1746" t="str">
            <v>-</v>
          </cell>
          <cell r="F1746" t="str">
            <v>-</v>
          </cell>
          <cell r="G1746" t="str">
            <v>-</v>
          </cell>
          <cell r="H1746" t="str">
            <v>-</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cell r="AF1746">
            <v>0</v>
          </cell>
          <cell r="AG1746">
            <v>0</v>
          </cell>
          <cell r="AH1746">
            <v>0</v>
          </cell>
          <cell r="AI1746">
            <v>0</v>
          </cell>
          <cell r="AJ1746" t="str">
            <v>N</v>
          </cell>
        </row>
        <row r="1747">
          <cell r="A1747" t="str">
            <v>16-01</v>
          </cell>
          <cell r="B1747" t="str">
            <v>Providing and Laying sub-base course of brick on edge 4.5" thick including compaction to required camber &amp; grade</v>
          </cell>
          <cell r="C1747" t="str">
            <v>100 Cft</v>
          </cell>
          <cell r="D1747" t="str">
            <v>3,263.06</v>
          </cell>
          <cell r="E1747" t="str">
            <v>14,426.52</v>
          </cell>
          <cell r="F1747" t="str">
            <v>m3</v>
          </cell>
          <cell r="G1747" t="str">
            <v>1,152.34</v>
          </cell>
          <cell r="H1747">
            <v>5094.68</v>
          </cell>
          <cell r="I1747">
            <v>0</v>
          </cell>
          <cell r="J1747">
            <v>0</v>
          </cell>
          <cell r="K1747">
            <v>0</v>
          </cell>
          <cell r="L1747">
            <v>0</v>
          </cell>
          <cell r="M1747">
            <v>0</v>
          </cell>
          <cell r="N1747">
            <v>0</v>
          </cell>
          <cell r="O1747">
            <v>1350</v>
          </cell>
          <cell r="P1747" t="str">
            <v>Nos.</v>
          </cell>
          <cell r="Q1747">
            <v>476.75</v>
          </cell>
          <cell r="R1747" t="str">
            <v>Nos.</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cell r="AF1747">
            <v>0</v>
          </cell>
          <cell r="AG1747">
            <v>0</v>
          </cell>
          <cell r="AH1747">
            <v>0</v>
          </cell>
          <cell r="AI1747">
            <v>1826.75</v>
          </cell>
          <cell r="AJ1747" t="str">
            <v>Y</v>
          </cell>
        </row>
        <row r="1748">
          <cell r="A1748" t="str">
            <v>16-02</v>
          </cell>
          <cell r="B1748" t="str">
            <v>Providing and Laying sub-base course of brick aggregate,including compaction to required camber, grade &amp; density.</v>
          </cell>
          <cell r="C1748" t="str">
            <v>100 Cft</v>
          </cell>
          <cell r="D1748" t="str">
            <v>1,302.00</v>
          </cell>
          <cell r="E1748" t="str">
            <v>4,301.39</v>
          </cell>
          <cell r="F1748" t="str">
            <v>m3</v>
          </cell>
          <cell r="G1748" t="str">
            <v>459.80</v>
          </cell>
          <cell r="H1748">
            <v>1519.02</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cell r="AF1748">
            <v>0</v>
          </cell>
          <cell r="AG1748">
            <v>0</v>
          </cell>
          <cell r="AH1748">
            <v>0</v>
          </cell>
          <cell r="AI1748">
            <v>0</v>
          </cell>
          <cell r="AJ1748" t="str">
            <v>N</v>
          </cell>
        </row>
        <row r="1749">
          <cell r="A1749" t="str">
            <v>16-03-a</v>
          </cell>
          <cell r="B1749" t="str">
            <v>Granular Sub Base Course using Pit Run Gravel</v>
          </cell>
          <cell r="C1749" t="str">
            <v>100 Cft</v>
          </cell>
          <cell r="D1749" t="str">
            <v>660.92</v>
          </cell>
          <cell r="E1749" t="str">
            <v>3,016.41</v>
          </cell>
          <cell r="F1749" t="str">
            <v>m3</v>
          </cell>
          <cell r="G1749" t="str">
            <v>233.40</v>
          </cell>
          <cell r="H1749">
            <v>1065.23</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cell r="AF1749">
            <v>0</v>
          </cell>
          <cell r="AG1749">
            <v>0</v>
          </cell>
          <cell r="AH1749">
            <v>0</v>
          </cell>
          <cell r="AI1749">
            <v>0</v>
          </cell>
          <cell r="AJ1749" t="str">
            <v>N</v>
          </cell>
        </row>
        <row r="1750">
          <cell r="A1750" t="str">
            <v>16-03-b</v>
          </cell>
          <cell r="B1750" t="str">
            <v>Granular Sub Base Using Crushed Stone Aggregate</v>
          </cell>
          <cell r="C1750" t="str">
            <v>100 Cft</v>
          </cell>
          <cell r="D1750" t="str">
            <v>400.52</v>
          </cell>
          <cell r="E1750" t="str">
            <v>5,327.88</v>
          </cell>
          <cell r="F1750" t="str">
            <v>m3</v>
          </cell>
          <cell r="G1750" t="str">
            <v>141.44</v>
          </cell>
          <cell r="H1750">
            <v>1881.52</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cell r="AF1750">
            <v>0</v>
          </cell>
          <cell r="AG1750">
            <v>0</v>
          </cell>
          <cell r="AH1750">
            <v>0</v>
          </cell>
          <cell r="AI1750">
            <v>0</v>
          </cell>
          <cell r="AJ1750" t="str">
            <v>N</v>
          </cell>
        </row>
        <row r="1751">
          <cell r="A1751" t="str">
            <v>16-04-a</v>
          </cell>
          <cell r="B1751" t="str">
            <v>Aggregate Base Course</v>
          </cell>
          <cell r="C1751" t="str">
            <v>100 Cft</v>
          </cell>
          <cell r="D1751" t="str">
            <v>400.52</v>
          </cell>
          <cell r="E1751" t="str">
            <v>6,019.38</v>
          </cell>
          <cell r="F1751" t="str">
            <v>m3</v>
          </cell>
          <cell r="G1751" t="str">
            <v>141.44</v>
          </cell>
          <cell r="H1751">
            <v>2125.73</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cell r="AF1751">
            <v>0</v>
          </cell>
          <cell r="AG1751">
            <v>0</v>
          </cell>
          <cell r="AH1751">
            <v>0</v>
          </cell>
          <cell r="AI1751">
            <v>0</v>
          </cell>
          <cell r="AJ1751" t="str">
            <v>N</v>
          </cell>
        </row>
        <row r="1752">
          <cell r="A1752" t="str">
            <v>16-04-b</v>
          </cell>
          <cell r="B1752" t="str">
            <v>Water Bound Macadam Base Course</v>
          </cell>
          <cell r="C1752" t="str">
            <v>100 Cft</v>
          </cell>
          <cell r="D1752" t="str">
            <v>400.52</v>
          </cell>
          <cell r="E1752" t="str">
            <v>6,084.17</v>
          </cell>
          <cell r="F1752" t="str">
            <v>m3</v>
          </cell>
          <cell r="G1752" t="str">
            <v>141.44</v>
          </cell>
          <cell r="H1752">
            <v>2148.61</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cell r="AF1752">
            <v>0</v>
          </cell>
          <cell r="AG1752">
            <v>0</v>
          </cell>
          <cell r="AH1752">
            <v>0</v>
          </cell>
          <cell r="AI1752">
            <v>0</v>
          </cell>
          <cell r="AJ1752" t="str">
            <v>N</v>
          </cell>
        </row>
        <row r="1753">
          <cell r="A1753" t="str">
            <v>16-05</v>
          </cell>
          <cell r="B1753" t="str">
            <v>Providing and Laying road edging of 3" wide &amp; 9" deep brick on end, complete</v>
          </cell>
          <cell r="C1753" t="str">
            <v>100 Rft</v>
          </cell>
          <cell r="D1753" t="str">
            <v>1,271.00</v>
          </cell>
          <cell r="E1753" t="str">
            <v>4,417.00</v>
          </cell>
          <cell r="F1753" t="str">
            <v>m</v>
          </cell>
          <cell r="G1753" t="str">
            <v>41.70</v>
          </cell>
          <cell r="H1753">
            <v>144.91</v>
          </cell>
          <cell r="I1753">
            <v>0</v>
          </cell>
          <cell r="J1753">
            <v>0</v>
          </cell>
          <cell r="K1753">
            <v>0</v>
          </cell>
          <cell r="L1753">
            <v>0</v>
          </cell>
          <cell r="M1753">
            <v>0</v>
          </cell>
          <cell r="N1753">
            <v>0</v>
          </cell>
          <cell r="O1753">
            <v>400</v>
          </cell>
          <cell r="P1753" t="str">
            <v>Nos.</v>
          </cell>
          <cell r="Q1753">
            <v>13.12</v>
          </cell>
          <cell r="R1753" t="str">
            <v>Nos.</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cell r="AF1753">
            <v>0</v>
          </cell>
          <cell r="AG1753">
            <v>0</v>
          </cell>
          <cell r="AH1753">
            <v>0</v>
          </cell>
          <cell r="AI1753">
            <v>413.12</v>
          </cell>
          <cell r="AJ1753" t="str">
            <v>Y</v>
          </cell>
        </row>
        <row r="1754">
          <cell r="A1754" t="str">
            <v>16-06</v>
          </cell>
          <cell r="B1754" t="str">
            <v>Bitumenous Prime Coat</v>
          </cell>
          <cell r="C1754" t="str">
            <v>100 Sft</v>
          </cell>
          <cell r="D1754" t="str">
            <v>11.52</v>
          </cell>
          <cell r="E1754" t="str">
            <v>1,259.71</v>
          </cell>
          <cell r="F1754" t="str">
            <v>m2</v>
          </cell>
          <cell r="G1754" t="str">
            <v>1.24</v>
          </cell>
          <cell r="H1754">
            <v>135.54</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5.5759999999999996</v>
          </cell>
          <cell r="AF1754" t="str">
            <v>Kg</v>
          </cell>
          <cell r="AG1754">
            <v>0.6</v>
          </cell>
          <cell r="AH1754" t="str">
            <v>Kg</v>
          </cell>
          <cell r="AI1754">
            <v>6.1759999999999993</v>
          </cell>
          <cell r="AJ1754" t="str">
            <v>Y</v>
          </cell>
        </row>
        <row r="1755">
          <cell r="A1755" t="str">
            <v>16-07</v>
          </cell>
          <cell r="B1755" t="str">
            <v>Bitumenous Tack Coat</v>
          </cell>
          <cell r="C1755" t="str">
            <v>100 Sft</v>
          </cell>
          <cell r="D1755" t="str">
            <v>31.68</v>
          </cell>
          <cell r="E1755" t="str">
            <v>496.93</v>
          </cell>
          <cell r="F1755" t="str">
            <v>m2</v>
          </cell>
          <cell r="G1755" t="str">
            <v>3.41</v>
          </cell>
          <cell r="H1755">
            <v>53.47</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4.1820000000000004</v>
          </cell>
          <cell r="AF1755" t="str">
            <v>Kg</v>
          </cell>
          <cell r="AG1755">
            <v>0.45</v>
          </cell>
          <cell r="AH1755" t="str">
            <v>Kg</v>
          </cell>
          <cell r="AI1755">
            <v>4.6320000000000006</v>
          </cell>
          <cell r="AJ1755" t="str">
            <v>Y</v>
          </cell>
        </row>
        <row r="1756">
          <cell r="A1756" t="str">
            <v>16-08-a</v>
          </cell>
          <cell r="B1756" t="str">
            <v>Single bitumenous Surface Treatment</v>
          </cell>
          <cell r="C1756" t="str">
            <v>100 Sft</v>
          </cell>
          <cell r="D1756" t="str">
            <v>21.51</v>
          </cell>
          <cell r="E1756" t="str">
            <v>1,995.34</v>
          </cell>
          <cell r="F1756" t="str">
            <v>m2</v>
          </cell>
          <cell r="G1756" t="str">
            <v>2.31</v>
          </cell>
          <cell r="H1756">
            <v>214.7</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15.705</v>
          </cell>
          <cell r="AF1756" t="str">
            <v>Kg</v>
          </cell>
          <cell r="AG1756">
            <v>1.69</v>
          </cell>
          <cell r="AH1756" t="str">
            <v>Kg</v>
          </cell>
          <cell r="AI1756">
            <v>17.395</v>
          </cell>
          <cell r="AJ1756" t="str">
            <v>Y</v>
          </cell>
        </row>
        <row r="1757">
          <cell r="A1757" t="str">
            <v>16-08-b</v>
          </cell>
          <cell r="B1757" t="str">
            <v>Double bitumenous Surface Treatment</v>
          </cell>
          <cell r="C1757" t="str">
            <v>100 Sft</v>
          </cell>
          <cell r="D1757" t="str">
            <v>32.74</v>
          </cell>
          <cell r="E1757" t="str">
            <v>4,150.44</v>
          </cell>
          <cell r="F1757" t="str">
            <v>m2</v>
          </cell>
          <cell r="G1757" t="str">
            <v>3.52</v>
          </cell>
          <cell r="H1757">
            <v>446.59</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33.36</v>
          </cell>
          <cell r="AF1757" t="str">
            <v>Kg</v>
          </cell>
          <cell r="AG1757">
            <v>3.59</v>
          </cell>
          <cell r="AH1757" t="str">
            <v>Kg</v>
          </cell>
          <cell r="AI1757">
            <v>36.950000000000003</v>
          </cell>
          <cell r="AJ1757" t="str">
            <v>Y</v>
          </cell>
        </row>
        <row r="1758">
          <cell r="A1758" t="str">
            <v>16-08-c</v>
          </cell>
          <cell r="B1758" t="str">
            <v>Triple bitumenous Surface Treatment</v>
          </cell>
          <cell r="C1758" t="str">
            <v>100 Sft</v>
          </cell>
          <cell r="D1758" t="str">
            <v>54.13</v>
          </cell>
          <cell r="E1758" t="str">
            <v>5,039.40</v>
          </cell>
          <cell r="F1758" t="str">
            <v>m2</v>
          </cell>
          <cell r="G1758" t="str">
            <v>5.82</v>
          </cell>
          <cell r="H1758">
            <v>542.24</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39.68</v>
          </cell>
          <cell r="AF1758" t="str">
            <v>Kg</v>
          </cell>
          <cell r="AG1758">
            <v>4.2699999999999996</v>
          </cell>
          <cell r="AH1758" t="str">
            <v>Kg</v>
          </cell>
          <cell r="AI1758">
            <v>43.95</v>
          </cell>
          <cell r="AJ1758" t="str">
            <v>Y</v>
          </cell>
        </row>
        <row r="1759">
          <cell r="A1759" t="str">
            <v>16-09-a</v>
          </cell>
          <cell r="B1759" t="str">
            <v>Resurfacing of road complete with per 100sft : 22 Ibs. bitumen, 2.5"cft bajri/crush aggregate</v>
          </cell>
          <cell r="C1759" t="str">
            <v>100 Sft</v>
          </cell>
          <cell r="D1759" t="str">
            <v>54.56</v>
          </cell>
          <cell r="E1759" t="str">
            <v>1,255.37</v>
          </cell>
          <cell r="F1759" t="str">
            <v>m2</v>
          </cell>
          <cell r="G1759" t="str">
            <v>5.87</v>
          </cell>
          <cell r="H1759">
            <v>135.08000000000001</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10</v>
          </cell>
          <cell r="AF1759" t="str">
            <v>Kg</v>
          </cell>
          <cell r="AG1759">
            <v>1.08</v>
          </cell>
          <cell r="AH1759" t="str">
            <v>Kg</v>
          </cell>
          <cell r="AI1759">
            <v>11.08</v>
          </cell>
          <cell r="AJ1759" t="str">
            <v>Y</v>
          </cell>
        </row>
        <row r="1760">
          <cell r="A1760" t="str">
            <v>16-09-b</v>
          </cell>
          <cell r="B1760" t="str">
            <v>Resurfacing of road complete with per 100sft : 20 Ibs. bitumen, 2"cft bajri/crush aggregate</v>
          </cell>
          <cell r="C1760" t="str">
            <v>100 Sft</v>
          </cell>
          <cell r="D1760" t="str">
            <v>76.96</v>
          </cell>
          <cell r="E1760" t="str">
            <v>1,167.86</v>
          </cell>
          <cell r="F1760" t="str">
            <v>m2</v>
          </cell>
          <cell r="G1760" t="str">
            <v>8.28</v>
          </cell>
          <cell r="H1760">
            <v>125.66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9.0719999999999992</v>
          </cell>
          <cell r="AF1760" t="str">
            <v>Kg</v>
          </cell>
          <cell r="AG1760">
            <v>0.98</v>
          </cell>
          <cell r="AH1760" t="str">
            <v>Kg</v>
          </cell>
          <cell r="AI1760">
            <v>10.052</v>
          </cell>
          <cell r="AJ1760" t="str">
            <v>Y</v>
          </cell>
        </row>
        <row r="1761">
          <cell r="A1761" t="str">
            <v>16-10</v>
          </cell>
          <cell r="B1761" t="str">
            <v>Scarifying/Dismantling old road surface, including removal of debris within one chain (NHA specified)</v>
          </cell>
          <cell r="C1761" t="str">
            <v>100 Sft</v>
          </cell>
          <cell r="D1761" t="str">
            <v>217.00</v>
          </cell>
          <cell r="E1761" t="str">
            <v>217.00</v>
          </cell>
          <cell r="F1761" t="str">
            <v>m2</v>
          </cell>
          <cell r="G1761" t="str">
            <v>23.35</v>
          </cell>
          <cell r="H1761">
            <v>23.35</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cell r="AF1761">
            <v>0</v>
          </cell>
          <cell r="AG1761">
            <v>0</v>
          </cell>
          <cell r="AH1761">
            <v>0</v>
          </cell>
          <cell r="AI1761">
            <v>0</v>
          </cell>
          <cell r="AJ1761" t="str">
            <v>N</v>
          </cell>
        </row>
        <row r="1762">
          <cell r="A1762" t="str">
            <v>16-11-a</v>
          </cell>
          <cell r="B1762" t="str">
            <v>Dense Graded Hot Bitmac (Mobile Asphalt Mixer) 1" Thick, without prime coat or tack coat</v>
          </cell>
          <cell r="C1762" t="str">
            <v>100 Sft</v>
          </cell>
          <cell r="D1762" t="str">
            <v>234.98</v>
          </cell>
          <cell r="E1762" t="str">
            <v>2,958.65</v>
          </cell>
          <cell r="F1762" t="str">
            <v>m2</v>
          </cell>
          <cell r="G1762" t="str">
            <v>25.28</v>
          </cell>
          <cell r="H1762">
            <v>318.35000000000002</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19</v>
          </cell>
          <cell r="AF1762" t="str">
            <v>Kg</v>
          </cell>
          <cell r="AG1762">
            <v>2.0499999999999998</v>
          </cell>
          <cell r="AH1762" t="str">
            <v>Kg</v>
          </cell>
          <cell r="AI1762">
            <v>21.05</v>
          </cell>
          <cell r="AJ1762" t="str">
            <v>Y</v>
          </cell>
        </row>
        <row r="1763">
          <cell r="A1763" t="str">
            <v>16-11-b</v>
          </cell>
          <cell r="B1763" t="str">
            <v>Dense Graded Hot Bitmac (Mobile Asphalt Mixer) 1.5" Thick</v>
          </cell>
          <cell r="C1763" t="str">
            <v>100 Sft</v>
          </cell>
          <cell r="D1763" t="str">
            <v>336.66</v>
          </cell>
          <cell r="E1763" t="str">
            <v>4,328.33</v>
          </cell>
          <cell r="F1763" t="str">
            <v>m2</v>
          </cell>
          <cell r="G1763" t="str">
            <v>36.22</v>
          </cell>
          <cell r="H1763">
            <v>465.73</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28.5</v>
          </cell>
          <cell r="AF1763" t="str">
            <v>Kg</v>
          </cell>
          <cell r="AG1763">
            <v>3.07</v>
          </cell>
          <cell r="AH1763" t="str">
            <v>Kg</v>
          </cell>
          <cell r="AI1763">
            <v>31.57</v>
          </cell>
          <cell r="AJ1763" t="str">
            <v>Y</v>
          </cell>
        </row>
        <row r="1764">
          <cell r="A1764" t="str">
            <v>16-11-c</v>
          </cell>
          <cell r="B1764" t="str">
            <v>Dense Graded Hot Bitmac (Mobile Asphalt Mixer) 2" Thick</v>
          </cell>
          <cell r="C1764" t="str">
            <v>100 Sft</v>
          </cell>
          <cell r="D1764" t="str">
            <v>438.34</v>
          </cell>
          <cell r="E1764" t="str">
            <v>5,732.59</v>
          </cell>
          <cell r="F1764" t="str">
            <v>m2</v>
          </cell>
          <cell r="G1764" t="str">
            <v>47.17</v>
          </cell>
          <cell r="H1764">
            <v>616.83000000000004</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38</v>
          </cell>
          <cell r="AF1764" t="str">
            <v>Kg</v>
          </cell>
          <cell r="AG1764">
            <v>4.09</v>
          </cell>
          <cell r="AH1764" t="str">
            <v>Kg</v>
          </cell>
          <cell r="AI1764">
            <v>42.09</v>
          </cell>
          <cell r="AJ1764" t="str">
            <v>Y</v>
          </cell>
        </row>
        <row r="1765">
          <cell r="A1765" t="str">
            <v>16-12-a</v>
          </cell>
          <cell r="B1765" t="str">
            <v>Asphaltic Base Course (Asphalt Batch Plant Hot Mixed)</v>
          </cell>
          <cell r="C1765" t="str">
            <v>100 Cft</v>
          </cell>
          <cell r="D1765" t="str">
            <v>509.12</v>
          </cell>
          <cell r="E1765" t="str">
            <v>46,763.14</v>
          </cell>
          <cell r="F1765" t="str">
            <v>m3</v>
          </cell>
          <cell r="G1765" t="str">
            <v>179.79</v>
          </cell>
          <cell r="H1765">
            <v>16514.259999999998</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244.62</v>
          </cell>
          <cell r="AF1765" t="str">
            <v>Kg</v>
          </cell>
          <cell r="AG1765">
            <v>86.39</v>
          </cell>
          <cell r="AH1765" t="str">
            <v>Kg</v>
          </cell>
          <cell r="AI1765">
            <v>331.01</v>
          </cell>
          <cell r="AJ1765" t="str">
            <v>Y</v>
          </cell>
        </row>
        <row r="1766">
          <cell r="A1766" t="str">
            <v>16-12-b</v>
          </cell>
          <cell r="B1766" t="str">
            <v>Asphaltic Wearing Course (Asphalt Batch Plant Hot Mixed)</v>
          </cell>
          <cell r="C1766" t="str">
            <v>100 Cft</v>
          </cell>
          <cell r="D1766" t="str">
            <v>509.12</v>
          </cell>
          <cell r="E1766" t="str">
            <v>52,904.94</v>
          </cell>
          <cell r="F1766" t="str">
            <v>m3</v>
          </cell>
          <cell r="G1766" t="str">
            <v>179.79</v>
          </cell>
          <cell r="H1766">
            <v>18683.22</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305.77499999999998</v>
          </cell>
          <cell r="AF1766" t="str">
            <v>Kg</v>
          </cell>
          <cell r="AG1766">
            <v>107.98</v>
          </cell>
          <cell r="AH1766" t="str">
            <v>Kg</v>
          </cell>
          <cell r="AI1766">
            <v>413.755</v>
          </cell>
          <cell r="AJ1766" t="str">
            <v>Y</v>
          </cell>
        </row>
        <row r="1767">
          <cell r="A1767" t="str">
            <v>16-12-c</v>
          </cell>
          <cell r="B1767" t="str">
            <v>Carriage of asphalt concrete from asphalt batch plant to the site of work by dump trucks.</v>
          </cell>
          <cell r="C1767" t="str">
            <v>Mile/Ton</v>
          </cell>
          <cell r="D1767" t="str">
            <v>0.00</v>
          </cell>
          <cell r="E1767" t="str">
            <v>7.40</v>
          </cell>
          <cell r="F1767" t="str">
            <v>km/Ton</v>
          </cell>
          <cell r="G1767" t="str">
            <v>0.00</v>
          </cell>
          <cell r="H1767">
            <v>4.5999999999999996</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cell r="AF1767">
            <v>0</v>
          </cell>
          <cell r="AG1767">
            <v>0</v>
          </cell>
          <cell r="AH1767">
            <v>0</v>
          </cell>
          <cell r="AI1767">
            <v>0</v>
          </cell>
          <cell r="AJ1767" t="str">
            <v>N</v>
          </cell>
        </row>
        <row r="1768">
          <cell r="A1768" t="str">
            <v>16-13</v>
          </cell>
          <cell r="B1768" t="str">
            <v>Providing RCC railing on bridges (3 feet high)</v>
          </cell>
          <cell r="C1768" t="str">
            <v>-</v>
          </cell>
          <cell r="D1768" t="str">
            <v>-</v>
          </cell>
          <cell r="E1768" t="str">
            <v>-</v>
          </cell>
          <cell r="F1768" t="str">
            <v>-</v>
          </cell>
          <cell r="G1768" t="str">
            <v>-</v>
          </cell>
          <cell r="H1768" t="str">
            <v>-</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cell r="AF1768">
            <v>0</v>
          </cell>
          <cell r="AG1768">
            <v>0</v>
          </cell>
          <cell r="AH1768">
            <v>0</v>
          </cell>
          <cell r="AI1768">
            <v>0</v>
          </cell>
          <cell r="AJ1768" t="str">
            <v>N</v>
          </cell>
        </row>
        <row r="1769">
          <cell r="A1769" t="str">
            <v>16-14</v>
          </cell>
          <cell r="B1769" t="str">
            <v>Providing and fixing GI pipe railing (3 feet high)</v>
          </cell>
          <cell r="C1769" t="str">
            <v>100 Rft/3ro</v>
          </cell>
          <cell r="D1769" t="str">
            <v>5,759.49</v>
          </cell>
          <cell r="E1769" t="str">
            <v>86,359.84</v>
          </cell>
          <cell r="F1769" t="str">
            <v>m/3rows</v>
          </cell>
          <cell r="G1769" t="str">
            <v>188.91</v>
          </cell>
          <cell r="H1769">
            <v>2832.6</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cell r="AF1769">
            <v>0</v>
          </cell>
          <cell r="AG1769">
            <v>0</v>
          </cell>
          <cell r="AH1769">
            <v>0</v>
          </cell>
          <cell r="AI1769">
            <v>0</v>
          </cell>
          <cell r="AJ1769" t="str">
            <v>N</v>
          </cell>
        </row>
        <row r="1770">
          <cell r="A1770" t="str">
            <v>16-15-a</v>
          </cell>
          <cell r="B1770" t="str">
            <v>P&amp;E at site : RCC km stone</v>
          </cell>
          <cell r="C1770" t="str">
            <v>Each</v>
          </cell>
          <cell r="D1770" t="str">
            <v>1,289.60</v>
          </cell>
          <cell r="E1770" t="str">
            <v>3,035.54</v>
          </cell>
          <cell r="F1770" t="str">
            <v>Each</v>
          </cell>
          <cell r="G1770" t="str">
            <v>1,289.60</v>
          </cell>
          <cell r="H1770">
            <v>3035.54</v>
          </cell>
          <cell r="I1770">
            <v>0</v>
          </cell>
          <cell r="J1770">
            <v>0</v>
          </cell>
          <cell r="K1770">
            <v>1.3</v>
          </cell>
          <cell r="L1770" t="str">
            <v>Bags</v>
          </cell>
          <cell r="M1770">
            <v>1.3</v>
          </cell>
          <cell r="N1770" t="str">
            <v>Bags</v>
          </cell>
          <cell r="O1770">
            <v>0</v>
          </cell>
          <cell r="P1770">
            <v>0</v>
          </cell>
          <cell r="Q1770">
            <v>0</v>
          </cell>
          <cell r="R1770">
            <v>0</v>
          </cell>
          <cell r="S1770">
            <v>4.0000000000000001E-3</v>
          </cell>
          <cell r="T1770" t="str">
            <v>Ton</v>
          </cell>
          <cell r="U1770">
            <v>4</v>
          </cell>
          <cell r="V1770" t="str">
            <v>Kg</v>
          </cell>
          <cell r="W1770">
            <v>0</v>
          </cell>
          <cell r="X1770">
            <v>0</v>
          </cell>
          <cell r="Y1770">
            <v>0</v>
          </cell>
          <cell r="Z1770">
            <v>0</v>
          </cell>
          <cell r="AA1770">
            <v>0</v>
          </cell>
          <cell r="AB1770">
            <v>0</v>
          </cell>
          <cell r="AC1770">
            <v>0</v>
          </cell>
          <cell r="AD1770">
            <v>0</v>
          </cell>
          <cell r="AE1770">
            <v>0</v>
          </cell>
          <cell r="AF1770">
            <v>0</v>
          </cell>
          <cell r="AG1770">
            <v>0</v>
          </cell>
          <cell r="AH1770">
            <v>0</v>
          </cell>
          <cell r="AI1770">
            <v>6.6040000000000001</v>
          </cell>
          <cell r="AJ1770" t="str">
            <v>Y</v>
          </cell>
        </row>
        <row r="1771">
          <cell r="A1771" t="str">
            <v>16-15-b</v>
          </cell>
          <cell r="B1771" t="str">
            <v>P&amp;E at site : RCC 1/10th km stone.</v>
          </cell>
          <cell r="C1771" t="str">
            <v>Each</v>
          </cell>
          <cell r="D1771" t="str">
            <v>309.38</v>
          </cell>
          <cell r="E1771" t="str">
            <v>552.22</v>
          </cell>
          <cell r="F1771" t="str">
            <v>Each</v>
          </cell>
          <cell r="G1771" t="str">
            <v>309.38</v>
          </cell>
          <cell r="H1771">
            <v>552.22</v>
          </cell>
          <cell r="I1771">
            <v>0</v>
          </cell>
          <cell r="J1771">
            <v>0</v>
          </cell>
          <cell r="K1771">
            <v>0.17</v>
          </cell>
          <cell r="L1771" t="str">
            <v>Bags</v>
          </cell>
          <cell r="M1771">
            <v>0.17</v>
          </cell>
          <cell r="N1771" t="str">
            <v>Bags</v>
          </cell>
          <cell r="O1771">
            <v>0</v>
          </cell>
          <cell r="P1771">
            <v>0</v>
          </cell>
          <cell r="Q1771">
            <v>0</v>
          </cell>
          <cell r="R1771">
            <v>0</v>
          </cell>
          <cell r="S1771">
            <v>1E-3</v>
          </cell>
          <cell r="T1771" t="str">
            <v>Ton</v>
          </cell>
          <cell r="U1771">
            <v>1</v>
          </cell>
          <cell r="V1771" t="str">
            <v>Kg</v>
          </cell>
          <cell r="W1771">
            <v>0</v>
          </cell>
          <cell r="X1771">
            <v>0</v>
          </cell>
          <cell r="Y1771">
            <v>0</v>
          </cell>
          <cell r="Z1771">
            <v>0</v>
          </cell>
          <cell r="AA1771">
            <v>0</v>
          </cell>
          <cell r="AB1771">
            <v>0</v>
          </cell>
          <cell r="AC1771">
            <v>0</v>
          </cell>
          <cell r="AD1771">
            <v>0</v>
          </cell>
          <cell r="AE1771">
            <v>0</v>
          </cell>
          <cell r="AF1771">
            <v>0</v>
          </cell>
          <cell r="AG1771">
            <v>0</v>
          </cell>
          <cell r="AH1771">
            <v>0</v>
          </cell>
          <cell r="AI1771">
            <v>1.341</v>
          </cell>
          <cell r="AJ1771" t="str">
            <v>Y</v>
          </cell>
        </row>
        <row r="1772">
          <cell r="A1772" t="str">
            <v>16-15-c</v>
          </cell>
          <cell r="B1772" t="str">
            <v>P&amp;E at site : RCC boundry pillar.</v>
          </cell>
          <cell r="C1772" t="str">
            <v>Each</v>
          </cell>
          <cell r="D1772" t="str">
            <v>197.78</v>
          </cell>
          <cell r="E1772" t="str">
            <v>968.86</v>
          </cell>
          <cell r="F1772" t="str">
            <v>Each</v>
          </cell>
          <cell r="G1772" t="str">
            <v>197.78</v>
          </cell>
          <cell r="H1772">
            <v>968.86</v>
          </cell>
          <cell r="I1772">
            <v>0</v>
          </cell>
          <cell r="J1772">
            <v>0</v>
          </cell>
          <cell r="K1772">
            <v>0.4</v>
          </cell>
          <cell r="L1772" t="str">
            <v>Bags</v>
          </cell>
          <cell r="M1772">
            <v>0.4</v>
          </cell>
          <cell r="N1772" t="str">
            <v>Bags</v>
          </cell>
          <cell r="O1772">
            <v>0</v>
          </cell>
          <cell r="P1772">
            <v>0</v>
          </cell>
          <cell r="Q1772">
            <v>0</v>
          </cell>
          <cell r="R1772">
            <v>0</v>
          </cell>
          <cell r="S1772">
            <v>4.0000000000000001E-3</v>
          </cell>
          <cell r="T1772" t="str">
            <v>Ton</v>
          </cell>
          <cell r="U1772">
            <v>4</v>
          </cell>
          <cell r="V1772" t="str">
            <v>Kg</v>
          </cell>
          <cell r="W1772">
            <v>0</v>
          </cell>
          <cell r="X1772">
            <v>0</v>
          </cell>
          <cell r="Y1772">
            <v>0</v>
          </cell>
          <cell r="Z1772">
            <v>0</v>
          </cell>
          <cell r="AA1772">
            <v>0</v>
          </cell>
          <cell r="AB1772">
            <v>0</v>
          </cell>
          <cell r="AC1772">
            <v>0</v>
          </cell>
          <cell r="AD1772">
            <v>0</v>
          </cell>
          <cell r="AE1772">
            <v>0</v>
          </cell>
          <cell r="AF1772">
            <v>0</v>
          </cell>
          <cell r="AG1772">
            <v>0</v>
          </cell>
          <cell r="AH1772">
            <v>0</v>
          </cell>
          <cell r="AI1772">
            <v>4.8040000000000003</v>
          </cell>
          <cell r="AJ1772" t="str">
            <v>Y</v>
          </cell>
        </row>
        <row r="1773">
          <cell r="A1773" t="str">
            <v>16-16-a</v>
          </cell>
          <cell r="B1773" t="str">
            <v>Road signs (not exceeding 1 m2) without reflection sheet &amp; lettering : Supply and Fixing at site with PCC 1:3:6 upto max 3' depth.</v>
          </cell>
          <cell r="C1773" t="str">
            <v>100 Sft</v>
          </cell>
          <cell r="D1773" t="str">
            <v>10,373.72</v>
          </cell>
          <cell r="E1773" t="str">
            <v>64,317.23</v>
          </cell>
          <cell r="F1773" t="str">
            <v>m2</v>
          </cell>
          <cell r="G1773" t="str">
            <v>1,116.21</v>
          </cell>
          <cell r="H1773">
            <v>6920.53</v>
          </cell>
          <cell r="I1773">
            <v>0</v>
          </cell>
          <cell r="J1773">
            <v>0</v>
          </cell>
          <cell r="K1773">
            <v>7.99</v>
          </cell>
          <cell r="L1773" t="str">
            <v>Bags</v>
          </cell>
          <cell r="M1773">
            <v>0.86</v>
          </cell>
          <cell r="N1773" t="str">
            <v>Bags</v>
          </cell>
          <cell r="O1773">
            <v>0</v>
          </cell>
          <cell r="P1773">
            <v>0</v>
          </cell>
          <cell r="Q1773">
            <v>0</v>
          </cell>
          <cell r="R1773">
            <v>0</v>
          </cell>
          <cell r="S1773">
            <v>615.31799999999998</v>
          </cell>
          <cell r="T1773" t="str">
            <v>Kg</v>
          </cell>
          <cell r="U1773">
            <v>66.23</v>
          </cell>
          <cell r="V1773" t="str">
            <v>Kg</v>
          </cell>
          <cell r="W1773">
            <v>0</v>
          </cell>
          <cell r="X1773">
            <v>0</v>
          </cell>
          <cell r="Y1773">
            <v>0</v>
          </cell>
          <cell r="Z1773">
            <v>0</v>
          </cell>
          <cell r="AA1773">
            <v>0</v>
          </cell>
          <cell r="AB1773">
            <v>0</v>
          </cell>
          <cell r="AC1773">
            <v>0</v>
          </cell>
          <cell r="AD1773">
            <v>0</v>
          </cell>
          <cell r="AE1773">
            <v>0</v>
          </cell>
          <cell r="AF1773">
            <v>0</v>
          </cell>
          <cell r="AG1773">
            <v>0</v>
          </cell>
          <cell r="AH1773">
            <v>0</v>
          </cell>
          <cell r="AI1773">
            <v>690.39800000000002</v>
          </cell>
          <cell r="AJ1773" t="str">
            <v>Y</v>
          </cell>
        </row>
        <row r="1774">
          <cell r="A1774" t="str">
            <v>16-16-b</v>
          </cell>
          <cell r="B1774" t="str">
            <v>Road signs (not exceeding 1 m2) without reflection sheet &amp; lettering : Supply to the C&amp;W store/site of work</v>
          </cell>
          <cell r="C1774" t="str">
            <v>100 Sft</v>
          </cell>
          <cell r="D1774" t="str">
            <v>8,405.47</v>
          </cell>
          <cell r="E1774" t="str">
            <v>54,859.99</v>
          </cell>
          <cell r="F1774" t="str">
            <v>m2</v>
          </cell>
          <cell r="G1774" t="str">
            <v>904.43</v>
          </cell>
          <cell r="H1774">
            <v>5902.94</v>
          </cell>
          <cell r="I1774">
            <v>0</v>
          </cell>
          <cell r="J1774">
            <v>0</v>
          </cell>
          <cell r="K1774">
            <v>0</v>
          </cell>
          <cell r="L1774">
            <v>0</v>
          </cell>
          <cell r="M1774">
            <v>0</v>
          </cell>
          <cell r="N1774">
            <v>0</v>
          </cell>
          <cell r="O1774">
            <v>0</v>
          </cell>
          <cell r="P1774">
            <v>0</v>
          </cell>
          <cell r="Q1774">
            <v>0</v>
          </cell>
          <cell r="R1774">
            <v>0</v>
          </cell>
          <cell r="S1774">
            <v>633.31799999999998</v>
          </cell>
          <cell r="T1774" t="str">
            <v>Kg</v>
          </cell>
          <cell r="U1774">
            <v>68.17</v>
          </cell>
          <cell r="V1774" t="str">
            <v>Kg</v>
          </cell>
          <cell r="W1774">
            <v>0</v>
          </cell>
          <cell r="X1774">
            <v>0</v>
          </cell>
          <cell r="Y1774">
            <v>0</v>
          </cell>
          <cell r="Z1774">
            <v>0</v>
          </cell>
          <cell r="AA1774">
            <v>0</v>
          </cell>
          <cell r="AB1774">
            <v>0</v>
          </cell>
          <cell r="AC1774">
            <v>0</v>
          </cell>
          <cell r="AD1774">
            <v>0</v>
          </cell>
          <cell r="AE1774">
            <v>0</v>
          </cell>
          <cell r="AF1774">
            <v>0</v>
          </cell>
          <cell r="AG1774">
            <v>0</v>
          </cell>
          <cell r="AH1774">
            <v>0</v>
          </cell>
          <cell r="AI1774">
            <v>701.48799999999994</v>
          </cell>
          <cell r="AJ1774" t="str">
            <v>Y</v>
          </cell>
        </row>
        <row r="1775">
          <cell r="A1775" t="str">
            <v>16-17-a</v>
          </cell>
          <cell r="B1775" t="str">
            <v>Road sign (any size) double pedestal 4"x2"x0.25" 11' long without reflection sheet &amp; lettering: Supply and Fixing at site with PCC 1:3:6 max 3' depth.</v>
          </cell>
          <cell r="C1775" t="str">
            <v>100 Sft</v>
          </cell>
          <cell r="D1775" t="str">
            <v>15,032.43</v>
          </cell>
          <cell r="E1775" t="str">
            <v>100,119.80</v>
          </cell>
          <cell r="F1775" t="str">
            <v>m2</v>
          </cell>
          <cell r="G1775" t="str">
            <v>1,617.49</v>
          </cell>
          <cell r="H1775">
            <v>10772.89</v>
          </cell>
          <cell r="I1775">
            <v>0</v>
          </cell>
          <cell r="J1775">
            <v>0</v>
          </cell>
          <cell r="K1775">
            <v>16.071999999999999</v>
          </cell>
          <cell r="L1775" t="str">
            <v>Bags</v>
          </cell>
          <cell r="M1775">
            <v>1.73</v>
          </cell>
          <cell r="N1775" t="str">
            <v>Bags</v>
          </cell>
          <cell r="O1775">
            <v>0</v>
          </cell>
          <cell r="P1775">
            <v>0</v>
          </cell>
          <cell r="Q1775">
            <v>0</v>
          </cell>
          <cell r="R1775">
            <v>0</v>
          </cell>
          <cell r="S1775">
            <v>431.99899999999997</v>
          </cell>
          <cell r="T1775" t="str">
            <v>Kg</v>
          </cell>
          <cell r="U1775">
            <v>46.5</v>
          </cell>
          <cell r="V1775" t="str">
            <v>Kg</v>
          </cell>
          <cell r="W1775">
            <v>0</v>
          </cell>
          <cell r="X1775">
            <v>0</v>
          </cell>
          <cell r="Y1775">
            <v>0</v>
          </cell>
          <cell r="Z1775">
            <v>0</v>
          </cell>
          <cell r="AA1775">
            <v>0</v>
          </cell>
          <cell r="AB1775">
            <v>0</v>
          </cell>
          <cell r="AC1775">
            <v>0</v>
          </cell>
          <cell r="AD1775">
            <v>0</v>
          </cell>
          <cell r="AE1775">
            <v>0</v>
          </cell>
          <cell r="AF1775">
            <v>0</v>
          </cell>
          <cell r="AG1775">
            <v>0</v>
          </cell>
          <cell r="AH1775">
            <v>0</v>
          </cell>
          <cell r="AI1775">
            <v>496.30099999999999</v>
          </cell>
          <cell r="AJ1775" t="str">
            <v>Y</v>
          </cell>
        </row>
        <row r="1776">
          <cell r="A1776" t="str">
            <v>16-17-b</v>
          </cell>
          <cell r="B1776" t="str">
            <v>Road sign (any size) double pedestal 4"x2"x0.25" 11' long without reflection sheet &amp; lettering: Supply to the C&amp;W store/site of work</v>
          </cell>
          <cell r="C1776" t="str">
            <v>100 Sft</v>
          </cell>
          <cell r="D1776" t="str">
            <v>12,347.02</v>
          </cell>
          <cell r="E1776" t="str">
            <v>82,402.72</v>
          </cell>
          <cell r="F1776" t="str">
            <v>m2</v>
          </cell>
          <cell r="G1776" t="str">
            <v>1,328.54</v>
          </cell>
          <cell r="H1776">
            <v>8866.5300000000007</v>
          </cell>
          <cell r="I1776">
            <v>0</v>
          </cell>
          <cell r="J1776">
            <v>0</v>
          </cell>
          <cell r="K1776">
            <v>0</v>
          </cell>
          <cell r="L1776">
            <v>0</v>
          </cell>
          <cell r="M1776">
            <v>0</v>
          </cell>
          <cell r="N1776">
            <v>0</v>
          </cell>
          <cell r="O1776">
            <v>0</v>
          </cell>
          <cell r="P1776">
            <v>0</v>
          </cell>
          <cell r="Q1776">
            <v>0</v>
          </cell>
          <cell r="R1776">
            <v>0</v>
          </cell>
          <cell r="S1776">
            <v>427.35399999999998</v>
          </cell>
          <cell r="T1776" t="str">
            <v>Kg</v>
          </cell>
          <cell r="U1776">
            <v>46</v>
          </cell>
          <cell r="V1776" t="str">
            <v>Kg</v>
          </cell>
          <cell r="W1776">
            <v>0</v>
          </cell>
          <cell r="X1776">
            <v>0</v>
          </cell>
          <cell r="Y1776">
            <v>0</v>
          </cell>
          <cell r="Z1776">
            <v>0</v>
          </cell>
          <cell r="AA1776">
            <v>0</v>
          </cell>
          <cell r="AB1776">
            <v>0</v>
          </cell>
          <cell r="AC1776">
            <v>0</v>
          </cell>
          <cell r="AD1776">
            <v>0</v>
          </cell>
          <cell r="AE1776">
            <v>0</v>
          </cell>
          <cell r="AF1776">
            <v>0</v>
          </cell>
          <cell r="AG1776">
            <v>0</v>
          </cell>
          <cell r="AH1776">
            <v>0</v>
          </cell>
          <cell r="AI1776">
            <v>473.35399999999998</v>
          </cell>
          <cell r="AJ1776" t="str">
            <v>Y</v>
          </cell>
        </row>
        <row r="1777">
          <cell r="A1777" t="str">
            <v>16-18-a</v>
          </cell>
          <cell r="B1777" t="str">
            <v>Supply and Fixing reflective sheet on MS/aluminium road signs etc including lettering : Diamond grade.</v>
          </cell>
          <cell r="C1777" t="str">
            <v>100 Sft</v>
          </cell>
          <cell r="D1777" t="str">
            <v>1,382.40</v>
          </cell>
          <cell r="E1777" t="str">
            <v>61,882.40</v>
          </cell>
          <cell r="F1777" t="str">
            <v>m2</v>
          </cell>
          <cell r="G1777" t="str">
            <v>148.75</v>
          </cell>
          <cell r="H1777">
            <v>6658.55</v>
          </cell>
          <cell r="I1777">
            <v>0</v>
          </cell>
          <cell r="J1777">
            <v>0</v>
          </cell>
          <cell r="K1777">
            <v>0</v>
          </cell>
          <cell r="L1777">
            <v>0</v>
          </cell>
          <cell r="M1777">
            <v>0</v>
          </cell>
          <cell r="N1777">
            <v>0</v>
          </cell>
          <cell r="O1777">
            <v>0</v>
          </cell>
          <cell r="P1777">
            <v>0</v>
          </cell>
          <cell r="Q1777">
            <v>0</v>
          </cell>
          <cell r="R1777">
            <v>0</v>
          </cell>
          <cell r="S1777">
            <v>0</v>
          </cell>
          <cell r="T1777">
            <v>0</v>
          </cell>
          <cell r="U1777">
            <v>0</v>
          </cell>
          <cell r="V1777">
            <v>0</v>
          </cell>
          <cell r="W1777">
            <v>0</v>
          </cell>
          <cell r="X1777">
            <v>0</v>
          </cell>
          <cell r="Y1777">
            <v>0</v>
          </cell>
          <cell r="Z1777">
            <v>0</v>
          </cell>
          <cell r="AA1777">
            <v>0</v>
          </cell>
          <cell r="AB1777">
            <v>0</v>
          </cell>
          <cell r="AC1777">
            <v>0</v>
          </cell>
          <cell r="AD1777">
            <v>0</v>
          </cell>
          <cell r="AE1777">
            <v>0</v>
          </cell>
          <cell r="AF1777">
            <v>0</v>
          </cell>
          <cell r="AG1777">
            <v>0</v>
          </cell>
          <cell r="AH1777">
            <v>0</v>
          </cell>
          <cell r="AI1777">
            <v>0</v>
          </cell>
          <cell r="AJ1777" t="str">
            <v>N</v>
          </cell>
        </row>
        <row r="1778">
          <cell r="A1778" t="str">
            <v>16-18-b</v>
          </cell>
          <cell r="B1778" t="str">
            <v>Supply and Fixing reflective sheet on MS/aluminium road signs etc including lettering : High intensity grade</v>
          </cell>
          <cell r="C1778" t="str">
            <v>100 Sft</v>
          </cell>
          <cell r="D1778" t="str">
            <v>1,382.40</v>
          </cell>
          <cell r="E1778" t="str">
            <v>49,782.40</v>
          </cell>
          <cell r="F1778" t="str">
            <v>m2</v>
          </cell>
          <cell r="G1778" t="str">
            <v>148.75</v>
          </cell>
          <cell r="H1778">
            <v>5356.59</v>
          </cell>
          <cell r="I1778">
            <v>0</v>
          </cell>
          <cell r="J1778">
            <v>0</v>
          </cell>
          <cell r="K1778">
            <v>0</v>
          </cell>
          <cell r="L1778">
            <v>0</v>
          </cell>
          <cell r="M1778">
            <v>0</v>
          </cell>
          <cell r="N1778">
            <v>0</v>
          </cell>
          <cell r="O1778">
            <v>0</v>
          </cell>
          <cell r="P1778">
            <v>0</v>
          </cell>
          <cell r="Q1778">
            <v>0</v>
          </cell>
          <cell r="R1778">
            <v>0</v>
          </cell>
          <cell r="S1778">
            <v>0</v>
          </cell>
          <cell r="T1778">
            <v>0</v>
          </cell>
          <cell r="U1778">
            <v>0</v>
          </cell>
          <cell r="V1778">
            <v>0</v>
          </cell>
          <cell r="W1778">
            <v>0</v>
          </cell>
          <cell r="X1778">
            <v>0</v>
          </cell>
          <cell r="Y1778">
            <v>0</v>
          </cell>
          <cell r="Z1778">
            <v>0</v>
          </cell>
          <cell r="AA1778">
            <v>0</v>
          </cell>
          <cell r="AB1778">
            <v>0</v>
          </cell>
          <cell r="AC1778">
            <v>0</v>
          </cell>
          <cell r="AD1778">
            <v>0</v>
          </cell>
          <cell r="AE1778">
            <v>0</v>
          </cell>
          <cell r="AF1778">
            <v>0</v>
          </cell>
          <cell r="AG1778">
            <v>0</v>
          </cell>
          <cell r="AH1778">
            <v>0</v>
          </cell>
          <cell r="AI1778">
            <v>0</v>
          </cell>
          <cell r="AJ1778" t="str">
            <v>N</v>
          </cell>
        </row>
        <row r="1779">
          <cell r="A1779" t="str">
            <v>16-18-c</v>
          </cell>
          <cell r="B1779" t="str">
            <v>Supply and Fixing reflective sheet on MS/aluminium road signs etc including lettering : Engineering grade</v>
          </cell>
          <cell r="C1779" t="str">
            <v>100 Sft</v>
          </cell>
          <cell r="D1779" t="str">
            <v>1,382.40</v>
          </cell>
          <cell r="E1779" t="str">
            <v>7,432.40</v>
          </cell>
          <cell r="F1779" t="str">
            <v>m2</v>
          </cell>
          <cell r="G1779" t="str">
            <v>148.75</v>
          </cell>
          <cell r="H1779">
            <v>799.73</v>
          </cell>
          <cell r="I1779">
            <v>0</v>
          </cell>
          <cell r="J1779">
            <v>0</v>
          </cell>
          <cell r="K1779">
            <v>0</v>
          </cell>
          <cell r="L1779">
            <v>0</v>
          </cell>
          <cell r="M1779">
            <v>0</v>
          </cell>
          <cell r="N1779">
            <v>0</v>
          </cell>
          <cell r="O1779">
            <v>0</v>
          </cell>
          <cell r="P1779">
            <v>0</v>
          </cell>
          <cell r="Q1779">
            <v>0</v>
          </cell>
          <cell r="R1779">
            <v>0</v>
          </cell>
          <cell r="S1779">
            <v>0</v>
          </cell>
          <cell r="T1779">
            <v>0</v>
          </cell>
          <cell r="U1779">
            <v>0</v>
          </cell>
          <cell r="V1779">
            <v>0</v>
          </cell>
          <cell r="W1779">
            <v>0</v>
          </cell>
          <cell r="X1779">
            <v>0</v>
          </cell>
          <cell r="Y1779">
            <v>0</v>
          </cell>
          <cell r="Z1779">
            <v>0</v>
          </cell>
          <cell r="AA1779">
            <v>0</v>
          </cell>
          <cell r="AB1779">
            <v>0</v>
          </cell>
          <cell r="AC1779">
            <v>0</v>
          </cell>
          <cell r="AD1779">
            <v>0</v>
          </cell>
          <cell r="AE1779">
            <v>0</v>
          </cell>
          <cell r="AF1779">
            <v>0</v>
          </cell>
          <cell r="AG1779">
            <v>0</v>
          </cell>
          <cell r="AH1779">
            <v>0</v>
          </cell>
          <cell r="AI1779">
            <v>0</v>
          </cell>
          <cell r="AJ1779" t="str">
            <v>N</v>
          </cell>
        </row>
        <row r="1780">
          <cell r="A1780" t="str">
            <v>16-19-a-01</v>
          </cell>
          <cell r="B1780" t="str">
            <v>Supply and Fixing aluminium alloy road studs as per specs Large, strip 146x30mm, 171 beads: Uni-direction</v>
          </cell>
          <cell r="C1780" t="str">
            <v>Each</v>
          </cell>
          <cell r="D1780" t="str">
            <v>39.06</v>
          </cell>
          <cell r="E1780" t="str">
            <v>680.36</v>
          </cell>
          <cell r="F1780" t="str">
            <v>Each</v>
          </cell>
          <cell r="G1780" t="str">
            <v>39.06</v>
          </cell>
          <cell r="H1780">
            <v>680.36</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0</v>
          </cell>
          <cell r="AB1780">
            <v>0</v>
          </cell>
          <cell r="AC1780">
            <v>0</v>
          </cell>
          <cell r="AD1780">
            <v>0</v>
          </cell>
          <cell r="AE1780">
            <v>0</v>
          </cell>
          <cell r="AF1780">
            <v>0</v>
          </cell>
          <cell r="AG1780">
            <v>0</v>
          </cell>
          <cell r="AH1780">
            <v>0</v>
          </cell>
          <cell r="AI1780">
            <v>0</v>
          </cell>
          <cell r="AJ1780" t="str">
            <v>N</v>
          </cell>
        </row>
        <row r="1781">
          <cell r="A1781" t="str">
            <v>16-19-a-02</v>
          </cell>
          <cell r="B1781" t="str">
            <v>Supply and Fixing aluminium alloy road studs as per specs Large, strip 146x30mm, 171 beads: Bi-direction</v>
          </cell>
          <cell r="C1781" t="str">
            <v>Each</v>
          </cell>
          <cell r="D1781" t="str">
            <v>39.06</v>
          </cell>
          <cell r="E1781" t="str">
            <v>898.16</v>
          </cell>
          <cell r="F1781" t="str">
            <v>Each</v>
          </cell>
          <cell r="G1781" t="str">
            <v>39.06</v>
          </cell>
          <cell r="H1781">
            <v>898.16</v>
          </cell>
          <cell r="I1781">
            <v>0</v>
          </cell>
          <cell r="J1781">
            <v>0</v>
          </cell>
          <cell r="K1781">
            <v>0</v>
          </cell>
          <cell r="L1781">
            <v>0</v>
          </cell>
          <cell r="M1781">
            <v>0</v>
          </cell>
          <cell r="N1781">
            <v>0</v>
          </cell>
          <cell r="O1781">
            <v>0</v>
          </cell>
          <cell r="P1781">
            <v>0</v>
          </cell>
          <cell r="Q1781">
            <v>0</v>
          </cell>
          <cell r="R1781">
            <v>0</v>
          </cell>
          <cell r="S1781">
            <v>0</v>
          </cell>
          <cell r="T1781">
            <v>0</v>
          </cell>
          <cell r="U1781">
            <v>0</v>
          </cell>
          <cell r="V1781">
            <v>0</v>
          </cell>
          <cell r="W1781">
            <v>0</v>
          </cell>
          <cell r="X1781">
            <v>0</v>
          </cell>
          <cell r="Y1781">
            <v>0</v>
          </cell>
          <cell r="Z1781">
            <v>0</v>
          </cell>
          <cell r="AA1781">
            <v>0</v>
          </cell>
          <cell r="AB1781">
            <v>0</v>
          </cell>
          <cell r="AC1781">
            <v>0</v>
          </cell>
          <cell r="AD1781">
            <v>0</v>
          </cell>
          <cell r="AE1781">
            <v>0</v>
          </cell>
          <cell r="AF1781">
            <v>0</v>
          </cell>
          <cell r="AG1781">
            <v>0</v>
          </cell>
          <cell r="AH1781">
            <v>0</v>
          </cell>
          <cell r="AI1781">
            <v>0</v>
          </cell>
          <cell r="AJ1781" t="str">
            <v>N</v>
          </cell>
        </row>
        <row r="1782">
          <cell r="A1782" t="str">
            <v>16-19-b-01</v>
          </cell>
          <cell r="B1782" t="str">
            <v>Supply and Fixing aluminium alloy road studs as per specs Medium, strip 1 14x1 8mm, 74 beads: Uni-direction</v>
          </cell>
          <cell r="C1782" t="str">
            <v>Each</v>
          </cell>
          <cell r="D1782" t="str">
            <v>39.06</v>
          </cell>
          <cell r="E1782" t="str">
            <v>462.56</v>
          </cell>
          <cell r="F1782" t="str">
            <v>Each</v>
          </cell>
          <cell r="G1782" t="str">
            <v>39.06</v>
          </cell>
          <cell r="H1782">
            <v>462.56</v>
          </cell>
          <cell r="I1782">
            <v>0</v>
          </cell>
          <cell r="J1782">
            <v>0</v>
          </cell>
          <cell r="K1782">
            <v>0</v>
          </cell>
          <cell r="L1782">
            <v>0</v>
          </cell>
          <cell r="M1782">
            <v>0</v>
          </cell>
          <cell r="N1782">
            <v>0</v>
          </cell>
          <cell r="O1782">
            <v>0</v>
          </cell>
          <cell r="P1782">
            <v>0</v>
          </cell>
          <cell r="Q1782">
            <v>0</v>
          </cell>
          <cell r="R1782">
            <v>0</v>
          </cell>
          <cell r="S1782">
            <v>0</v>
          </cell>
          <cell r="T1782">
            <v>0</v>
          </cell>
          <cell r="U1782">
            <v>0</v>
          </cell>
          <cell r="V1782">
            <v>0</v>
          </cell>
          <cell r="W1782">
            <v>0</v>
          </cell>
          <cell r="X1782">
            <v>0</v>
          </cell>
          <cell r="Y1782">
            <v>0</v>
          </cell>
          <cell r="Z1782">
            <v>0</v>
          </cell>
          <cell r="AA1782">
            <v>0</v>
          </cell>
          <cell r="AB1782">
            <v>0</v>
          </cell>
          <cell r="AC1782">
            <v>0</v>
          </cell>
          <cell r="AD1782">
            <v>0</v>
          </cell>
          <cell r="AE1782">
            <v>0</v>
          </cell>
          <cell r="AF1782">
            <v>0</v>
          </cell>
          <cell r="AG1782">
            <v>0</v>
          </cell>
          <cell r="AH1782">
            <v>0</v>
          </cell>
          <cell r="AI1782">
            <v>0</v>
          </cell>
          <cell r="AJ1782" t="str">
            <v>N</v>
          </cell>
        </row>
        <row r="1783">
          <cell r="A1783" t="str">
            <v>16-19-b-02</v>
          </cell>
          <cell r="B1783" t="str">
            <v>Supply and Fixing aluminium alloy road studs as per specs Medium, strip 1 14x1 8mm, 74 beads: Bi-direction</v>
          </cell>
          <cell r="C1783" t="str">
            <v>Each</v>
          </cell>
          <cell r="D1783" t="str">
            <v>39.06</v>
          </cell>
          <cell r="E1783" t="str">
            <v>595.66</v>
          </cell>
          <cell r="F1783" t="str">
            <v>Each</v>
          </cell>
          <cell r="G1783" t="str">
            <v>39.06</v>
          </cell>
          <cell r="H1783">
            <v>595.66</v>
          </cell>
          <cell r="I1783">
            <v>0</v>
          </cell>
          <cell r="J1783">
            <v>0</v>
          </cell>
          <cell r="K1783">
            <v>0</v>
          </cell>
          <cell r="L1783">
            <v>0</v>
          </cell>
          <cell r="M1783">
            <v>0</v>
          </cell>
          <cell r="N1783">
            <v>0</v>
          </cell>
          <cell r="O1783">
            <v>0</v>
          </cell>
          <cell r="P1783">
            <v>0</v>
          </cell>
          <cell r="Q1783">
            <v>0</v>
          </cell>
          <cell r="R1783">
            <v>0</v>
          </cell>
          <cell r="S1783">
            <v>0</v>
          </cell>
          <cell r="T1783">
            <v>0</v>
          </cell>
          <cell r="U1783">
            <v>0</v>
          </cell>
          <cell r="V1783">
            <v>0</v>
          </cell>
          <cell r="W1783">
            <v>0</v>
          </cell>
          <cell r="X1783">
            <v>0</v>
          </cell>
          <cell r="Y1783">
            <v>0</v>
          </cell>
          <cell r="Z1783">
            <v>0</v>
          </cell>
          <cell r="AA1783">
            <v>0</v>
          </cell>
          <cell r="AB1783">
            <v>0</v>
          </cell>
          <cell r="AC1783">
            <v>0</v>
          </cell>
          <cell r="AD1783">
            <v>0</v>
          </cell>
          <cell r="AE1783">
            <v>0</v>
          </cell>
          <cell r="AF1783">
            <v>0</v>
          </cell>
          <cell r="AG1783">
            <v>0</v>
          </cell>
          <cell r="AH1783">
            <v>0</v>
          </cell>
          <cell r="AI1783">
            <v>0</v>
          </cell>
          <cell r="AJ1783" t="str">
            <v>N</v>
          </cell>
        </row>
        <row r="1784">
          <cell r="A1784" t="str">
            <v>16-19-c-01</v>
          </cell>
          <cell r="B1784" t="str">
            <v>Supply and Fixing aluminium alloy road studs as per specs Small, strip 75x14mm, 43 beads: Uni-directional</v>
          </cell>
          <cell r="C1784" t="str">
            <v>Each</v>
          </cell>
          <cell r="D1784" t="str">
            <v>39.06</v>
          </cell>
          <cell r="E1784" t="str">
            <v>347.61</v>
          </cell>
          <cell r="F1784" t="str">
            <v>Each</v>
          </cell>
          <cell r="G1784" t="str">
            <v>39.06</v>
          </cell>
          <cell r="H1784">
            <v>347.61</v>
          </cell>
          <cell r="I1784">
            <v>0</v>
          </cell>
          <cell r="J1784">
            <v>0</v>
          </cell>
          <cell r="K1784">
            <v>0</v>
          </cell>
          <cell r="L1784">
            <v>0</v>
          </cell>
          <cell r="M1784">
            <v>0</v>
          </cell>
          <cell r="N1784">
            <v>0</v>
          </cell>
          <cell r="O1784">
            <v>0</v>
          </cell>
          <cell r="P1784">
            <v>0</v>
          </cell>
          <cell r="Q1784">
            <v>0</v>
          </cell>
          <cell r="R1784">
            <v>0</v>
          </cell>
          <cell r="S1784">
            <v>0</v>
          </cell>
          <cell r="T1784">
            <v>0</v>
          </cell>
          <cell r="U1784">
            <v>0</v>
          </cell>
          <cell r="V1784">
            <v>0</v>
          </cell>
          <cell r="W1784">
            <v>0</v>
          </cell>
          <cell r="X1784">
            <v>0</v>
          </cell>
          <cell r="Y1784">
            <v>0</v>
          </cell>
          <cell r="Z1784">
            <v>0</v>
          </cell>
          <cell r="AA1784">
            <v>0</v>
          </cell>
          <cell r="AB1784">
            <v>0</v>
          </cell>
          <cell r="AC1784">
            <v>0</v>
          </cell>
          <cell r="AD1784">
            <v>0</v>
          </cell>
          <cell r="AE1784">
            <v>0</v>
          </cell>
          <cell r="AF1784">
            <v>0</v>
          </cell>
          <cell r="AG1784">
            <v>0</v>
          </cell>
          <cell r="AH1784">
            <v>0</v>
          </cell>
          <cell r="AI1784">
            <v>0</v>
          </cell>
          <cell r="AJ1784" t="str">
            <v>N</v>
          </cell>
        </row>
        <row r="1785">
          <cell r="A1785" t="str">
            <v>16-19-c-02</v>
          </cell>
          <cell r="B1785" t="str">
            <v>Supply and Fixing aluminium alloy road studs as per specs Small, strip 75x14mm, 43 beads: Bi-directional</v>
          </cell>
          <cell r="C1785" t="str">
            <v>Each</v>
          </cell>
          <cell r="D1785" t="str">
            <v>39.06</v>
          </cell>
          <cell r="E1785" t="str">
            <v>438.36</v>
          </cell>
          <cell r="F1785" t="str">
            <v>Each</v>
          </cell>
          <cell r="G1785" t="str">
            <v>39.06</v>
          </cell>
          <cell r="H1785">
            <v>438.36</v>
          </cell>
          <cell r="I1785">
            <v>0</v>
          </cell>
          <cell r="J1785">
            <v>0</v>
          </cell>
          <cell r="K1785">
            <v>0</v>
          </cell>
          <cell r="L1785">
            <v>0</v>
          </cell>
          <cell r="M1785">
            <v>0</v>
          </cell>
          <cell r="N1785">
            <v>0</v>
          </cell>
          <cell r="O1785">
            <v>0</v>
          </cell>
          <cell r="P1785">
            <v>0</v>
          </cell>
          <cell r="Q1785">
            <v>0</v>
          </cell>
          <cell r="R1785">
            <v>0</v>
          </cell>
          <cell r="S1785">
            <v>0</v>
          </cell>
          <cell r="T1785">
            <v>0</v>
          </cell>
          <cell r="U1785">
            <v>0</v>
          </cell>
          <cell r="V1785">
            <v>0</v>
          </cell>
          <cell r="W1785">
            <v>0</v>
          </cell>
          <cell r="X1785">
            <v>0</v>
          </cell>
          <cell r="Y1785">
            <v>0</v>
          </cell>
          <cell r="Z1785">
            <v>0</v>
          </cell>
          <cell r="AA1785">
            <v>0</v>
          </cell>
          <cell r="AB1785">
            <v>0</v>
          </cell>
          <cell r="AC1785">
            <v>0</v>
          </cell>
          <cell r="AD1785">
            <v>0</v>
          </cell>
          <cell r="AE1785">
            <v>0</v>
          </cell>
          <cell r="AF1785">
            <v>0</v>
          </cell>
          <cell r="AG1785">
            <v>0</v>
          </cell>
          <cell r="AH1785">
            <v>0</v>
          </cell>
          <cell r="AI1785">
            <v>0</v>
          </cell>
          <cell r="AJ1785" t="str">
            <v>N</v>
          </cell>
        </row>
        <row r="1786">
          <cell r="A1786" t="str">
            <v>16-19-c-03</v>
          </cell>
          <cell r="B1786" t="str">
            <v>Supply &amp; Fixing Cat Eye single as specified</v>
          </cell>
          <cell r="C1786" t="str">
            <v>Each</v>
          </cell>
          <cell r="D1786" t="str">
            <v>39.06</v>
          </cell>
          <cell r="E1786" t="str">
            <v>317.36</v>
          </cell>
          <cell r="F1786" t="str">
            <v>Each</v>
          </cell>
          <cell r="G1786" t="str">
            <v>39.06</v>
          </cell>
          <cell r="H1786">
            <v>317.36</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cell r="AF1786">
            <v>0</v>
          </cell>
          <cell r="AG1786">
            <v>0</v>
          </cell>
          <cell r="AH1786">
            <v>0</v>
          </cell>
          <cell r="AI1786">
            <v>0</v>
          </cell>
          <cell r="AJ1786" t="str">
            <v>N</v>
          </cell>
        </row>
        <row r="1787">
          <cell r="A1787" t="str">
            <v>16-20</v>
          </cell>
          <cell r="B1787" t="str">
            <v>Providing and Fixing gantry of structural steel sections as per design / drawings including foundation complete.</v>
          </cell>
          <cell r="C1787" t="str">
            <v>Cwt</v>
          </cell>
          <cell r="D1787" t="str">
            <v>1,401.57</v>
          </cell>
          <cell r="E1787" t="str">
            <v>6,177.64</v>
          </cell>
          <cell r="F1787" t="str">
            <v>kg</v>
          </cell>
          <cell r="G1787" t="str">
            <v>27.47</v>
          </cell>
          <cell r="H1787">
            <v>121.08</v>
          </cell>
          <cell r="I1787">
            <v>0</v>
          </cell>
          <cell r="J1787">
            <v>0</v>
          </cell>
          <cell r="K1787">
            <v>0</v>
          </cell>
          <cell r="L1787">
            <v>0</v>
          </cell>
          <cell r="M1787">
            <v>0</v>
          </cell>
          <cell r="N1787">
            <v>0</v>
          </cell>
          <cell r="O1787">
            <v>0</v>
          </cell>
          <cell r="P1787">
            <v>0</v>
          </cell>
          <cell r="Q1787">
            <v>0</v>
          </cell>
          <cell r="R1787">
            <v>0</v>
          </cell>
          <cell r="S1787">
            <v>1</v>
          </cell>
          <cell r="T1787" t="str">
            <v>Cwt</v>
          </cell>
          <cell r="U1787">
            <v>1</v>
          </cell>
          <cell r="V1787" t="str">
            <v>Kg</v>
          </cell>
          <cell r="W1787">
            <v>0</v>
          </cell>
          <cell r="X1787">
            <v>0</v>
          </cell>
          <cell r="Y1787">
            <v>0</v>
          </cell>
          <cell r="Z1787">
            <v>0</v>
          </cell>
          <cell r="AA1787">
            <v>0</v>
          </cell>
          <cell r="AB1787">
            <v>0</v>
          </cell>
          <cell r="AC1787">
            <v>0</v>
          </cell>
          <cell r="AD1787">
            <v>0</v>
          </cell>
          <cell r="AE1787">
            <v>0</v>
          </cell>
          <cell r="AF1787">
            <v>0</v>
          </cell>
          <cell r="AG1787">
            <v>0</v>
          </cell>
          <cell r="AH1787">
            <v>0</v>
          </cell>
          <cell r="AI1787">
            <v>2</v>
          </cell>
          <cell r="AJ1787" t="str">
            <v>Y</v>
          </cell>
        </row>
        <row r="1788">
          <cell r="A1788" t="str">
            <v>16-21</v>
          </cell>
          <cell r="B1788" t="str">
            <v>Providing and Laying dry brick pavement/soling in streets etc including prep, water, compaction &amp; sand cushion.</v>
          </cell>
          <cell r="C1788" t="str">
            <v>100 Cft</v>
          </cell>
          <cell r="D1788" t="str">
            <v>1,674.00</v>
          </cell>
          <cell r="E1788" t="str">
            <v>13,515.11</v>
          </cell>
          <cell r="F1788" t="str">
            <v>m3</v>
          </cell>
          <cell r="G1788" t="str">
            <v>591.17</v>
          </cell>
          <cell r="H1788">
            <v>4772.82</v>
          </cell>
          <cell r="I1788">
            <v>0</v>
          </cell>
          <cell r="J1788">
            <v>0</v>
          </cell>
          <cell r="K1788">
            <v>0</v>
          </cell>
          <cell r="L1788">
            <v>0</v>
          </cell>
          <cell r="M1788">
            <v>0</v>
          </cell>
          <cell r="N1788">
            <v>0</v>
          </cell>
          <cell r="O1788">
            <v>1350</v>
          </cell>
          <cell r="P1788" t="str">
            <v>Nos.</v>
          </cell>
          <cell r="Q1788">
            <v>476.75</v>
          </cell>
          <cell r="R1788" t="str">
            <v>Nos.</v>
          </cell>
          <cell r="S1788">
            <v>0</v>
          </cell>
          <cell r="T1788">
            <v>0</v>
          </cell>
          <cell r="U1788">
            <v>0</v>
          </cell>
          <cell r="V1788">
            <v>0</v>
          </cell>
          <cell r="W1788">
            <v>0</v>
          </cell>
          <cell r="X1788">
            <v>0</v>
          </cell>
          <cell r="Y1788">
            <v>0</v>
          </cell>
          <cell r="Z1788">
            <v>0</v>
          </cell>
          <cell r="AA1788">
            <v>0</v>
          </cell>
          <cell r="AB1788">
            <v>0</v>
          </cell>
          <cell r="AC1788">
            <v>0</v>
          </cell>
          <cell r="AD1788">
            <v>0</v>
          </cell>
          <cell r="AE1788">
            <v>0</v>
          </cell>
          <cell r="AF1788">
            <v>0</v>
          </cell>
          <cell r="AG1788">
            <v>0</v>
          </cell>
          <cell r="AH1788">
            <v>0</v>
          </cell>
          <cell r="AI1788">
            <v>1826.75</v>
          </cell>
          <cell r="AJ1788" t="str">
            <v>Y</v>
          </cell>
        </row>
        <row r="1789">
          <cell r="A1789" t="str">
            <v>16-22</v>
          </cell>
          <cell r="B1789" t="str">
            <v>Supply &amp; spreading 1"-1.5" guage shingle on road surface including compaction.</v>
          </cell>
          <cell r="C1789" t="str">
            <v>100 Cft</v>
          </cell>
          <cell r="D1789" t="str">
            <v>6.51</v>
          </cell>
          <cell r="E1789" t="str">
            <v>1,822.14</v>
          </cell>
          <cell r="F1789" t="str">
            <v>m3</v>
          </cell>
          <cell r="G1789" t="str">
            <v>2.30</v>
          </cell>
          <cell r="H1789">
            <v>643.48</v>
          </cell>
          <cell r="I1789">
            <v>0</v>
          </cell>
          <cell r="J1789">
            <v>0</v>
          </cell>
          <cell r="K1789">
            <v>0</v>
          </cell>
          <cell r="L1789">
            <v>0</v>
          </cell>
          <cell r="M1789">
            <v>0</v>
          </cell>
          <cell r="N1789">
            <v>0</v>
          </cell>
          <cell r="O1789">
            <v>0</v>
          </cell>
          <cell r="P1789">
            <v>0</v>
          </cell>
          <cell r="Q1789">
            <v>0</v>
          </cell>
          <cell r="R1789">
            <v>0</v>
          </cell>
          <cell r="S1789">
            <v>0</v>
          </cell>
          <cell r="T1789">
            <v>0</v>
          </cell>
          <cell r="U1789">
            <v>0</v>
          </cell>
          <cell r="V1789">
            <v>0</v>
          </cell>
          <cell r="W1789">
            <v>0</v>
          </cell>
          <cell r="X1789">
            <v>0</v>
          </cell>
          <cell r="Y1789">
            <v>0</v>
          </cell>
          <cell r="Z1789">
            <v>0</v>
          </cell>
          <cell r="AA1789">
            <v>0</v>
          </cell>
          <cell r="AB1789">
            <v>0</v>
          </cell>
          <cell r="AC1789">
            <v>0</v>
          </cell>
          <cell r="AD1789">
            <v>0</v>
          </cell>
          <cell r="AE1789">
            <v>0</v>
          </cell>
          <cell r="AF1789">
            <v>0</v>
          </cell>
          <cell r="AG1789">
            <v>0</v>
          </cell>
          <cell r="AH1789">
            <v>0</v>
          </cell>
          <cell r="AI1789">
            <v>0</v>
          </cell>
          <cell r="AJ1789" t="str">
            <v>N</v>
          </cell>
        </row>
        <row r="1790">
          <cell r="A1790" t="str">
            <v>16-23-a</v>
          </cell>
          <cell r="B1790" t="str">
            <v>Reinforced Concrete Pipe Culvert (AASHTO M-170) Dia: 460mm</v>
          </cell>
          <cell r="C1790" t="str">
            <v>100 Rft</v>
          </cell>
          <cell r="D1790" t="str">
            <v>12,846.40</v>
          </cell>
          <cell r="E1790" t="str">
            <v>65,961.29</v>
          </cell>
          <cell r="F1790" t="str">
            <v>m</v>
          </cell>
          <cell r="G1790" t="str">
            <v>421.47</v>
          </cell>
          <cell r="H1790">
            <v>2164.08</v>
          </cell>
          <cell r="I1790">
            <v>0</v>
          </cell>
          <cell r="J1790">
            <v>0</v>
          </cell>
          <cell r="K1790">
            <v>9.14</v>
          </cell>
          <cell r="L1790" t="str">
            <v>Bags</v>
          </cell>
          <cell r="M1790">
            <v>0.3</v>
          </cell>
          <cell r="N1790" t="str">
            <v>Bags</v>
          </cell>
          <cell r="O1790">
            <v>0</v>
          </cell>
          <cell r="P1790">
            <v>0</v>
          </cell>
          <cell r="Q1790">
            <v>0</v>
          </cell>
          <cell r="R1790">
            <v>0</v>
          </cell>
          <cell r="S1790">
            <v>0</v>
          </cell>
          <cell r="T1790">
            <v>0</v>
          </cell>
          <cell r="U1790">
            <v>0</v>
          </cell>
          <cell r="V1790">
            <v>0</v>
          </cell>
          <cell r="W1790">
            <v>0</v>
          </cell>
          <cell r="X1790">
            <v>0</v>
          </cell>
          <cell r="Y1790">
            <v>0</v>
          </cell>
          <cell r="Z1790">
            <v>0</v>
          </cell>
          <cell r="AA1790">
            <v>0</v>
          </cell>
          <cell r="AB1790">
            <v>0</v>
          </cell>
          <cell r="AC1790">
            <v>0</v>
          </cell>
          <cell r="AD1790">
            <v>0</v>
          </cell>
          <cell r="AE1790">
            <v>0</v>
          </cell>
          <cell r="AF1790">
            <v>0</v>
          </cell>
          <cell r="AG1790">
            <v>0</v>
          </cell>
          <cell r="AH1790">
            <v>0</v>
          </cell>
          <cell r="AI1790">
            <v>9.4400000000000013</v>
          </cell>
          <cell r="AJ1790" t="str">
            <v>Y</v>
          </cell>
        </row>
        <row r="1791">
          <cell r="A1791" t="str">
            <v>16-23-b</v>
          </cell>
          <cell r="B1791" t="str">
            <v>Reinforced Concrete Pipe Culvert (AASHTO M-170) Dia: 610mm</v>
          </cell>
          <cell r="C1791" t="str">
            <v>100 Rft</v>
          </cell>
          <cell r="D1791" t="str">
            <v>16,062.45</v>
          </cell>
          <cell r="E1791" t="str">
            <v>92,233.54</v>
          </cell>
          <cell r="F1791" t="str">
            <v>m</v>
          </cell>
          <cell r="G1791" t="str">
            <v>526.98</v>
          </cell>
          <cell r="H1791">
            <v>3026.03</v>
          </cell>
          <cell r="I1791">
            <v>0</v>
          </cell>
          <cell r="J1791">
            <v>0</v>
          </cell>
          <cell r="K1791">
            <v>15.24</v>
          </cell>
          <cell r="L1791" t="str">
            <v>Bags</v>
          </cell>
          <cell r="M1791">
            <v>0.5</v>
          </cell>
          <cell r="N1791" t="str">
            <v>Bags</v>
          </cell>
          <cell r="O1791">
            <v>0</v>
          </cell>
          <cell r="P1791">
            <v>0</v>
          </cell>
          <cell r="Q1791">
            <v>0</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0</v>
          </cell>
          <cell r="AF1791">
            <v>0</v>
          </cell>
          <cell r="AG1791">
            <v>0</v>
          </cell>
          <cell r="AH1791">
            <v>0</v>
          </cell>
          <cell r="AI1791">
            <v>15.74</v>
          </cell>
          <cell r="AJ1791" t="str">
            <v>Y</v>
          </cell>
        </row>
        <row r="1792">
          <cell r="A1792" t="str">
            <v>16-23-c</v>
          </cell>
          <cell r="B1792" t="str">
            <v>Reinforced Concrete Pipe Culvert (AASHTO M-170) Dia:760mm</v>
          </cell>
          <cell r="C1792" t="str">
            <v>100 Rft</v>
          </cell>
          <cell r="D1792" t="str">
            <v>19,275.47</v>
          </cell>
          <cell r="E1792" t="str">
            <v>138,520.59</v>
          </cell>
          <cell r="F1792" t="str">
            <v>m</v>
          </cell>
          <cell r="G1792" t="str">
            <v>632.40</v>
          </cell>
          <cell r="H1792">
            <v>4544.6400000000003</v>
          </cell>
          <cell r="I1792">
            <v>0</v>
          </cell>
          <cell r="J1792">
            <v>0</v>
          </cell>
          <cell r="K1792">
            <v>15.24</v>
          </cell>
          <cell r="L1792" t="str">
            <v>Bags</v>
          </cell>
          <cell r="M1792">
            <v>0.5</v>
          </cell>
          <cell r="N1792" t="str">
            <v>Bags</v>
          </cell>
          <cell r="O1792">
            <v>0</v>
          </cell>
          <cell r="P1792">
            <v>0</v>
          </cell>
          <cell r="Q1792">
            <v>0</v>
          </cell>
          <cell r="R1792">
            <v>0</v>
          </cell>
          <cell r="S1792">
            <v>0</v>
          </cell>
          <cell r="T1792">
            <v>0</v>
          </cell>
          <cell r="U1792">
            <v>0</v>
          </cell>
          <cell r="V1792">
            <v>0</v>
          </cell>
          <cell r="W1792">
            <v>0</v>
          </cell>
          <cell r="X1792">
            <v>0</v>
          </cell>
          <cell r="Y1792">
            <v>0</v>
          </cell>
          <cell r="Z1792">
            <v>0</v>
          </cell>
          <cell r="AA1792">
            <v>0</v>
          </cell>
          <cell r="AB1792">
            <v>0</v>
          </cell>
          <cell r="AC1792">
            <v>0</v>
          </cell>
          <cell r="AD1792">
            <v>0</v>
          </cell>
          <cell r="AE1792">
            <v>0</v>
          </cell>
          <cell r="AF1792">
            <v>0</v>
          </cell>
          <cell r="AG1792">
            <v>0</v>
          </cell>
          <cell r="AH1792">
            <v>0</v>
          </cell>
          <cell r="AI1792">
            <v>15.74</v>
          </cell>
          <cell r="AJ1792" t="str">
            <v>Y</v>
          </cell>
        </row>
        <row r="1793">
          <cell r="A1793" t="str">
            <v>16-23-d</v>
          </cell>
          <cell r="B1793" t="str">
            <v>Reinforced Concrete Pipe Culvert (AASHTO M-170) Dia: 910mm</v>
          </cell>
          <cell r="C1793" t="str">
            <v>100 Rft</v>
          </cell>
          <cell r="D1793" t="str">
            <v>22,485.60</v>
          </cell>
          <cell r="E1793" t="str">
            <v>181,870.27</v>
          </cell>
          <cell r="F1793" t="str">
            <v>m</v>
          </cell>
          <cell r="G1793" t="str">
            <v>737.72</v>
          </cell>
          <cell r="H1793">
            <v>5966.87</v>
          </cell>
          <cell r="I1793">
            <v>0</v>
          </cell>
          <cell r="J1793">
            <v>0</v>
          </cell>
          <cell r="K1793">
            <v>21.34</v>
          </cell>
          <cell r="L1793" t="str">
            <v>Bags</v>
          </cell>
          <cell r="M1793">
            <v>0.7</v>
          </cell>
          <cell r="N1793" t="str">
            <v>Bags</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0</v>
          </cell>
          <cell r="AC1793">
            <v>0</v>
          </cell>
          <cell r="AD1793">
            <v>0</v>
          </cell>
          <cell r="AE1793">
            <v>0</v>
          </cell>
          <cell r="AF1793">
            <v>0</v>
          </cell>
          <cell r="AG1793">
            <v>0</v>
          </cell>
          <cell r="AH1793">
            <v>0</v>
          </cell>
          <cell r="AI1793">
            <v>22.04</v>
          </cell>
          <cell r="AJ1793" t="str">
            <v>Y</v>
          </cell>
        </row>
        <row r="1794">
          <cell r="A1794" t="str">
            <v>16-23-e</v>
          </cell>
          <cell r="B1794" t="str">
            <v>Reinforced Concrete Pipe Culvert (AASHTO M-170) Dia: 1070mm</v>
          </cell>
          <cell r="C1794" t="str">
            <v>100 Rft</v>
          </cell>
          <cell r="D1794" t="str">
            <v>25,699.08</v>
          </cell>
          <cell r="E1794" t="str">
            <v>248,629.81</v>
          </cell>
          <cell r="F1794" t="str">
            <v>m</v>
          </cell>
          <cell r="G1794" t="str">
            <v>843.15</v>
          </cell>
          <cell r="H1794">
            <v>8157.15</v>
          </cell>
          <cell r="I1794">
            <v>0</v>
          </cell>
          <cell r="J1794">
            <v>0</v>
          </cell>
          <cell r="K1794">
            <v>24.39</v>
          </cell>
          <cell r="L1794" t="str">
            <v>Bags</v>
          </cell>
          <cell r="M1794">
            <v>0.8</v>
          </cell>
          <cell r="N1794" t="str">
            <v>Bags</v>
          </cell>
          <cell r="O1794">
            <v>0</v>
          </cell>
          <cell r="P1794">
            <v>0</v>
          </cell>
          <cell r="Q1794">
            <v>0</v>
          </cell>
          <cell r="R1794">
            <v>0</v>
          </cell>
          <cell r="S1794">
            <v>0</v>
          </cell>
          <cell r="T1794">
            <v>0</v>
          </cell>
          <cell r="U1794">
            <v>0</v>
          </cell>
          <cell r="V1794">
            <v>0</v>
          </cell>
          <cell r="W1794">
            <v>0</v>
          </cell>
          <cell r="X1794">
            <v>0</v>
          </cell>
          <cell r="Y1794">
            <v>0</v>
          </cell>
          <cell r="Z1794">
            <v>0</v>
          </cell>
          <cell r="AA1794">
            <v>0</v>
          </cell>
          <cell r="AB1794">
            <v>0</v>
          </cell>
          <cell r="AC1794">
            <v>0</v>
          </cell>
          <cell r="AD1794">
            <v>0</v>
          </cell>
          <cell r="AE1794">
            <v>0</v>
          </cell>
          <cell r="AF1794">
            <v>0</v>
          </cell>
          <cell r="AG1794">
            <v>0</v>
          </cell>
          <cell r="AH1794">
            <v>0</v>
          </cell>
          <cell r="AI1794">
            <v>25.19</v>
          </cell>
          <cell r="AJ1794" t="str">
            <v>Y</v>
          </cell>
        </row>
        <row r="1795">
          <cell r="A1795" t="str">
            <v>16-23-f</v>
          </cell>
          <cell r="B1795" t="str">
            <v>Reinforced Concrete Pipe Culvert (AASHTO M-170) Dia:1220mm</v>
          </cell>
          <cell r="C1795" t="str">
            <v>100 Rft</v>
          </cell>
          <cell r="D1795" t="str">
            <v>28,916.55</v>
          </cell>
          <cell r="E1795" t="str">
            <v>307,159.31</v>
          </cell>
          <cell r="F1795" t="str">
            <v>m</v>
          </cell>
          <cell r="G1795" t="str">
            <v>948.71</v>
          </cell>
          <cell r="H1795">
            <v>10077.41</v>
          </cell>
          <cell r="I1795">
            <v>0</v>
          </cell>
          <cell r="J1795">
            <v>0</v>
          </cell>
          <cell r="K1795">
            <v>27.43</v>
          </cell>
          <cell r="L1795" t="str">
            <v>Bags</v>
          </cell>
          <cell r="M1795">
            <v>0.9</v>
          </cell>
          <cell r="N1795" t="str">
            <v>Bags</v>
          </cell>
          <cell r="O1795">
            <v>0</v>
          </cell>
          <cell r="P1795">
            <v>0</v>
          </cell>
          <cell r="Q1795">
            <v>0</v>
          </cell>
          <cell r="R1795">
            <v>0</v>
          </cell>
          <cell r="S1795">
            <v>0</v>
          </cell>
          <cell r="T1795">
            <v>0</v>
          </cell>
          <cell r="U1795">
            <v>0</v>
          </cell>
          <cell r="V1795">
            <v>0</v>
          </cell>
          <cell r="W1795">
            <v>0</v>
          </cell>
          <cell r="X1795">
            <v>0</v>
          </cell>
          <cell r="Y1795">
            <v>0</v>
          </cell>
          <cell r="Z1795">
            <v>0</v>
          </cell>
          <cell r="AA1795">
            <v>0</v>
          </cell>
          <cell r="AB1795">
            <v>0</v>
          </cell>
          <cell r="AC1795">
            <v>0</v>
          </cell>
          <cell r="AD1795">
            <v>0</v>
          </cell>
          <cell r="AE1795">
            <v>0</v>
          </cell>
          <cell r="AF1795">
            <v>0</v>
          </cell>
          <cell r="AG1795">
            <v>0</v>
          </cell>
          <cell r="AH1795">
            <v>0</v>
          </cell>
          <cell r="AI1795">
            <v>28.33</v>
          </cell>
          <cell r="AJ1795" t="str">
            <v>Y</v>
          </cell>
        </row>
        <row r="1796">
          <cell r="A1796" t="str">
            <v>16-23-g</v>
          </cell>
          <cell r="B1796" t="str">
            <v>Reinforced Concrete Pipe Culvert (AASHTO M-170) Dia: 1520mm</v>
          </cell>
          <cell r="C1796" t="str">
            <v>100 Rft</v>
          </cell>
          <cell r="D1796" t="str">
            <v>32,125.41</v>
          </cell>
          <cell r="E1796" t="str">
            <v>471,540.56</v>
          </cell>
          <cell r="F1796" t="str">
            <v>m</v>
          </cell>
          <cell r="G1796" t="str">
            <v>1,053.98</v>
          </cell>
          <cell r="H1796">
            <v>15470.49</v>
          </cell>
          <cell r="I1796">
            <v>0</v>
          </cell>
          <cell r="J1796">
            <v>0</v>
          </cell>
          <cell r="K1796">
            <v>30.48</v>
          </cell>
          <cell r="L1796" t="str">
            <v>Bags</v>
          </cell>
          <cell r="M1796">
            <v>1</v>
          </cell>
          <cell r="N1796" t="str">
            <v>Bags</v>
          </cell>
          <cell r="O1796">
            <v>0</v>
          </cell>
          <cell r="P1796">
            <v>0</v>
          </cell>
          <cell r="Q1796">
            <v>0</v>
          </cell>
          <cell r="R1796">
            <v>0</v>
          </cell>
          <cell r="S1796">
            <v>0</v>
          </cell>
          <cell r="T1796">
            <v>0</v>
          </cell>
          <cell r="U1796">
            <v>0</v>
          </cell>
          <cell r="V1796">
            <v>0</v>
          </cell>
          <cell r="W1796">
            <v>0</v>
          </cell>
          <cell r="X1796">
            <v>0</v>
          </cell>
          <cell r="Y1796">
            <v>0</v>
          </cell>
          <cell r="Z1796">
            <v>0</v>
          </cell>
          <cell r="AA1796">
            <v>0</v>
          </cell>
          <cell r="AB1796">
            <v>0</v>
          </cell>
          <cell r="AC1796">
            <v>0</v>
          </cell>
          <cell r="AD1796">
            <v>0</v>
          </cell>
          <cell r="AE1796">
            <v>0</v>
          </cell>
          <cell r="AF1796">
            <v>0</v>
          </cell>
          <cell r="AG1796">
            <v>0</v>
          </cell>
          <cell r="AH1796">
            <v>0</v>
          </cell>
          <cell r="AI1796">
            <v>31.48</v>
          </cell>
          <cell r="AJ1796" t="str">
            <v>Y</v>
          </cell>
        </row>
        <row r="1797">
          <cell r="A1797" t="str">
            <v>16-24</v>
          </cell>
          <cell r="B1797" t="str">
            <v>Granular Material in Bed to RCC Pipe Culvert</v>
          </cell>
          <cell r="C1797" t="str">
            <v>100 Cft</v>
          </cell>
          <cell r="D1797" t="str">
            <v>405.53</v>
          </cell>
          <cell r="E1797" t="str">
            <v>3,445.25</v>
          </cell>
          <cell r="F1797" t="str">
            <v>m3</v>
          </cell>
          <cell r="G1797" t="str">
            <v>143.21</v>
          </cell>
          <cell r="H1797">
            <v>1216.68</v>
          </cell>
          <cell r="I1797">
            <v>0</v>
          </cell>
          <cell r="J1797">
            <v>0</v>
          </cell>
          <cell r="K1797">
            <v>0</v>
          </cell>
          <cell r="L1797">
            <v>0</v>
          </cell>
          <cell r="M1797">
            <v>0</v>
          </cell>
          <cell r="N1797">
            <v>0</v>
          </cell>
          <cell r="O1797">
            <v>0</v>
          </cell>
          <cell r="P1797">
            <v>0</v>
          </cell>
          <cell r="Q1797">
            <v>0</v>
          </cell>
          <cell r="R1797">
            <v>0</v>
          </cell>
          <cell r="S1797">
            <v>0</v>
          </cell>
          <cell r="T1797">
            <v>0</v>
          </cell>
          <cell r="U1797">
            <v>0</v>
          </cell>
          <cell r="V1797">
            <v>0</v>
          </cell>
          <cell r="W1797">
            <v>0</v>
          </cell>
          <cell r="X1797">
            <v>0</v>
          </cell>
          <cell r="Y1797">
            <v>0</v>
          </cell>
          <cell r="Z1797">
            <v>0</v>
          </cell>
          <cell r="AA1797">
            <v>0</v>
          </cell>
          <cell r="AB1797">
            <v>0</v>
          </cell>
          <cell r="AC1797">
            <v>0</v>
          </cell>
          <cell r="AD1797">
            <v>0</v>
          </cell>
          <cell r="AE1797">
            <v>0</v>
          </cell>
          <cell r="AF1797">
            <v>0</v>
          </cell>
          <cell r="AG1797">
            <v>0</v>
          </cell>
          <cell r="AH1797">
            <v>0</v>
          </cell>
          <cell r="AI1797">
            <v>0</v>
          </cell>
          <cell r="AJ1797" t="str">
            <v>N</v>
          </cell>
        </row>
        <row r="1798">
          <cell r="A1798" t="str">
            <v>16-25-a</v>
          </cell>
          <cell r="B1798" t="str">
            <v>Confirmatory Boring including SPT's, samples, lab test bore-hole logs &amp; Report : Alluvial Soils.</v>
          </cell>
          <cell r="C1798" t="str">
            <v>100 Rft</v>
          </cell>
          <cell r="D1798" t="str">
            <v>90,768.00</v>
          </cell>
          <cell r="E1798" t="str">
            <v>228,708.00</v>
          </cell>
          <cell r="F1798" t="str">
            <v>m</v>
          </cell>
          <cell r="G1798" t="str">
            <v>2,977.95</v>
          </cell>
          <cell r="H1798">
            <v>7503.54</v>
          </cell>
          <cell r="I1798">
            <v>0</v>
          </cell>
          <cell r="J1798">
            <v>0</v>
          </cell>
          <cell r="K1798">
            <v>0</v>
          </cell>
          <cell r="L1798">
            <v>0</v>
          </cell>
          <cell r="M1798">
            <v>0</v>
          </cell>
          <cell r="N1798">
            <v>0</v>
          </cell>
          <cell r="O1798">
            <v>0</v>
          </cell>
          <cell r="P1798">
            <v>0</v>
          </cell>
          <cell r="Q1798">
            <v>0</v>
          </cell>
          <cell r="R1798">
            <v>0</v>
          </cell>
          <cell r="S1798">
            <v>0</v>
          </cell>
          <cell r="T1798">
            <v>0</v>
          </cell>
          <cell r="U1798">
            <v>0</v>
          </cell>
          <cell r="V1798">
            <v>0</v>
          </cell>
          <cell r="W1798">
            <v>0</v>
          </cell>
          <cell r="X1798">
            <v>0</v>
          </cell>
          <cell r="Y1798">
            <v>0</v>
          </cell>
          <cell r="Z1798">
            <v>0</v>
          </cell>
          <cell r="AA1798">
            <v>0</v>
          </cell>
          <cell r="AB1798">
            <v>0</v>
          </cell>
          <cell r="AC1798">
            <v>0</v>
          </cell>
          <cell r="AD1798">
            <v>0</v>
          </cell>
          <cell r="AE1798">
            <v>0</v>
          </cell>
          <cell r="AF1798">
            <v>0</v>
          </cell>
          <cell r="AG1798">
            <v>0</v>
          </cell>
          <cell r="AH1798">
            <v>0</v>
          </cell>
          <cell r="AI1798">
            <v>0</v>
          </cell>
          <cell r="AJ1798" t="str">
            <v>N</v>
          </cell>
        </row>
        <row r="1799">
          <cell r="A1799" t="str">
            <v>16-25-b</v>
          </cell>
          <cell r="B1799" t="str">
            <v>Confirmatory Boring including SPT's, samples, lab test,bore-hole logs, report : in Gravelly Soil.</v>
          </cell>
          <cell r="C1799" t="str">
            <v>100 Rft</v>
          </cell>
          <cell r="D1799" t="str">
            <v>90,768.00</v>
          </cell>
          <cell r="E1799" t="str">
            <v>300,461.00</v>
          </cell>
          <cell r="F1799" t="str">
            <v>m</v>
          </cell>
          <cell r="G1799" t="str">
            <v>2,977.95</v>
          </cell>
          <cell r="H1799">
            <v>9857.64</v>
          </cell>
          <cell r="I1799">
            <v>0</v>
          </cell>
          <cell r="J1799">
            <v>0</v>
          </cell>
          <cell r="K1799">
            <v>0</v>
          </cell>
          <cell r="L1799">
            <v>0</v>
          </cell>
          <cell r="M1799">
            <v>0</v>
          </cell>
          <cell r="N1799">
            <v>0</v>
          </cell>
          <cell r="O1799">
            <v>0</v>
          </cell>
          <cell r="P1799">
            <v>0</v>
          </cell>
          <cell r="Q1799">
            <v>0</v>
          </cell>
          <cell r="R1799">
            <v>0</v>
          </cell>
          <cell r="S1799">
            <v>0</v>
          </cell>
          <cell r="T1799">
            <v>0</v>
          </cell>
          <cell r="U1799">
            <v>0</v>
          </cell>
          <cell r="V1799">
            <v>0</v>
          </cell>
          <cell r="W1799">
            <v>0</v>
          </cell>
          <cell r="X1799">
            <v>0</v>
          </cell>
          <cell r="Y1799">
            <v>0</v>
          </cell>
          <cell r="Z1799">
            <v>0</v>
          </cell>
          <cell r="AA1799">
            <v>0</v>
          </cell>
          <cell r="AB1799">
            <v>0</v>
          </cell>
          <cell r="AC1799">
            <v>0</v>
          </cell>
          <cell r="AD1799">
            <v>0</v>
          </cell>
          <cell r="AE1799">
            <v>0</v>
          </cell>
          <cell r="AF1799">
            <v>0</v>
          </cell>
          <cell r="AG1799">
            <v>0</v>
          </cell>
          <cell r="AH1799">
            <v>0</v>
          </cell>
          <cell r="AI1799">
            <v>0</v>
          </cell>
          <cell r="AJ1799" t="str">
            <v>N</v>
          </cell>
        </row>
        <row r="1800">
          <cell r="A1800" t="str">
            <v>16-26-a</v>
          </cell>
          <cell r="B1800" t="str">
            <v>Pile Load Testing : Max Load up to 240 tonne</v>
          </cell>
          <cell r="C1800" t="str">
            <v>Job</v>
          </cell>
          <cell r="D1800" t="str">
            <v>0.00</v>
          </cell>
          <cell r="E1800" t="str">
            <v>480,098.38</v>
          </cell>
          <cell r="F1800" t="str">
            <v>Job</v>
          </cell>
          <cell r="G1800" t="str">
            <v>0.00</v>
          </cell>
          <cell r="H1800">
            <v>480098.41</v>
          </cell>
          <cell r="I1800">
            <v>0</v>
          </cell>
          <cell r="J1800">
            <v>0</v>
          </cell>
          <cell r="K1800">
            <v>0</v>
          </cell>
          <cell r="L1800">
            <v>0</v>
          </cell>
          <cell r="M1800">
            <v>0</v>
          </cell>
          <cell r="N1800">
            <v>0</v>
          </cell>
          <cell r="O1800">
            <v>0</v>
          </cell>
          <cell r="P1800">
            <v>0</v>
          </cell>
          <cell r="Q1800">
            <v>0</v>
          </cell>
          <cell r="R1800">
            <v>0</v>
          </cell>
          <cell r="S1800">
            <v>0.17</v>
          </cell>
          <cell r="T1800" t="str">
            <v>Ton</v>
          </cell>
          <cell r="U1800">
            <v>170</v>
          </cell>
          <cell r="V1800" t="str">
            <v>Kg</v>
          </cell>
          <cell r="W1800">
            <v>0.61299999999999999</v>
          </cell>
          <cell r="X1800" t="str">
            <v>Ton</v>
          </cell>
          <cell r="Y1800">
            <v>613</v>
          </cell>
          <cell r="Z1800" t="str">
            <v>Kg</v>
          </cell>
          <cell r="AA1800">
            <v>0</v>
          </cell>
          <cell r="AB1800">
            <v>0</v>
          </cell>
          <cell r="AC1800">
            <v>0</v>
          </cell>
          <cell r="AD1800">
            <v>0</v>
          </cell>
          <cell r="AE1800">
            <v>0</v>
          </cell>
          <cell r="AF1800">
            <v>0</v>
          </cell>
          <cell r="AG1800">
            <v>0</v>
          </cell>
          <cell r="AH1800">
            <v>0</v>
          </cell>
          <cell r="AI1800">
            <v>783.78300000000002</v>
          </cell>
          <cell r="AJ1800" t="str">
            <v>Y</v>
          </cell>
        </row>
        <row r="1801">
          <cell r="A1801" t="str">
            <v>16-26-b</v>
          </cell>
          <cell r="B1801" t="str">
            <v>Pile Load Testing : Max Load 240 - 300 tonne</v>
          </cell>
          <cell r="C1801" t="str">
            <v>Job</v>
          </cell>
          <cell r="D1801" t="str">
            <v>0.00</v>
          </cell>
          <cell r="E1801" t="str">
            <v>540,598.38</v>
          </cell>
          <cell r="F1801" t="str">
            <v>Job</v>
          </cell>
          <cell r="G1801" t="str">
            <v>0.00</v>
          </cell>
          <cell r="H1801">
            <v>540598.38</v>
          </cell>
          <cell r="I1801">
            <v>0</v>
          </cell>
          <cell r="J1801">
            <v>0</v>
          </cell>
          <cell r="K1801">
            <v>0</v>
          </cell>
          <cell r="L1801">
            <v>0</v>
          </cell>
          <cell r="M1801">
            <v>0</v>
          </cell>
          <cell r="N1801">
            <v>0</v>
          </cell>
          <cell r="O1801">
            <v>0</v>
          </cell>
          <cell r="P1801">
            <v>0</v>
          </cell>
          <cell r="Q1801">
            <v>0</v>
          </cell>
          <cell r="R1801">
            <v>0</v>
          </cell>
          <cell r="S1801">
            <v>0.17</v>
          </cell>
          <cell r="T1801" t="str">
            <v>Ton</v>
          </cell>
          <cell r="U1801">
            <v>170</v>
          </cell>
          <cell r="V1801" t="str">
            <v>Kg</v>
          </cell>
          <cell r="W1801">
            <v>0.61299999999999999</v>
          </cell>
          <cell r="X1801" t="str">
            <v>Ton</v>
          </cell>
          <cell r="Y1801">
            <v>613</v>
          </cell>
          <cell r="Z1801" t="str">
            <v>Kg</v>
          </cell>
          <cell r="AA1801">
            <v>0</v>
          </cell>
          <cell r="AB1801">
            <v>0</v>
          </cell>
          <cell r="AC1801">
            <v>0</v>
          </cell>
          <cell r="AD1801">
            <v>0</v>
          </cell>
          <cell r="AE1801">
            <v>0</v>
          </cell>
          <cell r="AF1801">
            <v>0</v>
          </cell>
          <cell r="AG1801">
            <v>0</v>
          </cell>
          <cell r="AH1801">
            <v>0</v>
          </cell>
          <cell r="AI1801">
            <v>783.78300000000002</v>
          </cell>
          <cell r="AJ1801" t="str">
            <v>Y</v>
          </cell>
        </row>
        <row r="1802">
          <cell r="A1802" t="str">
            <v>16-26-c</v>
          </cell>
          <cell r="B1802" t="str">
            <v>Pile Load Testing : Max Load 300 - 360 tonne</v>
          </cell>
          <cell r="C1802" t="str">
            <v>Job</v>
          </cell>
          <cell r="D1802" t="str">
            <v>0.00</v>
          </cell>
          <cell r="E1802" t="str">
            <v>601,098.38</v>
          </cell>
          <cell r="F1802" t="str">
            <v>Job</v>
          </cell>
          <cell r="G1802" t="str">
            <v>0.00</v>
          </cell>
          <cell r="H1802">
            <v>601098.38</v>
          </cell>
          <cell r="I1802">
            <v>0</v>
          </cell>
          <cell r="J1802">
            <v>0</v>
          </cell>
          <cell r="K1802">
            <v>0</v>
          </cell>
          <cell r="L1802">
            <v>0</v>
          </cell>
          <cell r="M1802">
            <v>0</v>
          </cell>
          <cell r="N1802">
            <v>0</v>
          </cell>
          <cell r="O1802">
            <v>0</v>
          </cell>
          <cell r="P1802">
            <v>0</v>
          </cell>
          <cell r="Q1802">
            <v>0</v>
          </cell>
          <cell r="R1802">
            <v>0</v>
          </cell>
          <cell r="S1802">
            <v>0.17</v>
          </cell>
          <cell r="T1802" t="str">
            <v>Ton</v>
          </cell>
          <cell r="U1802">
            <v>170</v>
          </cell>
          <cell r="V1802" t="str">
            <v>Kg</v>
          </cell>
          <cell r="W1802">
            <v>0.61299999999999999</v>
          </cell>
          <cell r="X1802" t="str">
            <v>Ton</v>
          </cell>
          <cell r="Y1802">
            <v>613</v>
          </cell>
          <cell r="Z1802" t="str">
            <v>Kg</v>
          </cell>
          <cell r="AA1802">
            <v>0</v>
          </cell>
          <cell r="AB1802">
            <v>0</v>
          </cell>
          <cell r="AC1802">
            <v>0</v>
          </cell>
          <cell r="AD1802">
            <v>0</v>
          </cell>
          <cell r="AE1802">
            <v>0</v>
          </cell>
          <cell r="AF1802">
            <v>0</v>
          </cell>
          <cell r="AG1802">
            <v>0</v>
          </cell>
          <cell r="AH1802">
            <v>0</v>
          </cell>
          <cell r="AI1802">
            <v>783.78300000000002</v>
          </cell>
          <cell r="AJ1802" t="str">
            <v>Y</v>
          </cell>
        </row>
        <row r="1803">
          <cell r="A1803" t="str">
            <v>16-26-d</v>
          </cell>
          <cell r="B1803" t="str">
            <v>Pile Load Testing : Max Load 360 - 600 tonne</v>
          </cell>
          <cell r="C1803" t="str">
            <v>Job</v>
          </cell>
          <cell r="D1803" t="str">
            <v>0.00</v>
          </cell>
          <cell r="E1803" t="str">
            <v>691,848.38</v>
          </cell>
          <cell r="F1803" t="str">
            <v>Job</v>
          </cell>
          <cell r="G1803" t="str">
            <v>0.00</v>
          </cell>
          <cell r="H1803">
            <v>691848.38</v>
          </cell>
          <cell r="I1803">
            <v>0</v>
          </cell>
          <cell r="J1803">
            <v>0</v>
          </cell>
          <cell r="K1803">
            <v>0</v>
          </cell>
          <cell r="L1803">
            <v>0</v>
          </cell>
          <cell r="M1803">
            <v>0</v>
          </cell>
          <cell r="N1803">
            <v>0</v>
          </cell>
          <cell r="O1803">
            <v>0</v>
          </cell>
          <cell r="P1803">
            <v>0</v>
          </cell>
          <cell r="Q1803">
            <v>0</v>
          </cell>
          <cell r="R1803">
            <v>0</v>
          </cell>
          <cell r="S1803">
            <v>0.17</v>
          </cell>
          <cell r="T1803" t="str">
            <v>Ton</v>
          </cell>
          <cell r="U1803">
            <v>170</v>
          </cell>
          <cell r="V1803" t="str">
            <v>Kg</v>
          </cell>
          <cell r="W1803">
            <v>0.61299999999999999</v>
          </cell>
          <cell r="X1803" t="str">
            <v>Ton</v>
          </cell>
          <cell r="Y1803">
            <v>613</v>
          </cell>
          <cell r="Z1803" t="str">
            <v>Kg</v>
          </cell>
          <cell r="AA1803">
            <v>0</v>
          </cell>
          <cell r="AB1803">
            <v>0</v>
          </cell>
          <cell r="AC1803">
            <v>0</v>
          </cell>
          <cell r="AD1803">
            <v>0</v>
          </cell>
          <cell r="AE1803">
            <v>0</v>
          </cell>
          <cell r="AF1803">
            <v>0</v>
          </cell>
          <cell r="AG1803">
            <v>0</v>
          </cell>
          <cell r="AH1803">
            <v>0</v>
          </cell>
          <cell r="AI1803">
            <v>783.78300000000002</v>
          </cell>
          <cell r="AJ1803" t="str">
            <v>Y</v>
          </cell>
        </row>
        <row r="1804">
          <cell r="A1804" t="str">
            <v>16-27-a</v>
          </cell>
          <cell r="B1804" t="str">
            <v>Boring for Cast-in-place RCC Piles in Alluvial Soils : Dia up to 760mm</v>
          </cell>
          <cell r="C1804" t="str">
            <v>100 Rft</v>
          </cell>
          <cell r="D1804" t="str">
            <v>0.00</v>
          </cell>
          <cell r="E1804" t="str">
            <v>137,940.00</v>
          </cell>
          <cell r="F1804" t="str">
            <v>m</v>
          </cell>
          <cell r="G1804" t="str">
            <v>0.00</v>
          </cell>
          <cell r="H1804">
            <v>4525.59</v>
          </cell>
          <cell r="I1804">
            <v>0</v>
          </cell>
          <cell r="J1804">
            <v>0</v>
          </cell>
          <cell r="K1804">
            <v>0</v>
          </cell>
          <cell r="L1804">
            <v>0</v>
          </cell>
          <cell r="M1804">
            <v>0</v>
          </cell>
          <cell r="N1804">
            <v>0</v>
          </cell>
          <cell r="O1804">
            <v>0</v>
          </cell>
          <cell r="P1804">
            <v>0</v>
          </cell>
          <cell r="Q1804">
            <v>0</v>
          </cell>
          <cell r="R1804">
            <v>0</v>
          </cell>
          <cell r="S1804">
            <v>0</v>
          </cell>
          <cell r="T1804">
            <v>0</v>
          </cell>
          <cell r="U1804">
            <v>0</v>
          </cell>
          <cell r="V1804">
            <v>0</v>
          </cell>
          <cell r="W1804">
            <v>0</v>
          </cell>
          <cell r="X1804">
            <v>0</v>
          </cell>
          <cell r="Y1804">
            <v>0</v>
          </cell>
          <cell r="Z1804">
            <v>0</v>
          </cell>
          <cell r="AA1804">
            <v>0</v>
          </cell>
          <cell r="AB1804">
            <v>0</v>
          </cell>
          <cell r="AC1804">
            <v>0</v>
          </cell>
          <cell r="AD1804">
            <v>0</v>
          </cell>
          <cell r="AE1804">
            <v>0</v>
          </cell>
          <cell r="AF1804">
            <v>0</v>
          </cell>
          <cell r="AG1804">
            <v>0</v>
          </cell>
          <cell r="AH1804">
            <v>0</v>
          </cell>
          <cell r="AI1804">
            <v>0</v>
          </cell>
          <cell r="AJ1804" t="str">
            <v>N</v>
          </cell>
        </row>
        <row r="1805">
          <cell r="A1805" t="str">
            <v>16-27-b</v>
          </cell>
          <cell r="B1805" t="str">
            <v>Boring for Cast-in-place RCC Piles in Alluvial Soils : Dia 760 - 1220 mm.</v>
          </cell>
          <cell r="C1805" t="str">
            <v>100 Rft</v>
          </cell>
          <cell r="D1805" t="str">
            <v>0.00</v>
          </cell>
          <cell r="E1805" t="str">
            <v>149,193.00</v>
          </cell>
          <cell r="F1805" t="str">
            <v>m</v>
          </cell>
          <cell r="G1805" t="str">
            <v>0.00</v>
          </cell>
          <cell r="H1805">
            <v>4894.78</v>
          </cell>
          <cell r="I1805">
            <v>0</v>
          </cell>
          <cell r="J1805">
            <v>0</v>
          </cell>
          <cell r="K1805">
            <v>0</v>
          </cell>
          <cell r="L1805">
            <v>0</v>
          </cell>
          <cell r="M1805">
            <v>0</v>
          </cell>
          <cell r="N1805">
            <v>0</v>
          </cell>
          <cell r="O1805">
            <v>0</v>
          </cell>
          <cell r="P1805">
            <v>0</v>
          </cell>
          <cell r="Q1805">
            <v>0</v>
          </cell>
          <cell r="R1805">
            <v>0</v>
          </cell>
          <cell r="S1805">
            <v>0</v>
          </cell>
          <cell r="T1805">
            <v>0</v>
          </cell>
          <cell r="U1805">
            <v>0</v>
          </cell>
          <cell r="V1805">
            <v>0</v>
          </cell>
          <cell r="W1805">
            <v>0</v>
          </cell>
          <cell r="X1805">
            <v>0</v>
          </cell>
          <cell r="Y1805">
            <v>0</v>
          </cell>
          <cell r="Z1805">
            <v>0</v>
          </cell>
          <cell r="AA1805">
            <v>0</v>
          </cell>
          <cell r="AB1805">
            <v>0</v>
          </cell>
          <cell r="AC1805">
            <v>0</v>
          </cell>
          <cell r="AD1805">
            <v>0</v>
          </cell>
          <cell r="AE1805">
            <v>0</v>
          </cell>
          <cell r="AF1805">
            <v>0</v>
          </cell>
          <cell r="AG1805">
            <v>0</v>
          </cell>
          <cell r="AH1805">
            <v>0</v>
          </cell>
          <cell r="AI1805">
            <v>0</v>
          </cell>
          <cell r="AJ1805" t="str">
            <v>N</v>
          </cell>
        </row>
        <row r="1806">
          <cell r="A1806" t="str">
            <v>16-27-c</v>
          </cell>
          <cell r="B1806" t="str">
            <v>Boring for Cast-in-place RCC Piles in Alluvial Soils : Dia 1220 - 2000 mm</v>
          </cell>
          <cell r="C1806" t="str">
            <v>100 Cft</v>
          </cell>
          <cell r="D1806" t="str">
            <v>0.00</v>
          </cell>
          <cell r="E1806" t="str">
            <v>193,600.00</v>
          </cell>
          <cell r="F1806" t="str">
            <v>m</v>
          </cell>
          <cell r="G1806" t="str">
            <v>0.00</v>
          </cell>
          <cell r="H1806">
            <v>6351.71</v>
          </cell>
          <cell r="I1806">
            <v>0</v>
          </cell>
          <cell r="J1806">
            <v>0</v>
          </cell>
          <cell r="K1806">
            <v>0</v>
          </cell>
          <cell r="L1806">
            <v>0</v>
          </cell>
          <cell r="M1806">
            <v>0</v>
          </cell>
          <cell r="N1806">
            <v>0</v>
          </cell>
          <cell r="O1806">
            <v>0</v>
          </cell>
          <cell r="P1806">
            <v>0</v>
          </cell>
          <cell r="Q1806">
            <v>0</v>
          </cell>
          <cell r="R1806">
            <v>0</v>
          </cell>
          <cell r="S1806">
            <v>0</v>
          </cell>
          <cell r="T1806">
            <v>0</v>
          </cell>
          <cell r="U1806">
            <v>0</v>
          </cell>
          <cell r="V1806">
            <v>0</v>
          </cell>
          <cell r="W1806">
            <v>0</v>
          </cell>
          <cell r="X1806">
            <v>0</v>
          </cell>
          <cell r="Y1806">
            <v>0</v>
          </cell>
          <cell r="Z1806">
            <v>0</v>
          </cell>
          <cell r="AA1806">
            <v>0</v>
          </cell>
          <cell r="AB1806">
            <v>0</v>
          </cell>
          <cell r="AC1806">
            <v>0</v>
          </cell>
          <cell r="AD1806">
            <v>0</v>
          </cell>
          <cell r="AE1806">
            <v>0</v>
          </cell>
          <cell r="AF1806">
            <v>0</v>
          </cell>
          <cell r="AG1806">
            <v>0</v>
          </cell>
          <cell r="AH1806">
            <v>0</v>
          </cell>
          <cell r="AI1806">
            <v>0</v>
          </cell>
          <cell r="AJ1806" t="str">
            <v>N</v>
          </cell>
        </row>
        <row r="1807">
          <cell r="A1807" t="str">
            <v>16-28-a</v>
          </cell>
          <cell r="B1807" t="str">
            <v>Boring for Cast-in-place RCC Piles in Gravelly Soils : Dia up to 660mm</v>
          </cell>
          <cell r="C1807" t="str">
            <v>100 Rft</v>
          </cell>
          <cell r="D1807" t="str">
            <v>0.00</v>
          </cell>
          <cell r="E1807" t="str">
            <v>209,693.00</v>
          </cell>
          <cell r="F1807" t="str">
            <v>m</v>
          </cell>
          <cell r="G1807" t="str">
            <v>0.00</v>
          </cell>
          <cell r="H1807">
            <v>6879.69</v>
          </cell>
          <cell r="I1807">
            <v>0</v>
          </cell>
          <cell r="J1807">
            <v>0</v>
          </cell>
          <cell r="K1807">
            <v>0</v>
          </cell>
          <cell r="L1807">
            <v>0</v>
          </cell>
          <cell r="M1807">
            <v>0</v>
          </cell>
          <cell r="N1807">
            <v>0</v>
          </cell>
          <cell r="O1807">
            <v>0</v>
          </cell>
          <cell r="P1807">
            <v>0</v>
          </cell>
          <cell r="Q1807">
            <v>0</v>
          </cell>
          <cell r="R1807">
            <v>0</v>
          </cell>
          <cell r="S1807">
            <v>0</v>
          </cell>
          <cell r="T1807">
            <v>0</v>
          </cell>
          <cell r="U1807">
            <v>0</v>
          </cell>
          <cell r="V1807">
            <v>0</v>
          </cell>
          <cell r="W1807">
            <v>0</v>
          </cell>
          <cell r="X1807">
            <v>0</v>
          </cell>
          <cell r="Y1807">
            <v>0</v>
          </cell>
          <cell r="Z1807">
            <v>0</v>
          </cell>
          <cell r="AA1807">
            <v>0</v>
          </cell>
          <cell r="AB1807">
            <v>0</v>
          </cell>
          <cell r="AC1807">
            <v>0</v>
          </cell>
          <cell r="AD1807">
            <v>0</v>
          </cell>
          <cell r="AE1807">
            <v>0</v>
          </cell>
          <cell r="AF1807">
            <v>0</v>
          </cell>
          <cell r="AG1807">
            <v>0</v>
          </cell>
          <cell r="AH1807">
            <v>0</v>
          </cell>
          <cell r="AI1807">
            <v>0</v>
          </cell>
          <cell r="AJ1807" t="str">
            <v>N</v>
          </cell>
        </row>
        <row r="1808">
          <cell r="A1808" t="str">
            <v>16-28-b</v>
          </cell>
          <cell r="B1808" t="str">
            <v>Boring for Cast-in-place RCC Piles in Gravelly Soils : Dia 660 - 910 mm</v>
          </cell>
          <cell r="C1808" t="str">
            <v>100 Rft</v>
          </cell>
          <cell r="D1808" t="str">
            <v>0.00</v>
          </cell>
          <cell r="E1808" t="str">
            <v>237,160.00</v>
          </cell>
          <cell r="F1808" t="str">
            <v>m</v>
          </cell>
          <cell r="G1808" t="str">
            <v>0.00</v>
          </cell>
          <cell r="H1808">
            <v>7780.84</v>
          </cell>
          <cell r="I1808">
            <v>0</v>
          </cell>
          <cell r="J1808">
            <v>0</v>
          </cell>
          <cell r="K1808">
            <v>0</v>
          </cell>
          <cell r="L1808">
            <v>0</v>
          </cell>
          <cell r="M1808">
            <v>0</v>
          </cell>
          <cell r="N1808">
            <v>0</v>
          </cell>
          <cell r="O1808">
            <v>0</v>
          </cell>
          <cell r="P1808">
            <v>0</v>
          </cell>
          <cell r="Q1808">
            <v>0</v>
          </cell>
          <cell r="R1808">
            <v>0</v>
          </cell>
          <cell r="S1808">
            <v>0</v>
          </cell>
          <cell r="T1808">
            <v>0</v>
          </cell>
          <cell r="U1808">
            <v>0</v>
          </cell>
          <cell r="V1808">
            <v>0</v>
          </cell>
          <cell r="W1808">
            <v>0</v>
          </cell>
          <cell r="X1808">
            <v>0</v>
          </cell>
          <cell r="Y1808">
            <v>0</v>
          </cell>
          <cell r="Z1808">
            <v>0</v>
          </cell>
          <cell r="AA1808">
            <v>0</v>
          </cell>
          <cell r="AB1808">
            <v>0</v>
          </cell>
          <cell r="AC1808">
            <v>0</v>
          </cell>
          <cell r="AD1808">
            <v>0</v>
          </cell>
          <cell r="AE1808">
            <v>0</v>
          </cell>
          <cell r="AF1808">
            <v>0</v>
          </cell>
          <cell r="AG1808">
            <v>0</v>
          </cell>
          <cell r="AH1808">
            <v>0</v>
          </cell>
          <cell r="AI1808">
            <v>0</v>
          </cell>
          <cell r="AJ1808" t="str">
            <v>N</v>
          </cell>
        </row>
        <row r="1809">
          <cell r="A1809" t="str">
            <v>16-29</v>
          </cell>
          <cell r="B1809" t="str">
            <v>Supply fabricate &amp; install welded MS lining in piles of thickness as per specs/drwg</v>
          </cell>
          <cell r="C1809" t="str">
            <v>Cwt</v>
          </cell>
          <cell r="D1809" t="str">
            <v>549.94</v>
          </cell>
          <cell r="E1809" t="str">
            <v>7,972.48</v>
          </cell>
          <cell r="F1809" t="str">
            <v>kg</v>
          </cell>
          <cell r="G1809" t="str">
            <v>10.78</v>
          </cell>
          <cell r="H1809">
            <v>156.26</v>
          </cell>
          <cell r="I1809">
            <v>0</v>
          </cell>
          <cell r="J1809">
            <v>0</v>
          </cell>
          <cell r="K1809">
            <v>0</v>
          </cell>
          <cell r="L1809">
            <v>0</v>
          </cell>
          <cell r="M1809">
            <v>0</v>
          </cell>
          <cell r="N1809">
            <v>0</v>
          </cell>
          <cell r="O1809">
            <v>0</v>
          </cell>
          <cell r="P1809">
            <v>0</v>
          </cell>
          <cell r="Q1809">
            <v>0</v>
          </cell>
          <cell r="R1809">
            <v>0</v>
          </cell>
          <cell r="S1809">
            <v>53.341999999999999</v>
          </cell>
          <cell r="T1809" t="str">
            <v>Kg</v>
          </cell>
          <cell r="U1809">
            <v>1.05</v>
          </cell>
          <cell r="V1809" t="str">
            <v>Kg</v>
          </cell>
          <cell r="W1809">
            <v>0</v>
          </cell>
          <cell r="X1809">
            <v>0</v>
          </cell>
          <cell r="Y1809">
            <v>0</v>
          </cell>
          <cell r="Z1809">
            <v>0</v>
          </cell>
          <cell r="AA1809">
            <v>0</v>
          </cell>
          <cell r="AB1809">
            <v>0</v>
          </cell>
          <cell r="AC1809">
            <v>0</v>
          </cell>
          <cell r="AD1809">
            <v>0</v>
          </cell>
          <cell r="AE1809">
            <v>0</v>
          </cell>
          <cell r="AF1809">
            <v>0</v>
          </cell>
          <cell r="AG1809">
            <v>0</v>
          </cell>
          <cell r="AH1809">
            <v>0</v>
          </cell>
          <cell r="AI1809">
            <v>54.391999999999996</v>
          </cell>
          <cell r="AJ1809" t="str">
            <v>Y</v>
          </cell>
        </row>
        <row r="1810">
          <cell r="A1810" t="str">
            <v>16-30-a</v>
          </cell>
          <cell r="B1810" t="str">
            <v xml:space="preserve">Supply and Fixing Neoprene Bearing Pad as per specs &amp; design </v>
          </cell>
          <cell r="C1810" t="str">
            <v>Cubic Inch</v>
          </cell>
          <cell r="D1810" t="str">
            <v>3.52</v>
          </cell>
          <cell r="E1810" t="str">
            <v>25.30</v>
          </cell>
          <cell r="F1810" t="str">
            <v>cm3</v>
          </cell>
          <cell r="G1810" t="str">
            <v>0.21</v>
          </cell>
          <cell r="H1810">
            <v>1.54</v>
          </cell>
          <cell r="I1810">
            <v>0</v>
          </cell>
          <cell r="J1810">
            <v>0</v>
          </cell>
          <cell r="K1810">
            <v>0</v>
          </cell>
          <cell r="L1810">
            <v>0</v>
          </cell>
          <cell r="M1810">
            <v>0</v>
          </cell>
          <cell r="N1810">
            <v>0</v>
          </cell>
          <cell r="O1810">
            <v>0</v>
          </cell>
          <cell r="P1810">
            <v>0</v>
          </cell>
          <cell r="Q1810">
            <v>0</v>
          </cell>
          <cell r="R1810">
            <v>0</v>
          </cell>
          <cell r="S1810">
            <v>0</v>
          </cell>
          <cell r="T1810">
            <v>0</v>
          </cell>
          <cell r="U1810">
            <v>0</v>
          </cell>
          <cell r="V1810">
            <v>0</v>
          </cell>
          <cell r="W1810">
            <v>0</v>
          </cell>
          <cell r="X1810">
            <v>0</v>
          </cell>
          <cell r="Y1810">
            <v>0</v>
          </cell>
          <cell r="Z1810">
            <v>0</v>
          </cell>
          <cell r="AA1810">
            <v>0</v>
          </cell>
          <cell r="AB1810">
            <v>0</v>
          </cell>
          <cell r="AC1810">
            <v>0</v>
          </cell>
          <cell r="AD1810">
            <v>0</v>
          </cell>
          <cell r="AE1810">
            <v>0</v>
          </cell>
          <cell r="AF1810">
            <v>0</v>
          </cell>
          <cell r="AG1810">
            <v>0</v>
          </cell>
          <cell r="AH1810">
            <v>0</v>
          </cell>
          <cell r="AI1810">
            <v>0</v>
          </cell>
          <cell r="AJ1810" t="str">
            <v>N</v>
          </cell>
        </row>
        <row r="1811">
          <cell r="A1811" t="str">
            <v>16-30-b</v>
          </cell>
          <cell r="B1811" t="str">
            <v>Supply and Fixing Steel Bearing Pads as per specs &amp; design</v>
          </cell>
          <cell r="C1811" t="str">
            <v>Cwt</v>
          </cell>
          <cell r="D1811" t="str">
            <v>1,196.85</v>
          </cell>
          <cell r="E1811" t="str">
            <v>9,802.71</v>
          </cell>
          <cell r="F1811" t="str">
            <v>kg</v>
          </cell>
          <cell r="G1811" t="str">
            <v>23.46</v>
          </cell>
          <cell r="H1811">
            <v>192.13</v>
          </cell>
          <cell r="I1811">
            <v>0</v>
          </cell>
          <cell r="J1811">
            <v>0</v>
          </cell>
          <cell r="K1811">
            <v>0</v>
          </cell>
          <cell r="L1811">
            <v>0</v>
          </cell>
          <cell r="M1811">
            <v>0</v>
          </cell>
          <cell r="N1811">
            <v>0</v>
          </cell>
          <cell r="O1811">
            <v>0</v>
          </cell>
          <cell r="P1811">
            <v>0</v>
          </cell>
          <cell r="Q1811">
            <v>0</v>
          </cell>
          <cell r="R1811">
            <v>0</v>
          </cell>
          <cell r="S1811">
            <v>0</v>
          </cell>
          <cell r="T1811">
            <v>0</v>
          </cell>
          <cell r="U1811">
            <v>0</v>
          </cell>
          <cell r="V1811">
            <v>0</v>
          </cell>
          <cell r="W1811">
            <v>0</v>
          </cell>
          <cell r="X1811">
            <v>0</v>
          </cell>
          <cell r="Y1811">
            <v>0</v>
          </cell>
          <cell r="Z1811">
            <v>0</v>
          </cell>
          <cell r="AA1811">
            <v>0</v>
          </cell>
          <cell r="AB1811">
            <v>0</v>
          </cell>
          <cell r="AC1811">
            <v>0</v>
          </cell>
          <cell r="AD1811">
            <v>0</v>
          </cell>
          <cell r="AE1811">
            <v>0</v>
          </cell>
          <cell r="AF1811">
            <v>0</v>
          </cell>
          <cell r="AG1811">
            <v>0</v>
          </cell>
          <cell r="AH1811">
            <v>0</v>
          </cell>
          <cell r="AI1811">
            <v>0</v>
          </cell>
          <cell r="AJ1811" t="str">
            <v>N</v>
          </cell>
        </row>
        <row r="1812">
          <cell r="A1812" t="str">
            <v>16-34</v>
          </cell>
          <cell r="B1812" t="str">
            <v>Supply and Fixing spirally wound sheath of 50mm dia. For pre-stressing of cables in precast conc. girders</v>
          </cell>
          <cell r="C1812" t="str">
            <v>100 Rft</v>
          </cell>
          <cell r="D1812" t="str">
            <v>680.31</v>
          </cell>
          <cell r="E1812" t="str">
            <v>4,007.81</v>
          </cell>
          <cell r="F1812" t="str">
            <v>m</v>
          </cell>
          <cell r="G1812" t="str">
            <v>22.32</v>
          </cell>
          <cell r="H1812">
            <v>131.49</v>
          </cell>
          <cell r="I1812">
            <v>0</v>
          </cell>
          <cell r="J1812">
            <v>0</v>
          </cell>
          <cell r="K1812">
            <v>0</v>
          </cell>
          <cell r="L1812">
            <v>0</v>
          </cell>
          <cell r="M1812">
            <v>0</v>
          </cell>
          <cell r="N1812">
            <v>0</v>
          </cell>
          <cell r="O1812">
            <v>0</v>
          </cell>
          <cell r="P1812">
            <v>0</v>
          </cell>
          <cell r="Q1812">
            <v>0</v>
          </cell>
          <cell r="R1812">
            <v>0</v>
          </cell>
          <cell r="S1812">
            <v>0</v>
          </cell>
          <cell r="T1812">
            <v>0</v>
          </cell>
          <cell r="U1812">
            <v>0</v>
          </cell>
          <cell r="V1812">
            <v>0</v>
          </cell>
          <cell r="W1812">
            <v>0</v>
          </cell>
          <cell r="X1812">
            <v>0</v>
          </cell>
          <cell r="Y1812">
            <v>0</v>
          </cell>
          <cell r="Z1812">
            <v>0</v>
          </cell>
          <cell r="AA1812">
            <v>0</v>
          </cell>
          <cell r="AB1812">
            <v>0</v>
          </cell>
          <cell r="AC1812">
            <v>0</v>
          </cell>
          <cell r="AD1812">
            <v>0</v>
          </cell>
          <cell r="AE1812">
            <v>0</v>
          </cell>
          <cell r="AF1812">
            <v>0</v>
          </cell>
          <cell r="AG1812">
            <v>0</v>
          </cell>
          <cell r="AH1812">
            <v>0</v>
          </cell>
          <cell r="AI1812">
            <v>0</v>
          </cell>
          <cell r="AJ1812" t="str">
            <v>N</v>
          </cell>
        </row>
        <row r="1813">
          <cell r="A1813" t="str">
            <v>16-35</v>
          </cell>
          <cell r="B1813" t="str">
            <v>Supply and Fixing stressing anchorages for high tensile steel wire cables in precast girders</v>
          </cell>
          <cell r="C1813" t="str">
            <v>Set</v>
          </cell>
          <cell r="D1813" t="str">
            <v>111.60</v>
          </cell>
          <cell r="E1813" t="str">
            <v>898.10</v>
          </cell>
          <cell r="F1813" t="str">
            <v>Set</v>
          </cell>
          <cell r="G1813" t="str">
            <v>111.60</v>
          </cell>
          <cell r="H1813">
            <v>898.1</v>
          </cell>
          <cell r="I1813">
            <v>0</v>
          </cell>
          <cell r="J1813">
            <v>0</v>
          </cell>
          <cell r="K1813">
            <v>0</v>
          </cell>
          <cell r="L1813">
            <v>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cell r="AF1813">
            <v>0</v>
          </cell>
          <cell r="AG1813">
            <v>0</v>
          </cell>
          <cell r="AH1813">
            <v>0</v>
          </cell>
          <cell r="AI1813">
            <v>0</v>
          </cell>
          <cell r="AJ1813" t="str">
            <v>N</v>
          </cell>
        </row>
        <row r="1814">
          <cell r="A1814" t="str">
            <v>16-36</v>
          </cell>
          <cell r="B1814" t="str">
            <v>Launching girders in place, including lifting &amp; handli any number of time including temporary works comp</v>
          </cell>
          <cell r="C1814" t="str">
            <v>Ft</v>
          </cell>
          <cell r="D1814" t="str">
            <v>347.80</v>
          </cell>
          <cell r="E1814" t="str">
            <v>465.80</v>
          </cell>
          <cell r="F1814" t="str">
            <v>m</v>
          </cell>
          <cell r="G1814" t="str">
            <v>1,141.07</v>
          </cell>
          <cell r="H1814">
            <v>1528.21</v>
          </cell>
          <cell r="I1814">
            <v>0</v>
          </cell>
          <cell r="J1814">
            <v>0</v>
          </cell>
          <cell r="K1814">
            <v>0</v>
          </cell>
          <cell r="L1814">
            <v>0</v>
          </cell>
          <cell r="M1814">
            <v>0</v>
          </cell>
          <cell r="N1814">
            <v>0</v>
          </cell>
          <cell r="O1814">
            <v>0</v>
          </cell>
          <cell r="P1814">
            <v>0</v>
          </cell>
          <cell r="Q1814">
            <v>0</v>
          </cell>
          <cell r="R1814">
            <v>0</v>
          </cell>
          <cell r="S1814">
            <v>0</v>
          </cell>
          <cell r="T1814">
            <v>0</v>
          </cell>
          <cell r="U1814">
            <v>0</v>
          </cell>
          <cell r="V1814">
            <v>0</v>
          </cell>
          <cell r="W1814">
            <v>0</v>
          </cell>
          <cell r="X1814">
            <v>0</v>
          </cell>
          <cell r="Y1814">
            <v>0</v>
          </cell>
          <cell r="Z1814">
            <v>0</v>
          </cell>
          <cell r="AA1814">
            <v>0</v>
          </cell>
          <cell r="AB1814">
            <v>0</v>
          </cell>
          <cell r="AC1814">
            <v>0</v>
          </cell>
          <cell r="AD1814">
            <v>0</v>
          </cell>
          <cell r="AE1814">
            <v>0</v>
          </cell>
          <cell r="AF1814">
            <v>0</v>
          </cell>
          <cell r="AG1814">
            <v>0</v>
          </cell>
          <cell r="AH1814">
            <v>0</v>
          </cell>
          <cell r="AI1814">
            <v>0</v>
          </cell>
          <cell r="AJ1814" t="str">
            <v>N</v>
          </cell>
        </row>
        <row r="1815">
          <cell r="A1815" t="str">
            <v>16-37</v>
          </cell>
          <cell r="B1815" t="str">
            <v>Stressing Cable of High Tensile Steel Wire Strands</v>
          </cell>
          <cell r="C1815" t="str">
            <v>Each</v>
          </cell>
          <cell r="D1815" t="str">
            <v>725.40</v>
          </cell>
          <cell r="E1815" t="str">
            <v>1,693.40</v>
          </cell>
          <cell r="F1815" t="str">
            <v>Each</v>
          </cell>
          <cell r="G1815" t="str">
            <v>725.40</v>
          </cell>
          <cell r="H1815">
            <v>1693.4</v>
          </cell>
          <cell r="I1815">
            <v>0</v>
          </cell>
          <cell r="J1815">
            <v>0</v>
          </cell>
          <cell r="K1815">
            <v>0</v>
          </cell>
          <cell r="L1815">
            <v>0</v>
          </cell>
          <cell r="M1815">
            <v>0</v>
          </cell>
          <cell r="N1815">
            <v>0</v>
          </cell>
          <cell r="O1815">
            <v>0</v>
          </cell>
          <cell r="P1815">
            <v>0</v>
          </cell>
          <cell r="Q1815">
            <v>0</v>
          </cell>
          <cell r="R1815">
            <v>0</v>
          </cell>
          <cell r="S1815">
            <v>0</v>
          </cell>
          <cell r="T1815">
            <v>0</v>
          </cell>
          <cell r="U1815">
            <v>0</v>
          </cell>
          <cell r="V1815">
            <v>0</v>
          </cell>
          <cell r="W1815">
            <v>0</v>
          </cell>
          <cell r="X1815">
            <v>0</v>
          </cell>
          <cell r="Y1815">
            <v>0</v>
          </cell>
          <cell r="Z1815">
            <v>0</v>
          </cell>
          <cell r="AA1815">
            <v>0</v>
          </cell>
          <cell r="AB1815">
            <v>0</v>
          </cell>
          <cell r="AC1815">
            <v>0</v>
          </cell>
          <cell r="AD1815">
            <v>0</v>
          </cell>
          <cell r="AE1815">
            <v>0</v>
          </cell>
          <cell r="AF1815">
            <v>0</v>
          </cell>
          <cell r="AG1815">
            <v>0</v>
          </cell>
          <cell r="AH1815">
            <v>0</v>
          </cell>
          <cell r="AI1815">
            <v>0</v>
          </cell>
          <cell r="AJ1815" t="str">
            <v>N</v>
          </cell>
        </row>
        <row r="1816">
          <cell r="A1816" t="str">
            <v>16-38</v>
          </cell>
          <cell r="B1816" t="str">
            <v>Inject Cement Grout in Sheath Pipe after stressing</v>
          </cell>
          <cell r="C1816" t="str">
            <v>100 Rft</v>
          </cell>
          <cell r="D1816" t="str">
            <v>604.71</v>
          </cell>
          <cell r="E1816" t="str">
            <v>3,065.20</v>
          </cell>
          <cell r="F1816" t="str">
            <v>m</v>
          </cell>
          <cell r="G1816" t="str">
            <v>19.84</v>
          </cell>
          <cell r="H1816">
            <v>100.56</v>
          </cell>
          <cell r="I1816">
            <v>0</v>
          </cell>
          <cell r="J1816">
            <v>0</v>
          </cell>
          <cell r="K1816">
            <v>0.91400000000000003</v>
          </cell>
          <cell r="L1816" t="str">
            <v>Bags</v>
          </cell>
          <cell r="M1816">
            <v>0.03</v>
          </cell>
          <cell r="N1816" t="str">
            <v>Bags</v>
          </cell>
          <cell r="O1816">
            <v>0</v>
          </cell>
          <cell r="P1816">
            <v>0</v>
          </cell>
          <cell r="Q1816">
            <v>0</v>
          </cell>
          <cell r="R1816">
            <v>0</v>
          </cell>
          <cell r="S1816">
            <v>0</v>
          </cell>
          <cell r="T1816">
            <v>0</v>
          </cell>
          <cell r="U1816">
            <v>0</v>
          </cell>
          <cell r="V1816">
            <v>0</v>
          </cell>
          <cell r="W1816">
            <v>0</v>
          </cell>
          <cell r="X1816">
            <v>0</v>
          </cell>
          <cell r="Y1816">
            <v>0</v>
          </cell>
          <cell r="Z1816">
            <v>0</v>
          </cell>
          <cell r="AA1816">
            <v>0</v>
          </cell>
          <cell r="AB1816">
            <v>0</v>
          </cell>
          <cell r="AC1816">
            <v>0</v>
          </cell>
          <cell r="AD1816">
            <v>0</v>
          </cell>
          <cell r="AE1816">
            <v>0</v>
          </cell>
          <cell r="AF1816">
            <v>0</v>
          </cell>
          <cell r="AG1816">
            <v>0</v>
          </cell>
          <cell r="AH1816">
            <v>0</v>
          </cell>
          <cell r="AI1816">
            <v>0.94400000000000006</v>
          </cell>
          <cell r="AJ1816" t="str">
            <v>Y</v>
          </cell>
        </row>
        <row r="1817">
          <cell r="A1817" t="str">
            <v>16-39</v>
          </cell>
          <cell r="B1817" t="str">
            <v>Cut off projecting wire ends of cables &amp; make good anchorage recess with 1:2:4 cem. conc.</v>
          </cell>
          <cell r="C1817" t="str">
            <v>Each</v>
          </cell>
          <cell r="D1817" t="str">
            <v>119.35</v>
          </cell>
          <cell r="E1817" t="str">
            <v>209.66</v>
          </cell>
          <cell r="F1817" t="str">
            <v>Each</v>
          </cell>
          <cell r="G1817" t="str">
            <v>119.35</v>
          </cell>
          <cell r="H1817">
            <v>209.66</v>
          </cell>
          <cell r="I1817">
            <v>0</v>
          </cell>
          <cell r="J1817">
            <v>0</v>
          </cell>
          <cell r="K1817">
            <v>0.11</v>
          </cell>
          <cell r="L1817" t="str">
            <v>Bags</v>
          </cell>
          <cell r="M1817">
            <v>0.11</v>
          </cell>
          <cell r="N1817" t="str">
            <v>Bags</v>
          </cell>
          <cell r="O1817">
            <v>0</v>
          </cell>
          <cell r="P1817">
            <v>0</v>
          </cell>
          <cell r="Q1817">
            <v>0</v>
          </cell>
          <cell r="R1817">
            <v>0</v>
          </cell>
          <cell r="S1817">
            <v>0</v>
          </cell>
          <cell r="T1817">
            <v>0</v>
          </cell>
          <cell r="U1817">
            <v>0</v>
          </cell>
          <cell r="V1817">
            <v>0</v>
          </cell>
          <cell r="W1817">
            <v>0</v>
          </cell>
          <cell r="X1817">
            <v>0</v>
          </cell>
          <cell r="Y1817">
            <v>0</v>
          </cell>
          <cell r="Z1817">
            <v>0</v>
          </cell>
          <cell r="AA1817">
            <v>0</v>
          </cell>
          <cell r="AB1817">
            <v>0</v>
          </cell>
          <cell r="AC1817">
            <v>0</v>
          </cell>
          <cell r="AD1817">
            <v>0</v>
          </cell>
          <cell r="AE1817">
            <v>0</v>
          </cell>
          <cell r="AF1817">
            <v>0</v>
          </cell>
          <cell r="AG1817">
            <v>0</v>
          </cell>
          <cell r="AH1817">
            <v>0</v>
          </cell>
          <cell r="AI1817">
            <v>0.22</v>
          </cell>
          <cell r="AJ1817" t="str">
            <v>Y</v>
          </cell>
        </row>
        <row r="1818">
          <cell r="A1818" t="str">
            <v>16-40</v>
          </cell>
          <cell r="B1818" t="str">
            <v>Supply and place in position MS expansion joint assemblies as specified &amp; as per drawing</v>
          </cell>
          <cell r="C1818" t="str">
            <v>Cwt</v>
          </cell>
          <cell r="D1818" t="str">
            <v>1,228.34</v>
          </cell>
          <cell r="E1818" t="str">
            <v>6,004.41</v>
          </cell>
          <cell r="F1818" t="str">
            <v>kg</v>
          </cell>
          <cell r="G1818" t="str">
            <v>24.08</v>
          </cell>
          <cell r="H1818">
            <v>117.69</v>
          </cell>
          <cell r="I1818">
            <v>0</v>
          </cell>
          <cell r="J1818">
            <v>0</v>
          </cell>
          <cell r="K1818">
            <v>0</v>
          </cell>
          <cell r="L1818">
            <v>0</v>
          </cell>
          <cell r="M1818">
            <v>0</v>
          </cell>
          <cell r="N1818">
            <v>0</v>
          </cell>
          <cell r="O1818">
            <v>0</v>
          </cell>
          <cell r="P1818">
            <v>0</v>
          </cell>
          <cell r="Q1818">
            <v>0</v>
          </cell>
          <cell r="R1818">
            <v>0</v>
          </cell>
          <cell r="S1818">
            <v>0</v>
          </cell>
          <cell r="T1818">
            <v>0</v>
          </cell>
          <cell r="U1818">
            <v>0</v>
          </cell>
          <cell r="V1818">
            <v>0</v>
          </cell>
          <cell r="W1818">
            <v>0</v>
          </cell>
          <cell r="X1818">
            <v>0</v>
          </cell>
          <cell r="Y1818">
            <v>0</v>
          </cell>
          <cell r="Z1818">
            <v>0</v>
          </cell>
          <cell r="AA1818">
            <v>0</v>
          </cell>
          <cell r="AB1818">
            <v>0</v>
          </cell>
          <cell r="AC1818">
            <v>0</v>
          </cell>
          <cell r="AD1818">
            <v>0</v>
          </cell>
          <cell r="AE1818">
            <v>0</v>
          </cell>
          <cell r="AF1818">
            <v>0</v>
          </cell>
          <cell r="AG1818">
            <v>0</v>
          </cell>
          <cell r="AH1818">
            <v>0</v>
          </cell>
          <cell r="AI1818">
            <v>0</v>
          </cell>
          <cell r="AJ1818" t="str">
            <v>N</v>
          </cell>
        </row>
        <row r="1819">
          <cell r="A1819" t="str">
            <v>16-41</v>
          </cell>
          <cell r="B1819" t="str">
            <v>Supply and place in position galvanised steel 3" dia drain scuppers in deck slab as per specs/drwg</v>
          </cell>
          <cell r="C1819" t="str">
            <v>Each</v>
          </cell>
          <cell r="D1819" t="str">
            <v>120.90</v>
          </cell>
          <cell r="E1819" t="str">
            <v>556.50</v>
          </cell>
          <cell r="F1819" t="str">
            <v>Each</v>
          </cell>
          <cell r="G1819" t="str">
            <v>120.90</v>
          </cell>
          <cell r="H1819">
            <v>556.5</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0</v>
          </cell>
          <cell r="AE1819">
            <v>0</v>
          </cell>
          <cell r="AF1819">
            <v>0</v>
          </cell>
          <cell r="AG1819">
            <v>0</v>
          </cell>
          <cell r="AH1819">
            <v>0</v>
          </cell>
          <cell r="AI1819">
            <v>0</v>
          </cell>
          <cell r="AJ1819" t="str">
            <v>N</v>
          </cell>
        </row>
        <row r="1820">
          <cell r="A1820" t="str">
            <v>16-42</v>
          </cell>
          <cell r="B1820" t="str">
            <v>Providing and Fixing rain water outlet of AC pipe</v>
          </cell>
          <cell r="C1820" t="str">
            <v>Each</v>
          </cell>
          <cell r="D1820" t="str">
            <v>62.00</v>
          </cell>
          <cell r="E1820" t="str">
            <v>594.22</v>
          </cell>
          <cell r="F1820" t="str">
            <v>Each</v>
          </cell>
          <cell r="G1820" t="str">
            <v>62.00</v>
          </cell>
          <cell r="H1820">
            <v>594.22</v>
          </cell>
          <cell r="I1820">
            <v>0</v>
          </cell>
          <cell r="J1820">
            <v>0</v>
          </cell>
          <cell r="K1820">
            <v>0</v>
          </cell>
          <cell r="L1820">
            <v>0</v>
          </cell>
          <cell r="M1820">
            <v>0</v>
          </cell>
          <cell r="N1820">
            <v>0</v>
          </cell>
          <cell r="O1820">
            <v>0</v>
          </cell>
          <cell r="P1820">
            <v>0</v>
          </cell>
          <cell r="Q1820">
            <v>0</v>
          </cell>
          <cell r="R1820">
            <v>0</v>
          </cell>
          <cell r="S1820">
            <v>0</v>
          </cell>
          <cell r="T1820">
            <v>0</v>
          </cell>
          <cell r="U1820">
            <v>0</v>
          </cell>
          <cell r="V1820">
            <v>0</v>
          </cell>
          <cell r="W1820">
            <v>0</v>
          </cell>
          <cell r="X1820">
            <v>0</v>
          </cell>
          <cell r="Y1820">
            <v>0</v>
          </cell>
          <cell r="Z1820">
            <v>0</v>
          </cell>
          <cell r="AA1820">
            <v>0</v>
          </cell>
          <cell r="AB1820">
            <v>0</v>
          </cell>
          <cell r="AC1820">
            <v>0</v>
          </cell>
          <cell r="AD1820">
            <v>0</v>
          </cell>
          <cell r="AE1820">
            <v>0</v>
          </cell>
          <cell r="AF1820">
            <v>0</v>
          </cell>
          <cell r="AG1820">
            <v>0</v>
          </cell>
          <cell r="AH1820">
            <v>0</v>
          </cell>
          <cell r="AI1820">
            <v>0</v>
          </cell>
          <cell r="AJ1820" t="str">
            <v>N</v>
          </cell>
        </row>
        <row r="1821">
          <cell r="A1821" t="str">
            <v>16-43</v>
          </cell>
          <cell r="B1821" t="str">
            <v>Supply and Fixing polystrene fill in expansion joints &amp; under diaphragms at transoms.</v>
          </cell>
          <cell r="C1821" t="str">
            <v>100 Cft</v>
          </cell>
          <cell r="D1821" t="str">
            <v>3,048.04</v>
          </cell>
          <cell r="E1821" t="str">
            <v>3,215.02</v>
          </cell>
          <cell r="F1821" t="str">
            <v>m3</v>
          </cell>
          <cell r="G1821" t="str">
            <v>1,076.41</v>
          </cell>
          <cell r="H1821">
            <v>1135.3800000000001</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cell r="AF1821">
            <v>0</v>
          </cell>
          <cell r="AG1821">
            <v>0</v>
          </cell>
          <cell r="AH1821">
            <v>0</v>
          </cell>
          <cell r="AI1821">
            <v>0</v>
          </cell>
          <cell r="AJ1821" t="str">
            <v>N</v>
          </cell>
        </row>
        <row r="1822">
          <cell r="A1822" t="str">
            <v>16-44</v>
          </cell>
          <cell r="B1822" t="str">
            <v>Providing and Laying expansion joint of neoprene strip 4"x1/4" and plastic bitumen</v>
          </cell>
          <cell r="C1822" t="str">
            <v>100 Rft</v>
          </cell>
          <cell r="D1822" t="str">
            <v>4,989.76</v>
          </cell>
          <cell r="E1822" t="str">
            <v>17,694.76</v>
          </cell>
          <cell r="F1822" t="str">
            <v>m</v>
          </cell>
          <cell r="G1822" t="str">
            <v>163.71</v>
          </cell>
          <cell r="H1822">
            <v>580.54</v>
          </cell>
          <cell r="I1822">
            <v>0</v>
          </cell>
          <cell r="J1822">
            <v>0</v>
          </cell>
          <cell r="K1822">
            <v>0</v>
          </cell>
          <cell r="L1822">
            <v>0</v>
          </cell>
          <cell r="M1822">
            <v>0</v>
          </cell>
          <cell r="N1822">
            <v>0</v>
          </cell>
          <cell r="O1822">
            <v>0</v>
          </cell>
          <cell r="P1822">
            <v>0</v>
          </cell>
          <cell r="Q1822">
            <v>0</v>
          </cell>
          <cell r="R1822">
            <v>0</v>
          </cell>
          <cell r="S1822">
            <v>0</v>
          </cell>
          <cell r="T1822">
            <v>0</v>
          </cell>
          <cell r="U1822">
            <v>0</v>
          </cell>
          <cell r="V1822">
            <v>0</v>
          </cell>
          <cell r="W1822">
            <v>0</v>
          </cell>
          <cell r="X1822">
            <v>0</v>
          </cell>
          <cell r="Y1822">
            <v>0</v>
          </cell>
          <cell r="Z1822">
            <v>0</v>
          </cell>
          <cell r="AA1822">
            <v>0</v>
          </cell>
          <cell r="AB1822">
            <v>0</v>
          </cell>
          <cell r="AC1822">
            <v>0</v>
          </cell>
          <cell r="AD1822">
            <v>0</v>
          </cell>
          <cell r="AE1822">
            <v>0</v>
          </cell>
          <cell r="AF1822">
            <v>0</v>
          </cell>
          <cell r="AG1822">
            <v>0</v>
          </cell>
          <cell r="AH1822">
            <v>0</v>
          </cell>
          <cell r="AI1822">
            <v>0</v>
          </cell>
          <cell r="AJ1822" t="str">
            <v>N</v>
          </cell>
        </row>
        <row r="1823">
          <cell r="A1823" t="str">
            <v>16-46</v>
          </cell>
          <cell r="B1823" t="str">
            <v>Repair to cracks to reinforced or plain cement concrete work by grouting with cement gun in (1:2) cement sand mortar including cutting the chase of required size.</v>
          </cell>
          <cell r="C1823" t="str">
            <v>100 Rft</v>
          </cell>
          <cell r="D1823" t="str">
            <v>1,844.50</v>
          </cell>
          <cell r="E1823" t="str">
            <v>2,790.54</v>
          </cell>
          <cell r="F1823" t="str">
            <v>m</v>
          </cell>
          <cell r="G1823" t="str">
            <v>60.52</v>
          </cell>
          <cell r="H1823">
            <v>91.55</v>
          </cell>
          <cell r="I1823">
            <v>0</v>
          </cell>
          <cell r="J1823">
            <v>0</v>
          </cell>
          <cell r="K1823">
            <v>1.05</v>
          </cell>
          <cell r="L1823" t="str">
            <v>Bags</v>
          </cell>
          <cell r="M1823">
            <v>3.4000000000000002E-2</v>
          </cell>
          <cell r="N1823" t="str">
            <v>Bags</v>
          </cell>
          <cell r="O1823">
            <v>0</v>
          </cell>
          <cell r="P1823">
            <v>0</v>
          </cell>
          <cell r="Q1823">
            <v>0</v>
          </cell>
          <cell r="R1823">
            <v>0</v>
          </cell>
          <cell r="S1823">
            <v>0</v>
          </cell>
          <cell r="T1823">
            <v>0</v>
          </cell>
          <cell r="U1823">
            <v>0</v>
          </cell>
          <cell r="V1823">
            <v>0</v>
          </cell>
          <cell r="W1823">
            <v>0</v>
          </cell>
          <cell r="X1823">
            <v>0</v>
          </cell>
          <cell r="Y1823">
            <v>0</v>
          </cell>
          <cell r="Z1823">
            <v>0</v>
          </cell>
          <cell r="AA1823">
            <v>0</v>
          </cell>
          <cell r="AB1823">
            <v>0</v>
          </cell>
          <cell r="AC1823">
            <v>0</v>
          </cell>
          <cell r="AD1823">
            <v>0</v>
          </cell>
          <cell r="AE1823">
            <v>0</v>
          </cell>
          <cell r="AF1823">
            <v>0</v>
          </cell>
          <cell r="AG1823">
            <v>0</v>
          </cell>
          <cell r="AH1823">
            <v>0</v>
          </cell>
          <cell r="AI1823">
            <v>1.0840000000000001</v>
          </cell>
          <cell r="AJ1823" t="str">
            <v>Y</v>
          </cell>
        </row>
        <row r="1824">
          <cell r="A1824" t="str">
            <v>16-47</v>
          </cell>
          <cell r="B1824" t="str">
            <v>Dismantling bitumen carpet of any description from existing roads surface including its removal and disposal within 3 chains lead as desired.</v>
          </cell>
          <cell r="C1824" t="str">
            <v>100 Sft</v>
          </cell>
          <cell r="D1824" t="str">
            <v>434.00</v>
          </cell>
          <cell r="E1824" t="str">
            <v>434.00</v>
          </cell>
          <cell r="F1824" t="str">
            <v>m2</v>
          </cell>
          <cell r="G1824" t="str">
            <v>46.70</v>
          </cell>
          <cell r="H1824">
            <v>46.7</v>
          </cell>
          <cell r="I1824">
            <v>0</v>
          </cell>
          <cell r="J1824">
            <v>0</v>
          </cell>
          <cell r="K1824">
            <v>0</v>
          </cell>
          <cell r="L1824">
            <v>0</v>
          </cell>
          <cell r="M1824">
            <v>0</v>
          </cell>
          <cell r="N1824">
            <v>0</v>
          </cell>
          <cell r="O1824">
            <v>0</v>
          </cell>
          <cell r="P1824">
            <v>0</v>
          </cell>
          <cell r="Q1824">
            <v>0</v>
          </cell>
          <cell r="R1824">
            <v>0</v>
          </cell>
          <cell r="S1824">
            <v>0</v>
          </cell>
          <cell r="T1824">
            <v>0</v>
          </cell>
          <cell r="U1824">
            <v>0</v>
          </cell>
          <cell r="V1824">
            <v>0</v>
          </cell>
          <cell r="W1824">
            <v>0</v>
          </cell>
          <cell r="X1824">
            <v>0</v>
          </cell>
          <cell r="Y1824">
            <v>0</v>
          </cell>
          <cell r="Z1824">
            <v>0</v>
          </cell>
          <cell r="AA1824">
            <v>0</v>
          </cell>
          <cell r="AB1824">
            <v>0</v>
          </cell>
          <cell r="AC1824">
            <v>0</v>
          </cell>
          <cell r="AD1824">
            <v>0</v>
          </cell>
          <cell r="AE1824">
            <v>0</v>
          </cell>
          <cell r="AF1824">
            <v>0</v>
          </cell>
          <cell r="AG1824">
            <v>0</v>
          </cell>
          <cell r="AH1824">
            <v>0</v>
          </cell>
          <cell r="AI1824">
            <v>0</v>
          </cell>
          <cell r="AJ1824" t="str">
            <v>N</v>
          </cell>
        </row>
        <row r="1825">
          <cell r="A1825" t="str">
            <v>16-48</v>
          </cell>
          <cell r="B1825" t="str">
            <v>Removing the existing worn out bitumanious surface having pot holes and ruts in patches of regular shape brushing and re-carpeting with 1" thick (consolidated) asphalt macadam as per specifications.</v>
          </cell>
          <cell r="C1825" t="str">
            <v>100 Sft</v>
          </cell>
          <cell r="D1825" t="str">
            <v>1,036.45</v>
          </cell>
          <cell r="E1825" t="str">
            <v>4,597.29</v>
          </cell>
          <cell r="F1825" t="str">
            <v>m2</v>
          </cell>
          <cell r="G1825" t="str">
            <v>111.52</v>
          </cell>
          <cell r="H1825">
            <v>494.67</v>
          </cell>
          <cell r="I1825">
            <v>0</v>
          </cell>
          <cell r="J1825">
            <v>0</v>
          </cell>
          <cell r="K1825">
            <v>0</v>
          </cell>
          <cell r="L1825">
            <v>0</v>
          </cell>
          <cell r="M1825">
            <v>0</v>
          </cell>
          <cell r="N1825">
            <v>0</v>
          </cell>
          <cell r="O1825">
            <v>0</v>
          </cell>
          <cell r="P1825">
            <v>0</v>
          </cell>
          <cell r="Q1825">
            <v>0</v>
          </cell>
          <cell r="R1825">
            <v>0</v>
          </cell>
          <cell r="S1825">
            <v>0</v>
          </cell>
          <cell r="T1825">
            <v>0</v>
          </cell>
          <cell r="U1825">
            <v>0</v>
          </cell>
          <cell r="V1825">
            <v>0</v>
          </cell>
          <cell r="W1825">
            <v>0</v>
          </cell>
          <cell r="X1825">
            <v>0</v>
          </cell>
          <cell r="Y1825">
            <v>0</v>
          </cell>
          <cell r="Z1825">
            <v>0</v>
          </cell>
          <cell r="AA1825">
            <v>0</v>
          </cell>
          <cell r="AB1825">
            <v>0</v>
          </cell>
          <cell r="AC1825">
            <v>0</v>
          </cell>
          <cell r="AD1825">
            <v>0</v>
          </cell>
          <cell r="AE1825">
            <v>0</v>
          </cell>
          <cell r="AF1825">
            <v>0</v>
          </cell>
          <cell r="AG1825">
            <v>0</v>
          </cell>
          <cell r="AH1825">
            <v>0</v>
          </cell>
          <cell r="AI1825">
            <v>0</v>
          </cell>
          <cell r="AJ1825" t="str">
            <v>N</v>
          </cell>
        </row>
        <row r="1826">
          <cell r="A1826" t="str">
            <v>16-49</v>
          </cell>
          <cell r="B1826" t="str">
            <v xml:space="preserve">Providing and Laying 1" thick(consolidated) asphalt macadam with liquid asphalt (cut backs) of any approved grade with premixed sand seal coat, as specified. </v>
          </cell>
          <cell r="C1826" t="str">
            <v>100 Sft</v>
          </cell>
          <cell r="D1826" t="str">
            <v>710.95</v>
          </cell>
          <cell r="E1826" t="str">
            <v>4,271.79</v>
          </cell>
          <cell r="F1826" t="str">
            <v>m2</v>
          </cell>
          <cell r="G1826" t="str">
            <v>76.50</v>
          </cell>
          <cell r="H1826">
            <v>459.64</v>
          </cell>
          <cell r="I1826">
            <v>0</v>
          </cell>
          <cell r="J1826">
            <v>0</v>
          </cell>
          <cell r="K1826">
            <v>0</v>
          </cell>
          <cell r="L1826">
            <v>0</v>
          </cell>
          <cell r="M1826">
            <v>0</v>
          </cell>
          <cell r="N1826">
            <v>0</v>
          </cell>
          <cell r="O1826">
            <v>0</v>
          </cell>
          <cell r="P1826">
            <v>0</v>
          </cell>
          <cell r="Q1826">
            <v>0</v>
          </cell>
          <cell r="R1826">
            <v>0</v>
          </cell>
          <cell r="S1826">
            <v>0</v>
          </cell>
          <cell r="T1826">
            <v>0</v>
          </cell>
          <cell r="U1826">
            <v>0</v>
          </cell>
          <cell r="V1826">
            <v>0</v>
          </cell>
          <cell r="W1826">
            <v>0</v>
          </cell>
          <cell r="X1826">
            <v>0</v>
          </cell>
          <cell r="Y1826">
            <v>0</v>
          </cell>
          <cell r="Z1826">
            <v>0</v>
          </cell>
          <cell r="AA1826">
            <v>0</v>
          </cell>
          <cell r="AB1826">
            <v>0</v>
          </cell>
          <cell r="AC1826">
            <v>0</v>
          </cell>
          <cell r="AD1826">
            <v>0</v>
          </cell>
          <cell r="AE1826">
            <v>0</v>
          </cell>
          <cell r="AF1826">
            <v>0</v>
          </cell>
          <cell r="AG1826">
            <v>0</v>
          </cell>
          <cell r="AH1826">
            <v>0</v>
          </cell>
          <cell r="AI1826">
            <v>0</v>
          </cell>
          <cell r="AJ1826" t="str">
            <v>N</v>
          </cell>
        </row>
        <row r="1827">
          <cell r="A1827" t="str">
            <v>16-50</v>
          </cell>
          <cell r="B1827" t="str">
            <v>Removing the existing worn out bitumanious surface pot holes and ruts in patches of regular shape brushing and re-carpeting with 2" thick(consolidated) asphalt macadam as per specificaiton complete</v>
          </cell>
          <cell r="C1827" t="str">
            <v>100 Sft</v>
          </cell>
          <cell r="D1827" t="str">
            <v>1,060.82</v>
          </cell>
          <cell r="E1827" t="str">
            <v>6,152.66</v>
          </cell>
          <cell r="F1827" t="str">
            <v>m2</v>
          </cell>
          <cell r="G1827" t="str">
            <v>114.14</v>
          </cell>
          <cell r="H1827">
            <v>662.03</v>
          </cell>
          <cell r="I1827">
            <v>0</v>
          </cell>
          <cell r="J1827">
            <v>0</v>
          </cell>
          <cell r="K1827">
            <v>0</v>
          </cell>
          <cell r="L1827">
            <v>0</v>
          </cell>
          <cell r="M1827">
            <v>0</v>
          </cell>
          <cell r="N1827">
            <v>0</v>
          </cell>
          <cell r="O1827">
            <v>0</v>
          </cell>
          <cell r="P1827">
            <v>0</v>
          </cell>
          <cell r="Q1827">
            <v>0</v>
          </cell>
          <cell r="R1827">
            <v>0</v>
          </cell>
          <cell r="S1827">
            <v>0</v>
          </cell>
          <cell r="T1827">
            <v>0</v>
          </cell>
          <cell r="U1827">
            <v>0</v>
          </cell>
          <cell r="V1827">
            <v>0</v>
          </cell>
          <cell r="W1827">
            <v>0</v>
          </cell>
          <cell r="X1827">
            <v>0</v>
          </cell>
          <cell r="Y1827">
            <v>0</v>
          </cell>
          <cell r="Z1827">
            <v>0</v>
          </cell>
          <cell r="AA1827">
            <v>0</v>
          </cell>
          <cell r="AB1827">
            <v>0</v>
          </cell>
          <cell r="AC1827">
            <v>0</v>
          </cell>
          <cell r="AD1827">
            <v>0</v>
          </cell>
          <cell r="AE1827">
            <v>0</v>
          </cell>
          <cell r="AF1827">
            <v>0</v>
          </cell>
          <cell r="AG1827">
            <v>0</v>
          </cell>
          <cell r="AH1827">
            <v>0</v>
          </cell>
          <cell r="AI1827">
            <v>0</v>
          </cell>
          <cell r="AJ1827" t="str">
            <v>N</v>
          </cell>
        </row>
        <row r="1828">
          <cell r="A1828" t="str">
            <v>16-51</v>
          </cell>
          <cell r="B1828" t="str">
            <v xml:space="preserve">Providing and Laying 2" thick (consolidated) asphalt macadam with liquid asphalt(cut backs) of approved grade with precoated bajri seal coat as specified. </v>
          </cell>
          <cell r="C1828" t="str">
            <v>100 Sft</v>
          </cell>
          <cell r="D1828" t="str">
            <v>735.32</v>
          </cell>
          <cell r="E1828" t="str">
            <v>5,827.16</v>
          </cell>
          <cell r="F1828" t="str">
            <v>m2</v>
          </cell>
          <cell r="G1828" t="str">
            <v>79.12</v>
          </cell>
          <cell r="H1828">
            <v>627</v>
          </cell>
          <cell r="I1828">
            <v>0</v>
          </cell>
          <cell r="J1828">
            <v>0</v>
          </cell>
          <cell r="K1828">
            <v>0</v>
          </cell>
          <cell r="L1828">
            <v>0</v>
          </cell>
          <cell r="M1828">
            <v>0</v>
          </cell>
          <cell r="N1828">
            <v>0</v>
          </cell>
          <cell r="O1828">
            <v>0</v>
          </cell>
          <cell r="P1828">
            <v>0</v>
          </cell>
          <cell r="Q1828">
            <v>0</v>
          </cell>
          <cell r="R1828">
            <v>0</v>
          </cell>
          <cell r="S1828">
            <v>0</v>
          </cell>
          <cell r="T1828">
            <v>0</v>
          </cell>
          <cell r="U1828">
            <v>0</v>
          </cell>
          <cell r="V1828">
            <v>0</v>
          </cell>
          <cell r="W1828">
            <v>0</v>
          </cell>
          <cell r="X1828">
            <v>0</v>
          </cell>
          <cell r="Y1828">
            <v>0</v>
          </cell>
          <cell r="Z1828">
            <v>0</v>
          </cell>
          <cell r="AA1828">
            <v>0</v>
          </cell>
          <cell r="AB1828">
            <v>0</v>
          </cell>
          <cell r="AC1828">
            <v>0</v>
          </cell>
          <cell r="AD1828">
            <v>0</v>
          </cell>
          <cell r="AE1828">
            <v>0</v>
          </cell>
          <cell r="AF1828">
            <v>0</v>
          </cell>
          <cell r="AG1828">
            <v>0</v>
          </cell>
          <cell r="AH1828">
            <v>0</v>
          </cell>
          <cell r="AI1828">
            <v>0</v>
          </cell>
          <cell r="AJ1828" t="str">
            <v>N</v>
          </cell>
        </row>
        <row r="1829">
          <cell r="A1829" t="str">
            <v>16-52</v>
          </cell>
          <cell r="B1829" t="str">
            <v>Removing of existing worn out bitumanious surface pot holes and ruts in patches and re-carpeting with 3" thick(consolidated) asphalt macadam as per specifiedcomplete including disposal of excavated stuffwithin one chain.</v>
          </cell>
          <cell r="C1829" t="str">
            <v>100 Sft</v>
          </cell>
          <cell r="D1829" t="str">
            <v>1,351.17</v>
          </cell>
          <cell r="E1829" t="str">
            <v>8,750.48</v>
          </cell>
          <cell r="F1829" t="str">
            <v>m2</v>
          </cell>
          <cell r="G1829" t="str">
            <v>145.39</v>
          </cell>
          <cell r="H1829">
            <v>941.55</v>
          </cell>
          <cell r="I1829">
            <v>0</v>
          </cell>
          <cell r="J1829">
            <v>0</v>
          </cell>
          <cell r="K1829">
            <v>0</v>
          </cell>
          <cell r="L1829">
            <v>0</v>
          </cell>
          <cell r="M1829">
            <v>0</v>
          </cell>
          <cell r="N1829">
            <v>0</v>
          </cell>
          <cell r="O1829">
            <v>0</v>
          </cell>
          <cell r="P1829">
            <v>0</v>
          </cell>
          <cell r="Q1829">
            <v>0</v>
          </cell>
          <cell r="R1829">
            <v>0</v>
          </cell>
          <cell r="S1829">
            <v>0</v>
          </cell>
          <cell r="T1829">
            <v>0</v>
          </cell>
          <cell r="U1829">
            <v>0</v>
          </cell>
          <cell r="V1829">
            <v>0</v>
          </cell>
          <cell r="W1829">
            <v>0</v>
          </cell>
          <cell r="X1829">
            <v>0</v>
          </cell>
          <cell r="Y1829">
            <v>0</v>
          </cell>
          <cell r="Z1829">
            <v>0</v>
          </cell>
          <cell r="AA1829">
            <v>0</v>
          </cell>
          <cell r="AB1829">
            <v>0</v>
          </cell>
          <cell r="AC1829">
            <v>0</v>
          </cell>
          <cell r="AD1829">
            <v>0</v>
          </cell>
          <cell r="AE1829">
            <v>0</v>
          </cell>
          <cell r="AF1829">
            <v>0</v>
          </cell>
          <cell r="AG1829">
            <v>0</v>
          </cell>
          <cell r="AH1829">
            <v>0</v>
          </cell>
          <cell r="AI1829">
            <v>0</v>
          </cell>
          <cell r="AJ1829" t="str">
            <v>N</v>
          </cell>
        </row>
        <row r="1830">
          <cell r="A1830" t="str">
            <v>16-53</v>
          </cell>
          <cell r="B1830" t="str">
            <v xml:space="preserve">Providing and Laying 3" thick (consolidated) asphalt macadam with liquid asphalt(cut backs) of approved grade with precoated bajri seal coat as specified. </v>
          </cell>
          <cell r="C1830" t="str">
            <v>100 Sft</v>
          </cell>
          <cell r="D1830" t="str">
            <v>1,025.67</v>
          </cell>
          <cell r="E1830" t="str">
            <v>8,424.98</v>
          </cell>
          <cell r="F1830" t="str">
            <v>m2</v>
          </cell>
          <cell r="G1830" t="str">
            <v>110.36</v>
          </cell>
          <cell r="H1830">
            <v>906.53</v>
          </cell>
          <cell r="I1830">
            <v>0</v>
          </cell>
          <cell r="J1830">
            <v>0</v>
          </cell>
          <cell r="K1830">
            <v>0</v>
          </cell>
          <cell r="L1830">
            <v>0</v>
          </cell>
          <cell r="M1830">
            <v>0</v>
          </cell>
          <cell r="N1830">
            <v>0</v>
          </cell>
          <cell r="O1830">
            <v>0</v>
          </cell>
          <cell r="P1830">
            <v>0</v>
          </cell>
          <cell r="Q1830">
            <v>0</v>
          </cell>
          <cell r="R1830">
            <v>0</v>
          </cell>
          <cell r="S1830">
            <v>0</v>
          </cell>
          <cell r="T1830">
            <v>0</v>
          </cell>
          <cell r="U1830">
            <v>0</v>
          </cell>
          <cell r="V1830">
            <v>0</v>
          </cell>
          <cell r="W1830">
            <v>0</v>
          </cell>
          <cell r="X1830">
            <v>0</v>
          </cell>
          <cell r="Y1830">
            <v>0</v>
          </cell>
          <cell r="Z1830">
            <v>0</v>
          </cell>
          <cell r="AA1830">
            <v>0</v>
          </cell>
          <cell r="AB1830">
            <v>0</v>
          </cell>
          <cell r="AC1830">
            <v>0</v>
          </cell>
          <cell r="AD1830">
            <v>0</v>
          </cell>
          <cell r="AE1830">
            <v>0</v>
          </cell>
          <cell r="AF1830">
            <v>0</v>
          </cell>
          <cell r="AG1830">
            <v>0</v>
          </cell>
          <cell r="AH1830">
            <v>0</v>
          </cell>
          <cell r="AI1830">
            <v>0</v>
          </cell>
          <cell r="AJ1830" t="str">
            <v>N</v>
          </cell>
        </row>
        <row r="1831">
          <cell r="A1831" t="str">
            <v>16-54</v>
          </cell>
          <cell r="B1831" t="str">
            <v>Surface dressing with bituman 80/100 or any other approved grade on a primary coat of liquid asphalt (cut backs) of any approved grade primer at 22lbs&amp;bituman at 35lbs with 5cft of 1/2 standard size bajri per %sft of road surface complete with rolling.</v>
          </cell>
          <cell r="C1831" t="str">
            <v>100 Sft</v>
          </cell>
          <cell r="D1831" t="str">
            <v>29.47</v>
          </cell>
          <cell r="E1831" t="str">
            <v>2,611.57</v>
          </cell>
          <cell r="F1831" t="str">
            <v>m2</v>
          </cell>
          <cell r="G1831" t="str">
            <v>3.17</v>
          </cell>
          <cell r="H1831">
            <v>281</v>
          </cell>
          <cell r="I1831">
            <v>0</v>
          </cell>
          <cell r="J1831">
            <v>0</v>
          </cell>
          <cell r="K1831">
            <v>0</v>
          </cell>
          <cell r="L1831">
            <v>0</v>
          </cell>
          <cell r="M1831">
            <v>0</v>
          </cell>
          <cell r="N1831">
            <v>0</v>
          </cell>
          <cell r="O1831">
            <v>0</v>
          </cell>
          <cell r="P1831">
            <v>0</v>
          </cell>
          <cell r="Q1831">
            <v>0</v>
          </cell>
          <cell r="R1831">
            <v>0</v>
          </cell>
          <cell r="S1831">
            <v>0</v>
          </cell>
          <cell r="T1831">
            <v>0</v>
          </cell>
          <cell r="U1831">
            <v>0</v>
          </cell>
          <cell r="V1831">
            <v>0</v>
          </cell>
          <cell r="W1831">
            <v>0</v>
          </cell>
          <cell r="X1831">
            <v>0</v>
          </cell>
          <cell r="Y1831">
            <v>0</v>
          </cell>
          <cell r="Z1831">
            <v>0</v>
          </cell>
          <cell r="AA1831">
            <v>0</v>
          </cell>
          <cell r="AB1831">
            <v>0</v>
          </cell>
          <cell r="AC1831">
            <v>0</v>
          </cell>
          <cell r="AD1831">
            <v>0</v>
          </cell>
          <cell r="AE1831">
            <v>0</v>
          </cell>
          <cell r="AF1831">
            <v>0</v>
          </cell>
          <cell r="AG1831">
            <v>0</v>
          </cell>
          <cell r="AH1831">
            <v>0</v>
          </cell>
          <cell r="AI1831">
            <v>0</v>
          </cell>
          <cell r="AJ1831" t="str">
            <v>N</v>
          </cell>
        </row>
        <row r="1832">
          <cell r="A1832" t="str">
            <v>16-55</v>
          </cell>
          <cell r="B1832" t="str">
            <v>Providing and Laying PVC pipe (b) 8" dia in foot path of bridge for utilities.</v>
          </cell>
          <cell r="C1832" t="str">
            <v>10 Rft</v>
          </cell>
          <cell r="D1832" t="str">
            <v>43.40</v>
          </cell>
          <cell r="E1832" t="str">
            <v>4,036.40</v>
          </cell>
          <cell r="F1832" t="str">
            <v>m</v>
          </cell>
          <cell r="G1832" t="str">
            <v>14.24</v>
          </cell>
          <cell r="H1832">
            <v>1324.28</v>
          </cell>
          <cell r="I1832">
            <v>0</v>
          </cell>
          <cell r="J1832">
            <v>0</v>
          </cell>
          <cell r="K1832">
            <v>0</v>
          </cell>
          <cell r="L1832">
            <v>0</v>
          </cell>
          <cell r="M1832">
            <v>0</v>
          </cell>
          <cell r="N1832">
            <v>0</v>
          </cell>
          <cell r="O1832">
            <v>0</v>
          </cell>
          <cell r="P1832">
            <v>0</v>
          </cell>
          <cell r="Q1832">
            <v>0</v>
          </cell>
          <cell r="R1832">
            <v>0</v>
          </cell>
          <cell r="S1832">
            <v>0</v>
          </cell>
          <cell r="T1832">
            <v>0</v>
          </cell>
          <cell r="U1832">
            <v>0</v>
          </cell>
          <cell r="V1832">
            <v>0</v>
          </cell>
          <cell r="W1832">
            <v>0</v>
          </cell>
          <cell r="X1832">
            <v>0</v>
          </cell>
          <cell r="Y1832">
            <v>0</v>
          </cell>
          <cell r="Z1832">
            <v>0</v>
          </cell>
          <cell r="AA1832">
            <v>0</v>
          </cell>
          <cell r="AB1832">
            <v>0</v>
          </cell>
          <cell r="AC1832">
            <v>0</v>
          </cell>
          <cell r="AD1832">
            <v>0</v>
          </cell>
          <cell r="AE1832">
            <v>0</v>
          </cell>
          <cell r="AF1832">
            <v>0</v>
          </cell>
          <cell r="AG1832">
            <v>0</v>
          </cell>
          <cell r="AH1832">
            <v>0</v>
          </cell>
          <cell r="AI1832">
            <v>0</v>
          </cell>
          <cell r="AJ1832" t="str">
            <v>N</v>
          </cell>
        </row>
        <row r="1833">
          <cell r="A1833" t="str">
            <v>16-56</v>
          </cell>
          <cell r="B1833" t="str">
            <v>Providing and filling sand behind abutment of bridges, culverts.</v>
          </cell>
          <cell r="C1833" t="str">
            <v>100 Cft</v>
          </cell>
          <cell r="D1833" t="str">
            <v>1,006.88</v>
          </cell>
          <cell r="E1833" t="str">
            <v>3,487.38</v>
          </cell>
          <cell r="F1833" t="str">
            <v>m3</v>
          </cell>
          <cell r="G1833" t="str">
            <v>355.58</v>
          </cell>
          <cell r="H1833">
            <v>1231.56</v>
          </cell>
          <cell r="I1833">
            <v>0</v>
          </cell>
          <cell r="J1833">
            <v>0</v>
          </cell>
          <cell r="K1833">
            <v>0</v>
          </cell>
          <cell r="L1833">
            <v>0</v>
          </cell>
          <cell r="M1833">
            <v>0</v>
          </cell>
          <cell r="N1833">
            <v>0</v>
          </cell>
          <cell r="O1833">
            <v>0</v>
          </cell>
          <cell r="P1833">
            <v>0</v>
          </cell>
          <cell r="Q1833">
            <v>0</v>
          </cell>
          <cell r="R1833">
            <v>0</v>
          </cell>
          <cell r="S1833">
            <v>0</v>
          </cell>
          <cell r="T1833">
            <v>0</v>
          </cell>
          <cell r="U1833">
            <v>0</v>
          </cell>
          <cell r="V1833">
            <v>0</v>
          </cell>
          <cell r="W1833">
            <v>0</v>
          </cell>
          <cell r="X1833">
            <v>0</v>
          </cell>
          <cell r="Y1833">
            <v>0</v>
          </cell>
          <cell r="Z1833">
            <v>0</v>
          </cell>
          <cell r="AA1833">
            <v>0</v>
          </cell>
          <cell r="AB1833">
            <v>0</v>
          </cell>
          <cell r="AC1833">
            <v>0</v>
          </cell>
          <cell r="AD1833">
            <v>0</v>
          </cell>
          <cell r="AE1833">
            <v>0</v>
          </cell>
          <cell r="AF1833">
            <v>0</v>
          </cell>
          <cell r="AG1833">
            <v>0</v>
          </cell>
          <cell r="AH1833">
            <v>0</v>
          </cell>
          <cell r="AI1833">
            <v>0</v>
          </cell>
          <cell r="AJ1833" t="str">
            <v>N</v>
          </cell>
        </row>
        <row r="1834">
          <cell r="A1834" t="str">
            <v>16-57</v>
          </cell>
          <cell r="B1834" t="str">
            <v>Formation of shoulder with permeable material less than 7 % from 200 seive and P.I less than 4 as specified by NHA</v>
          </cell>
          <cell r="C1834" t="str">
            <v>1000 Cft</v>
          </cell>
          <cell r="D1834" t="str">
            <v>1,440.88</v>
          </cell>
          <cell r="E1834" t="str">
            <v>26,881.13</v>
          </cell>
          <cell r="F1834" t="str">
            <v>m3</v>
          </cell>
          <cell r="G1834" t="str">
            <v>50.88</v>
          </cell>
          <cell r="H1834">
            <v>949.3</v>
          </cell>
          <cell r="I1834">
            <v>0</v>
          </cell>
          <cell r="J1834">
            <v>0</v>
          </cell>
          <cell r="K1834">
            <v>0</v>
          </cell>
          <cell r="L1834">
            <v>0</v>
          </cell>
          <cell r="M1834">
            <v>0</v>
          </cell>
          <cell r="N1834">
            <v>0</v>
          </cell>
          <cell r="O1834">
            <v>0</v>
          </cell>
          <cell r="P1834">
            <v>0</v>
          </cell>
          <cell r="Q1834">
            <v>0</v>
          </cell>
          <cell r="R1834">
            <v>0</v>
          </cell>
          <cell r="S1834">
            <v>0</v>
          </cell>
          <cell r="T1834">
            <v>0</v>
          </cell>
          <cell r="U1834">
            <v>0</v>
          </cell>
          <cell r="V1834">
            <v>0</v>
          </cell>
          <cell r="W1834">
            <v>0</v>
          </cell>
          <cell r="X1834">
            <v>0</v>
          </cell>
          <cell r="Y1834">
            <v>0</v>
          </cell>
          <cell r="Z1834">
            <v>0</v>
          </cell>
          <cell r="AA1834">
            <v>0</v>
          </cell>
          <cell r="AB1834">
            <v>0</v>
          </cell>
          <cell r="AC1834">
            <v>0</v>
          </cell>
          <cell r="AD1834">
            <v>0</v>
          </cell>
          <cell r="AE1834">
            <v>0</v>
          </cell>
          <cell r="AF1834">
            <v>0</v>
          </cell>
          <cell r="AG1834">
            <v>0</v>
          </cell>
          <cell r="AH1834">
            <v>0</v>
          </cell>
          <cell r="AI1834">
            <v>0</v>
          </cell>
          <cell r="AJ1834" t="str">
            <v>N</v>
          </cell>
        </row>
        <row r="1835">
          <cell r="A1835" t="str">
            <v>16-58-a</v>
          </cell>
          <cell r="B1835" t="str">
            <v>Cold Milling of asphalt concrete 0-70 mm</v>
          </cell>
          <cell r="C1835" t="str">
            <v>100 Sft</v>
          </cell>
          <cell r="D1835" t="str">
            <v>65.10</v>
          </cell>
          <cell r="E1835" t="str">
            <v>1,296.28</v>
          </cell>
          <cell r="F1835" t="str">
            <v>m2</v>
          </cell>
          <cell r="G1835" t="str">
            <v>7.00</v>
          </cell>
          <cell r="H1835">
            <v>139.47999999999999</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0</v>
          </cell>
          <cell r="AB1835">
            <v>0</v>
          </cell>
          <cell r="AC1835">
            <v>0</v>
          </cell>
          <cell r="AD1835">
            <v>0</v>
          </cell>
          <cell r="AE1835">
            <v>0</v>
          </cell>
          <cell r="AF1835">
            <v>0</v>
          </cell>
          <cell r="AG1835">
            <v>0</v>
          </cell>
          <cell r="AH1835">
            <v>0</v>
          </cell>
          <cell r="AI1835">
            <v>0</v>
          </cell>
          <cell r="AJ1835" t="str">
            <v>N</v>
          </cell>
        </row>
        <row r="1836">
          <cell r="A1836" t="str">
            <v>16-58-b</v>
          </cell>
          <cell r="B1836" t="str">
            <v>Cold Milling of asphalt concrete 0-50 mm</v>
          </cell>
          <cell r="C1836" t="str">
            <v>100 Sft</v>
          </cell>
          <cell r="D1836" t="str">
            <v>43.40</v>
          </cell>
          <cell r="E1836" t="str">
            <v>899.47</v>
          </cell>
          <cell r="F1836" t="str">
            <v>m2</v>
          </cell>
          <cell r="G1836" t="str">
            <v>4.67</v>
          </cell>
          <cell r="H1836">
            <v>96.78</v>
          </cell>
          <cell r="I1836">
            <v>0</v>
          </cell>
          <cell r="J1836">
            <v>0</v>
          </cell>
          <cell r="K1836">
            <v>0</v>
          </cell>
          <cell r="L1836">
            <v>0</v>
          </cell>
          <cell r="M1836">
            <v>0</v>
          </cell>
          <cell r="N1836">
            <v>0</v>
          </cell>
          <cell r="O1836">
            <v>0</v>
          </cell>
          <cell r="P1836">
            <v>0</v>
          </cell>
          <cell r="Q1836">
            <v>0</v>
          </cell>
          <cell r="R1836">
            <v>0</v>
          </cell>
          <cell r="S1836">
            <v>0</v>
          </cell>
          <cell r="T1836">
            <v>0</v>
          </cell>
          <cell r="U1836">
            <v>0</v>
          </cell>
          <cell r="V1836">
            <v>0</v>
          </cell>
          <cell r="W1836">
            <v>0</v>
          </cell>
          <cell r="X1836">
            <v>0</v>
          </cell>
          <cell r="Y1836">
            <v>0</v>
          </cell>
          <cell r="Z1836">
            <v>0</v>
          </cell>
          <cell r="AA1836">
            <v>0</v>
          </cell>
          <cell r="AB1836">
            <v>0</v>
          </cell>
          <cell r="AC1836">
            <v>0</v>
          </cell>
          <cell r="AD1836">
            <v>0</v>
          </cell>
          <cell r="AE1836">
            <v>0</v>
          </cell>
          <cell r="AF1836">
            <v>0</v>
          </cell>
          <cell r="AG1836">
            <v>0</v>
          </cell>
          <cell r="AH1836">
            <v>0</v>
          </cell>
          <cell r="AI1836">
            <v>0</v>
          </cell>
          <cell r="AJ1836" t="str">
            <v>N</v>
          </cell>
        </row>
        <row r="1837">
          <cell r="A1837" t="str">
            <v>16-58-c</v>
          </cell>
          <cell r="B1837" t="str">
            <v>Cold Milling of asphalt concrete 0-30 mm</v>
          </cell>
          <cell r="C1837" t="str">
            <v>100 Sft</v>
          </cell>
          <cell r="D1837" t="str">
            <v>26.04</v>
          </cell>
          <cell r="E1837" t="str">
            <v>507.02</v>
          </cell>
          <cell r="F1837" t="str">
            <v>m2</v>
          </cell>
          <cell r="G1837" t="str">
            <v>2.80</v>
          </cell>
          <cell r="H1837">
            <v>54.55</v>
          </cell>
          <cell r="I1837">
            <v>0</v>
          </cell>
          <cell r="J1837">
            <v>0</v>
          </cell>
          <cell r="K1837">
            <v>0</v>
          </cell>
          <cell r="L1837">
            <v>0</v>
          </cell>
          <cell r="M1837">
            <v>0</v>
          </cell>
          <cell r="N1837">
            <v>0</v>
          </cell>
          <cell r="O1837">
            <v>0</v>
          </cell>
          <cell r="P1837">
            <v>0</v>
          </cell>
          <cell r="Q1837">
            <v>0</v>
          </cell>
          <cell r="R1837">
            <v>0</v>
          </cell>
          <cell r="S1837">
            <v>0</v>
          </cell>
          <cell r="T1837">
            <v>0</v>
          </cell>
          <cell r="U1837">
            <v>0</v>
          </cell>
          <cell r="V1837">
            <v>0</v>
          </cell>
          <cell r="W1837">
            <v>0</v>
          </cell>
          <cell r="X1837">
            <v>0</v>
          </cell>
          <cell r="Y1837">
            <v>0</v>
          </cell>
          <cell r="Z1837">
            <v>0</v>
          </cell>
          <cell r="AA1837">
            <v>0</v>
          </cell>
          <cell r="AB1837">
            <v>0</v>
          </cell>
          <cell r="AC1837">
            <v>0</v>
          </cell>
          <cell r="AD1837">
            <v>0</v>
          </cell>
          <cell r="AE1837">
            <v>0</v>
          </cell>
          <cell r="AF1837">
            <v>0</v>
          </cell>
          <cell r="AG1837">
            <v>0</v>
          </cell>
          <cell r="AH1837">
            <v>0</v>
          </cell>
          <cell r="AI1837">
            <v>0</v>
          </cell>
          <cell r="AJ1837" t="str">
            <v>N</v>
          </cell>
        </row>
        <row r="1838">
          <cell r="A1838" t="str">
            <v>16-59</v>
          </cell>
          <cell r="B1838" t="str">
            <v>Seal Coat / Pad Coat</v>
          </cell>
          <cell r="C1838" t="str">
            <v>100 Sft</v>
          </cell>
          <cell r="D1838" t="str">
            <v>171.12</v>
          </cell>
          <cell r="E1838" t="str">
            <v>1,071.19</v>
          </cell>
          <cell r="F1838" t="str">
            <v>m2</v>
          </cell>
          <cell r="G1838" t="str">
            <v>18.41</v>
          </cell>
          <cell r="H1838">
            <v>115.26</v>
          </cell>
          <cell r="I1838">
            <v>0</v>
          </cell>
          <cell r="J1838">
            <v>0</v>
          </cell>
          <cell r="K1838">
            <v>0</v>
          </cell>
          <cell r="L1838">
            <v>0</v>
          </cell>
          <cell r="M1838">
            <v>0</v>
          </cell>
          <cell r="N1838">
            <v>0</v>
          </cell>
          <cell r="O1838">
            <v>0</v>
          </cell>
          <cell r="P1838">
            <v>0</v>
          </cell>
          <cell r="Q1838">
            <v>0</v>
          </cell>
          <cell r="R1838">
            <v>0</v>
          </cell>
          <cell r="S1838">
            <v>0</v>
          </cell>
          <cell r="T1838">
            <v>0</v>
          </cell>
          <cell r="U1838">
            <v>0</v>
          </cell>
          <cell r="V1838">
            <v>0</v>
          </cell>
          <cell r="W1838">
            <v>0</v>
          </cell>
          <cell r="X1838">
            <v>0</v>
          </cell>
          <cell r="Y1838">
            <v>0</v>
          </cell>
          <cell r="Z1838">
            <v>0</v>
          </cell>
          <cell r="AA1838">
            <v>0</v>
          </cell>
          <cell r="AB1838">
            <v>0</v>
          </cell>
          <cell r="AC1838">
            <v>0</v>
          </cell>
          <cell r="AD1838">
            <v>0</v>
          </cell>
          <cell r="AE1838">
            <v>4.6399999999999997</v>
          </cell>
          <cell r="AF1838" t="str">
            <v>Kg</v>
          </cell>
          <cell r="AG1838">
            <v>0.5</v>
          </cell>
          <cell r="AH1838" t="str">
            <v>Kg</v>
          </cell>
          <cell r="AI1838">
            <v>5.14</v>
          </cell>
          <cell r="AJ1838" t="str">
            <v>Y</v>
          </cell>
        </row>
        <row r="1839">
          <cell r="A1839" t="str">
            <v>16-60</v>
          </cell>
          <cell r="B1839" t="str">
            <v>Providing and Laying Asphalt concrete in pot holes/ deep patching upto 30 cm including ramming completel</v>
          </cell>
          <cell r="C1839" t="str">
            <v>100 Cft</v>
          </cell>
          <cell r="D1839" t="str">
            <v>2,666.00</v>
          </cell>
          <cell r="E1839" t="str">
            <v>18,593.23</v>
          </cell>
          <cell r="F1839" t="str">
            <v>m3</v>
          </cell>
          <cell r="G1839" t="str">
            <v>941.49</v>
          </cell>
          <cell r="H1839">
            <v>6566.14</v>
          </cell>
          <cell r="I1839">
            <v>0</v>
          </cell>
          <cell r="J1839">
            <v>0</v>
          </cell>
          <cell r="K1839">
            <v>0</v>
          </cell>
          <cell r="L1839">
            <v>0</v>
          </cell>
          <cell r="M1839">
            <v>0</v>
          </cell>
          <cell r="N1839">
            <v>0</v>
          </cell>
          <cell r="O1839">
            <v>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112</v>
          </cell>
          <cell r="AF1839" t="str">
            <v>Kg</v>
          </cell>
          <cell r="AG1839">
            <v>39.549999999999997</v>
          </cell>
          <cell r="AH1839" t="str">
            <v>Kg</v>
          </cell>
          <cell r="AI1839">
            <v>151.55000000000001</v>
          </cell>
          <cell r="AJ1839" t="str">
            <v>Y</v>
          </cell>
        </row>
        <row r="1840">
          <cell r="A1840" t="str">
            <v>16-61</v>
          </cell>
          <cell r="B1840" t="str">
            <v>Grooving in existing BT road of size 4x4 cm @ 2 meter c/c.</v>
          </cell>
          <cell r="C1840" t="str">
            <v>100 Sft</v>
          </cell>
          <cell r="D1840" t="str">
            <v>266.60</v>
          </cell>
          <cell r="E1840" t="str">
            <v>266.60</v>
          </cell>
          <cell r="F1840" t="str">
            <v>m2</v>
          </cell>
          <cell r="G1840" t="str">
            <v>28.69</v>
          </cell>
          <cell r="H1840">
            <v>28.69</v>
          </cell>
          <cell r="I1840">
            <v>0</v>
          </cell>
          <cell r="J1840">
            <v>0</v>
          </cell>
          <cell r="K1840">
            <v>0</v>
          </cell>
          <cell r="L1840">
            <v>0</v>
          </cell>
          <cell r="M1840">
            <v>0</v>
          </cell>
          <cell r="N1840">
            <v>0</v>
          </cell>
          <cell r="O1840">
            <v>0</v>
          </cell>
          <cell r="P1840">
            <v>0</v>
          </cell>
          <cell r="Q1840">
            <v>0</v>
          </cell>
          <cell r="R1840">
            <v>0</v>
          </cell>
          <cell r="S1840">
            <v>0</v>
          </cell>
          <cell r="T1840">
            <v>0</v>
          </cell>
          <cell r="U1840">
            <v>0</v>
          </cell>
          <cell r="V1840">
            <v>0</v>
          </cell>
          <cell r="W1840">
            <v>0</v>
          </cell>
          <cell r="X1840">
            <v>0</v>
          </cell>
          <cell r="Y1840">
            <v>0</v>
          </cell>
          <cell r="Z1840">
            <v>0</v>
          </cell>
          <cell r="AA1840">
            <v>0</v>
          </cell>
          <cell r="AB1840">
            <v>0</v>
          </cell>
          <cell r="AC1840">
            <v>0</v>
          </cell>
          <cell r="AD1840">
            <v>0</v>
          </cell>
          <cell r="AE1840">
            <v>0</v>
          </cell>
          <cell r="AF1840">
            <v>0</v>
          </cell>
          <cell r="AG1840">
            <v>0</v>
          </cell>
          <cell r="AH1840">
            <v>0</v>
          </cell>
          <cell r="AI1840">
            <v>0</v>
          </cell>
          <cell r="AJ1840" t="str">
            <v>N</v>
          </cell>
        </row>
        <row r="1841">
          <cell r="A1841" t="str">
            <v>16-62</v>
          </cell>
          <cell r="B1841" t="str">
            <v>Leveling dressing and compaction with power roller of existing base coarse layer after asphalt scarification.</v>
          </cell>
          <cell r="C1841" t="str">
            <v>100 Sft</v>
          </cell>
          <cell r="D1841" t="str">
            <v>554.90</v>
          </cell>
          <cell r="E1841" t="str">
            <v>1,023.78</v>
          </cell>
          <cell r="F1841" t="str">
            <v>m2</v>
          </cell>
          <cell r="G1841" t="str">
            <v>59.71</v>
          </cell>
          <cell r="H1841">
            <v>110.16</v>
          </cell>
          <cell r="I1841">
            <v>0</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cell r="AF1841">
            <v>0</v>
          </cell>
          <cell r="AG1841">
            <v>0</v>
          </cell>
          <cell r="AH1841">
            <v>0</v>
          </cell>
          <cell r="AI1841">
            <v>0</v>
          </cell>
          <cell r="AJ1841" t="str">
            <v>N</v>
          </cell>
        </row>
        <row r="1842">
          <cell r="A1842" t="str">
            <v>16-63-a</v>
          </cell>
          <cell r="B1842" t="str">
            <v>Providing and fixing kerb stone (12"x18"x6") in cement sand mortar 1:3 in center media or round about as specified.</v>
          </cell>
          <cell r="C1842" t="str">
            <v>100 Rft</v>
          </cell>
          <cell r="D1842" t="str">
            <v>1,674.00</v>
          </cell>
          <cell r="E1842" t="str">
            <v>19,817.02</v>
          </cell>
          <cell r="F1842" t="str">
            <v>m</v>
          </cell>
          <cell r="G1842" t="str">
            <v>54.92</v>
          </cell>
          <cell r="H1842">
            <v>650.16</v>
          </cell>
          <cell r="I1842">
            <v>0</v>
          </cell>
          <cell r="J1842">
            <v>0</v>
          </cell>
          <cell r="K1842">
            <v>0.89</v>
          </cell>
          <cell r="L1842" t="str">
            <v>Bags</v>
          </cell>
          <cell r="M1842">
            <v>2.9000000000000001E-2</v>
          </cell>
          <cell r="N1842" t="str">
            <v>Bags</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cell r="AF1842">
            <v>0</v>
          </cell>
          <cell r="AG1842">
            <v>0</v>
          </cell>
          <cell r="AH1842">
            <v>0</v>
          </cell>
          <cell r="AI1842">
            <v>0.91900000000000004</v>
          </cell>
          <cell r="AJ1842" t="str">
            <v>Y</v>
          </cell>
        </row>
        <row r="1843">
          <cell r="A1843" t="str">
            <v>16-63-b</v>
          </cell>
          <cell r="B1843" t="str">
            <v>Providing and fixing kerb stone (12"x14"x6") in cement sand mortar 1:3 in center media or round about as specified.</v>
          </cell>
          <cell r="C1843" t="str">
            <v>100 Rft</v>
          </cell>
          <cell r="D1843" t="str">
            <v>1,674.00</v>
          </cell>
          <cell r="E1843" t="str">
            <v>16,792.02</v>
          </cell>
          <cell r="F1843" t="str">
            <v>m</v>
          </cell>
          <cell r="G1843" t="str">
            <v>54.92</v>
          </cell>
          <cell r="H1843">
            <v>550.91999999999996</v>
          </cell>
          <cell r="I1843">
            <v>0</v>
          </cell>
          <cell r="J1843">
            <v>0</v>
          </cell>
          <cell r="K1843">
            <v>0.89</v>
          </cell>
          <cell r="L1843" t="str">
            <v>Bags</v>
          </cell>
          <cell r="M1843">
            <v>2.9000000000000001E-2</v>
          </cell>
          <cell r="N1843" t="str">
            <v>Bags</v>
          </cell>
          <cell r="O1843">
            <v>0</v>
          </cell>
          <cell r="P1843">
            <v>0</v>
          </cell>
          <cell r="Q1843">
            <v>0</v>
          </cell>
          <cell r="R1843">
            <v>0</v>
          </cell>
          <cell r="S1843">
            <v>0</v>
          </cell>
          <cell r="T1843">
            <v>0</v>
          </cell>
          <cell r="U1843">
            <v>0</v>
          </cell>
          <cell r="V1843">
            <v>0</v>
          </cell>
          <cell r="W1843">
            <v>0</v>
          </cell>
          <cell r="X1843">
            <v>0</v>
          </cell>
          <cell r="Y1843">
            <v>0</v>
          </cell>
          <cell r="Z1843">
            <v>0</v>
          </cell>
          <cell r="AA1843">
            <v>0</v>
          </cell>
          <cell r="AB1843">
            <v>0</v>
          </cell>
          <cell r="AC1843">
            <v>0</v>
          </cell>
          <cell r="AD1843">
            <v>0</v>
          </cell>
          <cell r="AE1843">
            <v>0</v>
          </cell>
          <cell r="AF1843">
            <v>0</v>
          </cell>
          <cell r="AG1843">
            <v>0</v>
          </cell>
          <cell r="AH1843">
            <v>0</v>
          </cell>
          <cell r="AI1843">
            <v>0.91900000000000004</v>
          </cell>
          <cell r="AJ1843" t="str">
            <v>Y</v>
          </cell>
        </row>
        <row r="1844">
          <cell r="A1844" t="str">
            <v>16-63-c</v>
          </cell>
          <cell r="B1844" t="str">
            <v>Providing and fixing kerb stone (12"x12"x6") in cement sand mortar 1:3 in center media or round about as specified.</v>
          </cell>
          <cell r="C1844" t="str">
            <v>100 Rft</v>
          </cell>
          <cell r="D1844" t="str">
            <v>1,674.00</v>
          </cell>
          <cell r="E1844" t="str">
            <v>16,792.02</v>
          </cell>
          <cell r="F1844" t="str">
            <v>m</v>
          </cell>
          <cell r="G1844" t="str">
            <v>54.92</v>
          </cell>
          <cell r="H1844">
            <v>550.91999999999996</v>
          </cell>
          <cell r="I1844">
            <v>0</v>
          </cell>
          <cell r="J1844">
            <v>0</v>
          </cell>
          <cell r="K1844">
            <v>0.89</v>
          </cell>
          <cell r="L1844" t="str">
            <v>Bags</v>
          </cell>
          <cell r="M1844">
            <v>2.9000000000000001E-2</v>
          </cell>
          <cell r="N1844" t="str">
            <v>Bags</v>
          </cell>
          <cell r="O1844">
            <v>0</v>
          </cell>
          <cell r="P1844">
            <v>0</v>
          </cell>
          <cell r="Q1844">
            <v>0</v>
          </cell>
          <cell r="R1844">
            <v>0</v>
          </cell>
          <cell r="S1844">
            <v>0</v>
          </cell>
          <cell r="T1844">
            <v>0</v>
          </cell>
          <cell r="U1844">
            <v>0</v>
          </cell>
          <cell r="V1844">
            <v>0</v>
          </cell>
          <cell r="W1844">
            <v>0</v>
          </cell>
          <cell r="X1844">
            <v>0</v>
          </cell>
          <cell r="Y1844">
            <v>0</v>
          </cell>
          <cell r="Z1844">
            <v>0</v>
          </cell>
          <cell r="AA1844">
            <v>0</v>
          </cell>
          <cell r="AB1844">
            <v>0</v>
          </cell>
          <cell r="AC1844">
            <v>0</v>
          </cell>
          <cell r="AD1844">
            <v>0</v>
          </cell>
          <cell r="AE1844">
            <v>0</v>
          </cell>
          <cell r="AF1844">
            <v>0</v>
          </cell>
          <cell r="AG1844">
            <v>0</v>
          </cell>
          <cell r="AH1844">
            <v>0</v>
          </cell>
          <cell r="AI1844">
            <v>0.91900000000000004</v>
          </cell>
          <cell r="AJ1844" t="str">
            <v>Y</v>
          </cell>
        </row>
        <row r="1845">
          <cell r="A1845" t="str">
            <v>16-64</v>
          </cell>
          <cell r="B1845" t="str">
            <v>Bailing out water by Mechanical mean.</v>
          </cell>
          <cell r="C1845" t="str">
            <v>100 Cft</v>
          </cell>
          <cell r="D1845" t="str">
            <v>8.99</v>
          </cell>
          <cell r="E1845" t="str">
            <v>36.22</v>
          </cell>
          <cell r="F1845" t="str">
            <v>m3</v>
          </cell>
          <cell r="G1845" t="str">
            <v>3.17</v>
          </cell>
          <cell r="H1845">
            <v>12.79</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cell r="AF1845">
            <v>0</v>
          </cell>
          <cell r="AG1845">
            <v>0</v>
          </cell>
          <cell r="AH1845">
            <v>0</v>
          </cell>
          <cell r="AI1845">
            <v>0</v>
          </cell>
          <cell r="AJ1845" t="str">
            <v>N</v>
          </cell>
        </row>
        <row r="1846">
          <cell r="A1846" t="str">
            <v>16-65-a</v>
          </cell>
          <cell r="B1846" t="str">
            <v>Pavement marking in reflective thermoplast paint with glass beads for line 15 cm width.</v>
          </cell>
          <cell r="C1846" t="str">
            <v>100 Rft</v>
          </cell>
          <cell r="D1846" t="str">
            <v>238.70</v>
          </cell>
          <cell r="E1846" t="str">
            <v>3,747.70</v>
          </cell>
          <cell r="F1846" t="str">
            <v>m</v>
          </cell>
          <cell r="G1846" t="str">
            <v>7.83</v>
          </cell>
          <cell r="H1846">
            <v>122.96</v>
          </cell>
          <cell r="I1846">
            <v>0</v>
          </cell>
          <cell r="J1846">
            <v>0</v>
          </cell>
          <cell r="K1846">
            <v>0</v>
          </cell>
          <cell r="L1846">
            <v>0</v>
          </cell>
          <cell r="M1846">
            <v>0</v>
          </cell>
          <cell r="N1846">
            <v>0</v>
          </cell>
          <cell r="O1846">
            <v>0</v>
          </cell>
          <cell r="P1846">
            <v>0</v>
          </cell>
          <cell r="Q1846">
            <v>0</v>
          </cell>
          <cell r="R1846">
            <v>0</v>
          </cell>
          <cell r="S1846">
            <v>0</v>
          </cell>
          <cell r="T1846">
            <v>0</v>
          </cell>
          <cell r="U1846">
            <v>0</v>
          </cell>
          <cell r="V1846">
            <v>0</v>
          </cell>
          <cell r="W1846">
            <v>0</v>
          </cell>
          <cell r="X1846">
            <v>0</v>
          </cell>
          <cell r="Y1846">
            <v>0</v>
          </cell>
          <cell r="Z1846">
            <v>0</v>
          </cell>
          <cell r="AA1846">
            <v>0</v>
          </cell>
          <cell r="AB1846">
            <v>0</v>
          </cell>
          <cell r="AC1846">
            <v>0</v>
          </cell>
          <cell r="AD1846">
            <v>0</v>
          </cell>
          <cell r="AE1846">
            <v>0</v>
          </cell>
          <cell r="AF1846">
            <v>0</v>
          </cell>
          <cell r="AG1846">
            <v>0</v>
          </cell>
          <cell r="AH1846">
            <v>0</v>
          </cell>
          <cell r="AI1846">
            <v>0</v>
          </cell>
          <cell r="AJ1846" t="str">
            <v>N</v>
          </cell>
        </row>
        <row r="1847">
          <cell r="A1847" t="str">
            <v>16-65-b</v>
          </cell>
          <cell r="B1847" t="str">
            <v>Pavement marking in reflective thermoplast paint with glass beads for line 20 cm width.</v>
          </cell>
          <cell r="C1847" t="str">
            <v>100 Rft</v>
          </cell>
          <cell r="D1847" t="str">
            <v>238.70</v>
          </cell>
          <cell r="E1847" t="str">
            <v>4,940.76</v>
          </cell>
          <cell r="F1847" t="str">
            <v>m</v>
          </cell>
          <cell r="G1847" t="str">
            <v>7.83</v>
          </cell>
          <cell r="H1847">
            <v>162.1</v>
          </cell>
          <cell r="I1847">
            <v>0</v>
          </cell>
          <cell r="J1847">
            <v>0</v>
          </cell>
          <cell r="K1847">
            <v>0</v>
          </cell>
          <cell r="L1847">
            <v>0</v>
          </cell>
          <cell r="M1847">
            <v>0</v>
          </cell>
          <cell r="N1847">
            <v>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cell r="AF1847">
            <v>0</v>
          </cell>
          <cell r="AG1847">
            <v>0</v>
          </cell>
          <cell r="AH1847">
            <v>0</v>
          </cell>
          <cell r="AI1847">
            <v>0</v>
          </cell>
          <cell r="AJ1847" t="str">
            <v>N</v>
          </cell>
        </row>
        <row r="1848">
          <cell r="A1848" t="str">
            <v>16-66-a</v>
          </cell>
          <cell r="B1848" t="str">
            <v>Pavement marking in non-reflective thermoplast paint for line 15 cm width.</v>
          </cell>
          <cell r="C1848" t="str">
            <v>100 Rft</v>
          </cell>
          <cell r="D1848" t="str">
            <v>238.70</v>
          </cell>
          <cell r="E1848" t="str">
            <v>3,687.20</v>
          </cell>
          <cell r="F1848" t="str">
            <v>m</v>
          </cell>
          <cell r="G1848" t="str">
            <v>7.83</v>
          </cell>
          <cell r="H1848">
            <v>120.97</v>
          </cell>
          <cell r="I1848">
            <v>0</v>
          </cell>
          <cell r="J1848">
            <v>0</v>
          </cell>
          <cell r="K1848">
            <v>0</v>
          </cell>
          <cell r="L1848">
            <v>0</v>
          </cell>
          <cell r="M1848">
            <v>0</v>
          </cell>
          <cell r="N1848">
            <v>0</v>
          </cell>
          <cell r="O1848">
            <v>0</v>
          </cell>
          <cell r="P1848">
            <v>0</v>
          </cell>
          <cell r="Q1848">
            <v>0</v>
          </cell>
          <cell r="R1848">
            <v>0</v>
          </cell>
          <cell r="S1848">
            <v>0</v>
          </cell>
          <cell r="T1848">
            <v>0</v>
          </cell>
          <cell r="U1848">
            <v>0</v>
          </cell>
          <cell r="V1848">
            <v>0</v>
          </cell>
          <cell r="W1848">
            <v>0</v>
          </cell>
          <cell r="X1848">
            <v>0</v>
          </cell>
          <cell r="Y1848">
            <v>0</v>
          </cell>
          <cell r="Z1848">
            <v>0</v>
          </cell>
          <cell r="AA1848">
            <v>0</v>
          </cell>
          <cell r="AB1848">
            <v>0</v>
          </cell>
          <cell r="AC1848">
            <v>0</v>
          </cell>
          <cell r="AD1848">
            <v>0</v>
          </cell>
          <cell r="AE1848">
            <v>0</v>
          </cell>
          <cell r="AF1848">
            <v>0</v>
          </cell>
          <cell r="AG1848">
            <v>0</v>
          </cell>
          <cell r="AH1848">
            <v>0</v>
          </cell>
          <cell r="AI1848">
            <v>0</v>
          </cell>
          <cell r="AJ1848" t="str">
            <v>N</v>
          </cell>
        </row>
        <row r="1849">
          <cell r="A1849" t="str">
            <v>16-66-b</v>
          </cell>
          <cell r="B1849" t="str">
            <v>Pavement marking in non-reflective thermoplast paint for line 20 cm width.</v>
          </cell>
          <cell r="C1849" t="str">
            <v>100 Rft</v>
          </cell>
          <cell r="D1849" t="str">
            <v>238.70</v>
          </cell>
          <cell r="E1849" t="str">
            <v>4,859.69</v>
          </cell>
          <cell r="F1849" t="str">
            <v>m</v>
          </cell>
          <cell r="G1849" t="str">
            <v>7.83</v>
          </cell>
          <cell r="H1849">
            <v>159.44</v>
          </cell>
          <cell r="I1849">
            <v>0</v>
          </cell>
          <cell r="J1849">
            <v>0</v>
          </cell>
          <cell r="K1849">
            <v>0</v>
          </cell>
          <cell r="L1849">
            <v>0</v>
          </cell>
          <cell r="M1849">
            <v>0</v>
          </cell>
          <cell r="N1849">
            <v>0</v>
          </cell>
          <cell r="O1849">
            <v>0</v>
          </cell>
          <cell r="P1849">
            <v>0</v>
          </cell>
          <cell r="Q1849">
            <v>0</v>
          </cell>
          <cell r="R1849">
            <v>0</v>
          </cell>
          <cell r="S1849">
            <v>0</v>
          </cell>
          <cell r="T1849">
            <v>0</v>
          </cell>
          <cell r="U1849">
            <v>0</v>
          </cell>
          <cell r="V1849">
            <v>0</v>
          </cell>
          <cell r="W1849">
            <v>0</v>
          </cell>
          <cell r="X1849">
            <v>0</v>
          </cell>
          <cell r="Y1849">
            <v>0</v>
          </cell>
          <cell r="Z1849">
            <v>0</v>
          </cell>
          <cell r="AA1849">
            <v>0</v>
          </cell>
          <cell r="AB1849">
            <v>0</v>
          </cell>
          <cell r="AC1849">
            <v>0</v>
          </cell>
          <cell r="AD1849">
            <v>0</v>
          </cell>
          <cell r="AE1849">
            <v>0</v>
          </cell>
          <cell r="AF1849">
            <v>0</v>
          </cell>
          <cell r="AG1849">
            <v>0</v>
          </cell>
          <cell r="AH1849">
            <v>0</v>
          </cell>
          <cell r="AI1849">
            <v>0</v>
          </cell>
          <cell r="AJ1849" t="str">
            <v>N</v>
          </cell>
        </row>
        <row r="1850">
          <cell r="A1850" t="str">
            <v>16-67-a</v>
          </cell>
          <cell r="B1850" t="str">
            <v>Pavement marking in reflective chlorinated rubber paint with glass beads for line 15 cm width.</v>
          </cell>
          <cell r="C1850" t="str">
            <v>100 Rft</v>
          </cell>
          <cell r="D1850" t="str">
            <v>238.70</v>
          </cell>
          <cell r="E1850" t="str">
            <v>1,388.20</v>
          </cell>
          <cell r="F1850" t="str">
            <v>m</v>
          </cell>
          <cell r="G1850" t="str">
            <v>7.83</v>
          </cell>
          <cell r="H1850">
            <v>45.54</v>
          </cell>
          <cell r="I1850">
            <v>0</v>
          </cell>
          <cell r="J1850">
            <v>0</v>
          </cell>
          <cell r="K1850">
            <v>0</v>
          </cell>
          <cell r="L1850">
            <v>0</v>
          </cell>
          <cell r="M1850">
            <v>0</v>
          </cell>
          <cell r="N1850">
            <v>0</v>
          </cell>
          <cell r="O1850">
            <v>0</v>
          </cell>
          <cell r="P1850">
            <v>0</v>
          </cell>
          <cell r="Q1850">
            <v>0</v>
          </cell>
          <cell r="R1850">
            <v>0</v>
          </cell>
          <cell r="S1850">
            <v>0</v>
          </cell>
          <cell r="T1850">
            <v>0</v>
          </cell>
          <cell r="U1850">
            <v>0</v>
          </cell>
          <cell r="V1850">
            <v>0</v>
          </cell>
          <cell r="W1850">
            <v>0</v>
          </cell>
          <cell r="X1850">
            <v>0</v>
          </cell>
          <cell r="Y1850">
            <v>0</v>
          </cell>
          <cell r="Z1850">
            <v>0</v>
          </cell>
          <cell r="AA1850">
            <v>0</v>
          </cell>
          <cell r="AB1850">
            <v>0</v>
          </cell>
          <cell r="AC1850">
            <v>0</v>
          </cell>
          <cell r="AD1850">
            <v>0</v>
          </cell>
          <cell r="AE1850">
            <v>0</v>
          </cell>
          <cell r="AF1850">
            <v>0</v>
          </cell>
          <cell r="AG1850">
            <v>0</v>
          </cell>
          <cell r="AH1850">
            <v>0</v>
          </cell>
          <cell r="AI1850">
            <v>0</v>
          </cell>
          <cell r="AJ1850" t="str">
            <v>N</v>
          </cell>
        </row>
        <row r="1851">
          <cell r="A1851" t="str">
            <v>16-67-b</v>
          </cell>
          <cell r="B1851" t="str">
            <v>Pavement marking in reflective chlorinated rubber paint with glass beads for line 20 cm width.</v>
          </cell>
          <cell r="C1851" t="str">
            <v>100 Rft</v>
          </cell>
          <cell r="D1851" t="str">
            <v>238.70</v>
          </cell>
          <cell r="E1851" t="str">
            <v>1,779.03</v>
          </cell>
          <cell r="F1851" t="str">
            <v>m</v>
          </cell>
          <cell r="G1851" t="str">
            <v>7.83</v>
          </cell>
          <cell r="H1851">
            <v>58.37</v>
          </cell>
          <cell r="I1851">
            <v>0</v>
          </cell>
          <cell r="J1851">
            <v>0</v>
          </cell>
          <cell r="K1851">
            <v>0</v>
          </cell>
          <cell r="L1851">
            <v>0</v>
          </cell>
          <cell r="M1851">
            <v>0</v>
          </cell>
          <cell r="N1851">
            <v>0</v>
          </cell>
          <cell r="O1851">
            <v>0</v>
          </cell>
          <cell r="P1851">
            <v>0</v>
          </cell>
          <cell r="Q1851">
            <v>0</v>
          </cell>
          <cell r="R1851">
            <v>0</v>
          </cell>
          <cell r="S1851">
            <v>0</v>
          </cell>
          <cell r="T1851">
            <v>0</v>
          </cell>
          <cell r="U1851">
            <v>0</v>
          </cell>
          <cell r="V1851">
            <v>0</v>
          </cell>
          <cell r="W1851">
            <v>0</v>
          </cell>
          <cell r="X1851">
            <v>0</v>
          </cell>
          <cell r="Y1851">
            <v>0</v>
          </cell>
          <cell r="Z1851">
            <v>0</v>
          </cell>
          <cell r="AA1851">
            <v>0</v>
          </cell>
          <cell r="AB1851">
            <v>0</v>
          </cell>
          <cell r="AC1851">
            <v>0</v>
          </cell>
          <cell r="AD1851">
            <v>0</v>
          </cell>
          <cell r="AE1851">
            <v>0</v>
          </cell>
          <cell r="AF1851">
            <v>0</v>
          </cell>
          <cell r="AG1851">
            <v>0</v>
          </cell>
          <cell r="AH1851">
            <v>0</v>
          </cell>
          <cell r="AI1851">
            <v>0</v>
          </cell>
          <cell r="AJ1851" t="str">
            <v>N</v>
          </cell>
        </row>
        <row r="1852">
          <cell r="A1852" t="str">
            <v>16-68-a</v>
          </cell>
          <cell r="B1852" t="str">
            <v>Pavement marking in reflective chlorinated rubber paint for line 15 cm width.</v>
          </cell>
          <cell r="C1852" t="str">
            <v>100 Rft</v>
          </cell>
          <cell r="D1852" t="str">
            <v>238.70</v>
          </cell>
          <cell r="E1852" t="str">
            <v>1,327.70</v>
          </cell>
          <cell r="F1852" t="str">
            <v>m</v>
          </cell>
          <cell r="G1852" t="str">
            <v>7.83</v>
          </cell>
          <cell r="H1852">
            <v>43.56</v>
          </cell>
          <cell r="I1852">
            <v>0</v>
          </cell>
          <cell r="J1852">
            <v>0</v>
          </cell>
          <cell r="K1852">
            <v>0</v>
          </cell>
          <cell r="L1852">
            <v>0</v>
          </cell>
          <cell r="M1852">
            <v>0</v>
          </cell>
          <cell r="N1852">
            <v>0</v>
          </cell>
          <cell r="O1852">
            <v>0</v>
          </cell>
          <cell r="P1852">
            <v>0</v>
          </cell>
          <cell r="Q1852">
            <v>0</v>
          </cell>
          <cell r="R1852">
            <v>0</v>
          </cell>
          <cell r="S1852">
            <v>0</v>
          </cell>
          <cell r="T1852">
            <v>0</v>
          </cell>
          <cell r="U1852">
            <v>0</v>
          </cell>
          <cell r="V1852">
            <v>0</v>
          </cell>
          <cell r="W1852">
            <v>0</v>
          </cell>
          <cell r="X1852">
            <v>0</v>
          </cell>
          <cell r="Y1852">
            <v>0</v>
          </cell>
          <cell r="Z1852">
            <v>0</v>
          </cell>
          <cell r="AA1852">
            <v>0</v>
          </cell>
          <cell r="AB1852">
            <v>0</v>
          </cell>
          <cell r="AC1852">
            <v>0</v>
          </cell>
          <cell r="AD1852">
            <v>0</v>
          </cell>
          <cell r="AE1852">
            <v>0</v>
          </cell>
          <cell r="AF1852">
            <v>0</v>
          </cell>
          <cell r="AG1852">
            <v>0</v>
          </cell>
          <cell r="AH1852">
            <v>0</v>
          </cell>
          <cell r="AI1852">
            <v>0</v>
          </cell>
          <cell r="AJ1852" t="str">
            <v>N</v>
          </cell>
        </row>
        <row r="1853">
          <cell r="A1853" t="str">
            <v>16-68-b</v>
          </cell>
          <cell r="B1853" t="str">
            <v>Pavement marking in reflective chlorinated rubber paint for line 20 cm width.</v>
          </cell>
          <cell r="C1853" t="str">
            <v>100 Rft</v>
          </cell>
          <cell r="D1853" t="str">
            <v>238.70</v>
          </cell>
          <cell r="E1853" t="str">
            <v>1,697.96</v>
          </cell>
          <cell r="F1853" t="str">
            <v>m</v>
          </cell>
          <cell r="G1853" t="str">
            <v>7.83</v>
          </cell>
          <cell r="H1853">
            <v>55.71</v>
          </cell>
          <cell r="I1853">
            <v>0</v>
          </cell>
          <cell r="J1853">
            <v>0</v>
          </cell>
          <cell r="K1853">
            <v>0</v>
          </cell>
          <cell r="L1853">
            <v>0</v>
          </cell>
          <cell r="M1853">
            <v>0</v>
          </cell>
          <cell r="N1853">
            <v>0</v>
          </cell>
          <cell r="O1853">
            <v>0</v>
          </cell>
          <cell r="P1853">
            <v>0</v>
          </cell>
          <cell r="Q1853">
            <v>0</v>
          </cell>
          <cell r="R1853">
            <v>0</v>
          </cell>
          <cell r="S1853">
            <v>0</v>
          </cell>
          <cell r="T1853">
            <v>0</v>
          </cell>
          <cell r="U1853">
            <v>0</v>
          </cell>
          <cell r="V1853">
            <v>0</v>
          </cell>
          <cell r="W1853">
            <v>0</v>
          </cell>
          <cell r="X1853">
            <v>0</v>
          </cell>
          <cell r="Y1853">
            <v>0</v>
          </cell>
          <cell r="Z1853">
            <v>0</v>
          </cell>
          <cell r="AA1853">
            <v>0</v>
          </cell>
          <cell r="AB1853">
            <v>0</v>
          </cell>
          <cell r="AC1853">
            <v>0</v>
          </cell>
          <cell r="AD1853">
            <v>0</v>
          </cell>
          <cell r="AE1853">
            <v>0</v>
          </cell>
          <cell r="AF1853">
            <v>0</v>
          </cell>
          <cell r="AG1853">
            <v>0</v>
          </cell>
          <cell r="AH1853">
            <v>0</v>
          </cell>
          <cell r="AI1853">
            <v>0</v>
          </cell>
          <cell r="AJ1853" t="str">
            <v>N</v>
          </cell>
        </row>
        <row r="1854">
          <cell r="A1854" t="str">
            <v>16-69</v>
          </cell>
          <cell r="B1854" t="str">
            <v>Providing &amp; laying stone soling in water logged area including granular filling &amp; compaction complete.</v>
          </cell>
          <cell r="C1854" t="str">
            <v>100 Cft</v>
          </cell>
          <cell r="D1854" t="str">
            <v>852.50</v>
          </cell>
          <cell r="E1854" t="str">
            <v>5,694.68</v>
          </cell>
          <cell r="F1854" t="str">
            <v>m3</v>
          </cell>
          <cell r="G1854" t="str">
            <v>301.06</v>
          </cell>
          <cell r="H1854">
            <v>2011.06</v>
          </cell>
          <cell r="I1854">
            <v>0</v>
          </cell>
          <cell r="J1854">
            <v>0</v>
          </cell>
          <cell r="K1854">
            <v>0</v>
          </cell>
          <cell r="L1854">
            <v>0</v>
          </cell>
          <cell r="M1854">
            <v>0</v>
          </cell>
          <cell r="N1854">
            <v>0</v>
          </cell>
          <cell r="O1854">
            <v>0</v>
          </cell>
          <cell r="P1854">
            <v>0</v>
          </cell>
          <cell r="Q1854">
            <v>0</v>
          </cell>
          <cell r="R1854">
            <v>0</v>
          </cell>
          <cell r="S1854">
            <v>0</v>
          </cell>
          <cell r="T1854">
            <v>0</v>
          </cell>
          <cell r="U1854">
            <v>0</v>
          </cell>
          <cell r="V1854">
            <v>0</v>
          </cell>
          <cell r="W1854">
            <v>0</v>
          </cell>
          <cell r="X1854">
            <v>0</v>
          </cell>
          <cell r="Y1854">
            <v>0</v>
          </cell>
          <cell r="Z1854">
            <v>0</v>
          </cell>
          <cell r="AA1854">
            <v>0</v>
          </cell>
          <cell r="AB1854">
            <v>0</v>
          </cell>
          <cell r="AC1854">
            <v>0</v>
          </cell>
          <cell r="AD1854">
            <v>0</v>
          </cell>
          <cell r="AE1854">
            <v>0</v>
          </cell>
          <cell r="AF1854">
            <v>0</v>
          </cell>
          <cell r="AG1854">
            <v>0</v>
          </cell>
          <cell r="AH1854">
            <v>0</v>
          </cell>
          <cell r="AI1854">
            <v>0</v>
          </cell>
          <cell r="AJ1854" t="str">
            <v>N</v>
          </cell>
        </row>
        <row r="1855">
          <cell r="A1855" t="str">
            <v>16-70</v>
          </cell>
          <cell r="B1855" t="str">
            <v>Tucking and chipping of road surface before hot surface dressing over existing road.</v>
          </cell>
          <cell r="C1855" t="str">
            <v>100 Sft</v>
          </cell>
          <cell r="D1855" t="str">
            <v>217.00</v>
          </cell>
          <cell r="E1855" t="str">
            <v>217.00</v>
          </cell>
          <cell r="F1855" t="str">
            <v>m2</v>
          </cell>
          <cell r="G1855" t="str">
            <v>23.35</v>
          </cell>
          <cell r="H1855">
            <v>23.35</v>
          </cell>
          <cell r="I1855">
            <v>0</v>
          </cell>
          <cell r="J1855">
            <v>0</v>
          </cell>
          <cell r="K1855">
            <v>0</v>
          </cell>
          <cell r="L1855">
            <v>0</v>
          </cell>
          <cell r="M1855">
            <v>0</v>
          </cell>
          <cell r="N1855">
            <v>0</v>
          </cell>
          <cell r="O1855">
            <v>0</v>
          </cell>
          <cell r="P1855">
            <v>0</v>
          </cell>
          <cell r="Q1855">
            <v>0</v>
          </cell>
          <cell r="R1855">
            <v>0</v>
          </cell>
          <cell r="S1855">
            <v>0</v>
          </cell>
          <cell r="T1855">
            <v>0</v>
          </cell>
          <cell r="U1855">
            <v>0</v>
          </cell>
          <cell r="V1855">
            <v>0</v>
          </cell>
          <cell r="W1855">
            <v>0</v>
          </cell>
          <cell r="X1855">
            <v>0</v>
          </cell>
          <cell r="Y1855">
            <v>0</v>
          </cell>
          <cell r="Z1855">
            <v>0</v>
          </cell>
          <cell r="AA1855">
            <v>0</v>
          </cell>
          <cell r="AB1855">
            <v>0</v>
          </cell>
          <cell r="AC1855">
            <v>0</v>
          </cell>
          <cell r="AD1855">
            <v>0</v>
          </cell>
          <cell r="AE1855">
            <v>0</v>
          </cell>
          <cell r="AF1855">
            <v>0</v>
          </cell>
          <cell r="AG1855">
            <v>0</v>
          </cell>
          <cell r="AH1855">
            <v>0</v>
          </cell>
          <cell r="AI1855">
            <v>0</v>
          </cell>
          <cell r="AJ1855" t="str">
            <v>N</v>
          </cell>
        </row>
        <row r="1856">
          <cell r="A1856" t="str">
            <v>16-71</v>
          </cell>
          <cell r="B1856" t="str">
            <v>Leveling course on existing surface of road.</v>
          </cell>
          <cell r="C1856" t="str">
            <v>100 Cft</v>
          </cell>
          <cell r="D1856" t="str">
            <v>444.91</v>
          </cell>
          <cell r="E1856" t="str">
            <v>40,854.47</v>
          </cell>
          <cell r="F1856" t="str">
            <v>m3</v>
          </cell>
          <cell r="G1856" t="str">
            <v>157.12</v>
          </cell>
          <cell r="H1856">
            <v>14427.63</v>
          </cell>
          <cell r="I1856">
            <v>0</v>
          </cell>
          <cell r="J1856">
            <v>0</v>
          </cell>
          <cell r="K1856">
            <v>0</v>
          </cell>
          <cell r="L1856">
            <v>0</v>
          </cell>
          <cell r="M1856">
            <v>0</v>
          </cell>
          <cell r="N1856">
            <v>0</v>
          </cell>
          <cell r="O1856">
            <v>0</v>
          </cell>
          <cell r="P1856">
            <v>0</v>
          </cell>
          <cell r="Q1856">
            <v>0</v>
          </cell>
          <cell r="R1856">
            <v>0</v>
          </cell>
          <cell r="S1856">
            <v>0</v>
          </cell>
          <cell r="T1856">
            <v>0</v>
          </cell>
          <cell r="U1856">
            <v>0</v>
          </cell>
          <cell r="V1856">
            <v>0</v>
          </cell>
          <cell r="W1856">
            <v>0</v>
          </cell>
          <cell r="X1856">
            <v>0</v>
          </cell>
          <cell r="Y1856">
            <v>0</v>
          </cell>
          <cell r="Z1856">
            <v>0</v>
          </cell>
          <cell r="AA1856">
            <v>0</v>
          </cell>
          <cell r="AB1856">
            <v>0</v>
          </cell>
          <cell r="AC1856">
            <v>0</v>
          </cell>
          <cell r="AD1856">
            <v>0</v>
          </cell>
          <cell r="AE1856">
            <v>0</v>
          </cell>
          <cell r="AF1856">
            <v>0</v>
          </cell>
          <cell r="AG1856">
            <v>0</v>
          </cell>
          <cell r="AH1856">
            <v>0</v>
          </cell>
          <cell r="AI1856">
            <v>0</v>
          </cell>
          <cell r="AJ1856" t="str">
            <v>N</v>
          </cell>
        </row>
        <row r="1857">
          <cell r="A1857" t="str">
            <v>16-72-a</v>
          </cell>
          <cell r="B1857" t="str">
            <v>Jack Anchorage For 20 to 24 Wires 0.5" Strand  (Comprising Trumpet, Stressing Block &amp; Wedges Complete).</v>
          </cell>
          <cell r="C1857" t="str">
            <v>Each</v>
          </cell>
          <cell r="D1857" t="str">
            <v>111.60</v>
          </cell>
          <cell r="E1857" t="str">
            <v>13,905.60</v>
          </cell>
          <cell r="F1857" t="str">
            <v>Each</v>
          </cell>
          <cell r="G1857" t="str">
            <v>111.60</v>
          </cell>
          <cell r="H1857">
            <v>13905.6</v>
          </cell>
          <cell r="I1857">
            <v>0</v>
          </cell>
          <cell r="J1857">
            <v>0</v>
          </cell>
          <cell r="K1857">
            <v>0</v>
          </cell>
          <cell r="L1857">
            <v>0</v>
          </cell>
          <cell r="M1857">
            <v>0</v>
          </cell>
          <cell r="N1857">
            <v>0</v>
          </cell>
          <cell r="O1857">
            <v>0</v>
          </cell>
          <cell r="P1857">
            <v>0</v>
          </cell>
          <cell r="Q1857">
            <v>0</v>
          </cell>
          <cell r="R1857">
            <v>0</v>
          </cell>
          <cell r="S1857">
            <v>0</v>
          </cell>
          <cell r="T1857">
            <v>0</v>
          </cell>
          <cell r="U1857">
            <v>0</v>
          </cell>
          <cell r="V1857">
            <v>0</v>
          </cell>
          <cell r="W1857">
            <v>0</v>
          </cell>
          <cell r="X1857">
            <v>0</v>
          </cell>
          <cell r="Y1857">
            <v>0</v>
          </cell>
          <cell r="Z1857">
            <v>0</v>
          </cell>
          <cell r="AA1857">
            <v>0</v>
          </cell>
          <cell r="AB1857">
            <v>0</v>
          </cell>
          <cell r="AC1857">
            <v>0</v>
          </cell>
          <cell r="AD1857">
            <v>0</v>
          </cell>
          <cell r="AE1857">
            <v>0</v>
          </cell>
          <cell r="AF1857">
            <v>0</v>
          </cell>
          <cell r="AG1857">
            <v>0</v>
          </cell>
          <cell r="AH1857">
            <v>0</v>
          </cell>
          <cell r="AI1857">
            <v>0</v>
          </cell>
          <cell r="AJ1857" t="str">
            <v>N</v>
          </cell>
        </row>
        <row r="1858">
          <cell r="A1858" t="str">
            <v>16-72-b</v>
          </cell>
          <cell r="B1858" t="str">
            <v>Jack Anchorage For 16 to 19 Wires 0.5" Strand (Comprising Trumpet, Stressing Block &amp; Wedges Complete).</v>
          </cell>
          <cell r="C1858" t="str">
            <v>Each</v>
          </cell>
          <cell r="D1858" t="str">
            <v>111.60</v>
          </cell>
          <cell r="E1858" t="str">
            <v>11,146.80</v>
          </cell>
          <cell r="F1858" t="str">
            <v>Each</v>
          </cell>
          <cell r="G1858" t="str">
            <v>111.60</v>
          </cell>
          <cell r="H1858">
            <v>11146.8</v>
          </cell>
          <cell r="I1858">
            <v>0</v>
          </cell>
          <cell r="J1858">
            <v>0</v>
          </cell>
          <cell r="K1858">
            <v>0</v>
          </cell>
          <cell r="L1858">
            <v>0</v>
          </cell>
          <cell r="M1858">
            <v>0</v>
          </cell>
          <cell r="N1858">
            <v>0</v>
          </cell>
          <cell r="O1858">
            <v>0</v>
          </cell>
          <cell r="P1858">
            <v>0</v>
          </cell>
          <cell r="Q1858">
            <v>0</v>
          </cell>
          <cell r="R1858">
            <v>0</v>
          </cell>
          <cell r="S1858">
            <v>0</v>
          </cell>
          <cell r="T1858">
            <v>0</v>
          </cell>
          <cell r="U1858">
            <v>0</v>
          </cell>
          <cell r="V1858">
            <v>0</v>
          </cell>
          <cell r="W1858">
            <v>0</v>
          </cell>
          <cell r="X1858">
            <v>0</v>
          </cell>
          <cell r="Y1858">
            <v>0</v>
          </cell>
          <cell r="Z1858">
            <v>0</v>
          </cell>
          <cell r="AA1858">
            <v>0</v>
          </cell>
          <cell r="AB1858">
            <v>0</v>
          </cell>
          <cell r="AC1858">
            <v>0</v>
          </cell>
          <cell r="AD1858">
            <v>0</v>
          </cell>
          <cell r="AE1858">
            <v>0</v>
          </cell>
          <cell r="AF1858">
            <v>0</v>
          </cell>
          <cell r="AG1858">
            <v>0</v>
          </cell>
          <cell r="AH1858">
            <v>0</v>
          </cell>
          <cell r="AI1858">
            <v>0</v>
          </cell>
          <cell r="AJ1858" t="str">
            <v>N</v>
          </cell>
        </row>
        <row r="1859">
          <cell r="A1859" t="str">
            <v>16-72-c</v>
          </cell>
          <cell r="B1859" t="str">
            <v>Jack Anchorage For 10 to 12 Wires 0.5" Strand (Comprising Trumpet, Stressing Block &amp; Wedges Complete).</v>
          </cell>
          <cell r="C1859" t="str">
            <v>Each</v>
          </cell>
          <cell r="D1859" t="str">
            <v>111.60</v>
          </cell>
          <cell r="E1859" t="str">
            <v>8,581.60</v>
          </cell>
          <cell r="F1859" t="str">
            <v>Each</v>
          </cell>
          <cell r="G1859" t="str">
            <v>111.60</v>
          </cell>
          <cell r="H1859">
            <v>8581.6</v>
          </cell>
          <cell r="I1859">
            <v>0</v>
          </cell>
          <cell r="J1859">
            <v>0</v>
          </cell>
          <cell r="K1859">
            <v>0</v>
          </cell>
          <cell r="L1859">
            <v>0</v>
          </cell>
          <cell r="M1859">
            <v>0</v>
          </cell>
          <cell r="N1859">
            <v>0</v>
          </cell>
          <cell r="O1859">
            <v>0</v>
          </cell>
          <cell r="P1859">
            <v>0</v>
          </cell>
          <cell r="Q1859">
            <v>0</v>
          </cell>
          <cell r="R1859">
            <v>0</v>
          </cell>
          <cell r="S1859">
            <v>0</v>
          </cell>
          <cell r="T1859">
            <v>0</v>
          </cell>
          <cell r="U1859">
            <v>0</v>
          </cell>
          <cell r="V1859">
            <v>0</v>
          </cell>
          <cell r="W1859">
            <v>0</v>
          </cell>
          <cell r="X1859">
            <v>0</v>
          </cell>
          <cell r="Y1859">
            <v>0</v>
          </cell>
          <cell r="Z1859">
            <v>0</v>
          </cell>
          <cell r="AA1859">
            <v>0</v>
          </cell>
          <cell r="AB1859">
            <v>0</v>
          </cell>
          <cell r="AC1859">
            <v>0</v>
          </cell>
          <cell r="AD1859">
            <v>0</v>
          </cell>
          <cell r="AE1859">
            <v>0</v>
          </cell>
          <cell r="AF1859">
            <v>0</v>
          </cell>
          <cell r="AG1859">
            <v>0</v>
          </cell>
          <cell r="AH1859">
            <v>0</v>
          </cell>
          <cell r="AI1859">
            <v>0</v>
          </cell>
          <cell r="AJ1859" t="str">
            <v>N</v>
          </cell>
        </row>
        <row r="1860">
          <cell r="A1860" t="str">
            <v>16-72-d</v>
          </cell>
          <cell r="B1860" t="str">
            <v>Jack Anchorage For 13 to 15 Wires 0.5" Strand (Comprising Trumpet, Stressing Block &amp; Wedges Complete)</v>
          </cell>
          <cell r="C1860" t="str">
            <v>Each</v>
          </cell>
          <cell r="D1860" t="str">
            <v>111.60</v>
          </cell>
          <cell r="E1860" t="str">
            <v>9,549.60</v>
          </cell>
          <cell r="F1860" t="str">
            <v>Each</v>
          </cell>
          <cell r="G1860" t="str">
            <v>111.60</v>
          </cell>
          <cell r="H1860">
            <v>9549.6</v>
          </cell>
          <cell r="I1860">
            <v>0</v>
          </cell>
          <cell r="J1860">
            <v>0</v>
          </cell>
          <cell r="K1860">
            <v>0</v>
          </cell>
          <cell r="L1860">
            <v>0</v>
          </cell>
          <cell r="M1860">
            <v>0</v>
          </cell>
          <cell r="N1860">
            <v>0</v>
          </cell>
          <cell r="O1860">
            <v>0</v>
          </cell>
          <cell r="P1860">
            <v>0</v>
          </cell>
          <cell r="Q1860">
            <v>0</v>
          </cell>
          <cell r="R1860">
            <v>0</v>
          </cell>
          <cell r="S1860">
            <v>0</v>
          </cell>
          <cell r="T1860">
            <v>0</v>
          </cell>
          <cell r="U1860">
            <v>0</v>
          </cell>
          <cell r="V1860">
            <v>0</v>
          </cell>
          <cell r="W1860">
            <v>0</v>
          </cell>
          <cell r="X1860">
            <v>0</v>
          </cell>
          <cell r="Y1860">
            <v>0</v>
          </cell>
          <cell r="Z1860">
            <v>0</v>
          </cell>
          <cell r="AA1860">
            <v>0</v>
          </cell>
          <cell r="AB1860">
            <v>0</v>
          </cell>
          <cell r="AC1860">
            <v>0</v>
          </cell>
          <cell r="AD1860">
            <v>0</v>
          </cell>
          <cell r="AE1860">
            <v>0</v>
          </cell>
          <cell r="AF1860">
            <v>0</v>
          </cell>
          <cell r="AG1860">
            <v>0</v>
          </cell>
          <cell r="AH1860">
            <v>0</v>
          </cell>
          <cell r="AI1860">
            <v>0</v>
          </cell>
          <cell r="AJ1860" t="str">
            <v>N</v>
          </cell>
        </row>
        <row r="1861">
          <cell r="A1861" t="str">
            <v>16-72-e</v>
          </cell>
          <cell r="B1861" t="str">
            <v>Jack Anchorage For 8 to 9 Wires 0.5" Strand (Comprising Trumpet, Stressing Block &amp; Wedges Complete)</v>
          </cell>
          <cell r="C1861" t="str">
            <v>Each</v>
          </cell>
          <cell r="D1861" t="str">
            <v>111.60</v>
          </cell>
          <cell r="E1861" t="str">
            <v>6,161.60</v>
          </cell>
          <cell r="F1861" t="str">
            <v>Each</v>
          </cell>
          <cell r="G1861" t="str">
            <v>111.60</v>
          </cell>
          <cell r="H1861">
            <v>6161.6</v>
          </cell>
          <cell r="I1861">
            <v>0</v>
          </cell>
          <cell r="J1861">
            <v>0</v>
          </cell>
          <cell r="K1861">
            <v>0</v>
          </cell>
          <cell r="L1861">
            <v>0</v>
          </cell>
          <cell r="M1861">
            <v>0</v>
          </cell>
          <cell r="N1861">
            <v>0</v>
          </cell>
          <cell r="O1861">
            <v>0</v>
          </cell>
          <cell r="P1861">
            <v>0</v>
          </cell>
          <cell r="Q1861">
            <v>0</v>
          </cell>
          <cell r="R1861">
            <v>0</v>
          </cell>
          <cell r="S1861">
            <v>0</v>
          </cell>
          <cell r="T1861">
            <v>0</v>
          </cell>
          <cell r="U1861">
            <v>0</v>
          </cell>
          <cell r="V1861">
            <v>0</v>
          </cell>
          <cell r="W1861">
            <v>0</v>
          </cell>
          <cell r="X1861">
            <v>0</v>
          </cell>
          <cell r="Y1861">
            <v>0</v>
          </cell>
          <cell r="Z1861">
            <v>0</v>
          </cell>
          <cell r="AA1861">
            <v>0</v>
          </cell>
          <cell r="AB1861">
            <v>0</v>
          </cell>
          <cell r="AC1861">
            <v>0</v>
          </cell>
          <cell r="AD1861">
            <v>0</v>
          </cell>
          <cell r="AE1861">
            <v>0</v>
          </cell>
          <cell r="AF1861">
            <v>0</v>
          </cell>
          <cell r="AG1861">
            <v>0</v>
          </cell>
          <cell r="AH1861">
            <v>0</v>
          </cell>
          <cell r="AI1861">
            <v>0</v>
          </cell>
          <cell r="AJ1861" t="str">
            <v>N</v>
          </cell>
        </row>
        <row r="1862">
          <cell r="A1862" t="str">
            <v>16-72-f</v>
          </cell>
          <cell r="B1862" t="str">
            <v>Jack Anchorage For 5 to 7 Wires 0.5" Strand (Comprising Trumpet, Stressing Block &amp; Wedges Complete)</v>
          </cell>
          <cell r="C1862" t="str">
            <v>Each</v>
          </cell>
          <cell r="D1862" t="str">
            <v>111.60</v>
          </cell>
          <cell r="E1862" t="str">
            <v>5,556.60</v>
          </cell>
          <cell r="F1862" t="str">
            <v>Each</v>
          </cell>
          <cell r="G1862" t="str">
            <v>111.60</v>
          </cell>
          <cell r="H1862">
            <v>5556.6</v>
          </cell>
          <cell r="I1862">
            <v>0</v>
          </cell>
          <cell r="J1862">
            <v>0</v>
          </cell>
          <cell r="K1862">
            <v>0</v>
          </cell>
          <cell r="L1862">
            <v>0</v>
          </cell>
          <cell r="M1862">
            <v>0</v>
          </cell>
          <cell r="N1862">
            <v>0</v>
          </cell>
          <cell r="O1862">
            <v>0</v>
          </cell>
          <cell r="P1862">
            <v>0</v>
          </cell>
          <cell r="Q1862">
            <v>0</v>
          </cell>
          <cell r="R1862">
            <v>0</v>
          </cell>
          <cell r="S1862">
            <v>0</v>
          </cell>
          <cell r="T1862">
            <v>0</v>
          </cell>
          <cell r="U1862">
            <v>0</v>
          </cell>
          <cell r="V1862">
            <v>0</v>
          </cell>
          <cell r="W1862">
            <v>0</v>
          </cell>
          <cell r="X1862">
            <v>0</v>
          </cell>
          <cell r="Y1862">
            <v>0</v>
          </cell>
          <cell r="Z1862">
            <v>0</v>
          </cell>
          <cell r="AA1862">
            <v>0</v>
          </cell>
          <cell r="AB1862">
            <v>0</v>
          </cell>
          <cell r="AC1862">
            <v>0</v>
          </cell>
          <cell r="AD1862">
            <v>0</v>
          </cell>
          <cell r="AE1862">
            <v>0</v>
          </cell>
          <cell r="AF1862">
            <v>0</v>
          </cell>
          <cell r="AG1862">
            <v>0</v>
          </cell>
          <cell r="AH1862">
            <v>0</v>
          </cell>
          <cell r="AI1862">
            <v>0</v>
          </cell>
          <cell r="AJ1862" t="str">
            <v>N</v>
          </cell>
        </row>
        <row r="1863">
          <cell r="A1863" t="str">
            <v>16-72-g</v>
          </cell>
          <cell r="B1863" t="str">
            <v>Jack Anchorage For upto 4 Wires 0.5" Strand (Comprising Trumpet, Stressing Block &amp; Wedges Complete)</v>
          </cell>
          <cell r="C1863" t="str">
            <v>Each</v>
          </cell>
          <cell r="D1863" t="str">
            <v>111.60</v>
          </cell>
          <cell r="E1863" t="str">
            <v>3,983.60</v>
          </cell>
          <cell r="F1863" t="str">
            <v>Each</v>
          </cell>
          <cell r="G1863" t="str">
            <v>111.60</v>
          </cell>
          <cell r="H1863">
            <v>3683.6</v>
          </cell>
          <cell r="I1863">
            <v>0</v>
          </cell>
          <cell r="J1863">
            <v>0</v>
          </cell>
          <cell r="K1863">
            <v>0</v>
          </cell>
          <cell r="L1863">
            <v>0</v>
          </cell>
          <cell r="M1863">
            <v>0</v>
          </cell>
          <cell r="N1863">
            <v>0</v>
          </cell>
          <cell r="O1863">
            <v>0</v>
          </cell>
          <cell r="P1863">
            <v>0</v>
          </cell>
          <cell r="Q1863">
            <v>0</v>
          </cell>
          <cell r="R1863">
            <v>0</v>
          </cell>
          <cell r="S1863">
            <v>0</v>
          </cell>
          <cell r="T1863">
            <v>0</v>
          </cell>
          <cell r="U1863">
            <v>0</v>
          </cell>
          <cell r="V1863">
            <v>0</v>
          </cell>
          <cell r="W1863">
            <v>0</v>
          </cell>
          <cell r="X1863">
            <v>0</v>
          </cell>
          <cell r="Y1863">
            <v>0</v>
          </cell>
          <cell r="Z1863">
            <v>0</v>
          </cell>
          <cell r="AA1863">
            <v>0</v>
          </cell>
          <cell r="AB1863">
            <v>0</v>
          </cell>
          <cell r="AC1863">
            <v>0</v>
          </cell>
          <cell r="AD1863">
            <v>0</v>
          </cell>
          <cell r="AE1863">
            <v>0</v>
          </cell>
          <cell r="AF1863">
            <v>0</v>
          </cell>
          <cell r="AG1863">
            <v>0</v>
          </cell>
          <cell r="AH1863">
            <v>0</v>
          </cell>
          <cell r="AI1863">
            <v>0</v>
          </cell>
          <cell r="AJ1863" t="str">
            <v>N</v>
          </cell>
        </row>
        <row r="1864">
          <cell r="A1864" t="str">
            <v>16-73-a</v>
          </cell>
          <cell r="B1864" t="str">
            <v>Un-galvanized Sheath for 20 to 24 Wires 0.5" Strand Cable</v>
          </cell>
          <cell r="C1864" t="str">
            <v>Rft</v>
          </cell>
          <cell r="D1864" t="str">
            <v>6.80</v>
          </cell>
          <cell r="E1864" t="str">
            <v>156.36</v>
          </cell>
          <cell r="F1864" t="str">
            <v>m</v>
          </cell>
          <cell r="G1864" t="str">
            <v>22.31</v>
          </cell>
          <cell r="H1864">
            <v>512.98</v>
          </cell>
          <cell r="I1864">
            <v>0</v>
          </cell>
          <cell r="J1864">
            <v>0</v>
          </cell>
          <cell r="K1864">
            <v>0</v>
          </cell>
          <cell r="L1864">
            <v>0</v>
          </cell>
          <cell r="M1864">
            <v>0</v>
          </cell>
          <cell r="N1864">
            <v>0</v>
          </cell>
          <cell r="O1864">
            <v>0</v>
          </cell>
          <cell r="P1864">
            <v>0</v>
          </cell>
          <cell r="Q1864">
            <v>0</v>
          </cell>
          <cell r="R1864">
            <v>0</v>
          </cell>
          <cell r="S1864">
            <v>0</v>
          </cell>
          <cell r="T1864">
            <v>0</v>
          </cell>
          <cell r="U1864">
            <v>0</v>
          </cell>
          <cell r="V1864">
            <v>0</v>
          </cell>
          <cell r="W1864">
            <v>0</v>
          </cell>
          <cell r="X1864">
            <v>0</v>
          </cell>
          <cell r="Y1864">
            <v>0</v>
          </cell>
          <cell r="Z1864">
            <v>0</v>
          </cell>
          <cell r="AA1864">
            <v>0</v>
          </cell>
          <cell r="AB1864">
            <v>0</v>
          </cell>
          <cell r="AC1864">
            <v>0</v>
          </cell>
          <cell r="AD1864">
            <v>0</v>
          </cell>
          <cell r="AE1864">
            <v>0</v>
          </cell>
          <cell r="AF1864">
            <v>0</v>
          </cell>
          <cell r="AG1864">
            <v>0</v>
          </cell>
          <cell r="AH1864">
            <v>0</v>
          </cell>
          <cell r="AI1864">
            <v>0</v>
          </cell>
          <cell r="AJ1864" t="str">
            <v>N</v>
          </cell>
        </row>
        <row r="1865">
          <cell r="A1865" t="str">
            <v>16-73-b</v>
          </cell>
          <cell r="B1865" t="str">
            <v>Un-galvanized Sheath for 16 to 19 Wires 0.5" Strand Cable</v>
          </cell>
          <cell r="C1865" t="str">
            <v>Rft</v>
          </cell>
          <cell r="D1865" t="str">
            <v>6.80</v>
          </cell>
          <cell r="E1865" t="str">
            <v>136.03</v>
          </cell>
          <cell r="F1865" t="str">
            <v>m</v>
          </cell>
          <cell r="G1865" t="str">
            <v>22.31</v>
          </cell>
          <cell r="H1865">
            <v>446.29</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cell r="AF1865">
            <v>0</v>
          </cell>
          <cell r="AG1865">
            <v>0</v>
          </cell>
          <cell r="AH1865">
            <v>0</v>
          </cell>
          <cell r="AI1865">
            <v>0</v>
          </cell>
          <cell r="AJ1865" t="str">
            <v>N</v>
          </cell>
        </row>
        <row r="1866">
          <cell r="A1866" t="str">
            <v>16-73-c</v>
          </cell>
          <cell r="B1866" t="str">
            <v>Un-galvanized Sheath for 13 to 15 Wires 0.5" Strand Cable</v>
          </cell>
          <cell r="C1866" t="str">
            <v>Rft</v>
          </cell>
          <cell r="D1866" t="str">
            <v>6.80</v>
          </cell>
          <cell r="E1866" t="str">
            <v>117.15</v>
          </cell>
          <cell r="F1866" t="str">
            <v>m</v>
          </cell>
          <cell r="G1866" t="str">
            <v>22.31</v>
          </cell>
          <cell r="H1866">
            <v>384.36</v>
          </cell>
          <cell r="I1866">
            <v>0</v>
          </cell>
          <cell r="J1866">
            <v>0</v>
          </cell>
          <cell r="K1866">
            <v>0</v>
          </cell>
          <cell r="L1866">
            <v>0</v>
          </cell>
          <cell r="M1866">
            <v>0</v>
          </cell>
          <cell r="N1866">
            <v>0</v>
          </cell>
          <cell r="O1866">
            <v>0</v>
          </cell>
          <cell r="P1866">
            <v>0</v>
          </cell>
          <cell r="Q1866">
            <v>0</v>
          </cell>
          <cell r="R1866">
            <v>0</v>
          </cell>
          <cell r="S1866">
            <v>0</v>
          </cell>
          <cell r="T1866">
            <v>0</v>
          </cell>
          <cell r="U1866">
            <v>0</v>
          </cell>
          <cell r="V1866">
            <v>0</v>
          </cell>
          <cell r="W1866">
            <v>0</v>
          </cell>
          <cell r="X1866">
            <v>0</v>
          </cell>
          <cell r="Y1866">
            <v>0</v>
          </cell>
          <cell r="Z1866">
            <v>0</v>
          </cell>
          <cell r="AA1866">
            <v>0</v>
          </cell>
          <cell r="AB1866">
            <v>0</v>
          </cell>
          <cell r="AC1866">
            <v>0</v>
          </cell>
          <cell r="AD1866">
            <v>0</v>
          </cell>
          <cell r="AE1866">
            <v>0</v>
          </cell>
          <cell r="AF1866">
            <v>0</v>
          </cell>
          <cell r="AG1866">
            <v>0</v>
          </cell>
          <cell r="AH1866">
            <v>0</v>
          </cell>
          <cell r="AI1866">
            <v>0</v>
          </cell>
          <cell r="AJ1866" t="str">
            <v>N</v>
          </cell>
        </row>
        <row r="1867">
          <cell r="A1867" t="str">
            <v>16-73-d</v>
          </cell>
          <cell r="B1867" t="str">
            <v>Un-galvanized Sheath for 10 to 12 Wires 0.5" Strand Cable</v>
          </cell>
          <cell r="C1867" t="str">
            <v>Rft</v>
          </cell>
          <cell r="D1867" t="str">
            <v>6.80</v>
          </cell>
          <cell r="E1867" t="str">
            <v>102.63</v>
          </cell>
          <cell r="F1867" t="str">
            <v>m</v>
          </cell>
          <cell r="G1867" t="str">
            <v>22.31</v>
          </cell>
          <cell r="H1867">
            <v>336.72</v>
          </cell>
          <cell r="I1867">
            <v>0</v>
          </cell>
          <cell r="J1867">
            <v>0</v>
          </cell>
          <cell r="K1867">
            <v>0</v>
          </cell>
          <cell r="L1867">
            <v>0</v>
          </cell>
          <cell r="M1867">
            <v>0</v>
          </cell>
          <cell r="N1867">
            <v>0</v>
          </cell>
          <cell r="O1867">
            <v>0</v>
          </cell>
          <cell r="P1867">
            <v>0</v>
          </cell>
          <cell r="Q1867">
            <v>0</v>
          </cell>
          <cell r="R1867">
            <v>0</v>
          </cell>
          <cell r="S1867">
            <v>0</v>
          </cell>
          <cell r="T1867">
            <v>0</v>
          </cell>
          <cell r="U1867">
            <v>0</v>
          </cell>
          <cell r="V1867">
            <v>0</v>
          </cell>
          <cell r="W1867">
            <v>0</v>
          </cell>
          <cell r="X1867">
            <v>0</v>
          </cell>
          <cell r="Y1867">
            <v>0</v>
          </cell>
          <cell r="Z1867">
            <v>0</v>
          </cell>
          <cell r="AA1867">
            <v>0</v>
          </cell>
          <cell r="AB1867">
            <v>0</v>
          </cell>
          <cell r="AC1867">
            <v>0</v>
          </cell>
          <cell r="AD1867">
            <v>0</v>
          </cell>
          <cell r="AE1867">
            <v>0</v>
          </cell>
          <cell r="AF1867">
            <v>0</v>
          </cell>
          <cell r="AG1867">
            <v>0</v>
          </cell>
          <cell r="AH1867">
            <v>0</v>
          </cell>
          <cell r="AI1867">
            <v>0</v>
          </cell>
          <cell r="AJ1867" t="str">
            <v>N</v>
          </cell>
        </row>
        <row r="1868">
          <cell r="A1868" t="str">
            <v>16-73-e</v>
          </cell>
          <cell r="B1868" t="str">
            <v>Un-galvanized Sheath for 8 to 9 Wires 0.5" Strand Cable</v>
          </cell>
          <cell r="C1868" t="str">
            <v>Rft</v>
          </cell>
          <cell r="D1868" t="str">
            <v>6.80</v>
          </cell>
          <cell r="E1868" t="str">
            <v>93.92</v>
          </cell>
          <cell r="F1868" t="str">
            <v>m</v>
          </cell>
          <cell r="G1868" t="str">
            <v>22.31</v>
          </cell>
          <cell r="H1868">
            <v>308.14</v>
          </cell>
          <cell r="I1868">
            <v>0</v>
          </cell>
          <cell r="J1868">
            <v>0</v>
          </cell>
          <cell r="K1868">
            <v>0</v>
          </cell>
          <cell r="L1868">
            <v>0</v>
          </cell>
          <cell r="M1868">
            <v>0</v>
          </cell>
          <cell r="N1868">
            <v>0</v>
          </cell>
          <cell r="O1868">
            <v>0</v>
          </cell>
          <cell r="P1868">
            <v>0</v>
          </cell>
          <cell r="Q1868">
            <v>0</v>
          </cell>
          <cell r="R1868">
            <v>0</v>
          </cell>
          <cell r="S1868">
            <v>0</v>
          </cell>
          <cell r="T1868">
            <v>0</v>
          </cell>
          <cell r="U1868">
            <v>0</v>
          </cell>
          <cell r="V1868">
            <v>0</v>
          </cell>
          <cell r="W1868">
            <v>0</v>
          </cell>
          <cell r="X1868">
            <v>0</v>
          </cell>
          <cell r="Y1868">
            <v>0</v>
          </cell>
          <cell r="Z1868">
            <v>0</v>
          </cell>
          <cell r="AA1868">
            <v>0</v>
          </cell>
          <cell r="AB1868">
            <v>0</v>
          </cell>
          <cell r="AC1868">
            <v>0</v>
          </cell>
          <cell r="AD1868">
            <v>0</v>
          </cell>
          <cell r="AE1868">
            <v>0</v>
          </cell>
          <cell r="AF1868">
            <v>0</v>
          </cell>
          <cell r="AG1868">
            <v>0</v>
          </cell>
          <cell r="AH1868">
            <v>0</v>
          </cell>
          <cell r="AI1868">
            <v>0</v>
          </cell>
          <cell r="AJ1868" t="str">
            <v>N</v>
          </cell>
        </row>
        <row r="1869">
          <cell r="A1869" t="str">
            <v>16-73-f</v>
          </cell>
          <cell r="B1869" t="str">
            <v>Un-galvanized Sheath for 5 to 7 Wires 0.5" Strand Cable</v>
          </cell>
          <cell r="C1869" t="str">
            <v>Rft</v>
          </cell>
          <cell r="D1869" t="str">
            <v>6.80</v>
          </cell>
          <cell r="E1869" t="str">
            <v>85.21</v>
          </cell>
          <cell r="F1869" t="str">
            <v>m</v>
          </cell>
          <cell r="G1869" t="str">
            <v>22.31</v>
          </cell>
          <cell r="H1869">
            <v>279.55</v>
          </cell>
          <cell r="I1869">
            <v>0</v>
          </cell>
          <cell r="J1869">
            <v>0</v>
          </cell>
          <cell r="K1869">
            <v>0</v>
          </cell>
          <cell r="L1869">
            <v>0</v>
          </cell>
          <cell r="M1869">
            <v>0</v>
          </cell>
          <cell r="N1869">
            <v>0</v>
          </cell>
          <cell r="O1869">
            <v>0</v>
          </cell>
          <cell r="P1869">
            <v>0</v>
          </cell>
          <cell r="Q1869">
            <v>0</v>
          </cell>
          <cell r="R1869">
            <v>0</v>
          </cell>
          <cell r="S1869">
            <v>0</v>
          </cell>
          <cell r="T1869">
            <v>0</v>
          </cell>
          <cell r="U1869">
            <v>0</v>
          </cell>
          <cell r="V1869">
            <v>0</v>
          </cell>
          <cell r="W1869">
            <v>0</v>
          </cell>
          <cell r="X1869">
            <v>0</v>
          </cell>
          <cell r="Y1869">
            <v>0</v>
          </cell>
          <cell r="Z1869">
            <v>0</v>
          </cell>
          <cell r="AA1869">
            <v>0</v>
          </cell>
          <cell r="AB1869">
            <v>0</v>
          </cell>
          <cell r="AC1869">
            <v>0</v>
          </cell>
          <cell r="AD1869">
            <v>0</v>
          </cell>
          <cell r="AE1869">
            <v>0</v>
          </cell>
          <cell r="AF1869">
            <v>0</v>
          </cell>
          <cell r="AG1869">
            <v>0</v>
          </cell>
          <cell r="AH1869">
            <v>0</v>
          </cell>
          <cell r="AI1869">
            <v>0</v>
          </cell>
          <cell r="AJ1869" t="str">
            <v>N</v>
          </cell>
        </row>
        <row r="1870">
          <cell r="A1870" t="str">
            <v>16-73-g</v>
          </cell>
          <cell r="B1870" t="str">
            <v>Un-galvanized Sheath for upto 4 Wires 0.5" Strand Cable</v>
          </cell>
          <cell r="C1870" t="str">
            <v>Rft</v>
          </cell>
          <cell r="D1870" t="str">
            <v>6.80</v>
          </cell>
          <cell r="E1870" t="str">
            <v>72.14</v>
          </cell>
          <cell r="F1870" t="str">
            <v>m</v>
          </cell>
          <cell r="G1870" t="str">
            <v>22.31</v>
          </cell>
          <cell r="H1870">
            <v>236.68</v>
          </cell>
          <cell r="I1870">
            <v>0</v>
          </cell>
          <cell r="J1870">
            <v>0</v>
          </cell>
          <cell r="K1870">
            <v>0</v>
          </cell>
          <cell r="L1870">
            <v>0</v>
          </cell>
          <cell r="M1870">
            <v>0</v>
          </cell>
          <cell r="N1870">
            <v>0</v>
          </cell>
          <cell r="O1870">
            <v>0</v>
          </cell>
          <cell r="P1870">
            <v>0</v>
          </cell>
          <cell r="Q1870">
            <v>0</v>
          </cell>
          <cell r="R1870">
            <v>0</v>
          </cell>
          <cell r="S1870">
            <v>0</v>
          </cell>
          <cell r="T1870">
            <v>0</v>
          </cell>
          <cell r="U1870">
            <v>0</v>
          </cell>
          <cell r="V1870">
            <v>0</v>
          </cell>
          <cell r="W1870">
            <v>0</v>
          </cell>
          <cell r="X1870">
            <v>0</v>
          </cell>
          <cell r="Y1870">
            <v>0</v>
          </cell>
          <cell r="Z1870">
            <v>0</v>
          </cell>
          <cell r="AA1870">
            <v>0</v>
          </cell>
          <cell r="AB1870">
            <v>0</v>
          </cell>
          <cell r="AC1870">
            <v>0</v>
          </cell>
          <cell r="AD1870">
            <v>0</v>
          </cell>
          <cell r="AE1870">
            <v>0</v>
          </cell>
          <cell r="AF1870">
            <v>0</v>
          </cell>
          <cell r="AG1870">
            <v>0</v>
          </cell>
          <cell r="AH1870">
            <v>0</v>
          </cell>
          <cell r="AI1870">
            <v>0</v>
          </cell>
          <cell r="AJ1870" t="str">
            <v>N</v>
          </cell>
        </row>
        <row r="1871">
          <cell r="A1871" t="str">
            <v>16-73-h</v>
          </cell>
          <cell r="B1871" t="str">
            <v>Stressing and Grouting for Cables upto 24/0.5" (Single End Stressing).</v>
          </cell>
          <cell r="C1871" t="str">
            <v>Each</v>
          </cell>
          <cell r="D1871" t="str">
            <v>948.60</v>
          </cell>
          <cell r="E1871" t="str">
            <v>2,884.60</v>
          </cell>
          <cell r="F1871" t="str">
            <v>Each</v>
          </cell>
          <cell r="G1871">
            <v>948.6</v>
          </cell>
          <cell r="H1871">
            <v>2884.6</v>
          </cell>
          <cell r="I1871">
            <v>0</v>
          </cell>
          <cell r="J1871">
            <v>0</v>
          </cell>
          <cell r="K1871">
            <v>0</v>
          </cell>
          <cell r="L1871">
            <v>0</v>
          </cell>
          <cell r="M1871">
            <v>0</v>
          </cell>
          <cell r="N1871">
            <v>0</v>
          </cell>
          <cell r="O1871">
            <v>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0</v>
          </cell>
          <cell r="AF1871">
            <v>0</v>
          </cell>
          <cell r="AG1871">
            <v>0</v>
          </cell>
          <cell r="AH1871">
            <v>0</v>
          </cell>
          <cell r="AI1871">
            <v>0</v>
          </cell>
          <cell r="AJ1871" t="str">
            <v>N</v>
          </cell>
        </row>
        <row r="1872">
          <cell r="A1872" t="str">
            <v>16-73-i</v>
          </cell>
          <cell r="B1872" t="str">
            <v>Stressing and Grouting for Cables ranging from 13/0.5" to 24/.05" (Single End Stressing).</v>
          </cell>
          <cell r="C1872" t="str">
            <v>Each</v>
          </cell>
          <cell r="D1872" t="str">
            <v>632.40</v>
          </cell>
          <cell r="E1872" t="str">
            <v>2,568.40</v>
          </cell>
          <cell r="F1872" t="str">
            <v>Each</v>
          </cell>
          <cell r="G1872">
            <v>632.4</v>
          </cell>
          <cell r="H1872">
            <v>2568.4</v>
          </cell>
          <cell r="I1872">
            <v>0</v>
          </cell>
          <cell r="J1872">
            <v>0</v>
          </cell>
          <cell r="K1872">
            <v>0</v>
          </cell>
          <cell r="L1872">
            <v>0</v>
          </cell>
          <cell r="M1872">
            <v>0</v>
          </cell>
          <cell r="N1872">
            <v>0</v>
          </cell>
          <cell r="O1872">
            <v>0</v>
          </cell>
          <cell r="P1872">
            <v>0</v>
          </cell>
          <cell r="Q1872">
            <v>0</v>
          </cell>
          <cell r="R1872">
            <v>0</v>
          </cell>
          <cell r="S1872">
            <v>0</v>
          </cell>
          <cell r="T1872">
            <v>0</v>
          </cell>
          <cell r="U1872">
            <v>0</v>
          </cell>
          <cell r="V1872">
            <v>0</v>
          </cell>
          <cell r="W1872">
            <v>0</v>
          </cell>
          <cell r="X1872">
            <v>0</v>
          </cell>
          <cell r="Y1872">
            <v>0</v>
          </cell>
          <cell r="Z1872">
            <v>0</v>
          </cell>
          <cell r="AA1872">
            <v>0</v>
          </cell>
          <cell r="AB1872">
            <v>0</v>
          </cell>
          <cell r="AC1872">
            <v>0</v>
          </cell>
          <cell r="AD1872">
            <v>0</v>
          </cell>
          <cell r="AE1872">
            <v>0</v>
          </cell>
          <cell r="AF1872">
            <v>0</v>
          </cell>
          <cell r="AG1872">
            <v>0</v>
          </cell>
          <cell r="AH1872">
            <v>0</v>
          </cell>
          <cell r="AI1872">
            <v>0</v>
          </cell>
          <cell r="AJ1872" t="str">
            <v>N</v>
          </cell>
        </row>
        <row r="1873">
          <cell r="A1873" t="str">
            <v>16-73-j</v>
          </cell>
          <cell r="B1873" t="str">
            <v>Stressing and Grouting for Cable below 13/0.5" (Single End Stressing).</v>
          </cell>
          <cell r="C1873" t="str">
            <v>Each</v>
          </cell>
          <cell r="D1873" t="str">
            <v>452.60</v>
          </cell>
          <cell r="E1873" t="str">
            <v>2,388.60</v>
          </cell>
          <cell r="F1873" t="str">
            <v>Each</v>
          </cell>
          <cell r="G1873">
            <v>452.6</v>
          </cell>
          <cell r="H1873">
            <v>2388.6</v>
          </cell>
          <cell r="I1873">
            <v>0</v>
          </cell>
          <cell r="J1873">
            <v>0</v>
          </cell>
          <cell r="K1873">
            <v>0</v>
          </cell>
          <cell r="L1873">
            <v>0</v>
          </cell>
          <cell r="M1873">
            <v>0</v>
          </cell>
          <cell r="N1873">
            <v>0</v>
          </cell>
          <cell r="O1873">
            <v>0</v>
          </cell>
          <cell r="P1873">
            <v>0</v>
          </cell>
          <cell r="Q1873">
            <v>0</v>
          </cell>
          <cell r="R1873">
            <v>0</v>
          </cell>
          <cell r="S1873">
            <v>0</v>
          </cell>
          <cell r="T1873">
            <v>0</v>
          </cell>
          <cell r="U1873">
            <v>0</v>
          </cell>
          <cell r="V1873">
            <v>0</v>
          </cell>
          <cell r="W1873">
            <v>0</v>
          </cell>
          <cell r="X1873">
            <v>0</v>
          </cell>
          <cell r="Y1873">
            <v>0</v>
          </cell>
          <cell r="Z1873">
            <v>0</v>
          </cell>
          <cell r="AA1873">
            <v>0</v>
          </cell>
          <cell r="AB1873">
            <v>0</v>
          </cell>
          <cell r="AC1873">
            <v>0</v>
          </cell>
          <cell r="AD1873">
            <v>0</v>
          </cell>
          <cell r="AE1873">
            <v>0</v>
          </cell>
          <cell r="AF1873">
            <v>0</v>
          </cell>
          <cell r="AG1873">
            <v>0</v>
          </cell>
          <cell r="AH1873">
            <v>0</v>
          </cell>
          <cell r="AI1873">
            <v>0</v>
          </cell>
          <cell r="AJ1873" t="str">
            <v>N</v>
          </cell>
        </row>
        <row r="1874">
          <cell r="A1874" t="str">
            <v>16-74-a</v>
          </cell>
          <cell r="B1874" t="str">
            <v>Supply of High Tensile Pre-stressed concrete steel wire strand Grade 270K 0.5" dia. Packed in standard reeless/weldless coils of two 2000 kgs approximately binded and wraped in Hessian Cloth.</v>
          </cell>
          <cell r="C1874" t="str">
            <v>Tonne</v>
          </cell>
          <cell r="D1874" t="str">
            <v>0.00</v>
          </cell>
          <cell r="E1874" t="str">
            <v>166,980.00</v>
          </cell>
          <cell r="F1874" t="str">
            <v>ton</v>
          </cell>
          <cell r="G1874">
            <v>0</v>
          </cell>
          <cell r="H1874">
            <v>169659.53</v>
          </cell>
          <cell r="I1874">
            <v>0</v>
          </cell>
          <cell r="J1874">
            <v>0</v>
          </cell>
          <cell r="K1874">
            <v>0</v>
          </cell>
          <cell r="L1874">
            <v>0</v>
          </cell>
          <cell r="M1874">
            <v>0</v>
          </cell>
          <cell r="N1874">
            <v>0</v>
          </cell>
          <cell r="O1874">
            <v>0</v>
          </cell>
          <cell r="P1874">
            <v>0</v>
          </cell>
          <cell r="Q1874">
            <v>0</v>
          </cell>
          <cell r="R1874">
            <v>0</v>
          </cell>
          <cell r="S1874">
            <v>0</v>
          </cell>
          <cell r="T1874">
            <v>0</v>
          </cell>
          <cell r="U1874">
            <v>0</v>
          </cell>
          <cell r="V1874">
            <v>0</v>
          </cell>
          <cell r="W1874">
            <v>0</v>
          </cell>
          <cell r="X1874">
            <v>0</v>
          </cell>
          <cell r="Y1874">
            <v>0</v>
          </cell>
          <cell r="Z1874">
            <v>0</v>
          </cell>
          <cell r="AA1874">
            <v>1</v>
          </cell>
          <cell r="AB1874" t="str">
            <v>Ton</v>
          </cell>
          <cell r="AC1874">
            <v>1000</v>
          </cell>
          <cell r="AD1874" t="str">
            <v>Kg</v>
          </cell>
          <cell r="AE1874">
            <v>0</v>
          </cell>
          <cell r="AF1874">
            <v>0</v>
          </cell>
          <cell r="AG1874">
            <v>0</v>
          </cell>
          <cell r="AH1874">
            <v>0</v>
          </cell>
          <cell r="AI1874">
            <v>1001</v>
          </cell>
          <cell r="AJ1874" t="str">
            <v>Y</v>
          </cell>
        </row>
        <row r="1875">
          <cell r="A1875" t="str">
            <v>16-74-b</v>
          </cell>
          <cell r="B1875" t="str">
            <v>Supply of P.C Steel wire Dia 7 mm and 8 mm. Packed in reeless coils of 600 kgs to 800kgs properly binded.</v>
          </cell>
          <cell r="C1875" t="str">
            <v>tonne</v>
          </cell>
          <cell r="D1875" t="str">
            <v>0.00</v>
          </cell>
          <cell r="E1875" t="str">
            <v>177,870.00</v>
          </cell>
          <cell r="F1875" t="str">
            <v>ton</v>
          </cell>
          <cell r="G1875">
            <v>0</v>
          </cell>
          <cell r="H1875">
            <v>180724.28</v>
          </cell>
          <cell r="I1875">
            <v>0</v>
          </cell>
          <cell r="J1875">
            <v>0</v>
          </cell>
          <cell r="K1875">
            <v>0</v>
          </cell>
          <cell r="L1875">
            <v>0</v>
          </cell>
          <cell r="M1875">
            <v>0</v>
          </cell>
          <cell r="N1875">
            <v>0</v>
          </cell>
          <cell r="O1875">
            <v>0</v>
          </cell>
          <cell r="P1875">
            <v>0</v>
          </cell>
          <cell r="Q1875">
            <v>0</v>
          </cell>
          <cell r="R1875">
            <v>0</v>
          </cell>
          <cell r="S1875">
            <v>0</v>
          </cell>
          <cell r="T1875">
            <v>0</v>
          </cell>
          <cell r="U1875">
            <v>0</v>
          </cell>
          <cell r="V1875">
            <v>0</v>
          </cell>
          <cell r="W1875">
            <v>0</v>
          </cell>
          <cell r="X1875">
            <v>0</v>
          </cell>
          <cell r="Y1875">
            <v>0</v>
          </cell>
          <cell r="Z1875">
            <v>0</v>
          </cell>
          <cell r="AA1875">
            <v>0</v>
          </cell>
          <cell r="AB1875">
            <v>0</v>
          </cell>
          <cell r="AC1875">
            <v>0</v>
          </cell>
          <cell r="AD1875">
            <v>0</v>
          </cell>
          <cell r="AE1875">
            <v>0</v>
          </cell>
          <cell r="AF1875">
            <v>0</v>
          </cell>
          <cell r="AG1875">
            <v>0</v>
          </cell>
          <cell r="AH1875">
            <v>0</v>
          </cell>
          <cell r="AI1875">
            <v>0</v>
          </cell>
          <cell r="AJ1875" t="str">
            <v>N</v>
          </cell>
        </row>
        <row r="1876">
          <cell r="A1876" t="str">
            <v>16-74-c</v>
          </cell>
          <cell r="B1876" t="str">
            <v>Supply of P.C Steel wire Dia 4 mm and 5 mm. Packed in reeless coils of 600 kgs to 800kgs properly binded.</v>
          </cell>
          <cell r="C1876" t="str">
            <v>Tonne</v>
          </cell>
          <cell r="D1876" t="str">
            <v>0.00</v>
          </cell>
          <cell r="E1876" t="str">
            <v>160,930.00</v>
          </cell>
          <cell r="F1876" t="str">
            <v>ton</v>
          </cell>
          <cell r="G1876">
            <v>0</v>
          </cell>
          <cell r="H1876">
            <v>163512.44</v>
          </cell>
          <cell r="I1876">
            <v>0</v>
          </cell>
          <cell r="J1876">
            <v>0</v>
          </cell>
          <cell r="K1876">
            <v>0</v>
          </cell>
          <cell r="L1876">
            <v>0</v>
          </cell>
          <cell r="M1876">
            <v>0</v>
          </cell>
          <cell r="N1876">
            <v>0</v>
          </cell>
          <cell r="O1876">
            <v>0</v>
          </cell>
          <cell r="P1876">
            <v>0</v>
          </cell>
          <cell r="Q1876">
            <v>0</v>
          </cell>
          <cell r="R1876">
            <v>0</v>
          </cell>
          <cell r="S1876">
            <v>0</v>
          </cell>
          <cell r="T1876">
            <v>0</v>
          </cell>
          <cell r="U1876">
            <v>0</v>
          </cell>
          <cell r="V1876">
            <v>0</v>
          </cell>
          <cell r="W1876">
            <v>0</v>
          </cell>
          <cell r="X1876">
            <v>0</v>
          </cell>
          <cell r="Y1876">
            <v>0</v>
          </cell>
          <cell r="Z1876">
            <v>0</v>
          </cell>
          <cell r="AA1876">
            <v>0</v>
          </cell>
          <cell r="AB1876">
            <v>0</v>
          </cell>
          <cell r="AC1876">
            <v>0</v>
          </cell>
          <cell r="AD1876">
            <v>0</v>
          </cell>
          <cell r="AE1876">
            <v>0</v>
          </cell>
          <cell r="AF1876">
            <v>0</v>
          </cell>
          <cell r="AG1876">
            <v>0</v>
          </cell>
          <cell r="AH1876">
            <v>0</v>
          </cell>
          <cell r="AI1876">
            <v>0</v>
          </cell>
          <cell r="AJ1876" t="str">
            <v>N</v>
          </cell>
        </row>
        <row r="1877">
          <cell r="A1877" t="str">
            <v>16-75-a</v>
          </cell>
          <cell r="B1877" t="str">
            <v>Galvanized Sheath for 20 to 24 Wires 0.5" Strand Cable</v>
          </cell>
          <cell r="C1877" t="str">
            <v>Rft</v>
          </cell>
          <cell r="D1877" t="str">
            <v>6.80</v>
          </cell>
          <cell r="E1877" t="str">
            <v>208.63</v>
          </cell>
          <cell r="F1877" t="str">
            <v>m</v>
          </cell>
          <cell r="G1877" t="str">
            <v>22.31</v>
          </cell>
          <cell r="H1877" t="str">
            <v>684.48</v>
          </cell>
          <cell r="I1877">
            <v>0</v>
          </cell>
          <cell r="J1877">
            <v>0</v>
          </cell>
          <cell r="K1877">
            <v>0</v>
          </cell>
          <cell r="L1877">
            <v>0</v>
          </cell>
          <cell r="M1877">
            <v>0</v>
          </cell>
          <cell r="N1877">
            <v>0</v>
          </cell>
          <cell r="O1877">
            <v>0</v>
          </cell>
          <cell r="P1877">
            <v>0</v>
          </cell>
          <cell r="Q1877">
            <v>0</v>
          </cell>
          <cell r="R1877">
            <v>0</v>
          </cell>
          <cell r="S1877">
            <v>0</v>
          </cell>
          <cell r="T1877">
            <v>0</v>
          </cell>
          <cell r="U1877">
            <v>0</v>
          </cell>
          <cell r="V1877">
            <v>0</v>
          </cell>
          <cell r="W1877">
            <v>0</v>
          </cell>
          <cell r="X1877">
            <v>0</v>
          </cell>
          <cell r="Y1877">
            <v>0</v>
          </cell>
          <cell r="Z1877">
            <v>0</v>
          </cell>
          <cell r="AA1877">
            <v>0</v>
          </cell>
          <cell r="AB1877">
            <v>0</v>
          </cell>
          <cell r="AC1877">
            <v>0</v>
          </cell>
          <cell r="AD1877">
            <v>0</v>
          </cell>
          <cell r="AE1877">
            <v>0</v>
          </cell>
          <cell r="AF1877">
            <v>0</v>
          </cell>
          <cell r="AG1877">
            <v>0</v>
          </cell>
          <cell r="AH1877">
            <v>0</v>
          </cell>
          <cell r="AI1877">
            <v>0</v>
          </cell>
          <cell r="AJ1877" t="str">
            <v>N</v>
          </cell>
        </row>
        <row r="1878">
          <cell r="A1878" t="str">
            <v>16-75-b</v>
          </cell>
          <cell r="B1878" t="str">
            <v>Galvanized Sheath for 16 to 19 Wires 0.5" Strand Cable</v>
          </cell>
          <cell r="C1878" t="str">
            <v>Rft</v>
          </cell>
          <cell r="D1878" t="str">
            <v>6.80</v>
          </cell>
          <cell r="E1878" t="str">
            <v>181.04</v>
          </cell>
          <cell r="F1878" t="str">
            <v>m</v>
          </cell>
          <cell r="G1878" t="str">
            <v>22.31</v>
          </cell>
          <cell r="H1878" t="str">
            <v>593.96</v>
          </cell>
          <cell r="I1878">
            <v>0</v>
          </cell>
          <cell r="J1878">
            <v>0</v>
          </cell>
          <cell r="K1878">
            <v>0</v>
          </cell>
          <cell r="L1878">
            <v>0</v>
          </cell>
          <cell r="M1878">
            <v>0</v>
          </cell>
          <cell r="N1878">
            <v>0</v>
          </cell>
          <cell r="O1878">
            <v>0</v>
          </cell>
          <cell r="P1878">
            <v>0</v>
          </cell>
          <cell r="Q1878">
            <v>0</v>
          </cell>
          <cell r="R1878">
            <v>0</v>
          </cell>
          <cell r="S1878">
            <v>0</v>
          </cell>
          <cell r="T1878">
            <v>0</v>
          </cell>
          <cell r="U1878">
            <v>0</v>
          </cell>
          <cell r="V1878">
            <v>0</v>
          </cell>
          <cell r="W1878">
            <v>0</v>
          </cell>
          <cell r="X1878">
            <v>0</v>
          </cell>
          <cell r="Y1878">
            <v>0</v>
          </cell>
          <cell r="Z1878">
            <v>0</v>
          </cell>
          <cell r="AA1878">
            <v>0</v>
          </cell>
          <cell r="AB1878">
            <v>0</v>
          </cell>
          <cell r="AC1878">
            <v>0</v>
          </cell>
          <cell r="AD1878">
            <v>0</v>
          </cell>
          <cell r="AE1878">
            <v>0</v>
          </cell>
          <cell r="AF1878">
            <v>0</v>
          </cell>
          <cell r="AG1878">
            <v>0</v>
          </cell>
          <cell r="AH1878">
            <v>0</v>
          </cell>
          <cell r="AI1878">
            <v>0</v>
          </cell>
          <cell r="AJ1878" t="str">
            <v>N</v>
          </cell>
        </row>
        <row r="1879">
          <cell r="A1879" t="str">
            <v>16-75-c</v>
          </cell>
          <cell r="B1879" t="str">
            <v>Galvanized Sheath for 13 to 15 Wires 0.5" Strand Cable</v>
          </cell>
          <cell r="C1879" t="str">
            <v>Rft</v>
          </cell>
          <cell r="D1879" t="str">
            <v>6.80</v>
          </cell>
          <cell r="E1879" t="str">
            <v>156.36</v>
          </cell>
          <cell r="F1879" t="str">
            <v>m</v>
          </cell>
          <cell r="G1879" t="str">
            <v>22.31</v>
          </cell>
          <cell r="H1879" t="str">
            <v>512.98</v>
          </cell>
          <cell r="I1879">
            <v>0</v>
          </cell>
          <cell r="J1879">
            <v>0</v>
          </cell>
          <cell r="K1879">
            <v>0</v>
          </cell>
          <cell r="L1879">
            <v>0</v>
          </cell>
          <cell r="M1879">
            <v>0</v>
          </cell>
          <cell r="N1879">
            <v>0</v>
          </cell>
          <cell r="O1879">
            <v>0</v>
          </cell>
          <cell r="P1879">
            <v>0</v>
          </cell>
          <cell r="Q1879">
            <v>0</v>
          </cell>
          <cell r="R1879">
            <v>0</v>
          </cell>
          <cell r="S1879">
            <v>0</v>
          </cell>
          <cell r="T1879">
            <v>0</v>
          </cell>
          <cell r="U1879">
            <v>0</v>
          </cell>
          <cell r="V1879">
            <v>0</v>
          </cell>
          <cell r="W1879">
            <v>0</v>
          </cell>
          <cell r="X1879">
            <v>0</v>
          </cell>
          <cell r="Y1879">
            <v>0</v>
          </cell>
          <cell r="Z1879">
            <v>0</v>
          </cell>
          <cell r="AA1879">
            <v>0</v>
          </cell>
          <cell r="AB1879">
            <v>0</v>
          </cell>
          <cell r="AC1879">
            <v>0</v>
          </cell>
          <cell r="AD1879">
            <v>0</v>
          </cell>
          <cell r="AE1879">
            <v>0</v>
          </cell>
          <cell r="AF1879">
            <v>0</v>
          </cell>
          <cell r="AG1879">
            <v>0</v>
          </cell>
          <cell r="AH1879">
            <v>0</v>
          </cell>
          <cell r="AI1879">
            <v>0</v>
          </cell>
          <cell r="AJ1879" t="str">
            <v>N</v>
          </cell>
        </row>
        <row r="1880">
          <cell r="A1880" t="str">
            <v>16-75-d</v>
          </cell>
          <cell r="B1880" t="str">
            <v>Galvanized Sheath for 10 to 12 Wires 0.5" Strand Cable</v>
          </cell>
          <cell r="C1880" t="str">
            <v>Rft</v>
          </cell>
          <cell r="D1880" t="str">
            <v>6.80</v>
          </cell>
          <cell r="E1880" t="str">
            <v>136.03</v>
          </cell>
          <cell r="F1880" t="str">
            <v>m</v>
          </cell>
          <cell r="G1880" t="str">
            <v>22.31</v>
          </cell>
          <cell r="H1880">
            <v>446.29</v>
          </cell>
          <cell r="I1880">
            <v>0</v>
          </cell>
          <cell r="J1880">
            <v>0</v>
          </cell>
          <cell r="K1880">
            <v>0</v>
          </cell>
          <cell r="L1880">
            <v>0</v>
          </cell>
          <cell r="M1880">
            <v>0</v>
          </cell>
          <cell r="N1880">
            <v>0</v>
          </cell>
          <cell r="O1880">
            <v>0</v>
          </cell>
          <cell r="P1880">
            <v>0</v>
          </cell>
          <cell r="Q1880">
            <v>0</v>
          </cell>
          <cell r="R1880">
            <v>0</v>
          </cell>
          <cell r="S1880">
            <v>0</v>
          </cell>
          <cell r="T1880">
            <v>0</v>
          </cell>
          <cell r="U1880">
            <v>0</v>
          </cell>
          <cell r="V1880">
            <v>0</v>
          </cell>
          <cell r="W1880">
            <v>0</v>
          </cell>
          <cell r="X1880">
            <v>0</v>
          </cell>
          <cell r="Y1880">
            <v>0</v>
          </cell>
          <cell r="Z1880">
            <v>0</v>
          </cell>
          <cell r="AA1880">
            <v>0</v>
          </cell>
          <cell r="AB1880">
            <v>0</v>
          </cell>
          <cell r="AC1880">
            <v>0</v>
          </cell>
          <cell r="AD1880">
            <v>0</v>
          </cell>
          <cell r="AE1880">
            <v>0</v>
          </cell>
          <cell r="AF1880">
            <v>0</v>
          </cell>
          <cell r="AG1880">
            <v>0</v>
          </cell>
          <cell r="AH1880">
            <v>0</v>
          </cell>
          <cell r="AI1880">
            <v>0</v>
          </cell>
          <cell r="AJ1880" t="str">
            <v>N</v>
          </cell>
        </row>
        <row r="1881">
          <cell r="A1881" t="str">
            <v>16-75-e</v>
          </cell>
          <cell r="B1881" t="str">
            <v>Galvanized Sheath for 8 to 9 Wires 0.5" Strand Cable</v>
          </cell>
          <cell r="C1881" t="str">
            <v>Rft</v>
          </cell>
          <cell r="D1881" t="str">
            <v>6.80</v>
          </cell>
          <cell r="E1881" t="str">
            <v>124.41</v>
          </cell>
          <cell r="F1881" t="str">
            <v>m</v>
          </cell>
          <cell r="G1881" t="str">
            <v>22.31</v>
          </cell>
          <cell r="H1881">
            <v>408.18</v>
          </cell>
          <cell r="I1881">
            <v>0</v>
          </cell>
          <cell r="J1881">
            <v>0</v>
          </cell>
          <cell r="K1881">
            <v>0</v>
          </cell>
          <cell r="L1881">
            <v>0</v>
          </cell>
          <cell r="M1881">
            <v>0</v>
          </cell>
          <cell r="N1881">
            <v>0</v>
          </cell>
          <cell r="O1881">
            <v>0</v>
          </cell>
          <cell r="P1881">
            <v>0</v>
          </cell>
          <cell r="Q1881">
            <v>0</v>
          </cell>
          <cell r="R1881">
            <v>0</v>
          </cell>
          <cell r="S1881">
            <v>0</v>
          </cell>
          <cell r="T1881">
            <v>0</v>
          </cell>
          <cell r="U1881">
            <v>0</v>
          </cell>
          <cell r="V1881">
            <v>0</v>
          </cell>
          <cell r="W1881">
            <v>0</v>
          </cell>
          <cell r="X1881">
            <v>0</v>
          </cell>
          <cell r="Y1881">
            <v>0</v>
          </cell>
          <cell r="Z1881">
            <v>0</v>
          </cell>
          <cell r="AA1881">
            <v>0</v>
          </cell>
          <cell r="AB1881">
            <v>0</v>
          </cell>
          <cell r="AC1881">
            <v>0</v>
          </cell>
          <cell r="AD1881">
            <v>0</v>
          </cell>
          <cell r="AE1881">
            <v>0</v>
          </cell>
          <cell r="AF1881">
            <v>0</v>
          </cell>
          <cell r="AG1881">
            <v>0</v>
          </cell>
          <cell r="AH1881">
            <v>0</v>
          </cell>
          <cell r="AI1881">
            <v>0</v>
          </cell>
          <cell r="AJ1881" t="str">
            <v>N</v>
          </cell>
        </row>
        <row r="1882">
          <cell r="A1882" t="str">
            <v>16-75-f</v>
          </cell>
          <cell r="B1882" t="str">
            <v>Galvanized Sheath for 5 to 7 Wires 0.5" Strand Cable</v>
          </cell>
          <cell r="C1882" t="str">
            <v>Rft</v>
          </cell>
          <cell r="D1882" t="str">
            <v>6.80</v>
          </cell>
          <cell r="E1882" t="str">
            <v>112.80</v>
          </cell>
          <cell r="F1882" t="str">
            <v>m</v>
          </cell>
          <cell r="G1882" t="str">
            <v>22.31</v>
          </cell>
          <cell r="H1882">
            <v>370.07</v>
          </cell>
          <cell r="I1882">
            <v>0</v>
          </cell>
          <cell r="J1882">
            <v>0</v>
          </cell>
          <cell r="K1882">
            <v>0</v>
          </cell>
          <cell r="L1882">
            <v>0</v>
          </cell>
          <cell r="M1882">
            <v>0</v>
          </cell>
          <cell r="N1882">
            <v>0</v>
          </cell>
          <cell r="O1882">
            <v>0</v>
          </cell>
          <cell r="P1882">
            <v>0</v>
          </cell>
          <cell r="Q1882">
            <v>0</v>
          </cell>
          <cell r="R1882">
            <v>0</v>
          </cell>
          <cell r="S1882">
            <v>0</v>
          </cell>
          <cell r="T1882">
            <v>0</v>
          </cell>
          <cell r="U1882">
            <v>0</v>
          </cell>
          <cell r="V1882">
            <v>0</v>
          </cell>
          <cell r="W1882">
            <v>0</v>
          </cell>
          <cell r="X1882">
            <v>0</v>
          </cell>
          <cell r="Y1882">
            <v>0</v>
          </cell>
          <cell r="Z1882">
            <v>0</v>
          </cell>
          <cell r="AA1882">
            <v>0</v>
          </cell>
          <cell r="AB1882">
            <v>0</v>
          </cell>
          <cell r="AC1882">
            <v>0</v>
          </cell>
          <cell r="AD1882">
            <v>0</v>
          </cell>
          <cell r="AE1882">
            <v>0</v>
          </cell>
          <cell r="AF1882">
            <v>0</v>
          </cell>
          <cell r="AG1882">
            <v>0</v>
          </cell>
          <cell r="AH1882">
            <v>0</v>
          </cell>
          <cell r="AI1882">
            <v>0</v>
          </cell>
          <cell r="AJ1882" t="str">
            <v>N</v>
          </cell>
        </row>
        <row r="1883">
          <cell r="A1883" t="str">
            <v>16-75-g</v>
          </cell>
          <cell r="B1883" t="str">
            <v>Galvanized Sheath for upto 4 Wires 0.5" Strand Cable</v>
          </cell>
          <cell r="C1883" t="str">
            <v>Rft</v>
          </cell>
          <cell r="D1883" t="str">
            <v>6.80</v>
          </cell>
          <cell r="E1883" t="str">
            <v>95.37</v>
          </cell>
          <cell r="F1883" t="str">
            <v>m</v>
          </cell>
          <cell r="G1883" t="str">
            <v>22.31</v>
          </cell>
          <cell r="H1883">
            <v>312.89999999999998</v>
          </cell>
          <cell r="I1883">
            <v>0</v>
          </cell>
          <cell r="J1883">
            <v>0</v>
          </cell>
          <cell r="K1883">
            <v>0</v>
          </cell>
          <cell r="L1883">
            <v>0</v>
          </cell>
          <cell r="M1883">
            <v>0</v>
          </cell>
          <cell r="N1883">
            <v>0</v>
          </cell>
          <cell r="O1883">
            <v>0</v>
          </cell>
          <cell r="P1883">
            <v>0</v>
          </cell>
          <cell r="Q1883">
            <v>0</v>
          </cell>
          <cell r="R1883">
            <v>0</v>
          </cell>
          <cell r="S1883">
            <v>0</v>
          </cell>
          <cell r="T1883">
            <v>0</v>
          </cell>
          <cell r="U1883">
            <v>0</v>
          </cell>
          <cell r="V1883">
            <v>0</v>
          </cell>
          <cell r="W1883">
            <v>0</v>
          </cell>
          <cell r="X1883">
            <v>0</v>
          </cell>
          <cell r="Y1883">
            <v>0</v>
          </cell>
          <cell r="Z1883">
            <v>0</v>
          </cell>
          <cell r="AA1883">
            <v>0</v>
          </cell>
          <cell r="AB1883">
            <v>0</v>
          </cell>
          <cell r="AC1883">
            <v>0</v>
          </cell>
          <cell r="AD1883">
            <v>0</v>
          </cell>
          <cell r="AE1883">
            <v>0</v>
          </cell>
          <cell r="AF1883">
            <v>0</v>
          </cell>
          <cell r="AG1883">
            <v>0</v>
          </cell>
          <cell r="AH1883">
            <v>0</v>
          </cell>
          <cell r="AI1883">
            <v>0</v>
          </cell>
          <cell r="AJ1883" t="str">
            <v>N</v>
          </cell>
        </row>
        <row r="1884">
          <cell r="A1884" t="str">
            <v>16-76-a</v>
          </cell>
          <cell r="B1884" t="str">
            <v>Precast Reinfored Concrete Kerb New Jersy Barrier for Median (Double Face)</v>
          </cell>
          <cell r="C1884" t="str">
            <v>8 Rft</v>
          </cell>
          <cell r="D1884" t="str">
            <v>0.00</v>
          </cell>
          <cell r="E1884" t="str">
            <v>14,925.83</v>
          </cell>
          <cell r="F1884" t="str">
            <v>m</v>
          </cell>
          <cell r="G1884" t="str">
            <v>0.00</v>
          </cell>
          <cell r="H1884">
            <v>6121.16</v>
          </cell>
          <cell r="I1884">
            <v>0</v>
          </cell>
          <cell r="J1884">
            <v>0</v>
          </cell>
          <cell r="K1884">
            <v>0</v>
          </cell>
          <cell r="L1884">
            <v>0</v>
          </cell>
          <cell r="M1884">
            <v>0</v>
          </cell>
          <cell r="N1884">
            <v>0</v>
          </cell>
          <cell r="O1884">
            <v>0</v>
          </cell>
          <cell r="P1884">
            <v>0</v>
          </cell>
          <cell r="Q1884">
            <v>0</v>
          </cell>
          <cell r="R1884">
            <v>0</v>
          </cell>
          <cell r="S1884">
            <v>0</v>
          </cell>
          <cell r="T1884">
            <v>0</v>
          </cell>
          <cell r="U1884">
            <v>0</v>
          </cell>
          <cell r="V1884">
            <v>0</v>
          </cell>
          <cell r="W1884">
            <v>1.3</v>
          </cell>
          <cell r="X1884" t="str">
            <v>Cwt</v>
          </cell>
          <cell r="Y1884">
            <v>27.085000000000001</v>
          </cell>
          <cell r="Z1884" t="str">
            <v>Kg</v>
          </cell>
          <cell r="AA1884">
            <v>0</v>
          </cell>
          <cell r="AB1884">
            <v>0</v>
          </cell>
          <cell r="AC1884">
            <v>0</v>
          </cell>
          <cell r="AD1884">
            <v>0</v>
          </cell>
          <cell r="AE1884">
            <v>0</v>
          </cell>
          <cell r="AF1884">
            <v>0</v>
          </cell>
          <cell r="AG1884">
            <v>0</v>
          </cell>
          <cell r="AH1884">
            <v>0</v>
          </cell>
          <cell r="AI1884">
            <v>28.385000000000002</v>
          </cell>
          <cell r="AJ1884" t="str">
            <v>Y</v>
          </cell>
        </row>
        <row r="1885">
          <cell r="A1885" t="str">
            <v>16-76-b</v>
          </cell>
          <cell r="B1885" t="str">
            <v>Precast Reinforced Concrete Kerb New Jersy Barrier for Bridge (Single Face)</v>
          </cell>
          <cell r="C1885" t="str">
            <v>8 Rft</v>
          </cell>
          <cell r="D1885" t="str">
            <v>0.00</v>
          </cell>
          <cell r="E1885" t="str">
            <v>10,391.46</v>
          </cell>
          <cell r="F1885" t="str">
            <v>m</v>
          </cell>
          <cell r="G1885" t="str">
            <v>0.00</v>
          </cell>
          <cell r="H1885">
            <v>4261.59</v>
          </cell>
          <cell r="I1885">
            <v>0</v>
          </cell>
          <cell r="J1885">
            <v>0</v>
          </cell>
          <cell r="K1885">
            <v>0</v>
          </cell>
          <cell r="L1885">
            <v>0</v>
          </cell>
          <cell r="M1885">
            <v>0</v>
          </cell>
          <cell r="N1885">
            <v>0</v>
          </cell>
          <cell r="O1885">
            <v>0</v>
          </cell>
          <cell r="P1885">
            <v>0</v>
          </cell>
          <cell r="Q1885">
            <v>0</v>
          </cell>
          <cell r="R1885">
            <v>0</v>
          </cell>
          <cell r="S1885">
            <v>0</v>
          </cell>
          <cell r="T1885">
            <v>0</v>
          </cell>
          <cell r="U1885">
            <v>0</v>
          </cell>
          <cell r="V1885">
            <v>0</v>
          </cell>
          <cell r="W1885">
            <v>1.03</v>
          </cell>
          <cell r="X1885" t="str">
            <v>Cwt</v>
          </cell>
          <cell r="Y1885">
            <v>21.459</v>
          </cell>
          <cell r="Z1885" t="str">
            <v>Kg</v>
          </cell>
          <cell r="AA1885">
            <v>0</v>
          </cell>
          <cell r="AB1885">
            <v>0</v>
          </cell>
          <cell r="AC1885">
            <v>0</v>
          </cell>
          <cell r="AD1885">
            <v>0</v>
          </cell>
          <cell r="AE1885">
            <v>0</v>
          </cell>
          <cell r="AF1885">
            <v>0</v>
          </cell>
          <cell r="AG1885">
            <v>0</v>
          </cell>
          <cell r="AH1885">
            <v>0</v>
          </cell>
          <cell r="AI1885">
            <v>22.489000000000001</v>
          </cell>
          <cell r="AJ1885" t="str">
            <v>Y</v>
          </cell>
        </row>
        <row r="1886">
          <cell r="A1886" t="str">
            <v>16-77</v>
          </cell>
          <cell r="B1886" t="str">
            <v>Repair to pot holes including cleaning, brushing, removal of loose material and filling of the same with clean stone of size 0.75" to 1.5" with hot bitumen manual compaction with rammer (water bound 3% biutmen)</v>
          </cell>
          <cell r="C1886" t="str">
            <v>100 Sft</v>
          </cell>
          <cell r="D1886" t="str">
            <v>1,427.86</v>
          </cell>
          <cell r="E1886" t="str">
            <v>5,822.28</v>
          </cell>
          <cell r="F1886" t="str">
            <v>m2</v>
          </cell>
          <cell r="G1886" t="str">
            <v>153.64</v>
          </cell>
          <cell r="H1886">
            <v>626.48</v>
          </cell>
          <cell r="I1886">
            <v>0</v>
          </cell>
          <cell r="J1886">
            <v>0</v>
          </cell>
          <cell r="K1886">
            <v>0</v>
          </cell>
          <cell r="L1886">
            <v>0</v>
          </cell>
          <cell r="M1886">
            <v>0</v>
          </cell>
          <cell r="N1886">
            <v>0</v>
          </cell>
          <cell r="O1886">
            <v>0</v>
          </cell>
          <cell r="P1886">
            <v>0</v>
          </cell>
          <cell r="Q1886">
            <v>0</v>
          </cell>
          <cell r="R1886">
            <v>0</v>
          </cell>
          <cell r="S1886">
            <v>0</v>
          </cell>
          <cell r="T1886">
            <v>0</v>
          </cell>
          <cell r="U1886">
            <v>0</v>
          </cell>
          <cell r="V1886">
            <v>0</v>
          </cell>
          <cell r="W1886">
            <v>0</v>
          </cell>
          <cell r="X1886">
            <v>0</v>
          </cell>
          <cell r="Y1886">
            <v>0</v>
          </cell>
          <cell r="Z1886">
            <v>0</v>
          </cell>
          <cell r="AA1886">
            <v>0</v>
          </cell>
          <cell r="AB1886">
            <v>0</v>
          </cell>
          <cell r="AC1886">
            <v>0</v>
          </cell>
          <cell r="AD1886">
            <v>0</v>
          </cell>
          <cell r="AE1886">
            <v>30</v>
          </cell>
          <cell r="AF1886" t="str">
            <v>Kg</v>
          </cell>
          <cell r="AG1886">
            <v>3.23</v>
          </cell>
          <cell r="AH1886" t="str">
            <v>Kg</v>
          </cell>
          <cell r="AI1886">
            <v>33.229999999999997</v>
          </cell>
          <cell r="AJ1886" t="str">
            <v>Y</v>
          </cell>
        </row>
        <row r="1887">
          <cell r="A1887" t="str">
            <v>16-78-a</v>
          </cell>
          <cell r="B1887" t="str">
            <v>Metal Guard Rail as per NHA (604a)</v>
          </cell>
          <cell r="C1887" t="str">
            <v>Rft</v>
          </cell>
          <cell r="D1887" t="str">
            <v>27.84</v>
          </cell>
          <cell r="E1887" t="str">
            <v>765.94</v>
          </cell>
          <cell r="F1887" t="str">
            <v>m</v>
          </cell>
          <cell r="G1887" t="str">
            <v>91.33</v>
          </cell>
          <cell r="H1887">
            <v>2512.92</v>
          </cell>
          <cell r="I1887">
            <v>0</v>
          </cell>
          <cell r="J1887">
            <v>0</v>
          </cell>
          <cell r="K1887">
            <v>0</v>
          </cell>
          <cell r="L1887">
            <v>0</v>
          </cell>
          <cell r="M1887">
            <v>0</v>
          </cell>
          <cell r="N1887">
            <v>0</v>
          </cell>
          <cell r="O1887">
            <v>0</v>
          </cell>
          <cell r="P1887">
            <v>0</v>
          </cell>
          <cell r="Q1887">
            <v>0</v>
          </cell>
          <cell r="R1887">
            <v>0</v>
          </cell>
          <cell r="S1887">
            <v>0</v>
          </cell>
          <cell r="T1887">
            <v>0</v>
          </cell>
          <cell r="U1887">
            <v>0</v>
          </cell>
          <cell r="V1887">
            <v>0</v>
          </cell>
          <cell r="W1887">
            <v>0</v>
          </cell>
          <cell r="X1887">
            <v>0</v>
          </cell>
          <cell r="Y1887">
            <v>0</v>
          </cell>
          <cell r="Z1887">
            <v>0</v>
          </cell>
          <cell r="AA1887">
            <v>0</v>
          </cell>
          <cell r="AB1887">
            <v>0</v>
          </cell>
          <cell r="AC1887">
            <v>0</v>
          </cell>
          <cell r="AD1887">
            <v>0</v>
          </cell>
          <cell r="AE1887">
            <v>0</v>
          </cell>
          <cell r="AF1887">
            <v>0</v>
          </cell>
          <cell r="AG1887">
            <v>0</v>
          </cell>
          <cell r="AH1887">
            <v>0</v>
          </cell>
          <cell r="AI1887">
            <v>0</v>
          </cell>
          <cell r="AJ1887" t="str">
            <v>N</v>
          </cell>
        </row>
        <row r="1888">
          <cell r="A1888" t="str">
            <v>16-78-b</v>
          </cell>
          <cell r="B1888" t="str">
            <v>Metal Guard Rail End Pieces as per NHA (604b)</v>
          </cell>
          <cell r="C1888" t="str">
            <v>Each</v>
          </cell>
          <cell r="D1888" t="str">
            <v>35.34</v>
          </cell>
          <cell r="E1888" t="str">
            <v>1,971.34</v>
          </cell>
          <cell r="F1888" t="str">
            <v>Each</v>
          </cell>
          <cell r="G1888" t="str">
            <v>35.34</v>
          </cell>
          <cell r="H1888">
            <v>1971.34</v>
          </cell>
          <cell r="I1888">
            <v>0</v>
          </cell>
          <cell r="J1888">
            <v>0</v>
          </cell>
          <cell r="K1888">
            <v>0</v>
          </cell>
          <cell r="L1888">
            <v>0</v>
          </cell>
          <cell r="M1888">
            <v>0</v>
          </cell>
          <cell r="N1888">
            <v>0</v>
          </cell>
          <cell r="O1888">
            <v>0</v>
          </cell>
          <cell r="P1888">
            <v>0</v>
          </cell>
          <cell r="Q1888">
            <v>0</v>
          </cell>
          <cell r="R1888">
            <v>0</v>
          </cell>
          <cell r="S1888">
            <v>0</v>
          </cell>
          <cell r="T1888">
            <v>0</v>
          </cell>
          <cell r="U1888">
            <v>0</v>
          </cell>
          <cell r="V1888">
            <v>0</v>
          </cell>
          <cell r="W1888">
            <v>0</v>
          </cell>
          <cell r="X1888">
            <v>0</v>
          </cell>
          <cell r="Y1888">
            <v>0</v>
          </cell>
          <cell r="Z1888">
            <v>0</v>
          </cell>
          <cell r="AA1888">
            <v>0</v>
          </cell>
          <cell r="AB1888">
            <v>0</v>
          </cell>
          <cell r="AC1888">
            <v>0</v>
          </cell>
          <cell r="AD1888">
            <v>0</v>
          </cell>
          <cell r="AE1888">
            <v>0</v>
          </cell>
          <cell r="AF1888">
            <v>0</v>
          </cell>
          <cell r="AG1888">
            <v>0</v>
          </cell>
          <cell r="AH1888">
            <v>0</v>
          </cell>
          <cell r="AI1888">
            <v>0</v>
          </cell>
          <cell r="AJ1888" t="str">
            <v>N</v>
          </cell>
        </row>
        <row r="1889">
          <cell r="A1889" t="str">
            <v>16-78-c</v>
          </cell>
          <cell r="B1889" t="str">
            <v>Steel Post of Metal Guard Rail as per NHA (604d)</v>
          </cell>
          <cell r="C1889" t="str">
            <v>Each</v>
          </cell>
          <cell r="D1889" t="str">
            <v>117.80</v>
          </cell>
          <cell r="E1889" t="str">
            <v>7,317.30</v>
          </cell>
          <cell r="F1889" t="str">
            <v>Each</v>
          </cell>
          <cell r="G1889" t="str">
            <v>117.80</v>
          </cell>
          <cell r="H1889">
            <v>7317.3</v>
          </cell>
          <cell r="I1889">
            <v>0</v>
          </cell>
          <cell r="J1889">
            <v>0</v>
          </cell>
          <cell r="K1889">
            <v>0</v>
          </cell>
          <cell r="L1889">
            <v>0</v>
          </cell>
          <cell r="M1889">
            <v>0</v>
          </cell>
          <cell r="N1889">
            <v>0</v>
          </cell>
          <cell r="O1889">
            <v>0</v>
          </cell>
          <cell r="P1889">
            <v>0</v>
          </cell>
          <cell r="Q1889">
            <v>0</v>
          </cell>
          <cell r="R1889">
            <v>0</v>
          </cell>
          <cell r="S1889">
            <v>0</v>
          </cell>
          <cell r="T1889">
            <v>0</v>
          </cell>
          <cell r="U1889">
            <v>0</v>
          </cell>
          <cell r="V1889">
            <v>0</v>
          </cell>
          <cell r="W1889">
            <v>0</v>
          </cell>
          <cell r="X1889">
            <v>0</v>
          </cell>
          <cell r="Y1889">
            <v>0</v>
          </cell>
          <cell r="Z1889">
            <v>0</v>
          </cell>
          <cell r="AA1889">
            <v>0</v>
          </cell>
          <cell r="AB1889">
            <v>0</v>
          </cell>
          <cell r="AC1889">
            <v>0</v>
          </cell>
          <cell r="AD1889">
            <v>0</v>
          </cell>
          <cell r="AE1889">
            <v>0</v>
          </cell>
          <cell r="AF1889">
            <v>0</v>
          </cell>
          <cell r="AG1889">
            <v>0</v>
          </cell>
          <cell r="AH1889">
            <v>0</v>
          </cell>
          <cell r="AI1889">
            <v>0</v>
          </cell>
          <cell r="AJ1889" t="str">
            <v>N</v>
          </cell>
        </row>
        <row r="1890">
          <cell r="A1890" t="str">
            <v>17-01-a</v>
          </cell>
          <cell r="B1890" t="str">
            <v>Formation, dressing and preparing sub-grade in bed</v>
          </cell>
          <cell r="C1890" t="str">
            <v>100 Sft</v>
          </cell>
          <cell r="D1890" t="str">
            <v>468.72</v>
          </cell>
          <cell r="E1890" t="str">
            <v>468.72</v>
          </cell>
          <cell r="F1890" t="str">
            <v>m2</v>
          </cell>
          <cell r="G1890" t="str">
            <v>50.43</v>
          </cell>
          <cell r="H1890">
            <v>50.43</v>
          </cell>
          <cell r="I1890">
            <v>0</v>
          </cell>
          <cell r="J1890">
            <v>0</v>
          </cell>
          <cell r="K1890">
            <v>0</v>
          </cell>
          <cell r="L1890">
            <v>0</v>
          </cell>
          <cell r="M1890">
            <v>0</v>
          </cell>
          <cell r="N1890">
            <v>0</v>
          </cell>
          <cell r="O1890">
            <v>0</v>
          </cell>
          <cell r="P1890">
            <v>0</v>
          </cell>
          <cell r="Q1890">
            <v>0</v>
          </cell>
          <cell r="R1890">
            <v>0</v>
          </cell>
          <cell r="S1890">
            <v>0</v>
          </cell>
          <cell r="T1890">
            <v>0</v>
          </cell>
          <cell r="U1890">
            <v>0</v>
          </cell>
          <cell r="V1890">
            <v>0</v>
          </cell>
          <cell r="W1890">
            <v>0</v>
          </cell>
          <cell r="X1890">
            <v>0</v>
          </cell>
          <cell r="Y1890">
            <v>0</v>
          </cell>
          <cell r="Z1890">
            <v>0</v>
          </cell>
          <cell r="AA1890">
            <v>0</v>
          </cell>
          <cell r="AB1890">
            <v>0</v>
          </cell>
          <cell r="AC1890">
            <v>0</v>
          </cell>
          <cell r="AD1890">
            <v>0</v>
          </cell>
          <cell r="AE1890">
            <v>0</v>
          </cell>
          <cell r="AF1890">
            <v>0</v>
          </cell>
          <cell r="AG1890">
            <v>0</v>
          </cell>
          <cell r="AH1890">
            <v>0</v>
          </cell>
          <cell r="AI1890">
            <v>0</v>
          </cell>
          <cell r="AJ1890" t="str">
            <v>N</v>
          </cell>
        </row>
        <row r="1891">
          <cell r="A1891" t="str">
            <v>17-01-b</v>
          </cell>
          <cell r="B1891" t="str">
            <v>Formation, dressing and preparing sub-grade On slope</v>
          </cell>
          <cell r="C1891" t="str">
            <v>100 Sft</v>
          </cell>
          <cell r="D1891" t="str">
            <v>651.00</v>
          </cell>
          <cell r="E1891" t="str">
            <v>651.00</v>
          </cell>
          <cell r="F1891" t="str">
            <v>m2</v>
          </cell>
          <cell r="G1891" t="str">
            <v>70.05</v>
          </cell>
          <cell r="H1891">
            <v>70.05</v>
          </cell>
          <cell r="I1891">
            <v>0</v>
          </cell>
          <cell r="J1891">
            <v>0</v>
          </cell>
          <cell r="K1891">
            <v>0</v>
          </cell>
          <cell r="L1891">
            <v>0</v>
          </cell>
          <cell r="M1891">
            <v>0</v>
          </cell>
          <cell r="N1891">
            <v>0</v>
          </cell>
          <cell r="O1891">
            <v>0</v>
          </cell>
          <cell r="P1891">
            <v>0</v>
          </cell>
          <cell r="Q1891">
            <v>0</v>
          </cell>
          <cell r="R1891">
            <v>0</v>
          </cell>
          <cell r="S1891">
            <v>0</v>
          </cell>
          <cell r="T1891">
            <v>0</v>
          </cell>
          <cell r="U1891">
            <v>0</v>
          </cell>
          <cell r="V1891">
            <v>0</v>
          </cell>
          <cell r="W1891">
            <v>0</v>
          </cell>
          <cell r="X1891">
            <v>0</v>
          </cell>
          <cell r="Y1891">
            <v>0</v>
          </cell>
          <cell r="Z1891">
            <v>0</v>
          </cell>
          <cell r="AA1891">
            <v>0</v>
          </cell>
          <cell r="AB1891">
            <v>0</v>
          </cell>
          <cell r="AC1891">
            <v>0</v>
          </cell>
          <cell r="AD1891">
            <v>0</v>
          </cell>
          <cell r="AE1891">
            <v>0</v>
          </cell>
          <cell r="AF1891">
            <v>0</v>
          </cell>
          <cell r="AG1891">
            <v>0</v>
          </cell>
          <cell r="AH1891">
            <v>0</v>
          </cell>
          <cell r="AI1891">
            <v>0</v>
          </cell>
          <cell r="AJ1891" t="str">
            <v>N</v>
          </cell>
        </row>
        <row r="1892">
          <cell r="A1892" t="str">
            <v>17-02</v>
          </cell>
          <cell r="B1892" t="str">
            <v>Stabilized layer of cement, sand mortar 1:30 2" thick on slope</v>
          </cell>
          <cell r="C1892" t="str">
            <v>100 Sft</v>
          </cell>
          <cell r="D1892" t="str">
            <v>1,271.00</v>
          </cell>
          <cell r="E1892" t="str">
            <v>2,006.07</v>
          </cell>
          <cell r="F1892" t="str">
            <v>m2</v>
          </cell>
          <cell r="G1892" t="str">
            <v>136.76</v>
          </cell>
          <cell r="H1892">
            <v>215.85</v>
          </cell>
          <cell r="I1892">
            <v>0</v>
          </cell>
          <cell r="J1892">
            <v>0</v>
          </cell>
          <cell r="K1892">
            <v>0.5</v>
          </cell>
          <cell r="L1892" t="str">
            <v>Bags</v>
          </cell>
          <cell r="M1892">
            <v>5.3999999999999999E-2</v>
          </cell>
          <cell r="N1892" t="str">
            <v>Bags</v>
          </cell>
          <cell r="O1892">
            <v>0</v>
          </cell>
          <cell r="P1892">
            <v>0</v>
          </cell>
          <cell r="Q1892">
            <v>0</v>
          </cell>
          <cell r="R1892">
            <v>0</v>
          </cell>
          <cell r="S1892">
            <v>0</v>
          </cell>
          <cell r="T1892">
            <v>0</v>
          </cell>
          <cell r="U1892">
            <v>0</v>
          </cell>
          <cell r="V1892">
            <v>0</v>
          </cell>
          <cell r="W1892">
            <v>0</v>
          </cell>
          <cell r="X1892">
            <v>0</v>
          </cell>
          <cell r="Y1892">
            <v>0</v>
          </cell>
          <cell r="Z1892">
            <v>0</v>
          </cell>
          <cell r="AA1892">
            <v>0</v>
          </cell>
          <cell r="AB1892">
            <v>0</v>
          </cell>
          <cell r="AC1892">
            <v>0</v>
          </cell>
          <cell r="AD1892">
            <v>0</v>
          </cell>
          <cell r="AE1892">
            <v>0</v>
          </cell>
          <cell r="AF1892">
            <v>0</v>
          </cell>
          <cell r="AG1892">
            <v>0</v>
          </cell>
          <cell r="AH1892">
            <v>0</v>
          </cell>
          <cell r="AI1892">
            <v>0.55400000000000005</v>
          </cell>
          <cell r="AJ1892" t="str">
            <v>Y</v>
          </cell>
        </row>
        <row r="1893">
          <cell r="A1893" t="str">
            <v>17-03-a</v>
          </cell>
          <cell r="B1893" t="str">
            <v>1/2" thick plaster of cement, sand motar 1:10 in bed</v>
          </cell>
          <cell r="C1893" t="str">
            <v>100 Sft</v>
          </cell>
          <cell r="D1893" t="str">
            <v>916.98</v>
          </cell>
          <cell r="E1893" t="str">
            <v>1,217.40</v>
          </cell>
          <cell r="F1893" t="str">
            <v>m2</v>
          </cell>
          <cell r="G1893" t="str">
            <v>98.67</v>
          </cell>
          <cell r="H1893">
            <v>130.99</v>
          </cell>
          <cell r="I1893">
            <v>0</v>
          </cell>
          <cell r="J1893">
            <v>0</v>
          </cell>
          <cell r="K1893">
            <v>0.34</v>
          </cell>
          <cell r="L1893" t="str">
            <v>Bags</v>
          </cell>
          <cell r="M1893">
            <v>3.6999999999999998E-2</v>
          </cell>
          <cell r="N1893" t="str">
            <v>Bags</v>
          </cell>
          <cell r="O1893">
            <v>0</v>
          </cell>
          <cell r="P1893">
            <v>0</v>
          </cell>
          <cell r="Q1893">
            <v>0</v>
          </cell>
          <cell r="R1893">
            <v>0</v>
          </cell>
          <cell r="S1893">
            <v>0</v>
          </cell>
          <cell r="T1893">
            <v>0</v>
          </cell>
          <cell r="U1893">
            <v>0</v>
          </cell>
          <cell r="V1893">
            <v>0</v>
          </cell>
          <cell r="W1893">
            <v>0</v>
          </cell>
          <cell r="X1893">
            <v>0</v>
          </cell>
          <cell r="Y1893">
            <v>0</v>
          </cell>
          <cell r="Z1893">
            <v>0</v>
          </cell>
          <cell r="AA1893">
            <v>0</v>
          </cell>
          <cell r="AB1893">
            <v>0</v>
          </cell>
          <cell r="AC1893">
            <v>0</v>
          </cell>
          <cell r="AD1893">
            <v>0</v>
          </cell>
          <cell r="AE1893">
            <v>0</v>
          </cell>
          <cell r="AF1893">
            <v>0</v>
          </cell>
          <cell r="AG1893">
            <v>0</v>
          </cell>
          <cell r="AH1893">
            <v>0</v>
          </cell>
          <cell r="AI1893">
            <v>0.377</v>
          </cell>
          <cell r="AJ1893" t="str">
            <v>Y</v>
          </cell>
        </row>
        <row r="1894">
          <cell r="A1894" t="str">
            <v>17-03-b</v>
          </cell>
          <cell r="B1894" t="str">
            <v>1/2" thick plaster of cement, sand motar 1:10 On slope</v>
          </cell>
          <cell r="C1894" t="str">
            <v>100 Sft</v>
          </cell>
          <cell r="D1894" t="str">
            <v>1,162.50</v>
          </cell>
          <cell r="E1894" t="str">
            <v>1,462.92</v>
          </cell>
          <cell r="F1894" t="str">
            <v>m2</v>
          </cell>
          <cell r="G1894" t="str">
            <v>125.08</v>
          </cell>
          <cell r="H1894">
            <v>157.41</v>
          </cell>
          <cell r="I1894">
            <v>0</v>
          </cell>
          <cell r="J1894">
            <v>0</v>
          </cell>
          <cell r="K1894">
            <v>0.34</v>
          </cell>
          <cell r="L1894" t="str">
            <v>Bags</v>
          </cell>
          <cell r="M1894">
            <v>3.6999999999999998E-2</v>
          </cell>
          <cell r="N1894" t="str">
            <v>Bags</v>
          </cell>
          <cell r="O1894">
            <v>0</v>
          </cell>
          <cell r="P1894">
            <v>0</v>
          </cell>
          <cell r="Q1894">
            <v>0</v>
          </cell>
          <cell r="R1894">
            <v>0</v>
          </cell>
          <cell r="S1894">
            <v>0</v>
          </cell>
          <cell r="T1894">
            <v>0</v>
          </cell>
          <cell r="U1894">
            <v>0</v>
          </cell>
          <cell r="V1894">
            <v>0</v>
          </cell>
          <cell r="W1894">
            <v>0</v>
          </cell>
          <cell r="X1894">
            <v>0</v>
          </cell>
          <cell r="Y1894">
            <v>0</v>
          </cell>
          <cell r="Z1894">
            <v>0</v>
          </cell>
          <cell r="AA1894">
            <v>0</v>
          </cell>
          <cell r="AB1894">
            <v>0</v>
          </cell>
          <cell r="AC1894">
            <v>0</v>
          </cell>
          <cell r="AD1894">
            <v>0</v>
          </cell>
          <cell r="AE1894">
            <v>0</v>
          </cell>
          <cell r="AF1894">
            <v>0</v>
          </cell>
          <cell r="AG1894">
            <v>0</v>
          </cell>
          <cell r="AH1894">
            <v>0</v>
          </cell>
          <cell r="AI1894">
            <v>0.377</v>
          </cell>
          <cell r="AJ1894" t="str">
            <v>Y</v>
          </cell>
        </row>
        <row r="1895">
          <cell r="A1895" t="str">
            <v>17-04-a</v>
          </cell>
          <cell r="B1895" t="str">
            <v>1«" thick plaster of cement, sand mortar 1:6 in bed</v>
          </cell>
          <cell r="C1895" t="str">
            <v>100 Sft</v>
          </cell>
          <cell r="D1895" t="str">
            <v>1,162.50</v>
          </cell>
          <cell r="E1895" t="str">
            <v>2,405.05</v>
          </cell>
          <cell r="F1895" t="str">
            <v>m2</v>
          </cell>
          <cell r="G1895" t="str">
            <v>125.08</v>
          </cell>
          <cell r="H1895">
            <v>258.77999999999997</v>
          </cell>
          <cell r="I1895">
            <v>0</v>
          </cell>
          <cell r="J1895">
            <v>0</v>
          </cell>
          <cell r="K1895">
            <v>1.65</v>
          </cell>
          <cell r="L1895" t="str">
            <v>Bags</v>
          </cell>
          <cell r="M1895">
            <v>0.17799999999999999</v>
          </cell>
          <cell r="N1895" t="str">
            <v>Bags</v>
          </cell>
          <cell r="O1895">
            <v>0</v>
          </cell>
          <cell r="P1895">
            <v>0</v>
          </cell>
          <cell r="Q1895">
            <v>0</v>
          </cell>
          <cell r="R1895">
            <v>0</v>
          </cell>
          <cell r="S1895">
            <v>0</v>
          </cell>
          <cell r="T1895">
            <v>0</v>
          </cell>
          <cell r="U1895">
            <v>0</v>
          </cell>
          <cell r="V1895">
            <v>0</v>
          </cell>
          <cell r="W1895">
            <v>0</v>
          </cell>
          <cell r="X1895">
            <v>0</v>
          </cell>
          <cell r="Y1895">
            <v>0</v>
          </cell>
          <cell r="Z1895">
            <v>0</v>
          </cell>
          <cell r="AA1895">
            <v>0</v>
          </cell>
          <cell r="AB1895">
            <v>0</v>
          </cell>
          <cell r="AC1895">
            <v>0</v>
          </cell>
          <cell r="AD1895">
            <v>0</v>
          </cell>
          <cell r="AE1895">
            <v>0</v>
          </cell>
          <cell r="AF1895">
            <v>0</v>
          </cell>
          <cell r="AG1895">
            <v>0</v>
          </cell>
          <cell r="AH1895">
            <v>0</v>
          </cell>
          <cell r="AI1895">
            <v>1.8279999999999998</v>
          </cell>
          <cell r="AJ1895" t="str">
            <v>Y</v>
          </cell>
        </row>
        <row r="1896">
          <cell r="A1896" t="str">
            <v>17-04-b</v>
          </cell>
          <cell r="B1896" t="str">
            <v>1«" thick plaster of cement, sand mortar 1:6 On slope</v>
          </cell>
          <cell r="C1896" t="str">
            <v>100 Sft</v>
          </cell>
          <cell r="D1896" t="str">
            <v>1,472.50</v>
          </cell>
          <cell r="E1896" t="str">
            <v>2,715.05</v>
          </cell>
          <cell r="F1896" t="str">
            <v>m2</v>
          </cell>
          <cell r="G1896" t="str">
            <v>158.44</v>
          </cell>
          <cell r="H1896">
            <v>292.14</v>
          </cell>
          <cell r="I1896">
            <v>0</v>
          </cell>
          <cell r="J1896">
            <v>0</v>
          </cell>
          <cell r="K1896">
            <v>1.65</v>
          </cell>
          <cell r="L1896" t="str">
            <v>Bags</v>
          </cell>
          <cell r="M1896">
            <v>0.17799999999999999</v>
          </cell>
          <cell r="N1896" t="str">
            <v>Bags</v>
          </cell>
          <cell r="O1896">
            <v>0</v>
          </cell>
          <cell r="P1896">
            <v>0</v>
          </cell>
          <cell r="Q1896">
            <v>0</v>
          </cell>
          <cell r="R1896">
            <v>0</v>
          </cell>
          <cell r="S1896">
            <v>0</v>
          </cell>
          <cell r="T1896">
            <v>0</v>
          </cell>
          <cell r="U1896">
            <v>0</v>
          </cell>
          <cell r="V1896">
            <v>0</v>
          </cell>
          <cell r="W1896">
            <v>0</v>
          </cell>
          <cell r="X1896">
            <v>0</v>
          </cell>
          <cell r="Y1896">
            <v>0</v>
          </cell>
          <cell r="Z1896">
            <v>0</v>
          </cell>
          <cell r="AA1896">
            <v>0</v>
          </cell>
          <cell r="AB1896">
            <v>0</v>
          </cell>
          <cell r="AC1896">
            <v>0</v>
          </cell>
          <cell r="AD1896">
            <v>0</v>
          </cell>
          <cell r="AE1896">
            <v>0</v>
          </cell>
          <cell r="AF1896">
            <v>0</v>
          </cell>
          <cell r="AG1896">
            <v>0</v>
          </cell>
          <cell r="AH1896">
            <v>0</v>
          </cell>
          <cell r="AI1896">
            <v>1.8279999999999998</v>
          </cell>
          <cell r="AJ1896" t="str">
            <v>Y</v>
          </cell>
        </row>
        <row r="1897">
          <cell r="A1897" t="str">
            <v>17-05-a</v>
          </cell>
          <cell r="B1897" t="str">
            <v>3/8" thick plaster of cement, sand mortar 1:3 in bed</v>
          </cell>
          <cell r="C1897" t="str">
            <v>100 Sft</v>
          </cell>
          <cell r="D1897" t="str">
            <v>916.98</v>
          </cell>
          <cell r="E1897" t="str">
            <v>1,388.78</v>
          </cell>
          <cell r="F1897" t="str">
            <v>m2</v>
          </cell>
          <cell r="G1897" t="str">
            <v>98.67</v>
          </cell>
          <cell r="H1897">
            <v>149.43</v>
          </cell>
          <cell r="I1897">
            <v>0</v>
          </cell>
          <cell r="J1897">
            <v>0</v>
          </cell>
          <cell r="K1897">
            <v>0.71</v>
          </cell>
          <cell r="L1897" t="str">
            <v>Bags</v>
          </cell>
          <cell r="M1897">
            <v>7.5999999999999998E-2</v>
          </cell>
          <cell r="N1897" t="str">
            <v>Bags</v>
          </cell>
          <cell r="O1897">
            <v>0</v>
          </cell>
          <cell r="P1897">
            <v>0</v>
          </cell>
          <cell r="Q1897">
            <v>0</v>
          </cell>
          <cell r="R1897">
            <v>0</v>
          </cell>
          <cell r="S1897">
            <v>0</v>
          </cell>
          <cell r="T1897">
            <v>0</v>
          </cell>
          <cell r="U1897">
            <v>0</v>
          </cell>
          <cell r="V1897">
            <v>0</v>
          </cell>
          <cell r="W1897">
            <v>0</v>
          </cell>
          <cell r="X1897">
            <v>0</v>
          </cell>
          <cell r="Y1897">
            <v>0</v>
          </cell>
          <cell r="Z1897">
            <v>0</v>
          </cell>
          <cell r="AA1897">
            <v>0</v>
          </cell>
          <cell r="AB1897">
            <v>0</v>
          </cell>
          <cell r="AC1897">
            <v>0</v>
          </cell>
          <cell r="AD1897">
            <v>0</v>
          </cell>
          <cell r="AE1897">
            <v>0</v>
          </cell>
          <cell r="AF1897">
            <v>0</v>
          </cell>
          <cell r="AG1897">
            <v>0</v>
          </cell>
          <cell r="AH1897">
            <v>0</v>
          </cell>
          <cell r="AI1897">
            <v>0.78599999999999992</v>
          </cell>
          <cell r="AJ1897" t="str">
            <v>Y</v>
          </cell>
        </row>
        <row r="1898">
          <cell r="A1898" t="str">
            <v>17-05-b</v>
          </cell>
          <cell r="B1898" t="str">
            <v>3/8" thick plaster of cement, sand mortar 1:3 On slope</v>
          </cell>
          <cell r="C1898" t="str">
            <v>100 Sft</v>
          </cell>
          <cell r="D1898" t="str">
            <v>1,162.50</v>
          </cell>
          <cell r="E1898" t="str">
            <v>1,634.30</v>
          </cell>
          <cell r="F1898" t="str">
            <v>m2</v>
          </cell>
          <cell r="G1898" t="str">
            <v>125.08</v>
          </cell>
          <cell r="H1898">
            <v>175.85</v>
          </cell>
          <cell r="I1898">
            <v>0</v>
          </cell>
          <cell r="J1898">
            <v>0</v>
          </cell>
          <cell r="K1898">
            <v>0.71</v>
          </cell>
          <cell r="L1898" t="str">
            <v>Bags</v>
          </cell>
          <cell r="M1898">
            <v>7.5999999999999998E-2</v>
          </cell>
          <cell r="N1898" t="str">
            <v>Bags</v>
          </cell>
          <cell r="O1898">
            <v>0</v>
          </cell>
          <cell r="P1898">
            <v>0</v>
          </cell>
          <cell r="Q1898">
            <v>0</v>
          </cell>
          <cell r="R1898">
            <v>0</v>
          </cell>
          <cell r="S1898">
            <v>0</v>
          </cell>
          <cell r="T1898">
            <v>0</v>
          </cell>
          <cell r="U1898">
            <v>0</v>
          </cell>
          <cell r="V1898">
            <v>0</v>
          </cell>
          <cell r="W1898">
            <v>0</v>
          </cell>
          <cell r="X1898">
            <v>0</v>
          </cell>
          <cell r="Y1898">
            <v>0</v>
          </cell>
          <cell r="Z1898">
            <v>0</v>
          </cell>
          <cell r="AA1898">
            <v>0</v>
          </cell>
          <cell r="AB1898">
            <v>0</v>
          </cell>
          <cell r="AC1898">
            <v>0</v>
          </cell>
          <cell r="AD1898">
            <v>0</v>
          </cell>
          <cell r="AE1898">
            <v>0</v>
          </cell>
          <cell r="AF1898">
            <v>0</v>
          </cell>
          <cell r="AG1898">
            <v>0</v>
          </cell>
          <cell r="AH1898">
            <v>0</v>
          </cell>
          <cell r="AI1898">
            <v>0.78599999999999992</v>
          </cell>
          <cell r="AJ1898" t="str">
            <v>Y</v>
          </cell>
        </row>
        <row r="1899">
          <cell r="A1899" t="str">
            <v>17-06-a</v>
          </cell>
          <cell r="B1899" t="str">
            <v>Lining with Brick tiles 12"x6"x2", in c/s mortar 1:6 over a layer of 1/8" thick c/s mortar 1:6 (in bed)</v>
          </cell>
          <cell r="C1899" t="str">
            <v>100 Cft</v>
          </cell>
          <cell r="D1899" t="str">
            <v>4,510.50</v>
          </cell>
          <cell r="E1899" t="str">
            <v>21,653.45</v>
          </cell>
          <cell r="F1899" t="str">
            <v>m3</v>
          </cell>
          <cell r="G1899" t="str">
            <v>1,592.87</v>
          </cell>
          <cell r="H1899">
            <v>7646.85</v>
          </cell>
          <cell r="I1899">
            <v>0</v>
          </cell>
          <cell r="J1899">
            <v>0</v>
          </cell>
          <cell r="K1899">
            <v>3.44</v>
          </cell>
          <cell r="L1899" t="str">
            <v>Bags</v>
          </cell>
          <cell r="M1899">
            <v>1.2150000000000001</v>
          </cell>
          <cell r="N1899" t="str">
            <v>Bags</v>
          </cell>
          <cell r="O1899">
            <v>1200</v>
          </cell>
          <cell r="P1899" t="str">
            <v>Nos.</v>
          </cell>
          <cell r="Q1899">
            <v>423.78</v>
          </cell>
          <cell r="R1899" t="str">
            <v>Nos.</v>
          </cell>
          <cell r="S1899">
            <v>0</v>
          </cell>
          <cell r="T1899">
            <v>0</v>
          </cell>
          <cell r="U1899">
            <v>0</v>
          </cell>
          <cell r="V1899">
            <v>0</v>
          </cell>
          <cell r="W1899">
            <v>0</v>
          </cell>
          <cell r="X1899">
            <v>0</v>
          </cell>
          <cell r="Y1899">
            <v>0</v>
          </cell>
          <cell r="Z1899">
            <v>0</v>
          </cell>
          <cell r="AA1899">
            <v>0</v>
          </cell>
          <cell r="AB1899">
            <v>0</v>
          </cell>
          <cell r="AC1899">
            <v>0</v>
          </cell>
          <cell r="AD1899">
            <v>0</v>
          </cell>
          <cell r="AE1899">
            <v>0</v>
          </cell>
          <cell r="AF1899">
            <v>0</v>
          </cell>
          <cell r="AG1899">
            <v>0</v>
          </cell>
          <cell r="AH1899">
            <v>0</v>
          </cell>
          <cell r="AI1899">
            <v>1628.4349999999999</v>
          </cell>
          <cell r="AJ1899" t="str">
            <v>Y</v>
          </cell>
        </row>
        <row r="1900">
          <cell r="A1900" t="str">
            <v>17-06-b</v>
          </cell>
          <cell r="B1900" t="str">
            <v>Lining with Brick tiles 12"x6"x2", in c/s mortar 1:6 over a layer of 1/8" thick c/s mortar 1:6 (On slope)</v>
          </cell>
          <cell r="C1900" t="str">
            <v>100 Cft</v>
          </cell>
          <cell r="D1900" t="str">
            <v>5,146.00</v>
          </cell>
          <cell r="E1900" t="str">
            <v>22,288.95</v>
          </cell>
          <cell r="F1900" t="str">
            <v>m3</v>
          </cell>
          <cell r="G1900" t="str">
            <v>1,817.29</v>
          </cell>
          <cell r="H1900">
            <v>7871.28</v>
          </cell>
          <cell r="I1900">
            <v>0</v>
          </cell>
          <cell r="J1900">
            <v>0</v>
          </cell>
          <cell r="K1900">
            <v>3.44</v>
          </cell>
          <cell r="L1900" t="str">
            <v>Bags</v>
          </cell>
          <cell r="M1900">
            <v>1.2150000000000001</v>
          </cell>
          <cell r="N1900" t="str">
            <v>Bags</v>
          </cell>
          <cell r="O1900">
            <v>1200</v>
          </cell>
          <cell r="P1900" t="str">
            <v>Nos.</v>
          </cell>
          <cell r="Q1900">
            <v>423.78</v>
          </cell>
          <cell r="R1900" t="str">
            <v>Nos.</v>
          </cell>
          <cell r="S1900">
            <v>0</v>
          </cell>
          <cell r="T1900">
            <v>0</v>
          </cell>
          <cell r="U1900">
            <v>0</v>
          </cell>
          <cell r="V1900">
            <v>0</v>
          </cell>
          <cell r="W1900">
            <v>0</v>
          </cell>
          <cell r="X1900">
            <v>0</v>
          </cell>
          <cell r="Y1900">
            <v>0</v>
          </cell>
          <cell r="Z1900">
            <v>0</v>
          </cell>
          <cell r="AA1900">
            <v>0</v>
          </cell>
          <cell r="AB1900">
            <v>0</v>
          </cell>
          <cell r="AC1900">
            <v>0</v>
          </cell>
          <cell r="AD1900">
            <v>0</v>
          </cell>
          <cell r="AE1900">
            <v>0</v>
          </cell>
          <cell r="AF1900">
            <v>0</v>
          </cell>
          <cell r="AG1900">
            <v>0</v>
          </cell>
          <cell r="AH1900">
            <v>0</v>
          </cell>
          <cell r="AI1900">
            <v>1628.4349999999999</v>
          </cell>
          <cell r="AJ1900" t="str">
            <v>Y</v>
          </cell>
        </row>
        <row r="1901">
          <cell r="A1901" t="str">
            <v>17-07-a</v>
          </cell>
          <cell r="B1901" t="str">
            <v>Lining with Brick tiles 12"x6"x2", in c/s mortar 1:3 over a layer of 1/8" thick c/s mortar 1:3 (in bed)</v>
          </cell>
          <cell r="C1901" t="str">
            <v>100 Cft</v>
          </cell>
          <cell r="D1901" t="str">
            <v>4,510.50</v>
          </cell>
          <cell r="E1901" t="str">
            <v>23,051.63</v>
          </cell>
          <cell r="F1901" t="str">
            <v>m3</v>
          </cell>
          <cell r="G1901" t="str">
            <v>1,592.87</v>
          </cell>
          <cell r="H1901">
            <v>8140.61</v>
          </cell>
          <cell r="I1901">
            <v>0</v>
          </cell>
          <cell r="J1901">
            <v>0</v>
          </cell>
          <cell r="K1901">
            <v>6</v>
          </cell>
          <cell r="L1901" t="str">
            <v>Bags</v>
          </cell>
          <cell r="M1901">
            <v>2.1190000000000002</v>
          </cell>
          <cell r="N1901" t="str">
            <v>Bags</v>
          </cell>
          <cell r="O1901">
            <v>1200</v>
          </cell>
          <cell r="P1901" t="str">
            <v>Nos.</v>
          </cell>
          <cell r="Q1901">
            <v>423.78</v>
          </cell>
          <cell r="R1901" t="str">
            <v>Nos.</v>
          </cell>
          <cell r="S1901">
            <v>0</v>
          </cell>
          <cell r="T1901">
            <v>0</v>
          </cell>
          <cell r="U1901">
            <v>0</v>
          </cell>
          <cell r="V1901">
            <v>0</v>
          </cell>
          <cell r="W1901">
            <v>0</v>
          </cell>
          <cell r="X1901">
            <v>0</v>
          </cell>
          <cell r="Y1901">
            <v>0</v>
          </cell>
          <cell r="Z1901">
            <v>0</v>
          </cell>
          <cell r="AA1901">
            <v>0</v>
          </cell>
          <cell r="AB1901">
            <v>0</v>
          </cell>
          <cell r="AC1901">
            <v>0</v>
          </cell>
          <cell r="AD1901">
            <v>0</v>
          </cell>
          <cell r="AE1901">
            <v>0</v>
          </cell>
          <cell r="AF1901">
            <v>0</v>
          </cell>
          <cell r="AG1901">
            <v>0</v>
          </cell>
          <cell r="AH1901">
            <v>0</v>
          </cell>
          <cell r="AI1901">
            <v>1631.8989999999999</v>
          </cell>
          <cell r="AJ1901" t="str">
            <v>Y</v>
          </cell>
        </row>
        <row r="1902">
          <cell r="A1902" t="str">
            <v>17-07-b</v>
          </cell>
          <cell r="B1902" t="str">
            <v>Lining with Brick tiles 12"x6"x2", in c/s mortar 1:3 over a layer of 1/8" thick c/s mortar 1:3 (On slope)</v>
          </cell>
          <cell r="C1902" t="str">
            <v>100 Cft</v>
          </cell>
          <cell r="D1902" t="str">
            <v>5,146.00</v>
          </cell>
          <cell r="E1902" t="str">
            <v>23,687.13</v>
          </cell>
          <cell r="F1902" t="str">
            <v>m3</v>
          </cell>
          <cell r="G1902" t="str">
            <v>1,817.29</v>
          </cell>
          <cell r="H1902">
            <v>8365.0400000000009</v>
          </cell>
          <cell r="I1902">
            <v>0</v>
          </cell>
          <cell r="J1902">
            <v>0</v>
          </cell>
          <cell r="K1902">
            <v>6</v>
          </cell>
          <cell r="L1902" t="str">
            <v>Bags</v>
          </cell>
          <cell r="M1902">
            <v>2.1190000000000002</v>
          </cell>
          <cell r="N1902" t="str">
            <v>Bags</v>
          </cell>
          <cell r="O1902">
            <v>1200</v>
          </cell>
          <cell r="P1902" t="str">
            <v>Nos.</v>
          </cell>
          <cell r="Q1902">
            <v>423.78</v>
          </cell>
          <cell r="R1902" t="str">
            <v>Nos.</v>
          </cell>
          <cell r="S1902">
            <v>0</v>
          </cell>
          <cell r="T1902">
            <v>0</v>
          </cell>
          <cell r="U1902">
            <v>0</v>
          </cell>
          <cell r="V1902">
            <v>0</v>
          </cell>
          <cell r="W1902">
            <v>0</v>
          </cell>
          <cell r="X1902">
            <v>0</v>
          </cell>
          <cell r="Y1902">
            <v>0</v>
          </cell>
          <cell r="Z1902">
            <v>0</v>
          </cell>
          <cell r="AA1902">
            <v>0</v>
          </cell>
          <cell r="AB1902">
            <v>0</v>
          </cell>
          <cell r="AC1902">
            <v>0</v>
          </cell>
          <cell r="AD1902">
            <v>0</v>
          </cell>
          <cell r="AE1902">
            <v>0</v>
          </cell>
          <cell r="AF1902">
            <v>0</v>
          </cell>
          <cell r="AG1902">
            <v>0</v>
          </cell>
          <cell r="AH1902">
            <v>0</v>
          </cell>
          <cell r="AI1902">
            <v>1631.8989999999999</v>
          </cell>
          <cell r="AJ1902" t="str">
            <v>Y</v>
          </cell>
        </row>
        <row r="1903">
          <cell r="A1903" t="str">
            <v>17-08-a</v>
          </cell>
          <cell r="B1903" t="str">
            <v>Lining with bricks 9"x4.5"x3" (First Class) in c/s mort. 1:6 ove a layer of 1/8" thick c/s mortar 1:6 (in bed)</v>
          </cell>
          <cell r="C1903" t="str">
            <v>100 Cft</v>
          </cell>
          <cell r="D1903" t="str">
            <v>4,510.50</v>
          </cell>
          <cell r="E1903" t="str">
            <v>17,751.20</v>
          </cell>
          <cell r="F1903" t="str">
            <v>m3</v>
          </cell>
          <cell r="G1903" t="str">
            <v>1,592.87</v>
          </cell>
          <cell r="H1903">
            <v>6268.78</v>
          </cell>
          <cell r="I1903">
            <v>0</v>
          </cell>
          <cell r="J1903">
            <v>0</v>
          </cell>
          <cell r="K1903">
            <v>3.44</v>
          </cell>
          <cell r="L1903" t="str">
            <v>Bags</v>
          </cell>
          <cell r="M1903">
            <v>1.2150000000000001</v>
          </cell>
          <cell r="N1903" t="str">
            <v>Bags</v>
          </cell>
          <cell r="O1903">
            <v>1350</v>
          </cell>
          <cell r="P1903" t="str">
            <v>Nos.</v>
          </cell>
          <cell r="Q1903">
            <v>476.75</v>
          </cell>
          <cell r="R1903" t="str">
            <v>Nos.</v>
          </cell>
          <cell r="S1903">
            <v>0</v>
          </cell>
          <cell r="T1903">
            <v>0</v>
          </cell>
          <cell r="U1903">
            <v>0</v>
          </cell>
          <cell r="V1903">
            <v>0</v>
          </cell>
          <cell r="W1903">
            <v>0</v>
          </cell>
          <cell r="X1903">
            <v>0</v>
          </cell>
          <cell r="Y1903">
            <v>0</v>
          </cell>
          <cell r="Z1903">
            <v>0</v>
          </cell>
          <cell r="AA1903">
            <v>0</v>
          </cell>
          <cell r="AB1903">
            <v>0</v>
          </cell>
          <cell r="AC1903">
            <v>0</v>
          </cell>
          <cell r="AD1903">
            <v>0</v>
          </cell>
          <cell r="AE1903">
            <v>0</v>
          </cell>
          <cell r="AF1903">
            <v>0</v>
          </cell>
          <cell r="AG1903">
            <v>0</v>
          </cell>
          <cell r="AH1903">
            <v>0</v>
          </cell>
          <cell r="AI1903">
            <v>1831.405</v>
          </cell>
          <cell r="AJ1903" t="str">
            <v>Y</v>
          </cell>
        </row>
        <row r="1904">
          <cell r="A1904" t="str">
            <v>17-08-b</v>
          </cell>
          <cell r="B1904" t="str">
            <v>Lining with bricks 9"x4.5"x3" (First Class), in c/s mort. 1:6 over a layer of 1/8" thick c/s mortar 1:6 (On slope)</v>
          </cell>
          <cell r="C1904" t="str">
            <v>100 Cft</v>
          </cell>
          <cell r="D1904" t="str">
            <v>5,146.00</v>
          </cell>
          <cell r="E1904" t="str">
            <v>18,386.70</v>
          </cell>
          <cell r="F1904" t="str">
            <v>m3</v>
          </cell>
          <cell r="G1904" t="str">
            <v>1,817.29</v>
          </cell>
          <cell r="H1904">
            <v>6493.21</v>
          </cell>
          <cell r="I1904">
            <v>0</v>
          </cell>
          <cell r="J1904">
            <v>0</v>
          </cell>
          <cell r="K1904">
            <v>3.44</v>
          </cell>
          <cell r="L1904" t="str">
            <v>Bags</v>
          </cell>
          <cell r="M1904">
            <v>1.2150000000000001</v>
          </cell>
          <cell r="N1904" t="str">
            <v>Bags</v>
          </cell>
          <cell r="O1904">
            <v>1350</v>
          </cell>
          <cell r="P1904" t="str">
            <v>Nos.</v>
          </cell>
          <cell r="Q1904">
            <v>476.75</v>
          </cell>
          <cell r="R1904" t="str">
            <v>Nos.</v>
          </cell>
          <cell r="S1904">
            <v>0</v>
          </cell>
          <cell r="T1904">
            <v>0</v>
          </cell>
          <cell r="U1904">
            <v>0</v>
          </cell>
          <cell r="V1904">
            <v>0</v>
          </cell>
          <cell r="W1904">
            <v>0</v>
          </cell>
          <cell r="X1904">
            <v>0</v>
          </cell>
          <cell r="Y1904">
            <v>0</v>
          </cell>
          <cell r="Z1904">
            <v>0</v>
          </cell>
          <cell r="AA1904">
            <v>0</v>
          </cell>
          <cell r="AB1904">
            <v>0</v>
          </cell>
          <cell r="AC1904">
            <v>0</v>
          </cell>
          <cell r="AD1904">
            <v>0</v>
          </cell>
          <cell r="AE1904">
            <v>0</v>
          </cell>
          <cell r="AF1904">
            <v>0</v>
          </cell>
          <cell r="AG1904">
            <v>0</v>
          </cell>
          <cell r="AH1904">
            <v>0</v>
          </cell>
          <cell r="AI1904">
            <v>1831.405</v>
          </cell>
          <cell r="AJ1904" t="str">
            <v>Y</v>
          </cell>
        </row>
        <row r="1905">
          <cell r="A1905" t="str">
            <v>17-09-a</v>
          </cell>
          <cell r="B1905" t="str">
            <v>Lining with bricks 9"x4.5"x3" (First Class), in c/s mort. 1:3 over a layer of 1/8" thick c/s mortar 1:3 (in bed)</v>
          </cell>
          <cell r="C1905" t="str">
            <v>100 Cft</v>
          </cell>
          <cell r="D1905" t="str">
            <v>4,510.50</v>
          </cell>
          <cell r="E1905" t="str">
            <v>19,149.38</v>
          </cell>
          <cell r="F1905" t="str">
            <v>m3</v>
          </cell>
          <cell r="G1905" t="str">
            <v>1,592.87</v>
          </cell>
          <cell r="H1905">
            <v>6762.55</v>
          </cell>
          <cell r="I1905">
            <v>0</v>
          </cell>
          <cell r="J1905">
            <v>0</v>
          </cell>
          <cell r="K1905">
            <v>6</v>
          </cell>
          <cell r="L1905" t="str">
            <v>Bags</v>
          </cell>
          <cell r="M1905">
            <v>2.1190000000000002</v>
          </cell>
          <cell r="N1905" t="str">
            <v>Bags</v>
          </cell>
          <cell r="O1905">
            <v>1350</v>
          </cell>
          <cell r="P1905" t="str">
            <v>Nos.</v>
          </cell>
          <cell r="Q1905">
            <v>476.75</v>
          </cell>
          <cell r="R1905" t="str">
            <v>Nos.</v>
          </cell>
          <cell r="S1905">
            <v>0</v>
          </cell>
          <cell r="T1905">
            <v>0</v>
          </cell>
          <cell r="U1905">
            <v>0</v>
          </cell>
          <cell r="V1905">
            <v>0</v>
          </cell>
          <cell r="W1905">
            <v>0</v>
          </cell>
          <cell r="X1905">
            <v>0</v>
          </cell>
          <cell r="Y1905">
            <v>0</v>
          </cell>
          <cell r="Z1905">
            <v>0</v>
          </cell>
          <cell r="AA1905">
            <v>0</v>
          </cell>
          <cell r="AB1905">
            <v>0</v>
          </cell>
          <cell r="AC1905">
            <v>0</v>
          </cell>
          <cell r="AD1905">
            <v>0</v>
          </cell>
          <cell r="AE1905">
            <v>0</v>
          </cell>
          <cell r="AF1905">
            <v>0</v>
          </cell>
          <cell r="AG1905">
            <v>0</v>
          </cell>
          <cell r="AH1905">
            <v>0</v>
          </cell>
          <cell r="AI1905">
            <v>1834.8689999999999</v>
          </cell>
          <cell r="AJ1905" t="str">
            <v>Y</v>
          </cell>
        </row>
        <row r="1906">
          <cell r="A1906" t="str">
            <v>17-09-b</v>
          </cell>
          <cell r="B1906" t="str">
            <v>Lining with bricks 9"x4.5"x3" (First Class), in c/s mort. 1:3 over a layer of 1/8" thick c/s mortar 1:3 (On slope)</v>
          </cell>
          <cell r="C1906" t="str">
            <v>100 Cft</v>
          </cell>
          <cell r="D1906" t="str">
            <v>5,146.00</v>
          </cell>
          <cell r="E1906" t="str">
            <v>19,784.88</v>
          </cell>
          <cell r="F1906" t="str">
            <v>m3</v>
          </cell>
          <cell r="G1906" t="str">
            <v>1,817.29</v>
          </cell>
          <cell r="H1906">
            <v>6986.97</v>
          </cell>
          <cell r="I1906">
            <v>0</v>
          </cell>
          <cell r="J1906">
            <v>0</v>
          </cell>
          <cell r="K1906">
            <v>6</v>
          </cell>
          <cell r="L1906" t="str">
            <v>Bags</v>
          </cell>
          <cell r="M1906">
            <v>2.1190000000000002</v>
          </cell>
          <cell r="N1906" t="str">
            <v>Bags</v>
          </cell>
          <cell r="O1906">
            <v>1350</v>
          </cell>
          <cell r="P1906" t="str">
            <v>Nos.</v>
          </cell>
          <cell r="Q1906">
            <v>476.75</v>
          </cell>
          <cell r="R1906" t="str">
            <v>Nos.</v>
          </cell>
          <cell r="S1906">
            <v>0</v>
          </cell>
          <cell r="T1906">
            <v>0</v>
          </cell>
          <cell r="U1906">
            <v>0</v>
          </cell>
          <cell r="V1906">
            <v>0</v>
          </cell>
          <cell r="W1906">
            <v>0</v>
          </cell>
          <cell r="X1906">
            <v>0</v>
          </cell>
          <cell r="Y1906">
            <v>0</v>
          </cell>
          <cell r="Z1906">
            <v>0</v>
          </cell>
          <cell r="AA1906">
            <v>0</v>
          </cell>
          <cell r="AB1906">
            <v>0</v>
          </cell>
          <cell r="AC1906">
            <v>0</v>
          </cell>
          <cell r="AD1906">
            <v>0</v>
          </cell>
          <cell r="AE1906">
            <v>0</v>
          </cell>
          <cell r="AF1906">
            <v>0</v>
          </cell>
          <cell r="AG1906">
            <v>0</v>
          </cell>
          <cell r="AH1906">
            <v>0</v>
          </cell>
          <cell r="AI1906">
            <v>1834.8689999999999</v>
          </cell>
          <cell r="AJ1906" t="str">
            <v>Y</v>
          </cell>
        </row>
        <row r="1907">
          <cell r="A1907" t="str">
            <v>17-10-a-01</v>
          </cell>
          <cell r="B1907" t="str">
            <v>4" thick PCC lining, using washed screened &amp; graded stone aggregate : in bed : Ratio 1:2:4</v>
          </cell>
          <cell r="C1907" t="str">
            <v>100 Cft</v>
          </cell>
          <cell r="D1907" t="str">
            <v>3,627.00</v>
          </cell>
          <cell r="E1907" t="str">
            <v>18,295.52</v>
          </cell>
          <cell r="F1907" t="str">
            <v>m3</v>
          </cell>
          <cell r="G1907" t="str">
            <v>1,280.86</v>
          </cell>
          <cell r="H1907">
            <v>6461.01</v>
          </cell>
          <cell r="I1907">
            <v>0</v>
          </cell>
          <cell r="J1907">
            <v>0</v>
          </cell>
          <cell r="K1907">
            <v>17.62</v>
          </cell>
          <cell r="L1907" t="str">
            <v>Bags</v>
          </cell>
          <cell r="M1907">
            <v>6.2220000000000004</v>
          </cell>
          <cell r="N1907" t="str">
            <v>Bags</v>
          </cell>
          <cell r="O1907">
            <v>0</v>
          </cell>
          <cell r="P1907">
            <v>0</v>
          </cell>
          <cell r="Q1907">
            <v>0</v>
          </cell>
          <cell r="R1907">
            <v>0</v>
          </cell>
          <cell r="S1907">
            <v>0</v>
          </cell>
          <cell r="T1907">
            <v>0</v>
          </cell>
          <cell r="U1907">
            <v>0</v>
          </cell>
          <cell r="V1907">
            <v>0</v>
          </cell>
          <cell r="W1907">
            <v>0</v>
          </cell>
          <cell r="X1907">
            <v>0</v>
          </cell>
          <cell r="Y1907">
            <v>0</v>
          </cell>
          <cell r="Z1907">
            <v>0</v>
          </cell>
          <cell r="AA1907">
            <v>0</v>
          </cell>
          <cell r="AB1907">
            <v>0</v>
          </cell>
          <cell r="AC1907">
            <v>0</v>
          </cell>
          <cell r="AD1907">
            <v>0</v>
          </cell>
          <cell r="AE1907">
            <v>0</v>
          </cell>
          <cell r="AF1907">
            <v>0</v>
          </cell>
          <cell r="AG1907">
            <v>0</v>
          </cell>
          <cell r="AH1907">
            <v>0</v>
          </cell>
          <cell r="AI1907">
            <v>23.842000000000002</v>
          </cell>
          <cell r="AJ1907" t="str">
            <v>Y</v>
          </cell>
        </row>
        <row r="1908">
          <cell r="A1908" t="str">
            <v>17-10-a-02</v>
          </cell>
          <cell r="B1908" t="str">
            <v>4" thick PCC lining, using washed screened &amp; graded stone aggregate : in bed : Ratio 1:3:6</v>
          </cell>
          <cell r="C1908" t="str">
            <v>100 Cft</v>
          </cell>
          <cell r="D1908" t="str">
            <v>3,627.00</v>
          </cell>
          <cell r="E1908" t="str">
            <v>15,833.48</v>
          </cell>
          <cell r="F1908" t="str">
            <v>m3</v>
          </cell>
          <cell r="G1908" t="str">
            <v>1,280.86</v>
          </cell>
          <cell r="H1908">
            <v>5591.55</v>
          </cell>
          <cell r="I1908">
            <v>0</v>
          </cell>
          <cell r="J1908">
            <v>0</v>
          </cell>
          <cell r="K1908">
            <v>13</v>
          </cell>
          <cell r="L1908" t="str">
            <v>Bags</v>
          </cell>
          <cell r="M1908">
            <v>4.5910000000000002</v>
          </cell>
          <cell r="N1908" t="str">
            <v>Bags</v>
          </cell>
          <cell r="O1908">
            <v>0</v>
          </cell>
          <cell r="P1908">
            <v>0</v>
          </cell>
          <cell r="Q1908">
            <v>0</v>
          </cell>
          <cell r="R1908">
            <v>0</v>
          </cell>
          <cell r="S1908">
            <v>0</v>
          </cell>
          <cell r="T1908">
            <v>0</v>
          </cell>
          <cell r="U1908">
            <v>0</v>
          </cell>
          <cell r="V1908">
            <v>0</v>
          </cell>
          <cell r="W1908">
            <v>0</v>
          </cell>
          <cell r="X1908">
            <v>0</v>
          </cell>
          <cell r="Y1908">
            <v>0</v>
          </cell>
          <cell r="Z1908">
            <v>0</v>
          </cell>
          <cell r="AA1908">
            <v>0</v>
          </cell>
          <cell r="AB1908">
            <v>0</v>
          </cell>
          <cell r="AC1908">
            <v>0</v>
          </cell>
          <cell r="AD1908">
            <v>0</v>
          </cell>
          <cell r="AE1908">
            <v>0</v>
          </cell>
          <cell r="AF1908">
            <v>0</v>
          </cell>
          <cell r="AG1908">
            <v>0</v>
          </cell>
          <cell r="AH1908">
            <v>0</v>
          </cell>
          <cell r="AI1908">
            <v>17.591000000000001</v>
          </cell>
          <cell r="AJ1908" t="str">
            <v>Y</v>
          </cell>
        </row>
        <row r="1909">
          <cell r="A1909" t="str">
            <v>17-10-a-03</v>
          </cell>
          <cell r="B1909" t="str">
            <v>4" thick PCC lining, using washed screened &amp; graded stone aggregate : in bed : Ratio 1:4:8</v>
          </cell>
          <cell r="C1909" t="str">
            <v>100 Cft</v>
          </cell>
          <cell r="D1909" t="str">
            <v>3,627.00</v>
          </cell>
          <cell r="E1909" t="str">
            <v>13,729.29</v>
          </cell>
          <cell r="F1909" t="str">
            <v>m3</v>
          </cell>
          <cell r="G1909" t="str">
            <v>1,280.86</v>
          </cell>
          <cell r="H1909">
            <v>4848.46</v>
          </cell>
          <cell r="I1909">
            <v>0</v>
          </cell>
          <cell r="J1909">
            <v>0</v>
          </cell>
          <cell r="K1909">
            <v>9</v>
          </cell>
          <cell r="L1909" t="str">
            <v>Bags</v>
          </cell>
          <cell r="M1909">
            <v>3.1779999999999999</v>
          </cell>
          <cell r="N1909" t="str">
            <v>Bags</v>
          </cell>
          <cell r="O1909">
            <v>0</v>
          </cell>
          <cell r="P1909">
            <v>0</v>
          </cell>
          <cell r="Q1909">
            <v>0</v>
          </cell>
          <cell r="R1909">
            <v>0</v>
          </cell>
          <cell r="S1909">
            <v>0</v>
          </cell>
          <cell r="T1909">
            <v>0</v>
          </cell>
          <cell r="U1909">
            <v>0</v>
          </cell>
          <cell r="V1909">
            <v>0</v>
          </cell>
          <cell r="W1909">
            <v>0</v>
          </cell>
          <cell r="X1909">
            <v>0</v>
          </cell>
          <cell r="Y1909">
            <v>0</v>
          </cell>
          <cell r="Z1909">
            <v>0</v>
          </cell>
          <cell r="AA1909">
            <v>0</v>
          </cell>
          <cell r="AB1909">
            <v>0</v>
          </cell>
          <cell r="AC1909">
            <v>0</v>
          </cell>
          <cell r="AD1909">
            <v>0</v>
          </cell>
          <cell r="AE1909">
            <v>0</v>
          </cell>
          <cell r="AF1909">
            <v>0</v>
          </cell>
          <cell r="AG1909">
            <v>0</v>
          </cell>
          <cell r="AH1909">
            <v>0</v>
          </cell>
          <cell r="AI1909">
            <v>12.178000000000001</v>
          </cell>
          <cell r="AJ1909" t="str">
            <v>Y</v>
          </cell>
        </row>
        <row r="1910">
          <cell r="A1910" t="str">
            <v>17-10-b-01</v>
          </cell>
          <cell r="B1910" t="str">
            <v>4" thick PCC lining, using washed screened &amp; graded stone aggregate : On slope : Ratio 1:2:4</v>
          </cell>
          <cell r="C1910" t="str">
            <v>100 Cft</v>
          </cell>
          <cell r="D1910" t="str">
            <v>4,262.50</v>
          </cell>
          <cell r="E1910" t="str">
            <v>18,931.02</v>
          </cell>
          <cell r="F1910" t="str">
            <v>m3</v>
          </cell>
          <cell r="G1910" t="str">
            <v>1,505.29</v>
          </cell>
          <cell r="H1910">
            <v>6685.43</v>
          </cell>
          <cell r="I1910">
            <v>0</v>
          </cell>
          <cell r="J1910">
            <v>0</v>
          </cell>
          <cell r="K1910">
            <v>17.62</v>
          </cell>
          <cell r="L1910" t="str">
            <v>Bags</v>
          </cell>
          <cell r="M1910">
            <v>6.2220000000000004</v>
          </cell>
          <cell r="N1910" t="str">
            <v>Bags</v>
          </cell>
          <cell r="O1910">
            <v>0</v>
          </cell>
          <cell r="P1910">
            <v>0</v>
          </cell>
          <cell r="Q1910">
            <v>0</v>
          </cell>
          <cell r="R1910">
            <v>0</v>
          </cell>
          <cell r="S1910">
            <v>0</v>
          </cell>
          <cell r="T1910">
            <v>0</v>
          </cell>
          <cell r="U1910">
            <v>0</v>
          </cell>
          <cell r="V1910">
            <v>0</v>
          </cell>
          <cell r="W1910">
            <v>0</v>
          </cell>
          <cell r="X1910">
            <v>0</v>
          </cell>
          <cell r="Y1910">
            <v>0</v>
          </cell>
          <cell r="Z1910">
            <v>0</v>
          </cell>
          <cell r="AA1910">
            <v>0</v>
          </cell>
          <cell r="AB1910">
            <v>0</v>
          </cell>
          <cell r="AC1910">
            <v>0</v>
          </cell>
          <cell r="AD1910">
            <v>0</v>
          </cell>
          <cell r="AE1910">
            <v>0</v>
          </cell>
          <cell r="AF1910">
            <v>0</v>
          </cell>
          <cell r="AG1910">
            <v>0</v>
          </cell>
          <cell r="AH1910">
            <v>0</v>
          </cell>
          <cell r="AI1910">
            <v>23.842000000000002</v>
          </cell>
          <cell r="AJ1910" t="str">
            <v>Y</v>
          </cell>
        </row>
        <row r="1911">
          <cell r="A1911" t="str">
            <v>17-10-b-02</v>
          </cell>
          <cell r="B1911" t="str">
            <v>4" thick PCC lining, using washed screened &amp; graded stone aggregate : On slope : Ratio 1:3:6</v>
          </cell>
          <cell r="C1911" t="str">
            <v>100 Cft</v>
          </cell>
          <cell r="D1911" t="str">
            <v>4,262.50</v>
          </cell>
          <cell r="E1911" t="str">
            <v>16,468.98</v>
          </cell>
          <cell r="F1911" t="str">
            <v>m3</v>
          </cell>
          <cell r="G1911" t="str">
            <v>1,505.29</v>
          </cell>
          <cell r="H1911">
            <v>5815.97</v>
          </cell>
          <cell r="I1911">
            <v>0</v>
          </cell>
          <cell r="J1911">
            <v>0</v>
          </cell>
          <cell r="K1911">
            <v>13</v>
          </cell>
          <cell r="L1911" t="str">
            <v>Bags</v>
          </cell>
          <cell r="M1911">
            <v>4.5910000000000002</v>
          </cell>
          <cell r="N1911" t="str">
            <v>Bags</v>
          </cell>
          <cell r="O1911">
            <v>0</v>
          </cell>
          <cell r="P1911">
            <v>0</v>
          </cell>
          <cell r="Q1911">
            <v>0</v>
          </cell>
          <cell r="R1911">
            <v>0</v>
          </cell>
          <cell r="S1911">
            <v>0</v>
          </cell>
          <cell r="T1911">
            <v>0</v>
          </cell>
          <cell r="U1911">
            <v>0</v>
          </cell>
          <cell r="V1911">
            <v>0</v>
          </cell>
          <cell r="W1911">
            <v>0</v>
          </cell>
          <cell r="X1911">
            <v>0</v>
          </cell>
          <cell r="Y1911">
            <v>0</v>
          </cell>
          <cell r="Z1911">
            <v>0</v>
          </cell>
          <cell r="AA1911">
            <v>0</v>
          </cell>
          <cell r="AB1911">
            <v>0</v>
          </cell>
          <cell r="AC1911">
            <v>0</v>
          </cell>
          <cell r="AD1911">
            <v>0</v>
          </cell>
          <cell r="AE1911">
            <v>0</v>
          </cell>
          <cell r="AF1911">
            <v>0</v>
          </cell>
          <cell r="AG1911">
            <v>0</v>
          </cell>
          <cell r="AH1911">
            <v>0</v>
          </cell>
          <cell r="AI1911">
            <v>17.591000000000001</v>
          </cell>
          <cell r="AJ1911" t="str">
            <v>Y</v>
          </cell>
        </row>
        <row r="1912">
          <cell r="A1912" t="str">
            <v>17-10-b-03</v>
          </cell>
          <cell r="B1912" t="str">
            <v>4" thick PCC lining, using washed screened &amp; graded stone aggregate : On slope : Ratio 1:4:8</v>
          </cell>
          <cell r="C1912" t="str">
            <v>100 Cft</v>
          </cell>
          <cell r="D1912" t="str">
            <v>4,262.50</v>
          </cell>
          <cell r="E1912" t="str">
            <v>14,364.79</v>
          </cell>
          <cell r="F1912" t="str">
            <v>m3</v>
          </cell>
          <cell r="G1912" t="str">
            <v>1,505.29</v>
          </cell>
          <cell r="H1912">
            <v>5072.88</v>
          </cell>
          <cell r="I1912">
            <v>0</v>
          </cell>
          <cell r="J1912">
            <v>0</v>
          </cell>
          <cell r="K1912">
            <v>9</v>
          </cell>
          <cell r="L1912" t="str">
            <v>Bags</v>
          </cell>
          <cell r="M1912">
            <v>3.1779999999999999</v>
          </cell>
          <cell r="N1912" t="str">
            <v>Bags</v>
          </cell>
          <cell r="O1912">
            <v>0</v>
          </cell>
          <cell r="P1912">
            <v>0</v>
          </cell>
          <cell r="Q1912">
            <v>0</v>
          </cell>
          <cell r="R1912">
            <v>0</v>
          </cell>
          <cell r="S1912">
            <v>0</v>
          </cell>
          <cell r="T1912">
            <v>0</v>
          </cell>
          <cell r="U1912">
            <v>0</v>
          </cell>
          <cell r="V1912">
            <v>0</v>
          </cell>
          <cell r="W1912">
            <v>0</v>
          </cell>
          <cell r="X1912">
            <v>0</v>
          </cell>
          <cell r="Y1912">
            <v>0</v>
          </cell>
          <cell r="Z1912">
            <v>0</v>
          </cell>
          <cell r="AA1912">
            <v>0</v>
          </cell>
          <cell r="AB1912">
            <v>0</v>
          </cell>
          <cell r="AC1912">
            <v>0</v>
          </cell>
          <cell r="AD1912">
            <v>0</v>
          </cell>
          <cell r="AE1912">
            <v>0</v>
          </cell>
          <cell r="AF1912">
            <v>0</v>
          </cell>
          <cell r="AG1912">
            <v>0</v>
          </cell>
          <cell r="AH1912">
            <v>0</v>
          </cell>
          <cell r="AI1912">
            <v>12.178000000000001</v>
          </cell>
          <cell r="AJ1912" t="str">
            <v>Y</v>
          </cell>
        </row>
        <row r="1913">
          <cell r="A1913" t="str">
            <v>17-11-a</v>
          </cell>
          <cell r="B1913" t="str">
            <v>Providing and Laying PCC SEGMENTS in PRECAST Lining (PARABOLA TYPE) TYPE A</v>
          </cell>
          <cell r="C1913" t="str">
            <v>Rft</v>
          </cell>
          <cell r="D1913" t="str">
            <v>178.87</v>
          </cell>
          <cell r="E1913" t="str">
            <v>679.82</v>
          </cell>
          <cell r="F1913" t="str">
            <v>m</v>
          </cell>
          <cell r="G1913" t="str">
            <v>586.84</v>
          </cell>
          <cell r="H1913">
            <v>2230.37</v>
          </cell>
          <cell r="I1913">
            <v>0</v>
          </cell>
          <cell r="J1913">
            <v>0</v>
          </cell>
          <cell r="K1913">
            <v>0.625</v>
          </cell>
          <cell r="L1913" t="str">
            <v>Bags</v>
          </cell>
          <cell r="M1913">
            <v>2.0510000000000002</v>
          </cell>
          <cell r="N1913" t="str">
            <v>Bags</v>
          </cell>
          <cell r="O1913">
            <v>0</v>
          </cell>
          <cell r="P1913">
            <v>0</v>
          </cell>
          <cell r="Q1913">
            <v>0</v>
          </cell>
          <cell r="R1913">
            <v>0</v>
          </cell>
          <cell r="S1913">
            <v>0</v>
          </cell>
          <cell r="T1913">
            <v>0</v>
          </cell>
          <cell r="U1913">
            <v>0</v>
          </cell>
          <cell r="V1913">
            <v>0</v>
          </cell>
          <cell r="W1913">
            <v>0</v>
          </cell>
          <cell r="X1913">
            <v>0</v>
          </cell>
          <cell r="Y1913">
            <v>0</v>
          </cell>
          <cell r="Z1913">
            <v>0</v>
          </cell>
          <cell r="AA1913">
            <v>0</v>
          </cell>
          <cell r="AB1913">
            <v>0</v>
          </cell>
          <cell r="AC1913">
            <v>0</v>
          </cell>
          <cell r="AD1913">
            <v>0</v>
          </cell>
          <cell r="AE1913">
            <v>0</v>
          </cell>
          <cell r="AF1913">
            <v>0</v>
          </cell>
          <cell r="AG1913">
            <v>0</v>
          </cell>
          <cell r="AH1913">
            <v>0</v>
          </cell>
          <cell r="AI1913">
            <v>2.6760000000000002</v>
          </cell>
          <cell r="AJ1913" t="str">
            <v>Y</v>
          </cell>
        </row>
        <row r="1914">
          <cell r="A1914" t="str">
            <v>17-11-b</v>
          </cell>
          <cell r="B1914" t="str">
            <v>PROVIDinG AND LAYin PCC SEGMENTS in PRECAST Lining (PARABOLA TYPE) TYPE B</v>
          </cell>
          <cell r="C1914" t="str">
            <v>Rft</v>
          </cell>
          <cell r="D1914" t="str">
            <v>119.25</v>
          </cell>
          <cell r="E1914" t="str">
            <v>335.84</v>
          </cell>
          <cell r="F1914" t="str">
            <v>m</v>
          </cell>
          <cell r="G1914" t="str">
            <v>391.23</v>
          </cell>
          <cell r="H1914">
            <v>1101.8399999999999</v>
          </cell>
          <cell r="I1914">
            <v>0</v>
          </cell>
          <cell r="J1914">
            <v>0</v>
          </cell>
          <cell r="K1914">
            <v>0.25</v>
          </cell>
          <cell r="L1914" t="str">
            <v>Bags</v>
          </cell>
          <cell r="M1914">
            <v>0.82</v>
          </cell>
          <cell r="N1914" t="str">
            <v>Bags</v>
          </cell>
          <cell r="O1914">
            <v>0</v>
          </cell>
          <cell r="P1914">
            <v>0</v>
          </cell>
          <cell r="Q1914">
            <v>0</v>
          </cell>
          <cell r="R1914">
            <v>0</v>
          </cell>
          <cell r="S1914">
            <v>0</v>
          </cell>
          <cell r="T1914">
            <v>0</v>
          </cell>
          <cell r="U1914">
            <v>0</v>
          </cell>
          <cell r="V1914">
            <v>0</v>
          </cell>
          <cell r="W1914">
            <v>0</v>
          </cell>
          <cell r="X1914">
            <v>0</v>
          </cell>
          <cell r="Y1914">
            <v>0</v>
          </cell>
          <cell r="Z1914">
            <v>0</v>
          </cell>
          <cell r="AA1914">
            <v>0</v>
          </cell>
          <cell r="AB1914">
            <v>0</v>
          </cell>
          <cell r="AC1914">
            <v>0</v>
          </cell>
          <cell r="AD1914">
            <v>0</v>
          </cell>
          <cell r="AE1914">
            <v>0</v>
          </cell>
          <cell r="AF1914">
            <v>0</v>
          </cell>
          <cell r="AG1914">
            <v>0</v>
          </cell>
          <cell r="AH1914">
            <v>0</v>
          </cell>
          <cell r="AI1914">
            <v>1.0699999999999998</v>
          </cell>
          <cell r="AJ1914" t="str">
            <v>Y</v>
          </cell>
        </row>
        <row r="1915">
          <cell r="A1915" t="str">
            <v>17-11-c</v>
          </cell>
          <cell r="B1915" t="str">
            <v>Providing and Laying PCC segments in Precast lining (Parabola type) Type C</v>
          </cell>
          <cell r="C1915" t="str">
            <v>Rft</v>
          </cell>
          <cell r="D1915" t="str">
            <v>96.51</v>
          </cell>
          <cell r="E1915" t="str">
            <v>247.96</v>
          </cell>
          <cell r="F1915" t="str">
            <v>m</v>
          </cell>
          <cell r="G1915" t="str">
            <v>316.64</v>
          </cell>
          <cell r="H1915">
            <v>813.53</v>
          </cell>
          <cell r="I1915">
            <v>0</v>
          </cell>
          <cell r="J1915">
            <v>0</v>
          </cell>
          <cell r="K1915">
            <v>0.16700000000000001</v>
          </cell>
          <cell r="L1915" t="str">
            <v>Bags</v>
          </cell>
          <cell r="M1915">
            <v>0.54800000000000004</v>
          </cell>
          <cell r="N1915" t="str">
            <v>Bags</v>
          </cell>
          <cell r="O1915">
            <v>0</v>
          </cell>
          <cell r="P1915">
            <v>0</v>
          </cell>
          <cell r="Q1915">
            <v>0</v>
          </cell>
          <cell r="R1915">
            <v>0</v>
          </cell>
          <cell r="S1915">
            <v>0</v>
          </cell>
          <cell r="T1915">
            <v>0</v>
          </cell>
          <cell r="U1915">
            <v>0</v>
          </cell>
          <cell r="V1915">
            <v>0</v>
          </cell>
          <cell r="W1915">
            <v>0</v>
          </cell>
          <cell r="X1915">
            <v>0</v>
          </cell>
          <cell r="Y1915">
            <v>0</v>
          </cell>
          <cell r="Z1915">
            <v>0</v>
          </cell>
          <cell r="AA1915">
            <v>0</v>
          </cell>
          <cell r="AB1915">
            <v>0</v>
          </cell>
          <cell r="AC1915">
            <v>0</v>
          </cell>
          <cell r="AD1915">
            <v>0</v>
          </cell>
          <cell r="AE1915">
            <v>0</v>
          </cell>
          <cell r="AF1915">
            <v>0</v>
          </cell>
          <cell r="AG1915">
            <v>0</v>
          </cell>
          <cell r="AH1915">
            <v>0</v>
          </cell>
          <cell r="AI1915">
            <v>0.71500000000000008</v>
          </cell>
          <cell r="AJ1915" t="str">
            <v>Y</v>
          </cell>
        </row>
        <row r="1916">
          <cell r="A1916" t="str">
            <v>17-11-d</v>
          </cell>
          <cell r="B1916" t="str">
            <v>Providing and Laying PCC segments in Precast lining (Parabola type) Type D</v>
          </cell>
          <cell r="C1916" t="str">
            <v>Rft</v>
          </cell>
          <cell r="D1916" t="str">
            <v>96.51</v>
          </cell>
          <cell r="E1916" t="str">
            <v>215.47</v>
          </cell>
          <cell r="F1916" t="str">
            <v>m</v>
          </cell>
          <cell r="G1916" t="str">
            <v>316.64</v>
          </cell>
          <cell r="H1916">
            <v>706.92</v>
          </cell>
          <cell r="I1916">
            <v>0</v>
          </cell>
          <cell r="J1916">
            <v>0</v>
          </cell>
          <cell r="K1916">
            <v>0.11700000000000001</v>
          </cell>
          <cell r="L1916" t="str">
            <v>Bags</v>
          </cell>
          <cell r="M1916">
            <v>0.38400000000000001</v>
          </cell>
          <cell r="N1916" t="str">
            <v>Bags</v>
          </cell>
          <cell r="O1916">
            <v>0</v>
          </cell>
          <cell r="P1916">
            <v>0</v>
          </cell>
          <cell r="Q1916">
            <v>0</v>
          </cell>
          <cell r="R1916">
            <v>0</v>
          </cell>
          <cell r="S1916">
            <v>0</v>
          </cell>
          <cell r="T1916">
            <v>0</v>
          </cell>
          <cell r="U1916">
            <v>0</v>
          </cell>
          <cell r="V1916">
            <v>0</v>
          </cell>
          <cell r="W1916">
            <v>0</v>
          </cell>
          <cell r="X1916">
            <v>0</v>
          </cell>
          <cell r="Y1916">
            <v>0</v>
          </cell>
          <cell r="Z1916">
            <v>0</v>
          </cell>
          <cell r="AA1916">
            <v>0</v>
          </cell>
          <cell r="AB1916">
            <v>0</v>
          </cell>
          <cell r="AC1916">
            <v>0</v>
          </cell>
          <cell r="AD1916">
            <v>0</v>
          </cell>
          <cell r="AE1916">
            <v>0</v>
          </cell>
          <cell r="AF1916">
            <v>0</v>
          </cell>
          <cell r="AG1916">
            <v>0</v>
          </cell>
          <cell r="AH1916">
            <v>0</v>
          </cell>
          <cell r="AI1916">
            <v>0.501</v>
          </cell>
          <cell r="AJ1916" t="str">
            <v>Y</v>
          </cell>
        </row>
        <row r="1917">
          <cell r="A1917" t="str">
            <v>17-11-e</v>
          </cell>
          <cell r="B1917" t="str">
            <v>Providing and Laying PCC segments in Precast lining (Parabola type) Type SPL D</v>
          </cell>
          <cell r="C1917" t="str">
            <v>Rft</v>
          </cell>
          <cell r="D1917" t="str">
            <v>88.25</v>
          </cell>
          <cell r="E1917" t="str">
            <v>181.01</v>
          </cell>
          <cell r="F1917" t="str">
            <v>m</v>
          </cell>
          <cell r="G1917" t="str">
            <v>289.52</v>
          </cell>
          <cell r="H1917">
            <v>593.88</v>
          </cell>
          <cell r="I1917">
            <v>0</v>
          </cell>
          <cell r="J1917">
            <v>0</v>
          </cell>
          <cell r="K1917">
            <v>8.3000000000000004E-2</v>
          </cell>
          <cell r="L1917" t="str">
            <v>Bags</v>
          </cell>
          <cell r="M1917">
            <v>0.27200000000000002</v>
          </cell>
          <cell r="N1917" t="str">
            <v>Bags</v>
          </cell>
          <cell r="O1917">
            <v>0</v>
          </cell>
          <cell r="P1917">
            <v>0</v>
          </cell>
          <cell r="Q1917">
            <v>0</v>
          </cell>
          <cell r="R1917">
            <v>0</v>
          </cell>
          <cell r="S1917">
            <v>0</v>
          </cell>
          <cell r="T1917">
            <v>0</v>
          </cell>
          <cell r="U1917">
            <v>0</v>
          </cell>
          <cell r="V1917">
            <v>0</v>
          </cell>
          <cell r="W1917">
            <v>0</v>
          </cell>
          <cell r="X1917">
            <v>0</v>
          </cell>
          <cell r="Y1917">
            <v>0</v>
          </cell>
          <cell r="Z1917">
            <v>0</v>
          </cell>
          <cell r="AA1917">
            <v>0</v>
          </cell>
          <cell r="AB1917">
            <v>0</v>
          </cell>
          <cell r="AC1917">
            <v>0</v>
          </cell>
          <cell r="AD1917">
            <v>0</v>
          </cell>
          <cell r="AE1917">
            <v>0</v>
          </cell>
          <cell r="AF1917">
            <v>0</v>
          </cell>
          <cell r="AG1917">
            <v>0</v>
          </cell>
          <cell r="AH1917">
            <v>0</v>
          </cell>
          <cell r="AI1917">
            <v>0.35500000000000004</v>
          </cell>
          <cell r="AJ1917" t="str">
            <v>Y</v>
          </cell>
        </row>
        <row r="1918">
          <cell r="A1918" t="str">
            <v>17-11-f</v>
          </cell>
          <cell r="B1918" t="str">
            <v>Providing and Laying PCC segments in Precast lining (Parabola type) Type e</v>
          </cell>
          <cell r="C1918" t="str">
            <v>Rft</v>
          </cell>
          <cell r="D1918" t="str">
            <v>88.25</v>
          </cell>
          <cell r="E1918" t="str">
            <v>163.29</v>
          </cell>
          <cell r="F1918" t="str">
            <v>m</v>
          </cell>
          <cell r="G1918" t="str">
            <v>289.52</v>
          </cell>
          <cell r="H1918">
            <v>535.72</v>
          </cell>
          <cell r="I1918">
            <v>0</v>
          </cell>
          <cell r="J1918">
            <v>0</v>
          </cell>
          <cell r="K1918">
            <v>6.7000000000000004E-2</v>
          </cell>
          <cell r="L1918" t="str">
            <v>Bags</v>
          </cell>
          <cell r="M1918">
            <v>0.22</v>
          </cell>
          <cell r="N1918" t="str">
            <v>Bags</v>
          </cell>
          <cell r="O1918">
            <v>0</v>
          </cell>
          <cell r="P1918">
            <v>0</v>
          </cell>
          <cell r="Q1918">
            <v>0</v>
          </cell>
          <cell r="R1918">
            <v>0</v>
          </cell>
          <cell r="S1918">
            <v>0</v>
          </cell>
          <cell r="T1918">
            <v>0</v>
          </cell>
          <cell r="U1918">
            <v>0</v>
          </cell>
          <cell r="V1918">
            <v>0</v>
          </cell>
          <cell r="W1918">
            <v>0</v>
          </cell>
          <cell r="X1918">
            <v>0</v>
          </cell>
          <cell r="Y1918">
            <v>0</v>
          </cell>
          <cell r="Z1918">
            <v>0</v>
          </cell>
          <cell r="AA1918">
            <v>0</v>
          </cell>
          <cell r="AB1918">
            <v>0</v>
          </cell>
          <cell r="AC1918">
            <v>0</v>
          </cell>
          <cell r="AD1918">
            <v>0</v>
          </cell>
          <cell r="AE1918">
            <v>0</v>
          </cell>
          <cell r="AF1918">
            <v>0</v>
          </cell>
          <cell r="AG1918">
            <v>0</v>
          </cell>
          <cell r="AH1918">
            <v>0</v>
          </cell>
          <cell r="AI1918">
            <v>0.28700000000000003</v>
          </cell>
          <cell r="AJ1918" t="str">
            <v>Y</v>
          </cell>
        </row>
        <row r="1919">
          <cell r="A1919" t="str">
            <v>18-01</v>
          </cell>
          <cell r="B1919" t="str">
            <v>Cutting Ransome &amp; Larson piles.</v>
          </cell>
          <cell r="C1919" t="str">
            <v>Each</v>
          </cell>
          <cell r="D1919" t="str">
            <v>186.00</v>
          </cell>
          <cell r="E1919" t="str">
            <v>186.00</v>
          </cell>
          <cell r="F1919" t="str">
            <v>Cut</v>
          </cell>
          <cell r="G1919" t="str">
            <v>186.00</v>
          </cell>
          <cell r="H1919">
            <v>186</v>
          </cell>
          <cell r="I1919">
            <v>0</v>
          </cell>
          <cell r="J1919">
            <v>0</v>
          </cell>
          <cell r="K1919">
            <v>0</v>
          </cell>
          <cell r="L1919">
            <v>0</v>
          </cell>
          <cell r="M1919">
            <v>0</v>
          </cell>
          <cell r="N1919">
            <v>0</v>
          </cell>
          <cell r="O1919">
            <v>0</v>
          </cell>
          <cell r="P1919">
            <v>0</v>
          </cell>
          <cell r="Q1919">
            <v>0</v>
          </cell>
          <cell r="R1919">
            <v>0</v>
          </cell>
          <cell r="S1919">
            <v>0</v>
          </cell>
          <cell r="T1919">
            <v>0</v>
          </cell>
          <cell r="U1919">
            <v>0</v>
          </cell>
          <cell r="V1919">
            <v>0</v>
          </cell>
          <cell r="W1919">
            <v>0</v>
          </cell>
          <cell r="X1919">
            <v>0</v>
          </cell>
          <cell r="Y1919">
            <v>0</v>
          </cell>
          <cell r="Z1919">
            <v>0</v>
          </cell>
          <cell r="AA1919">
            <v>0</v>
          </cell>
          <cell r="AB1919">
            <v>0</v>
          </cell>
          <cell r="AC1919">
            <v>0</v>
          </cell>
          <cell r="AD1919">
            <v>0</v>
          </cell>
          <cell r="AE1919">
            <v>0</v>
          </cell>
          <cell r="AF1919">
            <v>0</v>
          </cell>
          <cell r="AG1919">
            <v>0</v>
          </cell>
          <cell r="AH1919">
            <v>0</v>
          </cell>
          <cell r="AI1919">
            <v>0</v>
          </cell>
          <cell r="AJ1919" t="str">
            <v>N</v>
          </cell>
        </row>
        <row r="1920">
          <cell r="A1920" t="str">
            <v>18-02</v>
          </cell>
          <cell r="B1920" t="str">
            <v>Cutting universal piles</v>
          </cell>
          <cell r="C1920" t="str">
            <v>Each</v>
          </cell>
          <cell r="D1920" t="str">
            <v>200.88</v>
          </cell>
          <cell r="E1920" t="str">
            <v>200.88</v>
          </cell>
          <cell r="F1920" t="str">
            <v>Cut</v>
          </cell>
          <cell r="G1920" t="str">
            <v>200.88</v>
          </cell>
          <cell r="H1920">
            <v>200.88</v>
          </cell>
          <cell r="I1920">
            <v>0</v>
          </cell>
          <cell r="J1920">
            <v>0</v>
          </cell>
          <cell r="K1920">
            <v>0</v>
          </cell>
          <cell r="L1920">
            <v>0</v>
          </cell>
          <cell r="M1920">
            <v>0</v>
          </cell>
          <cell r="N1920">
            <v>0</v>
          </cell>
          <cell r="O1920">
            <v>0</v>
          </cell>
          <cell r="P1920">
            <v>0</v>
          </cell>
          <cell r="Q1920">
            <v>0</v>
          </cell>
          <cell r="R1920">
            <v>0</v>
          </cell>
          <cell r="S1920">
            <v>0</v>
          </cell>
          <cell r="T1920">
            <v>0</v>
          </cell>
          <cell r="U1920">
            <v>0</v>
          </cell>
          <cell r="V1920">
            <v>0</v>
          </cell>
          <cell r="W1920">
            <v>0</v>
          </cell>
          <cell r="X1920">
            <v>0</v>
          </cell>
          <cell r="Y1920">
            <v>0</v>
          </cell>
          <cell r="Z1920">
            <v>0</v>
          </cell>
          <cell r="AA1920">
            <v>0</v>
          </cell>
          <cell r="AB1920">
            <v>0</v>
          </cell>
          <cell r="AC1920">
            <v>0</v>
          </cell>
          <cell r="AD1920">
            <v>0</v>
          </cell>
          <cell r="AE1920">
            <v>0</v>
          </cell>
          <cell r="AF1920">
            <v>0</v>
          </cell>
          <cell r="AG1920">
            <v>0</v>
          </cell>
          <cell r="AH1920">
            <v>0</v>
          </cell>
          <cell r="AI1920">
            <v>0</v>
          </cell>
          <cell r="AJ1920" t="str">
            <v>N</v>
          </cell>
        </row>
        <row r="1921">
          <cell r="A1921" t="str">
            <v>18-03-a</v>
          </cell>
          <cell r="B1921" t="str">
            <v>Driving steel piles to depth of: Upto 15'</v>
          </cell>
          <cell r="C1921" t="str">
            <v>Rft</v>
          </cell>
          <cell r="D1921" t="str">
            <v>69.28</v>
          </cell>
          <cell r="E1921" t="str">
            <v>69.28</v>
          </cell>
          <cell r="F1921" t="str">
            <v>m</v>
          </cell>
          <cell r="G1921" t="str">
            <v>227.29</v>
          </cell>
          <cell r="H1921">
            <v>227.29</v>
          </cell>
          <cell r="I1921">
            <v>0</v>
          </cell>
          <cell r="J1921">
            <v>0</v>
          </cell>
          <cell r="K1921">
            <v>0</v>
          </cell>
          <cell r="L1921">
            <v>0</v>
          </cell>
          <cell r="M1921">
            <v>0</v>
          </cell>
          <cell r="N1921">
            <v>0</v>
          </cell>
          <cell r="O1921">
            <v>0</v>
          </cell>
          <cell r="P1921">
            <v>0</v>
          </cell>
          <cell r="Q1921">
            <v>0</v>
          </cell>
          <cell r="R1921">
            <v>0</v>
          </cell>
          <cell r="S1921">
            <v>0</v>
          </cell>
          <cell r="T1921">
            <v>0</v>
          </cell>
          <cell r="U1921">
            <v>0</v>
          </cell>
          <cell r="V1921">
            <v>0</v>
          </cell>
          <cell r="W1921">
            <v>0</v>
          </cell>
          <cell r="X1921">
            <v>0</v>
          </cell>
          <cell r="Y1921">
            <v>0</v>
          </cell>
          <cell r="Z1921">
            <v>0</v>
          </cell>
          <cell r="AA1921">
            <v>0</v>
          </cell>
          <cell r="AB1921">
            <v>0</v>
          </cell>
          <cell r="AC1921">
            <v>0</v>
          </cell>
          <cell r="AD1921">
            <v>0</v>
          </cell>
          <cell r="AE1921">
            <v>0</v>
          </cell>
          <cell r="AF1921">
            <v>0</v>
          </cell>
          <cell r="AG1921">
            <v>0</v>
          </cell>
          <cell r="AH1921">
            <v>0</v>
          </cell>
          <cell r="AI1921">
            <v>0</v>
          </cell>
          <cell r="AJ1921" t="str">
            <v>N</v>
          </cell>
        </row>
        <row r="1922">
          <cell r="A1922" t="str">
            <v>18-03-b</v>
          </cell>
          <cell r="B1922" t="str">
            <v>Driving steel piles to depth of: More than 15' to 25'</v>
          </cell>
          <cell r="C1922" t="str">
            <v>Rft</v>
          </cell>
          <cell r="D1922" t="str">
            <v>93.47</v>
          </cell>
          <cell r="E1922" t="str">
            <v>93.47</v>
          </cell>
          <cell r="F1922" t="str">
            <v>m</v>
          </cell>
          <cell r="G1922" t="str">
            <v>306.67</v>
          </cell>
          <cell r="H1922">
            <v>306.67</v>
          </cell>
          <cell r="I1922">
            <v>0</v>
          </cell>
          <cell r="J1922">
            <v>0</v>
          </cell>
          <cell r="K1922">
            <v>0</v>
          </cell>
          <cell r="L1922">
            <v>0</v>
          </cell>
          <cell r="M1922">
            <v>0</v>
          </cell>
          <cell r="N1922">
            <v>0</v>
          </cell>
          <cell r="O1922">
            <v>0</v>
          </cell>
          <cell r="P1922">
            <v>0</v>
          </cell>
          <cell r="Q1922">
            <v>0</v>
          </cell>
          <cell r="R1922">
            <v>0</v>
          </cell>
          <cell r="S1922">
            <v>0</v>
          </cell>
          <cell r="T1922">
            <v>0</v>
          </cell>
          <cell r="U1922">
            <v>0</v>
          </cell>
          <cell r="V1922">
            <v>0</v>
          </cell>
          <cell r="W1922">
            <v>0</v>
          </cell>
          <cell r="X1922">
            <v>0</v>
          </cell>
          <cell r="Y1922">
            <v>0</v>
          </cell>
          <cell r="Z1922">
            <v>0</v>
          </cell>
          <cell r="AA1922">
            <v>0</v>
          </cell>
          <cell r="AB1922">
            <v>0</v>
          </cell>
          <cell r="AC1922">
            <v>0</v>
          </cell>
          <cell r="AD1922">
            <v>0</v>
          </cell>
          <cell r="AE1922">
            <v>0</v>
          </cell>
          <cell r="AF1922">
            <v>0</v>
          </cell>
          <cell r="AG1922">
            <v>0</v>
          </cell>
          <cell r="AH1922">
            <v>0</v>
          </cell>
          <cell r="AI1922">
            <v>0</v>
          </cell>
          <cell r="AJ1922" t="str">
            <v>N</v>
          </cell>
        </row>
        <row r="1923">
          <cell r="A1923" t="str">
            <v>18-03-c</v>
          </cell>
          <cell r="B1923" t="str">
            <v>Driving steel piles to depth of: More than 25' to 30'</v>
          </cell>
          <cell r="C1923" t="str">
            <v>Rft</v>
          </cell>
          <cell r="D1923" t="str">
            <v>97.56</v>
          </cell>
          <cell r="E1923" t="str">
            <v>97.56</v>
          </cell>
          <cell r="F1923" t="str">
            <v>m</v>
          </cell>
          <cell r="G1923" t="str">
            <v>320.06</v>
          </cell>
          <cell r="H1923">
            <v>320.06</v>
          </cell>
          <cell r="I1923">
            <v>0</v>
          </cell>
          <cell r="J1923">
            <v>0</v>
          </cell>
          <cell r="K1923">
            <v>0</v>
          </cell>
          <cell r="L1923">
            <v>0</v>
          </cell>
          <cell r="M1923">
            <v>0</v>
          </cell>
          <cell r="N1923">
            <v>0</v>
          </cell>
          <cell r="O1923">
            <v>0</v>
          </cell>
          <cell r="P1923">
            <v>0</v>
          </cell>
          <cell r="Q1923">
            <v>0</v>
          </cell>
          <cell r="R1923">
            <v>0</v>
          </cell>
          <cell r="S1923">
            <v>0</v>
          </cell>
          <cell r="T1923">
            <v>0</v>
          </cell>
          <cell r="U1923">
            <v>0</v>
          </cell>
          <cell r="V1923">
            <v>0</v>
          </cell>
          <cell r="W1923">
            <v>0</v>
          </cell>
          <cell r="X1923">
            <v>0</v>
          </cell>
          <cell r="Y1923">
            <v>0</v>
          </cell>
          <cell r="Z1923">
            <v>0</v>
          </cell>
          <cell r="AA1923">
            <v>0</v>
          </cell>
          <cell r="AB1923">
            <v>0</v>
          </cell>
          <cell r="AC1923">
            <v>0</v>
          </cell>
          <cell r="AD1923">
            <v>0</v>
          </cell>
          <cell r="AE1923">
            <v>0</v>
          </cell>
          <cell r="AF1923">
            <v>0</v>
          </cell>
          <cell r="AG1923">
            <v>0</v>
          </cell>
          <cell r="AH1923">
            <v>0</v>
          </cell>
          <cell r="AI1923">
            <v>0</v>
          </cell>
          <cell r="AJ1923" t="str">
            <v>N</v>
          </cell>
        </row>
        <row r="1924">
          <cell r="A1924" t="str">
            <v>18-04</v>
          </cell>
          <cell r="B1924" t="str">
            <v>Dolleying piles upto 5'</v>
          </cell>
          <cell r="C1924" t="str">
            <v>Each</v>
          </cell>
          <cell r="D1924" t="str">
            <v>176.08</v>
          </cell>
          <cell r="E1924" t="str">
            <v>176.08</v>
          </cell>
          <cell r="F1924" t="str">
            <v>Each</v>
          </cell>
          <cell r="G1924" t="str">
            <v>176.08</v>
          </cell>
          <cell r="H1924">
            <v>176.08</v>
          </cell>
          <cell r="I1924">
            <v>0</v>
          </cell>
          <cell r="J1924">
            <v>0</v>
          </cell>
          <cell r="K1924">
            <v>0</v>
          </cell>
          <cell r="L1924">
            <v>0</v>
          </cell>
          <cell r="M1924">
            <v>0</v>
          </cell>
          <cell r="N1924">
            <v>0</v>
          </cell>
          <cell r="O1924">
            <v>0</v>
          </cell>
          <cell r="P1924">
            <v>0</v>
          </cell>
          <cell r="Q1924">
            <v>0</v>
          </cell>
          <cell r="R1924">
            <v>0</v>
          </cell>
          <cell r="S1924">
            <v>0</v>
          </cell>
          <cell r="T1924">
            <v>0</v>
          </cell>
          <cell r="U1924">
            <v>0</v>
          </cell>
          <cell r="V1924">
            <v>0</v>
          </cell>
          <cell r="W1924">
            <v>0</v>
          </cell>
          <cell r="X1924">
            <v>0</v>
          </cell>
          <cell r="Y1924">
            <v>0</v>
          </cell>
          <cell r="Z1924">
            <v>0</v>
          </cell>
          <cell r="AA1924">
            <v>0</v>
          </cell>
          <cell r="AB1924">
            <v>0</v>
          </cell>
          <cell r="AC1924">
            <v>0</v>
          </cell>
          <cell r="AD1924">
            <v>0</v>
          </cell>
          <cell r="AE1924">
            <v>0</v>
          </cell>
          <cell r="AF1924">
            <v>0</v>
          </cell>
          <cell r="AG1924">
            <v>0</v>
          </cell>
          <cell r="AH1924">
            <v>0</v>
          </cell>
          <cell r="AI1924">
            <v>0</v>
          </cell>
          <cell r="AJ1924" t="str">
            <v>N</v>
          </cell>
        </row>
        <row r="1925">
          <cell r="A1925" t="str">
            <v>18-05</v>
          </cell>
          <cell r="B1925" t="str">
            <v>Drilling holes in piles by hand</v>
          </cell>
          <cell r="C1925" t="str">
            <v>Each</v>
          </cell>
          <cell r="D1925" t="str">
            <v>22.32</v>
          </cell>
          <cell r="E1925" t="str">
            <v>22.32</v>
          </cell>
          <cell r="F1925" t="str">
            <v>Each</v>
          </cell>
          <cell r="G1925" t="str">
            <v>22.32</v>
          </cell>
          <cell r="H1925">
            <v>22.32</v>
          </cell>
          <cell r="I1925">
            <v>0</v>
          </cell>
          <cell r="J1925">
            <v>0</v>
          </cell>
          <cell r="K1925">
            <v>0</v>
          </cell>
          <cell r="L1925">
            <v>0</v>
          </cell>
          <cell r="M1925">
            <v>0</v>
          </cell>
          <cell r="N1925">
            <v>0</v>
          </cell>
          <cell r="O1925">
            <v>0</v>
          </cell>
          <cell r="P1925">
            <v>0</v>
          </cell>
          <cell r="Q1925">
            <v>0</v>
          </cell>
          <cell r="R1925">
            <v>0</v>
          </cell>
          <cell r="S1925">
            <v>0</v>
          </cell>
          <cell r="T1925">
            <v>0</v>
          </cell>
          <cell r="U1925">
            <v>0</v>
          </cell>
          <cell r="V1925">
            <v>0</v>
          </cell>
          <cell r="W1925">
            <v>0</v>
          </cell>
          <cell r="X1925">
            <v>0</v>
          </cell>
          <cell r="Y1925">
            <v>0</v>
          </cell>
          <cell r="Z1925">
            <v>0</v>
          </cell>
          <cell r="AA1925">
            <v>0</v>
          </cell>
          <cell r="AB1925">
            <v>0</v>
          </cell>
          <cell r="AC1925">
            <v>0</v>
          </cell>
          <cell r="AD1925">
            <v>0</v>
          </cell>
          <cell r="AE1925">
            <v>0</v>
          </cell>
          <cell r="AF1925">
            <v>0</v>
          </cell>
          <cell r="AG1925">
            <v>0</v>
          </cell>
          <cell r="AH1925">
            <v>0</v>
          </cell>
          <cell r="AI1925">
            <v>0</v>
          </cell>
          <cell r="AJ1925" t="str">
            <v>N</v>
          </cell>
        </row>
        <row r="1926">
          <cell r="A1926" t="str">
            <v>18-06</v>
          </cell>
          <cell r="B1926" t="str">
            <v>Raising and lowering machine</v>
          </cell>
          <cell r="C1926" t="str">
            <v>Each</v>
          </cell>
          <cell r="D1926" t="str">
            <v>7,870.28</v>
          </cell>
          <cell r="E1926" t="str">
            <v>7,870.28</v>
          </cell>
          <cell r="F1926" t="str">
            <v>Each</v>
          </cell>
          <cell r="G1926" t="str">
            <v>7,870.28</v>
          </cell>
          <cell r="H1926">
            <v>7870.28</v>
          </cell>
          <cell r="I1926">
            <v>0</v>
          </cell>
          <cell r="J1926">
            <v>0</v>
          </cell>
          <cell r="K1926">
            <v>0</v>
          </cell>
          <cell r="L1926">
            <v>0</v>
          </cell>
          <cell r="M1926">
            <v>0</v>
          </cell>
          <cell r="N1926">
            <v>0</v>
          </cell>
          <cell r="O1926">
            <v>0</v>
          </cell>
          <cell r="P1926">
            <v>0</v>
          </cell>
          <cell r="Q1926">
            <v>0</v>
          </cell>
          <cell r="R1926">
            <v>0</v>
          </cell>
          <cell r="S1926">
            <v>0</v>
          </cell>
          <cell r="T1926">
            <v>0</v>
          </cell>
          <cell r="U1926">
            <v>0</v>
          </cell>
          <cell r="V1926">
            <v>0</v>
          </cell>
          <cell r="W1926">
            <v>0</v>
          </cell>
          <cell r="X1926">
            <v>0</v>
          </cell>
          <cell r="Y1926">
            <v>0</v>
          </cell>
          <cell r="Z1926">
            <v>0</v>
          </cell>
          <cell r="AA1926">
            <v>0</v>
          </cell>
          <cell r="AB1926">
            <v>0</v>
          </cell>
          <cell r="AC1926">
            <v>0</v>
          </cell>
          <cell r="AD1926">
            <v>0</v>
          </cell>
          <cell r="AE1926">
            <v>0</v>
          </cell>
          <cell r="AF1926">
            <v>0</v>
          </cell>
          <cell r="AG1926">
            <v>0</v>
          </cell>
          <cell r="AH1926">
            <v>0</v>
          </cell>
          <cell r="AI1926">
            <v>0</v>
          </cell>
          <cell r="AJ1926" t="str">
            <v>N</v>
          </cell>
        </row>
        <row r="1927">
          <cell r="A1927" t="str">
            <v>18-07-a</v>
          </cell>
          <cell r="B1927" t="str">
            <v>Turning Machine : 90</v>
          </cell>
          <cell r="C1927" t="str">
            <v>Job</v>
          </cell>
          <cell r="D1927" t="str">
            <v>4,526.00</v>
          </cell>
          <cell r="E1927" t="str">
            <v>4,526.00</v>
          </cell>
          <cell r="F1927" t="str">
            <v>Job</v>
          </cell>
          <cell r="G1927" t="str">
            <v>4,526.00</v>
          </cell>
          <cell r="H1927">
            <v>4526</v>
          </cell>
          <cell r="I1927">
            <v>0</v>
          </cell>
          <cell r="J1927">
            <v>0</v>
          </cell>
          <cell r="K1927">
            <v>0</v>
          </cell>
          <cell r="L1927">
            <v>0</v>
          </cell>
          <cell r="M1927">
            <v>0</v>
          </cell>
          <cell r="N1927">
            <v>0</v>
          </cell>
          <cell r="O1927">
            <v>0</v>
          </cell>
          <cell r="P1927">
            <v>0</v>
          </cell>
          <cell r="Q1927">
            <v>0</v>
          </cell>
          <cell r="R1927">
            <v>0</v>
          </cell>
          <cell r="S1927">
            <v>0</v>
          </cell>
          <cell r="T1927">
            <v>0</v>
          </cell>
          <cell r="U1927">
            <v>0</v>
          </cell>
          <cell r="V1927">
            <v>0</v>
          </cell>
          <cell r="W1927">
            <v>0</v>
          </cell>
          <cell r="X1927">
            <v>0</v>
          </cell>
          <cell r="Y1927">
            <v>0</v>
          </cell>
          <cell r="Z1927">
            <v>0</v>
          </cell>
          <cell r="AA1927">
            <v>0</v>
          </cell>
          <cell r="AB1927">
            <v>0</v>
          </cell>
          <cell r="AC1927">
            <v>0</v>
          </cell>
          <cell r="AD1927">
            <v>0</v>
          </cell>
          <cell r="AE1927">
            <v>0</v>
          </cell>
          <cell r="AF1927">
            <v>0</v>
          </cell>
          <cell r="AG1927">
            <v>0</v>
          </cell>
          <cell r="AH1927">
            <v>0</v>
          </cell>
          <cell r="AI1927">
            <v>0</v>
          </cell>
          <cell r="AJ1927" t="str">
            <v>N</v>
          </cell>
        </row>
        <row r="1928">
          <cell r="A1928" t="str">
            <v>18-07-b</v>
          </cell>
          <cell r="B1928" t="str">
            <v>Turning Machine : 135</v>
          </cell>
          <cell r="C1928" t="str">
            <v>Job</v>
          </cell>
          <cell r="D1928" t="str">
            <v>5,642.00</v>
          </cell>
          <cell r="E1928" t="str">
            <v>5,642.00</v>
          </cell>
          <cell r="F1928" t="str">
            <v>Job</v>
          </cell>
          <cell r="G1928" t="str">
            <v>5,642.00</v>
          </cell>
          <cell r="H1928">
            <v>5642</v>
          </cell>
          <cell r="I1928">
            <v>0</v>
          </cell>
          <cell r="J1928">
            <v>0</v>
          </cell>
          <cell r="K1928">
            <v>0</v>
          </cell>
          <cell r="L1928">
            <v>0</v>
          </cell>
          <cell r="M1928">
            <v>0</v>
          </cell>
          <cell r="N1928">
            <v>0</v>
          </cell>
          <cell r="O1928">
            <v>0</v>
          </cell>
          <cell r="P1928">
            <v>0</v>
          </cell>
          <cell r="Q1928">
            <v>0</v>
          </cell>
          <cell r="R1928">
            <v>0</v>
          </cell>
          <cell r="S1928">
            <v>0</v>
          </cell>
          <cell r="T1928">
            <v>0</v>
          </cell>
          <cell r="U1928">
            <v>0</v>
          </cell>
          <cell r="V1928">
            <v>0</v>
          </cell>
          <cell r="W1928">
            <v>0</v>
          </cell>
          <cell r="X1928">
            <v>0</v>
          </cell>
          <cell r="Y1928">
            <v>0</v>
          </cell>
          <cell r="Z1928">
            <v>0</v>
          </cell>
          <cell r="AA1928">
            <v>0</v>
          </cell>
          <cell r="AB1928">
            <v>0</v>
          </cell>
          <cell r="AC1928">
            <v>0</v>
          </cell>
          <cell r="AD1928">
            <v>0</v>
          </cell>
          <cell r="AE1928">
            <v>0</v>
          </cell>
          <cell r="AF1928">
            <v>0</v>
          </cell>
          <cell r="AG1928">
            <v>0</v>
          </cell>
          <cell r="AH1928">
            <v>0</v>
          </cell>
          <cell r="AI1928">
            <v>0</v>
          </cell>
          <cell r="AJ1928" t="str">
            <v>N</v>
          </cell>
        </row>
        <row r="1929">
          <cell r="A1929" t="str">
            <v>18-07-c</v>
          </cell>
          <cell r="B1929" t="str">
            <v>Turning Machine : 180</v>
          </cell>
          <cell r="C1929" t="str">
            <v>Job</v>
          </cell>
          <cell r="D1929" t="str">
            <v>7,254.00</v>
          </cell>
          <cell r="E1929" t="str">
            <v>7,254.00</v>
          </cell>
          <cell r="F1929" t="str">
            <v>Job</v>
          </cell>
          <cell r="G1929" t="str">
            <v>7,254.00</v>
          </cell>
          <cell r="H1929">
            <v>7254</v>
          </cell>
          <cell r="I1929">
            <v>0</v>
          </cell>
          <cell r="J1929">
            <v>0</v>
          </cell>
          <cell r="K1929">
            <v>0</v>
          </cell>
          <cell r="L1929">
            <v>0</v>
          </cell>
          <cell r="M1929">
            <v>0</v>
          </cell>
          <cell r="N1929">
            <v>0</v>
          </cell>
          <cell r="O1929">
            <v>0</v>
          </cell>
          <cell r="P1929">
            <v>0</v>
          </cell>
          <cell r="Q1929">
            <v>0</v>
          </cell>
          <cell r="R1929">
            <v>0</v>
          </cell>
          <cell r="S1929">
            <v>0</v>
          </cell>
          <cell r="T1929">
            <v>0</v>
          </cell>
          <cell r="U1929">
            <v>0</v>
          </cell>
          <cell r="V1929">
            <v>0</v>
          </cell>
          <cell r="W1929">
            <v>0</v>
          </cell>
          <cell r="X1929">
            <v>0</v>
          </cell>
          <cell r="Y1929">
            <v>0</v>
          </cell>
          <cell r="Z1929">
            <v>0</v>
          </cell>
          <cell r="AA1929">
            <v>0</v>
          </cell>
          <cell r="AB1929">
            <v>0</v>
          </cell>
          <cell r="AC1929">
            <v>0</v>
          </cell>
          <cell r="AD1929">
            <v>0</v>
          </cell>
          <cell r="AE1929">
            <v>0</v>
          </cell>
          <cell r="AF1929">
            <v>0</v>
          </cell>
          <cell r="AG1929">
            <v>0</v>
          </cell>
          <cell r="AH1929">
            <v>0</v>
          </cell>
          <cell r="AI1929">
            <v>0</v>
          </cell>
          <cell r="AJ1929" t="str">
            <v>N</v>
          </cell>
        </row>
        <row r="1930">
          <cell r="A1930" t="str">
            <v>18-08</v>
          </cell>
          <cell r="B1930" t="str">
            <v>Travelling machine (light)</v>
          </cell>
          <cell r="C1930" t="str">
            <v>50 meter</v>
          </cell>
          <cell r="D1930" t="str">
            <v>7,068.00</v>
          </cell>
          <cell r="E1930" t="str">
            <v>7,068.00</v>
          </cell>
          <cell r="F1930" t="str">
            <v>50 m</v>
          </cell>
          <cell r="G1930" t="str">
            <v>7,068.00</v>
          </cell>
          <cell r="H1930">
            <v>7068</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cell r="AF1930">
            <v>0</v>
          </cell>
          <cell r="AG1930">
            <v>0</v>
          </cell>
          <cell r="AH1930">
            <v>0</v>
          </cell>
          <cell r="AI1930">
            <v>0</v>
          </cell>
          <cell r="AJ1930" t="str">
            <v>N</v>
          </cell>
        </row>
        <row r="1931">
          <cell r="A1931" t="str">
            <v>18-09</v>
          </cell>
          <cell r="B1931" t="str">
            <v>Loading and unloading piles</v>
          </cell>
          <cell r="C1931" t="str">
            <v>tonne</v>
          </cell>
          <cell r="D1931" t="str">
            <v>160.58</v>
          </cell>
          <cell r="E1931" t="str">
            <v>160.58</v>
          </cell>
          <cell r="F1931" t="str">
            <v>tonne</v>
          </cell>
          <cell r="G1931" t="str">
            <v>160.58</v>
          </cell>
          <cell r="H1931">
            <v>160.58000000000001</v>
          </cell>
          <cell r="I1931">
            <v>0</v>
          </cell>
          <cell r="J1931">
            <v>0</v>
          </cell>
          <cell r="K1931">
            <v>0</v>
          </cell>
          <cell r="L1931">
            <v>0</v>
          </cell>
          <cell r="M1931">
            <v>0</v>
          </cell>
          <cell r="N1931">
            <v>0</v>
          </cell>
          <cell r="O1931">
            <v>0</v>
          </cell>
          <cell r="P1931">
            <v>0</v>
          </cell>
          <cell r="Q1931">
            <v>0</v>
          </cell>
          <cell r="R1931">
            <v>0</v>
          </cell>
          <cell r="S1931">
            <v>0</v>
          </cell>
          <cell r="T1931">
            <v>0</v>
          </cell>
          <cell r="U1931">
            <v>0</v>
          </cell>
          <cell r="V1931">
            <v>0</v>
          </cell>
          <cell r="W1931">
            <v>0</v>
          </cell>
          <cell r="X1931">
            <v>0</v>
          </cell>
          <cell r="Y1931">
            <v>0</v>
          </cell>
          <cell r="Z1931">
            <v>0</v>
          </cell>
          <cell r="AA1931">
            <v>0</v>
          </cell>
          <cell r="AB1931">
            <v>0</v>
          </cell>
          <cell r="AC1931">
            <v>0</v>
          </cell>
          <cell r="AD1931">
            <v>0</v>
          </cell>
          <cell r="AE1931">
            <v>0</v>
          </cell>
          <cell r="AF1931">
            <v>0</v>
          </cell>
          <cell r="AG1931">
            <v>0</v>
          </cell>
          <cell r="AH1931">
            <v>0</v>
          </cell>
          <cell r="AI1931">
            <v>0</v>
          </cell>
          <cell r="AJ1931" t="str">
            <v>N</v>
          </cell>
        </row>
        <row r="1932">
          <cell r="A1932" t="str">
            <v>18-10</v>
          </cell>
          <cell r="B1932" t="str">
            <v>Carriage of piling machine under different conditions</v>
          </cell>
          <cell r="C1932" t="str">
            <v>50 meter</v>
          </cell>
          <cell r="D1932" t="str">
            <v>3,611.50</v>
          </cell>
          <cell r="E1932" t="str">
            <v>3,611.50</v>
          </cell>
          <cell r="F1932" t="str">
            <v>50 m</v>
          </cell>
          <cell r="G1932" t="str">
            <v>3,611.50</v>
          </cell>
          <cell r="H1932">
            <v>3611.5</v>
          </cell>
          <cell r="I1932">
            <v>0</v>
          </cell>
          <cell r="J1932">
            <v>0</v>
          </cell>
          <cell r="K1932">
            <v>0</v>
          </cell>
          <cell r="L1932">
            <v>0</v>
          </cell>
          <cell r="M1932">
            <v>0</v>
          </cell>
          <cell r="N1932">
            <v>0</v>
          </cell>
          <cell r="O1932">
            <v>0</v>
          </cell>
          <cell r="P1932">
            <v>0</v>
          </cell>
          <cell r="Q1932">
            <v>0</v>
          </cell>
          <cell r="R1932">
            <v>0</v>
          </cell>
          <cell r="S1932">
            <v>0</v>
          </cell>
          <cell r="T1932">
            <v>0</v>
          </cell>
          <cell r="U1932">
            <v>0</v>
          </cell>
          <cell r="V1932">
            <v>0</v>
          </cell>
          <cell r="W1932">
            <v>0</v>
          </cell>
          <cell r="X1932">
            <v>0</v>
          </cell>
          <cell r="Y1932">
            <v>0</v>
          </cell>
          <cell r="Z1932">
            <v>0</v>
          </cell>
          <cell r="AA1932">
            <v>0</v>
          </cell>
          <cell r="AB1932">
            <v>0</v>
          </cell>
          <cell r="AC1932">
            <v>0</v>
          </cell>
          <cell r="AD1932">
            <v>0</v>
          </cell>
          <cell r="AE1932">
            <v>0</v>
          </cell>
          <cell r="AF1932">
            <v>0</v>
          </cell>
          <cell r="AG1932">
            <v>0</v>
          </cell>
          <cell r="AH1932">
            <v>0</v>
          </cell>
          <cell r="AI1932">
            <v>0</v>
          </cell>
          <cell r="AJ1932" t="str">
            <v>N</v>
          </cell>
        </row>
        <row r="1933">
          <cell r="A1933" t="str">
            <v>18-11</v>
          </cell>
          <cell r="B1933" t="str">
            <v>Erecting piling machines</v>
          </cell>
          <cell r="C1933" t="str">
            <v>Each</v>
          </cell>
          <cell r="D1933" t="str">
            <v>21,452.00</v>
          </cell>
          <cell r="E1933" t="str">
            <v>21,452.00</v>
          </cell>
          <cell r="F1933" t="str">
            <v>Each</v>
          </cell>
          <cell r="G1933" t="str">
            <v>21,452.00</v>
          </cell>
          <cell r="H1933">
            <v>21452</v>
          </cell>
          <cell r="I1933">
            <v>0</v>
          </cell>
          <cell r="J1933">
            <v>0</v>
          </cell>
          <cell r="K1933">
            <v>0</v>
          </cell>
          <cell r="L1933">
            <v>0</v>
          </cell>
          <cell r="M1933">
            <v>0</v>
          </cell>
          <cell r="N1933">
            <v>0</v>
          </cell>
          <cell r="O1933">
            <v>0</v>
          </cell>
          <cell r="P1933">
            <v>0</v>
          </cell>
          <cell r="Q1933">
            <v>0</v>
          </cell>
          <cell r="R1933">
            <v>0</v>
          </cell>
          <cell r="S1933">
            <v>0</v>
          </cell>
          <cell r="T1933">
            <v>0</v>
          </cell>
          <cell r="U1933">
            <v>0</v>
          </cell>
          <cell r="V1933">
            <v>0</v>
          </cell>
          <cell r="W1933">
            <v>0</v>
          </cell>
          <cell r="X1933">
            <v>0</v>
          </cell>
          <cell r="Y1933">
            <v>0</v>
          </cell>
          <cell r="Z1933">
            <v>0</v>
          </cell>
          <cell r="AA1933">
            <v>0</v>
          </cell>
          <cell r="AB1933">
            <v>0</v>
          </cell>
          <cell r="AC1933">
            <v>0</v>
          </cell>
          <cell r="AD1933">
            <v>0</v>
          </cell>
          <cell r="AE1933">
            <v>0</v>
          </cell>
          <cell r="AF1933">
            <v>0</v>
          </cell>
          <cell r="AG1933">
            <v>0</v>
          </cell>
          <cell r="AH1933">
            <v>0</v>
          </cell>
          <cell r="AI1933">
            <v>0</v>
          </cell>
          <cell r="AJ1933" t="str">
            <v>N</v>
          </cell>
        </row>
        <row r="1934">
          <cell r="A1934" t="str">
            <v>18-12</v>
          </cell>
          <cell r="B1934" t="str">
            <v>Dismantling piling machine</v>
          </cell>
          <cell r="C1934" t="str">
            <v>Each</v>
          </cell>
          <cell r="D1934" t="str">
            <v>21,452.00</v>
          </cell>
          <cell r="E1934" t="str">
            <v>21,452.00</v>
          </cell>
          <cell r="F1934" t="str">
            <v>Each</v>
          </cell>
          <cell r="G1934" t="str">
            <v>21,452.00</v>
          </cell>
          <cell r="H1934">
            <v>21452</v>
          </cell>
          <cell r="I1934">
            <v>0</v>
          </cell>
          <cell r="J1934">
            <v>0</v>
          </cell>
          <cell r="K1934">
            <v>0</v>
          </cell>
          <cell r="L1934">
            <v>0</v>
          </cell>
          <cell r="M1934">
            <v>0</v>
          </cell>
          <cell r="N1934">
            <v>0</v>
          </cell>
          <cell r="O1934">
            <v>0</v>
          </cell>
          <cell r="P1934">
            <v>0</v>
          </cell>
          <cell r="Q1934">
            <v>0</v>
          </cell>
          <cell r="R1934">
            <v>0</v>
          </cell>
          <cell r="S1934">
            <v>0</v>
          </cell>
          <cell r="T1934">
            <v>0</v>
          </cell>
          <cell r="U1934">
            <v>0</v>
          </cell>
          <cell r="V1934">
            <v>0</v>
          </cell>
          <cell r="W1934">
            <v>0</v>
          </cell>
          <cell r="X1934">
            <v>0</v>
          </cell>
          <cell r="Y1934">
            <v>0</v>
          </cell>
          <cell r="Z1934">
            <v>0</v>
          </cell>
          <cell r="AA1934">
            <v>0</v>
          </cell>
          <cell r="AB1934">
            <v>0</v>
          </cell>
          <cell r="AC1934">
            <v>0</v>
          </cell>
          <cell r="AD1934">
            <v>0</v>
          </cell>
          <cell r="AE1934">
            <v>0</v>
          </cell>
          <cell r="AF1934">
            <v>0</v>
          </cell>
          <cell r="AG1934">
            <v>0</v>
          </cell>
          <cell r="AH1934">
            <v>0</v>
          </cell>
          <cell r="AI1934">
            <v>0</v>
          </cell>
          <cell r="AJ1934" t="str">
            <v>N</v>
          </cell>
        </row>
        <row r="1935">
          <cell r="A1935" t="str">
            <v>19-01</v>
          </cell>
          <cell r="B1935" t="str">
            <v>Cutting pilchi, frash or sarkanda including carriage within 1.5km.</v>
          </cell>
          <cell r="C1935" t="str">
            <v>100 Cft</v>
          </cell>
          <cell r="D1935" t="str">
            <v>824.60</v>
          </cell>
          <cell r="E1935" t="str">
            <v>824.60</v>
          </cell>
          <cell r="F1935" t="str">
            <v>m3</v>
          </cell>
          <cell r="G1935" t="str">
            <v>291.21</v>
          </cell>
          <cell r="H1935">
            <v>291.20999999999998</v>
          </cell>
          <cell r="I1935">
            <v>0</v>
          </cell>
          <cell r="J1935">
            <v>0</v>
          </cell>
          <cell r="K1935">
            <v>0</v>
          </cell>
          <cell r="L1935">
            <v>0</v>
          </cell>
          <cell r="M1935">
            <v>0</v>
          </cell>
          <cell r="N1935">
            <v>0</v>
          </cell>
          <cell r="O1935">
            <v>0</v>
          </cell>
          <cell r="P1935">
            <v>0</v>
          </cell>
          <cell r="Q1935">
            <v>0</v>
          </cell>
          <cell r="R1935">
            <v>0</v>
          </cell>
          <cell r="S1935">
            <v>0</v>
          </cell>
          <cell r="T1935">
            <v>0</v>
          </cell>
          <cell r="U1935">
            <v>0</v>
          </cell>
          <cell r="V1935">
            <v>0</v>
          </cell>
          <cell r="W1935">
            <v>0</v>
          </cell>
          <cell r="X1935">
            <v>0</v>
          </cell>
          <cell r="Y1935">
            <v>0</v>
          </cell>
          <cell r="Z1935">
            <v>0</v>
          </cell>
          <cell r="AA1935">
            <v>0</v>
          </cell>
          <cell r="AB1935">
            <v>0</v>
          </cell>
          <cell r="AC1935">
            <v>0</v>
          </cell>
          <cell r="AD1935">
            <v>0</v>
          </cell>
          <cell r="AE1935">
            <v>0</v>
          </cell>
          <cell r="AF1935">
            <v>0</v>
          </cell>
          <cell r="AG1935">
            <v>0</v>
          </cell>
          <cell r="AH1935">
            <v>0</v>
          </cell>
          <cell r="AI1935">
            <v>0</v>
          </cell>
          <cell r="AJ1935" t="str">
            <v>N</v>
          </cell>
        </row>
        <row r="1936">
          <cell r="A1936" t="str">
            <v>19-02</v>
          </cell>
          <cell r="B1936" t="str">
            <v>Weaving matresses</v>
          </cell>
          <cell r="C1936" t="str">
            <v>100 Sft</v>
          </cell>
          <cell r="D1936" t="str">
            <v>1,562.40</v>
          </cell>
          <cell r="E1936" t="str">
            <v>1,562.40</v>
          </cell>
          <cell r="F1936" t="str">
            <v>m2</v>
          </cell>
          <cell r="G1936" t="str">
            <v>168.11</v>
          </cell>
          <cell r="H1936">
            <v>168.11</v>
          </cell>
          <cell r="I1936">
            <v>0</v>
          </cell>
          <cell r="J1936">
            <v>0</v>
          </cell>
          <cell r="K1936">
            <v>0</v>
          </cell>
          <cell r="L1936">
            <v>0</v>
          </cell>
          <cell r="M1936">
            <v>0</v>
          </cell>
          <cell r="N1936">
            <v>0</v>
          </cell>
          <cell r="O1936">
            <v>0</v>
          </cell>
          <cell r="P1936">
            <v>0</v>
          </cell>
          <cell r="Q1936">
            <v>0</v>
          </cell>
          <cell r="R1936">
            <v>0</v>
          </cell>
          <cell r="S1936">
            <v>0</v>
          </cell>
          <cell r="T1936">
            <v>0</v>
          </cell>
          <cell r="U1936">
            <v>0</v>
          </cell>
          <cell r="V1936">
            <v>0</v>
          </cell>
          <cell r="W1936">
            <v>0</v>
          </cell>
          <cell r="X1936">
            <v>0</v>
          </cell>
          <cell r="Y1936">
            <v>0</v>
          </cell>
          <cell r="Z1936">
            <v>0</v>
          </cell>
          <cell r="AA1936">
            <v>0</v>
          </cell>
          <cell r="AB1936">
            <v>0</v>
          </cell>
          <cell r="AC1936">
            <v>0</v>
          </cell>
          <cell r="AD1936">
            <v>0</v>
          </cell>
          <cell r="AE1936">
            <v>0</v>
          </cell>
          <cell r="AF1936">
            <v>0</v>
          </cell>
          <cell r="AG1936">
            <v>0</v>
          </cell>
          <cell r="AH1936">
            <v>0</v>
          </cell>
          <cell r="AI1936">
            <v>0</v>
          </cell>
          <cell r="AJ1936" t="str">
            <v>N</v>
          </cell>
        </row>
        <row r="1937">
          <cell r="A1937" t="str">
            <v>19-03-a</v>
          </cell>
          <cell r="B1937" t="str">
            <v>Supply &amp; fill used synthetic fibre/plastic bags 1 .25cft capacity with sand or earth, sewing &amp; stacking : in dry</v>
          </cell>
          <cell r="C1937" t="str">
            <v>Each</v>
          </cell>
          <cell r="D1937" t="str">
            <v>35.15</v>
          </cell>
          <cell r="E1937" t="str">
            <v>47.25</v>
          </cell>
          <cell r="F1937" t="str">
            <v>Each</v>
          </cell>
          <cell r="G1937" t="str">
            <v>35.15</v>
          </cell>
          <cell r="H1937">
            <v>47.25</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cell r="AF1937">
            <v>0</v>
          </cell>
          <cell r="AG1937">
            <v>0</v>
          </cell>
          <cell r="AH1937">
            <v>0</v>
          </cell>
          <cell r="AI1937">
            <v>0</v>
          </cell>
          <cell r="AJ1937" t="str">
            <v>N</v>
          </cell>
        </row>
        <row r="1938">
          <cell r="A1938" t="str">
            <v>19-03-b</v>
          </cell>
          <cell r="B1938" t="str">
            <v>Supply &amp; fill used synthetic fibre/plastic bags 1.25cft capacity with sand or earth, sewing &amp; stacking : Under water.</v>
          </cell>
          <cell r="C1938" t="str">
            <v>Each</v>
          </cell>
          <cell r="D1938" t="str">
            <v>43.83</v>
          </cell>
          <cell r="E1938" t="str">
            <v>55.93</v>
          </cell>
          <cell r="F1938" t="str">
            <v>Each</v>
          </cell>
          <cell r="G1938" t="str">
            <v>43.83</v>
          </cell>
          <cell r="H1938">
            <v>55.93</v>
          </cell>
          <cell r="I1938">
            <v>0</v>
          </cell>
          <cell r="J1938">
            <v>0</v>
          </cell>
          <cell r="K1938">
            <v>0</v>
          </cell>
          <cell r="L1938">
            <v>0</v>
          </cell>
          <cell r="M1938">
            <v>0</v>
          </cell>
          <cell r="N1938">
            <v>0</v>
          </cell>
          <cell r="O1938">
            <v>0</v>
          </cell>
          <cell r="P1938">
            <v>0</v>
          </cell>
          <cell r="Q1938">
            <v>0</v>
          </cell>
          <cell r="R1938">
            <v>0</v>
          </cell>
          <cell r="S1938">
            <v>0</v>
          </cell>
          <cell r="T1938">
            <v>0</v>
          </cell>
          <cell r="U1938">
            <v>0</v>
          </cell>
          <cell r="V1938">
            <v>0</v>
          </cell>
          <cell r="W1938">
            <v>0</v>
          </cell>
          <cell r="X1938">
            <v>0</v>
          </cell>
          <cell r="Y1938">
            <v>0</v>
          </cell>
          <cell r="Z1938">
            <v>0</v>
          </cell>
          <cell r="AA1938">
            <v>0</v>
          </cell>
          <cell r="AB1938">
            <v>0</v>
          </cell>
          <cell r="AC1938">
            <v>0</v>
          </cell>
          <cell r="AD1938">
            <v>0</v>
          </cell>
          <cell r="AE1938">
            <v>0</v>
          </cell>
          <cell r="AF1938">
            <v>0</v>
          </cell>
          <cell r="AG1938">
            <v>0</v>
          </cell>
          <cell r="AH1938">
            <v>0</v>
          </cell>
          <cell r="AI1938">
            <v>0</v>
          </cell>
          <cell r="AJ1938" t="str">
            <v>N</v>
          </cell>
        </row>
        <row r="1939">
          <cell r="A1939" t="str">
            <v>19-03-c</v>
          </cell>
          <cell r="B1939" t="str">
            <v>Supply &amp; fill used cotton bags 1.25 cft capacity with sand or earth, sewing &amp; stacking : in dry</v>
          </cell>
          <cell r="C1939" t="str">
            <v>Each</v>
          </cell>
          <cell r="D1939" t="str">
            <v>35.15</v>
          </cell>
          <cell r="E1939" t="str">
            <v>85.97</v>
          </cell>
          <cell r="F1939" t="str">
            <v>each</v>
          </cell>
          <cell r="G1939" t="str">
            <v>35.15</v>
          </cell>
          <cell r="H1939">
            <v>85.97</v>
          </cell>
          <cell r="I1939">
            <v>0</v>
          </cell>
          <cell r="J1939">
            <v>0</v>
          </cell>
          <cell r="K1939">
            <v>0</v>
          </cell>
          <cell r="L1939">
            <v>0</v>
          </cell>
          <cell r="M1939">
            <v>0</v>
          </cell>
          <cell r="N1939">
            <v>0</v>
          </cell>
          <cell r="O1939">
            <v>0</v>
          </cell>
          <cell r="P1939">
            <v>0</v>
          </cell>
          <cell r="Q1939">
            <v>0</v>
          </cell>
          <cell r="R1939">
            <v>0</v>
          </cell>
          <cell r="S1939">
            <v>0</v>
          </cell>
          <cell r="T1939">
            <v>0</v>
          </cell>
          <cell r="U1939">
            <v>0</v>
          </cell>
          <cell r="V1939">
            <v>0</v>
          </cell>
          <cell r="W1939">
            <v>0</v>
          </cell>
          <cell r="X1939">
            <v>0</v>
          </cell>
          <cell r="Y1939">
            <v>0</v>
          </cell>
          <cell r="Z1939">
            <v>0</v>
          </cell>
          <cell r="AA1939">
            <v>0</v>
          </cell>
          <cell r="AB1939">
            <v>0</v>
          </cell>
          <cell r="AC1939">
            <v>0</v>
          </cell>
          <cell r="AD1939">
            <v>0</v>
          </cell>
          <cell r="AE1939">
            <v>0</v>
          </cell>
          <cell r="AF1939">
            <v>0</v>
          </cell>
          <cell r="AG1939">
            <v>0</v>
          </cell>
          <cell r="AH1939">
            <v>0</v>
          </cell>
          <cell r="AI1939">
            <v>0</v>
          </cell>
          <cell r="AJ1939" t="str">
            <v>N</v>
          </cell>
        </row>
        <row r="1940">
          <cell r="A1940" t="str">
            <v>19-03-d</v>
          </cell>
          <cell r="B1940" t="str">
            <v>Supply &amp; fill used cotton bags 1.25 cft capacity with sand or earth, sewing &amp; stacking : Under Water</v>
          </cell>
          <cell r="C1940" t="str">
            <v>Each</v>
          </cell>
          <cell r="D1940" t="str">
            <v>43.83</v>
          </cell>
          <cell r="E1940" t="str">
            <v>94.65</v>
          </cell>
          <cell r="F1940" t="str">
            <v>each</v>
          </cell>
          <cell r="G1940" t="str">
            <v>43.83</v>
          </cell>
          <cell r="H1940">
            <v>94.65</v>
          </cell>
          <cell r="I1940">
            <v>0</v>
          </cell>
          <cell r="J1940">
            <v>0</v>
          </cell>
          <cell r="K1940">
            <v>0</v>
          </cell>
          <cell r="L1940">
            <v>0</v>
          </cell>
          <cell r="M1940">
            <v>0</v>
          </cell>
          <cell r="N1940">
            <v>0</v>
          </cell>
          <cell r="O1940">
            <v>0</v>
          </cell>
          <cell r="P1940">
            <v>0</v>
          </cell>
          <cell r="Q1940">
            <v>0</v>
          </cell>
          <cell r="R1940">
            <v>0</v>
          </cell>
          <cell r="S1940">
            <v>0</v>
          </cell>
          <cell r="T1940">
            <v>0</v>
          </cell>
          <cell r="U1940">
            <v>0</v>
          </cell>
          <cell r="V1940">
            <v>0</v>
          </cell>
          <cell r="W1940">
            <v>0</v>
          </cell>
          <cell r="X1940">
            <v>0</v>
          </cell>
          <cell r="Y1940">
            <v>0</v>
          </cell>
          <cell r="Z1940">
            <v>0</v>
          </cell>
          <cell r="AA1940">
            <v>0</v>
          </cell>
          <cell r="AB1940">
            <v>0</v>
          </cell>
          <cell r="AC1940">
            <v>0</v>
          </cell>
          <cell r="AD1940">
            <v>0</v>
          </cell>
          <cell r="AE1940">
            <v>0</v>
          </cell>
          <cell r="AF1940">
            <v>0</v>
          </cell>
          <cell r="AG1940">
            <v>0</v>
          </cell>
          <cell r="AH1940">
            <v>0</v>
          </cell>
          <cell r="AI1940">
            <v>0</v>
          </cell>
          <cell r="AJ1940" t="str">
            <v>N</v>
          </cell>
        </row>
        <row r="1941">
          <cell r="A1941" t="str">
            <v>19-04-a</v>
          </cell>
          <cell r="B1941" t="str">
            <v>Supply &amp; fill new synthetic fibre/plastic bags 4-5cft capacity with sand or earth,sewing, stacking : in dry</v>
          </cell>
          <cell r="C1941" t="str">
            <v>Each</v>
          </cell>
          <cell r="D1941" t="str">
            <v>140.62</v>
          </cell>
          <cell r="E1941" t="str">
            <v>164.82</v>
          </cell>
          <cell r="F1941" t="str">
            <v>Each</v>
          </cell>
          <cell r="G1941" t="str">
            <v>140.62</v>
          </cell>
          <cell r="H1941">
            <v>164.82</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cell r="AF1941">
            <v>0</v>
          </cell>
          <cell r="AG1941">
            <v>0</v>
          </cell>
          <cell r="AH1941">
            <v>0</v>
          </cell>
          <cell r="AI1941">
            <v>0</v>
          </cell>
          <cell r="AJ1941" t="str">
            <v>N</v>
          </cell>
        </row>
        <row r="1942">
          <cell r="A1942" t="str">
            <v>19-04-b</v>
          </cell>
          <cell r="B1942" t="str">
            <v>Supply &amp; fill new synthetic fibre/plastic bags 4-5cft capacity with sand or earth,sewing, stacking : Under water</v>
          </cell>
          <cell r="C1942" t="str">
            <v>Each</v>
          </cell>
          <cell r="D1942" t="str">
            <v>175.34</v>
          </cell>
          <cell r="E1942" t="str">
            <v>199.54</v>
          </cell>
          <cell r="F1942" t="str">
            <v>Each</v>
          </cell>
          <cell r="G1942" t="str">
            <v>175.34</v>
          </cell>
          <cell r="H1942">
            <v>199.54</v>
          </cell>
          <cell r="I1942">
            <v>0</v>
          </cell>
          <cell r="J1942">
            <v>0</v>
          </cell>
          <cell r="K1942">
            <v>0</v>
          </cell>
          <cell r="L1942">
            <v>0</v>
          </cell>
          <cell r="M1942">
            <v>0</v>
          </cell>
          <cell r="N1942">
            <v>0</v>
          </cell>
          <cell r="O1942">
            <v>0</v>
          </cell>
          <cell r="P1942">
            <v>0</v>
          </cell>
          <cell r="Q1942">
            <v>0</v>
          </cell>
          <cell r="R1942">
            <v>0</v>
          </cell>
          <cell r="S1942">
            <v>0</v>
          </cell>
          <cell r="T1942">
            <v>0</v>
          </cell>
          <cell r="U1942">
            <v>0</v>
          </cell>
          <cell r="V1942">
            <v>0</v>
          </cell>
          <cell r="W1942">
            <v>0</v>
          </cell>
          <cell r="X1942">
            <v>0</v>
          </cell>
          <cell r="Y1942">
            <v>0</v>
          </cell>
          <cell r="Z1942">
            <v>0</v>
          </cell>
          <cell r="AA1942">
            <v>0</v>
          </cell>
          <cell r="AB1942">
            <v>0</v>
          </cell>
          <cell r="AC1942">
            <v>0</v>
          </cell>
          <cell r="AD1942">
            <v>0</v>
          </cell>
          <cell r="AE1942">
            <v>0</v>
          </cell>
          <cell r="AF1942">
            <v>0</v>
          </cell>
          <cell r="AG1942">
            <v>0</v>
          </cell>
          <cell r="AH1942">
            <v>0</v>
          </cell>
          <cell r="AI1942">
            <v>0</v>
          </cell>
          <cell r="AJ1942" t="str">
            <v>N</v>
          </cell>
        </row>
        <row r="1943">
          <cell r="A1943" t="str">
            <v>19-04-c</v>
          </cell>
          <cell r="B1943" t="str">
            <v>Supply &amp; fill used cotton bags 4-5 cft capacity with sand or earth, sewing &amp; stacking : in dry</v>
          </cell>
          <cell r="C1943" t="str">
            <v>Each</v>
          </cell>
          <cell r="D1943" t="str">
            <v>140.62</v>
          </cell>
          <cell r="E1943" t="str">
            <v>273.72</v>
          </cell>
          <cell r="F1943" t="str">
            <v>Each</v>
          </cell>
          <cell r="G1943" t="str">
            <v>140.62</v>
          </cell>
          <cell r="H1943">
            <v>273.72000000000003</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0</v>
          </cell>
          <cell r="AD1943">
            <v>0</v>
          </cell>
          <cell r="AE1943">
            <v>0</v>
          </cell>
          <cell r="AF1943">
            <v>0</v>
          </cell>
          <cell r="AG1943">
            <v>0</v>
          </cell>
          <cell r="AH1943">
            <v>0</v>
          </cell>
          <cell r="AI1943">
            <v>0</v>
          </cell>
          <cell r="AJ1943" t="str">
            <v>N</v>
          </cell>
        </row>
        <row r="1944">
          <cell r="A1944" t="str">
            <v>19-04-d</v>
          </cell>
          <cell r="B1944" t="str">
            <v>Supply &amp; fill used cotton bags 4-5 cft capacity with sand or earth, sewing &amp; stacking : Under Water</v>
          </cell>
          <cell r="C1944" t="str">
            <v>Each</v>
          </cell>
          <cell r="D1944" t="str">
            <v>175.34</v>
          </cell>
          <cell r="E1944" t="str">
            <v>308.44</v>
          </cell>
          <cell r="F1944" t="str">
            <v>Each</v>
          </cell>
          <cell r="G1944" t="str">
            <v>175.34</v>
          </cell>
          <cell r="H1944">
            <v>308.44</v>
          </cell>
          <cell r="I1944">
            <v>0</v>
          </cell>
          <cell r="J1944">
            <v>0</v>
          </cell>
          <cell r="K1944">
            <v>0</v>
          </cell>
          <cell r="L1944">
            <v>0</v>
          </cell>
          <cell r="M1944">
            <v>0</v>
          </cell>
          <cell r="N1944">
            <v>0</v>
          </cell>
          <cell r="O1944">
            <v>0</v>
          </cell>
          <cell r="P1944">
            <v>0</v>
          </cell>
          <cell r="Q1944">
            <v>0</v>
          </cell>
          <cell r="R1944">
            <v>0</v>
          </cell>
          <cell r="S1944">
            <v>0</v>
          </cell>
          <cell r="T1944">
            <v>0</v>
          </cell>
          <cell r="U1944">
            <v>0</v>
          </cell>
          <cell r="V1944">
            <v>0</v>
          </cell>
          <cell r="W1944">
            <v>0</v>
          </cell>
          <cell r="X1944">
            <v>0</v>
          </cell>
          <cell r="Y1944">
            <v>0</v>
          </cell>
          <cell r="Z1944">
            <v>0</v>
          </cell>
          <cell r="AA1944">
            <v>0</v>
          </cell>
          <cell r="AB1944">
            <v>0</v>
          </cell>
          <cell r="AC1944">
            <v>0</v>
          </cell>
          <cell r="AD1944">
            <v>0</v>
          </cell>
          <cell r="AE1944">
            <v>0</v>
          </cell>
          <cell r="AF1944">
            <v>0</v>
          </cell>
          <cell r="AG1944">
            <v>0</v>
          </cell>
          <cell r="AH1944">
            <v>0</v>
          </cell>
          <cell r="AI1944">
            <v>0</v>
          </cell>
          <cell r="AJ1944" t="str">
            <v>N</v>
          </cell>
        </row>
        <row r="1945">
          <cell r="A1945" t="str">
            <v>19-05-a</v>
          </cell>
          <cell r="B1945" t="str">
            <v>Carriage of synthetic fibre/plastic bags 1.25 cft capacity filled with sand / earth : 1st 50 m</v>
          </cell>
          <cell r="C1945" t="str">
            <v>100 No.</v>
          </cell>
          <cell r="D1945" t="str">
            <v>177.94</v>
          </cell>
          <cell r="E1945" t="str">
            <v>177.94</v>
          </cell>
          <cell r="F1945" t="str">
            <v>100 No.</v>
          </cell>
          <cell r="G1945" t="str">
            <v>177.94</v>
          </cell>
          <cell r="H1945">
            <v>177.94</v>
          </cell>
          <cell r="I1945">
            <v>0</v>
          </cell>
          <cell r="J1945">
            <v>0</v>
          </cell>
          <cell r="K1945">
            <v>0</v>
          </cell>
          <cell r="L1945">
            <v>0</v>
          </cell>
          <cell r="M1945">
            <v>0</v>
          </cell>
          <cell r="N1945">
            <v>0</v>
          </cell>
          <cell r="O1945">
            <v>0</v>
          </cell>
          <cell r="P1945">
            <v>0</v>
          </cell>
          <cell r="Q1945">
            <v>0</v>
          </cell>
          <cell r="R1945">
            <v>0</v>
          </cell>
          <cell r="S1945">
            <v>0</v>
          </cell>
          <cell r="T1945">
            <v>0</v>
          </cell>
          <cell r="U1945">
            <v>0</v>
          </cell>
          <cell r="V1945">
            <v>0</v>
          </cell>
          <cell r="W1945">
            <v>0</v>
          </cell>
          <cell r="X1945">
            <v>0</v>
          </cell>
          <cell r="Y1945">
            <v>0</v>
          </cell>
          <cell r="Z1945">
            <v>0</v>
          </cell>
          <cell r="AA1945">
            <v>0</v>
          </cell>
          <cell r="AB1945">
            <v>0</v>
          </cell>
          <cell r="AC1945">
            <v>0</v>
          </cell>
          <cell r="AD1945">
            <v>0</v>
          </cell>
          <cell r="AE1945">
            <v>0</v>
          </cell>
          <cell r="AF1945">
            <v>0</v>
          </cell>
          <cell r="AG1945">
            <v>0</v>
          </cell>
          <cell r="AH1945">
            <v>0</v>
          </cell>
          <cell r="AI1945">
            <v>0</v>
          </cell>
          <cell r="AJ1945" t="str">
            <v>N</v>
          </cell>
        </row>
        <row r="1946">
          <cell r="A1946" t="str">
            <v>19-05-b</v>
          </cell>
          <cell r="B1946" t="str">
            <v>Carriage of synthetic fibre/plastic bags 1.25 cft capacity filled with sand / earth : 2nd &amp; 3rd 50 m</v>
          </cell>
          <cell r="C1946" t="str">
            <v>100No/50m</v>
          </cell>
          <cell r="D1946" t="str">
            <v>134.54</v>
          </cell>
          <cell r="E1946" t="str">
            <v>134.54</v>
          </cell>
          <cell r="F1946" t="str">
            <v>100No/50</v>
          </cell>
          <cell r="G1946" t="str">
            <v>134.54</v>
          </cell>
          <cell r="H1946">
            <v>134.54</v>
          </cell>
          <cell r="I1946">
            <v>0</v>
          </cell>
          <cell r="J1946">
            <v>0</v>
          </cell>
          <cell r="K1946">
            <v>0</v>
          </cell>
          <cell r="L1946">
            <v>0</v>
          </cell>
          <cell r="M1946">
            <v>0</v>
          </cell>
          <cell r="N1946">
            <v>0</v>
          </cell>
          <cell r="O1946">
            <v>0</v>
          </cell>
          <cell r="P1946">
            <v>0</v>
          </cell>
          <cell r="Q1946">
            <v>0</v>
          </cell>
          <cell r="R1946">
            <v>0</v>
          </cell>
          <cell r="S1946">
            <v>0</v>
          </cell>
          <cell r="T1946">
            <v>0</v>
          </cell>
          <cell r="U1946">
            <v>0</v>
          </cell>
          <cell r="V1946">
            <v>0</v>
          </cell>
          <cell r="W1946">
            <v>0</v>
          </cell>
          <cell r="X1946">
            <v>0</v>
          </cell>
          <cell r="Y1946">
            <v>0</v>
          </cell>
          <cell r="Z1946">
            <v>0</v>
          </cell>
          <cell r="AA1946">
            <v>0</v>
          </cell>
          <cell r="AB1946">
            <v>0</v>
          </cell>
          <cell r="AC1946">
            <v>0</v>
          </cell>
          <cell r="AD1946">
            <v>0</v>
          </cell>
          <cell r="AE1946">
            <v>0</v>
          </cell>
          <cell r="AF1946">
            <v>0</v>
          </cell>
          <cell r="AG1946">
            <v>0</v>
          </cell>
          <cell r="AH1946">
            <v>0</v>
          </cell>
          <cell r="AI1946">
            <v>0</v>
          </cell>
          <cell r="AJ1946" t="str">
            <v>N</v>
          </cell>
        </row>
        <row r="1947">
          <cell r="A1947" t="str">
            <v>19-05-c</v>
          </cell>
          <cell r="B1947" t="str">
            <v>Carriage of synthetic fibre/plastic bags 1.25 cft capacity filled with sand / earth : 4th and subsequent 50 m</v>
          </cell>
          <cell r="C1947" t="str">
            <v>100No/50m</v>
          </cell>
          <cell r="D1947" t="str">
            <v>14.76</v>
          </cell>
          <cell r="E1947" t="str">
            <v>14.76</v>
          </cell>
          <cell r="F1947" t="str">
            <v>100No/50</v>
          </cell>
          <cell r="G1947" t="str">
            <v>14.76</v>
          </cell>
          <cell r="H1947">
            <v>14.76</v>
          </cell>
          <cell r="I1947">
            <v>0</v>
          </cell>
          <cell r="J1947">
            <v>0</v>
          </cell>
          <cell r="K1947">
            <v>0</v>
          </cell>
          <cell r="L1947">
            <v>0</v>
          </cell>
          <cell r="M1947">
            <v>0</v>
          </cell>
          <cell r="N1947">
            <v>0</v>
          </cell>
          <cell r="O1947">
            <v>0</v>
          </cell>
          <cell r="P1947">
            <v>0</v>
          </cell>
          <cell r="Q1947">
            <v>0</v>
          </cell>
          <cell r="R1947">
            <v>0</v>
          </cell>
          <cell r="S1947">
            <v>0</v>
          </cell>
          <cell r="T1947">
            <v>0</v>
          </cell>
          <cell r="U1947">
            <v>0</v>
          </cell>
          <cell r="V1947">
            <v>0</v>
          </cell>
          <cell r="W1947">
            <v>0</v>
          </cell>
          <cell r="X1947">
            <v>0</v>
          </cell>
          <cell r="Y1947">
            <v>0</v>
          </cell>
          <cell r="Z1947">
            <v>0</v>
          </cell>
          <cell r="AA1947">
            <v>0</v>
          </cell>
          <cell r="AB1947">
            <v>0</v>
          </cell>
          <cell r="AC1947">
            <v>0</v>
          </cell>
          <cell r="AD1947">
            <v>0</v>
          </cell>
          <cell r="AE1947">
            <v>0</v>
          </cell>
          <cell r="AF1947">
            <v>0</v>
          </cell>
          <cell r="AG1947">
            <v>0</v>
          </cell>
          <cell r="AH1947">
            <v>0</v>
          </cell>
          <cell r="AI1947">
            <v>0</v>
          </cell>
          <cell r="AJ1947" t="str">
            <v>N</v>
          </cell>
        </row>
        <row r="1948">
          <cell r="A1948" t="str">
            <v>19-06-a</v>
          </cell>
          <cell r="B1948" t="str">
            <v>Carriage of new synthetic fibre/plastic bags 4-5 cft capacity filled with sand/earth : 1st 50 m</v>
          </cell>
          <cell r="C1948" t="str">
            <v>100 No.</v>
          </cell>
          <cell r="D1948" t="str">
            <v>711.76</v>
          </cell>
          <cell r="E1948" t="str">
            <v>711.76</v>
          </cell>
          <cell r="F1948" t="str">
            <v>100 No.</v>
          </cell>
          <cell r="G1948" t="str">
            <v>711.76</v>
          </cell>
          <cell r="H1948">
            <v>711.76</v>
          </cell>
          <cell r="I1948">
            <v>0</v>
          </cell>
          <cell r="J1948">
            <v>0</v>
          </cell>
          <cell r="K1948">
            <v>0</v>
          </cell>
          <cell r="L1948">
            <v>0</v>
          </cell>
          <cell r="M1948">
            <v>0</v>
          </cell>
          <cell r="N1948">
            <v>0</v>
          </cell>
          <cell r="O1948">
            <v>0</v>
          </cell>
          <cell r="P1948">
            <v>0</v>
          </cell>
          <cell r="Q1948">
            <v>0</v>
          </cell>
          <cell r="R1948">
            <v>0</v>
          </cell>
          <cell r="S1948">
            <v>0</v>
          </cell>
          <cell r="T1948">
            <v>0</v>
          </cell>
          <cell r="U1948">
            <v>0</v>
          </cell>
          <cell r="V1948">
            <v>0</v>
          </cell>
          <cell r="W1948">
            <v>0</v>
          </cell>
          <cell r="X1948">
            <v>0</v>
          </cell>
          <cell r="Y1948">
            <v>0</v>
          </cell>
          <cell r="Z1948">
            <v>0</v>
          </cell>
          <cell r="AA1948">
            <v>0</v>
          </cell>
          <cell r="AB1948">
            <v>0</v>
          </cell>
          <cell r="AC1948">
            <v>0</v>
          </cell>
          <cell r="AD1948">
            <v>0</v>
          </cell>
          <cell r="AE1948">
            <v>0</v>
          </cell>
          <cell r="AF1948">
            <v>0</v>
          </cell>
          <cell r="AG1948">
            <v>0</v>
          </cell>
          <cell r="AH1948">
            <v>0</v>
          </cell>
          <cell r="AI1948">
            <v>0</v>
          </cell>
          <cell r="AJ1948" t="str">
            <v>N</v>
          </cell>
        </row>
        <row r="1949">
          <cell r="A1949" t="str">
            <v>19-06-b</v>
          </cell>
          <cell r="B1949" t="str">
            <v>Carriage of new synthetic fibre/plastic bags 4-5 cft capacity filled with sand/earth : 2nd &amp; 3rd 50 m</v>
          </cell>
          <cell r="C1949" t="str">
            <v>100No/50m</v>
          </cell>
          <cell r="D1949" t="str">
            <v>538.16</v>
          </cell>
          <cell r="E1949" t="str">
            <v>538.16</v>
          </cell>
          <cell r="F1949" t="str">
            <v>100No/50</v>
          </cell>
          <cell r="G1949" t="str">
            <v>538.16</v>
          </cell>
          <cell r="H1949">
            <v>538.16</v>
          </cell>
          <cell r="I1949">
            <v>0</v>
          </cell>
          <cell r="J1949">
            <v>0</v>
          </cell>
          <cell r="K1949">
            <v>0</v>
          </cell>
          <cell r="L1949">
            <v>0</v>
          </cell>
          <cell r="M1949">
            <v>0</v>
          </cell>
          <cell r="N1949">
            <v>0</v>
          </cell>
          <cell r="O1949">
            <v>0</v>
          </cell>
          <cell r="P1949">
            <v>0</v>
          </cell>
          <cell r="Q1949">
            <v>0</v>
          </cell>
          <cell r="R1949">
            <v>0</v>
          </cell>
          <cell r="S1949">
            <v>0</v>
          </cell>
          <cell r="T1949">
            <v>0</v>
          </cell>
          <cell r="U1949">
            <v>0</v>
          </cell>
          <cell r="V1949">
            <v>0</v>
          </cell>
          <cell r="W1949">
            <v>0</v>
          </cell>
          <cell r="X1949">
            <v>0</v>
          </cell>
          <cell r="Y1949">
            <v>0</v>
          </cell>
          <cell r="Z1949">
            <v>0</v>
          </cell>
          <cell r="AA1949">
            <v>0</v>
          </cell>
          <cell r="AB1949">
            <v>0</v>
          </cell>
          <cell r="AC1949">
            <v>0</v>
          </cell>
          <cell r="AD1949">
            <v>0</v>
          </cell>
          <cell r="AE1949">
            <v>0</v>
          </cell>
          <cell r="AF1949">
            <v>0</v>
          </cell>
          <cell r="AG1949">
            <v>0</v>
          </cell>
          <cell r="AH1949">
            <v>0</v>
          </cell>
          <cell r="AI1949">
            <v>0</v>
          </cell>
          <cell r="AJ1949" t="str">
            <v>N</v>
          </cell>
        </row>
        <row r="1950">
          <cell r="A1950" t="str">
            <v>19-06-c</v>
          </cell>
          <cell r="B1950" t="str">
            <v>Carriage of new synthetic fibre/plastic bags 4-5 cft capacity filled with sand/earth : 4th &amp; subsequent 50 m</v>
          </cell>
          <cell r="C1950" t="str">
            <v>100No/50m</v>
          </cell>
          <cell r="D1950" t="str">
            <v>59.02</v>
          </cell>
          <cell r="E1950" t="str">
            <v>59.02</v>
          </cell>
          <cell r="F1950" t="str">
            <v>100No/50</v>
          </cell>
          <cell r="G1950" t="str">
            <v>59.02</v>
          </cell>
          <cell r="H1950">
            <v>59.02</v>
          </cell>
          <cell r="I1950">
            <v>0</v>
          </cell>
          <cell r="J1950">
            <v>0</v>
          </cell>
          <cell r="K1950">
            <v>0</v>
          </cell>
          <cell r="L1950">
            <v>0</v>
          </cell>
          <cell r="M1950">
            <v>0</v>
          </cell>
          <cell r="N1950">
            <v>0</v>
          </cell>
          <cell r="O1950">
            <v>0</v>
          </cell>
          <cell r="P1950">
            <v>0</v>
          </cell>
          <cell r="Q1950">
            <v>0</v>
          </cell>
          <cell r="R1950">
            <v>0</v>
          </cell>
          <cell r="S1950">
            <v>0</v>
          </cell>
          <cell r="T1950">
            <v>0</v>
          </cell>
          <cell r="U1950">
            <v>0</v>
          </cell>
          <cell r="V1950">
            <v>0</v>
          </cell>
          <cell r="W1950">
            <v>0</v>
          </cell>
          <cell r="X1950">
            <v>0</v>
          </cell>
          <cell r="Y1950">
            <v>0</v>
          </cell>
          <cell r="Z1950">
            <v>0</v>
          </cell>
          <cell r="AA1950">
            <v>0</v>
          </cell>
          <cell r="AB1950">
            <v>0</v>
          </cell>
          <cell r="AC1950">
            <v>0</v>
          </cell>
          <cell r="AD1950">
            <v>0</v>
          </cell>
          <cell r="AE1950">
            <v>0</v>
          </cell>
          <cell r="AF1950">
            <v>0</v>
          </cell>
          <cell r="AG1950">
            <v>0</v>
          </cell>
          <cell r="AH1950">
            <v>0</v>
          </cell>
          <cell r="AI1950">
            <v>0</v>
          </cell>
          <cell r="AJ1950" t="str">
            <v>N</v>
          </cell>
        </row>
        <row r="1951">
          <cell r="A1951" t="str">
            <v>19-07-a</v>
          </cell>
          <cell r="B1951" t="str">
            <v>Rolling matresses to river edge &amp; floating, after unrolling with area : Upto 200 m2</v>
          </cell>
          <cell r="C1951" t="str">
            <v>100 Sft</v>
          </cell>
          <cell r="D1951" t="str">
            <v>477.40</v>
          </cell>
          <cell r="E1951" t="str">
            <v>477.40</v>
          </cell>
          <cell r="F1951" t="str">
            <v>m2</v>
          </cell>
          <cell r="G1951" t="str">
            <v>51.37</v>
          </cell>
          <cell r="H1951">
            <v>51.37</v>
          </cell>
          <cell r="I1951">
            <v>0</v>
          </cell>
          <cell r="J1951">
            <v>0</v>
          </cell>
          <cell r="K1951">
            <v>0</v>
          </cell>
          <cell r="L1951">
            <v>0</v>
          </cell>
          <cell r="M1951">
            <v>0</v>
          </cell>
          <cell r="N1951">
            <v>0</v>
          </cell>
          <cell r="O1951">
            <v>0</v>
          </cell>
          <cell r="P1951">
            <v>0</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cell r="AF1951">
            <v>0</v>
          </cell>
          <cell r="AG1951">
            <v>0</v>
          </cell>
          <cell r="AH1951">
            <v>0</v>
          </cell>
          <cell r="AI1951">
            <v>0</v>
          </cell>
          <cell r="AJ1951" t="str">
            <v>N</v>
          </cell>
        </row>
        <row r="1952">
          <cell r="A1952" t="str">
            <v>19-07-b</v>
          </cell>
          <cell r="B1952" t="str">
            <v>Rolling matresses to river edge &amp; floating, after unrolling with area : Over 200 to 250 m2</v>
          </cell>
          <cell r="C1952" t="str">
            <v>100 Sft</v>
          </cell>
          <cell r="D1952" t="str">
            <v>759.50</v>
          </cell>
          <cell r="E1952" t="str">
            <v>759.50</v>
          </cell>
          <cell r="F1952" t="str">
            <v>m2</v>
          </cell>
          <cell r="G1952" t="str">
            <v>81.72</v>
          </cell>
          <cell r="H1952">
            <v>81.72</v>
          </cell>
          <cell r="I1952">
            <v>0</v>
          </cell>
          <cell r="J1952">
            <v>0</v>
          </cell>
          <cell r="K1952">
            <v>0</v>
          </cell>
          <cell r="L1952">
            <v>0</v>
          </cell>
          <cell r="M1952">
            <v>0</v>
          </cell>
          <cell r="N1952">
            <v>0</v>
          </cell>
          <cell r="O1952">
            <v>0</v>
          </cell>
          <cell r="P1952">
            <v>0</v>
          </cell>
          <cell r="Q1952">
            <v>0</v>
          </cell>
          <cell r="R1952">
            <v>0</v>
          </cell>
          <cell r="S1952">
            <v>0</v>
          </cell>
          <cell r="T1952">
            <v>0</v>
          </cell>
          <cell r="U1952">
            <v>0</v>
          </cell>
          <cell r="V1952">
            <v>0</v>
          </cell>
          <cell r="W1952">
            <v>0</v>
          </cell>
          <cell r="X1952">
            <v>0</v>
          </cell>
          <cell r="Y1952">
            <v>0</v>
          </cell>
          <cell r="Z1952">
            <v>0</v>
          </cell>
          <cell r="AA1952">
            <v>0</v>
          </cell>
          <cell r="AB1952">
            <v>0</v>
          </cell>
          <cell r="AC1952">
            <v>0</v>
          </cell>
          <cell r="AD1952">
            <v>0</v>
          </cell>
          <cell r="AE1952">
            <v>0</v>
          </cell>
          <cell r="AF1952">
            <v>0</v>
          </cell>
          <cell r="AG1952">
            <v>0</v>
          </cell>
          <cell r="AH1952">
            <v>0</v>
          </cell>
          <cell r="AI1952">
            <v>0</v>
          </cell>
          <cell r="AJ1952" t="str">
            <v>N</v>
          </cell>
        </row>
        <row r="1953">
          <cell r="A1953" t="str">
            <v>19-07-c</v>
          </cell>
          <cell r="B1953" t="str">
            <v>Rolling matresses to river edge &amp; floating, after unrolling with area : Over 250 m2</v>
          </cell>
          <cell r="C1953" t="str">
            <v>100 Sft</v>
          </cell>
          <cell r="D1953" t="str">
            <v>907.06</v>
          </cell>
          <cell r="E1953" t="str">
            <v>907.06</v>
          </cell>
          <cell r="F1953" t="str">
            <v>m2</v>
          </cell>
          <cell r="G1953" t="str">
            <v>97.60</v>
          </cell>
          <cell r="H1953">
            <v>97.6</v>
          </cell>
          <cell r="I1953">
            <v>0</v>
          </cell>
          <cell r="J1953">
            <v>0</v>
          </cell>
          <cell r="K1953">
            <v>0</v>
          </cell>
          <cell r="L1953">
            <v>0</v>
          </cell>
          <cell r="M1953">
            <v>0</v>
          </cell>
          <cell r="N1953">
            <v>0</v>
          </cell>
          <cell r="O1953">
            <v>0</v>
          </cell>
          <cell r="P1953">
            <v>0</v>
          </cell>
          <cell r="Q1953">
            <v>0</v>
          </cell>
          <cell r="R1953">
            <v>0</v>
          </cell>
          <cell r="S1953">
            <v>0</v>
          </cell>
          <cell r="T1953">
            <v>0</v>
          </cell>
          <cell r="U1953">
            <v>0</v>
          </cell>
          <cell r="V1953">
            <v>0</v>
          </cell>
          <cell r="W1953">
            <v>0</v>
          </cell>
          <cell r="X1953">
            <v>0</v>
          </cell>
          <cell r="Y1953">
            <v>0</v>
          </cell>
          <cell r="Z1953">
            <v>0</v>
          </cell>
          <cell r="AA1953">
            <v>0</v>
          </cell>
          <cell r="AB1953">
            <v>0</v>
          </cell>
          <cell r="AC1953">
            <v>0</v>
          </cell>
          <cell r="AD1953">
            <v>0</v>
          </cell>
          <cell r="AE1953">
            <v>0</v>
          </cell>
          <cell r="AF1953">
            <v>0</v>
          </cell>
          <cell r="AG1953">
            <v>0</v>
          </cell>
          <cell r="AH1953">
            <v>0</v>
          </cell>
          <cell r="AI1953">
            <v>0</v>
          </cell>
          <cell r="AJ1953" t="str">
            <v>N</v>
          </cell>
        </row>
        <row r="1954">
          <cell r="A1954" t="str">
            <v>19-08</v>
          </cell>
          <cell r="B1954" t="str">
            <v>Sewing empty cement bags in sheets</v>
          </cell>
          <cell r="C1954" t="str">
            <v>100 No.</v>
          </cell>
          <cell r="D1954" t="str">
            <v>629.30</v>
          </cell>
          <cell r="E1954" t="str">
            <v>959.63</v>
          </cell>
          <cell r="F1954" t="str">
            <v>100 No.</v>
          </cell>
          <cell r="G1954" t="str">
            <v>629.30</v>
          </cell>
          <cell r="H1954">
            <v>959.63</v>
          </cell>
          <cell r="I1954">
            <v>0</v>
          </cell>
          <cell r="J1954">
            <v>0</v>
          </cell>
          <cell r="K1954">
            <v>0</v>
          </cell>
          <cell r="L1954">
            <v>0</v>
          </cell>
          <cell r="M1954">
            <v>0</v>
          </cell>
          <cell r="N1954">
            <v>0</v>
          </cell>
          <cell r="O1954">
            <v>0</v>
          </cell>
          <cell r="P1954">
            <v>0</v>
          </cell>
          <cell r="Q1954">
            <v>0</v>
          </cell>
          <cell r="R1954">
            <v>0</v>
          </cell>
          <cell r="S1954">
            <v>0</v>
          </cell>
          <cell r="T1954">
            <v>0</v>
          </cell>
          <cell r="U1954">
            <v>0</v>
          </cell>
          <cell r="V1954">
            <v>0</v>
          </cell>
          <cell r="W1954">
            <v>0</v>
          </cell>
          <cell r="X1954">
            <v>0</v>
          </cell>
          <cell r="Y1954">
            <v>0</v>
          </cell>
          <cell r="Z1954">
            <v>0</v>
          </cell>
          <cell r="AA1954">
            <v>0</v>
          </cell>
          <cell r="AB1954">
            <v>0</v>
          </cell>
          <cell r="AC1954">
            <v>0</v>
          </cell>
          <cell r="AD1954">
            <v>0</v>
          </cell>
          <cell r="AE1954">
            <v>0</v>
          </cell>
          <cell r="AF1954">
            <v>0</v>
          </cell>
          <cell r="AG1954">
            <v>0</v>
          </cell>
          <cell r="AH1954">
            <v>0</v>
          </cell>
          <cell r="AI1954">
            <v>0</v>
          </cell>
          <cell r="AJ1954" t="str">
            <v>N</v>
          </cell>
        </row>
        <row r="1955">
          <cell r="A1955" t="str">
            <v>19-09</v>
          </cell>
          <cell r="B1955" t="str">
            <v>Making compact round pilchi, frash or sarkanda round bundles of specified size for the work.</v>
          </cell>
          <cell r="C1955" t="str">
            <v>100 Cft</v>
          </cell>
          <cell r="D1955" t="str">
            <v>846.30</v>
          </cell>
          <cell r="E1955" t="str">
            <v>846.30</v>
          </cell>
          <cell r="F1955" t="str">
            <v>m3</v>
          </cell>
          <cell r="G1955" t="str">
            <v>298.87</v>
          </cell>
          <cell r="H1955">
            <v>298.87</v>
          </cell>
          <cell r="I1955">
            <v>0</v>
          </cell>
          <cell r="J1955">
            <v>0</v>
          </cell>
          <cell r="K1955">
            <v>0</v>
          </cell>
          <cell r="L1955">
            <v>0</v>
          </cell>
          <cell r="M1955">
            <v>0</v>
          </cell>
          <cell r="N1955">
            <v>0</v>
          </cell>
          <cell r="O1955">
            <v>0</v>
          </cell>
          <cell r="P1955">
            <v>0</v>
          </cell>
          <cell r="Q1955">
            <v>0</v>
          </cell>
          <cell r="R1955">
            <v>0</v>
          </cell>
          <cell r="S1955">
            <v>0</v>
          </cell>
          <cell r="T1955">
            <v>0</v>
          </cell>
          <cell r="U1955">
            <v>0</v>
          </cell>
          <cell r="V1955">
            <v>0</v>
          </cell>
          <cell r="W1955">
            <v>0</v>
          </cell>
          <cell r="X1955">
            <v>0</v>
          </cell>
          <cell r="Y1955">
            <v>0</v>
          </cell>
          <cell r="Z1955">
            <v>0</v>
          </cell>
          <cell r="AA1955">
            <v>0</v>
          </cell>
          <cell r="AB1955">
            <v>0</v>
          </cell>
          <cell r="AC1955">
            <v>0</v>
          </cell>
          <cell r="AD1955">
            <v>0</v>
          </cell>
          <cell r="AE1955">
            <v>0</v>
          </cell>
          <cell r="AF1955">
            <v>0</v>
          </cell>
          <cell r="AG1955">
            <v>0</v>
          </cell>
          <cell r="AH1955">
            <v>0</v>
          </cell>
          <cell r="AI1955">
            <v>0</v>
          </cell>
          <cell r="AJ1955" t="str">
            <v>N</v>
          </cell>
        </row>
        <row r="1956">
          <cell r="A1956" t="str">
            <v>19-10</v>
          </cell>
          <cell r="B1956" t="str">
            <v>Launching the bundles mentioned in Item 19-09 above &amp; placing in position</v>
          </cell>
          <cell r="C1956" t="str">
            <v>100 Cft</v>
          </cell>
          <cell r="D1956" t="str">
            <v>520.80</v>
          </cell>
          <cell r="E1956" t="str">
            <v>520.80</v>
          </cell>
          <cell r="F1956" t="str">
            <v>m3</v>
          </cell>
          <cell r="G1956" t="str">
            <v>183.92</v>
          </cell>
          <cell r="H1956">
            <v>183.92</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cell r="AF1956">
            <v>0</v>
          </cell>
          <cell r="AG1956">
            <v>0</v>
          </cell>
          <cell r="AH1956">
            <v>0</v>
          </cell>
          <cell r="AI1956">
            <v>0</v>
          </cell>
          <cell r="AJ1956" t="str">
            <v>N</v>
          </cell>
        </row>
        <row r="1957">
          <cell r="A1957" t="str">
            <v>19-11-a</v>
          </cell>
          <cell r="B1957" t="str">
            <v>Supply within 150m (500 feet) : Boulders 9" and above</v>
          </cell>
          <cell r="C1957" t="str">
            <v>100 Cft</v>
          </cell>
          <cell r="D1957" t="str">
            <v>1,571.08</v>
          </cell>
          <cell r="E1957" t="str">
            <v>1,571.08</v>
          </cell>
          <cell r="F1957" t="str">
            <v>m3</v>
          </cell>
          <cell r="G1957" t="str">
            <v>554.82</v>
          </cell>
          <cell r="H1957">
            <v>554.82000000000005</v>
          </cell>
          <cell r="I1957">
            <v>0</v>
          </cell>
          <cell r="J1957">
            <v>0</v>
          </cell>
          <cell r="K1957">
            <v>0</v>
          </cell>
          <cell r="L1957">
            <v>0</v>
          </cell>
          <cell r="M1957">
            <v>0</v>
          </cell>
          <cell r="N1957">
            <v>0</v>
          </cell>
          <cell r="O1957">
            <v>0</v>
          </cell>
          <cell r="P1957">
            <v>0</v>
          </cell>
          <cell r="Q1957">
            <v>0</v>
          </cell>
          <cell r="R1957">
            <v>0</v>
          </cell>
          <cell r="S1957">
            <v>0</v>
          </cell>
          <cell r="T1957">
            <v>0</v>
          </cell>
          <cell r="U1957">
            <v>0</v>
          </cell>
          <cell r="V1957">
            <v>0</v>
          </cell>
          <cell r="W1957">
            <v>0</v>
          </cell>
          <cell r="X1957">
            <v>0</v>
          </cell>
          <cell r="Y1957">
            <v>0</v>
          </cell>
          <cell r="Z1957">
            <v>0</v>
          </cell>
          <cell r="AA1957">
            <v>0</v>
          </cell>
          <cell r="AB1957">
            <v>0</v>
          </cell>
          <cell r="AC1957">
            <v>0</v>
          </cell>
          <cell r="AD1957">
            <v>0</v>
          </cell>
          <cell r="AE1957">
            <v>0</v>
          </cell>
          <cell r="AF1957">
            <v>0</v>
          </cell>
          <cell r="AG1957">
            <v>0</v>
          </cell>
          <cell r="AH1957">
            <v>0</v>
          </cell>
          <cell r="AI1957">
            <v>0</v>
          </cell>
          <cell r="AJ1957" t="str">
            <v>N</v>
          </cell>
        </row>
        <row r="1958">
          <cell r="A1958" t="str">
            <v>19-11-b</v>
          </cell>
          <cell r="B1958" t="str">
            <v>Supply within 150m (500 feet) : Over size shingle 3" to 9"</v>
          </cell>
          <cell r="C1958" t="str">
            <v>100 Cft</v>
          </cell>
          <cell r="D1958" t="str">
            <v>1,050.28</v>
          </cell>
          <cell r="E1958" t="str">
            <v>1,050.28</v>
          </cell>
          <cell r="F1958" t="str">
            <v>m3</v>
          </cell>
          <cell r="G1958" t="str">
            <v>370.90</v>
          </cell>
          <cell r="H1958">
            <v>370.9</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cell r="AF1958">
            <v>0</v>
          </cell>
          <cell r="AG1958">
            <v>0</v>
          </cell>
          <cell r="AH1958">
            <v>0</v>
          </cell>
          <cell r="AI1958">
            <v>0</v>
          </cell>
          <cell r="AJ1958" t="str">
            <v>N</v>
          </cell>
        </row>
        <row r="1959">
          <cell r="A1959" t="str">
            <v>19-11-c</v>
          </cell>
          <cell r="B1959" t="str">
            <v>Supply within 150m (500 feet): Mixed graded shingle</v>
          </cell>
          <cell r="C1959" t="str">
            <v>100 Cft</v>
          </cell>
          <cell r="D1959" t="str">
            <v>1,241.24</v>
          </cell>
          <cell r="E1959" t="str">
            <v>1,241.24</v>
          </cell>
          <cell r="F1959" t="str">
            <v>m3</v>
          </cell>
          <cell r="G1959" t="str">
            <v>438.34</v>
          </cell>
          <cell r="H1959">
            <v>438.34</v>
          </cell>
          <cell r="I1959">
            <v>0</v>
          </cell>
          <cell r="J1959">
            <v>0</v>
          </cell>
          <cell r="K1959">
            <v>0</v>
          </cell>
          <cell r="L1959">
            <v>0</v>
          </cell>
          <cell r="M1959">
            <v>0</v>
          </cell>
          <cell r="N1959">
            <v>0</v>
          </cell>
          <cell r="O1959">
            <v>0</v>
          </cell>
          <cell r="P1959">
            <v>0</v>
          </cell>
          <cell r="Q1959">
            <v>0</v>
          </cell>
          <cell r="R1959">
            <v>0</v>
          </cell>
          <cell r="S1959">
            <v>0</v>
          </cell>
          <cell r="T1959">
            <v>0</v>
          </cell>
          <cell r="U1959">
            <v>0</v>
          </cell>
          <cell r="V1959">
            <v>0</v>
          </cell>
          <cell r="W1959">
            <v>0</v>
          </cell>
          <cell r="X1959">
            <v>0</v>
          </cell>
          <cell r="Y1959">
            <v>0</v>
          </cell>
          <cell r="Z1959">
            <v>0</v>
          </cell>
          <cell r="AA1959">
            <v>0</v>
          </cell>
          <cell r="AB1959">
            <v>0</v>
          </cell>
          <cell r="AC1959">
            <v>0</v>
          </cell>
          <cell r="AD1959">
            <v>0</v>
          </cell>
          <cell r="AE1959">
            <v>0</v>
          </cell>
          <cell r="AF1959">
            <v>0</v>
          </cell>
          <cell r="AG1959">
            <v>0</v>
          </cell>
          <cell r="AH1959">
            <v>0</v>
          </cell>
          <cell r="AI1959">
            <v>0</v>
          </cell>
          <cell r="AJ1959" t="str">
            <v>N</v>
          </cell>
        </row>
        <row r="1960">
          <cell r="A1960" t="str">
            <v>19-12</v>
          </cell>
          <cell r="B1960" t="str">
            <v>Supplying munj or patha trungers (6" mesh to hold 3 cft) stones/boulders</v>
          </cell>
          <cell r="C1960" t="str">
            <v>Each</v>
          </cell>
          <cell r="D1960" t="str">
            <v>108.50</v>
          </cell>
          <cell r="E1960" t="str">
            <v>149.02</v>
          </cell>
          <cell r="F1960" t="str">
            <v>Each</v>
          </cell>
          <cell r="G1960" t="str">
            <v>108.50</v>
          </cell>
          <cell r="H1960">
            <v>149.02000000000001</v>
          </cell>
          <cell r="I1960">
            <v>0</v>
          </cell>
          <cell r="J1960">
            <v>0</v>
          </cell>
          <cell r="K1960">
            <v>0</v>
          </cell>
          <cell r="L1960">
            <v>0</v>
          </cell>
          <cell r="M1960">
            <v>0</v>
          </cell>
          <cell r="N1960">
            <v>0</v>
          </cell>
          <cell r="O1960">
            <v>0</v>
          </cell>
          <cell r="P1960">
            <v>0</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cell r="AF1960">
            <v>0</v>
          </cell>
          <cell r="AG1960">
            <v>0</v>
          </cell>
          <cell r="AH1960">
            <v>0</v>
          </cell>
          <cell r="AI1960">
            <v>0</v>
          </cell>
          <cell r="AJ1960" t="str">
            <v>N</v>
          </cell>
        </row>
        <row r="1961">
          <cell r="A1961" t="str">
            <v>19-13-a-01</v>
          </cell>
          <cell r="B1961" t="str">
            <v>Provide &amp; weave GI wire netting for wire crates 6"x9" mesh : 15 SWG wire</v>
          </cell>
          <cell r="C1961" t="str">
            <v>100 Sft</v>
          </cell>
          <cell r="D1961" t="str">
            <v>883.50</v>
          </cell>
          <cell r="E1961" t="str">
            <v>1,609.50</v>
          </cell>
          <cell r="F1961" t="str">
            <v>m2</v>
          </cell>
          <cell r="G1961" t="str">
            <v>95.06</v>
          </cell>
          <cell r="H1961">
            <v>173.18</v>
          </cell>
          <cell r="I1961">
            <v>0</v>
          </cell>
          <cell r="J1961">
            <v>0</v>
          </cell>
          <cell r="K1961">
            <v>0</v>
          </cell>
          <cell r="L1961">
            <v>0</v>
          </cell>
          <cell r="M1961">
            <v>0</v>
          </cell>
          <cell r="N1961">
            <v>0</v>
          </cell>
          <cell r="O1961">
            <v>0</v>
          </cell>
          <cell r="P1961">
            <v>0</v>
          </cell>
          <cell r="Q1961">
            <v>0</v>
          </cell>
          <cell r="R1961">
            <v>0</v>
          </cell>
          <cell r="S1961">
            <v>0</v>
          </cell>
          <cell r="T1961">
            <v>0</v>
          </cell>
          <cell r="U1961">
            <v>0</v>
          </cell>
          <cell r="V1961">
            <v>0</v>
          </cell>
          <cell r="W1961">
            <v>0</v>
          </cell>
          <cell r="X1961">
            <v>0</v>
          </cell>
          <cell r="Y1961">
            <v>0</v>
          </cell>
          <cell r="Z1961">
            <v>0</v>
          </cell>
          <cell r="AA1961">
            <v>0</v>
          </cell>
          <cell r="AB1961">
            <v>0</v>
          </cell>
          <cell r="AC1961">
            <v>0</v>
          </cell>
          <cell r="AD1961">
            <v>0</v>
          </cell>
          <cell r="AE1961">
            <v>0</v>
          </cell>
          <cell r="AF1961">
            <v>0</v>
          </cell>
          <cell r="AG1961">
            <v>0</v>
          </cell>
          <cell r="AH1961">
            <v>0</v>
          </cell>
          <cell r="AI1961">
            <v>0</v>
          </cell>
          <cell r="AJ1961" t="str">
            <v>N</v>
          </cell>
        </row>
        <row r="1962">
          <cell r="A1962" t="str">
            <v>19-13-a-02</v>
          </cell>
          <cell r="B1962" t="str">
            <v>Provide &amp; weave GI wire netting for wire crates 6"x9" mesh : 10 SWG wire</v>
          </cell>
          <cell r="C1962" t="str">
            <v>100 Sft</v>
          </cell>
          <cell r="D1962" t="str">
            <v>883.50</v>
          </cell>
          <cell r="E1962" t="str">
            <v>3,237.55</v>
          </cell>
          <cell r="F1962" t="str">
            <v>m2</v>
          </cell>
          <cell r="G1962" t="str">
            <v>95.06</v>
          </cell>
          <cell r="H1962">
            <v>348.36</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0</v>
          </cell>
          <cell r="AE1962">
            <v>0</v>
          </cell>
          <cell r="AF1962">
            <v>0</v>
          </cell>
          <cell r="AG1962">
            <v>0</v>
          </cell>
          <cell r="AH1962">
            <v>0</v>
          </cell>
          <cell r="AI1962">
            <v>0</v>
          </cell>
          <cell r="AJ1962" t="str">
            <v>N</v>
          </cell>
        </row>
        <row r="1963">
          <cell r="A1963" t="str">
            <v>19-13-a-03</v>
          </cell>
          <cell r="B1963" t="str">
            <v>Provide &amp; weave GI wire netting for wire crates 6"x9" mesh : 8 SWG wire</v>
          </cell>
          <cell r="C1963" t="str">
            <v>100 Sft</v>
          </cell>
          <cell r="D1963" t="str">
            <v>883.50</v>
          </cell>
          <cell r="E1963" t="str">
            <v>3,667.17</v>
          </cell>
          <cell r="F1963" t="str">
            <v>m2</v>
          </cell>
          <cell r="G1963" t="str">
            <v>95.06</v>
          </cell>
          <cell r="H1963">
            <v>394.59</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cell r="AF1963">
            <v>0</v>
          </cell>
          <cell r="AG1963">
            <v>0</v>
          </cell>
          <cell r="AH1963">
            <v>0</v>
          </cell>
          <cell r="AI1963">
            <v>0</v>
          </cell>
          <cell r="AJ1963" t="str">
            <v>N</v>
          </cell>
        </row>
        <row r="1964">
          <cell r="A1964" t="str">
            <v>19-13-b-01</v>
          </cell>
          <cell r="B1964" t="str">
            <v>Provide &amp; weave GI wire netting for wire crates 6"x6" mesh : 15 SWG wire</v>
          </cell>
          <cell r="C1964" t="str">
            <v>100 Sft</v>
          </cell>
          <cell r="D1964" t="str">
            <v>1,060.20</v>
          </cell>
          <cell r="E1964" t="str">
            <v>1,619.22</v>
          </cell>
          <cell r="F1964" t="str">
            <v>m2</v>
          </cell>
          <cell r="G1964" t="str">
            <v>114.08</v>
          </cell>
          <cell r="H1964">
            <v>174.23</v>
          </cell>
          <cell r="I1964">
            <v>0</v>
          </cell>
          <cell r="J1964">
            <v>0</v>
          </cell>
          <cell r="K1964">
            <v>0</v>
          </cell>
          <cell r="L1964">
            <v>0</v>
          </cell>
          <cell r="M1964">
            <v>0</v>
          </cell>
          <cell r="N1964">
            <v>0</v>
          </cell>
          <cell r="O1964">
            <v>0</v>
          </cell>
          <cell r="P1964">
            <v>0</v>
          </cell>
          <cell r="Q1964">
            <v>0</v>
          </cell>
          <cell r="R1964">
            <v>0</v>
          </cell>
          <cell r="S1964">
            <v>0</v>
          </cell>
          <cell r="T1964">
            <v>0</v>
          </cell>
          <cell r="U1964">
            <v>0</v>
          </cell>
          <cell r="V1964">
            <v>0</v>
          </cell>
          <cell r="W1964">
            <v>0</v>
          </cell>
          <cell r="X1964">
            <v>0</v>
          </cell>
          <cell r="Y1964">
            <v>0</v>
          </cell>
          <cell r="Z1964">
            <v>0</v>
          </cell>
          <cell r="AA1964">
            <v>0</v>
          </cell>
          <cell r="AB1964">
            <v>0</v>
          </cell>
          <cell r="AC1964">
            <v>0</v>
          </cell>
          <cell r="AD1964">
            <v>0</v>
          </cell>
          <cell r="AE1964">
            <v>0</v>
          </cell>
          <cell r="AF1964">
            <v>0</v>
          </cell>
          <cell r="AG1964">
            <v>0</v>
          </cell>
          <cell r="AH1964">
            <v>0</v>
          </cell>
          <cell r="AI1964">
            <v>0</v>
          </cell>
          <cell r="AJ1964" t="str">
            <v>N</v>
          </cell>
        </row>
        <row r="1965">
          <cell r="A1965" t="str">
            <v>19-13-b-02</v>
          </cell>
          <cell r="B1965" t="str">
            <v>Provide &amp; weave GI wire netting for wire crates 6"x6" mesh : 10 SWG wire</v>
          </cell>
          <cell r="C1965" t="str">
            <v>100 Sft</v>
          </cell>
          <cell r="D1965" t="str">
            <v>1,060.20</v>
          </cell>
          <cell r="E1965" t="str">
            <v>2,871.57</v>
          </cell>
          <cell r="F1965" t="str">
            <v>m2</v>
          </cell>
          <cell r="G1965" t="str">
            <v>114.08</v>
          </cell>
          <cell r="H1965">
            <v>308.98</v>
          </cell>
          <cell r="I1965">
            <v>0</v>
          </cell>
          <cell r="J1965">
            <v>0</v>
          </cell>
          <cell r="K1965">
            <v>0</v>
          </cell>
          <cell r="L1965">
            <v>0</v>
          </cell>
          <cell r="M1965">
            <v>0</v>
          </cell>
          <cell r="N1965">
            <v>0</v>
          </cell>
          <cell r="O1965">
            <v>0</v>
          </cell>
          <cell r="P1965">
            <v>0</v>
          </cell>
          <cell r="Q1965">
            <v>0</v>
          </cell>
          <cell r="R1965">
            <v>0</v>
          </cell>
          <cell r="S1965">
            <v>0</v>
          </cell>
          <cell r="T1965">
            <v>0</v>
          </cell>
          <cell r="U1965">
            <v>0</v>
          </cell>
          <cell r="V1965">
            <v>0</v>
          </cell>
          <cell r="W1965">
            <v>0</v>
          </cell>
          <cell r="X1965">
            <v>0</v>
          </cell>
          <cell r="Y1965">
            <v>0</v>
          </cell>
          <cell r="Z1965">
            <v>0</v>
          </cell>
          <cell r="AA1965">
            <v>0</v>
          </cell>
          <cell r="AB1965">
            <v>0</v>
          </cell>
          <cell r="AC1965">
            <v>0</v>
          </cell>
          <cell r="AD1965">
            <v>0</v>
          </cell>
          <cell r="AE1965">
            <v>0</v>
          </cell>
          <cell r="AF1965">
            <v>0</v>
          </cell>
          <cell r="AG1965">
            <v>0</v>
          </cell>
          <cell r="AH1965">
            <v>0</v>
          </cell>
          <cell r="AI1965">
            <v>0</v>
          </cell>
          <cell r="AJ1965" t="str">
            <v>N</v>
          </cell>
        </row>
        <row r="1966">
          <cell r="A1966" t="str">
            <v>19-13-b-03</v>
          </cell>
          <cell r="B1966" t="str">
            <v>Provide &amp; weave GI wire netting for wire crates 6"x6" mesh : 8 SWG wire</v>
          </cell>
          <cell r="C1966" t="str">
            <v>100 Sft</v>
          </cell>
          <cell r="D1966" t="str">
            <v>1,060.20</v>
          </cell>
          <cell r="E1966" t="str">
            <v>4,692.31</v>
          </cell>
          <cell r="F1966" t="str">
            <v>m2</v>
          </cell>
          <cell r="G1966" t="str">
            <v>114.08</v>
          </cell>
          <cell r="H1966">
            <v>504.89</v>
          </cell>
          <cell r="I1966">
            <v>0</v>
          </cell>
          <cell r="J1966">
            <v>0</v>
          </cell>
          <cell r="K1966">
            <v>0</v>
          </cell>
          <cell r="L1966">
            <v>0</v>
          </cell>
          <cell r="M1966">
            <v>0</v>
          </cell>
          <cell r="N1966">
            <v>0</v>
          </cell>
          <cell r="O1966">
            <v>0</v>
          </cell>
          <cell r="P1966">
            <v>0</v>
          </cell>
          <cell r="Q1966">
            <v>0</v>
          </cell>
          <cell r="R1966">
            <v>0</v>
          </cell>
          <cell r="S1966">
            <v>0</v>
          </cell>
          <cell r="T1966">
            <v>0</v>
          </cell>
          <cell r="U1966">
            <v>0</v>
          </cell>
          <cell r="V1966">
            <v>0</v>
          </cell>
          <cell r="W1966">
            <v>0</v>
          </cell>
          <cell r="X1966">
            <v>0</v>
          </cell>
          <cell r="Y1966">
            <v>0</v>
          </cell>
          <cell r="Z1966">
            <v>0</v>
          </cell>
          <cell r="AA1966">
            <v>0</v>
          </cell>
          <cell r="AB1966">
            <v>0</v>
          </cell>
          <cell r="AC1966">
            <v>0</v>
          </cell>
          <cell r="AD1966">
            <v>0</v>
          </cell>
          <cell r="AE1966">
            <v>0</v>
          </cell>
          <cell r="AF1966">
            <v>0</v>
          </cell>
          <cell r="AG1966">
            <v>0</v>
          </cell>
          <cell r="AH1966">
            <v>0</v>
          </cell>
          <cell r="AI1966">
            <v>0</v>
          </cell>
          <cell r="AJ1966" t="str">
            <v>N</v>
          </cell>
        </row>
        <row r="1967">
          <cell r="A1967" t="str">
            <v>19-13-c-01</v>
          </cell>
          <cell r="B1967" t="str">
            <v>Provide &amp; weave GI wire netting for wire crates 4"x6" mesh : 15 SWG wire</v>
          </cell>
          <cell r="C1967" t="str">
            <v>100 Sft</v>
          </cell>
          <cell r="D1967" t="str">
            <v>1,178.00</v>
          </cell>
          <cell r="E1967" t="str">
            <v>2,018.34</v>
          </cell>
          <cell r="F1967" t="str">
            <v>m2</v>
          </cell>
          <cell r="G1967" t="str">
            <v>126.75</v>
          </cell>
          <cell r="H1967">
            <v>217.17</v>
          </cell>
          <cell r="I1967">
            <v>0</v>
          </cell>
          <cell r="J1967">
            <v>0</v>
          </cell>
          <cell r="K1967">
            <v>0</v>
          </cell>
          <cell r="L1967">
            <v>0</v>
          </cell>
          <cell r="M1967">
            <v>0</v>
          </cell>
          <cell r="N1967">
            <v>0</v>
          </cell>
          <cell r="O1967">
            <v>0</v>
          </cell>
          <cell r="P1967">
            <v>0</v>
          </cell>
          <cell r="Q1967">
            <v>0</v>
          </cell>
          <cell r="R1967">
            <v>0</v>
          </cell>
          <cell r="S1967">
            <v>0</v>
          </cell>
          <cell r="T1967">
            <v>0</v>
          </cell>
          <cell r="U1967">
            <v>0</v>
          </cell>
          <cell r="V1967">
            <v>0</v>
          </cell>
          <cell r="W1967">
            <v>0</v>
          </cell>
          <cell r="X1967">
            <v>0</v>
          </cell>
          <cell r="Y1967">
            <v>0</v>
          </cell>
          <cell r="Z1967">
            <v>0</v>
          </cell>
          <cell r="AA1967">
            <v>0</v>
          </cell>
          <cell r="AB1967">
            <v>0</v>
          </cell>
          <cell r="AC1967">
            <v>0</v>
          </cell>
          <cell r="AD1967">
            <v>0</v>
          </cell>
          <cell r="AE1967">
            <v>0</v>
          </cell>
          <cell r="AF1967">
            <v>0</v>
          </cell>
          <cell r="AG1967">
            <v>0</v>
          </cell>
          <cell r="AH1967">
            <v>0</v>
          </cell>
          <cell r="AI1967">
            <v>0</v>
          </cell>
          <cell r="AJ1967" t="str">
            <v>N</v>
          </cell>
        </row>
        <row r="1968">
          <cell r="A1968" t="str">
            <v>19-13-c-02</v>
          </cell>
          <cell r="B1968" t="str">
            <v>Provide &amp; weave GI wire netting for wire crates 4"x6" mesh : 10 SWG wire</v>
          </cell>
          <cell r="C1968" t="str">
            <v>100 Sft</v>
          </cell>
          <cell r="D1968" t="str">
            <v>1,178.00</v>
          </cell>
          <cell r="E1968" t="str">
            <v>3,895.05</v>
          </cell>
          <cell r="F1968" t="str">
            <v>m2</v>
          </cell>
          <cell r="G1968" t="str">
            <v>126.75</v>
          </cell>
          <cell r="H1968">
            <v>419.11</v>
          </cell>
          <cell r="I1968">
            <v>0</v>
          </cell>
          <cell r="J1968">
            <v>0</v>
          </cell>
          <cell r="K1968">
            <v>0</v>
          </cell>
          <cell r="L1968">
            <v>0</v>
          </cell>
          <cell r="M1968">
            <v>0</v>
          </cell>
          <cell r="N1968">
            <v>0</v>
          </cell>
          <cell r="O1968">
            <v>0</v>
          </cell>
          <cell r="P1968">
            <v>0</v>
          </cell>
          <cell r="Q1968">
            <v>0</v>
          </cell>
          <cell r="R1968">
            <v>0</v>
          </cell>
          <cell r="S1968">
            <v>0</v>
          </cell>
          <cell r="T1968">
            <v>0</v>
          </cell>
          <cell r="U1968">
            <v>0</v>
          </cell>
          <cell r="V1968">
            <v>0</v>
          </cell>
          <cell r="W1968">
            <v>0</v>
          </cell>
          <cell r="X1968">
            <v>0</v>
          </cell>
          <cell r="Y1968">
            <v>0</v>
          </cell>
          <cell r="Z1968">
            <v>0</v>
          </cell>
          <cell r="AA1968">
            <v>0</v>
          </cell>
          <cell r="AB1968">
            <v>0</v>
          </cell>
          <cell r="AC1968">
            <v>0</v>
          </cell>
          <cell r="AD1968">
            <v>0</v>
          </cell>
          <cell r="AE1968">
            <v>0</v>
          </cell>
          <cell r="AF1968">
            <v>0</v>
          </cell>
          <cell r="AG1968">
            <v>0</v>
          </cell>
          <cell r="AH1968">
            <v>0</v>
          </cell>
          <cell r="AI1968">
            <v>0</v>
          </cell>
          <cell r="AJ1968" t="str">
            <v>N</v>
          </cell>
        </row>
        <row r="1969">
          <cell r="A1969" t="str">
            <v>19-13-c-03</v>
          </cell>
          <cell r="B1969" t="str">
            <v>Provide &amp; weave GI wire netting for wire crates 4"x6" mesh : 8 SWG wire</v>
          </cell>
          <cell r="C1969" t="str">
            <v>100 Sft</v>
          </cell>
          <cell r="D1969" t="str">
            <v>1,178.00</v>
          </cell>
          <cell r="E1969" t="str">
            <v>5,352.61</v>
          </cell>
          <cell r="F1969" t="str">
            <v>m2</v>
          </cell>
          <cell r="G1969" t="str">
            <v>126.75</v>
          </cell>
          <cell r="H1969">
            <v>575.94000000000005</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cell r="AF1969">
            <v>0</v>
          </cell>
          <cell r="AG1969">
            <v>0</v>
          </cell>
          <cell r="AH1969">
            <v>0</v>
          </cell>
          <cell r="AI1969">
            <v>0</v>
          </cell>
          <cell r="AJ1969" t="str">
            <v>N</v>
          </cell>
        </row>
        <row r="1970">
          <cell r="A1970" t="str">
            <v>19-14</v>
          </cell>
          <cell r="B1970" t="str">
            <v>Providing and Laying shingle on top of bund, including handling of materials within 100 m.</v>
          </cell>
          <cell r="C1970" t="str">
            <v>100 Cft</v>
          </cell>
          <cell r="D1970" t="str">
            <v>434.00</v>
          </cell>
          <cell r="E1970" t="str">
            <v>1,825.50</v>
          </cell>
          <cell r="F1970" t="str">
            <v>m3</v>
          </cell>
          <cell r="G1970" t="str">
            <v>153.27</v>
          </cell>
          <cell r="H1970">
            <v>644.66999999999996</v>
          </cell>
          <cell r="I1970">
            <v>0</v>
          </cell>
          <cell r="J1970">
            <v>0</v>
          </cell>
          <cell r="K1970">
            <v>0</v>
          </cell>
          <cell r="L1970">
            <v>0</v>
          </cell>
          <cell r="M1970">
            <v>0</v>
          </cell>
          <cell r="N1970">
            <v>0</v>
          </cell>
          <cell r="O1970">
            <v>0</v>
          </cell>
          <cell r="P1970">
            <v>0</v>
          </cell>
          <cell r="Q1970">
            <v>0</v>
          </cell>
          <cell r="R1970">
            <v>0</v>
          </cell>
          <cell r="S1970">
            <v>0</v>
          </cell>
          <cell r="T1970">
            <v>0</v>
          </cell>
          <cell r="U1970">
            <v>0</v>
          </cell>
          <cell r="V1970">
            <v>0</v>
          </cell>
          <cell r="W1970">
            <v>0</v>
          </cell>
          <cell r="X1970">
            <v>0</v>
          </cell>
          <cell r="Y1970">
            <v>0</v>
          </cell>
          <cell r="Z1970">
            <v>0</v>
          </cell>
          <cell r="AA1970">
            <v>0</v>
          </cell>
          <cell r="AB1970">
            <v>0</v>
          </cell>
          <cell r="AC1970">
            <v>0</v>
          </cell>
          <cell r="AD1970">
            <v>0</v>
          </cell>
          <cell r="AE1970">
            <v>0</v>
          </cell>
          <cell r="AF1970">
            <v>0</v>
          </cell>
          <cell r="AG1970">
            <v>0</v>
          </cell>
          <cell r="AH1970">
            <v>0</v>
          </cell>
          <cell r="AI1970">
            <v>0</v>
          </cell>
          <cell r="AJ1970" t="str">
            <v>N</v>
          </cell>
        </row>
        <row r="1971">
          <cell r="A1971" t="str">
            <v>19-15-a</v>
          </cell>
          <cell r="B1971" t="str">
            <v>Supply &amp; dump at site, without boat, including handling within 100m : Stone or boulder</v>
          </cell>
          <cell r="C1971" t="str">
            <v>100 Cft</v>
          </cell>
          <cell r="D1971" t="str">
            <v>868.00</v>
          </cell>
          <cell r="E1971" t="str">
            <v>4,740.00</v>
          </cell>
          <cell r="F1971" t="str">
            <v>m3</v>
          </cell>
          <cell r="G1971" t="str">
            <v>306.53</v>
          </cell>
          <cell r="H1971">
            <v>1673.92</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cell r="AF1971">
            <v>0</v>
          </cell>
          <cell r="AG1971">
            <v>0</v>
          </cell>
          <cell r="AH1971">
            <v>0</v>
          </cell>
          <cell r="AI1971">
            <v>0</v>
          </cell>
          <cell r="AJ1971" t="str">
            <v>N</v>
          </cell>
        </row>
        <row r="1972">
          <cell r="A1972" t="str">
            <v>19-15-a-01</v>
          </cell>
          <cell r="B1972" t="str">
            <v>Supply &amp; dump at site, without boat, including handling within 100m : boulders</v>
          </cell>
          <cell r="C1972" t="str">
            <v>100 Cft</v>
          </cell>
          <cell r="D1972" t="str">
            <v>868.00</v>
          </cell>
          <cell r="E1972" t="str">
            <v>2,804.00</v>
          </cell>
          <cell r="F1972" t="str">
            <v>m3</v>
          </cell>
          <cell r="G1972" t="str">
            <v>306.53</v>
          </cell>
          <cell r="H1972">
            <v>990.22</v>
          </cell>
          <cell r="I1972">
            <v>0</v>
          </cell>
          <cell r="J1972">
            <v>0</v>
          </cell>
          <cell r="K1972">
            <v>0</v>
          </cell>
          <cell r="L1972">
            <v>0</v>
          </cell>
          <cell r="M1972">
            <v>0</v>
          </cell>
          <cell r="N1972">
            <v>0</v>
          </cell>
          <cell r="O1972">
            <v>0</v>
          </cell>
          <cell r="P1972">
            <v>0</v>
          </cell>
          <cell r="Q1972">
            <v>0</v>
          </cell>
          <cell r="R1972">
            <v>0</v>
          </cell>
          <cell r="S1972">
            <v>0</v>
          </cell>
          <cell r="T1972">
            <v>0</v>
          </cell>
          <cell r="U1972">
            <v>0</v>
          </cell>
          <cell r="V1972">
            <v>0</v>
          </cell>
          <cell r="W1972">
            <v>0</v>
          </cell>
          <cell r="X1972">
            <v>0</v>
          </cell>
          <cell r="Y1972">
            <v>0</v>
          </cell>
          <cell r="Z1972">
            <v>0</v>
          </cell>
          <cell r="AA1972">
            <v>0</v>
          </cell>
          <cell r="AB1972">
            <v>0</v>
          </cell>
          <cell r="AC1972">
            <v>0</v>
          </cell>
          <cell r="AD1972">
            <v>0</v>
          </cell>
          <cell r="AE1972">
            <v>0</v>
          </cell>
          <cell r="AF1972">
            <v>0</v>
          </cell>
          <cell r="AG1972">
            <v>0</v>
          </cell>
          <cell r="AH1972">
            <v>0</v>
          </cell>
          <cell r="AI1972">
            <v>0</v>
          </cell>
          <cell r="AJ1972" t="str">
            <v>N</v>
          </cell>
        </row>
        <row r="1973">
          <cell r="A1973" t="str">
            <v>19-15-b</v>
          </cell>
          <cell r="B1973" t="str">
            <v>Supply &amp; dump at site, without boat, including handling within 100m : Shingle or spawls</v>
          </cell>
          <cell r="C1973" t="str">
            <v>100 Cft</v>
          </cell>
          <cell r="D1973" t="str">
            <v>868.00</v>
          </cell>
          <cell r="E1973" t="str">
            <v>2,259.50</v>
          </cell>
          <cell r="F1973" t="str">
            <v>m3</v>
          </cell>
          <cell r="G1973" t="str">
            <v>306.53</v>
          </cell>
          <cell r="H1973">
            <v>797.94</v>
          </cell>
          <cell r="I1973">
            <v>0</v>
          </cell>
          <cell r="J1973">
            <v>0</v>
          </cell>
          <cell r="K1973">
            <v>0</v>
          </cell>
          <cell r="L1973">
            <v>0</v>
          </cell>
          <cell r="M1973">
            <v>0</v>
          </cell>
          <cell r="N1973">
            <v>0</v>
          </cell>
          <cell r="O1973">
            <v>0</v>
          </cell>
          <cell r="P1973">
            <v>0</v>
          </cell>
          <cell r="Q1973">
            <v>0</v>
          </cell>
          <cell r="R1973">
            <v>0</v>
          </cell>
          <cell r="S1973">
            <v>0</v>
          </cell>
          <cell r="T1973">
            <v>0</v>
          </cell>
          <cell r="U1973">
            <v>0</v>
          </cell>
          <cell r="V1973">
            <v>0</v>
          </cell>
          <cell r="W1973">
            <v>0</v>
          </cell>
          <cell r="X1973">
            <v>0</v>
          </cell>
          <cell r="Y1973">
            <v>0</v>
          </cell>
          <cell r="Z1973">
            <v>0</v>
          </cell>
          <cell r="AA1973">
            <v>0</v>
          </cell>
          <cell r="AB1973">
            <v>0</v>
          </cell>
          <cell r="AC1973">
            <v>0</v>
          </cell>
          <cell r="AD1973">
            <v>0</v>
          </cell>
          <cell r="AE1973">
            <v>0</v>
          </cell>
          <cell r="AF1973">
            <v>0</v>
          </cell>
          <cell r="AG1973">
            <v>0</v>
          </cell>
          <cell r="AH1973">
            <v>0</v>
          </cell>
          <cell r="AI1973">
            <v>0</v>
          </cell>
          <cell r="AJ1973" t="str">
            <v>N</v>
          </cell>
        </row>
        <row r="1974">
          <cell r="A1974" t="str">
            <v>19-15-c</v>
          </cell>
          <cell r="B1974" t="str">
            <v>Supply &amp; dump at site, without boat, including handling within 100m : Brick bats</v>
          </cell>
          <cell r="C1974" t="str">
            <v>100 Cft</v>
          </cell>
          <cell r="D1974" t="str">
            <v>651.00</v>
          </cell>
          <cell r="E1974" t="str">
            <v>3,555.00</v>
          </cell>
          <cell r="F1974" t="str">
            <v>m3</v>
          </cell>
          <cell r="G1974" t="str">
            <v>229.90</v>
          </cell>
          <cell r="H1974">
            <v>1255.44</v>
          </cell>
          <cell r="I1974">
            <v>0</v>
          </cell>
          <cell r="J1974">
            <v>0</v>
          </cell>
          <cell r="K1974">
            <v>0</v>
          </cell>
          <cell r="L1974">
            <v>0</v>
          </cell>
          <cell r="M1974">
            <v>0</v>
          </cell>
          <cell r="N1974">
            <v>0</v>
          </cell>
          <cell r="O1974">
            <v>0</v>
          </cell>
          <cell r="P1974">
            <v>0</v>
          </cell>
          <cell r="Q1974">
            <v>0</v>
          </cell>
          <cell r="R1974">
            <v>0</v>
          </cell>
          <cell r="S1974">
            <v>0</v>
          </cell>
          <cell r="T1974">
            <v>0</v>
          </cell>
          <cell r="U1974">
            <v>0</v>
          </cell>
          <cell r="V1974">
            <v>0</v>
          </cell>
          <cell r="W1974">
            <v>0</v>
          </cell>
          <cell r="X1974">
            <v>0</v>
          </cell>
          <cell r="Y1974">
            <v>0</v>
          </cell>
          <cell r="Z1974">
            <v>0</v>
          </cell>
          <cell r="AA1974">
            <v>0</v>
          </cell>
          <cell r="AB1974">
            <v>0</v>
          </cell>
          <cell r="AC1974">
            <v>0</v>
          </cell>
          <cell r="AD1974">
            <v>0</v>
          </cell>
          <cell r="AE1974">
            <v>0</v>
          </cell>
          <cell r="AF1974">
            <v>0</v>
          </cell>
          <cell r="AG1974">
            <v>0</v>
          </cell>
          <cell r="AH1974">
            <v>0</v>
          </cell>
          <cell r="AI1974">
            <v>0</v>
          </cell>
          <cell r="AJ1974" t="str">
            <v>N</v>
          </cell>
        </row>
        <row r="1975">
          <cell r="A1975" t="str">
            <v>19-16-a</v>
          </cell>
          <cell r="B1975" t="str">
            <v>Supplying and dumping by boat, including loading within 1 00m lead : Stone or boulder</v>
          </cell>
          <cell r="C1975" t="str">
            <v>100 Cft</v>
          </cell>
          <cell r="D1975" t="str">
            <v>2,914.00</v>
          </cell>
          <cell r="E1975" t="str">
            <v>4,850.00</v>
          </cell>
          <cell r="F1975" t="str">
            <v>m3</v>
          </cell>
          <cell r="G1975" t="str">
            <v>1,029.07</v>
          </cell>
          <cell r="H1975">
            <v>1712.76</v>
          </cell>
          <cell r="I1975">
            <v>0</v>
          </cell>
          <cell r="J1975">
            <v>0</v>
          </cell>
          <cell r="K1975">
            <v>0</v>
          </cell>
          <cell r="L1975">
            <v>0</v>
          </cell>
          <cell r="M1975">
            <v>0</v>
          </cell>
          <cell r="N1975">
            <v>0</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cell r="AF1975">
            <v>0</v>
          </cell>
          <cell r="AG1975">
            <v>0</v>
          </cell>
          <cell r="AH1975">
            <v>0</v>
          </cell>
          <cell r="AI1975">
            <v>0</v>
          </cell>
          <cell r="AJ1975" t="str">
            <v>N</v>
          </cell>
        </row>
        <row r="1976">
          <cell r="A1976" t="str">
            <v>19-16-b</v>
          </cell>
          <cell r="B1976" t="str">
            <v>Supplying and dumping by boat, including loading within 100m lead : Shingle or spawls</v>
          </cell>
          <cell r="C1976" t="str">
            <v>100 Cft</v>
          </cell>
          <cell r="D1976" t="str">
            <v>2,914.00</v>
          </cell>
          <cell r="E1976" t="str">
            <v>4,305.50</v>
          </cell>
          <cell r="F1976" t="str">
            <v>m3</v>
          </cell>
          <cell r="G1976" t="str">
            <v>1,029.07</v>
          </cell>
          <cell r="H1976">
            <v>1520.47</v>
          </cell>
          <cell r="I1976">
            <v>0</v>
          </cell>
          <cell r="J1976">
            <v>0</v>
          </cell>
          <cell r="K1976">
            <v>0</v>
          </cell>
          <cell r="L1976">
            <v>0</v>
          </cell>
          <cell r="M1976">
            <v>0</v>
          </cell>
          <cell r="N1976">
            <v>0</v>
          </cell>
          <cell r="O1976">
            <v>0</v>
          </cell>
          <cell r="P1976">
            <v>0</v>
          </cell>
          <cell r="Q1976">
            <v>0</v>
          </cell>
          <cell r="R1976">
            <v>0</v>
          </cell>
          <cell r="S1976">
            <v>0</v>
          </cell>
          <cell r="T1976">
            <v>0</v>
          </cell>
          <cell r="U1976">
            <v>0</v>
          </cell>
          <cell r="V1976">
            <v>0</v>
          </cell>
          <cell r="W1976">
            <v>0</v>
          </cell>
          <cell r="X1976">
            <v>0</v>
          </cell>
          <cell r="Y1976">
            <v>0</v>
          </cell>
          <cell r="Z1976">
            <v>0</v>
          </cell>
          <cell r="AA1976">
            <v>0</v>
          </cell>
          <cell r="AB1976">
            <v>0</v>
          </cell>
          <cell r="AC1976">
            <v>0</v>
          </cell>
          <cell r="AD1976">
            <v>0</v>
          </cell>
          <cell r="AE1976">
            <v>0</v>
          </cell>
          <cell r="AF1976">
            <v>0</v>
          </cell>
          <cell r="AG1976">
            <v>0</v>
          </cell>
          <cell r="AH1976">
            <v>0</v>
          </cell>
          <cell r="AI1976">
            <v>0</v>
          </cell>
          <cell r="AJ1976" t="str">
            <v>N</v>
          </cell>
        </row>
        <row r="1977">
          <cell r="A1977" t="str">
            <v>19-16-c</v>
          </cell>
          <cell r="B1977" t="str">
            <v>Supplying and dumping by boat, including loading within 100m lead : Brick bats</v>
          </cell>
          <cell r="C1977" t="str">
            <v>-</v>
          </cell>
          <cell r="D1977" t="str">
            <v>-</v>
          </cell>
          <cell r="E1977" t="str">
            <v>-</v>
          </cell>
          <cell r="F1977" t="str">
            <v>-</v>
          </cell>
          <cell r="G1977" t="str">
            <v>-</v>
          </cell>
          <cell r="H1977" t="str">
            <v>-</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cell r="AF1977">
            <v>0</v>
          </cell>
          <cell r="AG1977">
            <v>0</v>
          </cell>
          <cell r="AH1977">
            <v>0</v>
          </cell>
          <cell r="AI1977">
            <v>0</v>
          </cell>
          <cell r="AJ1977" t="str">
            <v>N</v>
          </cell>
        </row>
        <row r="1978">
          <cell r="A1978" t="str">
            <v>19-17-a</v>
          </cell>
          <cell r="B1978" t="str">
            <v>Provide &amp; fill brick bats in crates, excluding cost of crates : without hand packing.</v>
          </cell>
          <cell r="C1978" t="str">
            <v>-</v>
          </cell>
          <cell r="D1978" t="str">
            <v>-</v>
          </cell>
          <cell r="E1978" t="str">
            <v>-</v>
          </cell>
          <cell r="F1978" t="str">
            <v>-</v>
          </cell>
          <cell r="G1978" t="str">
            <v>-</v>
          </cell>
          <cell r="H1978" t="str">
            <v>-</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0</v>
          </cell>
          <cell r="AF1978">
            <v>0</v>
          </cell>
          <cell r="AG1978">
            <v>0</v>
          </cell>
          <cell r="AH1978">
            <v>0</v>
          </cell>
          <cell r="AI1978">
            <v>0</v>
          </cell>
          <cell r="AJ1978" t="str">
            <v>N</v>
          </cell>
        </row>
        <row r="1979">
          <cell r="A1979" t="str">
            <v>19-17-b</v>
          </cell>
          <cell r="B1979" t="str">
            <v>Provide &amp; fill brick bats in crates, excluding cost of crates : with hand packing.</v>
          </cell>
          <cell r="C1979" t="str">
            <v>-</v>
          </cell>
          <cell r="D1979" t="str">
            <v>-</v>
          </cell>
          <cell r="E1979" t="str">
            <v>-</v>
          </cell>
          <cell r="F1979" t="str">
            <v>-</v>
          </cell>
          <cell r="G1979" t="str">
            <v>-</v>
          </cell>
          <cell r="H1979" t="str">
            <v>-</v>
          </cell>
          <cell r="I1979">
            <v>0</v>
          </cell>
          <cell r="J1979">
            <v>0</v>
          </cell>
          <cell r="K1979">
            <v>0</v>
          </cell>
          <cell r="L1979">
            <v>0</v>
          </cell>
          <cell r="M1979">
            <v>0</v>
          </cell>
          <cell r="N1979">
            <v>0</v>
          </cell>
          <cell r="O1979">
            <v>0</v>
          </cell>
          <cell r="P1979">
            <v>0</v>
          </cell>
          <cell r="Q1979">
            <v>0</v>
          </cell>
          <cell r="R1979">
            <v>0</v>
          </cell>
          <cell r="S1979">
            <v>0</v>
          </cell>
          <cell r="T1979">
            <v>0</v>
          </cell>
          <cell r="U1979">
            <v>0</v>
          </cell>
          <cell r="V1979">
            <v>0</v>
          </cell>
          <cell r="W1979">
            <v>0</v>
          </cell>
          <cell r="X1979">
            <v>0</v>
          </cell>
          <cell r="Y1979">
            <v>0</v>
          </cell>
          <cell r="Z1979">
            <v>0</v>
          </cell>
          <cell r="AA1979">
            <v>0</v>
          </cell>
          <cell r="AB1979">
            <v>0</v>
          </cell>
          <cell r="AC1979">
            <v>0</v>
          </cell>
          <cell r="AD1979">
            <v>0</v>
          </cell>
          <cell r="AE1979">
            <v>0</v>
          </cell>
          <cell r="AF1979">
            <v>0</v>
          </cell>
          <cell r="AG1979">
            <v>0</v>
          </cell>
          <cell r="AH1979">
            <v>0</v>
          </cell>
          <cell r="AI1979">
            <v>0</v>
          </cell>
          <cell r="AJ1979" t="str">
            <v>N</v>
          </cell>
        </row>
        <row r="1980">
          <cell r="A1980" t="str">
            <v>19-18-a</v>
          </cell>
          <cell r="B1980" t="str">
            <v>Supply &amp; fill bricks in wire crates including sewing crates, excl cost of crates : Stone or boulder</v>
          </cell>
          <cell r="C1980" t="str">
            <v>100 Cft</v>
          </cell>
          <cell r="D1980" t="str">
            <v>937.44</v>
          </cell>
          <cell r="E1980" t="str">
            <v>2,873.44</v>
          </cell>
          <cell r="F1980" t="str">
            <v>m3</v>
          </cell>
          <cell r="G1980" t="str">
            <v>331.05</v>
          </cell>
          <cell r="H1980">
            <v>1014.75</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0</v>
          </cell>
          <cell r="W1980">
            <v>0</v>
          </cell>
          <cell r="X1980">
            <v>0</v>
          </cell>
          <cell r="Y1980">
            <v>0</v>
          </cell>
          <cell r="Z1980">
            <v>0</v>
          </cell>
          <cell r="AA1980">
            <v>0</v>
          </cell>
          <cell r="AB1980">
            <v>0</v>
          </cell>
          <cell r="AC1980">
            <v>0</v>
          </cell>
          <cell r="AD1980">
            <v>0</v>
          </cell>
          <cell r="AE1980">
            <v>0</v>
          </cell>
          <cell r="AF1980">
            <v>0</v>
          </cell>
          <cell r="AG1980">
            <v>0</v>
          </cell>
          <cell r="AH1980">
            <v>0</v>
          </cell>
          <cell r="AI1980">
            <v>0</v>
          </cell>
          <cell r="AJ1980" t="str">
            <v>N</v>
          </cell>
        </row>
        <row r="1981">
          <cell r="A1981" t="str">
            <v>19-18-b</v>
          </cell>
          <cell r="B1981" t="str">
            <v>Supply &amp; fill bricks in wire crates including sewing crates, excl cost of crates : Shingle or spawls</v>
          </cell>
          <cell r="C1981" t="str">
            <v>-</v>
          </cell>
          <cell r="D1981" t="str">
            <v>-</v>
          </cell>
          <cell r="E1981" t="str">
            <v>-</v>
          </cell>
          <cell r="F1981" t="str">
            <v>-</v>
          </cell>
          <cell r="G1981" t="str">
            <v>-</v>
          </cell>
          <cell r="H1981" t="str">
            <v>-</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cell r="AF1981">
            <v>0</v>
          </cell>
          <cell r="AG1981">
            <v>0</v>
          </cell>
          <cell r="AH1981">
            <v>0</v>
          </cell>
          <cell r="AI1981">
            <v>0</v>
          </cell>
          <cell r="AJ1981" t="str">
            <v>N</v>
          </cell>
        </row>
        <row r="1982">
          <cell r="A1982" t="str">
            <v>19-19</v>
          </cell>
          <cell r="B1982" t="str">
            <v>Extra for anchoring boat for dumping by boats or tipping crates</v>
          </cell>
          <cell r="C1982" t="str">
            <v>100 Cft</v>
          </cell>
          <cell r="D1982" t="str">
            <v>86.80</v>
          </cell>
          <cell r="E1982" t="str">
            <v>86.80</v>
          </cell>
          <cell r="F1982" t="str">
            <v>m3</v>
          </cell>
          <cell r="G1982" t="str">
            <v>30.65</v>
          </cell>
          <cell r="H1982">
            <v>30.65</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cell r="AF1982">
            <v>0</v>
          </cell>
          <cell r="AG1982">
            <v>0</v>
          </cell>
          <cell r="AH1982">
            <v>0</v>
          </cell>
          <cell r="AI1982">
            <v>0</v>
          </cell>
          <cell r="AJ1982" t="str">
            <v>N</v>
          </cell>
        </row>
        <row r="1983">
          <cell r="A1983" t="str">
            <v>19-20</v>
          </cell>
          <cell r="B1983" t="str">
            <v>Extra for tipping crates (in addition to achoring boats)</v>
          </cell>
          <cell r="C1983" t="str">
            <v>100 Cft</v>
          </cell>
          <cell r="D1983" t="str">
            <v>868.00</v>
          </cell>
          <cell r="E1983" t="str">
            <v>868.00</v>
          </cell>
          <cell r="F1983" t="str">
            <v>m3</v>
          </cell>
          <cell r="G1983" t="str">
            <v>306.53</v>
          </cell>
          <cell r="H1983">
            <v>306.52999999999997</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cell r="AF1983">
            <v>0</v>
          </cell>
          <cell r="AG1983">
            <v>0</v>
          </cell>
          <cell r="AH1983">
            <v>0</v>
          </cell>
          <cell r="AI1983">
            <v>0</v>
          </cell>
          <cell r="AJ1983" t="str">
            <v>N</v>
          </cell>
        </row>
        <row r="1984">
          <cell r="A1984" t="str">
            <v>19-21</v>
          </cell>
          <cell r="B1984" t="str">
            <v>Pilchi revetment, including carriage upto 1.5 km</v>
          </cell>
          <cell r="C1984" t="str">
            <v>100 Sft</v>
          </cell>
          <cell r="D1984" t="str">
            <v>434.00</v>
          </cell>
          <cell r="E1984" t="str">
            <v>2,103.80</v>
          </cell>
          <cell r="F1984" t="str">
            <v>m2</v>
          </cell>
          <cell r="G1984" t="str">
            <v>46.70</v>
          </cell>
          <cell r="H1984">
            <v>226.37</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cell r="AF1984">
            <v>0</v>
          </cell>
          <cell r="AG1984">
            <v>0</v>
          </cell>
          <cell r="AH1984">
            <v>0</v>
          </cell>
          <cell r="AI1984">
            <v>0</v>
          </cell>
          <cell r="AJ1984" t="str">
            <v>N</v>
          </cell>
        </row>
        <row r="1985">
          <cell r="A1985" t="str">
            <v>19-22</v>
          </cell>
          <cell r="B1985" t="str">
            <v>Surface protection with pilchi matresses including carriage upto 1.5 km.</v>
          </cell>
          <cell r="C1985" t="str">
            <v>100 Sft</v>
          </cell>
          <cell r="D1985" t="str">
            <v>0.00</v>
          </cell>
          <cell r="E1985" t="str">
            <v>43.56</v>
          </cell>
          <cell r="F1985" t="str">
            <v>m2</v>
          </cell>
          <cell r="G1985" t="str">
            <v>0.00</v>
          </cell>
          <cell r="H1985">
            <v>4.6900000000000004</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cell r="AF1985">
            <v>0</v>
          </cell>
          <cell r="AG1985">
            <v>0</v>
          </cell>
          <cell r="AH1985">
            <v>0</v>
          </cell>
          <cell r="AI1985">
            <v>0</v>
          </cell>
          <cell r="AJ1985" t="str">
            <v>N</v>
          </cell>
        </row>
        <row r="1986">
          <cell r="A1986" t="str">
            <v>19-23</v>
          </cell>
          <cell r="B1986" t="str">
            <v>Pilchi, sarkanda or frash pitching on slopes, incl supply within 1.5 km, pegging &amp; tying with wire</v>
          </cell>
          <cell r="C1986" t="str">
            <v>100 Sft</v>
          </cell>
          <cell r="D1986" t="str">
            <v>868.00</v>
          </cell>
          <cell r="E1986" t="str">
            <v>7,733.30</v>
          </cell>
          <cell r="F1986" t="str">
            <v>m2</v>
          </cell>
          <cell r="G1986" t="str">
            <v>93.40</v>
          </cell>
          <cell r="H1986">
            <v>832.1</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cell r="AF1986">
            <v>0</v>
          </cell>
          <cell r="AG1986">
            <v>0</v>
          </cell>
          <cell r="AH1986">
            <v>0</v>
          </cell>
          <cell r="AI1986">
            <v>0</v>
          </cell>
          <cell r="AJ1986" t="str">
            <v>N</v>
          </cell>
        </row>
        <row r="1987">
          <cell r="A1987" t="str">
            <v>19-24-a</v>
          </cell>
          <cell r="B1987" t="str">
            <v>P&amp;E groynes, vertical wooden stakes 7"-12" dia Upto 1.5 m high, single row of stakes at 0.3m</v>
          </cell>
          <cell r="C1987" t="str">
            <v>100 Sft</v>
          </cell>
          <cell r="D1987" t="str">
            <v>930.00</v>
          </cell>
          <cell r="E1987" t="str">
            <v>5,144.68</v>
          </cell>
          <cell r="F1987" t="str">
            <v>m2</v>
          </cell>
          <cell r="G1987" t="str">
            <v>100.07</v>
          </cell>
          <cell r="H1987">
            <v>553.57000000000005</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cell r="AF1987">
            <v>0</v>
          </cell>
          <cell r="AG1987">
            <v>0</v>
          </cell>
          <cell r="AH1987">
            <v>0</v>
          </cell>
          <cell r="AI1987">
            <v>0</v>
          </cell>
          <cell r="AJ1987" t="str">
            <v>N</v>
          </cell>
        </row>
        <row r="1988">
          <cell r="A1988" t="str">
            <v>19-24-b</v>
          </cell>
          <cell r="B1988" t="str">
            <v>P&amp;E groynes, vertical wooden stakes 7"-12" dia Upto 3 m high, double row of stakes at 0.6m</v>
          </cell>
          <cell r="C1988" t="str">
            <v>100 Sft</v>
          </cell>
          <cell r="D1988" t="str">
            <v>1,643.00</v>
          </cell>
          <cell r="E1988" t="str">
            <v>6,438.48</v>
          </cell>
          <cell r="F1988" t="str">
            <v>m2</v>
          </cell>
          <cell r="G1988" t="str">
            <v>176.79</v>
          </cell>
          <cell r="H1988">
            <v>692.78</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cell r="AF1988">
            <v>0</v>
          </cell>
          <cell r="AG1988">
            <v>0</v>
          </cell>
          <cell r="AH1988">
            <v>0</v>
          </cell>
          <cell r="AI1988">
            <v>0</v>
          </cell>
          <cell r="AJ1988" t="str">
            <v>N</v>
          </cell>
        </row>
        <row r="1989">
          <cell r="A1989" t="str">
            <v>19-25</v>
          </cell>
          <cell r="B1989" t="str">
            <v>Providing and Laying stone pithcing/filling, dry hand packed in pitching &amp; aprons</v>
          </cell>
          <cell r="C1989" t="str">
            <v>100 Cft</v>
          </cell>
          <cell r="D1989" t="str">
            <v>1,240.00</v>
          </cell>
          <cell r="E1989" t="str">
            <v>5,112.00</v>
          </cell>
          <cell r="F1989" t="str">
            <v>m3</v>
          </cell>
          <cell r="G1989" t="str">
            <v>437.90</v>
          </cell>
          <cell r="H1989">
            <v>1805.29</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cell r="AF1989">
            <v>0</v>
          </cell>
          <cell r="AG1989">
            <v>0</v>
          </cell>
          <cell r="AH1989">
            <v>0</v>
          </cell>
          <cell r="AI1989">
            <v>0</v>
          </cell>
          <cell r="AJ1989" t="str">
            <v>N</v>
          </cell>
        </row>
        <row r="1990">
          <cell r="A1990" t="str">
            <v>19-26</v>
          </cell>
          <cell r="B1990" t="str">
            <v>Supplying stone and stone filling in GI wire crate and its sewing, excluding cost of crates</v>
          </cell>
          <cell r="C1990" t="str">
            <v>100 Cft</v>
          </cell>
          <cell r="D1990" t="str">
            <v>1,302.00</v>
          </cell>
          <cell r="E1990" t="str">
            <v>5,174.00</v>
          </cell>
          <cell r="F1990" t="str">
            <v>m3</v>
          </cell>
          <cell r="G1990" t="str">
            <v>459.80</v>
          </cell>
          <cell r="H1990">
            <v>1827.18</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cell r="AF1990">
            <v>0</v>
          </cell>
          <cell r="AG1990">
            <v>0</v>
          </cell>
          <cell r="AH1990">
            <v>0</v>
          </cell>
          <cell r="AI1990">
            <v>0</v>
          </cell>
          <cell r="AJ1990" t="str">
            <v>N</v>
          </cell>
        </row>
        <row r="1991">
          <cell r="A1991" t="str">
            <v>19-27</v>
          </cell>
          <cell r="B1991" t="str">
            <v>Providing and Laying stone pitching with hammer dressed stones on surface, laid in courses</v>
          </cell>
          <cell r="C1991" t="str">
            <v>100 Cft</v>
          </cell>
          <cell r="D1991" t="str">
            <v>2,914.00</v>
          </cell>
          <cell r="E1991" t="str">
            <v>7,560.40</v>
          </cell>
          <cell r="F1991" t="str">
            <v>m3</v>
          </cell>
          <cell r="G1991" t="str">
            <v>1,029.07</v>
          </cell>
          <cell r="H1991">
            <v>2669.93</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cell r="AF1991">
            <v>0</v>
          </cell>
          <cell r="AG1991">
            <v>0</v>
          </cell>
          <cell r="AH1991">
            <v>0</v>
          </cell>
          <cell r="AI1991">
            <v>0</v>
          </cell>
          <cell r="AJ1991" t="str">
            <v>N</v>
          </cell>
        </row>
        <row r="1992">
          <cell r="A1992" t="str">
            <v>19-28-a</v>
          </cell>
          <cell r="B1992" t="str">
            <v>Providing and Laying stone pitching for top layer only : On slope</v>
          </cell>
          <cell r="C1992" t="str">
            <v>100 Cft</v>
          </cell>
          <cell r="D1992" t="str">
            <v>3,782.00</v>
          </cell>
          <cell r="E1992" t="str">
            <v>8,428.40</v>
          </cell>
          <cell r="F1992" t="str">
            <v>m3</v>
          </cell>
          <cell r="G1992" t="str">
            <v>1,335.60</v>
          </cell>
          <cell r="H1992">
            <v>2976.46</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cell r="AF1992">
            <v>0</v>
          </cell>
          <cell r="AG1992">
            <v>0</v>
          </cell>
          <cell r="AH1992">
            <v>0</v>
          </cell>
          <cell r="AI1992">
            <v>0</v>
          </cell>
          <cell r="AJ1992" t="str">
            <v>N</v>
          </cell>
        </row>
        <row r="1993">
          <cell r="A1993" t="str">
            <v>19-28-b</v>
          </cell>
          <cell r="B1993" t="str">
            <v>Providing and Laying stone pitching for top layer only : On level</v>
          </cell>
          <cell r="C1993" t="str">
            <v>100 Cft</v>
          </cell>
          <cell r="D1993" t="str">
            <v>2,914.00</v>
          </cell>
          <cell r="E1993" t="str">
            <v>7,560.40</v>
          </cell>
          <cell r="F1993" t="str">
            <v>m3</v>
          </cell>
          <cell r="G1993" t="str">
            <v>1,029.07</v>
          </cell>
          <cell r="H1993">
            <v>2669.93</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cell r="AF1993">
            <v>0</v>
          </cell>
          <cell r="AG1993">
            <v>0</v>
          </cell>
          <cell r="AH1993">
            <v>0</v>
          </cell>
          <cell r="AI1993">
            <v>0</v>
          </cell>
          <cell r="AJ1993" t="str">
            <v>N</v>
          </cell>
        </row>
        <row r="1994">
          <cell r="A1994" t="str">
            <v>19-29-a</v>
          </cell>
          <cell r="B1994" t="str">
            <v>Providing and Laying stone or spawl filling : On slope</v>
          </cell>
          <cell r="C1994" t="str">
            <v>100 Cft</v>
          </cell>
          <cell r="D1994" t="str">
            <v>635.50</v>
          </cell>
          <cell r="E1994" t="str">
            <v>4,894.70</v>
          </cell>
          <cell r="F1994" t="str">
            <v>m3</v>
          </cell>
          <cell r="G1994" t="str">
            <v>224.42</v>
          </cell>
          <cell r="H1994">
            <v>1728.55</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cell r="AF1994">
            <v>0</v>
          </cell>
          <cell r="AG1994">
            <v>0</v>
          </cell>
          <cell r="AH1994">
            <v>0</v>
          </cell>
          <cell r="AI1994">
            <v>0</v>
          </cell>
          <cell r="AJ1994" t="str">
            <v>N</v>
          </cell>
        </row>
        <row r="1995">
          <cell r="A1995" t="str">
            <v>19-29-b</v>
          </cell>
          <cell r="B1995" t="str">
            <v>Providing and Laying stone or spawl filling : On level</v>
          </cell>
          <cell r="C1995" t="str">
            <v>100 Cft</v>
          </cell>
          <cell r="D1995" t="str">
            <v>527.00</v>
          </cell>
          <cell r="E1995" t="str">
            <v>4,786.20</v>
          </cell>
          <cell r="F1995" t="str">
            <v>m3</v>
          </cell>
          <cell r="G1995" t="str">
            <v>186.11</v>
          </cell>
          <cell r="H1995">
            <v>1690.23</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cell r="AF1995">
            <v>0</v>
          </cell>
          <cell r="AG1995">
            <v>0</v>
          </cell>
          <cell r="AH1995">
            <v>0</v>
          </cell>
          <cell r="AI1995">
            <v>0</v>
          </cell>
          <cell r="AJ1995" t="str">
            <v>N</v>
          </cell>
        </row>
        <row r="1996">
          <cell r="A1996" t="str">
            <v>19-30-a</v>
          </cell>
          <cell r="B1996" t="str">
            <v>Providing and Laying grouted stone pitching, in 1:8 c/s mortar Top layer on slope</v>
          </cell>
          <cell r="C1996" t="str">
            <v>100 Cft</v>
          </cell>
          <cell r="D1996" t="str">
            <v>4,619.00</v>
          </cell>
          <cell r="E1996" t="str">
            <v>11,509.95</v>
          </cell>
          <cell r="F1996" t="str">
            <v>m3</v>
          </cell>
          <cell r="G1996" t="str">
            <v>1,631.19</v>
          </cell>
          <cell r="H1996">
            <v>4064.7</v>
          </cell>
          <cell r="I1996">
            <v>0</v>
          </cell>
          <cell r="J1996">
            <v>0</v>
          </cell>
          <cell r="K1996">
            <v>2.75</v>
          </cell>
          <cell r="L1996" t="str">
            <v>Bags</v>
          </cell>
          <cell r="M1996">
            <v>0.97099999999999997</v>
          </cell>
          <cell r="N1996" t="str">
            <v>Bags</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cell r="AF1996">
            <v>0</v>
          </cell>
          <cell r="AG1996">
            <v>0</v>
          </cell>
          <cell r="AH1996">
            <v>0</v>
          </cell>
          <cell r="AI1996">
            <v>3.7210000000000001</v>
          </cell>
          <cell r="AJ1996" t="str">
            <v>Y</v>
          </cell>
        </row>
        <row r="1997">
          <cell r="A1997" t="str">
            <v>19-30-b</v>
          </cell>
          <cell r="B1997" t="str">
            <v>Providing and Laying grouted stone pitching, in 1:8 c/s mortar Top layer on level</v>
          </cell>
          <cell r="C1997" t="str">
            <v>100 Cft</v>
          </cell>
          <cell r="D1997" t="str">
            <v>3,782.00</v>
          </cell>
          <cell r="E1997" t="str">
            <v>10,672.95</v>
          </cell>
          <cell r="F1997" t="str">
            <v>m3</v>
          </cell>
          <cell r="G1997" t="str">
            <v>1,335.60</v>
          </cell>
          <cell r="H1997">
            <v>3769.12</v>
          </cell>
          <cell r="I1997">
            <v>0</v>
          </cell>
          <cell r="J1997">
            <v>0</v>
          </cell>
          <cell r="K1997">
            <v>2.75</v>
          </cell>
          <cell r="L1997" t="str">
            <v>Bags</v>
          </cell>
          <cell r="M1997">
            <v>0.97099999999999997</v>
          </cell>
          <cell r="N1997" t="str">
            <v>Bags</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cell r="AF1997">
            <v>0</v>
          </cell>
          <cell r="AG1997">
            <v>0</v>
          </cell>
          <cell r="AH1997">
            <v>0</v>
          </cell>
          <cell r="AI1997">
            <v>3.7210000000000001</v>
          </cell>
          <cell r="AJ1997" t="str">
            <v>Y</v>
          </cell>
        </row>
        <row r="1998">
          <cell r="A1998" t="str">
            <v>19-30-c</v>
          </cell>
          <cell r="B1998" t="str">
            <v>Providing and Laying grouted stone pitching, in 1:8 c/s mortar Stone pitching/filling on slope or on level</v>
          </cell>
          <cell r="C1998" t="str">
            <v>100 Cft</v>
          </cell>
          <cell r="D1998" t="str">
            <v>3,146.50</v>
          </cell>
          <cell r="E1998" t="str">
            <v>10,037.45</v>
          </cell>
          <cell r="F1998" t="str">
            <v>m3</v>
          </cell>
          <cell r="G1998" t="str">
            <v>1,111.18</v>
          </cell>
          <cell r="H1998">
            <v>3544.7</v>
          </cell>
          <cell r="I1998">
            <v>0</v>
          </cell>
          <cell r="J1998">
            <v>0</v>
          </cell>
          <cell r="K1998">
            <v>2.75</v>
          </cell>
          <cell r="L1998" t="str">
            <v>Bags</v>
          </cell>
          <cell r="M1998">
            <v>0.97099999999999997</v>
          </cell>
          <cell r="N1998" t="str">
            <v>Bags</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cell r="AF1998">
            <v>0</v>
          </cell>
          <cell r="AG1998">
            <v>0</v>
          </cell>
          <cell r="AH1998">
            <v>0</v>
          </cell>
          <cell r="AI1998">
            <v>3.7210000000000001</v>
          </cell>
          <cell r="AJ1998" t="str">
            <v>Y</v>
          </cell>
        </row>
        <row r="1999">
          <cell r="A1999" t="str">
            <v>19-31-a</v>
          </cell>
          <cell r="B1999" t="str">
            <v>Grouting stone pitching or apron etc, in : Cement, sand mortar 1:3</v>
          </cell>
          <cell r="C1999" t="str">
            <v>100 Sft</v>
          </cell>
          <cell r="D1999" t="str">
            <v>1,798.00</v>
          </cell>
          <cell r="E1999" t="str">
            <v>5,819.13</v>
          </cell>
          <cell r="F1999" t="str">
            <v>m2</v>
          </cell>
          <cell r="G1999" t="str">
            <v>193.46</v>
          </cell>
          <cell r="H1999">
            <v>626.14</v>
          </cell>
          <cell r="I1999">
            <v>0</v>
          </cell>
          <cell r="J1999">
            <v>0</v>
          </cell>
          <cell r="K1999">
            <v>6</v>
          </cell>
          <cell r="L1999" t="str">
            <v>Bags</v>
          </cell>
          <cell r="M1999">
            <v>0.64600000000000002</v>
          </cell>
          <cell r="N1999" t="str">
            <v>Bags</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cell r="AF1999">
            <v>0</v>
          </cell>
          <cell r="AG1999">
            <v>0</v>
          </cell>
          <cell r="AH1999">
            <v>0</v>
          </cell>
          <cell r="AI1999">
            <v>6.6459999999999999</v>
          </cell>
          <cell r="AJ1999" t="str">
            <v>Y</v>
          </cell>
        </row>
        <row r="2000">
          <cell r="A2000" t="str">
            <v>19-31-b</v>
          </cell>
          <cell r="B2000" t="str">
            <v>Grouting stone pitching or apron etc, in : Cement, sand mortar 1:8</v>
          </cell>
          <cell r="C2000" t="str">
            <v>100 Sft</v>
          </cell>
          <cell r="D2000" t="str">
            <v>1,798.00</v>
          </cell>
          <cell r="E2000" t="str">
            <v>3,994.57</v>
          </cell>
          <cell r="F2000" t="str">
            <v>m2</v>
          </cell>
          <cell r="G2000" t="str">
            <v>193.46</v>
          </cell>
          <cell r="H2000">
            <v>429.82</v>
          </cell>
          <cell r="I2000">
            <v>0</v>
          </cell>
          <cell r="J2000">
            <v>0</v>
          </cell>
          <cell r="K2000">
            <v>2.66</v>
          </cell>
          <cell r="L2000" t="str">
            <v>Bags</v>
          </cell>
          <cell r="M2000">
            <v>0.28599999999999998</v>
          </cell>
          <cell r="N2000" t="str">
            <v>Bags</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cell r="AF2000">
            <v>0</v>
          </cell>
          <cell r="AG2000">
            <v>0</v>
          </cell>
          <cell r="AH2000">
            <v>0</v>
          </cell>
          <cell r="AI2000">
            <v>2.9460000000000002</v>
          </cell>
          <cell r="AJ2000" t="str">
            <v>Y</v>
          </cell>
        </row>
        <row r="2001">
          <cell r="A2001" t="str">
            <v>19-32</v>
          </cell>
          <cell r="B2001" t="str">
            <v>Sand grouting in stone apron, with high pressure hose</v>
          </cell>
          <cell r="C2001" t="str">
            <v>100 Sft</v>
          </cell>
          <cell r="D2001" t="str">
            <v>635.50</v>
          </cell>
          <cell r="E2001" t="str">
            <v>1,597.45</v>
          </cell>
          <cell r="F2001" t="str">
            <v>m2</v>
          </cell>
          <cell r="G2001" t="str">
            <v>68.38</v>
          </cell>
          <cell r="H2001">
            <v>171.89</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cell r="AF2001">
            <v>0</v>
          </cell>
          <cell r="AG2001">
            <v>0</v>
          </cell>
          <cell r="AH2001">
            <v>0</v>
          </cell>
          <cell r="AI2001">
            <v>0</v>
          </cell>
          <cell r="AJ2001" t="str">
            <v>N</v>
          </cell>
        </row>
        <row r="2002">
          <cell r="A2002" t="str">
            <v>19-33</v>
          </cell>
          <cell r="B2002" t="str">
            <v>Grouting stone filling or pitching with bajri</v>
          </cell>
          <cell r="C2002" t="str">
            <v>100 Cft</v>
          </cell>
          <cell r="D2002" t="str">
            <v>542.50</v>
          </cell>
          <cell r="E2002" t="str">
            <v>1,704.10</v>
          </cell>
          <cell r="F2002" t="str">
            <v>m3</v>
          </cell>
          <cell r="G2002" t="str">
            <v>191.58</v>
          </cell>
          <cell r="H2002">
            <v>601.79999999999995</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cell r="AF2002">
            <v>0</v>
          </cell>
          <cell r="AG2002">
            <v>0</v>
          </cell>
          <cell r="AH2002">
            <v>0</v>
          </cell>
          <cell r="AI2002">
            <v>0</v>
          </cell>
          <cell r="AJ2002" t="str">
            <v>N</v>
          </cell>
        </row>
        <row r="2003">
          <cell r="A2003" t="str">
            <v>19-34</v>
          </cell>
          <cell r="B2003" t="str">
            <v>Remove stone &amp; repitching hand packed, on slopes or level, making good damaged portion</v>
          </cell>
          <cell r="C2003" t="str">
            <v>100 Cft</v>
          </cell>
          <cell r="D2003" t="str">
            <v>3,100.00</v>
          </cell>
          <cell r="E2003" t="str">
            <v>3,100.00</v>
          </cell>
          <cell r="F2003" t="str">
            <v>m3</v>
          </cell>
          <cell r="G2003" t="str">
            <v>1,094.76</v>
          </cell>
          <cell r="H2003">
            <v>1094.76</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cell r="AF2003">
            <v>0</v>
          </cell>
          <cell r="AG2003">
            <v>0</v>
          </cell>
          <cell r="AH2003">
            <v>0</v>
          </cell>
          <cell r="AI2003">
            <v>0</v>
          </cell>
          <cell r="AJ2003" t="str">
            <v>N</v>
          </cell>
        </row>
        <row r="2004">
          <cell r="A2004" t="str">
            <v>19-35</v>
          </cell>
          <cell r="B2004" t="str">
            <v>Collect &amp; stack boulders from nullah beds or loose shale etc within 100m lead</v>
          </cell>
          <cell r="C2004" t="str">
            <v>100 Cft</v>
          </cell>
          <cell r="D2004" t="str">
            <v>1,302.00</v>
          </cell>
          <cell r="E2004" t="str">
            <v>1,302.00</v>
          </cell>
          <cell r="F2004" t="str">
            <v>m3</v>
          </cell>
          <cell r="G2004" t="str">
            <v>459.80</v>
          </cell>
          <cell r="H2004">
            <v>459.8</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cell r="AF2004">
            <v>0</v>
          </cell>
          <cell r="AG2004">
            <v>0</v>
          </cell>
          <cell r="AH2004">
            <v>0</v>
          </cell>
          <cell r="AI2004">
            <v>0</v>
          </cell>
          <cell r="AJ2004" t="str">
            <v>N</v>
          </cell>
        </row>
        <row r="2005">
          <cell r="A2005" t="str">
            <v>19-36</v>
          </cell>
          <cell r="B2005" t="str">
            <v>Levelling and dressing stone filling under blocks and grouting with shingle</v>
          </cell>
          <cell r="C2005" t="str">
            <v>100 Cft</v>
          </cell>
          <cell r="D2005" t="str">
            <v>635.50</v>
          </cell>
          <cell r="E2005" t="str">
            <v>1,052.95</v>
          </cell>
          <cell r="F2005" t="str">
            <v>m3</v>
          </cell>
          <cell r="G2005" t="str">
            <v>224.42</v>
          </cell>
          <cell r="H2005">
            <v>371.85</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cell r="AF2005">
            <v>0</v>
          </cell>
          <cell r="AG2005">
            <v>0</v>
          </cell>
          <cell r="AH2005">
            <v>0</v>
          </cell>
          <cell r="AI2005">
            <v>0</v>
          </cell>
          <cell r="AJ2005" t="str">
            <v>N</v>
          </cell>
        </row>
        <row r="2006">
          <cell r="A2006" t="str">
            <v>19-37</v>
          </cell>
          <cell r="B2006" t="str">
            <v>Grouting jharies between blocks with bajri</v>
          </cell>
          <cell r="C2006" t="str">
            <v>100 Cft</v>
          </cell>
          <cell r="D2006" t="str">
            <v>1,054.00</v>
          </cell>
          <cell r="E2006" t="str">
            <v>2,215.60</v>
          </cell>
          <cell r="F2006" t="str">
            <v>m3</v>
          </cell>
          <cell r="G2006" t="str">
            <v>372.22</v>
          </cell>
          <cell r="H2006">
            <v>782.43</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cell r="AF2006">
            <v>0</v>
          </cell>
          <cell r="AG2006">
            <v>0</v>
          </cell>
          <cell r="AH2006">
            <v>0</v>
          </cell>
          <cell r="AI2006">
            <v>0</v>
          </cell>
          <cell r="AJ2006" t="str">
            <v>N</v>
          </cell>
        </row>
        <row r="2007">
          <cell r="A2007" t="str">
            <v>19-38-a</v>
          </cell>
          <cell r="B2007" t="str">
            <v>Breaking stone into spawls and stacking</v>
          </cell>
          <cell r="C2007" t="str">
            <v>100 Cft</v>
          </cell>
          <cell r="D2007" t="str">
            <v>651.00</v>
          </cell>
          <cell r="E2007" t="str">
            <v>651.00</v>
          </cell>
          <cell r="F2007" t="str">
            <v>m3</v>
          </cell>
          <cell r="G2007" t="str">
            <v>229.90</v>
          </cell>
          <cell r="H2007">
            <v>229.9</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cell r="AF2007">
            <v>0</v>
          </cell>
          <cell r="AG2007">
            <v>0</v>
          </cell>
          <cell r="AH2007">
            <v>0</v>
          </cell>
          <cell r="AI2007">
            <v>0</v>
          </cell>
          <cell r="AJ2007" t="str">
            <v>N</v>
          </cell>
        </row>
        <row r="2008">
          <cell r="A2008" t="str">
            <v>19-38-b</v>
          </cell>
          <cell r="B2008" t="str">
            <v>Stone pitching with hammer dressed stone on surface laid in courses including carriage of material with in 91.50 (300 feet) meters.</v>
          </cell>
          <cell r="C2008" t="str">
            <v>100 Cft</v>
          </cell>
          <cell r="D2008" t="str">
            <v>3,983.50</v>
          </cell>
          <cell r="E2008" t="str">
            <v>8,629.90</v>
          </cell>
          <cell r="F2008" t="str">
            <v>m3</v>
          </cell>
          <cell r="G2008" t="str">
            <v>1,406.76</v>
          </cell>
          <cell r="H2008">
            <v>3047.62</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cell r="AF2008">
            <v>0</v>
          </cell>
          <cell r="AG2008">
            <v>0</v>
          </cell>
          <cell r="AH2008">
            <v>0</v>
          </cell>
          <cell r="AI2008">
            <v>0</v>
          </cell>
          <cell r="AJ2008" t="str">
            <v>N</v>
          </cell>
        </row>
        <row r="2009">
          <cell r="A2009" t="str">
            <v>19-38-c</v>
          </cell>
          <cell r="B2009" t="str">
            <v xml:space="preserve">Stone pitching hand packed with surface levelled off to the correct section with hammer dressed stone and voids filled in 1:8 cement mortar in floors of bridges and along banks and in aprons etc including 91.50 meter lead. </v>
          </cell>
          <cell r="C2009" t="str">
            <v>100 Cft</v>
          </cell>
          <cell r="D2009" t="str">
            <v>4,619.00</v>
          </cell>
          <cell r="E2009" t="str">
            <v>11,478.61</v>
          </cell>
          <cell r="F2009" t="str">
            <v>m3</v>
          </cell>
          <cell r="G2009" t="str">
            <v>1,631.19</v>
          </cell>
          <cell r="H2009">
            <v>4053.64</v>
          </cell>
          <cell r="I2009">
            <v>0</v>
          </cell>
          <cell r="J2009">
            <v>0</v>
          </cell>
          <cell r="K2009">
            <v>2.7</v>
          </cell>
          <cell r="L2009" t="str">
            <v>Bags</v>
          </cell>
          <cell r="M2009">
            <v>0.95299999999999996</v>
          </cell>
          <cell r="N2009" t="str">
            <v>Bags</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cell r="AF2009">
            <v>0</v>
          </cell>
          <cell r="AG2009">
            <v>0</v>
          </cell>
          <cell r="AH2009">
            <v>0</v>
          </cell>
          <cell r="AI2009">
            <v>3.653</v>
          </cell>
          <cell r="AJ2009" t="str">
            <v>Y</v>
          </cell>
        </row>
        <row r="2010">
          <cell r="A2010" t="str">
            <v>19-38-d</v>
          </cell>
          <cell r="B2010" t="str">
            <v>Removing stone and repitching, hand packed on slopes after making good damage slope.</v>
          </cell>
          <cell r="C2010" t="str">
            <v>100 Cft</v>
          </cell>
          <cell r="D2010" t="str">
            <v>1,705.00</v>
          </cell>
          <cell r="E2010" t="str">
            <v>1,705.00</v>
          </cell>
          <cell r="F2010" t="str">
            <v>m3</v>
          </cell>
          <cell r="G2010" t="str">
            <v>602.12</v>
          </cell>
          <cell r="H2010">
            <v>602.12</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cell r="AF2010">
            <v>0</v>
          </cell>
          <cell r="AG2010">
            <v>0</v>
          </cell>
          <cell r="AH2010">
            <v>0</v>
          </cell>
          <cell r="AI2010">
            <v>0</v>
          </cell>
          <cell r="AJ2010" t="str">
            <v>N</v>
          </cell>
        </row>
        <row r="2011">
          <cell r="A2011" t="str">
            <v>19-38-e</v>
          </cell>
          <cell r="B2011" t="str">
            <v>Collecting and stacking boulders from nullah beds or loose shale from any other site, within 91.50 (300 feet) meter lead</v>
          </cell>
          <cell r="C2011" t="str">
            <v>100 Cft</v>
          </cell>
          <cell r="D2011" t="str">
            <v>868.00</v>
          </cell>
          <cell r="E2011" t="str">
            <v>868.00</v>
          </cell>
          <cell r="F2011" t="str">
            <v>m3</v>
          </cell>
          <cell r="G2011" t="str">
            <v>306.53</v>
          </cell>
          <cell r="H2011">
            <v>306.52999999999997</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cell r="AF2011">
            <v>0</v>
          </cell>
          <cell r="AG2011">
            <v>0</v>
          </cell>
          <cell r="AH2011">
            <v>0</v>
          </cell>
          <cell r="AI2011">
            <v>0</v>
          </cell>
          <cell r="AJ2011" t="str">
            <v>N</v>
          </cell>
        </row>
        <row r="2012">
          <cell r="A2012" t="str">
            <v>19-38-f-01</v>
          </cell>
          <cell r="B2012" t="str">
            <v xml:space="preserve">Stone pitching for top layer only on slop </v>
          </cell>
          <cell r="C2012" t="str">
            <v>-</v>
          </cell>
          <cell r="D2012" t="str">
            <v>-</v>
          </cell>
          <cell r="E2012" t="str">
            <v>-</v>
          </cell>
          <cell r="F2012" t="str">
            <v>-</v>
          </cell>
          <cell r="G2012" t="str">
            <v>-</v>
          </cell>
          <cell r="H2012" t="str">
            <v>-</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cell r="AF2012">
            <v>0</v>
          </cell>
          <cell r="AG2012">
            <v>0</v>
          </cell>
          <cell r="AH2012">
            <v>0</v>
          </cell>
          <cell r="AI2012">
            <v>0</v>
          </cell>
          <cell r="AJ2012" t="str">
            <v>N</v>
          </cell>
        </row>
        <row r="2013">
          <cell r="A2013" t="str">
            <v>19-38-f-02</v>
          </cell>
          <cell r="B2013" t="str">
            <v>Stone pitching for top layer only on Bed</v>
          </cell>
          <cell r="C2013" t="str">
            <v>-</v>
          </cell>
          <cell r="D2013" t="str">
            <v>-</v>
          </cell>
          <cell r="E2013" t="str">
            <v>-</v>
          </cell>
          <cell r="F2013" t="str">
            <v>-</v>
          </cell>
          <cell r="G2013" t="str">
            <v>-</v>
          </cell>
          <cell r="H2013" t="str">
            <v>-</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cell r="AF2013">
            <v>0</v>
          </cell>
          <cell r="AG2013">
            <v>0</v>
          </cell>
          <cell r="AH2013">
            <v>0</v>
          </cell>
          <cell r="AI2013">
            <v>0</v>
          </cell>
          <cell r="AJ2013" t="str">
            <v>N</v>
          </cell>
        </row>
        <row r="2014">
          <cell r="A2014" t="str">
            <v>19-38-g-01</v>
          </cell>
          <cell r="B2014" t="str">
            <v>Laying stone or spawl filling. a)on level</v>
          </cell>
          <cell r="C2014" t="str">
            <v>100 Cft</v>
          </cell>
          <cell r="D2014" t="str">
            <v>527.00</v>
          </cell>
          <cell r="E2014" t="str">
            <v>4,786.20</v>
          </cell>
          <cell r="F2014" t="str">
            <v>m3</v>
          </cell>
          <cell r="G2014" t="str">
            <v>186.11</v>
          </cell>
          <cell r="H2014">
            <v>1690.23</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cell r="AF2014">
            <v>0</v>
          </cell>
          <cell r="AG2014">
            <v>0</v>
          </cell>
          <cell r="AH2014">
            <v>0</v>
          </cell>
          <cell r="AI2014">
            <v>0</v>
          </cell>
          <cell r="AJ2014" t="str">
            <v>N</v>
          </cell>
        </row>
        <row r="2015">
          <cell r="A2015" t="str">
            <v>19-38-g-02</v>
          </cell>
          <cell r="B2015" t="str">
            <v>Laying stone or spawl filling. a)on slop</v>
          </cell>
          <cell r="C2015" t="str">
            <v>100 Cft</v>
          </cell>
          <cell r="D2015" t="str">
            <v>635.50</v>
          </cell>
          <cell r="E2015" t="str">
            <v>4,894.70</v>
          </cell>
          <cell r="F2015" t="str">
            <v>m3</v>
          </cell>
          <cell r="G2015" t="str">
            <v>224.42</v>
          </cell>
          <cell r="H2015">
            <v>1728.55</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cell r="AF2015">
            <v>0</v>
          </cell>
          <cell r="AG2015">
            <v>0</v>
          </cell>
          <cell r="AH2015">
            <v>0</v>
          </cell>
          <cell r="AI2015">
            <v>0</v>
          </cell>
          <cell r="AJ2015" t="str">
            <v>N</v>
          </cell>
        </row>
        <row r="2016">
          <cell r="A2016" t="str">
            <v>19-39-a</v>
          </cell>
          <cell r="B2016" t="str">
            <v>Fix floating spurs, with material from canal plantation within 1 km : Upto 2' FS depth</v>
          </cell>
          <cell r="C2016" t="str">
            <v>Each</v>
          </cell>
          <cell r="D2016" t="str">
            <v>21.39</v>
          </cell>
          <cell r="E2016" t="str">
            <v>21.39</v>
          </cell>
          <cell r="F2016" t="str">
            <v>Each</v>
          </cell>
          <cell r="G2016" t="str">
            <v>21.39</v>
          </cell>
          <cell r="H2016">
            <v>21.39</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cell r="AF2016">
            <v>0</v>
          </cell>
          <cell r="AG2016">
            <v>0</v>
          </cell>
          <cell r="AH2016">
            <v>0</v>
          </cell>
          <cell r="AI2016">
            <v>0</v>
          </cell>
          <cell r="AJ2016" t="str">
            <v>N</v>
          </cell>
        </row>
        <row r="2017">
          <cell r="A2017" t="str">
            <v>19-39-b</v>
          </cell>
          <cell r="B2017" t="str">
            <v>Fix floating spurs, with material from canal plantation within 1 km : Over 2' to 3' FS depth</v>
          </cell>
          <cell r="C2017" t="str">
            <v>Each</v>
          </cell>
          <cell r="D2017" t="str">
            <v>30.38</v>
          </cell>
          <cell r="E2017" t="str">
            <v>30.38</v>
          </cell>
          <cell r="F2017" t="str">
            <v>Each</v>
          </cell>
          <cell r="G2017" t="str">
            <v>30.38</v>
          </cell>
          <cell r="H2017">
            <v>30.38</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cell r="AF2017">
            <v>0</v>
          </cell>
          <cell r="AG2017">
            <v>0</v>
          </cell>
          <cell r="AH2017">
            <v>0</v>
          </cell>
          <cell r="AI2017">
            <v>0</v>
          </cell>
          <cell r="AJ2017" t="str">
            <v>N</v>
          </cell>
        </row>
        <row r="2018">
          <cell r="A2018" t="str">
            <v>19-39-c</v>
          </cell>
          <cell r="B2018" t="str">
            <v>Fix floating spurs, with material from canal plantation within 1 km : Over 3' to 4' FS depth</v>
          </cell>
          <cell r="C2018" t="str">
            <v>Each</v>
          </cell>
          <cell r="D2018" t="str">
            <v>42.78</v>
          </cell>
          <cell r="E2018" t="str">
            <v>42.78</v>
          </cell>
          <cell r="F2018" t="str">
            <v>Each</v>
          </cell>
          <cell r="G2018" t="str">
            <v>42.78</v>
          </cell>
          <cell r="H2018">
            <v>42.78</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cell r="AF2018">
            <v>0</v>
          </cell>
          <cell r="AG2018">
            <v>0</v>
          </cell>
          <cell r="AH2018">
            <v>0</v>
          </cell>
          <cell r="AI2018">
            <v>0</v>
          </cell>
          <cell r="AJ2018" t="str">
            <v>N</v>
          </cell>
        </row>
        <row r="2019">
          <cell r="A2019" t="str">
            <v>19-39-d</v>
          </cell>
          <cell r="B2019" t="str">
            <v>Fix floating spurs, with material from canal plantation within 1 km : Exceeding 4' depth</v>
          </cell>
          <cell r="C2019" t="str">
            <v>Each</v>
          </cell>
          <cell r="D2019" t="str">
            <v>85.56</v>
          </cell>
          <cell r="E2019" t="str">
            <v>85.56</v>
          </cell>
          <cell r="F2019" t="str">
            <v>Each</v>
          </cell>
          <cell r="G2019" t="str">
            <v>85.56</v>
          </cell>
          <cell r="H2019">
            <v>85.56</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cell r="AF2019">
            <v>0</v>
          </cell>
          <cell r="AG2019">
            <v>0</v>
          </cell>
          <cell r="AH2019">
            <v>0</v>
          </cell>
          <cell r="AI2019">
            <v>0</v>
          </cell>
          <cell r="AJ2019" t="str">
            <v>N</v>
          </cell>
        </row>
        <row r="2020">
          <cell r="A2020" t="str">
            <v>19-40-a-01</v>
          </cell>
          <cell r="B2020" t="str">
            <v>Stake &amp; bush from canal plantation etc : Pegs 3.5' long, 3"-6" dia: Unsharpened within 1km</v>
          </cell>
          <cell r="C2020" t="str">
            <v>100 No.</v>
          </cell>
          <cell r="D2020" t="str">
            <v>1,336.72</v>
          </cell>
          <cell r="E2020" t="str">
            <v>1,627.12</v>
          </cell>
          <cell r="F2020" t="str">
            <v>100 No.</v>
          </cell>
          <cell r="G2020" t="str">
            <v>1,336.72</v>
          </cell>
          <cell r="H2020">
            <v>1627.12</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cell r="AF2020">
            <v>0</v>
          </cell>
          <cell r="AG2020">
            <v>0</v>
          </cell>
          <cell r="AH2020">
            <v>0</v>
          </cell>
          <cell r="AI2020">
            <v>0</v>
          </cell>
          <cell r="AJ2020" t="str">
            <v>N</v>
          </cell>
        </row>
        <row r="2021">
          <cell r="A2021" t="str">
            <v>19-40-a-02</v>
          </cell>
          <cell r="B2021" t="str">
            <v>Stake &amp; bush from canal plantation etc : Pegs 3.5' long, 3"-6" dia: Sharpening one end</v>
          </cell>
          <cell r="C2021" t="str">
            <v>100 No.</v>
          </cell>
          <cell r="D2021" t="str">
            <v>558.00</v>
          </cell>
          <cell r="E2021" t="str">
            <v>558.00</v>
          </cell>
          <cell r="F2021" t="str">
            <v>100 No.</v>
          </cell>
          <cell r="G2021" t="str">
            <v>558.00</v>
          </cell>
          <cell r="H2021">
            <v>558</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cell r="AF2021">
            <v>0</v>
          </cell>
          <cell r="AG2021">
            <v>0</v>
          </cell>
          <cell r="AH2021">
            <v>0</v>
          </cell>
          <cell r="AI2021">
            <v>0</v>
          </cell>
          <cell r="AJ2021" t="str">
            <v>N</v>
          </cell>
        </row>
        <row r="2022">
          <cell r="A2022" t="str">
            <v>19-40-a-03</v>
          </cell>
          <cell r="B2022" t="str">
            <v>Stake &amp; bush from canal plantation etc : Pegs 3.5' long, 3"-6" dia: Driving 1' below ground</v>
          </cell>
          <cell r="C2022" t="str">
            <v>100 No.</v>
          </cell>
          <cell r="D2022" t="str">
            <v>542.50</v>
          </cell>
          <cell r="E2022" t="str">
            <v>542.50</v>
          </cell>
          <cell r="F2022" t="str">
            <v>100 No.</v>
          </cell>
          <cell r="G2022" t="str">
            <v>542.50</v>
          </cell>
          <cell r="H2022">
            <v>542.5</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cell r="AF2022">
            <v>0</v>
          </cell>
          <cell r="AG2022">
            <v>0</v>
          </cell>
          <cell r="AH2022">
            <v>0</v>
          </cell>
          <cell r="AI2022">
            <v>0</v>
          </cell>
          <cell r="AJ2022" t="str">
            <v>N</v>
          </cell>
        </row>
        <row r="2023">
          <cell r="A2023" t="str">
            <v>19-40-a-04</v>
          </cell>
          <cell r="B2023" t="str">
            <v>Stake &amp; bush from canal plantation etc : Pegs 3.5' long, 3"-6" dia: Tying with munj, patha ban</v>
          </cell>
          <cell r="C2023" t="str">
            <v>100 Rft</v>
          </cell>
          <cell r="D2023" t="str">
            <v>217.00</v>
          </cell>
          <cell r="E2023" t="str">
            <v>239.38</v>
          </cell>
          <cell r="F2023" t="str">
            <v>100 Rft</v>
          </cell>
          <cell r="G2023" t="str">
            <v>217.00</v>
          </cell>
          <cell r="H2023">
            <v>239.38</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cell r="AF2023">
            <v>0</v>
          </cell>
          <cell r="AG2023">
            <v>0</v>
          </cell>
          <cell r="AH2023">
            <v>0</v>
          </cell>
          <cell r="AI2023">
            <v>0</v>
          </cell>
          <cell r="AJ2023" t="str">
            <v>N</v>
          </cell>
        </row>
        <row r="2024">
          <cell r="A2024" t="str">
            <v>19-40-a-05</v>
          </cell>
          <cell r="B2024" t="str">
            <v>Stake &amp; bush from canal plantation etc : Pegs 3.5' long, 3"-6" dia: Wattle+intertwine brushwood</v>
          </cell>
          <cell r="C2024" t="str">
            <v>100 Rft</v>
          </cell>
          <cell r="D2024" t="str">
            <v>1,519.00</v>
          </cell>
          <cell r="E2024" t="str">
            <v>1,954.60</v>
          </cell>
          <cell r="F2024" t="str">
            <v>100 Rft</v>
          </cell>
          <cell r="G2024" t="str">
            <v>1,519.00</v>
          </cell>
          <cell r="H2024">
            <v>1954.6</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cell r="AF2024">
            <v>0</v>
          </cell>
          <cell r="AG2024">
            <v>0</v>
          </cell>
          <cell r="AH2024">
            <v>0</v>
          </cell>
          <cell r="AI2024">
            <v>0</v>
          </cell>
          <cell r="AJ2024" t="str">
            <v>N</v>
          </cell>
        </row>
        <row r="2025">
          <cell r="A2025" t="str">
            <v>19-40-b-01</v>
          </cell>
          <cell r="B2025" t="str">
            <v>Stake &amp; bush from canal plantation etc : Pegs 4' long, 3"-6" dia: Unsharpened within 1km</v>
          </cell>
          <cell r="C2025" t="str">
            <v>100 No.</v>
          </cell>
          <cell r="D2025" t="str">
            <v>1,553.72</v>
          </cell>
          <cell r="E2025" t="str">
            <v>1,989.32</v>
          </cell>
          <cell r="F2025" t="str">
            <v>100 No.</v>
          </cell>
          <cell r="G2025" t="str">
            <v>1,553.72</v>
          </cell>
          <cell r="H2025">
            <v>1989.32</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cell r="AF2025">
            <v>0</v>
          </cell>
          <cell r="AG2025">
            <v>0</v>
          </cell>
          <cell r="AH2025">
            <v>0</v>
          </cell>
          <cell r="AI2025">
            <v>0</v>
          </cell>
          <cell r="AJ2025" t="str">
            <v>N</v>
          </cell>
        </row>
        <row r="2026">
          <cell r="A2026" t="str">
            <v>19-40-b-02</v>
          </cell>
          <cell r="B2026" t="str">
            <v>Stake &amp; bush from canal plantation etc : Pegs 4' long, 3"-6" dia: Sharpening one end</v>
          </cell>
          <cell r="C2026" t="str">
            <v>100 No.</v>
          </cell>
          <cell r="D2026" t="str">
            <v>558.00</v>
          </cell>
          <cell r="E2026" t="str">
            <v>558.00</v>
          </cell>
          <cell r="F2026" t="str">
            <v>100 No.</v>
          </cell>
          <cell r="G2026" t="str">
            <v>558.00</v>
          </cell>
          <cell r="H2026">
            <v>558</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cell r="AF2026">
            <v>0</v>
          </cell>
          <cell r="AG2026">
            <v>0</v>
          </cell>
          <cell r="AH2026">
            <v>0</v>
          </cell>
          <cell r="AI2026">
            <v>0</v>
          </cell>
          <cell r="AJ2026" t="str">
            <v>N</v>
          </cell>
        </row>
        <row r="2027">
          <cell r="A2027" t="str">
            <v>19-40-b-03</v>
          </cell>
          <cell r="B2027" t="str">
            <v>Stake &amp; bush from canal plantation etc : Pegs 4' long, 3"-6" dia: Driving 1.25' below ground</v>
          </cell>
          <cell r="C2027" t="str">
            <v>100 No.</v>
          </cell>
          <cell r="D2027" t="str">
            <v>759.50</v>
          </cell>
          <cell r="E2027" t="str">
            <v>759.50</v>
          </cell>
          <cell r="F2027" t="str">
            <v>100 No.</v>
          </cell>
          <cell r="G2027" t="str">
            <v>759.50</v>
          </cell>
          <cell r="H2027">
            <v>759.5</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cell r="AF2027">
            <v>0</v>
          </cell>
          <cell r="AG2027">
            <v>0</v>
          </cell>
          <cell r="AH2027">
            <v>0</v>
          </cell>
          <cell r="AI2027">
            <v>0</v>
          </cell>
          <cell r="AJ2027" t="str">
            <v>N</v>
          </cell>
        </row>
        <row r="2028">
          <cell r="A2028" t="str">
            <v>19-40-b-04</v>
          </cell>
          <cell r="B2028" t="str">
            <v>Stake &amp; bush from canal plantation etc : Pegs 4' long, 3"-6" dia: Tying with munj, patha ban</v>
          </cell>
          <cell r="C2028" t="str">
            <v>100 Rft</v>
          </cell>
          <cell r="D2028" t="str">
            <v>217.00</v>
          </cell>
          <cell r="E2028" t="str">
            <v>239.38</v>
          </cell>
          <cell r="F2028" t="str">
            <v>100 Rft</v>
          </cell>
          <cell r="G2028" t="str">
            <v>217.00</v>
          </cell>
          <cell r="H2028">
            <v>239.38</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cell r="AF2028">
            <v>0</v>
          </cell>
          <cell r="AG2028">
            <v>0</v>
          </cell>
          <cell r="AH2028">
            <v>0</v>
          </cell>
          <cell r="AI2028">
            <v>0</v>
          </cell>
          <cell r="AJ2028" t="str">
            <v>N</v>
          </cell>
        </row>
        <row r="2029">
          <cell r="A2029" t="str">
            <v>19-40-b-05</v>
          </cell>
          <cell r="B2029" t="str">
            <v>Stake &amp; bush from canal plantation etc : Pegs 4' long, 3"-6" dia: Wattle+intertwine brushwood</v>
          </cell>
          <cell r="C2029" t="str">
            <v>100 Rft</v>
          </cell>
          <cell r="D2029" t="str">
            <v>1,844.50</v>
          </cell>
          <cell r="E2029" t="str">
            <v>2,280.10</v>
          </cell>
          <cell r="F2029" t="str">
            <v>100 Rft</v>
          </cell>
          <cell r="G2029" t="str">
            <v>1,844.50</v>
          </cell>
          <cell r="H2029">
            <v>2280.1</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cell r="AF2029">
            <v>0</v>
          </cell>
          <cell r="AG2029">
            <v>0</v>
          </cell>
          <cell r="AH2029">
            <v>0</v>
          </cell>
          <cell r="AI2029">
            <v>0</v>
          </cell>
          <cell r="AJ2029" t="str">
            <v>N</v>
          </cell>
        </row>
        <row r="2030">
          <cell r="A2030" t="str">
            <v>19-40-c-01</v>
          </cell>
          <cell r="B2030" t="str">
            <v>Stake &amp; bush from canal plantation etc : Pegs 5' long, 3"-6" dia: Unsharpened within 1km</v>
          </cell>
          <cell r="C2030" t="str">
            <v>100 No.</v>
          </cell>
          <cell r="D2030" t="str">
            <v>1,829.00</v>
          </cell>
          <cell r="E2030" t="str">
            <v>2,119.40</v>
          </cell>
          <cell r="F2030" t="str">
            <v>100 No.</v>
          </cell>
          <cell r="G2030" t="str">
            <v>1,829.00</v>
          </cell>
          <cell r="H2030">
            <v>2119.4</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cell r="AF2030">
            <v>0</v>
          </cell>
          <cell r="AG2030">
            <v>0</v>
          </cell>
          <cell r="AH2030">
            <v>0</v>
          </cell>
          <cell r="AI2030">
            <v>0</v>
          </cell>
          <cell r="AJ2030" t="str">
            <v>N</v>
          </cell>
        </row>
        <row r="2031">
          <cell r="A2031" t="str">
            <v>19-40-c-02</v>
          </cell>
          <cell r="B2031" t="str">
            <v>Stake &amp; bush from canal plantation etc : Pegs 5' long, 3"-6" dia: Sharpening one end</v>
          </cell>
          <cell r="C2031" t="str">
            <v>100 No.</v>
          </cell>
          <cell r="D2031" t="str">
            <v>595.20</v>
          </cell>
          <cell r="E2031" t="str">
            <v>595.20</v>
          </cell>
          <cell r="F2031" t="str">
            <v>100 No.</v>
          </cell>
          <cell r="G2031" t="str">
            <v>595.20</v>
          </cell>
          <cell r="H2031">
            <v>595.20000000000005</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cell r="AF2031">
            <v>0</v>
          </cell>
          <cell r="AG2031">
            <v>0</v>
          </cell>
          <cell r="AH2031">
            <v>0</v>
          </cell>
          <cell r="AI2031">
            <v>0</v>
          </cell>
          <cell r="AJ2031" t="str">
            <v>N</v>
          </cell>
        </row>
        <row r="2032">
          <cell r="A2032" t="str">
            <v>19-40-c-03</v>
          </cell>
          <cell r="B2032" t="str">
            <v>Stake &amp; bush from canal plantation etc : Pegs 5' long, 3"-6" dia: Driving 1.5' below ground</v>
          </cell>
          <cell r="C2032" t="str">
            <v>100 No.</v>
          </cell>
          <cell r="D2032" t="str">
            <v>659.68</v>
          </cell>
          <cell r="E2032" t="str">
            <v>659.68</v>
          </cell>
          <cell r="F2032" t="str">
            <v>100 No.</v>
          </cell>
          <cell r="G2032" t="str">
            <v>659.68</v>
          </cell>
          <cell r="H2032">
            <v>659.68</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cell r="AF2032">
            <v>0</v>
          </cell>
          <cell r="AG2032">
            <v>0</v>
          </cell>
          <cell r="AH2032">
            <v>0</v>
          </cell>
          <cell r="AI2032">
            <v>0</v>
          </cell>
          <cell r="AJ2032" t="str">
            <v>N</v>
          </cell>
        </row>
        <row r="2033">
          <cell r="A2033" t="str">
            <v>19-40-c-04</v>
          </cell>
          <cell r="B2033" t="str">
            <v>Stake &amp; bush from canal plantation etc : Pegs 5' long, 3"-6" dia: Tying with munj, patha ban</v>
          </cell>
          <cell r="C2033" t="str">
            <v>100 Rft</v>
          </cell>
          <cell r="D2033" t="str">
            <v>217.00</v>
          </cell>
          <cell r="E2033" t="str">
            <v>239.38</v>
          </cell>
          <cell r="F2033" t="str">
            <v>100 Rft</v>
          </cell>
          <cell r="G2033" t="str">
            <v>217.00</v>
          </cell>
          <cell r="H2033">
            <v>239.38</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cell r="AF2033">
            <v>0</v>
          </cell>
          <cell r="AG2033">
            <v>0</v>
          </cell>
          <cell r="AH2033">
            <v>0</v>
          </cell>
          <cell r="AI2033">
            <v>0</v>
          </cell>
          <cell r="AJ2033" t="str">
            <v>N</v>
          </cell>
        </row>
        <row r="2034">
          <cell r="A2034" t="str">
            <v>19-40-c-05</v>
          </cell>
          <cell r="B2034" t="str">
            <v>Stake &amp; bush from canal plantation etc : Pegs 5' long, 3"-6" dia: Wattle+intertwine brushwood</v>
          </cell>
          <cell r="C2034" t="str">
            <v>100 Rft</v>
          </cell>
          <cell r="D2034" t="str">
            <v>2,256.80</v>
          </cell>
          <cell r="E2034" t="str">
            <v>2,692.40</v>
          </cell>
          <cell r="F2034" t="str">
            <v>100 Rft</v>
          </cell>
          <cell r="G2034" t="str">
            <v>2,256.80</v>
          </cell>
          <cell r="H2034">
            <v>2692.4</v>
          </cell>
          <cell r="I2034">
            <v>0</v>
          </cell>
          <cell r="J2034">
            <v>0</v>
          </cell>
          <cell r="K2034">
            <v>0</v>
          </cell>
          <cell r="L2034">
            <v>0</v>
          </cell>
          <cell r="M2034">
            <v>0</v>
          </cell>
          <cell r="N2034">
            <v>0</v>
          </cell>
          <cell r="O2034">
            <v>0</v>
          </cell>
          <cell r="P2034">
            <v>0</v>
          </cell>
          <cell r="Q2034">
            <v>0</v>
          </cell>
          <cell r="R2034">
            <v>0</v>
          </cell>
          <cell r="S2034">
            <v>0</v>
          </cell>
          <cell r="T2034">
            <v>0</v>
          </cell>
          <cell r="U2034">
            <v>0</v>
          </cell>
          <cell r="V2034">
            <v>0</v>
          </cell>
          <cell r="W2034">
            <v>0</v>
          </cell>
          <cell r="X2034">
            <v>0</v>
          </cell>
          <cell r="Y2034">
            <v>0</v>
          </cell>
          <cell r="Z2034">
            <v>0</v>
          </cell>
          <cell r="AA2034">
            <v>0</v>
          </cell>
          <cell r="AB2034">
            <v>0</v>
          </cell>
          <cell r="AC2034">
            <v>0</v>
          </cell>
          <cell r="AD2034">
            <v>0</v>
          </cell>
          <cell r="AE2034">
            <v>0</v>
          </cell>
          <cell r="AF2034">
            <v>0</v>
          </cell>
          <cell r="AG2034">
            <v>0</v>
          </cell>
          <cell r="AH2034">
            <v>0</v>
          </cell>
          <cell r="AI2034">
            <v>0</v>
          </cell>
          <cell r="AJ2034" t="str">
            <v>N</v>
          </cell>
        </row>
        <row r="2035">
          <cell r="A2035" t="str">
            <v>19-40-d-01</v>
          </cell>
          <cell r="B2035" t="str">
            <v>Stake &amp; bush from canal plantation etc : Pegs 6' long, 3"-6" dia: Unsharpened within 1km</v>
          </cell>
          <cell r="C2035" t="str">
            <v>100 No.</v>
          </cell>
          <cell r="D2035" t="str">
            <v>2,232.00</v>
          </cell>
          <cell r="E2035" t="str">
            <v>2,522.40</v>
          </cell>
          <cell r="F2035" t="str">
            <v>100 No.</v>
          </cell>
          <cell r="G2035" t="str">
            <v>2,232.00</v>
          </cell>
          <cell r="H2035">
            <v>2522.4</v>
          </cell>
          <cell r="I2035">
            <v>0</v>
          </cell>
          <cell r="J2035">
            <v>0</v>
          </cell>
          <cell r="K2035">
            <v>0</v>
          </cell>
          <cell r="L2035">
            <v>0</v>
          </cell>
          <cell r="M2035">
            <v>0</v>
          </cell>
          <cell r="N2035">
            <v>0</v>
          </cell>
          <cell r="O2035">
            <v>0</v>
          </cell>
          <cell r="P2035">
            <v>0</v>
          </cell>
          <cell r="Q2035">
            <v>0</v>
          </cell>
          <cell r="R2035">
            <v>0</v>
          </cell>
          <cell r="S2035">
            <v>0</v>
          </cell>
          <cell r="T2035">
            <v>0</v>
          </cell>
          <cell r="U2035">
            <v>0</v>
          </cell>
          <cell r="V2035">
            <v>0</v>
          </cell>
          <cell r="W2035">
            <v>0</v>
          </cell>
          <cell r="X2035">
            <v>0</v>
          </cell>
          <cell r="Y2035">
            <v>0</v>
          </cell>
          <cell r="Z2035">
            <v>0</v>
          </cell>
          <cell r="AA2035">
            <v>0</v>
          </cell>
          <cell r="AB2035">
            <v>0</v>
          </cell>
          <cell r="AC2035">
            <v>0</v>
          </cell>
          <cell r="AD2035">
            <v>0</v>
          </cell>
          <cell r="AE2035">
            <v>0</v>
          </cell>
          <cell r="AF2035">
            <v>0</v>
          </cell>
          <cell r="AG2035">
            <v>0</v>
          </cell>
          <cell r="AH2035">
            <v>0</v>
          </cell>
          <cell r="AI2035">
            <v>0</v>
          </cell>
          <cell r="AJ2035" t="str">
            <v>N</v>
          </cell>
        </row>
        <row r="2036">
          <cell r="A2036" t="str">
            <v>19-40-d-02</v>
          </cell>
          <cell r="B2036" t="str">
            <v>Stake &amp; bush from canal plantation etc : Pegs 6' long, 3"-6" dia: Sharpening one end</v>
          </cell>
          <cell r="C2036" t="str">
            <v>100 No.</v>
          </cell>
          <cell r="D2036" t="str">
            <v>691.92</v>
          </cell>
          <cell r="E2036" t="str">
            <v>691.92</v>
          </cell>
          <cell r="F2036" t="str">
            <v>100 No.</v>
          </cell>
          <cell r="G2036" t="str">
            <v>691.92</v>
          </cell>
          <cell r="H2036">
            <v>691.92</v>
          </cell>
          <cell r="I2036">
            <v>0</v>
          </cell>
          <cell r="J2036">
            <v>0</v>
          </cell>
          <cell r="K2036">
            <v>0</v>
          </cell>
          <cell r="L2036">
            <v>0</v>
          </cell>
          <cell r="M2036">
            <v>0</v>
          </cell>
          <cell r="N2036">
            <v>0</v>
          </cell>
          <cell r="O2036">
            <v>0</v>
          </cell>
          <cell r="P2036">
            <v>0</v>
          </cell>
          <cell r="Q2036">
            <v>0</v>
          </cell>
          <cell r="R2036">
            <v>0</v>
          </cell>
          <cell r="S2036">
            <v>0</v>
          </cell>
          <cell r="T2036">
            <v>0</v>
          </cell>
          <cell r="U2036">
            <v>0</v>
          </cell>
          <cell r="V2036">
            <v>0</v>
          </cell>
          <cell r="W2036">
            <v>0</v>
          </cell>
          <cell r="X2036">
            <v>0</v>
          </cell>
          <cell r="Y2036">
            <v>0</v>
          </cell>
          <cell r="Z2036">
            <v>0</v>
          </cell>
          <cell r="AA2036">
            <v>0</v>
          </cell>
          <cell r="AB2036">
            <v>0</v>
          </cell>
          <cell r="AC2036">
            <v>0</v>
          </cell>
          <cell r="AD2036">
            <v>0</v>
          </cell>
          <cell r="AE2036">
            <v>0</v>
          </cell>
          <cell r="AF2036">
            <v>0</v>
          </cell>
          <cell r="AG2036">
            <v>0</v>
          </cell>
          <cell r="AH2036">
            <v>0</v>
          </cell>
          <cell r="AI2036">
            <v>0</v>
          </cell>
          <cell r="AJ2036" t="str">
            <v>N</v>
          </cell>
        </row>
        <row r="2037">
          <cell r="A2037" t="str">
            <v>19-40-d-03</v>
          </cell>
          <cell r="B2037" t="str">
            <v>Stake &amp; bush from canal plantation etc : Pegs 6' long, 3"-6" dia: Driving 1.75' below ground</v>
          </cell>
          <cell r="C2037" t="str">
            <v>100 No.</v>
          </cell>
          <cell r="D2037" t="str">
            <v>777.23</v>
          </cell>
          <cell r="E2037" t="str">
            <v>777.23</v>
          </cell>
          <cell r="F2037" t="str">
            <v>100 No.</v>
          </cell>
          <cell r="G2037" t="str">
            <v>777.23</v>
          </cell>
          <cell r="H2037">
            <v>777.23</v>
          </cell>
          <cell r="I2037">
            <v>0</v>
          </cell>
          <cell r="J2037">
            <v>0</v>
          </cell>
          <cell r="K2037">
            <v>0</v>
          </cell>
          <cell r="L2037">
            <v>0</v>
          </cell>
          <cell r="M2037">
            <v>0</v>
          </cell>
          <cell r="N2037">
            <v>0</v>
          </cell>
          <cell r="O2037">
            <v>0</v>
          </cell>
          <cell r="P2037">
            <v>0</v>
          </cell>
          <cell r="Q2037">
            <v>0</v>
          </cell>
          <cell r="R2037">
            <v>0</v>
          </cell>
          <cell r="S2037">
            <v>0</v>
          </cell>
          <cell r="T2037">
            <v>0</v>
          </cell>
          <cell r="U2037">
            <v>0</v>
          </cell>
          <cell r="V2037">
            <v>0</v>
          </cell>
          <cell r="W2037">
            <v>0</v>
          </cell>
          <cell r="X2037">
            <v>0</v>
          </cell>
          <cell r="Y2037">
            <v>0</v>
          </cell>
          <cell r="Z2037">
            <v>0</v>
          </cell>
          <cell r="AA2037">
            <v>0</v>
          </cell>
          <cell r="AB2037">
            <v>0</v>
          </cell>
          <cell r="AC2037">
            <v>0</v>
          </cell>
          <cell r="AD2037">
            <v>0</v>
          </cell>
          <cell r="AE2037">
            <v>0</v>
          </cell>
          <cell r="AF2037">
            <v>0</v>
          </cell>
          <cell r="AG2037">
            <v>0</v>
          </cell>
          <cell r="AH2037">
            <v>0</v>
          </cell>
          <cell r="AI2037">
            <v>0</v>
          </cell>
          <cell r="AJ2037" t="str">
            <v>N</v>
          </cell>
        </row>
        <row r="2038">
          <cell r="A2038" t="str">
            <v>19-40-d-04</v>
          </cell>
          <cell r="B2038" t="str">
            <v>Stake &amp; bush from canal plantation etc : Pegs 6' long, 3"-6" dia: Tying with munj, patha ban</v>
          </cell>
          <cell r="C2038" t="str">
            <v>100 Rft</v>
          </cell>
          <cell r="D2038" t="str">
            <v>217.00</v>
          </cell>
          <cell r="E2038" t="str">
            <v>239.38</v>
          </cell>
          <cell r="F2038" t="str">
            <v>100 Rft</v>
          </cell>
          <cell r="G2038" t="str">
            <v>217.00</v>
          </cell>
          <cell r="H2038">
            <v>239.38</v>
          </cell>
          <cell r="I2038">
            <v>0</v>
          </cell>
          <cell r="J2038">
            <v>0</v>
          </cell>
          <cell r="K2038">
            <v>0</v>
          </cell>
          <cell r="L2038">
            <v>0</v>
          </cell>
          <cell r="M2038">
            <v>0</v>
          </cell>
          <cell r="N2038">
            <v>0</v>
          </cell>
          <cell r="O2038">
            <v>0</v>
          </cell>
          <cell r="P2038">
            <v>0</v>
          </cell>
          <cell r="Q2038">
            <v>0</v>
          </cell>
          <cell r="R2038">
            <v>0</v>
          </cell>
          <cell r="S2038">
            <v>0</v>
          </cell>
          <cell r="T2038">
            <v>0</v>
          </cell>
          <cell r="U2038">
            <v>0</v>
          </cell>
          <cell r="V2038">
            <v>0</v>
          </cell>
          <cell r="W2038">
            <v>0</v>
          </cell>
          <cell r="X2038">
            <v>0</v>
          </cell>
          <cell r="Y2038">
            <v>0</v>
          </cell>
          <cell r="Z2038">
            <v>0</v>
          </cell>
          <cell r="AA2038">
            <v>0</v>
          </cell>
          <cell r="AB2038">
            <v>0</v>
          </cell>
          <cell r="AC2038">
            <v>0</v>
          </cell>
          <cell r="AD2038">
            <v>0</v>
          </cell>
          <cell r="AE2038">
            <v>0</v>
          </cell>
          <cell r="AF2038">
            <v>0</v>
          </cell>
          <cell r="AG2038">
            <v>0</v>
          </cell>
          <cell r="AH2038">
            <v>0</v>
          </cell>
          <cell r="AI2038">
            <v>0</v>
          </cell>
          <cell r="AJ2038" t="str">
            <v>N</v>
          </cell>
        </row>
        <row r="2039">
          <cell r="A2039" t="str">
            <v>19-40-d-05</v>
          </cell>
          <cell r="B2039" t="str">
            <v>Stake &amp; bush from canal plantation etc : Pegs 6' long, 3"-6" dia: Wattle+intertwine brushwood</v>
          </cell>
          <cell r="C2039" t="str">
            <v>100 Rft</v>
          </cell>
          <cell r="D2039" t="str">
            <v>2,821.00</v>
          </cell>
          <cell r="E2039" t="str">
            <v>3,256.60</v>
          </cell>
          <cell r="F2039" t="str">
            <v>100 Rft</v>
          </cell>
          <cell r="G2039" t="str">
            <v>2,821.00</v>
          </cell>
          <cell r="H2039">
            <v>3256.6</v>
          </cell>
          <cell r="I2039">
            <v>0</v>
          </cell>
          <cell r="J2039">
            <v>0</v>
          </cell>
          <cell r="K2039">
            <v>0</v>
          </cell>
          <cell r="L2039">
            <v>0</v>
          </cell>
          <cell r="M2039">
            <v>0</v>
          </cell>
          <cell r="N2039">
            <v>0</v>
          </cell>
          <cell r="O2039">
            <v>0</v>
          </cell>
          <cell r="P2039">
            <v>0</v>
          </cell>
          <cell r="Q2039">
            <v>0</v>
          </cell>
          <cell r="R2039">
            <v>0</v>
          </cell>
          <cell r="S2039">
            <v>0</v>
          </cell>
          <cell r="T2039">
            <v>0</v>
          </cell>
          <cell r="U2039">
            <v>0</v>
          </cell>
          <cell r="V2039">
            <v>0</v>
          </cell>
          <cell r="W2039">
            <v>0</v>
          </cell>
          <cell r="X2039">
            <v>0</v>
          </cell>
          <cell r="Y2039">
            <v>0</v>
          </cell>
          <cell r="Z2039">
            <v>0</v>
          </cell>
          <cell r="AA2039">
            <v>0</v>
          </cell>
          <cell r="AB2039">
            <v>0</v>
          </cell>
          <cell r="AC2039">
            <v>0</v>
          </cell>
          <cell r="AD2039">
            <v>0</v>
          </cell>
          <cell r="AE2039">
            <v>0</v>
          </cell>
          <cell r="AF2039">
            <v>0</v>
          </cell>
          <cell r="AG2039">
            <v>0</v>
          </cell>
          <cell r="AH2039">
            <v>0</v>
          </cell>
          <cell r="AI2039">
            <v>0</v>
          </cell>
          <cell r="AJ2039" t="str">
            <v>N</v>
          </cell>
        </row>
        <row r="2040">
          <cell r="A2040" t="str">
            <v>19-40-e-01</v>
          </cell>
          <cell r="B2040" t="str">
            <v>Stake &amp; bush from canal plantation etc : Pegs 8' long, 4"-8" dia: Unsharpened within 1km</v>
          </cell>
          <cell r="C2040" t="str">
            <v>100 No.</v>
          </cell>
          <cell r="D2040" t="str">
            <v>4,681.00</v>
          </cell>
          <cell r="E2040" t="str">
            <v>4,971.40</v>
          </cell>
          <cell r="F2040" t="str">
            <v>100 No.</v>
          </cell>
          <cell r="G2040" t="str">
            <v>4,681.00</v>
          </cell>
          <cell r="H2040">
            <v>4971.3999999999996</v>
          </cell>
          <cell r="I2040">
            <v>0</v>
          </cell>
          <cell r="J2040">
            <v>0</v>
          </cell>
          <cell r="K2040">
            <v>0</v>
          </cell>
          <cell r="L2040">
            <v>0</v>
          </cell>
          <cell r="M2040">
            <v>0</v>
          </cell>
          <cell r="N2040">
            <v>0</v>
          </cell>
          <cell r="O2040">
            <v>0</v>
          </cell>
          <cell r="P2040">
            <v>0</v>
          </cell>
          <cell r="Q2040">
            <v>0</v>
          </cell>
          <cell r="R2040">
            <v>0</v>
          </cell>
          <cell r="S2040">
            <v>0</v>
          </cell>
          <cell r="T2040">
            <v>0</v>
          </cell>
          <cell r="U2040">
            <v>0</v>
          </cell>
          <cell r="V2040">
            <v>0</v>
          </cell>
          <cell r="W2040">
            <v>0</v>
          </cell>
          <cell r="X2040">
            <v>0</v>
          </cell>
          <cell r="Y2040">
            <v>0</v>
          </cell>
          <cell r="Z2040">
            <v>0</v>
          </cell>
          <cell r="AA2040">
            <v>0</v>
          </cell>
          <cell r="AB2040">
            <v>0</v>
          </cell>
          <cell r="AC2040">
            <v>0</v>
          </cell>
          <cell r="AD2040">
            <v>0</v>
          </cell>
          <cell r="AE2040">
            <v>0</v>
          </cell>
          <cell r="AF2040">
            <v>0</v>
          </cell>
          <cell r="AG2040">
            <v>0</v>
          </cell>
          <cell r="AH2040">
            <v>0</v>
          </cell>
          <cell r="AI2040">
            <v>0</v>
          </cell>
          <cell r="AJ2040" t="str">
            <v>N</v>
          </cell>
        </row>
        <row r="2041">
          <cell r="A2041" t="str">
            <v>19-40-e-02</v>
          </cell>
          <cell r="B2041" t="str">
            <v>Stake &amp; bush from canal plantation etc : Pegs 8' long, 4"-8" dia: Sharpening one end</v>
          </cell>
          <cell r="C2041" t="str">
            <v>100 No.</v>
          </cell>
          <cell r="D2041" t="str">
            <v>870.48</v>
          </cell>
          <cell r="E2041" t="str">
            <v>870.48</v>
          </cell>
          <cell r="F2041" t="str">
            <v>100 No.</v>
          </cell>
          <cell r="G2041" t="str">
            <v>870.48</v>
          </cell>
          <cell r="H2041">
            <v>870.48</v>
          </cell>
          <cell r="I2041">
            <v>0</v>
          </cell>
          <cell r="J2041">
            <v>0</v>
          </cell>
          <cell r="K2041">
            <v>0</v>
          </cell>
          <cell r="L2041">
            <v>0</v>
          </cell>
          <cell r="M2041">
            <v>0</v>
          </cell>
          <cell r="N2041">
            <v>0</v>
          </cell>
          <cell r="O2041">
            <v>0</v>
          </cell>
          <cell r="P2041">
            <v>0</v>
          </cell>
          <cell r="Q2041">
            <v>0</v>
          </cell>
          <cell r="R2041">
            <v>0</v>
          </cell>
          <cell r="S2041">
            <v>0</v>
          </cell>
          <cell r="T2041">
            <v>0</v>
          </cell>
          <cell r="U2041">
            <v>0</v>
          </cell>
          <cell r="V2041">
            <v>0</v>
          </cell>
          <cell r="W2041">
            <v>0</v>
          </cell>
          <cell r="X2041">
            <v>0</v>
          </cell>
          <cell r="Y2041">
            <v>0</v>
          </cell>
          <cell r="Z2041">
            <v>0</v>
          </cell>
          <cell r="AA2041">
            <v>0</v>
          </cell>
          <cell r="AB2041">
            <v>0</v>
          </cell>
          <cell r="AC2041">
            <v>0</v>
          </cell>
          <cell r="AD2041">
            <v>0</v>
          </cell>
          <cell r="AE2041">
            <v>0</v>
          </cell>
          <cell r="AF2041">
            <v>0</v>
          </cell>
          <cell r="AG2041">
            <v>0</v>
          </cell>
          <cell r="AH2041">
            <v>0</v>
          </cell>
          <cell r="AI2041">
            <v>0</v>
          </cell>
          <cell r="AJ2041" t="str">
            <v>N</v>
          </cell>
        </row>
        <row r="2042">
          <cell r="A2042" t="str">
            <v>19-40-e-03</v>
          </cell>
          <cell r="B2042" t="str">
            <v>Stake &amp; bush from canal plantation etc : Pegs 8' long, 4"-8" dia: Driving 2' below ground</v>
          </cell>
          <cell r="C2042" t="str">
            <v>100 No.</v>
          </cell>
          <cell r="D2042" t="str">
            <v>859.57</v>
          </cell>
          <cell r="E2042" t="str">
            <v>859.57</v>
          </cell>
          <cell r="F2042" t="str">
            <v>100 No.</v>
          </cell>
          <cell r="G2042" t="str">
            <v>859.57</v>
          </cell>
          <cell r="H2042">
            <v>859.57</v>
          </cell>
          <cell r="I2042">
            <v>0</v>
          </cell>
          <cell r="J2042">
            <v>0</v>
          </cell>
          <cell r="K2042">
            <v>0</v>
          </cell>
          <cell r="L2042">
            <v>0</v>
          </cell>
          <cell r="M2042">
            <v>0</v>
          </cell>
          <cell r="N2042">
            <v>0</v>
          </cell>
          <cell r="O2042">
            <v>0</v>
          </cell>
          <cell r="P2042">
            <v>0</v>
          </cell>
          <cell r="Q2042">
            <v>0</v>
          </cell>
          <cell r="R2042">
            <v>0</v>
          </cell>
          <cell r="S2042">
            <v>0</v>
          </cell>
          <cell r="T2042">
            <v>0</v>
          </cell>
          <cell r="U2042">
            <v>0</v>
          </cell>
          <cell r="V2042">
            <v>0</v>
          </cell>
          <cell r="W2042">
            <v>0</v>
          </cell>
          <cell r="X2042">
            <v>0</v>
          </cell>
          <cell r="Y2042">
            <v>0</v>
          </cell>
          <cell r="Z2042">
            <v>0</v>
          </cell>
          <cell r="AA2042">
            <v>0</v>
          </cell>
          <cell r="AB2042">
            <v>0</v>
          </cell>
          <cell r="AC2042">
            <v>0</v>
          </cell>
          <cell r="AD2042">
            <v>0</v>
          </cell>
          <cell r="AE2042">
            <v>0</v>
          </cell>
          <cell r="AF2042">
            <v>0</v>
          </cell>
          <cell r="AG2042">
            <v>0</v>
          </cell>
          <cell r="AH2042">
            <v>0</v>
          </cell>
          <cell r="AI2042">
            <v>0</v>
          </cell>
          <cell r="AJ2042" t="str">
            <v>N</v>
          </cell>
        </row>
        <row r="2043">
          <cell r="A2043" t="str">
            <v>19-40-e-04</v>
          </cell>
          <cell r="B2043" t="str">
            <v>Stake &amp; bush from canal plantation etc : Pegs 8' long, 4"-8" dia: Tying with munj, patha ban</v>
          </cell>
          <cell r="C2043" t="str">
            <v>100 Rft</v>
          </cell>
          <cell r="D2043" t="str">
            <v>217.00</v>
          </cell>
          <cell r="E2043" t="str">
            <v>243.86</v>
          </cell>
          <cell r="F2043" t="str">
            <v>100 Rft</v>
          </cell>
          <cell r="G2043" t="str">
            <v>217.00</v>
          </cell>
          <cell r="H2043">
            <v>243.86</v>
          </cell>
          <cell r="I2043">
            <v>0</v>
          </cell>
          <cell r="J2043">
            <v>0</v>
          </cell>
          <cell r="K2043">
            <v>0</v>
          </cell>
          <cell r="L2043">
            <v>0</v>
          </cell>
          <cell r="M2043">
            <v>0</v>
          </cell>
          <cell r="N2043">
            <v>0</v>
          </cell>
          <cell r="O2043">
            <v>0</v>
          </cell>
          <cell r="P2043">
            <v>0</v>
          </cell>
          <cell r="Q2043">
            <v>0</v>
          </cell>
          <cell r="R2043">
            <v>0</v>
          </cell>
          <cell r="S2043">
            <v>0</v>
          </cell>
          <cell r="T2043">
            <v>0</v>
          </cell>
          <cell r="U2043">
            <v>0</v>
          </cell>
          <cell r="V2043">
            <v>0</v>
          </cell>
          <cell r="W2043">
            <v>0</v>
          </cell>
          <cell r="X2043">
            <v>0</v>
          </cell>
          <cell r="Y2043">
            <v>0</v>
          </cell>
          <cell r="Z2043">
            <v>0</v>
          </cell>
          <cell r="AA2043">
            <v>0</v>
          </cell>
          <cell r="AB2043">
            <v>0</v>
          </cell>
          <cell r="AC2043">
            <v>0</v>
          </cell>
          <cell r="AD2043">
            <v>0</v>
          </cell>
          <cell r="AE2043">
            <v>0</v>
          </cell>
          <cell r="AF2043">
            <v>0</v>
          </cell>
          <cell r="AG2043">
            <v>0</v>
          </cell>
          <cell r="AH2043">
            <v>0</v>
          </cell>
          <cell r="AI2043">
            <v>0</v>
          </cell>
          <cell r="AJ2043" t="str">
            <v>N</v>
          </cell>
        </row>
        <row r="2044">
          <cell r="A2044" t="str">
            <v>19-40-e-05</v>
          </cell>
          <cell r="B2044" t="str">
            <v>Stake &amp; bush from canal plantation etc : Pegs 8' long, 4"-8" dia: Wattle+intertwine brushwood</v>
          </cell>
          <cell r="C2044" t="str">
            <v>100 Rft</v>
          </cell>
          <cell r="D2044" t="str">
            <v>3,255.00</v>
          </cell>
          <cell r="E2044" t="str">
            <v>3,690.60</v>
          </cell>
          <cell r="F2044" t="str">
            <v>100 Rft</v>
          </cell>
          <cell r="G2044" t="str">
            <v>3,255.00</v>
          </cell>
          <cell r="H2044">
            <v>3690.6</v>
          </cell>
          <cell r="I2044">
            <v>0</v>
          </cell>
          <cell r="J2044">
            <v>0</v>
          </cell>
          <cell r="K2044">
            <v>0</v>
          </cell>
          <cell r="L2044">
            <v>0</v>
          </cell>
          <cell r="M2044">
            <v>0</v>
          </cell>
          <cell r="N2044">
            <v>0</v>
          </cell>
          <cell r="O2044">
            <v>0</v>
          </cell>
          <cell r="P2044">
            <v>0</v>
          </cell>
          <cell r="Q2044">
            <v>0</v>
          </cell>
          <cell r="R2044">
            <v>0</v>
          </cell>
          <cell r="S2044">
            <v>0</v>
          </cell>
          <cell r="T2044">
            <v>0</v>
          </cell>
          <cell r="U2044">
            <v>0</v>
          </cell>
          <cell r="V2044">
            <v>0</v>
          </cell>
          <cell r="W2044">
            <v>0</v>
          </cell>
          <cell r="X2044">
            <v>0</v>
          </cell>
          <cell r="Y2044">
            <v>0</v>
          </cell>
          <cell r="Z2044">
            <v>0</v>
          </cell>
          <cell r="AA2044">
            <v>0</v>
          </cell>
          <cell r="AB2044">
            <v>0</v>
          </cell>
          <cell r="AC2044">
            <v>0</v>
          </cell>
          <cell r="AD2044">
            <v>0</v>
          </cell>
          <cell r="AE2044">
            <v>0</v>
          </cell>
          <cell r="AF2044">
            <v>0</v>
          </cell>
          <cell r="AG2044">
            <v>0</v>
          </cell>
          <cell r="AH2044">
            <v>0</v>
          </cell>
          <cell r="AI2044">
            <v>0</v>
          </cell>
          <cell r="AJ2044" t="str">
            <v>N</v>
          </cell>
        </row>
        <row r="2045">
          <cell r="A2045" t="str">
            <v>19-41-a-01</v>
          </cell>
          <cell r="B2045" t="str">
            <v>Stake, market bamboo, bush from any source 8'-10' long, 2.5"-5" dia : Supply bamboo</v>
          </cell>
          <cell r="C2045" t="str">
            <v>100 No.</v>
          </cell>
          <cell r="D2045" t="str">
            <v>0.00</v>
          </cell>
          <cell r="E2045" t="str">
            <v>18,755.00</v>
          </cell>
          <cell r="F2045" t="str">
            <v>100 No.</v>
          </cell>
          <cell r="G2045" t="str">
            <v>0.00</v>
          </cell>
          <cell r="H2045">
            <v>18755</v>
          </cell>
          <cell r="I2045">
            <v>0</v>
          </cell>
          <cell r="J2045">
            <v>0</v>
          </cell>
          <cell r="K2045">
            <v>0</v>
          </cell>
          <cell r="L2045">
            <v>0</v>
          </cell>
          <cell r="M2045">
            <v>0</v>
          </cell>
          <cell r="N2045">
            <v>0</v>
          </cell>
          <cell r="O2045">
            <v>0</v>
          </cell>
          <cell r="P2045">
            <v>0</v>
          </cell>
          <cell r="Q2045">
            <v>0</v>
          </cell>
          <cell r="R2045">
            <v>0</v>
          </cell>
          <cell r="S2045">
            <v>0</v>
          </cell>
          <cell r="T2045">
            <v>0</v>
          </cell>
          <cell r="U2045">
            <v>0</v>
          </cell>
          <cell r="V2045">
            <v>0</v>
          </cell>
          <cell r="W2045">
            <v>0</v>
          </cell>
          <cell r="X2045">
            <v>0</v>
          </cell>
          <cell r="Y2045">
            <v>0</v>
          </cell>
          <cell r="Z2045">
            <v>0</v>
          </cell>
          <cell r="AA2045">
            <v>0</v>
          </cell>
          <cell r="AB2045">
            <v>0</v>
          </cell>
          <cell r="AC2045">
            <v>0</v>
          </cell>
          <cell r="AD2045">
            <v>0</v>
          </cell>
          <cell r="AE2045">
            <v>0</v>
          </cell>
          <cell r="AF2045">
            <v>0</v>
          </cell>
          <cell r="AG2045">
            <v>0</v>
          </cell>
          <cell r="AH2045">
            <v>0</v>
          </cell>
          <cell r="AI2045">
            <v>0</v>
          </cell>
          <cell r="AJ2045" t="str">
            <v>N</v>
          </cell>
        </row>
        <row r="2046">
          <cell r="A2046" t="str">
            <v>19-41-a-02</v>
          </cell>
          <cell r="B2046" t="str">
            <v>Stake, market bamboo, bush from any source 8'-10' long, 2.5"-5" dia : Sharpen one end</v>
          </cell>
          <cell r="C2046" t="str">
            <v>100 No.</v>
          </cell>
          <cell r="D2046" t="str">
            <v>744.00</v>
          </cell>
          <cell r="E2046" t="str">
            <v>744.00</v>
          </cell>
          <cell r="F2046" t="str">
            <v>100 No.</v>
          </cell>
          <cell r="G2046" t="str">
            <v>744.00</v>
          </cell>
          <cell r="H2046">
            <v>744</v>
          </cell>
          <cell r="I2046">
            <v>0</v>
          </cell>
          <cell r="J2046">
            <v>0</v>
          </cell>
          <cell r="K2046">
            <v>0</v>
          </cell>
          <cell r="L2046">
            <v>0</v>
          </cell>
          <cell r="M2046">
            <v>0</v>
          </cell>
          <cell r="N2046">
            <v>0</v>
          </cell>
          <cell r="O2046">
            <v>0</v>
          </cell>
          <cell r="P2046">
            <v>0</v>
          </cell>
          <cell r="Q2046">
            <v>0</v>
          </cell>
          <cell r="R2046">
            <v>0</v>
          </cell>
          <cell r="S2046">
            <v>0</v>
          </cell>
          <cell r="T2046">
            <v>0</v>
          </cell>
          <cell r="U2046">
            <v>0</v>
          </cell>
          <cell r="V2046">
            <v>0</v>
          </cell>
          <cell r="W2046">
            <v>0</v>
          </cell>
          <cell r="X2046">
            <v>0</v>
          </cell>
          <cell r="Y2046">
            <v>0</v>
          </cell>
          <cell r="Z2046">
            <v>0</v>
          </cell>
          <cell r="AA2046">
            <v>0</v>
          </cell>
          <cell r="AB2046">
            <v>0</v>
          </cell>
          <cell r="AC2046">
            <v>0</v>
          </cell>
          <cell r="AD2046">
            <v>0</v>
          </cell>
          <cell r="AE2046">
            <v>0</v>
          </cell>
          <cell r="AF2046">
            <v>0</v>
          </cell>
          <cell r="AG2046">
            <v>0</v>
          </cell>
          <cell r="AH2046">
            <v>0</v>
          </cell>
          <cell r="AI2046">
            <v>0</v>
          </cell>
          <cell r="AJ2046" t="str">
            <v>N</v>
          </cell>
        </row>
        <row r="2047">
          <cell r="A2047" t="str">
            <v>19-41-a-03</v>
          </cell>
          <cell r="B2047" t="str">
            <v>Stake, market bamboo, bush from any source 8'-10' long, 2.5"-5" dia : Driving bamboo 2.5'</v>
          </cell>
          <cell r="C2047" t="str">
            <v>100 No.</v>
          </cell>
          <cell r="D2047" t="str">
            <v>992.00</v>
          </cell>
          <cell r="E2047" t="str">
            <v>992.00</v>
          </cell>
          <cell r="F2047" t="str">
            <v>100 No.</v>
          </cell>
          <cell r="G2047" t="str">
            <v>992.00</v>
          </cell>
          <cell r="H2047">
            <v>992</v>
          </cell>
          <cell r="I2047">
            <v>0</v>
          </cell>
          <cell r="J2047">
            <v>0</v>
          </cell>
          <cell r="K2047">
            <v>0</v>
          </cell>
          <cell r="L2047">
            <v>0</v>
          </cell>
          <cell r="M2047">
            <v>0</v>
          </cell>
          <cell r="N2047">
            <v>0</v>
          </cell>
          <cell r="O2047">
            <v>0</v>
          </cell>
          <cell r="P2047">
            <v>0</v>
          </cell>
          <cell r="Q2047">
            <v>0</v>
          </cell>
          <cell r="R2047">
            <v>0</v>
          </cell>
          <cell r="S2047">
            <v>0</v>
          </cell>
          <cell r="T2047">
            <v>0</v>
          </cell>
          <cell r="U2047">
            <v>0</v>
          </cell>
          <cell r="V2047">
            <v>0</v>
          </cell>
          <cell r="W2047">
            <v>0</v>
          </cell>
          <cell r="X2047">
            <v>0</v>
          </cell>
          <cell r="Y2047">
            <v>0</v>
          </cell>
          <cell r="Z2047">
            <v>0</v>
          </cell>
          <cell r="AA2047">
            <v>0</v>
          </cell>
          <cell r="AB2047">
            <v>0</v>
          </cell>
          <cell r="AC2047">
            <v>0</v>
          </cell>
          <cell r="AD2047">
            <v>0</v>
          </cell>
          <cell r="AE2047">
            <v>0</v>
          </cell>
          <cell r="AF2047">
            <v>0</v>
          </cell>
          <cell r="AG2047">
            <v>0</v>
          </cell>
          <cell r="AH2047">
            <v>0</v>
          </cell>
          <cell r="AI2047">
            <v>0</v>
          </cell>
          <cell r="AJ2047" t="str">
            <v>N</v>
          </cell>
        </row>
        <row r="2048">
          <cell r="A2048" t="str">
            <v>19-41-a-04</v>
          </cell>
          <cell r="B2048" t="str">
            <v>Stake, market bamboo, bush from any source 8'-10' long, 2.5"-5" dia : Tying bamboo with wire</v>
          </cell>
          <cell r="C2048" t="str">
            <v>100 Rft</v>
          </cell>
          <cell r="D2048" t="str">
            <v>434.00</v>
          </cell>
          <cell r="E2048" t="str">
            <v>460.86</v>
          </cell>
          <cell r="F2048" t="str">
            <v>100 Rft</v>
          </cell>
          <cell r="G2048" t="str">
            <v>434.00</v>
          </cell>
          <cell r="H2048">
            <v>460.86</v>
          </cell>
          <cell r="I2048">
            <v>0</v>
          </cell>
          <cell r="J2048">
            <v>0</v>
          </cell>
          <cell r="K2048">
            <v>0</v>
          </cell>
          <cell r="L2048">
            <v>0</v>
          </cell>
          <cell r="M2048">
            <v>0</v>
          </cell>
          <cell r="N2048">
            <v>0</v>
          </cell>
          <cell r="O2048">
            <v>0</v>
          </cell>
          <cell r="P2048">
            <v>0</v>
          </cell>
          <cell r="Q2048">
            <v>0</v>
          </cell>
          <cell r="R2048">
            <v>0</v>
          </cell>
          <cell r="S2048">
            <v>0</v>
          </cell>
          <cell r="T2048">
            <v>0</v>
          </cell>
          <cell r="U2048">
            <v>0</v>
          </cell>
          <cell r="V2048">
            <v>0</v>
          </cell>
          <cell r="W2048">
            <v>0</v>
          </cell>
          <cell r="X2048">
            <v>0</v>
          </cell>
          <cell r="Y2048">
            <v>0</v>
          </cell>
          <cell r="Z2048">
            <v>0</v>
          </cell>
          <cell r="AA2048">
            <v>0</v>
          </cell>
          <cell r="AB2048">
            <v>0</v>
          </cell>
          <cell r="AC2048">
            <v>0</v>
          </cell>
          <cell r="AD2048">
            <v>0</v>
          </cell>
          <cell r="AE2048">
            <v>0</v>
          </cell>
          <cell r="AF2048">
            <v>0</v>
          </cell>
          <cell r="AG2048">
            <v>0</v>
          </cell>
          <cell r="AH2048">
            <v>0</v>
          </cell>
          <cell r="AI2048">
            <v>0</v>
          </cell>
          <cell r="AJ2048" t="str">
            <v>N</v>
          </cell>
        </row>
        <row r="2049">
          <cell r="A2049" t="str">
            <v>19-41-a-05</v>
          </cell>
          <cell r="B2049" t="str">
            <v>Stake, market bamboo, bush from any source 8'-10' long, 2.5"-5" dia : Wattle &amp; intertwine.</v>
          </cell>
          <cell r="C2049" t="str">
            <v>100 Rft</v>
          </cell>
          <cell r="D2049" t="str">
            <v>4,123.00</v>
          </cell>
          <cell r="E2049" t="str">
            <v>4,819.96</v>
          </cell>
          <cell r="F2049" t="str">
            <v>100 Rft</v>
          </cell>
          <cell r="G2049" t="str">
            <v>4,123.00</v>
          </cell>
          <cell r="H2049">
            <v>4819.96</v>
          </cell>
          <cell r="I2049">
            <v>0</v>
          </cell>
          <cell r="J2049">
            <v>0</v>
          </cell>
          <cell r="K2049">
            <v>0</v>
          </cell>
          <cell r="L2049">
            <v>0</v>
          </cell>
          <cell r="M2049">
            <v>0</v>
          </cell>
          <cell r="N2049">
            <v>0</v>
          </cell>
          <cell r="O2049">
            <v>0</v>
          </cell>
          <cell r="P2049">
            <v>0</v>
          </cell>
          <cell r="Q2049">
            <v>0</v>
          </cell>
          <cell r="R2049">
            <v>0</v>
          </cell>
          <cell r="S2049">
            <v>0</v>
          </cell>
          <cell r="T2049">
            <v>0</v>
          </cell>
          <cell r="U2049">
            <v>0</v>
          </cell>
          <cell r="V2049">
            <v>0</v>
          </cell>
          <cell r="W2049">
            <v>0</v>
          </cell>
          <cell r="X2049">
            <v>0</v>
          </cell>
          <cell r="Y2049">
            <v>0</v>
          </cell>
          <cell r="Z2049">
            <v>0</v>
          </cell>
          <cell r="AA2049">
            <v>0</v>
          </cell>
          <cell r="AB2049">
            <v>0</v>
          </cell>
          <cell r="AC2049">
            <v>0</v>
          </cell>
          <cell r="AD2049">
            <v>0</v>
          </cell>
          <cell r="AE2049">
            <v>0</v>
          </cell>
          <cell r="AF2049">
            <v>0</v>
          </cell>
          <cell r="AG2049">
            <v>0</v>
          </cell>
          <cell r="AH2049">
            <v>0</v>
          </cell>
          <cell r="AI2049">
            <v>0</v>
          </cell>
          <cell r="AJ2049" t="str">
            <v>N</v>
          </cell>
        </row>
        <row r="2050">
          <cell r="A2050" t="str">
            <v>19-41-b-01</v>
          </cell>
          <cell r="B2050" t="str">
            <v>Stake, market bamboo, bush from any source 10'-12' long, 2.5"-5" dia : Supply bamboo</v>
          </cell>
          <cell r="C2050" t="str">
            <v>100 No.</v>
          </cell>
          <cell r="D2050" t="str">
            <v>0.00</v>
          </cell>
          <cell r="E2050" t="str">
            <v>24,200.00</v>
          </cell>
          <cell r="F2050" t="str">
            <v>100 No.</v>
          </cell>
          <cell r="G2050" t="str">
            <v>0.00</v>
          </cell>
          <cell r="H2050">
            <v>24200</v>
          </cell>
          <cell r="I2050">
            <v>0</v>
          </cell>
          <cell r="J2050">
            <v>0</v>
          </cell>
          <cell r="K2050">
            <v>0</v>
          </cell>
          <cell r="L2050">
            <v>0</v>
          </cell>
          <cell r="M2050">
            <v>0</v>
          </cell>
          <cell r="N2050">
            <v>0</v>
          </cell>
          <cell r="O2050">
            <v>0</v>
          </cell>
          <cell r="P2050">
            <v>0</v>
          </cell>
          <cell r="Q2050">
            <v>0</v>
          </cell>
          <cell r="R2050">
            <v>0</v>
          </cell>
          <cell r="S2050">
            <v>0</v>
          </cell>
          <cell r="T2050">
            <v>0</v>
          </cell>
          <cell r="U2050">
            <v>0</v>
          </cell>
          <cell r="V2050">
            <v>0</v>
          </cell>
          <cell r="W2050">
            <v>0</v>
          </cell>
          <cell r="X2050">
            <v>0</v>
          </cell>
          <cell r="Y2050">
            <v>0</v>
          </cell>
          <cell r="Z2050">
            <v>0</v>
          </cell>
          <cell r="AA2050">
            <v>0</v>
          </cell>
          <cell r="AB2050">
            <v>0</v>
          </cell>
          <cell r="AC2050">
            <v>0</v>
          </cell>
          <cell r="AD2050">
            <v>0</v>
          </cell>
          <cell r="AE2050">
            <v>0</v>
          </cell>
          <cell r="AF2050">
            <v>0</v>
          </cell>
          <cell r="AG2050">
            <v>0</v>
          </cell>
          <cell r="AH2050">
            <v>0</v>
          </cell>
          <cell r="AI2050">
            <v>0</v>
          </cell>
          <cell r="AJ2050" t="str">
            <v>N</v>
          </cell>
        </row>
        <row r="2051">
          <cell r="A2051" t="str">
            <v>19-41-b-02</v>
          </cell>
          <cell r="B2051" t="str">
            <v>Stake, market bamboo, bush from any source 10'-12' long, 2.5"-5" dia : Sharpen one end</v>
          </cell>
          <cell r="C2051" t="str">
            <v>100 No.</v>
          </cell>
          <cell r="D2051" t="str">
            <v>870.48</v>
          </cell>
          <cell r="E2051" t="str">
            <v>870.48</v>
          </cell>
          <cell r="F2051" t="str">
            <v>100 No.</v>
          </cell>
          <cell r="G2051" t="str">
            <v>870.48</v>
          </cell>
          <cell r="H2051">
            <v>870.48</v>
          </cell>
          <cell r="I2051">
            <v>0</v>
          </cell>
          <cell r="J2051">
            <v>0</v>
          </cell>
          <cell r="K2051">
            <v>0</v>
          </cell>
          <cell r="L2051">
            <v>0</v>
          </cell>
          <cell r="M2051">
            <v>0</v>
          </cell>
          <cell r="N2051">
            <v>0</v>
          </cell>
          <cell r="O2051">
            <v>0</v>
          </cell>
          <cell r="P2051">
            <v>0</v>
          </cell>
          <cell r="Q2051">
            <v>0</v>
          </cell>
          <cell r="R2051">
            <v>0</v>
          </cell>
          <cell r="S2051">
            <v>0</v>
          </cell>
          <cell r="T2051">
            <v>0</v>
          </cell>
          <cell r="U2051">
            <v>0</v>
          </cell>
          <cell r="V2051">
            <v>0</v>
          </cell>
          <cell r="W2051">
            <v>0</v>
          </cell>
          <cell r="X2051">
            <v>0</v>
          </cell>
          <cell r="Y2051">
            <v>0</v>
          </cell>
          <cell r="Z2051">
            <v>0</v>
          </cell>
          <cell r="AA2051">
            <v>0</v>
          </cell>
          <cell r="AB2051">
            <v>0</v>
          </cell>
          <cell r="AC2051">
            <v>0</v>
          </cell>
          <cell r="AD2051">
            <v>0</v>
          </cell>
          <cell r="AE2051">
            <v>0</v>
          </cell>
          <cell r="AF2051">
            <v>0</v>
          </cell>
          <cell r="AG2051">
            <v>0</v>
          </cell>
          <cell r="AH2051">
            <v>0</v>
          </cell>
          <cell r="AI2051">
            <v>0</v>
          </cell>
          <cell r="AJ2051" t="str">
            <v>N</v>
          </cell>
        </row>
        <row r="2052">
          <cell r="A2052" t="str">
            <v>19-41-b-03</v>
          </cell>
          <cell r="B2052" t="str">
            <v>Stake, market bamboo, bush from any source 10'-12' long, 2.5"-5" dia : Driving bamboo 2.75'</v>
          </cell>
          <cell r="C2052" t="str">
            <v>100 No.</v>
          </cell>
          <cell r="D2052" t="str">
            <v>1,041.60</v>
          </cell>
          <cell r="E2052" t="str">
            <v>1,041.60</v>
          </cell>
          <cell r="F2052" t="str">
            <v>100 No.</v>
          </cell>
          <cell r="G2052" t="str">
            <v>1,041.60</v>
          </cell>
          <cell r="H2052">
            <v>1041.5999999999999</v>
          </cell>
          <cell r="I2052">
            <v>0</v>
          </cell>
          <cell r="J2052">
            <v>0</v>
          </cell>
          <cell r="K2052">
            <v>0</v>
          </cell>
          <cell r="L2052">
            <v>0</v>
          </cell>
          <cell r="M2052">
            <v>0</v>
          </cell>
          <cell r="N2052">
            <v>0</v>
          </cell>
          <cell r="O2052">
            <v>0</v>
          </cell>
          <cell r="P2052">
            <v>0</v>
          </cell>
          <cell r="Q2052">
            <v>0</v>
          </cell>
          <cell r="R2052">
            <v>0</v>
          </cell>
          <cell r="S2052">
            <v>0</v>
          </cell>
          <cell r="T2052">
            <v>0</v>
          </cell>
          <cell r="U2052">
            <v>0</v>
          </cell>
          <cell r="V2052">
            <v>0</v>
          </cell>
          <cell r="W2052">
            <v>0</v>
          </cell>
          <cell r="X2052">
            <v>0</v>
          </cell>
          <cell r="Y2052">
            <v>0</v>
          </cell>
          <cell r="Z2052">
            <v>0</v>
          </cell>
          <cell r="AA2052">
            <v>0</v>
          </cell>
          <cell r="AB2052">
            <v>0</v>
          </cell>
          <cell r="AC2052">
            <v>0</v>
          </cell>
          <cell r="AD2052">
            <v>0</v>
          </cell>
          <cell r="AE2052">
            <v>0</v>
          </cell>
          <cell r="AF2052">
            <v>0</v>
          </cell>
          <cell r="AG2052">
            <v>0</v>
          </cell>
          <cell r="AH2052">
            <v>0</v>
          </cell>
          <cell r="AI2052">
            <v>0</v>
          </cell>
          <cell r="AJ2052" t="str">
            <v>N</v>
          </cell>
        </row>
        <row r="2053">
          <cell r="A2053" t="str">
            <v>19-41-b-04</v>
          </cell>
          <cell r="B2053" t="str">
            <v>Stake, market bamboo, bush from any source 10'-12' long, 2.5"-5" dia : Tying bamboo with wire</v>
          </cell>
          <cell r="C2053" t="str">
            <v>100 Rft</v>
          </cell>
          <cell r="D2053" t="str">
            <v>217.00</v>
          </cell>
          <cell r="E2053" t="str">
            <v>3,102.85</v>
          </cell>
          <cell r="F2053" t="str">
            <v>100 Rft</v>
          </cell>
          <cell r="G2053" t="str">
            <v>217.00</v>
          </cell>
          <cell r="H2053">
            <v>3102.85</v>
          </cell>
          <cell r="I2053">
            <v>0</v>
          </cell>
          <cell r="J2053">
            <v>0</v>
          </cell>
          <cell r="K2053">
            <v>0</v>
          </cell>
          <cell r="L2053">
            <v>0</v>
          </cell>
          <cell r="M2053">
            <v>0</v>
          </cell>
          <cell r="N2053">
            <v>0</v>
          </cell>
          <cell r="O2053">
            <v>0</v>
          </cell>
          <cell r="P2053">
            <v>0</v>
          </cell>
          <cell r="Q2053">
            <v>0</v>
          </cell>
          <cell r="R2053">
            <v>0</v>
          </cell>
          <cell r="S2053">
            <v>0</v>
          </cell>
          <cell r="T2053">
            <v>0</v>
          </cell>
          <cell r="U2053">
            <v>0</v>
          </cell>
          <cell r="V2053">
            <v>0</v>
          </cell>
          <cell r="W2053">
            <v>0</v>
          </cell>
          <cell r="X2053">
            <v>0</v>
          </cell>
          <cell r="Y2053">
            <v>0</v>
          </cell>
          <cell r="Z2053">
            <v>0</v>
          </cell>
          <cell r="AA2053">
            <v>0</v>
          </cell>
          <cell r="AB2053">
            <v>0</v>
          </cell>
          <cell r="AC2053">
            <v>0</v>
          </cell>
          <cell r="AD2053">
            <v>0</v>
          </cell>
          <cell r="AE2053">
            <v>0</v>
          </cell>
          <cell r="AF2053">
            <v>0</v>
          </cell>
          <cell r="AG2053">
            <v>0</v>
          </cell>
          <cell r="AH2053">
            <v>0</v>
          </cell>
          <cell r="AI2053">
            <v>0</v>
          </cell>
          <cell r="AJ2053" t="str">
            <v>N</v>
          </cell>
        </row>
        <row r="2054">
          <cell r="A2054" t="str">
            <v>19-41-b-05</v>
          </cell>
          <cell r="B2054" t="str">
            <v>Stake, market bamboo, bush from any source 10'-12' long, 2.5"-5" dia : Wattle &amp; intertwine</v>
          </cell>
          <cell r="C2054" t="str">
            <v>100 Rft</v>
          </cell>
          <cell r="D2054" t="str">
            <v>5,121.20</v>
          </cell>
          <cell r="E2054" t="str">
            <v>5,992.40</v>
          </cell>
          <cell r="F2054" t="str">
            <v>100 Rft</v>
          </cell>
          <cell r="G2054" t="str">
            <v>5,121.20</v>
          </cell>
          <cell r="H2054">
            <v>5992.4</v>
          </cell>
          <cell r="I2054">
            <v>0</v>
          </cell>
          <cell r="J2054">
            <v>0</v>
          </cell>
          <cell r="K2054">
            <v>0</v>
          </cell>
          <cell r="L2054">
            <v>0</v>
          </cell>
          <cell r="M2054">
            <v>0</v>
          </cell>
          <cell r="N2054">
            <v>0</v>
          </cell>
          <cell r="O2054">
            <v>0</v>
          </cell>
          <cell r="P2054">
            <v>0</v>
          </cell>
          <cell r="Q2054">
            <v>0</v>
          </cell>
          <cell r="R2054">
            <v>0</v>
          </cell>
          <cell r="S2054">
            <v>0</v>
          </cell>
          <cell r="T2054">
            <v>0</v>
          </cell>
          <cell r="U2054">
            <v>0</v>
          </cell>
          <cell r="V2054">
            <v>0</v>
          </cell>
          <cell r="W2054">
            <v>0</v>
          </cell>
          <cell r="X2054">
            <v>0</v>
          </cell>
          <cell r="Y2054">
            <v>0</v>
          </cell>
          <cell r="Z2054">
            <v>0</v>
          </cell>
          <cell r="AA2054">
            <v>0</v>
          </cell>
          <cell r="AB2054">
            <v>0</v>
          </cell>
          <cell r="AC2054">
            <v>0</v>
          </cell>
          <cell r="AD2054">
            <v>0</v>
          </cell>
          <cell r="AE2054">
            <v>0</v>
          </cell>
          <cell r="AF2054">
            <v>0</v>
          </cell>
          <cell r="AG2054">
            <v>0</v>
          </cell>
          <cell r="AH2054">
            <v>0</v>
          </cell>
          <cell r="AI2054">
            <v>0</v>
          </cell>
          <cell r="AJ2054" t="str">
            <v>N</v>
          </cell>
        </row>
        <row r="2055">
          <cell r="A2055" t="str">
            <v>19-41-c-01</v>
          </cell>
          <cell r="B2055" t="str">
            <v>Stake, market bamboo, bush from any source 12'-14' long, 2.5"-5" dia : Supply bamboo</v>
          </cell>
          <cell r="C2055" t="str">
            <v>100 No.</v>
          </cell>
          <cell r="D2055" t="str">
            <v>0.00</v>
          </cell>
          <cell r="E2055" t="str">
            <v>28,798.00</v>
          </cell>
          <cell r="F2055" t="str">
            <v>100 No.</v>
          </cell>
          <cell r="G2055" t="str">
            <v>0.00</v>
          </cell>
          <cell r="H2055">
            <v>28798</v>
          </cell>
          <cell r="I2055">
            <v>0</v>
          </cell>
          <cell r="J2055">
            <v>0</v>
          </cell>
          <cell r="K2055">
            <v>0</v>
          </cell>
          <cell r="L2055">
            <v>0</v>
          </cell>
          <cell r="M2055">
            <v>0</v>
          </cell>
          <cell r="N2055">
            <v>0</v>
          </cell>
          <cell r="O2055">
            <v>0</v>
          </cell>
          <cell r="P2055">
            <v>0</v>
          </cell>
          <cell r="Q2055">
            <v>0</v>
          </cell>
          <cell r="R2055">
            <v>0</v>
          </cell>
          <cell r="S2055">
            <v>0</v>
          </cell>
          <cell r="T2055">
            <v>0</v>
          </cell>
          <cell r="U2055">
            <v>0</v>
          </cell>
          <cell r="V2055">
            <v>0</v>
          </cell>
          <cell r="W2055">
            <v>0</v>
          </cell>
          <cell r="X2055">
            <v>0</v>
          </cell>
          <cell r="Y2055">
            <v>0</v>
          </cell>
          <cell r="Z2055">
            <v>0</v>
          </cell>
          <cell r="AA2055">
            <v>0</v>
          </cell>
          <cell r="AB2055">
            <v>0</v>
          </cell>
          <cell r="AC2055">
            <v>0</v>
          </cell>
          <cell r="AD2055">
            <v>0</v>
          </cell>
          <cell r="AE2055">
            <v>0</v>
          </cell>
          <cell r="AF2055">
            <v>0</v>
          </cell>
          <cell r="AG2055">
            <v>0</v>
          </cell>
          <cell r="AH2055">
            <v>0</v>
          </cell>
          <cell r="AI2055">
            <v>0</v>
          </cell>
          <cell r="AJ2055" t="str">
            <v>N</v>
          </cell>
        </row>
        <row r="2056">
          <cell r="A2056" t="str">
            <v>19-41-c-02</v>
          </cell>
          <cell r="B2056" t="str">
            <v>Stake, market bamboo, bush from any source 12'-14' long, 2.5"-5" dia : Sharpen one end</v>
          </cell>
          <cell r="C2056" t="str">
            <v>100 No.</v>
          </cell>
          <cell r="D2056" t="str">
            <v>982.08</v>
          </cell>
          <cell r="E2056" t="str">
            <v>982.08</v>
          </cell>
          <cell r="F2056" t="str">
            <v>100 No.</v>
          </cell>
          <cell r="G2056" t="str">
            <v>982.08</v>
          </cell>
          <cell r="H2056">
            <v>982.08</v>
          </cell>
          <cell r="I2056">
            <v>0</v>
          </cell>
          <cell r="J2056">
            <v>0</v>
          </cell>
          <cell r="K2056">
            <v>0</v>
          </cell>
          <cell r="L2056">
            <v>0</v>
          </cell>
          <cell r="M2056">
            <v>0</v>
          </cell>
          <cell r="N2056">
            <v>0</v>
          </cell>
          <cell r="O2056">
            <v>0</v>
          </cell>
          <cell r="P2056">
            <v>0</v>
          </cell>
          <cell r="Q2056">
            <v>0</v>
          </cell>
          <cell r="R2056">
            <v>0</v>
          </cell>
          <cell r="S2056">
            <v>0</v>
          </cell>
          <cell r="T2056">
            <v>0</v>
          </cell>
          <cell r="U2056">
            <v>0</v>
          </cell>
          <cell r="V2056">
            <v>0</v>
          </cell>
          <cell r="W2056">
            <v>0</v>
          </cell>
          <cell r="X2056">
            <v>0</v>
          </cell>
          <cell r="Y2056">
            <v>0</v>
          </cell>
          <cell r="Z2056">
            <v>0</v>
          </cell>
          <cell r="AA2056">
            <v>0</v>
          </cell>
          <cell r="AB2056">
            <v>0</v>
          </cell>
          <cell r="AC2056">
            <v>0</v>
          </cell>
          <cell r="AD2056">
            <v>0</v>
          </cell>
          <cell r="AE2056">
            <v>0</v>
          </cell>
          <cell r="AF2056">
            <v>0</v>
          </cell>
          <cell r="AG2056">
            <v>0</v>
          </cell>
          <cell r="AH2056">
            <v>0</v>
          </cell>
          <cell r="AI2056">
            <v>0</v>
          </cell>
          <cell r="AJ2056" t="str">
            <v>N</v>
          </cell>
        </row>
        <row r="2057">
          <cell r="A2057" t="str">
            <v>19-41-c-03</v>
          </cell>
          <cell r="B2057" t="str">
            <v>Stake, market bamboo, bush from any source 12'-14' long, 2.5"-5" dia : Driving bamboo 3.5'</v>
          </cell>
          <cell r="C2057" t="str">
            <v>100 No.</v>
          </cell>
          <cell r="D2057" t="str">
            <v>1,157.17</v>
          </cell>
          <cell r="E2057" t="str">
            <v>1,157.17</v>
          </cell>
          <cell r="F2057" t="str">
            <v>100 No.</v>
          </cell>
          <cell r="G2057" t="str">
            <v>1,157.17</v>
          </cell>
          <cell r="H2057">
            <v>1157.17</v>
          </cell>
          <cell r="I2057">
            <v>0</v>
          </cell>
          <cell r="J2057">
            <v>0</v>
          </cell>
          <cell r="K2057">
            <v>0</v>
          </cell>
          <cell r="L2057">
            <v>0</v>
          </cell>
          <cell r="M2057">
            <v>0</v>
          </cell>
          <cell r="N2057">
            <v>0</v>
          </cell>
          <cell r="O2057">
            <v>0</v>
          </cell>
          <cell r="P2057">
            <v>0</v>
          </cell>
          <cell r="Q2057">
            <v>0</v>
          </cell>
          <cell r="R2057">
            <v>0</v>
          </cell>
          <cell r="S2057">
            <v>0</v>
          </cell>
          <cell r="T2057">
            <v>0</v>
          </cell>
          <cell r="U2057">
            <v>0</v>
          </cell>
          <cell r="V2057">
            <v>0</v>
          </cell>
          <cell r="W2057">
            <v>0</v>
          </cell>
          <cell r="X2057">
            <v>0</v>
          </cell>
          <cell r="Y2057">
            <v>0</v>
          </cell>
          <cell r="Z2057">
            <v>0</v>
          </cell>
          <cell r="AA2057">
            <v>0</v>
          </cell>
          <cell r="AB2057">
            <v>0</v>
          </cell>
          <cell r="AC2057">
            <v>0</v>
          </cell>
          <cell r="AD2057">
            <v>0</v>
          </cell>
          <cell r="AE2057">
            <v>0</v>
          </cell>
          <cell r="AF2057">
            <v>0</v>
          </cell>
          <cell r="AG2057">
            <v>0</v>
          </cell>
          <cell r="AH2057">
            <v>0</v>
          </cell>
          <cell r="AI2057">
            <v>0</v>
          </cell>
          <cell r="AJ2057" t="str">
            <v>N</v>
          </cell>
        </row>
        <row r="2058">
          <cell r="A2058" t="str">
            <v>19-41-c-04</v>
          </cell>
          <cell r="B2058" t="str">
            <v>Stake, market bamboo, bush from any source 12'-14' long, 2.5"-5" dia : Tying bamboo with wire</v>
          </cell>
          <cell r="C2058" t="str">
            <v>100 Rft</v>
          </cell>
          <cell r="D2058" t="str">
            <v>217.00</v>
          </cell>
          <cell r="E2058" t="str">
            <v>3,102.85</v>
          </cell>
          <cell r="F2058" t="str">
            <v>100 Rft</v>
          </cell>
          <cell r="G2058" t="str">
            <v>217.00</v>
          </cell>
          <cell r="H2058">
            <v>3102.85</v>
          </cell>
          <cell r="I2058">
            <v>0</v>
          </cell>
          <cell r="J2058">
            <v>0</v>
          </cell>
          <cell r="K2058">
            <v>0</v>
          </cell>
          <cell r="L2058">
            <v>0</v>
          </cell>
          <cell r="M2058">
            <v>0</v>
          </cell>
          <cell r="N2058">
            <v>0</v>
          </cell>
          <cell r="O2058">
            <v>0</v>
          </cell>
          <cell r="P2058">
            <v>0</v>
          </cell>
          <cell r="Q2058">
            <v>0</v>
          </cell>
          <cell r="R2058">
            <v>0</v>
          </cell>
          <cell r="S2058">
            <v>0</v>
          </cell>
          <cell r="T2058">
            <v>0</v>
          </cell>
          <cell r="U2058">
            <v>0</v>
          </cell>
          <cell r="V2058">
            <v>0</v>
          </cell>
          <cell r="W2058">
            <v>0</v>
          </cell>
          <cell r="X2058">
            <v>0</v>
          </cell>
          <cell r="Y2058">
            <v>0</v>
          </cell>
          <cell r="Z2058">
            <v>0</v>
          </cell>
          <cell r="AA2058">
            <v>0</v>
          </cell>
          <cell r="AB2058">
            <v>0</v>
          </cell>
          <cell r="AC2058">
            <v>0</v>
          </cell>
          <cell r="AD2058">
            <v>0</v>
          </cell>
          <cell r="AE2058">
            <v>0</v>
          </cell>
          <cell r="AF2058">
            <v>0</v>
          </cell>
          <cell r="AG2058">
            <v>0</v>
          </cell>
          <cell r="AH2058">
            <v>0</v>
          </cell>
          <cell r="AI2058">
            <v>0</v>
          </cell>
          <cell r="AJ2058" t="str">
            <v>N</v>
          </cell>
        </row>
        <row r="2059">
          <cell r="A2059" t="str">
            <v>19-41-c-05</v>
          </cell>
          <cell r="B2059" t="str">
            <v>Stake, market bamboo, bush from any source 12'-14' long, 2.5"-5" dia : Wattle &amp; intertwine</v>
          </cell>
          <cell r="C2059" t="str">
            <v>100 Rft</v>
          </cell>
          <cell r="D2059" t="str">
            <v>5,976.18</v>
          </cell>
          <cell r="E2059" t="str">
            <v>7,195.86</v>
          </cell>
          <cell r="F2059" t="str">
            <v>100 Rft</v>
          </cell>
          <cell r="G2059" t="str">
            <v>5,976.18</v>
          </cell>
          <cell r="H2059">
            <v>7195.86</v>
          </cell>
          <cell r="I2059">
            <v>0</v>
          </cell>
          <cell r="J2059">
            <v>0</v>
          </cell>
          <cell r="K2059">
            <v>0</v>
          </cell>
          <cell r="L2059">
            <v>0</v>
          </cell>
          <cell r="M2059">
            <v>0</v>
          </cell>
          <cell r="N2059">
            <v>0</v>
          </cell>
          <cell r="O2059">
            <v>0</v>
          </cell>
          <cell r="P2059">
            <v>0</v>
          </cell>
          <cell r="Q2059">
            <v>0</v>
          </cell>
          <cell r="R2059">
            <v>0</v>
          </cell>
          <cell r="S2059">
            <v>0</v>
          </cell>
          <cell r="T2059">
            <v>0</v>
          </cell>
          <cell r="U2059">
            <v>0</v>
          </cell>
          <cell r="V2059">
            <v>0</v>
          </cell>
          <cell r="W2059">
            <v>0</v>
          </cell>
          <cell r="X2059">
            <v>0</v>
          </cell>
          <cell r="Y2059">
            <v>0</v>
          </cell>
          <cell r="Z2059">
            <v>0</v>
          </cell>
          <cell r="AA2059">
            <v>0</v>
          </cell>
          <cell r="AB2059">
            <v>0</v>
          </cell>
          <cell r="AC2059">
            <v>0</v>
          </cell>
          <cell r="AD2059">
            <v>0</v>
          </cell>
          <cell r="AE2059">
            <v>0</v>
          </cell>
          <cell r="AF2059">
            <v>0</v>
          </cell>
          <cell r="AG2059">
            <v>0</v>
          </cell>
          <cell r="AH2059">
            <v>0</v>
          </cell>
          <cell r="AI2059">
            <v>0</v>
          </cell>
          <cell r="AJ2059" t="str">
            <v>N</v>
          </cell>
        </row>
        <row r="2060">
          <cell r="A2060" t="str">
            <v>19-41-d-01</v>
          </cell>
          <cell r="B2060" t="str">
            <v>Stake, market bamboo, bush from any source 14'-16' long, 2.5"-5" dia : Supply bamboo</v>
          </cell>
          <cell r="C2060" t="str">
            <v>100 No.</v>
          </cell>
          <cell r="D2060" t="str">
            <v>0.00</v>
          </cell>
          <cell r="E2060" t="str">
            <v>30,976.00</v>
          </cell>
          <cell r="F2060" t="str">
            <v>100 No.</v>
          </cell>
          <cell r="G2060" t="str">
            <v>0.00</v>
          </cell>
          <cell r="H2060">
            <v>30976</v>
          </cell>
          <cell r="I2060">
            <v>0</v>
          </cell>
          <cell r="J2060">
            <v>0</v>
          </cell>
          <cell r="K2060">
            <v>0</v>
          </cell>
          <cell r="L2060">
            <v>0</v>
          </cell>
          <cell r="M2060">
            <v>0</v>
          </cell>
          <cell r="N2060">
            <v>0</v>
          </cell>
          <cell r="O2060">
            <v>0</v>
          </cell>
          <cell r="P2060">
            <v>0</v>
          </cell>
          <cell r="Q2060">
            <v>0</v>
          </cell>
          <cell r="R2060">
            <v>0</v>
          </cell>
          <cell r="S2060">
            <v>0</v>
          </cell>
          <cell r="T2060">
            <v>0</v>
          </cell>
          <cell r="U2060">
            <v>0</v>
          </cell>
          <cell r="V2060">
            <v>0</v>
          </cell>
          <cell r="W2060">
            <v>0</v>
          </cell>
          <cell r="X2060">
            <v>0</v>
          </cell>
          <cell r="Y2060">
            <v>0</v>
          </cell>
          <cell r="Z2060">
            <v>0</v>
          </cell>
          <cell r="AA2060">
            <v>0</v>
          </cell>
          <cell r="AB2060">
            <v>0</v>
          </cell>
          <cell r="AC2060">
            <v>0</v>
          </cell>
          <cell r="AD2060">
            <v>0</v>
          </cell>
          <cell r="AE2060">
            <v>0</v>
          </cell>
          <cell r="AF2060">
            <v>0</v>
          </cell>
          <cell r="AG2060">
            <v>0</v>
          </cell>
          <cell r="AH2060">
            <v>0</v>
          </cell>
          <cell r="AI2060">
            <v>0</v>
          </cell>
          <cell r="AJ2060" t="str">
            <v>N</v>
          </cell>
        </row>
        <row r="2061">
          <cell r="A2061" t="str">
            <v>19-41-d-02</v>
          </cell>
          <cell r="B2061" t="str">
            <v>Stake, market bamboo, bush from any source 14'-16' long, 2.5"-5" dia : Sharpen one end</v>
          </cell>
          <cell r="C2061" t="str">
            <v>100 No.</v>
          </cell>
          <cell r="D2061" t="str">
            <v>1,116.00</v>
          </cell>
          <cell r="E2061" t="str">
            <v>1,116.00</v>
          </cell>
          <cell r="F2061" t="str">
            <v>100 No.</v>
          </cell>
          <cell r="G2061" t="str">
            <v>1,116.00</v>
          </cell>
          <cell r="H2061">
            <v>1116</v>
          </cell>
          <cell r="I2061">
            <v>0</v>
          </cell>
          <cell r="J2061">
            <v>0</v>
          </cell>
          <cell r="K2061">
            <v>0</v>
          </cell>
          <cell r="L2061">
            <v>0</v>
          </cell>
          <cell r="M2061">
            <v>0</v>
          </cell>
          <cell r="N2061">
            <v>0</v>
          </cell>
          <cell r="O2061">
            <v>0</v>
          </cell>
          <cell r="P2061">
            <v>0</v>
          </cell>
          <cell r="Q2061">
            <v>0</v>
          </cell>
          <cell r="R2061">
            <v>0</v>
          </cell>
          <cell r="S2061">
            <v>0</v>
          </cell>
          <cell r="T2061">
            <v>0</v>
          </cell>
          <cell r="U2061">
            <v>0</v>
          </cell>
          <cell r="V2061">
            <v>0</v>
          </cell>
          <cell r="W2061">
            <v>0</v>
          </cell>
          <cell r="X2061">
            <v>0</v>
          </cell>
          <cell r="Y2061">
            <v>0</v>
          </cell>
          <cell r="Z2061">
            <v>0</v>
          </cell>
          <cell r="AA2061">
            <v>0</v>
          </cell>
          <cell r="AB2061">
            <v>0</v>
          </cell>
          <cell r="AC2061">
            <v>0</v>
          </cell>
          <cell r="AD2061">
            <v>0</v>
          </cell>
          <cell r="AE2061">
            <v>0</v>
          </cell>
          <cell r="AF2061">
            <v>0</v>
          </cell>
          <cell r="AG2061">
            <v>0</v>
          </cell>
          <cell r="AH2061">
            <v>0</v>
          </cell>
          <cell r="AI2061">
            <v>0</v>
          </cell>
          <cell r="AJ2061" t="str">
            <v>N</v>
          </cell>
        </row>
        <row r="2062">
          <cell r="A2062" t="str">
            <v>19-41-d-03</v>
          </cell>
          <cell r="B2062" t="str">
            <v>Stake, market bamboo, bush from any source 14'-16' long, 2.5"-5" dia : Driving bamboo 4'</v>
          </cell>
          <cell r="C2062" t="str">
            <v>100 No.</v>
          </cell>
          <cell r="D2062" t="str">
            <v>1,289.60</v>
          </cell>
          <cell r="E2062" t="str">
            <v>1,289.60</v>
          </cell>
          <cell r="F2062" t="str">
            <v>100 No.</v>
          </cell>
          <cell r="G2062" t="str">
            <v>1,289.60</v>
          </cell>
          <cell r="H2062">
            <v>1289.5999999999999</v>
          </cell>
          <cell r="I2062">
            <v>0</v>
          </cell>
          <cell r="J2062">
            <v>0</v>
          </cell>
          <cell r="K2062">
            <v>0</v>
          </cell>
          <cell r="L2062">
            <v>0</v>
          </cell>
          <cell r="M2062">
            <v>0</v>
          </cell>
          <cell r="N2062">
            <v>0</v>
          </cell>
          <cell r="O2062">
            <v>0</v>
          </cell>
          <cell r="P2062">
            <v>0</v>
          </cell>
          <cell r="Q2062">
            <v>0</v>
          </cell>
          <cell r="R2062">
            <v>0</v>
          </cell>
          <cell r="S2062">
            <v>0</v>
          </cell>
          <cell r="T2062">
            <v>0</v>
          </cell>
          <cell r="U2062">
            <v>0</v>
          </cell>
          <cell r="V2062">
            <v>0</v>
          </cell>
          <cell r="W2062">
            <v>0</v>
          </cell>
          <cell r="X2062">
            <v>0</v>
          </cell>
          <cell r="Y2062">
            <v>0</v>
          </cell>
          <cell r="Z2062">
            <v>0</v>
          </cell>
          <cell r="AA2062">
            <v>0</v>
          </cell>
          <cell r="AB2062">
            <v>0</v>
          </cell>
          <cell r="AC2062">
            <v>0</v>
          </cell>
          <cell r="AD2062">
            <v>0</v>
          </cell>
          <cell r="AE2062">
            <v>0</v>
          </cell>
          <cell r="AF2062">
            <v>0</v>
          </cell>
          <cell r="AG2062">
            <v>0</v>
          </cell>
          <cell r="AH2062">
            <v>0</v>
          </cell>
          <cell r="AI2062">
            <v>0</v>
          </cell>
          <cell r="AJ2062" t="str">
            <v>N</v>
          </cell>
        </row>
        <row r="2063">
          <cell r="A2063" t="str">
            <v>19-41-d-04</v>
          </cell>
          <cell r="B2063" t="str">
            <v>Stake, market bamboo, bush from any source 14'-16' long, 2.5"-5" dia : Tying bamboo with wire</v>
          </cell>
          <cell r="C2063" t="str">
            <v>100 Rft</v>
          </cell>
          <cell r="D2063" t="str">
            <v>217.00</v>
          </cell>
          <cell r="E2063" t="str">
            <v>3,102.85</v>
          </cell>
          <cell r="F2063" t="str">
            <v>100 Rft</v>
          </cell>
          <cell r="G2063" t="str">
            <v>217.00</v>
          </cell>
          <cell r="H2063">
            <v>3102.85</v>
          </cell>
          <cell r="I2063">
            <v>0</v>
          </cell>
          <cell r="J2063">
            <v>0</v>
          </cell>
          <cell r="K2063">
            <v>0</v>
          </cell>
          <cell r="L2063">
            <v>0</v>
          </cell>
          <cell r="M2063">
            <v>0</v>
          </cell>
          <cell r="N2063">
            <v>0</v>
          </cell>
          <cell r="O2063">
            <v>0</v>
          </cell>
          <cell r="P2063">
            <v>0</v>
          </cell>
          <cell r="Q2063">
            <v>0</v>
          </cell>
          <cell r="R2063">
            <v>0</v>
          </cell>
          <cell r="S2063">
            <v>0</v>
          </cell>
          <cell r="T2063">
            <v>0</v>
          </cell>
          <cell r="U2063">
            <v>0</v>
          </cell>
          <cell r="V2063">
            <v>0</v>
          </cell>
          <cell r="W2063">
            <v>0</v>
          </cell>
          <cell r="X2063">
            <v>0</v>
          </cell>
          <cell r="Y2063">
            <v>0</v>
          </cell>
          <cell r="Z2063">
            <v>0</v>
          </cell>
          <cell r="AA2063">
            <v>0</v>
          </cell>
          <cell r="AB2063">
            <v>0</v>
          </cell>
          <cell r="AC2063">
            <v>0</v>
          </cell>
          <cell r="AD2063">
            <v>0</v>
          </cell>
          <cell r="AE2063">
            <v>0</v>
          </cell>
          <cell r="AF2063">
            <v>0</v>
          </cell>
          <cell r="AG2063">
            <v>0</v>
          </cell>
          <cell r="AH2063">
            <v>0</v>
          </cell>
          <cell r="AI2063">
            <v>0</v>
          </cell>
          <cell r="AJ2063" t="str">
            <v>N</v>
          </cell>
        </row>
        <row r="2064">
          <cell r="A2064" t="str">
            <v>19-41-d-05</v>
          </cell>
          <cell r="B2064" t="str">
            <v>Stake, market bamboo, bush from any source 14'-16' long, 2.5"-5" dia : Wattle &amp; intertwine.</v>
          </cell>
          <cell r="C2064" t="str">
            <v>100 Rft</v>
          </cell>
          <cell r="D2064" t="str">
            <v>6,076.00</v>
          </cell>
          <cell r="E2064" t="str">
            <v>7,469.92</v>
          </cell>
          <cell r="F2064" t="str">
            <v>100 Rft</v>
          </cell>
          <cell r="G2064" t="str">
            <v>6,076.00</v>
          </cell>
          <cell r="H2064">
            <v>7469.92</v>
          </cell>
          <cell r="I2064">
            <v>0</v>
          </cell>
          <cell r="J2064">
            <v>0</v>
          </cell>
          <cell r="K2064">
            <v>0</v>
          </cell>
          <cell r="L2064">
            <v>0</v>
          </cell>
          <cell r="M2064">
            <v>0</v>
          </cell>
          <cell r="N2064">
            <v>0</v>
          </cell>
          <cell r="O2064">
            <v>0</v>
          </cell>
          <cell r="P2064">
            <v>0</v>
          </cell>
          <cell r="Q2064">
            <v>0</v>
          </cell>
          <cell r="R2064">
            <v>0</v>
          </cell>
          <cell r="S2064">
            <v>0</v>
          </cell>
          <cell r="T2064">
            <v>0</v>
          </cell>
          <cell r="U2064">
            <v>0</v>
          </cell>
          <cell r="V2064">
            <v>0</v>
          </cell>
          <cell r="W2064">
            <v>0</v>
          </cell>
          <cell r="X2064">
            <v>0</v>
          </cell>
          <cell r="Y2064">
            <v>0</v>
          </cell>
          <cell r="Z2064">
            <v>0</v>
          </cell>
          <cell r="AA2064">
            <v>0</v>
          </cell>
          <cell r="AB2064">
            <v>0</v>
          </cell>
          <cell r="AC2064">
            <v>0</v>
          </cell>
          <cell r="AD2064">
            <v>0</v>
          </cell>
          <cell r="AE2064">
            <v>0</v>
          </cell>
          <cell r="AF2064">
            <v>0</v>
          </cell>
          <cell r="AG2064">
            <v>0</v>
          </cell>
          <cell r="AH2064">
            <v>0</v>
          </cell>
          <cell r="AI2064">
            <v>0</v>
          </cell>
          <cell r="AJ2064" t="str">
            <v>N</v>
          </cell>
        </row>
        <row r="2065">
          <cell r="A2065" t="str">
            <v>19-41-e-01</v>
          </cell>
          <cell r="B2065" t="str">
            <v>Stake, market bamboo, bush from any source 16'-20' long, 2.5"-5" dia : Supply bamboo</v>
          </cell>
          <cell r="C2065" t="str">
            <v>100 No.</v>
          </cell>
          <cell r="D2065" t="str">
            <v>0.00</v>
          </cell>
          <cell r="E2065" t="str">
            <v>38,720.00</v>
          </cell>
          <cell r="F2065" t="str">
            <v>100 No.</v>
          </cell>
          <cell r="G2065" t="str">
            <v>0.00</v>
          </cell>
          <cell r="H2065">
            <v>38720</v>
          </cell>
          <cell r="I2065">
            <v>0</v>
          </cell>
          <cell r="J2065">
            <v>0</v>
          </cell>
          <cell r="K2065">
            <v>0</v>
          </cell>
          <cell r="L2065">
            <v>0</v>
          </cell>
          <cell r="M2065">
            <v>0</v>
          </cell>
          <cell r="N2065">
            <v>0</v>
          </cell>
          <cell r="O2065">
            <v>0</v>
          </cell>
          <cell r="P2065">
            <v>0</v>
          </cell>
          <cell r="Q2065">
            <v>0</v>
          </cell>
          <cell r="R2065">
            <v>0</v>
          </cell>
          <cell r="S2065">
            <v>0</v>
          </cell>
          <cell r="T2065">
            <v>0</v>
          </cell>
          <cell r="U2065">
            <v>0</v>
          </cell>
          <cell r="V2065">
            <v>0</v>
          </cell>
          <cell r="W2065">
            <v>0</v>
          </cell>
          <cell r="X2065">
            <v>0</v>
          </cell>
          <cell r="Y2065">
            <v>0</v>
          </cell>
          <cell r="Z2065">
            <v>0</v>
          </cell>
          <cell r="AA2065">
            <v>0</v>
          </cell>
          <cell r="AB2065">
            <v>0</v>
          </cell>
          <cell r="AC2065">
            <v>0</v>
          </cell>
          <cell r="AD2065">
            <v>0</v>
          </cell>
          <cell r="AE2065">
            <v>0</v>
          </cell>
          <cell r="AF2065">
            <v>0</v>
          </cell>
          <cell r="AG2065">
            <v>0</v>
          </cell>
          <cell r="AH2065">
            <v>0</v>
          </cell>
          <cell r="AI2065">
            <v>0</v>
          </cell>
          <cell r="AJ2065" t="str">
            <v>N</v>
          </cell>
        </row>
        <row r="2066">
          <cell r="A2066" t="str">
            <v>19-41-e-02</v>
          </cell>
          <cell r="B2066" t="str">
            <v>Stake, market bamboo, bush from any source 16'-20' long, 2.5"-5" dia : Sharpen one end</v>
          </cell>
          <cell r="C2066" t="str">
            <v>100 No.</v>
          </cell>
          <cell r="D2066" t="str">
            <v>1,309.44</v>
          </cell>
          <cell r="E2066" t="str">
            <v>1,309.44</v>
          </cell>
          <cell r="F2066" t="str">
            <v>100 No.</v>
          </cell>
          <cell r="G2066" t="str">
            <v>1,309.44</v>
          </cell>
          <cell r="H2066">
            <v>1309.44</v>
          </cell>
          <cell r="I2066">
            <v>0</v>
          </cell>
          <cell r="J2066">
            <v>0</v>
          </cell>
          <cell r="K2066">
            <v>0</v>
          </cell>
          <cell r="L2066">
            <v>0</v>
          </cell>
          <cell r="M2066">
            <v>0</v>
          </cell>
          <cell r="N2066">
            <v>0</v>
          </cell>
          <cell r="O2066">
            <v>0</v>
          </cell>
          <cell r="P2066">
            <v>0</v>
          </cell>
          <cell r="Q2066">
            <v>0</v>
          </cell>
          <cell r="R2066">
            <v>0</v>
          </cell>
          <cell r="S2066">
            <v>0</v>
          </cell>
          <cell r="T2066">
            <v>0</v>
          </cell>
          <cell r="U2066">
            <v>0</v>
          </cell>
          <cell r="V2066">
            <v>0</v>
          </cell>
          <cell r="W2066">
            <v>0</v>
          </cell>
          <cell r="X2066">
            <v>0</v>
          </cell>
          <cell r="Y2066">
            <v>0</v>
          </cell>
          <cell r="Z2066">
            <v>0</v>
          </cell>
          <cell r="AA2066">
            <v>0</v>
          </cell>
          <cell r="AB2066">
            <v>0</v>
          </cell>
          <cell r="AC2066">
            <v>0</v>
          </cell>
          <cell r="AD2066">
            <v>0</v>
          </cell>
          <cell r="AE2066">
            <v>0</v>
          </cell>
          <cell r="AF2066">
            <v>0</v>
          </cell>
          <cell r="AG2066">
            <v>0</v>
          </cell>
          <cell r="AH2066">
            <v>0</v>
          </cell>
          <cell r="AI2066">
            <v>0</v>
          </cell>
          <cell r="AJ2066" t="str">
            <v>N</v>
          </cell>
        </row>
        <row r="2067">
          <cell r="A2067" t="str">
            <v>19-41-e-03</v>
          </cell>
          <cell r="B2067" t="str">
            <v>Stake, market bamboo, bush from any source 16'-20' long, 2.5"-5" dia : Driving bamboo 4'</v>
          </cell>
          <cell r="C2067" t="str">
            <v>100 No.</v>
          </cell>
          <cell r="D2067" t="str">
            <v>1,553.97</v>
          </cell>
          <cell r="E2067" t="str">
            <v>1,553.97</v>
          </cell>
          <cell r="F2067" t="str">
            <v>100 No.</v>
          </cell>
          <cell r="G2067" t="str">
            <v>1,553.97</v>
          </cell>
          <cell r="H2067">
            <v>1553.97</v>
          </cell>
          <cell r="I2067">
            <v>0</v>
          </cell>
          <cell r="J2067">
            <v>0</v>
          </cell>
          <cell r="K2067">
            <v>0</v>
          </cell>
          <cell r="L2067">
            <v>0</v>
          </cell>
          <cell r="M2067">
            <v>0</v>
          </cell>
          <cell r="N2067">
            <v>0</v>
          </cell>
          <cell r="O2067">
            <v>0</v>
          </cell>
          <cell r="P2067">
            <v>0</v>
          </cell>
          <cell r="Q2067">
            <v>0</v>
          </cell>
          <cell r="R2067">
            <v>0</v>
          </cell>
          <cell r="S2067">
            <v>0</v>
          </cell>
          <cell r="T2067">
            <v>0</v>
          </cell>
          <cell r="U2067">
            <v>0</v>
          </cell>
          <cell r="V2067">
            <v>0</v>
          </cell>
          <cell r="W2067">
            <v>0</v>
          </cell>
          <cell r="X2067">
            <v>0</v>
          </cell>
          <cell r="Y2067">
            <v>0</v>
          </cell>
          <cell r="Z2067">
            <v>0</v>
          </cell>
          <cell r="AA2067">
            <v>0</v>
          </cell>
          <cell r="AB2067">
            <v>0</v>
          </cell>
          <cell r="AC2067">
            <v>0</v>
          </cell>
          <cell r="AD2067">
            <v>0</v>
          </cell>
          <cell r="AE2067">
            <v>0</v>
          </cell>
          <cell r="AF2067">
            <v>0</v>
          </cell>
          <cell r="AG2067">
            <v>0</v>
          </cell>
          <cell r="AH2067">
            <v>0</v>
          </cell>
          <cell r="AI2067">
            <v>0</v>
          </cell>
          <cell r="AJ2067" t="str">
            <v>N</v>
          </cell>
        </row>
        <row r="2068">
          <cell r="A2068" t="str">
            <v>19-41-e-04</v>
          </cell>
          <cell r="B2068" t="str">
            <v>Stake, market bamboo, bush from any source 16'-20' long, 2.5"-5" dia : Tying bamboo with wire</v>
          </cell>
          <cell r="C2068" t="str">
            <v>100 Rft</v>
          </cell>
          <cell r="D2068" t="str">
            <v>217.00</v>
          </cell>
          <cell r="E2068" t="str">
            <v>3,102.85</v>
          </cell>
          <cell r="F2068" t="str">
            <v>100 Rft</v>
          </cell>
          <cell r="G2068" t="str">
            <v>217.00</v>
          </cell>
          <cell r="H2068">
            <v>3102.85</v>
          </cell>
          <cell r="I2068">
            <v>0</v>
          </cell>
          <cell r="J2068">
            <v>0</v>
          </cell>
          <cell r="K2068">
            <v>0</v>
          </cell>
          <cell r="L2068">
            <v>0</v>
          </cell>
          <cell r="M2068">
            <v>0</v>
          </cell>
          <cell r="N2068">
            <v>0</v>
          </cell>
          <cell r="O2068">
            <v>0</v>
          </cell>
          <cell r="P2068">
            <v>0</v>
          </cell>
          <cell r="Q2068">
            <v>0</v>
          </cell>
          <cell r="R2068">
            <v>0</v>
          </cell>
          <cell r="S2068">
            <v>0</v>
          </cell>
          <cell r="T2068">
            <v>0</v>
          </cell>
          <cell r="U2068">
            <v>0</v>
          </cell>
          <cell r="V2068">
            <v>0</v>
          </cell>
          <cell r="W2068">
            <v>0</v>
          </cell>
          <cell r="X2068">
            <v>0</v>
          </cell>
          <cell r="Y2068">
            <v>0</v>
          </cell>
          <cell r="Z2068">
            <v>0</v>
          </cell>
          <cell r="AA2068">
            <v>0</v>
          </cell>
          <cell r="AB2068">
            <v>0</v>
          </cell>
          <cell r="AC2068">
            <v>0</v>
          </cell>
          <cell r="AD2068">
            <v>0</v>
          </cell>
          <cell r="AE2068">
            <v>0</v>
          </cell>
          <cell r="AF2068">
            <v>0</v>
          </cell>
          <cell r="AG2068">
            <v>0</v>
          </cell>
          <cell r="AH2068">
            <v>0</v>
          </cell>
          <cell r="AI2068">
            <v>0</v>
          </cell>
          <cell r="AJ2068" t="str">
            <v>N</v>
          </cell>
        </row>
        <row r="2069">
          <cell r="A2069" t="str">
            <v>19-41-e-05</v>
          </cell>
          <cell r="B2069" t="str">
            <v>Stake, market bamboo, bush from any source 16'-20' long, 2.5"-5" dia : Wattle &amp; intertwine</v>
          </cell>
          <cell r="C2069" t="str">
            <v>100 Rft</v>
          </cell>
          <cell r="D2069" t="str">
            <v>6,510.00</v>
          </cell>
          <cell r="E2069" t="str">
            <v>8,078.16</v>
          </cell>
          <cell r="F2069" t="str">
            <v>100 Rft</v>
          </cell>
          <cell r="G2069" t="str">
            <v>6,510.00</v>
          </cell>
          <cell r="H2069">
            <v>8078.16</v>
          </cell>
          <cell r="I2069">
            <v>0</v>
          </cell>
          <cell r="J2069">
            <v>0</v>
          </cell>
          <cell r="K2069">
            <v>0</v>
          </cell>
          <cell r="L2069">
            <v>0</v>
          </cell>
          <cell r="M2069">
            <v>0</v>
          </cell>
          <cell r="N2069">
            <v>0</v>
          </cell>
          <cell r="O2069">
            <v>0</v>
          </cell>
          <cell r="P2069">
            <v>0</v>
          </cell>
          <cell r="Q2069">
            <v>0</v>
          </cell>
          <cell r="R2069">
            <v>0</v>
          </cell>
          <cell r="S2069">
            <v>0</v>
          </cell>
          <cell r="T2069">
            <v>0</v>
          </cell>
          <cell r="U2069">
            <v>0</v>
          </cell>
          <cell r="V2069">
            <v>0</v>
          </cell>
          <cell r="W2069">
            <v>0</v>
          </cell>
          <cell r="X2069">
            <v>0</v>
          </cell>
          <cell r="Y2069">
            <v>0</v>
          </cell>
          <cell r="Z2069">
            <v>0</v>
          </cell>
          <cell r="AA2069">
            <v>0</v>
          </cell>
          <cell r="AB2069">
            <v>0</v>
          </cell>
          <cell r="AC2069">
            <v>0</v>
          </cell>
          <cell r="AD2069">
            <v>0</v>
          </cell>
          <cell r="AE2069">
            <v>0</v>
          </cell>
          <cell r="AF2069">
            <v>0</v>
          </cell>
          <cell r="AG2069">
            <v>0</v>
          </cell>
          <cell r="AH2069">
            <v>0</v>
          </cell>
          <cell r="AI2069">
            <v>0</v>
          </cell>
          <cell r="AJ2069" t="str">
            <v>N</v>
          </cell>
        </row>
        <row r="2070">
          <cell r="A2070" t="str">
            <v>19-42</v>
          </cell>
          <cell r="B2070" t="str">
            <v>Cut &amp; supply brushwood from canal plantation or from any other source, within 1.5 km.</v>
          </cell>
          <cell r="C2070" t="str">
            <v>100 Cft</v>
          </cell>
          <cell r="D2070" t="str">
            <v>434.07</v>
          </cell>
          <cell r="E2070" t="str">
            <v>739.29</v>
          </cell>
          <cell r="F2070" t="str">
            <v>m3</v>
          </cell>
          <cell r="G2070" t="str">
            <v>153.29</v>
          </cell>
          <cell r="H2070">
            <v>261.08</v>
          </cell>
          <cell r="I2070">
            <v>0</v>
          </cell>
          <cell r="J2070">
            <v>0</v>
          </cell>
          <cell r="K2070">
            <v>0</v>
          </cell>
          <cell r="L2070">
            <v>0</v>
          </cell>
          <cell r="M2070">
            <v>0</v>
          </cell>
          <cell r="N2070">
            <v>0</v>
          </cell>
          <cell r="O2070">
            <v>0</v>
          </cell>
          <cell r="P2070">
            <v>0</v>
          </cell>
          <cell r="Q2070">
            <v>0</v>
          </cell>
          <cell r="R2070">
            <v>0</v>
          </cell>
          <cell r="S2070">
            <v>0</v>
          </cell>
          <cell r="T2070">
            <v>0</v>
          </cell>
          <cell r="U2070">
            <v>0</v>
          </cell>
          <cell r="V2070">
            <v>0</v>
          </cell>
          <cell r="W2070">
            <v>0</v>
          </cell>
          <cell r="X2070">
            <v>0</v>
          </cell>
          <cell r="Y2070">
            <v>0</v>
          </cell>
          <cell r="Z2070">
            <v>0</v>
          </cell>
          <cell r="AA2070">
            <v>0</v>
          </cell>
          <cell r="AB2070">
            <v>0</v>
          </cell>
          <cell r="AC2070">
            <v>0</v>
          </cell>
          <cell r="AD2070">
            <v>0</v>
          </cell>
          <cell r="AE2070">
            <v>0</v>
          </cell>
          <cell r="AF2070">
            <v>0</v>
          </cell>
          <cell r="AG2070">
            <v>0</v>
          </cell>
          <cell r="AH2070">
            <v>0</v>
          </cell>
          <cell r="AI2070">
            <v>0</v>
          </cell>
          <cell r="AJ2070" t="str">
            <v>N</v>
          </cell>
        </row>
        <row r="2071">
          <cell r="A2071" t="str">
            <v>19-43</v>
          </cell>
          <cell r="B2071" t="str">
            <v>Filling brush wood only, thoroughly packed</v>
          </cell>
          <cell r="C2071" t="str">
            <v>100 Cft</v>
          </cell>
          <cell r="D2071" t="str">
            <v>216.30</v>
          </cell>
          <cell r="E2071" t="str">
            <v>216.30</v>
          </cell>
          <cell r="F2071" t="str">
            <v>m3</v>
          </cell>
          <cell r="G2071" t="str">
            <v>76.38</v>
          </cell>
          <cell r="H2071">
            <v>76.38</v>
          </cell>
          <cell r="I2071">
            <v>0</v>
          </cell>
          <cell r="J2071">
            <v>0</v>
          </cell>
          <cell r="K2071">
            <v>0</v>
          </cell>
          <cell r="L2071">
            <v>0</v>
          </cell>
          <cell r="M2071">
            <v>0</v>
          </cell>
          <cell r="N2071">
            <v>0</v>
          </cell>
          <cell r="O2071">
            <v>0</v>
          </cell>
          <cell r="P2071">
            <v>0</v>
          </cell>
          <cell r="Q2071">
            <v>0</v>
          </cell>
          <cell r="R2071">
            <v>0</v>
          </cell>
          <cell r="S2071">
            <v>0</v>
          </cell>
          <cell r="T2071">
            <v>0</v>
          </cell>
          <cell r="U2071">
            <v>0</v>
          </cell>
          <cell r="V2071">
            <v>0</v>
          </cell>
          <cell r="W2071">
            <v>0</v>
          </cell>
          <cell r="X2071">
            <v>0</v>
          </cell>
          <cell r="Y2071">
            <v>0</v>
          </cell>
          <cell r="Z2071">
            <v>0</v>
          </cell>
          <cell r="AA2071">
            <v>0</v>
          </cell>
          <cell r="AB2071">
            <v>0</v>
          </cell>
          <cell r="AC2071">
            <v>0</v>
          </cell>
          <cell r="AD2071">
            <v>0</v>
          </cell>
          <cell r="AE2071">
            <v>0</v>
          </cell>
          <cell r="AF2071">
            <v>0</v>
          </cell>
          <cell r="AG2071">
            <v>0</v>
          </cell>
          <cell r="AH2071">
            <v>0</v>
          </cell>
          <cell r="AI2071">
            <v>0</v>
          </cell>
          <cell r="AJ2071" t="str">
            <v>N</v>
          </cell>
        </row>
        <row r="2072">
          <cell r="A2072" t="str">
            <v>19-44</v>
          </cell>
          <cell r="B2072" t="str">
            <v>Covering road 10' to 12' wide, with 3" sarkanda or jungle, upto 50m lead</v>
          </cell>
          <cell r="C2072" t="str">
            <v>100 Rft</v>
          </cell>
          <cell r="D2072" t="str">
            <v>259.53</v>
          </cell>
          <cell r="E2072" t="str">
            <v>259.53</v>
          </cell>
          <cell r="F2072" t="str">
            <v>50 m</v>
          </cell>
          <cell r="G2072" t="str">
            <v>425.63</v>
          </cell>
          <cell r="H2072">
            <v>425.63</v>
          </cell>
          <cell r="I2072">
            <v>0</v>
          </cell>
          <cell r="J2072">
            <v>0</v>
          </cell>
          <cell r="K2072">
            <v>0</v>
          </cell>
          <cell r="L2072">
            <v>0</v>
          </cell>
          <cell r="M2072">
            <v>0</v>
          </cell>
          <cell r="N2072">
            <v>0</v>
          </cell>
          <cell r="O2072">
            <v>0</v>
          </cell>
          <cell r="P2072">
            <v>0</v>
          </cell>
          <cell r="Q2072">
            <v>0</v>
          </cell>
          <cell r="R2072">
            <v>0</v>
          </cell>
          <cell r="S2072">
            <v>0</v>
          </cell>
          <cell r="T2072">
            <v>0</v>
          </cell>
          <cell r="U2072">
            <v>0</v>
          </cell>
          <cell r="V2072">
            <v>0</v>
          </cell>
          <cell r="W2072">
            <v>0</v>
          </cell>
          <cell r="X2072">
            <v>0</v>
          </cell>
          <cell r="Y2072">
            <v>0</v>
          </cell>
          <cell r="Z2072">
            <v>0</v>
          </cell>
          <cell r="AA2072">
            <v>0</v>
          </cell>
          <cell r="AB2072">
            <v>0</v>
          </cell>
          <cell r="AC2072">
            <v>0</v>
          </cell>
          <cell r="AD2072">
            <v>0</v>
          </cell>
          <cell r="AE2072">
            <v>0</v>
          </cell>
          <cell r="AF2072">
            <v>0</v>
          </cell>
          <cell r="AG2072">
            <v>0</v>
          </cell>
          <cell r="AH2072">
            <v>0</v>
          </cell>
          <cell r="AI2072">
            <v>0</v>
          </cell>
          <cell r="AJ2072" t="str">
            <v>N</v>
          </cell>
        </row>
        <row r="2073">
          <cell r="A2073" t="str">
            <v>19-45</v>
          </cell>
          <cell r="B2073" t="str">
            <v>Gachi pitching 1' thick</v>
          </cell>
          <cell r="C2073" t="str">
            <v>100 Sft</v>
          </cell>
          <cell r="D2073" t="str">
            <v>2,823.42</v>
          </cell>
          <cell r="E2073" t="str">
            <v>2,823.42</v>
          </cell>
          <cell r="F2073" t="str">
            <v>m2</v>
          </cell>
          <cell r="G2073" t="str">
            <v>303.80</v>
          </cell>
          <cell r="H2073">
            <v>303.8</v>
          </cell>
          <cell r="I2073">
            <v>0</v>
          </cell>
          <cell r="J2073">
            <v>0</v>
          </cell>
          <cell r="K2073">
            <v>0</v>
          </cell>
          <cell r="L2073">
            <v>0</v>
          </cell>
          <cell r="M2073">
            <v>0</v>
          </cell>
          <cell r="N2073">
            <v>0</v>
          </cell>
          <cell r="O2073">
            <v>0</v>
          </cell>
          <cell r="P2073">
            <v>0</v>
          </cell>
          <cell r="Q2073">
            <v>0</v>
          </cell>
          <cell r="R2073">
            <v>0</v>
          </cell>
          <cell r="S2073">
            <v>0</v>
          </cell>
          <cell r="T2073">
            <v>0</v>
          </cell>
          <cell r="U2073">
            <v>0</v>
          </cell>
          <cell r="V2073">
            <v>0</v>
          </cell>
          <cell r="W2073">
            <v>0</v>
          </cell>
          <cell r="X2073">
            <v>0</v>
          </cell>
          <cell r="Y2073">
            <v>0</v>
          </cell>
          <cell r="Z2073">
            <v>0</v>
          </cell>
          <cell r="AA2073">
            <v>0</v>
          </cell>
          <cell r="AB2073">
            <v>0</v>
          </cell>
          <cell r="AC2073">
            <v>0</v>
          </cell>
          <cell r="AD2073">
            <v>0</v>
          </cell>
          <cell r="AE2073">
            <v>0</v>
          </cell>
          <cell r="AF2073">
            <v>0</v>
          </cell>
          <cell r="AG2073">
            <v>0</v>
          </cell>
          <cell r="AH2073">
            <v>0</v>
          </cell>
          <cell r="AI2073">
            <v>0</v>
          </cell>
          <cell r="AJ2073" t="str">
            <v>N</v>
          </cell>
        </row>
        <row r="2074">
          <cell r="A2074" t="str">
            <v>19-46</v>
          </cell>
          <cell r="B2074" t="str">
            <v>Gachi pitching done with silt clearance and berm dressing</v>
          </cell>
          <cell r="C2074" t="str">
            <v>100 Sft</v>
          </cell>
          <cell r="D2074" t="str">
            <v>2,387.81</v>
          </cell>
          <cell r="E2074" t="str">
            <v>2,387.81</v>
          </cell>
          <cell r="F2074" t="str">
            <v>m2</v>
          </cell>
          <cell r="G2074" t="str">
            <v>256.93</v>
          </cell>
          <cell r="H2074">
            <v>256.93</v>
          </cell>
          <cell r="I2074">
            <v>0</v>
          </cell>
          <cell r="J2074">
            <v>0</v>
          </cell>
          <cell r="K2074">
            <v>0</v>
          </cell>
          <cell r="L2074">
            <v>0</v>
          </cell>
          <cell r="M2074">
            <v>0</v>
          </cell>
          <cell r="N2074">
            <v>0</v>
          </cell>
          <cell r="O2074">
            <v>0</v>
          </cell>
          <cell r="P2074">
            <v>0</v>
          </cell>
          <cell r="Q2074">
            <v>0</v>
          </cell>
          <cell r="R2074">
            <v>0</v>
          </cell>
          <cell r="S2074">
            <v>0</v>
          </cell>
          <cell r="T2074">
            <v>0</v>
          </cell>
          <cell r="U2074">
            <v>0</v>
          </cell>
          <cell r="V2074">
            <v>0</v>
          </cell>
          <cell r="W2074">
            <v>0</v>
          </cell>
          <cell r="X2074">
            <v>0</v>
          </cell>
          <cell r="Y2074">
            <v>0</v>
          </cell>
          <cell r="Z2074">
            <v>0</v>
          </cell>
          <cell r="AA2074">
            <v>0</v>
          </cell>
          <cell r="AB2074">
            <v>0</v>
          </cell>
          <cell r="AC2074">
            <v>0</v>
          </cell>
          <cell r="AD2074">
            <v>0</v>
          </cell>
          <cell r="AE2074">
            <v>0</v>
          </cell>
          <cell r="AF2074">
            <v>0</v>
          </cell>
          <cell r="AG2074">
            <v>0</v>
          </cell>
          <cell r="AH2074">
            <v>0</v>
          </cell>
          <cell r="AI2074">
            <v>0</v>
          </cell>
          <cell r="AJ2074" t="str">
            <v>N</v>
          </cell>
        </row>
        <row r="2075">
          <cell r="A2075" t="str">
            <v>19-47</v>
          </cell>
          <cell r="B2075" t="str">
            <v>Filter granular backfill behind retaining wall (stone/boulder filling upto one meter to prevent choking of weep holes).</v>
          </cell>
          <cell r="C2075" t="str">
            <v>100 Cft</v>
          </cell>
          <cell r="D2075">
            <v>930</v>
          </cell>
          <cell r="E2075">
            <v>3247.15</v>
          </cell>
          <cell r="F2075" t="str">
            <v>m3</v>
          </cell>
          <cell r="G2075">
            <v>328.43</v>
          </cell>
          <cell r="H2075">
            <v>1146.72</v>
          </cell>
          <cell r="I2075">
            <v>0</v>
          </cell>
          <cell r="J2075">
            <v>0</v>
          </cell>
          <cell r="K2075">
            <v>0</v>
          </cell>
          <cell r="L2075">
            <v>0</v>
          </cell>
          <cell r="M2075">
            <v>0</v>
          </cell>
          <cell r="N2075">
            <v>0</v>
          </cell>
          <cell r="O2075">
            <v>0</v>
          </cell>
          <cell r="P2075">
            <v>0</v>
          </cell>
          <cell r="Q2075">
            <v>0</v>
          </cell>
          <cell r="R2075">
            <v>0</v>
          </cell>
          <cell r="S2075">
            <v>0</v>
          </cell>
          <cell r="T2075">
            <v>0</v>
          </cell>
          <cell r="U2075">
            <v>0</v>
          </cell>
          <cell r="V2075">
            <v>0</v>
          </cell>
          <cell r="W2075">
            <v>0</v>
          </cell>
          <cell r="X2075">
            <v>0</v>
          </cell>
          <cell r="Y2075">
            <v>0</v>
          </cell>
          <cell r="Z2075">
            <v>0</v>
          </cell>
          <cell r="AA2075">
            <v>0</v>
          </cell>
          <cell r="AB2075">
            <v>0</v>
          </cell>
          <cell r="AC2075">
            <v>0</v>
          </cell>
          <cell r="AD2075">
            <v>0</v>
          </cell>
          <cell r="AE2075">
            <v>0</v>
          </cell>
          <cell r="AF2075">
            <v>0</v>
          </cell>
          <cell r="AG2075">
            <v>0</v>
          </cell>
          <cell r="AH2075">
            <v>0</v>
          </cell>
          <cell r="AI2075">
            <v>0</v>
          </cell>
          <cell r="AJ2075" t="str">
            <v>N</v>
          </cell>
        </row>
        <row r="2076">
          <cell r="A2076" t="str">
            <v>20-01-a</v>
          </cell>
          <cell r="B2076" t="str">
            <v>Earthwork for Outlets : Exc/Refill/Ram/Puddle Upto 50 cusecs channel discharge.</v>
          </cell>
          <cell r="C2076" t="str">
            <v>Job</v>
          </cell>
          <cell r="D2076" t="str">
            <v>1,085.00</v>
          </cell>
          <cell r="E2076" t="str">
            <v>1,085.00</v>
          </cell>
          <cell r="F2076" t="str">
            <v>Job</v>
          </cell>
          <cell r="G2076" t="str">
            <v>1,085.00</v>
          </cell>
          <cell r="H2076">
            <v>1085</v>
          </cell>
          <cell r="I2076">
            <v>0</v>
          </cell>
          <cell r="J2076">
            <v>0</v>
          </cell>
          <cell r="K2076">
            <v>0</v>
          </cell>
          <cell r="L2076">
            <v>0</v>
          </cell>
          <cell r="M2076">
            <v>0</v>
          </cell>
          <cell r="N2076">
            <v>0</v>
          </cell>
          <cell r="O2076">
            <v>0</v>
          </cell>
          <cell r="P2076">
            <v>0</v>
          </cell>
          <cell r="Q2076">
            <v>0</v>
          </cell>
          <cell r="R2076">
            <v>0</v>
          </cell>
          <cell r="S2076">
            <v>0</v>
          </cell>
          <cell r="T2076">
            <v>0</v>
          </cell>
          <cell r="U2076">
            <v>0</v>
          </cell>
          <cell r="V2076">
            <v>0</v>
          </cell>
          <cell r="W2076">
            <v>0</v>
          </cell>
          <cell r="X2076">
            <v>0</v>
          </cell>
          <cell r="Y2076">
            <v>0</v>
          </cell>
          <cell r="Z2076">
            <v>0</v>
          </cell>
          <cell r="AA2076">
            <v>0</v>
          </cell>
          <cell r="AB2076">
            <v>0</v>
          </cell>
          <cell r="AC2076">
            <v>0</v>
          </cell>
          <cell r="AD2076">
            <v>0</v>
          </cell>
          <cell r="AE2076">
            <v>0</v>
          </cell>
          <cell r="AF2076">
            <v>0</v>
          </cell>
          <cell r="AG2076">
            <v>0</v>
          </cell>
          <cell r="AH2076">
            <v>0</v>
          </cell>
          <cell r="AI2076">
            <v>0</v>
          </cell>
          <cell r="AJ2076" t="str">
            <v>N</v>
          </cell>
        </row>
        <row r="2077">
          <cell r="A2077" t="str">
            <v>20-01-b</v>
          </cell>
          <cell r="B2077" t="str">
            <v>Earthwork for outlets : Exc/Refill/Ram/Puddle 51-100 cusecs channel discharge</v>
          </cell>
          <cell r="C2077" t="str">
            <v>Job</v>
          </cell>
          <cell r="D2077" t="str">
            <v>1,432.20</v>
          </cell>
          <cell r="E2077" t="str">
            <v>1,432.20</v>
          </cell>
          <cell r="F2077" t="str">
            <v>Job</v>
          </cell>
          <cell r="G2077" t="str">
            <v>1,432.20</v>
          </cell>
          <cell r="H2077">
            <v>1432.2</v>
          </cell>
          <cell r="I2077">
            <v>0</v>
          </cell>
          <cell r="J2077">
            <v>0</v>
          </cell>
          <cell r="K2077">
            <v>0</v>
          </cell>
          <cell r="L2077">
            <v>0</v>
          </cell>
          <cell r="M2077">
            <v>0</v>
          </cell>
          <cell r="N2077">
            <v>0</v>
          </cell>
          <cell r="O2077">
            <v>0</v>
          </cell>
          <cell r="P2077">
            <v>0</v>
          </cell>
          <cell r="Q2077">
            <v>0</v>
          </cell>
          <cell r="R2077">
            <v>0</v>
          </cell>
          <cell r="S2077">
            <v>0</v>
          </cell>
          <cell r="T2077">
            <v>0</v>
          </cell>
          <cell r="U2077">
            <v>0</v>
          </cell>
          <cell r="V2077">
            <v>0</v>
          </cell>
          <cell r="W2077">
            <v>0</v>
          </cell>
          <cell r="X2077">
            <v>0</v>
          </cell>
          <cell r="Y2077">
            <v>0</v>
          </cell>
          <cell r="Z2077">
            <v>0</v>
          </cell>
          <cell r="AA2077">
            <v>0</v>
          </cell>
          <cell r="AB2077">
            <v>0</v>
          </cell>
          <cell r="AC2077">
            <v>0</v>
          </cell>
          <cell r="AD2077">
            <v>0</v>
          </cell>
          <cell r="AE2077">
            <v>0</v>
          </cell>
          <cell r="AF2077">
            <v>0</v>
          </cell>
          <cell r="AG2077">
            <v>0</v>
          </cell>
          <cell r="AH2077">
            <v>0</v>
          </cell>
          <cell r="AI2077">
            <v>0</v>
          </cell>
          <cell r="AJ2077" t="str">
            <v>N</v>
          </cell>
        </row>
        <row r="2078">
          <cell r="A2078" t="str">
            <v>20-01-c</v>
          </cell>
          <cell r="B2078" t="str">
            <v>Earthwork for outlets : Exc/Refill/Ram/Puddle 101-200 cusecs channel discharge</v>
          </cell>
          <cell r="C2078" t="str">
            <v>Job</v>
          </cell>
          <cell r="D2078" t="str">
            <v>2,170.00</v>
          </cell>
          <cell r="E2078" t="str">
            <v>2,170.00</v>
          </cell>
          <cell r="F2078" t="str">
            <v>Job</v>
          </cell>
          <cell r="G2078" t="str">
            <v>2,170.00</v>
          </cell>
          <cell r="H2078">
            <v>2170</v>
          </cell>
          <cell r="I2078">
            <v>0</v>
          </cell>
          <cell r="J2078">
            <v>0</v>
          </cell>
          <cell r="K2078">
            <v>0</v>
          </cell>
          <cell r="L2078">
            <v>0</v>
          </cell>
          <cell r="M2078">
            <v>0</v>
          </cell>
          <cell r="N2078">
            <v>0</v>
          </cell>
          <cell r="O2078">
            <v>0</v>
          </cell>
          <cell r="P2078">
            <v>0</v>
          </cell>
          <cell r="Q2078">
            <v>0</v>
          </cell>
          <cell r="R2078">
            <v>0</v>
          </cell>
          <cell r="S2078">
            <v>0</v>
          </cell>
          <cell r="T2078">
            <v>0</v>
          </cell>
          <cell r="U2078">
            <v>0</v>
          </cell>
          <cell r="V2078">
            <v>0</v>
          </cell>
          <cell r="W2078">
            <v>0</v>
          </cell>
          <cell r="X2078">
            <v>0</v>
          </cell>
          <cell r="Y2078">
            <v>0</v>
          </cell>
          <cell r="Z2078">
            <v>0</v>
          </cell>
          <cell r="AA2078">
            <v>0</v>
          </cell>
          <cell r="AB2078">
            <v>0</v>
          </cell>
          <cell r="AC2078">
            <v>0</v>
          </cell>
          <cell r="AD2078">
            <v>0</v>
          </cell>
          <cell r="AE2078">
            <v>0</v>
          </cell>
          <cell r="AF2078">
            <v>0</v>
          </cell>
          <cell r="AG2078">
            <v>0</v>
          </cell>
          <cell r="AH2078">
            <v>0</v>
          </cell>
          <cell r="AI2078">
            <v>0</v>
          </cell>
          <cell r="AJ2078" t="str">
            <v>N</v>
          </cell>
        </row>
        <row r="2079">
          <cell r="A2079" t="str">
            <v>20-01-d</v>
          </cell>
          <cell r="B2079" t="str">
            <v>Earthwork for outlets : Exc/Refill/Ram/Puddle 201-350 cusecs channel discharge</v>
          </cell>
          <cell r="C2079" t="str">
            <v>Job</v>
          </cell>
          <cell r="D2079" t="str">
            <v>2,929.50</v>
          </cell>
          <cell r="E2079" t="str">
            <v>2,929.50</v>
          </cell>
          <cell r="F2079" t="str">
            <v>Job</v>
          </cell>
          <cell r="G2079" t="str">
            <v>2,929.50</v>
          </cell>
          <cell r="H2079">
            <v>2929.5</v>
          </cell>
          <cell r="I2079">
            <v>0</v>
          </cell>
          <cell r="J2079">
            <v>0</v>
          </cell>
          <cell r="K2079">
            <v>0</v>
          </cell>
          <cell r="L2079">
            <v>0</v>
          </cell>
          <cell r="M2079">
            <v>0</v>
          </cell>
          <cell r="N2079">
            <v>0</v>
          </cell>
          <cell r="O2079">
            <v>0</v>
          </cell>
          <cell r="P2079">
            <v>0</v>
          </cell>
          <cell r="Q2079">
            <v>0</v>
          </cell>
          <cell r="R2079">
            <v>0</v>
          </cell>
          <cell r="S2079">
            <v>0</v>
          </cell>
          <cell r="T2079">
            <v>0</v>
          </cell>
          <cell r="U2079">
            <v>0</v>
          </cell>
          <cell r="V2079">
            <v>0</v>
          </cell>
          <cell r="W2079">
            <v>0</v>
          </cell>
          <cell r="X2079">
            <v>0</v>
          </cell>
          <cell r="Y2079">
            <v>0</v>
          </cell>
          <cell r="Z2079">
            <v>0</v>
          </cell>
          <cell r="AA2079">
            <v>0</v>
          </cell>
          <cell r="AB2079">
            <v>0</v>
          </cell>
          <cell r="AC2079">
            <v>0</v>
          </cell>
          <cell r="AD2079">
            <v>0</v>
          </cell>
          <cell r="AE2079">
            <v>0</v>
          </cell>
          <cell r="AF2079">
            <v>0</v>
          </cell>
          <cell r="AG2079">
            <v>0</v>
          </cell>
          <cell r="AH2079">
            <v>0</v>
          </cell>
          <cell r="AI2079">
            <v>0</v>
          </cell>
          <cell r="AJ2079" t="str">
            <v>N</v>
          </cell>
        </row>
        <row r="2080">
          <cell r="A2080" t="str">
            <v>20-01-e</v>
          </cell>
          <cell r="B2080" t="str">
            <v>Earthwork for Outlets : Ex/Refill/Ram/Puddle Over 350 cusecs channel discharge</v>
          </cell>
          <cell r="C2080" t="str">
            <v>Job</v>
          </cell>
          <cell r="D2080" t="str">
            <v>4,340.00</v>
          </cell>
          <cell r="E2080" t="str">
            <v>4,340.00</v>
          </cell>
          <cell r="F2080" t="str">
            <v>Job</v>
          </cell>
          <cell r="G2080" t="str">
            <v>4,340.00</v>
          </cell>
          <cell r="H2080">
            <v>4340</v>
          </cell>
          <cell r="I2080">
            <v>0</v>
          </cell>
          <cell r="J2080">
            <v>0</v>
          </cell>
          <cell r="K2080">
            <v>0</v>
          </cell>
          <cell r="L2080">
            <v>0</v>
          </cell>
          <cell r="M2080">
            <v>0</v>
          </cell>
          <cell r="N2080">
            <v>0</v>
          </cell>
          <cell r="O2080">
            <v>0</v>
          </cell>
          <cell r="P2080">
            <v>0</v>
          </cell>
          <cell r="Q2080">
            <v>0</v>
          </cell>
          <cell r="R2080">
            <v>0</v>
          </cell>
          <cell r="S2080">
            <v>0</v>
          </cell>
          <cell r="T2080">
            <v>0</v>
          </cell>
          <cell r="U2080">
            <v>0</v>
          </cell>
          <cell r="V2080">
            <v>0</v>
          </cell>
          <cell r="W2080">
            <v>0</v>
          </cell>
          <cell r="X2080">
            <v>0</v>
          </cell>
          <cell r="Y2080">
            <v>0</v>
          </cell>
          <cell r="Z2080">
            <v>0</v>
          </cell>
          <cell r="AA2080">
            <v>0</v>
          </cell>
          <cell r="AB2080">
            <v>0</v>
          </cell>
          <cell r="AC2080">
            <v>0</v>
          </cell>
          <cell r="AD2080">
            <v>0</v>
          </cell>
          <cell r="AE2080">
            <v>0</v>
          </cell>
          <cell r="AF2080">
            <v>0</v>
          </cell>
          <cell r="AG2080">
            <v>0</v>
          </cell>
          <cell r="AH2080">
            <v>0</v>
          </cell>
          <cell r="AI2080">
            <v>0</v>
          </cell>
          <cell r="AJ2080" t="str">
            <v>N</v>
          </cell>
        </row>
        <row r="2081">
          <cell r="A2081" t="str">
            <v>20-02-a</v>
          </cell>
          <cell r="B2081" t="str">
            <v xml:space="preserve">Dismantling outlets: Old types such as KGO's orfices, etc </v>
          </cell>
          <cell r="C2081" t="str">
            <v>Each</v>
          </cell>
          <cell r="D2081" t="str">
            <v>1,085.00</v>
          </cell>
          <cell r="E2081" t="str">
            <v>1,085.00</v>
          </cell>
          <cell r="F2081" t="str">
            <v>Each</v>
          </cell>
          <cell r="G2081" t="str">
            <v>1,085.00</v>
          </cell>
          <cell r="H2081">
            <v>1085</v>
          </cell>
          <cell r="I2081">
            <v>0</v>
          </cell>
          <cell r="J2081">
            <v>0</v>
          </cell>
          <cell r="K2081">
            <v>0</v>
          </cell>
          <cell r="L2081">
            <v>0</v>
          </cell>
          <cell r="M2081">
            <v>0</v>
          </cell>
          <cell r="N2081">
            <v>0</v>
          </cell>
          <cell r="O2081">
            <v>0</v>
          </cell>
          <cell r="P2081">
            <v>0</v>
          </cell>
          <cell r="Q2081">
            <v>0</v>
          </cell>
          <cell r="R2081">
            <v>0</v>
          </cell>
          <cell r="S2081">
            <v>0</v>
          </cell>
          <cell r="T2081">
            <v>0</v>
          </cell>
          <cell r="U2081">
            <v>0</v>
          </cell>
          <cell r="V2081">
            <v>0</v>
          </cell>
          <cell r="W2081">
            <v>0</v>
          </cell>
          <cell r="X2081">
            <v>0</v>
          </cell>
          <cell r="Y2081">
            <v>0</v>
          </cell>
          <cell r="Z2081">
            <v>0</v>
          </cell>
          <cell r="AA2081">
            <v>0</v>
          </cell>
          <cell r="AB2081">
            <v>0</v>
          </cell>
          <cell r="AC2081">
            <v>0</v>
          </cell>
          <cell r="AD2081">
            <v>0</v>
          </cell>
          <cell r="AE2081">
            <v>0</v>
          </cell>
          <cell r="AF2081">
            <v>0</v>
          </cell>
          <cell r="AG2081">
            <v>0</v>
          </cell>
          <cell r="AH2081">
            <v>0</v>
          </cell>
          <cell r="AI2081">
            <v>0</v>
          </cell>
          <cell r="AJ2081" t="str">
            <v>N</v>
          </cell>
        </row>
        <row r="2082">
          <cell r="A2082" t="str">
            <v>20-02-b</v>
          </cell>
          <cell r="B2082" t="str">
            <v>Dismantling outlets: APM or OF, 'H' upto 2.0 ft.</v>
          </cell>
          <cell r="C2082" t="str">
            <v>Each</v>
          </cell>
          <cell r="D2082" t="str">
            <v>1,627.50</v>
          </cell>
          <cell r="E2082" t="str">
            <v>1,627.50</v>
          </cell>
          <cell r="F2082" t="str">
            <v>Each</v>
          </cell>
          <cell r="G2082" t="str">
            <v>1,627.50</v>
          </cell>
          <cell r="H2082">
            <v>1627.5</v>
          </cell>
          <cell r="I2082">
            <v>0</v>
          </cell>
          <cell r="J2082">
            <v>0</v>
          </cell>
          <cell r="K2082">
            <v>0</v>
          </cell>
          <cell r="L2082">
            <v>0</v>
          </cell>
          <cell r="M2082">
            <v>0</v>
          </cell>
          <cell r="N2082">
            <v>0</v>
          </cell>
          <cell r="O2082">
            <v>0</v>
          </cell>
          <cell r="P2082">
            <v>0</v>
          </cell>
          <cell r="Q2082">
            <v>0</v>
          </cell>
          <cell r="R2082">
            <v>0</v>
          </cell>
          <cell r="S2082">
            <v>0</v>
          </cell>
          <cell r="T2082">
            <v>0</v>
          </cell>
          <cell r="U2082">
            <v>0</v>
          </cell>
          <cell r="V2082">
            <v>0</v>
          </cell>
          <cell r="W2082">
            <v>0</v>
          </cell>
          <cell r="X2082">
            <v>0</v>
          </cell>
          <cell r="Y2082">
            <v>0</v>
          </cell>
          <cell r="Z2082">
            <v>0</v>
          </cell>
          <cell r="AA2082">
            <v>0</v>
          </cell>
          <cell r="AB2082">
            <v>0</v>
          </cell>
          <cell r="AC2082">
            <v>0</v>
          </cell>
          <cell r="AD2082">
            <v>0</v>
          </cell>
          <cell r="AE2082">
            <v>0</v>
          </cell>
          <cell r="AF2082">
            <v>0</v>
          </cell>
          <cell r="AG2082">
            <v>0</v>
          </cell>
          <cell r="AH2082">
            <v>0</v>
          </cell>
          <cell r="AI2082">
            <v>0</v>
          </cell>
          <cell r="AJ2082" t="str">
            <v>N</v>
          </cell>
        </row>
        <row r="2083">
          <cell r="A2083" t="str">
            <v>20-02-c</v>
          </cell>
          <cell r="B2083" t="str">
            <v>Dismantling outlets: APM or OF, 'H' from 2.1-3.0ft</v>
          </cell>
          <cell r="C2083" t="str">
            <v>Each</v>
          </cell>
          <cell r="D2083" t="str">
            <v>2,170.00</v>
          </cell>
          <cell r="E2083" t="str">
            <v>2,170.00</v>
          </cell>
          <cell r="F2083" t="str">
            <v>Each</v>
          </cell>
          <cell r="G2083" t="str">
            <v>2,170.00</v>
          </cell>
          <cell r="H2083">
            <v>2170</v>
          </cell>
          <cell r="I2083">
            <v>0</v>
          </cell>
          <cell r="J2083">
            <v>0</v>
          </cell>
          <cell r="K2083">
            <v>0</v>
          </cell>
          <cell r="L2083">
            <v>0</v>
          </cell>
          <cell r="M2083">
            <v>0</v>
          </cell>
          <cell r="N2083">
            <v>0</v>
          </cell>
          <cell r="O2083">
            <v>0</v>
          </cell>
          <cell r="P2083">
            <v>0</v>
          </cell>
          <cell r="Q2083">
            <v>0</v>
          </cell>
          <cell r="R2083">
            <v>0</v>
          </cell>
          <cell r="S2083">
            <v>0</v>
          </cell>
          <cell r="T2083">
            <v>0</v>
          </cell>
          <cell r="U2083">
            <v>0</v>
          </cell>
          <cell r="V2083">
            <v>0</v>
          </cell>
          <cell r="W2083">
            <v>0</v>
          </cell>
          <cell r="X2083">
            <v>0</v>
          </cell>
          <cell r="Y2083">
            <v>0</v>
          </cell>
          <cell r="Z2083">
            <v>0</v>
          </cell>
          <cell r="AA2083">
            <v>0</v>
          </cell>
          <cell r="AB2083">
            <v>0</v>
          </cell>
          <cell r="AC2083">
            <v>0</v>
          </cell>
          <cell r="AD2083">
            <v>0</v>
          </cell>
          <cell r="AE2083">
            <v>0</v>
          </cell>
          <cell r="AF2083">
            <v>0</v>
          </cell>
          <cell r="AG2083">
            <v>0</v>
          </cell>
          <cell r="AH2083">
            <v>0</v>
          </cell>
          <cell r="AI2083">
            <v>0</v>
          </cell>
          <cell r="AJ2083" t="str">
            <v>N</v>
          </cell>
        </row>
        <row r="2084">
          <cell r="A2084" t="str">
            <v>20-02-d</v>
          </cell>
          <cell r="B2084" t="str">
            <v>Dismantling outlets: APM or OF, 'H' above 3.0 ft</v>
          </cell>
          <cell r="C2084" t="str">
            <v>Each</v>
          </cell>
          <cell r="D2084" t="str">
            <v>2,712.50</v>
          </cell>
          <cell r="E2084" t="str">
            <v>2,712.50</v>
          </cell>
          <cell r="F2084" t="str">
            <v>Each</v>
          </cell>
          <cell r="G2084" t="str">
            <v>2,712.50</v>
          </cell>
          <cell r="H2084">
            <v>2712.5</v>
          </cell>
          <cell r="I2084">
            <v>0</v>
          </cell>
          <cell r="J2084">
            <v>0</v>
          </cell>
          <cell r="K2084">
            <v>0</v>
          </cell>
          <cell r="L2084">
            <v>0</v>
          </cell>
          <cell r="M2084">
            <v>0</v>
          </cell>
          <cell r="N2084">
            <v>0</v>
          </cell>
          <cell r="O2084">
            <v>0</v>
          </cell>
          <cell r="P2084">
            <v>0</v>
          </cell>
          <cell r="Q2084">
            <v>0</v>
          </cell>
          <cell r="R2084">
            <v>0</v>
          </cell>
          <cell r="S2084">
            <v>0</v>
          </cell>
          <cell r="T2084">
            <v>0</v>
          </cell>
          <cell r="U2084">
            <v>0</v>
          </cell>
          <cell r="V2084">
            <v>0</v>
          </cell>
          <cell r="W2084">
            <v>0</v>
          </cell>
          <cell r="X2084">
            <v>0</v>
          </cell>
          <cell r="Y2084">
            <v>0</v>
          </cell>
          <cell r="Z2084">
            <v>0</v>
          </cell>
          <cell r="AA2084">
            <v>0</v>
          </cell>
          <cell r="AB2084">
            <v>0</v>
          </cell>
          <cell r="AC2084">
            <v>0</v>
          </cell>
          <cell r="AD2084">
            <v>0</v>
          </cell>
          <cell r="AE2084">
            <v>0</v>
          </cell>
          <cell r="AF2084">
            <v>0</v>
          </cell>
          <cell r="AG2084">
            <v>0</v>
          </cell>
          <cell r="AH2084">
            <v>0</v>
          </cell>
          <cell r="AI2084">
            <v>0</v>
          </cell>
          <cell r="AJ2084" t="str">
            <v>N</v>
          </cell>
        </row>
        <row r="2085">
          <cell r="A2085" t="str">
            <v>20-02-e</v>
          </cell>
          <cell r="B2085" t="str">
            <v>Dismantling outlets: Tail cluster bifurcation</v>
          </cell>
          <cell r="C2085" t="str">
            <v>Each</v>
          </cell>
          <cell r="D2085" t="str">
            <v>1,627.50</v>
          </cell>
          <cell r="E2085" t="str">
            <v>1,627.50</v>
          </cell>
          <cell r="F2085" t="str">
            <v>Each</v>
          </cell>
          <cell r="G2085" t="str">
            <v>1,627.50</v>
          </cell>
          <cell r="H2085">
            <v>1627.5</v>
          </cell>
          <cell r="I2085">
            <v>0</v>
          </cell>
          <cell r="J2085">
            <v>0</v>
          </cell>
          <cell r="K2085">
            <v>0</v>
          </cell>
          <cell r="L2085">
            <v>0</v>
          </cell>
          <cell r="M2085">
            <v>0</v>
          </cell>
          <cell r="N2085">
            <v>0</v>
          </cell>
          <cell r="O2085">
            <v>0</v>
          </cell>
          <cell r="P2085">
            <v>0</v>
          </cell>
          <cell r="Q2085">
            <v>0</v>
          </cell>
          <cell r="R2085">
            <v>0</v>
          </cell>
          <cell r="S2085">
            <v>0</v>
          </cell>
          <cell r="T2085">
            <v>0</v>
          </cell>
          <cell r="U2085">
            <v>0</v>
          </cell>
          <cell r="V2085">
            <v>0</v>
          </cell>
          <cell r="W2085">
            <v>0</v>
          </cell>
          <cell r="X2085">
            <v>0</v>
          </cell>
          <cell r="Y2085">
            <v>0</v>
          </cell>
          <cell r="Z2085">
            <v>0</v>
          </cell>
          <cell r="AA2085">
            <v>0</v>
          </cell>
          <cell r="AB2085">
            <v>0</v>
          </cell>
          <cell r="AC2085">
            <v>0</v>
          </cell>
          <cell r="AD2085">
            <v>0</v>
          </cell>
          <cell r="AE2085">
            <v>0</v>
          </cell>
          <cell r="AF2085">
            <v>0</v>
          </cell>
          <cell r="AG2085">
            <v>0</v>
          </cell>
          <cell r="AH2085">
            <v>0</v>
          </cell>
          <cell r="AI2085">
            <v>0</v>
          </cell>
          <cell r="AJ2085" t="str">
            <v>N</v>
          </cell>
        </row>
        <row r="2086">
          <cell r="A2086" t="str">
            <v>20-02-f</v>
          </cell>
          <cell r="B2086" t="str">
            <v>Dismantling outlets: Tail cluster trifurcation</v>
          </cell>
          <cell r="C2086" t="str">
            <v>Each</v>
          </cell>
          <cell r="D2086" t="str">
            <v>2,170.00</v>
          </cell>
          <cell r="E2086" t="str">
            <v>2,170.00</v>
          </cell>
          <cell r="F2086" t="str">
            <v>Each</v>
          </cell>
          <cell r="G2086" t="str">
            <v>2,170.00</v>
          </cell>
          <cell r="H2086">
            <v>2170</v>
          </cell>
          <cell r="I2086">
            <v>0</v>
          </cell>
          <cell r="J2086">
            <v>0</v>
          </cell>
          <cell r="K2086">
            <v>0</v>
          </cell>
          <cell r="L2086">
            <v>0</v>
          </cell>
          <cell r="M2086">
            <v>0</v>
          </cell>
          <cell r="N2086">
            <v>0</v>
          </cell>
          <cell r="O2086">
            <v>0</v>
          </cell>
          <cell r="P2086">
            <v>0</v>
          </cell>
          <cell r="Q2086">
            <v>0</v>
          </cell>
          <cell r="R2086">
            <v>0</v>
          </cell>
          <cell r="S2086">
            <v>0</v>
          </cell>
          <cell r="T2086">
            <v>0</v>
          </cell>
          <cell r="U2086">
            <v>0</v>
          </cell>
          <cell r="V2086">
            <v>0</v>
          </cell>
          <cell r="W2086">
            <v>0</v>
          </cell>
          <cell r="X2086">
            <v>0</v>
          </cell>
          <cell r="Y2086">
            <v>0</v>
          </cell>
          <cell r="Z2086">
            <v>0</v>
          </cell>
          <cell r="AA2086">
            <v>0</v>
          </cell>
          <cell r="AB2086">
            <v>0</v>
          </cell>
          <cell r="AC2086">
            <v>0</v>
          </cell>
          <cell r="AD2086">
            <v>0</v>
          </cell>
          <cell r="AE2086">
            <v>0</v>
          </cell>
          <cell r="AF2086">
            <v>0</v>
          </cell>
          <cell r="AG2086">
            <v>0</v>
          </cell>
          <cell r="AH2086">
            <v>0</v>
          </cell>
          <cell r="AI2086">
            <v>0</v>
          </cell>
          <cell r="AJ2086" t="str">
            <v>N</v>
          </cell>
        </row>
        <row r="2087">
          <cell r="A2087" t="str">
            <v>20-02-g</v>
          </cell>
          <cell r="B2087" t="str">
            <v>Dismantling outlets: Tail cluster quardification</v>
          </cell>
          <cell r="C2087" t="str">
            <v>Each</v>
          </cell>
          <cell r="D2087" t="str">
            <v>2,712.50</v>
          </cell>
          <cell r="E2087" t="str">
            <v>2,712.50</v>
          </cell>
          <cell r="F2087" t="str">
            <v>Each</v>
          </cell>
          <cell r="G2087" t="str">
            <v>2,712.50</v>
          </cell>
          <cell r="H2087">
            <v>2712.5</v>
          </cell>
          <cell r="I2087">
            <v>0</v>
          </cell>
          <cell r="J2087">
            <v>0</v>
          </cell>
          <cell r="K2087">
            <v>0</v>
          </cell>
          <cell r="L2087">
            <v>0</v>
          </cell>
          <cell r="M2087">
            <v>0</v>
          </cell>
          <cell r="N2087">
            <v>0</v>
          </cell>
          <cell r="O2087">
            <v>0</v>
          </cell>
          <cell r="P2087">
            <v>0</v>
          </cell>
          <cell r="Q2087">
            <v>0</v>
          </cell>
          <cell r="R2087">
            <v>0</v>
          </cell>
          <cell r="S2087">
            <v>0</v>
          </cell>
          <cell r="T2087">
            <v>0</v>
          </cell>
          <cell r="U2087">
            <v>0</v>
          </cell>
          <cell r="V2087">
            <v>0</v>
          </cell>
          <cell r="W2087">
            <v>0</v>
          </cell>
          <cell r="X2087">
            <v>0</v>
          </cell>
          <cell r="Y2087">
            <v>0</v>
          </cell>
          <cell r="Z2087">
            <v>0</v>
          </cell>
          <cell r="AA2087">
            <v>0</v>
          </cell>
          <cell r="AB2087">
            <v>0</v>
          </cell>
          <cell r="AC2087">
            <v>0</v>
          </cell>
          <cell r="AD2087">
            <v>0</v>
          </cell>
          <cell r="AE2087">
            <v>0</v>
          </cell>
          <cell r="AF2087">
            <v>0</v>
          </cell>
          <cell r="AG2087">
            <v>0</v>
          </cell>
          <cell r="AH2087">
            <v>0</v>
          </cell>
          <cell r="AI2087">
            <v>0</v>
          </cell>
          <cell r="AJ2087" t="str">
            <v>N</v>
          </cell>
        </row>
        <row r="2088">
          <cell r="A2088" t="str">
            <v>20-03</v>
          </cell>
          <cell r="B2088" t="str">
            <v>Making temporary APM brick block &amp; fixing at site</v>
          </cell>
          <cell r="C2088" t="str">
            <v>Each</v>
          </cell>
          <cell r="D2088" t="str">
            <v>409.20</v>
          </cell>
          <cell r="E2088" t="str">
            <v>735.60</v>
          </cell>
          <cell r="F2088" t="str">
            <v>Each</v>
          </cell>
          <cell r="G2088" t="str">
            <v>409.20</v>
          </cell>
          <cell r="H2088">
            <v>735.6</v>
          </cell>
          <cell r="I2088">
            <v>0</v>
          </cell>
          <cell r="J2088">
            <v>0</v>
          </cell>
          <cell r="K2088">
            <v>0.25</v>
          </cell>
          <cell r="L2088" t="str">
            <v>Bags</v>
          </cell>
          <cell r="M2088">
            <v>0.25</v>
          </cell>
          <cell r="N2088" t="str">
            <v>Bags</v>
          </cell>
          <cell r="O2088">
            <v>20</v>
          </cell>
          <cell r="P2088" t="str">
            <v>Nos.</v>
          </cell>
          <cell r="Q2088">
            <v>20</v>
          </cell>
          <cell r="R2088" t="str">
            <v>Nos.</v>
          </cell>
          <cell r="S2088">
            <v>0</v>
          </cell>
          <cell r="T2088">
            <v>0</v>
          </cell>
          <cell r="U2088">
            <v>0</v>
          </cell>
          <cell r="V2088">
            <v>0</v>
          </cell>
          <cell r="W2088">
            <v>0</v>
          </cell>
          <cell r="X2088">
            <v>0</v>
          </cell>
          <cell r="Y2088">
            <v>0</v>
          </cell>
          <cell r="Z2088">
            <v>0</v>
          </cell>
          <cell r="AA2088">
            <v>0</v>
          </cell>
          <cell r="AB2088">
            <v>0</v>
          </cell>
          <cell r="AC2088">
            <v>0</v>
          </cell>
          <cell r="AD2088">
            <v>0</v>
          </cell>
          <cell r="AE2088">
            <v>0</v>
          </cell>
          <cell r="AF2088">
            <v>0</v>
          </cell>
          <cell r="AG2088">
            <v>0</v>
          </cell>
          <cell r="AH2088">
            <v>0</v>
          </cell>
          <cell r="AI2088">
            <v>40.5</v>
          </cell>
          <cell r="AJ2088" t="str">
            <v>Y</v>
          </cell>
        </row>
        <row r="2089">
          <cell r="A2089" t="str">
            <v>20-04</v>
          </cell>
          <cell r="B2089" t="str">
            <v>Dismantling walls, taking out temporary APM brick block, fixing iron block &amp; rebuilding walls</v>
          </cell>
          <cell r="C2089" t="str">
            <v>Job</v>
          </cell>
          <cell r="D2089" t="str">
            <v>1,038.50</v>
          </cell>
          <cell r="E2089" t="str">
            <v>1,038.50</v>
          </cell>
          <cell r="F2089" t="str">
            <v>Job</v>
          </cell>
          <cell r="G2089" t="str">
            <v>1,038.50</v>
          </cell>
          <cell r="H2089">
            <v>1038.5</v>
          </cell>
          <cell r="I2089">
            <v>0</v>
          </cell>
          <cell r="J2089">
            <v>0</v>
          </cell>
          <cell r="K2089">
            <v>0</v>
          </cell>
          <cell r="L2089">
            <v>0</v>
          </cell>
          <cell r="M2089">
            <v>0</v>
          </cell>
          <cell r="N2089">
            <v>0</v>
          </cell>
          <cell r="O2089">
            <v>0</v>
          </cell>
          <cell r="P2089">
            <v>0</v>
          </cell>
          <cell r="Q2089">
            <v>0</v>
          </cell>
          <cell r="R2089">
            <v>0</v>
          </cell>
          <cell r="S2089">
            <v>0</v>
          </cell>
          <cell r="T2089">
            <v>0</v>
          </cell>
          <cell r="U2089">
            <v>0</v>
          </cell>
          <cell r="V2089">
            <v>0</v>
          </cell>
          <cell r="W2089">
            <v>0</v>
          </cell>
          <cell r="X2089">
            <v>0</v>
          </cell>
          <cell r="Y2089">
            <v>0</v>
          </cell>
          <cell r="Z2089">
            <v>0</v>
          </cell>
          <cell r="AA2089">
            <v>0</v>
          </cell>
          <cell r="AB2089">
            <v>0</v>
          </cell>
          <cell r="AC2089">
            <v>0</v>
          </cell>
          <cell r="AD2089">
            <v>0</v>
          </cell>
          <cell r="AE2089">
            <v>0</v>
          </cell>
          <cell r="AF2089">
            <v>0</v>
          </cell>
          <cell r="AG2089">
            <v>0</v>
          </cell>
          <cell r="AH2089">
            <v>0</v>
          </cell>
          <cell r="AI2089">
            <v>0</v>
          </cell>
          <cell r="AJ2089" t="str">
            <v>N</v>
          </cell>
        </row>
        <row r="2090">
          <cell r="A2090" t="str">
            <v>20-05</v>
          </cell>
          <cell r="B2090" t="str">
            <v>Dismantling walls &amp; fitting iron block of OF outlet</v>
          </cell>
          <cell r="C2090" t="str">
            <v>Each</v>
          </cell>
          <cell r="D2090" t="str">
            <v>1,038.50</v>
          </cell>
          <cell r="E2090" t="str">
            <v>1,038.50</v>
          </cell>
          <cell r="F2090" t="str">
            <v>Each</v>
          </cell>
          <cell r="G2090" t="str">
            <v>1,038.50</v>
          </cell>
          <cell r="H2090">
            <v>1038.5</v>
          </cell>
          <cell r="I2090">
            <v>0</v>
          </cell>
          <cell r="J2090">
            <v>0</v>
          </cell>
          <cell r="K2090">
            <v>0</v>
          </cell>
          <cell r="L2090">
            <v>0</v>
          </cell>
          <cell r="M2090">
            <v>0</v>
          </cell>
          <cell r="N2090">
            <v>0</v>
          </cell>
          <cell r="O2090">
            <v>0</v>
          </cell>
          <cell r="P2090">
            <v>0</v>
          </cell>
          <cell r="Q2090">
            <v>0</v>
          </cell>
          <cell r="R2090">
            <v>0</v>
          </cell>
          <cell r="S2090">
            <v>0</v>
          </cell>
          <cell r="T2090">
            <v>0</v>
          </cell>
          <cell r="U2090">
            <v>0</v>
          </cell>
          <cell r="V2090">
            <v>0</v>
          </cell>
          <cell r="W2090">
            <v>0</v>
          </cell>
          <cell r="X2090">
            <v>0</v>
          </cell>
          <cell r="Y2090">
            <v>0</v>
          </cell>
          <cell r="Z2090">
            <v>0</v>
          </cell>
          <cell r="AA2090">
            <v>0</v>
          </cell>
          <cell r="AB2090">
            <v>0</v>
          </cell>
          <cell r="AC2090">
            <v>0</v>
          </cell>
          <cell r="AD2090">
            <v>0</v>
          </cell>
          <cell r="AE2090">
            <v>0</v>
          </cell>
          <cell r="AF2090">
            <v>0</v>
          </cell>
          <cell r="AG2090">
            <v>0</v>
          </cell>
          <cell r="AH2090">
            <v>0</v>
          </cell>
          <cell r="AI2090">
            <v>0</v>
          </cell>
          <cell r="AJ2090" t="str">
            <v>N</v>
          </cell>
        </row>
        <row r="2091">
          <cell r="A2091" t="str">
            <v>20-06-a</v>
          </cell>
          <cell r="B2091" t="str">
            <v>Constructing, watching &amp; removing bund for outlet built in running water : Upto 3' depth</v>
          </cell>
          <cell r="C2091" t="str">
            <v>Each</v>
          </cell>
          <cell r="D2091" t="str">
            <v>2,170.00</v>
          </cell>
          <cell r="E2091" t="str">
            <v>2,170.00</v>
          </cell>
          <cell r="F2091" t="str">
            <v>Each</v>
          </cell>
          <cell r="G2091" t="str">
            <v>2,170.00</v>
          </cell>
          <cell r="H2091">
            <v>2170</v>
          </cell>
          <cell r="I2091">
            <v>0</v>
          </cell>
          <cell r="J2091">
            <v>0</v>
          </cell>
          <cell r="K2091">
            <v>0</v>
          </cell>
          <cell r="L2091">
            <v>0</v>
          </cell>
          <cell r="M2091">
            <v>0</v>
          </cell>
          <cell r="N2091">
            <v>0</v>
          </cell>
          <cell r="O2091">
            <v>0</v>
          </cell>
          <cell r="P2091">
            <v>0</v>
          </cell>
          <cell r="Q2091">
            <v>0</v>
          </cell>
          <cell r="R2091">
            <v>0</v>
          </cell>
          <cell r="S2091">
            <v>0</v>
          </cell>
          <cell r="T2091">
            <v>0</v>
          </cell>
          <cell r="U2091">
            <v>0</v>
          </cell>
          <cell r="V2091">
            <v>0</v>
          </cell>
          <cell r="W2091">
            <v>0</v>
          </cell>
          <cell r="X2091">
            <v>0</v>
          </cell>
          <cell r="Y2091">
            <v>0</v>
          </cell>
          <cell r="Z2091">
            <v>0</v>
          </cell>
          <cell r="AA2091">
            <v>0</v>
          </cell>
          <cell r="AB2091">
            <v>0</v>
          </cell>
          <cell r="AC2091">
            <v>0</v>
          </cell>
          <cell r="AD2091">
            <v>0</v>
          </cell>
          <cell r="AE2091">
            <v>0</v>
          </cell>
          <cell r="AF2091">
            <v>0</v>
          </cell>
          <cell r="AG2091">
            <v>0</v>
          </cell>
          <cell r="AH2091">
            <v>0</v>
          </cell>
          <cell r="AI2091">
            <v>0</v>
          </cell>
          <cell r="AJ2091" t="str">
            <v>N</v>
          </cell>
        </row>
        <row r="2092">
          <cell r="A2092" t="str">
            <v>20-06-b</v>
          </cell>
          <cell r="B2092" t="str">
            <v>Constructing, watching &amp; removing bund for outlet built in running water : Over 3' depth</v>
          </cell>
          <cell r="C2092" t="str">
            <v>Each</v>
          </cell>
          <cell r="D2092" t="str">
            <v>2,929.50</v>
          </cell>
          <cell r="E2092" t="str">
            <v>2,929.50</v>
          </cell>
          <cell r="F2092" t="str">
            <v>Each</v>
          </cell>
          <cell r="G2092" t="str">
            <v>2,929.50</v>
          </cell>
          <cell r="H2092">
            <v>2929.5</v>
          </cell>
          <cell r="I2092">
            <v>0</v>
          </cell>
          <cell r="J2092">
            <v>0</v>
          </cell>
          <cell r="K2092">
            <v>0</v>
          </cell>
          <cell r="L2092">
            <v>0</v>
          </cell>
          <cell r="M2092">
            <v>0</v>
          </cell>
          <cell r="N2092">
            <v>0</v>
          </cell>
          <cell r="O2092">
            <v>0</v>
          </cell>
          <cell r="P2092">
            <v>0</v>
          </cell>
          <cell r="Q2092">
            <v>0</v>
          </cell>
          <cell r="R2092">
            <v>0</v>
          </cell>
          <cell r="S2092">
            <v>0</v>
          </cell>
          <cell r="T2092">
            <v>0</v>
          </cell>
          <cell r="U2092">
            <v>0</v>
          </cell>
          <cell r="V2092">
            <v>0</v>
          </cell>
          <cell r="W2092">
            <v>0</v>
          </cell>
          <cell r="X2092">
            <v>0</v>
          </cell>
          <cell r="Y2092">
            <v>0</v>
          </cell>
          <cell r="Z2092">
            <v>0</v>
          </cell>
          <cell r="AA2092">
            <v>0</v>
          </cell>
          <cell r="AB2092">
            <v>0</v>
          </cell>
          <cell r="AC2092">
            <v>0</v>
          </cell>
          <cell r="AD2092">
            <v>0</v>
          </cell>
          <cell r="AE2092">
            <v>0</v>
          </cell>
          <cell r="AF2092">
            <v>0</v>
          </cell>
          <cell r="AG2092">
            <v>0</v>
          </cell>
          <cell r="AH2092">
            <v>0</v>
          </cell>
          <cell r="AI2092">
            <v>0</v>
          </cell>
          <cell r="AJ2092" t="str">
            <v>N</v>
          </cell>
        </row>
        <row r="2093">
          <cell r="A2093" t="str">
            <v>20-07</v>
          </cell>
          <cell r="B2093" t="str">
            <v>Adjusting "B" of tail cluster by dismantling and rebuilding throat walls</v>
          </cell>
          <cell r="C2093" t="str">
            <v>Each</v>
          </cell>
          <cell r="D2093" t="str">
            <v>647.90</v>
          </cell>
          <cell r="E2093" t="str">
            <v>1,106.61</v>
          </cell>
          <cell r="F2093" t="str">
            <v>Each</v>
          </cell>
          <cell r="G2093" t="str">
            <v>647.90</v>
          </cell>
          <cell r="H2093">
            <v>1106.6099999999999</v>
          </cell>
          <cell r="I2093">
            <v>0</v>
          </cell>
          <cell r="J2093">
            <v>0</v>
          </cell>
          <cell r="K2093">
            <v>0.3</v>
          </cell>
          <cell r="L2093" t="str">
            <v>Bags</v>
          </cell>
          <cell r="M2093">
            <v>0.3</v>
          </cell>
          <cell r="N2093" t="str">
            <v>Bags</v>
          </cell>
          <cell r="O2093">
            <v>30</v>
          </cell>
          <cell r="P2093" t="str">
            <v>Nos.</v>
          </cell>
          <cell r="Q2093">
            <v>30</v>
          </cell>
          <cell r="R2093" t="str">
            <v>Nos.</v>
          </cell>
          <cell r="S2093">
            <v>0</v>
          </cell>
          <cell r="T2093">
            <v>0</v>
          </cell>
          <cell r="U2093">
            <v>0</v>
          </cell>
          <cell r="V2093">
            <v>0</v>
          </cell>
          <cell r="W2093">
            <v>0</v>
          </cell>
          <cell r="X2093">
            <v>0</v>
          </cell>
          <cell r="Y2093">
            <v>0</v>
          </cell>
          <cell r="Z2093">
            <v>0</v>
          </cell>
          <cell r="AA2093">
            <v>0</v>
          </cell>
          <cell r="AB2093">
            <v>0</v>
          </cell>
          <cell r="AC2093">
            <v>0</v>
          </cell>
          <cell r="AD2093">
            <v>0</v>
          </cell>
          <cell r="AE2093">
            <v>0</v>
          </cell>
          <cell r="AF2093">
            <v>0</v>
          </cell>
          <cell r="AG2093">
            <v>0</v>
          </cell>
          <cell r="AH2093">
            <v>0</v>
          </cell>
          <cell r="AI2093">
            <v>60.6</v>
          </cell>
          <cell r="AJ2093" t="str">
            <v>Y</v>
          </cell>
        </row>
        <row r="2094">
          <cell r="A2094" t="str">
            <v>20-08</v>
          </cell>
          <cell r="B2094" t="str">
            <v>Adjusting "Y" of an APM outlet, including dismantling and rebuilding</v>
          </cell>
          <cell r="C2094" t="str">
            <v>Each</v>
          </cell>
          <cell r="D2094" t="str">
            <v>1,255.50</v>
          </cell>
          <cell r="E2094" t="str">
            <v>1,986.94</v>
          </cell>
          <cell r="F2094" t="str">
            <v>Each</v>
          </cell>
          <cell r="G2094" t="str">
            <v>1,255.50</v>
          </cell>
          <cell r="H2094">
            <v>1986.94</v>
          </cell>
          <cell r="I2094">
            <v>0</v>
          </cell>
          <cell r="J2094">
            <v>0</v>
          </cell>
          <cell r="K2094">
            <v>0.5</v>
          </cell>
          <cell r="L2094" t="str">
            <v>Bags</v>
          </cell>
          <cell r="M2094">
            <v>0.5</v>
          </cell>
          <cell r="N2094" t="str">
            <v>Bags</v>
          </cell>
          <cell r="O2094">
            <v>50</v>
          </cell>
          <cell r="P2094" t="str">
            <v>Nos.</v>
          </cell>
          <cell r="Q2094">
            <v>50</v>
          </cell>
          <cell r="R2094" t="str">
            <v>Nos.</v>
          </cell>
          <cell r="S2094">
            <v>0</v>
          </cell>
          <cell r="T2094">
            <v>0</v>
          </cell>
          <cell r="U2094">
            <v>0</v>
          </cell>
          <cell r="V2094">
            <v>0</v>
          </cell>
          <cell r="W2094">
            <v>0</v>
          </cell>
          <cell r="X2094">
            <v>0</v>
          </cell>
          <cell r="Y2094">
            <v>0</v>
          </cell>
          <cell r="Z2094">
            <v>0</v>
          </cell>
          <cell r="AA2094">
            <v>0</v>
          </cell>
          <cell r="AB2094">
            <v>0</v>
          </cell>
          <cell r="AC2094">
            <v>0</v>
          </cell>
          <cell r="AD2094">
            <v>0</v>
          </cell>
          <cell r="AE2094">
            <v>0</v>
          </cell>
          <cell r="AF2094">
            <v>0</v>
          </cell>
          <cell r="AG2094">
            <v>0</v>
          </cell>
          <cell r="AH2094">
            <v>0</v>
          </cell>
          <cell r="AI2094">
            <v>101</v>
          </cell>
          <cell r="AJ2094" t="str">
            <v>Y</v>
          </cell>
        </row>
        <row r="2095">
          <cell r="A2095" t="str">
            <v>20-09-a</v>
          </cell>
          <cell r="B2095" t="str">
            <v>Extra labour in fixing APM and OF outlet blocks Depth exceeding 5.0'</v>
          </cell>
          <cell r="C2095" t="str">
            <v>Each</v>
          </cell>
          <cell r="D2095" t="str">
            <v>1,240.00</v>
          </cell>
          <cell r="E2095" t="str">
            <v>1,380.24</v>
          </cell>
          <cell r="F2095" t="str">
            <v>Each</v>
          </cell>
          <cell r="G2095" t="str">
            <v>1,240.00</v>
          </cell>
          <cell r="H2095">
            <v>1380.24</v>
          </cell>
          <cell r="I2095">
            <v>0</v>
          </cell>
          <cell r="J2095">
            <v>0</v>
          </cell>
          <cell r="K2095">
            <v>0.2</v>
          </cell>
          <cell r="L2095" t="str">
            <v>Bags</v>
          </cell>
          <cell r="M2095">
            <v>0.2</v>
          </cell>
          <cell r="N2095" t="str">
            <v>Bags</v>
          </cell>
          <cell r="O2095">
            <v>0</v>
          </cell>
          <cell r="P2095">
            <v>0</v>
          </cell>
          <cell r="Q2095">
            <v>0</v>
          </cell>
          <cell r="R2095">
            <v>0</v>
          </cell>
          <cell r="S2095">
            <v>0</v>
          </cell>
          <cell r="T2095">
            <v>0</v>
          </cell>
          <cell r="U2095">
            <v>0</v>
          </cell>
          <cell r="V2095">
            <v>0</v>
          </cell>
          <cell r="W2095">
            <v>0</v>
          </cell>
          <cell r="X2095">
            <v>0</v>
          </cell>
          <cell r="Y2095">
            <v>0</v>
          </cell>
          <cell r="Z2095">
            <v>0</v>
          </cell>
          <cell r="AA2095">
            <v>0</v>
          </cell>
          <cell r="AB2095">
            <v>0</v>
          </cell>
          <cell r="AC2095">
            <v>0</v>
          </cell>
          <cell r="AD2095">
            <v>0</v>
          </cell>
          <cell r="AE2095">
            <v>0</v>
          </cell>
          <cell r="AF2095">
            <v>0</v>
          </cell>
          <cell r="AG2095">
            <v>0</v>
          </cell>
          <cell r="AH2095">
            <v>0</v>
          </cell>
          <cell r="AI2095">
            <v>0.4</v>
          </cell>
          <cell r="AJ2095" t="str">
            <v>Y</v>
          </cell>
        </row>
        <row r="2096">
          <cell r="A2096" t="str">
            <v>20-09-b</v>
          </cell>
          <cell r="B2096" t="str">
            <v>Extra labour in fixing APM and OF outlet blocks Depth more than 4.0' to 5.0'</v>
          </cell>
          <cell r="C2096" t="str">
            <v>Each</v>
          </cell>
          <cell r="D2096" t="str">
            <v>930.00</v>
          </cell>
          <cell r="E2096" t="str">
            <v>1,070.24</v>
          </cell>
          <cell r="F2096" t="str">
            <v>Each</v>
          </cell>
          <cell r="G2096" t="str">
            <v>930.00</v>
          </cell>
          <cell r="H2096">
            <v>1070.24</v>
          </cell>
          <cell r="I2096">
            <v>0</v>
          </cell>
          <cell r="J2096">
            <v>0</v>
          </cell>
          <cell r="K2096">
            <v>0.2</v>
          </cell>
          <cell r="L2096" t="str">
            <v>Bags</v>
          </cell>
          <cell r="M2096">
            <v>0.2</v>
          </cell>
          <cell r="N2096" t="str">
            <v>Bags</v>
          </cell>
          <cell r="O2096">
            <v>0</v>
          </cell>
          <cell r="P2096">
            <v>0</v>
          </cell>
          <cell r="Q2096">
            <v>0</v>
          </cell>
          <cell r="R2096">
            <v>0</v>
          </cell>
          <cell r="S2096">
            <v>0</v>
          </cell>
          <cell r="T2096">
            <v>0</v>
          </cell>
          <cell r="U2096">
            <v>0</v>
          </cell>
          <cell r="V2096">
            <v>0</v>
          </cell>
          <cell r="W2096">
            <v>0</v>
          </cell>
          <cell r="X2096">
            <v>0</v>
          </cell>
          <cell r="Y2096">
            <v>0</v>
          </cell>
          <cell r="Z2096">
            <v>0</v>
          </cell>
          <cell r="AA2096">
            <v>0</v>
          </cell>
          <cell r="AB2096">
            <v>0</v>
          </cell>
          <cell r="AC2096">
            <v>0</v>
          </cell>
          <cell r="AD2096">
            <v>0</v>
          </cell>
          <cell r="AE2096">
            <v>0</v>
          </cell>
          <cell r="AF2096">
            <v>0</v>
          </cell>
          <cell r="AG2096">
            <v>0</v>
          </cell>
          <cell r="AH2096">
            <v>0</v>
          </cell>
          <cell r="AI2096">
            <v>0.4</v>
          </cell>
          <cell r="AJ2096" t="str">
            <v>Y</v>
          </cell>
        </row>
        <row r="2097">
          <cell r="A2097" t="str">
            <v>20-09-c</v>
          </cell>
          <cell r="B2097" t="str">
            <v>Extra labour in fixing APM and OF outlet blocks Depth more than 3.0' to 4.0'</v>
          </cell>
          <cell r="C2097" t="str">
            <v>Each</v>
          </cell>
          <cell r="D2097" t="str">
            <v>744.00</v>
          </cell>
          <cell r="E2097" t="str">
            <v>884.24</v>
          </cell>
          <cell r="F2097" t="str">
            <v>Each</v>
          </cell>
          <cell r="G2097" t="str">
            <v>744.00</v>
          </cell>
          <cell r="H2097">
            <v>884.24</v>
          </cell>
          <cell r="I2097">
            <v>0</v>
          </cell>
          <cell r="J2097">
            <v>0</v>
          </cell>
          <cell r="K2097">
            <v>0.2</v>
          </cell>
          <cell r="L2097" t="str">
            <v>Bags</v>
          </cell>
          <cell r="M2097">
            <v>0.2</v>
          </cell>
          <cell r="N2097" t="str">
            <v>Bags</v>
          </cell>
          <cell r="O2097">
            <v>0</v>
          </cell>
          <cell r="P2097">
            <v>0</v>
          </cell>
          <cell r="Q2097">
            <v>0</v>
          </cell>
          <cell r="R2097">
            <v>0</v>
          </cell>
          <cell r="S2097">
            <v>0</v>
          </cell>
          <cell r="T2097">
            <v>0</v>
          </cell>
          <cell r="U2097">
            <v>0</v>
          </cell>
          <cell r="V2097">
            <v>0</v>
          </cell>
          <cell r="W2097">
            <v>0</v>
          </cell>
          <cell r="X2097">
            <v>0</v>
          </cell>
          <cell r="Y2097">
            <v>0</v>
          </cell>
          <cell r="Z2097">
            <v>0</v>
          </cell>
          <cell r="AA2097">
            <v>0</v>
          </cell>
          <cell r="AB2097">
            <v>0</v>
          </cell>
          <cell r="AC2097">
            <v>0</v>
          </cell>
          <cell r="AD2097">
            <v>0</v>
          </cell>
          <cell r="AE2097">
            <v>0</v>
          </cell>
          <cell r="AF2097">
            <v>0</v>
          </cell>
          <cell r="AG2097">
            <v>0</v>
          </cell>
          <cell r="AH2097">
            <v>0</v>
          </cell>
          <cell r="AI2097">
            <v>0.4</v>
          </cell>
          <cell r="AJ2097" t="str">
            <v>Y</v>
          </cell>
        </row>
        <row r="2098">
          <cell r="A2098" t="str">
            <v>20-09-d</v>
          </cell>
          <cell r="B2098" t="str">
            <v>Extra labour in fixing APM and OF outlet blocks Depth more than 2.0' to 3.0'</v>
          </cell>
          <cell r="C2098" t="str">
            <v>Each</v>
          </cell>
          <cell r="D2098" t="str">
            <v>620.00</v>
          </cell>
          <cell r="E2098" t="str">
            <v>731.38</v>
          </cell>
          <cell r="F2098" t="str">
            <v>Each</v>
          </cell>
          <cell r="G2098" t="str">
            <v>620.00</v>
          </cell>
          <cell r="H2098">
            <v>731.38</v>
          </cell>
          <cell r="I2098">
            <v>0</v>
          </cell>
          <cell r="J2098">
            <v>0</v>
          </cell>
          <cell r="K2098">
            <v>0.15</v>
          </cell>
          <cell r="L2098" t="str">
            <v>Bags</v>
          </cell>
          <cell r="M2098">
            <v>0.15</v>
          </cell>
          <cell r="N2098" t="str">
            <v>Bags</v>
          </cell>
          <cell r="O2098">
            <v>0</v>
          </cell>
          <cell r="P2098">
            <v>0</v>
          </cell>
          <cell r="Q2098">
            <v>0</v>
          </cell>
          <cell r="R2098">
            <v>0</v>
          </cell>
          <cell r="S2098">
            <v>0</v>
          </cell>
          <cell r="T2098">
            <v>0</v>
          </cell>
          <cell r="U2098">
            <v>0</v>
          </cell>
          <cell r="V2098">
            <v>0</v>
          </cell>
          <cell r="W2098">
            <v>0</v>
          </cell>
          <cell r="X2098">
            <v>0</v>
          </cell>
          <cell r="Y2098">
            <v>0</v>
          </cell>
          <cell r="Z2098">
            <v>0</v>
          </cell>
          <cell r="AA2098">
            <v>0</v>
          </cell>
          <cell r="AB2098">
            <v>0</v>
          </cell>
          <cell r="AC2098">
            <v>0</v>
          </cell>
          <cell r="AD2098">
            <v>0</v>
          </cell>
          <cell r="AE2098">
            <v>0</v>
          </cell>
          <cell r="AF2098">
            <v>0</v>
          </cell>
          <cell r="AG2098">
            <v>0</v>
          </cell>
          <cell r="AH2098">
            <v>0</v>
          </cell>
          <cell r="AI2098">
            <v>0.3</v>
          </cell>
          <cell r="AJ2098" t="str">
            <v>Y</v>
          </cell>
        </row>
        <row r="2099">
          <cell r="A2099" t="str">
            <v>20-09-e</v>
          </cell>
          <cell r="B2099" t="str">
            <v>Extra labour in fixing APM and OF outlet blocks Depth upto 2.0'</v>
          </cell>
          <cell r="C2099" t="str">
            <v>Each</v>
          </cell>
          <cell r="D2099" t="str">
            <v>496.00</v>
          </cell>
          <cell r="E2099" t="str">
            <v>578.52</v>
          </cell>
          <cell r="F2099" t="str">
            <v>Each</v>
          </cell>
          <cell r="G2099" t="str">
            <v>496.00</v>
          </cell>
          <cell r="H2099">
            <v>578.52</v>
          </cell>
          <cell r="I2099">
            <v>0</v>
          </cell>
          <cell r="J2099">
            <v>0</v>
          </cell>
          <cell r="K2099">
            <v>0.1</v>
          </cell>
          <cell r="L2099" t="str">
            <v>Bags</v>
          </cell>
          <cell r="M2099">
            <v>0.1</v>
          </cell>
          <cell r="N2099" t="str">
            <v>Bags</v>
          </cell>
          <cell r="O2099">
            <v>0</v>
          </cell>
          <cell r="P2099">
            <v>0</v>
          </cell>
          <cell r="Q2099">
            <v>0</v>
          </cell>
          <cell r="R2099">
            <v>0</v>
          </cell>
          <cell r="S2099">
            <v>0</v>
          </cell>
          <cell r="T2099">
            <v>0</v>
          </cell>
          <cell r="U2099">
            <v>0</v>
          </cell>
          <cell r="V2099">
            <v>0</v>
          </cell>
          <cell r="W2099">
            <v>0</v>
          </cell>
          <cell r="X2099">
            <v>0</v>
          </cell>
          <cell r="Y2099">
            <v>0</v>
          </cell>
          <cell r="Z2099">
            <v>0</v>
          </cell>
          <cell r="AA2099">
            <v>0</v>
          </cell>
          <cell r="AB2099">
            <v>0</v>
          </cell>
          <cell r="AC2099">
            <v>0</v>
          </cell>
          <cell r="AD2099">
            <v>0</v>
          </cell>
          <cell r="AE2099">
            <v>0</v>
          </cell>
          <cell r="AF2099">
            <v>0</v>
          </cell>
          <cell r="AG2099">
            <v>0</v>
          </cell>
          <cell r="AH2099">
            <v>0</v>
          </cell>
          <cell r="AI2099">
            <v>0.2</v>
          </cell>
          <cell r="AJ2099" t="str">
            <v>Y</v>
          </cell>
        </row>
        <row r="2100">
          <cell r="A2100" t="str">
            <v>20-10</v>
          </cell>
          <cell r="B2100" t="str">
            <v>Repairing damaged reducing collar of hume pipe outlets</v>
          </cell>
          <cell r="C2100" t="str">
            <v>Each</v>
          </cell>
          <cell r="D2100" t="str">
            <v>409.20</v>
          </cell>
          <cell r="E2100" t="str">
            <v>592.21</v>
          </cell>
          <cell r="F2100" t="str">
            <v>Each</v>
          </cell>
          <cell r="G2100" t="str">
            <v>409.20</v>
          </cell>
          <cell r="H2100">
            <v>592.21</v>
          </cell>
          <cell r="I2100">
            <v>0</v>
          </cell>
          <cell r="J2100">
            <v>0</v>
          </cell>
          <cell r="K2100">
            <v>0.25</v>
          </cell>
          <cell r="L2100" t="str">
            <v>Bags</v>
          </cell>
          <cell r="M2100">
            <v>0.25</v>
          </cell>
          <cell r="N2100" t="str">
            <v>Bags</v>
          </cell>
          <cell r="O2100">
            <v>0</v>
          </cell>
          <cell r="P2100">
            <v>0</v>
          </cell>
          <cell r="Q2100">
            <v>0</v>
          </cell>
          <cell r="R2100">
            <v>0</v>
          </cell>
          <cell r="S2100">
            <v>0</v>
          </cell>
          <cell r="T2100">
            <v>0</v>
          </cell>
          <cell r="U2100">
            <v>0</v>
          </cell>
          <cell r="V2100">
            <v>0</v>
          </cell>
          <cell r="W2100">
            <v>0</v>
          </cell>
          <cell r="X2100">
            <v>0</v>
          </cell>
          <cell r="Y2100">
            <v>0</v>
          </cell>
          <cell r="Z2100">
            <v>0</v>
          </cell>
          <cell r="AA2100">
            <v>0</v>
          </cell>
          <cell r="AB2100">
            <v>0</v>
          </cell>
          <cell r="AC2100">
            <v>0</v>
          </cell>
          <cell r="AD2100">
            <v>0</v>
          </cell>
          <cell r="AE2100">
            <v>0</v>
          </cell>
          <cell r="AF2100">
            <v>0</v>
          </cell>
          <cell r="AG2100">
            <v>0</v>
          </cell>
          <cell r="AH2100">
            <v>0</v>
          </cell>
          <cell r="AI2100">
            <v>0.5</v>
          </cell>
          <cell r="AJ2100" t="str">
            <v>Y</v>
          </cell>
        </row>
        <row r="2101">
          <cell r="A2101" t="str">
            <v>20-11</v>
          </cell>
          <cell r="B2101" t="str">
            <v>Laying iron pipes for outlets.</v>
          </cell>
          <cell r="C2101" t="str">
            <v>Rft</v>
          </cell>
          <cell r="D2101" t="str">
            <v>33.58</v>
          </cell>
          <cell r="E2101" t="str">
            <v>33.58</v>
          </cell>
          <cell r="F2101" t="str">
            <v>m</v>
          </cell>
          <cell r="G2101" t="str">
            <v>110.16</v>
          </cell>
          <cell r="H2101">
            <v>110.16</v>
          </cell>
          <cell r="I2101">
            <v>0</v>
          </cell>
          <cell r="J2101">
            <v>0</v>
          </cell>
          <cell r="K2101">
            <v>0</v>
          </cell>
          <cell r="L2101">
            <v>0</v>
          </cell>
          <cell r="M2101">
            <v>0</v>
          </cell>
          <cell r="N2101">
            <v>0</v>
          </cell>
          <cell r="O2101">
            <v>0</v>
          </cell>
          <cell r="P2101">
            <v>0</v>
          </cell>
          <cell r="Q2101">
            <v>0</v>
          </cell>
          <cell r="R2101">
            <v>0</v>
          </cell>
          <cell r="S2101">
            <v>0</v>
          </cell>
          <cell r="T2101">
            <v>0</v>
          </cell>
          <cell r="U2101">
            <v>0</v>
          </cell>
          <cell r="V2101">
            <v>0</v>
          </cell>
          <cell r="W2101">
            <v>0</v>
          </cell>
          <cell r="X2101">
            <v>0</v>
          </cell>
          <cell r="Y2101">
            <v>0</v>
          </cell>
          <cell r="Z2101">
            <v>0</v>
          </cell>
          <cell r="AA2101">
            <v>0</v>
          </cell>
          <cell r="AB2101">
            <v>0</v>
          </cell>
          <cell r="AC2101">
            <v>0</v>
          </cell>
          <cell r="AD2101">
            <v>0</v>
          </cell>
          <cell r="AE2101">
            <v>0</v>
          </cell>
          <cell r="AF2101">
            <v>0</v>
          </cell>
          <cell r="AG2101">
            <v>0</v>
          </cell>
          <cell r="AH2101">
            <v>0</v>
          </cell>
          <cell r="AI2101">
            <v>0</v>
          </cell>
          <cell r="AJ2101" t="str">
            <v>N</v>
          </cell>
        </row>
        <row r="2102">
          <cell r="A2102" t="str">
            <v>20-12</v>
          </cell>
          <cell r="B2102" t="str">
            <v>Water allowance for constructing outlets or culverts, when canal water not flowing.</v>
          </cell>
          <cell r="C2102" t="str">
            <v>Each</v>
          </cell>
          <cell r="D2102" t="str">
            <v>542.50</v>
          </cell>
          <cell r="E2102" t="str">
            <v>542.50</v>
          </cell>
          <cell r="F2102" t="str">
            <v>Each</v>
          </cell>
          <cell r="G2102" t="str">
            <v>542.50</v>
          </cell>
          <cell r="H2102">
            <v>542.5</v>
          </cell>
          <cell r="I2102">
            <v>0</v>
          </cell>
          <cell r="J2102">
            <v>0</v>
          </cell>
          <cell r="K2102">
            <v>0</v>
          </cell>
          <cell r="L2102">
            <v>0</v>
          </cell>
          <cell r="M2102">
            <v>0</v>
          </cell>
          <cell r="N2102">
            <v>0</v>
          </cell>
          <cell r="O2102">
            <v>0</v>
          </cell>
          <cell r="P2102">
            <v>0</v>
          </cell>
          <cell r="Q2102">
            <v>0</v>
          </cell>
          <cell r="R2102">
            <v>0</v>
          </cell>
          <cell r="S2102">
            <v>0</v>
          </cell>
          <cell r="T2102">
            <v>0</v>
          </cell>
          <cell r="U2102">
            <v>0</v>
          </cell>
          <cell r="V2102">
            <v>0</v>
          </cell>
          <cell r="W2102">
            <v>0</v>
          </cell>
          <cell r="X2102">
            <v>0</v>
          </cell>
          <cell r="Y2102">
            <v>0</v>
          </cell>
          <cell r="Z2102">
            <v>0</v>
          </cell>
          <cell r="AA2102">
            <v>0</v>
          </cell>
          <cell r="AB2102">
            <v>0</v>
          </cell>
          <cell r="AC2102">
            <v>0</v>
          </cell>
          <cell r="AD2102">
            <v>0</v>
          </cell>
          <cell r="AE2102">
            <v>0</v>
          </cell>
          <cell r="AF2102">
            <v>0</v>
          </cell>
          <cell r="AG2102">
            <v>0</v>
          </cell>
          <cell r="AH2102">
            <v>0</v>
          </cell>
          <cell r="AI2102">
            <v>0</v>
          </cell>
          <cell r="AJ2102" t="str">
            <v>N</v>
          </cell>
        </row>
        <row r="2103">
          <cell r="A2103" t="str">
            <v>20-13</v>
          </cell>
          <cell r="B2103" t="str">
            <v>Hoisting and placing RC slab or stone in position on outlets or WC culverts</v>
          </cell>
          <cell r="C2103" t="str">
            <v>Each</v>
          </cell>
          <cell r="D2103" t="str">
            <v>443.30</v>
          </cell>
          <cell r="E2103" t="str">
            <v>443.30</v>
          </cell>
          <cell r="F2103" t="str">
            <v>Each</v>
          </cell>
          <cell r="G2103" t="str">
            <v>443.30</v>
          </cell>
          <cell r="H2103">
            <v>443.3</v>
          </cell>
          <cell r="I2103">
            <v>0</v>
          </cell>
          <cell r="J2103">
            <v>0</v>
          </cell>
          <cell r="K2103">
            <v>0</v>
          </cell>
          <cell r="L2103">
            <v>0</v>
          </cell>
          <cell r="M2103">
            <v>0</v>
          </cell>
          <cell r="N2103">
            <v>0</v>
          </cell>
          <cell r="O2103">
            <v>0</v>
          </cell>
          <cell r="P2103">
            <v>0</v>
          </cell>
          <cell r="Q2103">
            <v>0</v>
          </cell>
          <cell r="R2103">
            <v>0</v>
          </cell>
          <cell r="S2103">
            <v>0</v>
          </cell>
          <cell r="T2103">
            <v>0</v>
          </cell>
          <cell r="U2103">
            <v>0</v>
          </cell>
          <cell r="V2103">
            <v>0</v>
          </cell>
          <cell r="W2103">
            <v>0</v>
          </cell>
          <cell r="X2103">
            <v>0</v>
          </cell>
          <cell r="Y2103">
            <v>0</v>
          </cell>
          <cell r="Z2103">
            <v>0</v>
          </cell>
          <cell r="AA2103">
            <v>0</v>
          </cell>
          <cell r="AB2103">
            <v>0</v>
          </cell>
          <cell r="AC2103">
            <v>0</v>
          </cell>
          <cell r="AD2103">
            <v>0</v>
          </cell>
          <cell r="AE2103">
            <v>0</v>
          </cell>
          <cell r="AF2103">
            <v>0</v>
          </cell>
          <cell r="AG2103">
            <v>0</v>
          </cell>
          <cell r="AH2103">
            <v>0</v>
          </cell>
          <cell r="AI2103">
            <v>0</v>
          </cell>
          <cell r="AJ2103" t="str">
            <v>N</v>
          </cell>
        </row>
        <row r="2104">
          <cell r="A2104" t="str">
            <v>20-14-a</v>
          </cell>
          <cell r="B2104" t="str">
            <v>Fixing pipe outlet, including backfilling of earth &amp; puddling : Portion under bank</v>
          </cell>
          <cell r="C2104" t="str">
            <v>Rft</v>
          </cell>
          <cell r="D2104" t="str">
            <v>89.09</v>
          </cell>
          <cell r="E2104" t="str">
            <v>100.81</v>
          </cell>
          <cell r="F2104" t="str">
            <v>m</v>
          </cell>
          <cell r="G2104" t="str">
            <v>292.28</v>
          </cell>
          <cell r="H2104">
            <v>330.73</v>
          </cell>
          <cell r="I2104">
            <v>0</v>
          </cell>
          <cell r="J2104">
            <v>0</v>
          </cell>
          <cell r="K2104">
            <v>1.7000000000000001E-2</v>
          </cell>
          <cell r="L2104" t="str">
            <v>Bags</v>
          </cell>
          <cell r="M2104">
            <v>5.6000000000000001E-2</v>
          </cell>
          <cell r="N2104" t="str">
            <v>Bags</v>
          </cell>
          <cell r="O2104">
            <v>0</v>
          </cell>
          <cell r="P2104">
            <v>0</v>
          </cell>
          <cell r="Q2104">
            <v>0</v>
          </cell>
          <cell r="R2104">
            <v>0</v>
          </cell>
          <cell r="S2104">
            <v>0</v>
          </cell>
          <cell r="T2104">
            <v>0</v>
          </cell>
          <cell r="U2104">
            <v>0</v>
          </cell>
          <cell r="V2104">
            <v>0</v>
          </cell>
          <cell r="W2104">
            <v>0</v>
          </cell>
          <cell r="X2104">
            <v>0</v>
          </cell>
          <cell r="Y2104">
            <v>0</v>
          </cell>
          <cell r="Z2104">
            <v>0</v>
          </cell>
          <cell r="AA2104">
            <v>0</v>
          </cell>
          <cell r="AB2104">
            <v>0</v>
          </cell>
          <cell r="AC2104">
            <v>0</v>
          </cell>
          <cell r="AD2104">
            <v>0</v>
          </cell>
          <cell r="AE2104">
            <v>0</v>
          </cell>
          <cell r="AF2104">
            <v>0</v>
          </cell>
          <cell r="AG2104">
            <v>0</v>
          </cell>
          <cell r="AH2104">
            <v>0</v>
          </cell>
          <cell r="AI2104">
            <v>7.3000000000000009E-2</v>
          </cell>
          <cell r="AJ2104" t="str">
            <v>Y</v>
          </cell>
        </row>
        <row r="2105">
          <cell r="A2105" t="str">
            <v>20-14-b</v>
          </cell>
          <cell r="B2105" t="str">
            <v>Fixing pipe outlet, including backfilling of earth &amp; puddling : Portion under road, beyond bank</v>
          </cell>
          <cell r="C2105" t="str">
            <v>Rft</v>
          </cell>
          <cell r="D2105" t="str">
            <v>40.64</v>
          </cell>
          <cell r="E2105" t="str">
            <v>52.36</v>
          </cell>
          <cell r="F2105" t="str">
            <v>m</v>
          </cell>
          <cell r="G2105" t="str">
            <v>133.33</v>
          </cell>
          <cell r="H2105">
            <v>171.79</v>
          </cell>
          <cell r="I2105">
            <v>0</v>
          </cell>
          <cell r="J2105">
            <v>0</v>
          </cell>
          <cell r="K2105">
            <v>1.7000000000000001E-2</v>
          </cell>
          <cell r="L2105" t="str">
            <v>Bags</v>
          </cell>
          <cell r="M2105">
            <v>5.6000000000000001E-2</v>
          </cell>
          <cell r="N2105" t="str">
            <v>Bags</v>
          </cell>
          <cell r="O2105">
            <v>0</v>
          </cell>
          <cell r="P2105">
            <v>0</v>
          </cell>
          <cell r="Q2105">
            <v>0</v>
          </cell>
          <cell r="R2105">
            <v>0</v>
          </cell>
          <cell r="S2105">
            <v>0</v>
          </cell>
          <cell r="T2105">
            <v>0</v>
          </cell>
          <cell r="U2105">
            <v>0</v>
          </cell>
          <cell r="V2105">
            <v>0</v>
          </cell>
          <cell r="W2105">
            <v>0</v>
          </cell>
          <cell r="X2105">
            <v>0</v>
          </cell>
          <cell r="Y2105">
            <v>0</v>
          </cell>
          <cell r="Z2105">
            <v>0</v>
          </cell>
          <cell r="AA2105">
            <v>0</v>
          </cell>
          <cell r="AB2105">
            <v>0</v>
          </cell>
          <cell r="AC2105">
            <v>0</v>
          </cell>
          <cell r="AD2105">
            <v>0</v>
          </cell>
          <cell r="AE2105">
            <v>0</v>
          </cell>
          <cell r="AF2105">
            <v>0</v>
          </cell>
          <cell r="AG2105">
            <v>0</v>
          </cell>
          <cell r="AH2105">
            <v>0</v>
          </cell>
          <cell r="AI2105">
            <v>7.3000000000000009E-2</v>
          </cell>
          <cell r="AJ2105" t="str">
            <v>Y</v>
          </cell>
        </row>
        <row r="2106">
          <cell r="A2106" t="str">
            <v>20-15-a</v>
          </cell>
          <cell r="B2106" t="str">
            <v>Removing pipe outlet,refilling earth &amp; puddling Portion under bank</v>
          </cell>
          <cell r="C2106" t="str">
            <v>Rft</v>
          </cell>
          <cell r="D2106" t="str">
            <v>72.38</v>
          </cell>
          <cell r="E2106" t="str">
            <v>72.38</v>
          </cell>
          <cell r="F2106" t="str">
            <v>m</v>
          </cell>
          <cell r="G2106" t="str">
            <v>237.46</v>
          </cell>
          <cell r="H2106">
            <v>237.46</v>
          </cell>
          <cell r="I2106">
            <v>0</v>
          </cell>
          <cell r="J2106">
            <v>0</v>
          </cell>
          <cell r="K2106">
            <v>0</v>
          </cell>
          <cell r="L2106">
            <v>0</v>
          </cell>
          <cell r="M2106">
            <v>0</v>
          </cell>
          <cell r="N2106">
            <v>0</v>
          </cell>
          <cell r="O2106">
            <v>0</v>
          </cell>
          <cell r="P2106">
            <v>0</v>
          </cell>
          <cell r="Q2106">
            <v>0</v>
          </cell>
          <cell r="R2106">
            <v>0</v>
          </cell>
          <cell r="S2106">
            <v>0</v>
          </cell>
          <cell r="T2106">
            <v>0</v>
          </cell>
          <cell r="U2106">
            <v>0</v>
          </cell>
          <cell r="V2106">
            <v>0</v>
          </cell>
          <cell r="W2106">
            <v>0</v>
          </cell>
          <cell r="X2106">
            <v>0</v>
          </cell>
          <cell r="Y2106">
            <v>0</v>
          </cell>
          <cell r="Z2106">
            <v>0</v>
          </cell>
          <cell r="AA2106">
            <v>0</v>
          </cell>
          <cell r="AB2106">
            <v>0</v>
          </cell>
          <cell r="AC2106">
            <v>0</v>
          </cell>
          <cell r="AD2106">
            <v>0</v>
          </cell>
          <cell r="AE2106">
            <v>0</v>
          </cell>
          <cell r="AF2106">
            <v>0</v>
          </cell>
          <cell r="AG2106">
            <v>0</v>
          </cell>
          <cell r="AH2106">
            <v>0</v>
          </cell>
          <cell r="AI2106">
            <v>0</v>
          </cell>
          <cell r="AJ2106" t="str">
            <v>N</v>
          </cell>
        </row>
        <row r="2107">
          <cell r="A2107" t="str">
            <v>20-15-b</v>
          </cell>
          <cell r="B2107" t="str">
            <v>Removing pipe outlet,refilling earth &amp; puddling Portion under road, beyond</v>
          </cell>
          <cell r="C2107" t="str">
            <v>Rft</v>
          </cell>
          <cell r="D2107" t="str">
            <v>27.13</v>
          </cell>
          <cell r="E2107" t="str">
            <v>27.13</v>
          </cell>
          <cell r="F2107" t="str">
            <v>m</v>
          </cell>
          <cell r="G2107" t="str">
            <v>88.99</v>
          </cell>
          <cell r="H2107">
            <v>88.99</v>
          </cell>
          <cell r="I2107">
            <v>0</v>
          </cell>
          <cell r="J2107">
            <v>0</v>
          </cell>
          <cell r="K2107">
            <v>0</v>
          </cell>
          <cell r="L2107">
            <v>0</v>
          </cell>
          <cell r="M2107">
            <v>0</v>
          </cell>
          <cell r="N2107">
            <v>0</v>
          </cell>
          <cell r="O2107">
            <v>0</v>
          </cell>
          <cell r="P2107">
            <v>0</v>
          </cell>
          <cell r="Q2107">
            <v>0</v>
          </cell>
          <cell r="R2107">
            <v>0</v>
          </cell>
          <cell r="S2107">
            <v>0</v>
          </cell>
          <cell r="T2107">
            <v>0</v>
          </cell>
          <cell r="U2107">
            <v>0</v>
          </cell>
          <cell r="V2107">
            <v>0</v>
          </cell>
          <cell r="W2107">
            <v>0</v>
          </cell>
          <cell r="X2107">
            <v>0</v>
          </cell>
          <cell r="Y2107">
            <v>0</v>
          </cell>
          <cell r="Z2107">
            <v>0</v>
          </cell>
          <cell r="AA2107">
            <v>0</v>
          </cell>
          <cell r="AB2107">
            <v>0</v>
          </cell>
          <cell r="AC2107">
            <v>0</v>
          </cell>
          <cell r="AD2107">
            <v>0</v>
          </cell>
          <cell r="AE2107">
            <v>0</v>
          </cell>
          <cell r="AF2107">
            <v>0</v>
          </cell>
          <cell r="AG2107">
            <v>0</v>
          </cell>
          <cell r="AH2107">
            <v>0</v>
          </cell>
          <cell r="AI2107">
            <v>0</v>
          </cell>
          <cell r="AJ2107" t="str">
            <v>N</v>
          </cell>
        </row>
        <row r="2108">
          <cell r="A2108" t="str">
            <v>20-16-a</v>
          </cell>
          <cell r="B2108" t="str">
            <v>Changing pipe outlets by removing one pipe &amp; replacing : Portion under bank</v>
          </cell>
          <cell r="C2108" t="str">
            <v>Rft</v>
          </cell>
          <cell r="D2108" t="str">
            <v>104.02</v>
          </cell>
          <cell r="E2108" t="str">
            <v>115.74</v>
          </cell>
          <cell r="F2108" t="str">
            <v>m</v>
          </cell>
          <cell r="G2108" t="str">
            <v>341.27</v>
          </cell>
          <cell r="H2108">
            <v>379.73</v>
          </cell>
          <cell r="I2108">
            <v>0</v>
          </cell>
          <cell r="J2108">
            <v>0</v>
          </cell>
          <cell r="K2108">
            <v>1.7000000000000001E-2</v>
          </cell>
          <cell r="L2108" t="str">
            <v>Bags</v>
          </cell>
          <cell r="M2108">
            <v>5.6000000000000001E-2</v>
          </cell>
          <cell r="N2108" t="str">
            <v>Bags</v>
          </cell>
          <cell r="O2108">
            <v>0</v>
          </cell>
          <cell r="P2108">
            <v>0</v>
          </cell>
          <cell r="Q2108">
            <v>0</v>
          </cell>
          <cell r="R2108">
            <v>0</v>
          </cell>
          <cell r="S2108">
            <v>0</v>
          </cell>
          <cell r="T2108">
            <v>0</v>
          </cell>
          <cell r="U2108">
            <v>0</v>
          </cell>
          <cell r="V2108">
            <v>0</v>
          </cell>
          <cell r="W2108">
            <v>0</v>
          </cell>
          <cell r="X2108">
            <v>0</v>
          </cell>
          <cell r="Y2108">
            <v>0</v>
          </cell>
          <cell r="Z2108">
            <v>0</v>
          </cell>
          <cell r="AA2108">
            <v>0</v>
          </cell>
          <cell r="AB2108">
            <v>0</v>
          </cell>
          <cell r="AC2108">
            <v>0</v>
          </cell>
          <cell r="AD2108">
            <v>0</v>
          </cell>
          <cell r="AE2108">
            <v>0</v>
          </cell>
          <cell r="AF2108">
            <v>0</v>
          </cell>
          <cell r="AG2108">
            <v>0</v>
          </cell>
          <cell r="AH2108">
            <v>0</v>
          </cell>
          <cell r="AI2108">
            <v>7.3000000000000009E-2</v>
          </cell>
          <cell r="AJ2108" t="str">
            <v>Y</v>
          </cell>
        </row>
        <row r="2109">
          <cell r="A2109" t="str">
            <v>20-16-b</v>
          </cell>
          <cell r="B2109" t="str">
            <v>Changing pipe outlets by removing one pipe &amp; replacing : Portion under road, beyond</v>
          </cell>
          <cell r="C2109" t="str">
            <v>Rft</v>
          </cell>
          <cell r="D2109" t="str">
            <v>51.89</v>
          </cell>
          <cell r="E2109" t="str">
            <v>63.61</v>
          </cell>
          <cell r="F2109" t="str">
            <v>m</v>
          </cell>
          <cell r="G2109" t="str">
            <v>170.23</v>
          </cell>
          <cell r="H2109">
            <v>208.69</v>
          </cell>
          <cell r="I2109">
            <v>0</v>
          </cell>
          <cell r="J2109">
            <v>0</v>
          </cell>
          <cell r="K2109">
            <v>1.7000000000000001E-2</v>
          </cell>
          <cell r="L2109" t="str">
            <v>Bags</v>
          </cell>
          <cell r="M2109">
            <v>5.6000000000000001E-2</v>
          </cell>
          <cell r="N2109" t="str">
            <v>Bags</v>
          </cell>
          <cell r="O2109">
            <v>0</v>
          </cell>
          <cell r="P2109">
            <v>0</v>
          </cell>
          <cell r="Q2109">
            <v>0</v>
          </cell>
          <cell r="R2109">
            <v>0</v>
          </cell>
          <cell r="S2109">
            <v>0</v>
          </cell>
          <cell r="T2109">
            <v>0</v>
          </cell>
          <cell r="U2109">
            <v>0</v>
          </cell>
          <cell r="V2109">
            <v>0</v>
          </cell>
          <cell r="W2109">
            <v>0</v>
          </cell>
          <cell r="X2109">
            <v>0</v>
          </cell>
          <cell r="Y2109">
            <v>0</v>
          </cell>
          <cell r="Z2109">
            <v>0</v>
          </cell>
          <cell r="AA2109">
            <v>0</v>
          </cell>
          <cell r="AB2109">
            <v>0</v>
          </cell>
          <cell r="AC2109">
            <v>0</v>
          </cell>
          <cell r="AD2109">
            <v>0</v>
          </cell>
          <cell r="AE2109">
            <v>0</v>
          </cell>
          <cell r="AF2109">
            <v>0</v>
          </cell>
          <cell r="AG2109">
            <v>0</v>
          </cell>
          <cell r="AH2109">
            <v>0</v>
          </cell>
          <cell r="AI2109">
            <v>7.3000000000000009E-2</v>
          </cell>
          <cell r="AJ2109" t="str">
            <v>Y</v>
          </cell>
        </row>
        <row r="2110">
          <cell r="A2110" t="str">
            <v>21-01-a-01</v>
          </cell>
          <cell r="B2110" t="str">
            <v>Excavate well in dry &amp; dispose of soil within 50m in ordinary soil or sand : Upto 1.5 m depth</v>
          </cell>
          <cell r="C2110" t="str">
            <v>100 Cft</v>
          </cell>
          <cell r="D2110" t="str">
            <v>321.98</v>
          </cell>
          <cell r="E2110" t="str">
            <v>321.98</v>
          </cell>
          <cell r="F2110" t="str">
            <v>m3</v>
          </cell>
          <cell r="G2110" t="str">
            <v>113.71</v>
          </cell>
          <cell r="H2110">
            <v>113.71</v>
          </cell>
          <cell r="I2110">
            <v>0</v>
          </cell>
          <cell r="J2110">
            <v>0</v>
          </cell>
          <cell r="K2110">
            <v>0</v>
          </cell>
          <cell r="L2110">
            <v>0</v>
          </cell>
          <cell r="M2110">
            <v>0</v>
          </cell>
          <cell r="N2110">
            <v>0</v>
          </cell>
          <cell r="O2110">
            <v>0</v>
          </cell>
          <cell r="P2110">
            <v>0</v>
          </cell>
          <cell r="Q2110">
            <v>0</v>
          </cell>
          <cell r="R2110">
            <v>0</v>
          </cell>
          <cell r="S2110">
            <v>0</v>
          </cell>
          <cell r="T2110">
            <v>0</v>
          </cell>
          <cell r="U2110">
            <v>0</v>
          </cell>
          <cell r="V2110">
            <v>0</v>
          </cell>
          <cell r="W2110">
            <v>0</v>
          </cell>
          <cell r="X2110">
            <v>0</v>
          </cell>
          <cell r="Y2110">
            <v>0</v>
          </cell>
          <cell r="Z2110">
            <v>0</v>
          </cell>
          <cell r="AA2110">
            <v>0</v>
          </cell>
          <cell r="AB2110">
            <v>0</v>
          </cell>
          <cell r="AC2110">
            <v>0</v>
          </cell>
          <cell r="AD2110">
            <v>0</v>
          </cell>
          <cell r="AE2110">
            <v>0</v>
          </cell>
          <cell r="AF2110">
            <v>0</v>
          </cell>
          <cell r="AG2110">
            <v>0</v>
          </cell>
          <cell r="AH2110">
            <v>0</v>
          </cell>
          <cell r="AI2110">
            <v>0</v>
          </cell>
          <cell r="AJ2110" t="str">
            <v>N</v>
          </cell>
        </row>
        <row r="2111">
          <cell r="A2111" t="str">
            <v>21-01-a-02</v>
          </cell>
          <cell r="B2111" t="str">
            <v>Excavate well in dry &amp; dispose of soil within 50m in ordinary soil or sand : 1.5 to 3 m depth</v>
          </cell>
          <cell r="C2111" t="str">
            <v>100 Cft</v>
          </cell>
          <cell r="D2111" t="str">
            <v>336.73</v>
          </cell>
          <cell r="E2111" t="str">
            <v>336.73</v>
          </cell>
          <cell r="F2111" t="str">
            <v>m3</v>
          </cell>
          <cell r="G2111" t="str">
            <v>118.92</v>
          </cell>
          <cell r="H2111">
            <v>118.92</v>
          </cell>
          <cell r="I2111">
            <v>0</v>
          </cell>
          <cell r="J2111">
            <v>0</v>
          </cell>
          <cell r="K2111">
            <v>0</v>
          </cell>
          <cell r="L2111">
            <v>0</v>
          </cell>
          <cell r="M2111">
            <v>0</v>
          </cell>
          <cell r="N2111">
            <v>0</v>
          </cell>
          <cell r="O2111">
            <v>0</v>
          </cell>
          <cell r="P2111">
            <v>0</v>
          </cell>
          <cell r="Q2111">
            <v>0</v>
          </cell>
          <cell r="R2111">
            <v>0</v>
          </cell>
          <cell r="S2111">
            <v>0</v>
          </cell>
          <cell r="T2111">
            <v>0</v>
          </cell>
          <cell r="U2111">
            <v>0</v>
          </cell>
          <cell r="V2111">
            <v>0</v>
          </cell>
          <cell r="W2111">
            <v>0</v>
          </cell>
          <cell r="X2111">
            <v>0</v>
          </cell>
          <cell r="Y2111">
            <v>0</v>
          </cell>
          <cell r="Z2111">
            <v>0</v>
          </cell>
          <cell r="AA2111">
            <v>0</v>
          </cell>
          <cell r="AB2111">
            <v>0</v>
          </cell>
          <cell r="AC2111">
            <v>0</v>
          </cell>
          <cell r="AD2111">
            <v>0</v>
          </cell>
          <cell r="AE2111">
            <v>0</v>
          </cell>
          <cell r="AF2111">
            <v>0</v>
          </cell>
          <cell r="AG2111">
            <v>0</v>
          </cell>
          <cell r="AH2111">
            <v>0</v>
          </cell>
          <cell r="AI2111">
            <v>0</v>
          </cell>
          <cell r="AJ2111" t="str">
            <v>N</v>
          </cell>
        </row>
        <row r="2112">
          <cell r="A2112" t="str">
            <v>21-01-a-03</v>
          </cell>
          <cell r="B2112" t="str">
            <v>Excavate well in dry &amp; dispose of soil within 50m in ordinary soil or sand : 3 to 4.5 m depth</v>
          </cell>
          <cell r="C2112" t="str">
            <v>100 Cft</v>
          </cell>
          <cell r="D2112" t="str">
            <v>379.75</v>
          </cell>
          <cell r="E2112" t="str">
            <v>379.75</v>
          </cell>
          <cell r="F2112" t="str">
            <v>m3</v>
          </cell>
          <cell r="G2112" t="str">
            <v>134.11</v>
          </cell>
          <cell r="H2112">
            <v>134.11000000000001</v>
          </cell>
          <cell r="I2112">
            <v>0</v>
          </cell>
          <cell r="J2112">
            <v>0</v>
          </cell>
          <cell r="K2112">
            <v>0</v>
          </cell>
          <cell r="L2112">
            <v>0</v>
          </cell>
          <cell r="M2112">
            <v>0</v>
          </cell>
          <cell r="N2112">
            <v>0</v>
          </cell>
          <cell r="O2112">
            <v>0</v>
          </cell>
          <cell r="P2112">
            <v>0</v>
          </cell>
          <cell r="Q2112">
            <v>0</v>
          </cell>
          <cell r="R2112">
            <v>0</v>
          </cell>
          <cell r="S2112">
            <v>0</v>
          </cell>
          <cell r="T2112">
            <v>0</v>
          </cell>
          <cell r="U2112">
            <v>0</v>
          </cell>
          <cell r="V2112">
            <v>0</v>
          </cell>
          <cell r="W2112">
            <v>0</v>
          </cell>
          <cell r="X2112">
            <v>0</v>
          </cell>
          <cell r="Y2112">
            <v>0</v>
          </cell>
          <cell r="Z2112">
            <v>0</v>
          </cell>
          <cell r="AA2112">
            <v>0</v>
          </cell>
          <cell r="AB2112">
            <v>0</v>
          </cell>
          <cell r="AC2112">
            <v>0</v>
          </cell>
          <cell r="AD2112">
            <v>0</v>
          </cell>
          <cell r="AE2112">
            <v>0</v>
          </cell>
          <cell r="AF2112">
            <v>0</v>
          </cell>
          <cell r="AG2112">
            <v>0</v>
          </cell>
          <cell r="AH2112">
            <v>0</v>
          </cell>
          <cell r="AI2112">
            <v>0</v>
          </cell>
          <cell r="AJ2112" t="str">
            <v>N</v>
          </cell>
        </row>
        <row r="2113">
          <cell r="A2113" t="str">
            <v>21-01-a-04</v>
          </cell>
          <cell r="B2113" t="str">
            <v>Excavate well in dry &amp; dispose of soil within 50m in ordinary soil or sand : 4.5 to 6 m depth</v>
          </cell>
          <cell r="C2113" t="str">
            <v>100 Cft</v>
          </cell>
          <cell r="D2113" t="str">
            <v>433.82</v>
          </cell>
          <cell r="E2113" t="str">
            <v>433.82</v>
          </cell>
          <cell r="F2113" t="str">
            <v>m3</v>
          </cell>
          <cell r="G2113" t="str">
            <v>153.20</v>
          </cell>
          <cell r="H2113">
            <v>153.19999999999999</v>
          </cell>
          <cell r="I2113">
            <v>0</v>
          </cell>
          <cell r="J2113">
            <v>0</v>
          </cell>
          <cell r="K2113">
            <v>0</v>
          </cell>
          <cell r="L2113">
            <v>0</v>
          </cell>
          <cell r="M2113">
            <v>0</v>
          </cell>
          <cell r="N2113">
            <v>0</v>
          </cell>
          <cell r="O2113">
            <v>0</v>
          </cell>
          <cell r="P2113">
            <v>0</v>
          </cell>
          <cell r="Q2113">
            <v>0</v>
          </cell>
          <cell r="R2113">
            <v>0</v>
          </cell>
          <cell r="S2113">
            <v>0</v>
          </cell>
          <cell r="T2113">
            <v>0</v>
          </cell>
          <cell r="U2113">
            <v>0</v>
          </cell>
          <cell r="V2113">
            <v>0</v>
          </cell>
          <cell r="W2113">
            <v>0</v>
          </cell>
          <cell r="X2113">
            <v>0</v>
          </cell>
          <cell r="Y2113">
            <v>0</v>
          </cell>
          <cell r="Z2113">
            <v>0</v>
          </cell>
          <cell r="AA2113">
            <v>0</v>
          </cell>
          <cell r="AB2113">
            <v>0</v>
          </cell>
          <cell r="AC2113">
            <v>0</v>
          </cell>
          <cell r="AD2113">
            <v>0</v>
          </cell>
          <cell r="AE2113">
            <v>0</v>
          </cell>
          <cell r="AF2113">
            <v>0</v>
          </cell>
          <cell r="AG2113">
            <v>0</v>
          </cell>
          <cell r="AH2113">
            <v>0</v>
          </cell>
          <cell r="AI2113">
            <v>0</v>
          </cell>
          <cell r="AJ2113" t="str">
            <v>N</v>
          </cell>
        </row>
        <row r="2114">
          <cell r="A2114" t="str">
            <v>21-01-b-01</v>
          </cell>
          <cell r="B2114" t="str">
            <v>Excavate well in dry &amp; dispose of soil within 50m in hard soil : Upto 1.5 m depth</v>
          </cell>
          <cell r="C2114" t="str">
            <v>100 Cft</v>
          </cell>
          <cell r="D2114" t="str">
            <v>393.26</v>
          </cell>
          <cell r="E2114" t="str">
            <v>393.26</v>
          </cell>
          <cell r="F2114" t="str">
            <v>m3</v>
          </cell>
          <cell r="G2114" t="str">
            <v>138.88</v>
          </cell>
          <cell r="H2114">
            <v>138.88</v>
          </cell>
          <cell r="I2114">
            <v>0</v>
          </cell>
          <cell r="J2114">
            <v>0</v>
          </cell>
          <cell r="K2114">
            <v>0</v>
          </cell>
          <cell r="L2114">
            <v>0</v>
          </cell>
          <cell r="M2114">
            <v>0</v>
          </cell>
          <cell r="N2114">
            <v>0</v>
          </cell>
          <cell r="O2114">
            <v>0</v>
          </cell>
          <cell r="P2114">
            <v>0</v>
          </cell>
          <cell r="Q2114">
            <v>0</v>
          </cell>
          <cell r="R2114">
            <v>0</v>
          </cell>
          <cell r="S2114">
            <v>0</v>
          </cell>
          <cell r="T2114">
            <v>0</v>
          </cell>
          <cell r="U2114">
            <v>0</v>
          </cell>
          <cell r="V2114">
            <v>0</v>
          </cell>
          <cell r="W2114">
            <v>0</v>
          </cell>
          <cell r="X2114">
            <v>0</v>
          </cell>
          <cell r="Y2114">
            <v>0</v>
          </cell>
          <cell r="Z2114">
            <v>0</v>
          </cell>
          <cell r="AA2114">
            <v>0</v>
          </cell>
          <cell r="AB2114">
            <v>0</v>
          </cell>
          <cell r="AC2114">
            <v>0</v>
          </cell>
          <cell r="AD2114">
            <v>0</v>
          </cell>
          <cell r="AE2114">
            <v>0</v>
          </cell>
          <cell r="AF2114">
            <v>0</v>
          </cell>
          <cell r="AG2114">
            <v>0</v>
          </cell>
          <cell r="AH2114">
            <v>0</v>
          </cell>
          <cell r="AI2114">
            <v>0</v>
          </cell>
          <cell r="AJ2114" t="str">
            <v>N</v>
          </cell>
        </row>
        <row r="2115">
          <cell r="A2115" t="str">
            <v>21-01-b-02</v>
          </cell>
          <cell r="B2115" t="str">
            <v>Excavate well in dry &amp; dispose of soil within 50m in hard soil : Above 1.5 to 3 m depth</v>
          </cell>
          <cell r="C2115" t="str">
            <v>100 Cft</v>
          </cell>
          <cell r="D2115" t="str">
            <v>410.47</v>
          </cell>
          <cell r="E2115" t="str">
            <v>410.47</v>
          </cell>
          <cell r="F2115" t="str">
            <v>m3</v>
          </cell>
          <cell r="G2115" t="str">
            <v>144.96</v>
          </cell>
          <cell r="H2115">
            <v>144.96</v>
          </cell>
          <cell r="I2115">
            <v>0</v>
          </cell>
          <cell r="J2115">
            <v>0</v>
          </cell>
          <cell r="K2115">
            <v>0</v>
          </cell>
          <cell r="L2115">
            <v>0</v>
          </cell>
          <cell r="M2115">
            <v>0</v>
          </cell>
          <cell r="N2115">
            <v>0</v>
          </cell>
          <cell r="O2115">
            <v>0</v>
          </cell>
          <cell r="P2115">
            <v>0</v>
          </cell>
          <cell r="Q2115">
            <v>0</v>
          </cell>
          <cell r="R2115">
            <v>0</v>
          </cell>
          <cell r="S2115">
            <v>0</v>
          </cell>
          <cell r="T2115">
            <v>0</v>
          </cell>
          <cell r="U2115">
            <v>0</v>
          </cell>
          <cell r="V2115">
            <v>0</v>
          </cell>
          <cell r="W2115">
            <v>0</v>
          </cell>
          <cell r="X2115">
            <v>0</v>
          </cell>
          <cell r="Y2115">
            <v>0</v>
          </cell>
          <cell r="Z2115">
            <v>0</v>
          </cell>
          <cell r="AA2115">
            <v>0</v>
          </cell>
          <cell r="AB2115">
            <v>0</v>
          </cell>
          <cell r="AC2115">
            <v>0</v>
          </cell>
          <cell r="AD2115">
            <v>0</v>
          </cell>
          <cell r="AE2115">
            <v>0</v>
          </cell>
          <cell r="AF2115">
            <v>0</v>
          </cell>
          <cell r="AG2115">
            <v>0</v>
          </cell>
          <cell r="AH2115">
            <v>0</v>
          </cell>
          <cell r="AI2115">
            <v>0</v>
          </cell>
          <cell r="AJ2115" t="str">
            <v>N</v>
          </cell>
        </row>
        <row r="2116">
          <cell r="A2116" t="str">
            <v>21-01-b-03</v>
          </cell>
          <cell r="B2116" t="str">
            <v>Excavate well in dry &amp; dispose of soil within 50m in hard soil : Above 3 to 4.5 m depth</v>
          </cell>
          <cell r="C2116" t="str">
            <v>100 Cft</v>
          </cell>
          <cell r="D2116" t="str">
            <v>448.57</v>
          </cell>
          <cell r="E2116" t="str">
            <v>448.57</v>
          </cell>
          <cell r="F2116" t="str">
            <v>m3</v>
          </cell>
          <cell r="G2116" t="str">
            <v>158.41</v>
          </cell>
          <cell r="H2116">
            <v>158.41</v>
          </cell>
          <cell r="I2116">
            <v>0</v>
          </cell>
          <cell r="J2116">
            <v>0</v>
          </cell>
          <cell r="K2116">
            <v>0</v>
          </cell>
          <cell r="L2116">
            <v>0</v>
          </cell>
          <cell r="M2116">
            <v>0</v>
          </cell>
          <cell r="N2116">
            <v>0</v>
          </cell>
          <cell r="O2116">
            <v>0</v>
          </cell>
          <cell r="P2116">
            <v>0</v>
          </cell>
          <cell r="Q2116">
            <v>0</v>
          </cell>
          <cell r="R2116">
            <v>0</v>
          </cell>
          <cell r="S2116">
            <v>0</v>
          </cell>
          <cell r="T2116">
            <v>0</v>
          </cell>
          <cell r="U2116">
            <v>0</v>
          </cell>
          <cell r="V2116">
            <v>0</v>
          </cell>
          <cell r="W2116">
            <v>0</v>
          </cell>
          <cell r="X2116">
            <v>0</v>
          </cell>
          <cell r="Y2116">
            <v>0</v>
          </cell>
          <cell r="Z2116">
            <v>0</v>
          </cell>
          <cell r="AA2116">
            <v>0</v>
          </cell>
          <cell r="AB2116">
            <v>0</v>
          </cell>
          <cell r="AC2116">
            <v>0</v>
          </cell>
          <cell r="AD2116">
            <v>0</v>
          </cell>
          <cell r="AE2116">
            <v>0</v>
          </cell>
          <cell r="AF2116">
            <v>0</v>
          </cell>
          <cell r="AG2116">
            <v>0</v>
          </cell>
          <cell r="AH2116">
            <v>0</v>
          </cell>
          <cell r="AI2116">
            <v>0</v>
          </cell>
          <cell r="AJ2116" t="str">
            <v>N</v>
          </cell>
        </row>
        <row r="2117">
          <cell r="A2117" t="str">
            <v>21-01-b-04</v>
          </cell>
          <cell r="B2117" t="str">
            <v>Excavate well in dry &amp; dispose of soil within 50m in hard soil : Above 4.5 to 6 m depth</v>
          </cell>
          <cell r="C2117" t="str">
            <v>100 Cft</v>
          </cell>
          <cell r="D2117" t="str">
            <v>505.10</v>
          </cell>
          <cell r="E2117" t="str">
            <v>505.10</v>
          </cell>
          <cell r="F2117" t="str">
            <v>m3</v>
          </cell>
          <cell r="G2117" t="str">
            <v>178.37</v>
          </cell>
          <cell r="H2117">
            <v>178.37</v>
          </cell>
          <cell r="I2117">
            <v>0</v>
          </cell>
          <cell r="J2117">
            <v>0</v>
          </cell>
          <cell r="K2117">
            <v>0</v>
          </cell>
          <cell r="L2117">
            <v>0</v>
          </cell>
          <cell r="M2117">
            <v>0</v>
          </cell>
          <cell r="N2117">
            <v>0</v>
          </cell>
          <cell r="O2117">
            <v>0</v>
          </cell>
          <cell r="P2117">
            <v>0</v>
          </cell>
          <cell r="Q2117">
            <v>0</v>
          </cell>
          <cell r="R2117">
            <v>0</v>
          </cell>
          <cell r="S2117">
            <v>0</v>
          </cell>
          <cell r="T2117">
            <v>0</v>
          </cell>
          <cell r="U2117">
            <v>0</v>
          </cell>
          <cell r="V2117">
            <v>0</v>
          </cell>
          <cell r="W2117">
            <v>0</v>
          </cell>
          <cell r="X2117">
            <v>0</v>
          </cell>
          <cell r="Y2117">
            <v>0</v>
          </cell>
          <cell r="Z2117">
            <v>0</v>
          </cell>
          <cell r="AA2117">
            <v>0</v>
          </cell>
          <cell r="AB2117">
            <v>0</v>
          </cell>
          <cell r="AC2117">
            <v>0</v>
          </cell>
          <cell r="AD2117">
            <v>0</v>
          </cell>
          <cell r="AE2117">
            <v>0</v>
          </cell>
          <cell r="AF2117">
            <v>0</v>
          </cell>
          <cell r="AG2117">
            <v>0</v>
          </cell>
          <cell r="AH2117">
            <v>0</v>
          </cell>
          <cell r="AI2117">
            <v>0</v>
          </cell>
          <cell r="AJ2117" t="str">
            <v>N</v>
          </cell>
        </row>
        <row r="2118">
          <cell r="A2118" t="str">
            <v>21-01-c-01</v>
          </cell>
          <cell r="B2118" t="str">
            <v>Excavate well in dry &amp; dispose of soil within 50m in hard strata like shingle : Upto 1.5 m depth</v>
          </cell>
          <cell r="C2118" t="str">
            <v>100 Cft</v>
          </cell>
          <cell r="D2118" t="str">
            <v>846.75</v>
          </cell>
          <cell r="E2118" t="str">
            <v>846.75</v>
          </cell>
          <cell r="F2118" t="str">
            <v>m3</v>
          </cell>
          <cell r="G2118" t="str">
            <v>299.03</v>
          </cell>
          <cell r="H2118">
            <v>299.02999999999997</v>
          </cell>
          <cell r="I2118">
            <v>0</v>
          </cell>
          <cell r="J2118">
            <v>0</v>
          </cell>
          <cell r="K2118">
            <v>0</v>
          </cell>
          <cell r="L2118">
            <v>0</v>
          </cell>
          <cell r="M2118">
            <v>0</v>
          </cell>
          <cell r="N2118">
            <v>0</v>
          </cell>
          <cell r="O2118">
            <v>0</v>
          </cell>
          <cell r="P2118">
            <v>0</v>
          </cell>
          <cell r="Q2118">
            <v>0</v>
          </cell>
          <cell r="R2118">
            <v>0</v>
          </cell>
          <cell r="S2118">
            <v>0</v>
          </cell>
          <cell r="T2118">
            <v>0</v>
          </cell>
          <cell r="U2118">
            <v>0</v>
          </cell>
          <cell r="V2118">
            <v>0</v>
          </cell>
          <cell r="W2118">
            <v>0</v>
          </cell>
          <cell r="X2118">
            <v>0</v>
          </cell>
          <cell r="Y2118">
            <v>0</v>
          </cell>
          <cell r="Z2118">
            <v>0</v>
          </cell>
          <cell r="AA2118">
            <v>0</v>
          </cell>
          <cell r="AB2118">
            <v>0</v>
          </cell>
          <cell r="AC2118">
            <v>0</v>
          </cell>
          <cell r="AD2118">
            <v>0</v>
          </cell>
          <cell r="AE2118">
            <v>0</v>
          </cell>
          <cell r="AF2118">
            <v>0</v>
          </cell>
          <cell r="AG2118">
            <v>0</v>
          </cell>
          <cell r="AH2118">
            <v>0</v>
          </cell>
          <cell r="AI2118">
            <v>0</v>
          </cell>
          <cell r="AJ2118" t="str">
            <v>N</v>
          </cell>
        </row>
        <row r="2119">
          <cell r="A2119" t="str">
            <v>21-01-c-02</v>
          </cell>
          <cell r="B2119" t="str">
            <v>Excavate well in dry &amp; dispose of soil within 50m in hard strata like shingle :1.5 to 3 m depth</v>
          </cell>
          <cell r="C2119" t="str">
            <v>100 Cft</v>
          </cell>
          <cell r="D2119" t="str">
            <v>877.47</v>
          </cell>
          <cell r="E2119" t="str">
            <v>877.47</v>
          </cell>
          <cell r="F2119" t="str">
            <v>m3</v>
          </cell>
          <cell r="G2119" t="str">
            <v>309.88</v>
          </cell>
          <cell r="H2119">
            <v>309.88</v>
          </cell>
          <cell r="I2119">
            <v>0</v>
          </cell>
          <cell r="J2119">
            <v>0</v>
          </cell>
          <cell r="K2119">
            <v>0</v>
          </cell>
          <cell r="L2119">
            <v>0</v>
          </cell>
          <cell r="M2119">
            <v>0</v>
          </cell>
          <cell r="N2119">
            <v>0</v>
          </cell>
          <cell r="O2119">
            <v>0</v>
          </cell>
          <cell r="P2119">
            <v>0</v>
          </cell>
          <cell r="Q2119">
            <v>0</v>
          </cell>
          <cell r="R2119">
            <v>0</v>
          </cell>
          <cell r="S2119">
            <v>0</v>
          </cell>
          <cell r="T2119">
            <v>0</v>
          </cell>
          <cell r="U2119">
            <v>0</v>
          </cell>
          <cell r="V2119">
            <v>0</v>
          </cell>
          <cell r="W2119">
            <v>0</v>
          </cell>
          <cell r="X2119">
            <v>0</v>
          </cell>
          <cell r="Y2119">
            <v>0</v>
          </cell>
          <cell r="Z2119">
            <v>0</v>
          </cell>
          <cell r="AA2119">
            <v>0</v>
          </cell>
          <cell r="AB2119">
            <v>0</v>
          </cell>
          <cell r="AC2119">
            <v>0</v>
          </cell>
          <cell r="AD2119">
            <v>0</v>
          </cell>
          <cell r="AE2119">
            <v>0</v>
          </cell>
          <cell r="AF2119">
            <v>0</v>
          </cell>
          <cell r="AG2119">
            <v>0</v>
          </cell>
          <cell r="AH2119">
            <v>0</v>
          </cell>
          <cell r="AI2119">
            <v>0</v>
          </cell>
          <cell r="AJ2119" t="str">
            <v>N</v>
          </cell>
        </row>
        <row r="2120">
          <cell r="A2120" t="str">
            <v>21-01-c-03</v>
          </cell>
          <cell r="B2120" t="str">
            <v>Excavate well in dry &amp; dispose of soil within 50m in hard strata like shingle : 3 to 4.5 m depth</v>
          </cell>
          <cell r="C2120" t="str">
            <v>100 Cft</v>
          </cell>
          <cell r="D2120" t="str">
            <v>914.34</v>
          </cell>
          <cell r="E2120" t="str">
            <v>914.34</v>
          </cell>
          <cell r="F2120" t="str">
            <v>m3</v>
          </cell>
          <cell r="G2120" t="str">
            <v>322.90</v>
          </cell>
          <cell r="H2120">
            <v>322.89999999999998</v>
          </cell>
          <cell r="I2120">
            <v>0</v>
          </cell>
          <cell r="J2120">
            <v>0</v>
          </cell>
          <cell r="K2120">
            <v>0</v>
          </cell>
          <cell r="L2120">
            <v>0</v>
          </cell>
          <cell r="M2120">
            <v>0</v>
          </cell>
          <cell r="N2120">
            <v>0</v>
          </cell>
          <cell r="O2120">
            <v>0</v>
          </cell>
          <cell r="P2120">
            <v>0</v>
          </cell>
          <cell r="Q2120">
            <v>0</v>
          </cell>
          <cell r="R2120">
            <v>0</v>
          </cell>
          <cell r="S2120">
            <v>0</v>
          </cell>
          <cell r="T2120">
            <v>0</v>
          </cell>
          <cell r="U2120">
            <v>0</v>
          </cell>
          <cell r="V2120">
            <v>0</v>
          </cell>
          <cell r="W2120">
            <v>0</v>
          </cell>
          <cell r="X2120">
            <v>0</v>
          </cell>
          <cell r="Y2120">
            <v>0</v>
          </cell>
          <cell r="Z2120">
            <v>0</v>
          </cell>
          <cell r="AA2120">
            <v>0</v>
          </cell>
          <cell r="AB2120">
            <v>0</v>
          </cell>
          <cell r="AC2120">
            <v>0</v>
          </cell>
          <cell r="AD2120">
            <v>0</v>
          </cell>
          <cell r="AE2120">
            <v>0</v>
          </cell>
          <cell r="AF2120">
            <v>0</v>
          </cell>
          <cell r="AG2120">
            <v>0</v>
          </cell>
          <cell r="AH2120">
            <v>0</v>
          </cell>
          <cell r="AI2120">
            <v>0</v>
          </cell>
          <cell r="AJ2120" t="str">
            <v>N</v>
          </cell>
        </row>
        <row r="2121">
          <cell r="A2121" t="str">
            <v>21-01-c-04</v>
          </cell>
          <cell r="B2121" t="str">
            <v>Excavate well in dry &amp; dispose of soil within 50m in hard strata like shingle : 4.5 to 6 m depth</v>
          </cell>
          <cell r="C2121" t="str">
            <v>100 Cft</v>
          </cell>
          <cell r="D2121" t="str">
            <v>981.93</v>
          </cell>
          <cell r="E2121" t="str">
            <v>981.93</v>
          </cell>
          <cell r="F2121" t="str">
            <v>m3</v>
          </cell>
          <cell r="G2121" t="str">
            <v>346.77</v>
          </cell>
          <cell r="H2121">
            <v>346.77</v>
          </cell>
          <cell r="I2121">
            <v>0</v>
          </cell>
          <cell r="J2121">
            <v>0</v>
          </cell>
          <cell r="K2121">
            <v>0</v>
          </cell>
          <cell r="L2121">
            <v>0</v>
          </cell>
          <cell r="M2121">
            <v>0</v>
          </cell>
          <cell r="N2121">
            <v>0</v>
          </cell>
          <cell r="O2121">
            <v>0</v>
          </cell>
          <cell r="P2121">
            <v>0</v>
          </cell>
          <cell r="Q2121">
            <v>0</v>
          </cell>
          <cell r="R2121">
            <v>0</v>
          </cell>
          <cell r="S2121">
            <v>0</v>
          </cell>
          <cell r="T2121">
            <v>0</v>
          </cell>
          <cell r="U2121">
            <v>0</v>
          </cell>
          <cell r="V2121">
            <v>0</v>
          </cell>
          <cell r="W2121">
            <v>0</v>
          </cell>
          <cell r="X2121">
            <v>0</v>
          </cell>
          <cell r="Y2121">
            <v>0</v>
          </cell>
          <cell r="Z2121">
            <v>0</v>
          </cell>
          <cell r="AA2121">
            <v>0</v>
          </cell>
          <cell r="AB2121">
            <v>0</v>
          </cell>
          <cell r="AC2121">
            <v>0</v>
          </cell>
          <cell r="AD2121">
            <v>0</v>
          </cell>
          <cell r="AE2121">
            <v>0</v>
          </cell>
          <cell r="AF2121">
            <v>0</v>
          </cell>
          <cell r="AG2121">
            <v>0</v>
          </cell>
          <cell r="AH2121">
            <v>0</v>
          </cell>
          <cell r="AI2121">
            <v>0</v>
          </cell>
          <cell r="AJ2121" t="str">
            <v>N</v>
          </cell>
        </row>
        <row r="2122">
          <cell r="A2122" t="str">
            <v>21-02-a-01</v>
          </cell>
          <cell r="B2122" t="str">
            <v>Dry sinking of well &amp; disposal of soil within 50m in ordinary soil : 3 to 4.5 m depth</v>
          </cell>
          <cell r="C2122" t="str">
            <v>100 Cft</v>
          </cell>
          <cell r="D2122" t="str">
            <v>1,736.51</v>
          </cell>
          <cell r="E2122" t="str">
            <v>1,736.51</v>
          </cell>
          <cell r="F2122" t="str">
            <v>m3</v>
          </cell>
          <cell r="G2122" t="str">
            <v>613.24</v>
          </cell>
          <cell r="H2122">
            <v>613.24</v>
          </cell>
          <cell r="I2122">
            <v>0</v>
          </cell>
          <cell r="J2122">
            <v>0</v>
          </cell>
          <cell r="K2122">
            <v>0</v>
          </cell>
          <cell r="L2122">
            <v>0</v>
          </cell>
          <cell r="M2122">
            <v>0</v>
          </cell>
          <cell r="N2122">
            <v>0</v>
          </cell>
          <cell r="O2122">
            <v>0</v>
          </cell>
          <cell r="P2122">
            <v>0</v>
          </cell>
          <cell r="Q2122">
            <v>0</v>
          </cell>
          <cell r="R2122">
            <v>0</v>
          </cell>
          <cell r="S2122">
            <v>0</v>
          </cell>
          <cell r="T2122">
            <v>0</v>
          </cell>
          <cell r="U2122">
            <v>0</v>
          </cell>
          <cell r="V2122">
            <v>0</v>
          </cell>
          <cell r="W2122">
            <v>0</v>
          </cell>
          <cell r="X2122">
            <v>0</v>
          </cell>
          <cell r="Y2122">
            <v>0</v>
          </cell>
          <cell r="Z2122">
            <v>0</v>
          </cell>
          <cell r="AA2122">
            <v>0</v>
          </cell>
          <cell r="AB2122">
            <v>0</v>
          </cell>
          <cell r="AC2122">
            <v>0</v>
          </cell>
          <cell r="AD2122">
            <v>0</v>
          </cell>
          <cell r="AE2122">
            <v>0</v>
          </cell>
          <cell r="AF2122">
            <v>0</v>
          </cell>
          <cell r="AG2122">
            <v>0</v>
          </cell>
          <cell r="AH2122">
            <v>0</v>
          </cell>
          <cell r="AI2122">
            <v>0</v>
          </cell>
          <cell r="AJ2122" t="str">
            <v>N</v>
          </cell>
        </row>
        <row r="2123">
          <cell r="A2123" t="str">
            <v>21-02-a-02</v>
          </cell>
          <cell r="B2123" t="str">
            <v>Dry sinking of well &amp; disposal of soil within 50m in ordinary soil : 4.5 to 6 m depth</v>
          </cell>
          <cell r="C2123" t="str">
            <v>100 Cft</v>
          </cell>
          <cell r="D2123" t="str">
            <v>2,170.33</v>
          </cell>
          <cell r="E2123" t="str">
            <v>2,170.33</v>
          </cell>
          <cell r="F2123" t="str">
            <v>m3</v>
          </cell>
          <cell r="G2123" t="str">
            <v>766.44</v>
          </cell>
          <cell r="H2123">
            <v>766.44</v>
          </cell>
          <cell r="I2123">
            <v>0</v>
          </cell>
          <cell r="J2123">
            <v>0</v>
          </cell>
          <cell r="K2123">
            <v>0</v>
          </cell>
          <cell r="L2123">
            <v>0</v>
          </cell>
          <cell r="M2123">
            <v>0</v>
          </cell>
          <cell r="N2123">
            <v>0</v>
          </cell>
          <cell r="O2123">
            <v>0</v>
          </cell>
          <cell r="P2123">
            <v>0</v>
          </cell>
          <cell r="Q2123">
            <v>0</v>
          </cell>
          <cell r="R2123">
            <v>0</v>
          </cell>
          <cell r="S2123">
            <v>0</v>
          </cell>
          <cell r="T2123">
            <v>0</v>
          </cell>
          <cell r="U2123">
            <v>0</v>
          </cell>
          <cell r="V2123">
            <v>0</v>
          </cell>
          <cell r="W2123">
            <v>0</v>
          </cell>
          <cell r="X2123">
            <v>0</v>
          </cell>
          <cell r="Y2123">
            <v>0</v>
          </cell>
          <cell r="Z2123">
            <v>0</v>
          </cell>
          <cell r="AA2123">
            <v>0</v>
          </cell>
          <cell r="AB2123">
            <v>0</v>
          </cell>
          <cell r="AC2123">
            <v>0</v>
          </cell>
          <cell r="AD2123">
            <v>0</v>
          </cell>
          <cell r="AE2123">
            <v>0</v>
          </cell>
          <cell r="AF2123">
            <v>0</v>
          </cell>
          <cell r="AG2123">
            <v>0</v>
          </cell>
          <cell r="AH2123">
            <v>0</v>
          </cell>
          <cell r="AI2123">
            <v>0</v>
          </cell>
          <cell r="AJ2123" t="str">
            <v>N</v>
          </cell>
        </row>
        <row r="2124">
          <cell r="A2124" t="str">
            <v>21-02-a-03</v>
          </cell>
          <cell r="B2124" t="str">
            <v>Dry sinking of well &amp; disposal of soil within 50m in ordinary soil : 6 to 7.5 m depth</v>
          </cell>
          <cell r="C2124" t="str">
            <v>100 Cft</v>
          </cell>
          <cell r="D2124" t="str">
            <v>2,604.15</v>
          </cell>
          <cell r="E2124" t="str">
            <v>2,604.15</v>
          </cell>
          <cell r="F2124" t="str">
            <v>m3</v>
          </cell>
          <cell r="G2124" t="str">
            <v>919.65</v>
          </cell>
          <cell r="H2124">
            <v>919.65</v>
          </cell>
          <cell r="I2124">
            <v>0</v>
          </cell>
          <cell r="J2124">
            <v>0</v>
          </cell>
          <cell r="K2124">
            <v>0</v>
          </cell>
          <cell r="L2124">
            <v>0</v>
          </cell>
          <cell r="M2124">
            <v>0</v>
          </cell>
          <cell r="N2124">
            <v>0</v>
          </cell>
          <cell r="O2124">
            <v>0</v>
          </cell>
          <cell r="P2124">
            <v>0</v>
          </cell>
          <cell r="Q2124">
            <v>0</v>
          </cell>
          <cell r="R2124">
            <v>0</v>
          </cell>
          <cell r="S2124">
            <v>0</v>
          </cell>
          <cell r="T2124">
            <v>0</v>
          </cell>
          <cell r="U2124">
            <v>0</v>
          </cell>
          <cell r="V2124">
            <v>0</v>
          </cell>
          <cell r="W2124">
            <v>0</v>
          </cell>
          <cell r="X2124">
            <v>0</v>
          </cell>
          <cell r="Y2124">
            <v>0</v>
          </cell>
          <cell r="Z2124">
            <v>0</v>
          </cell>
          <cell r="AA2124">
            <v>0</v>
          </cell>
          <cell r="AB2124">
            <v>0</v>
          </cell>
          <cell r="AC2124">
            <v>0</v>
          </cell>
          <cell r="AD2124">
            <v>0</v>
          </cell>
          <cell r="AE2124">
            <v>0</v>
          </cell>
          <cell r="AF2124">
            <v>0</v>
          </cell>
          <cell r="AG2124">
            <v>0</v>
          </cell>
          <cell r="AH2124">
            <v>0</v>
          </cell>
          <cell r="AI2124">
            <v>0</v>
          </cell>
          <cell r="AJ2124" t="str">
            <v>N</v>
          </cell>
        </row>
        <row r="2125">
          <cell r="A2125" t="str">
            <v>21-02-a-04</v>
          </cell>
          <cell r="B2125" t="str">
            <v>Dry sinking of well &amp; disposal of soil within 50m in ordinary soil : 7.5 to 9 m depth</v>
          </cell>
          <cell r="C2125" t="str">
            <v>100 Cft</v>
          </cell>
          <cell r="D2125" t="str">
            <v>3,037.96</v>
          </cell>
          <cell r="E2125" t="str">
            <v>3,037.96</v>
          </cell>
          <cell r="F2125" t="str">
            <v>m3</v>
          </cell>
          <cell r="G2125" t="str">
            <v>1,072.85</v>
          </cell>
          <cell r="H2125">
            <v>1072.8499999999999</v>
          </cell>
          <cell r="I2125">
            <v>0</v>
          </cell>
          <cell r="J2125">
            <v>0</v>
          </cell>
          <cell r="K2125">
            <v>0</v>
          </cell>
          <cell r="L2125">
            <v>0</v>
          </cell>
          <cell r="M2125">
            <v>0</v>
          </cell>
          <cell r="N2125">
            <v>0</v>
          </cell>
          <cell r="O2125">
            <v>0</v>
          </cell>
          <cell r="P2125">
            <v>0</v>
          </cell>
          <cell r="Q2125">
            <v>0</v>
          </cell>
          <cell r="R2125">
            <v>0</v>
          </cell>
          <cell r="S2125">
            <v>0</v>
          </cell>
          <cell r="T2125">
            <v>0</v>
          </cell>
          <cell r="U2125">
            <v>0</v>
          </cell>
          <cell r="V2125">
            <v>0</v>
          </cell>
          <cell r="W2125">
            <v>0</v>
          </cell>
          <cell r="X2125">
            <v>0</v>
          </cell>
          <cell r="Y2125">
            <v>0</v>
          </cell>
          <cell r="Z2125">
            <v>0</v>
          </cell>
          <cell r="AA2125">
            <v>0</v>
          </cell>
          <cell r="AB2125">
            <v>0</v>
          </cell>
          <cell r="AC2125">
            <v>0</v>
          </cell>
          <cell r="AD2125">
            <v>0</v>
          </cell>
          <cell r="AE2125">
            <v>0</v>
          </cell>
          <cell r="AF2125">
            <v>0</v>
          </cell>
          <cell r="AG2125">
            <v>0</v>
          </cell>
          <cell r="AH2125">
            <v>0</v>
          </cell>
          <cell r="AI2125">
            <v>0</v>
          </cell>
          <cell r="AJ2125" t="str">
            <v>N</v>
          </cell>
        </row>
        <row r="2126">
          <cell r="A2126" t="str">
            <v>21-02-a-05</v>
          </cell>
          <cell r="B2126" t="str">
            <v>Dry sinking of well &amp; disposal of soil within 50m in ordinary soil : 9 to 10.5 m depth</v>
          </cell>
          <cell r="C2126" t="str">
            <v>100 Cft</v>
          </cell>
          <cell r="D2126" t="str">
            <v>3,471.78</v>
          </cell>
          <cell r="E2126" t="str">
            <v>3,471.78</v>
          </cell>
          <cell r="F2126" t="str">
            <v>m3</v>
          </cell>
          <cell r="G2126" t="str">
            <v>1,226.05</v>
          </cell>
          <cell r="H2126">
            <v>1226.05</v>
          </cell>
          <cell r="I2126">
            <v>0</v>
          </cell>
          <cell r="J2126">
            <v>0</v>
          </cell>
          <cell r="K2126">
            <v>0</v>
          </cell>
          <cell r="L2126">
            <v>0</v>
          </cell>
          <cell r="M2126">
            <v>0</v>
          </cell>
          <cell r="N2126">
            <v>0</v>
          </cell>
          <cell r="O2126">
            <v>0</v>
          </cell>
          <cell r="P2126">
            <v>0</v>
          </cell>
          <cell r="Q2126">
            <v>0</v>
          </cell>
          <cell r="R2126">
            <v>0</v>
          </cell>
          <cell r="S2126">
            <v>0</v>
          </cell>
          <cell r="T2126">
            <v>0</v>
          </cell>
          <cell r="U2126">
            <v>0</v>
          </cell>
          <cell r="V2126">
            <v>0</v>
          </cell>
          <cell r="W2126">
            <v>0</v>
          </cell>
          <cell r="X2126">
            <v>0</v>
          </cell>
          <cell r="Y2126">
            <v>0</v>
          </cell>
          <cell r="Z2126">
            <v>0</v>
          </cell>
          <cell r="AA2126">
            <v>0</v>
          </cell>
          <cell r="AB2126">
            <v>0</v>
          </cell>
          <cell r="AC2126">
            <v>0</v>
          </cell>
          <cell r="AD2126">
            <v>0</v>
          </cell>
          <cell r="AE2126">
            <v>0</v>
          </cell>
          <cell r="AF2126">
            <v>0</v>
          </cell>
          <cell r="AG2126">
            <v>0</v>
          </cell>
          <cell r="AH2126">
            <v>0</v>
          </cell>
          <cell r="AI2126">
            <v>0</v>
          </cell>
          <cell r="AJ2126" t="str">
            <v>N</v>
          </cell>
        </row>
        <row r="2127">
          <cell r="A2127" t="str">
            <v>21-02-a-06</v>
          </cell>
          <cell r="B2127" t="str">
            <v>Dry sinking of well &amp; disposal of soil within 50m in ordinary soil : 10.5 to 12 m depth</v>
          </cell>
          <cell r="C2127" t="str">
            <v>100 Cft</v>
          </cell>
          <cell r="D2127" t="str">
            <v>3,905.60</v>
          </cell>
          <cell r="E2127" t="str">
            <v>3,905.60</v>
          </cell>
          <cell r="F2127" t="str">
            <v>m3</v>
          </cell>
          <cell r="G2127" t="str">
            <v>1,379.25</v>
          </cell>
          <cell r="H2127">
            <v>1379.25</v>
          </cell>
          <cell r="I2127">
            <v>0</v>
          </cell>
          <cell r="J2127">
            <v>0</v>
          </cell>
          <cell r="K2127">
            <v>0</v>
          </cell>
          <cell r="L2127">
            <v>0</v>
          </cell>
          <cell r="M2127">
            <v>0</v>
          </cell>
          <cell r="N2127">
            <v>0</v>
          </cell>
          <cell r="O2127">
            <v>0</v>
          </cell>
          <cell r="P2127">
            <v>0</v>
          </cell>
          <cell r="Q2127">
            <v>0</v>
          </cell>
          <cell r="R2127">
            <v>0</v>
          </cell>
          <cell r="S2127">
            <v>0</v>
          </cell>
          <cell r="T2127">
            <v>0</v>
          </cell>
          <cell r="U2127">
            <v>0</v>
          </cell>
          <cell r="V2127">
            <v>0</v>
          </cell>
          <cell r="W2127">
            <v>0</v>
          </cell>
          <cell r="X2127">
            <v>0</v>
          </cell>
          <cell r="Y2127">
            <v>0</v>
          </cell>
          <cell r="Z2127">
            <v>0</v>
          </cell>
          <cell r="AA2127">
            <v>0</v>
          </cell>
          <cell r="AB2127">
            <v>0</v>
          </cell>
          <cell r="AC2127">
            <v>0</v>
          </cell>
          <cell r="AD2127">
            <v>0</v>
          </cell>
          <cell r="AE2127">
            <v>0</v>
          </cell>
          <cell r="AF2127">
            <v>0</v>
          </cell>
          <cell r="AG2127">
            <v>0</v>
          </cell>
          <cell r="AH2127">
            <v>0</v>
          </cell>
          <cell r="AI2127">
            <v>0</v>
          </cell>
          <cell r="AJ2127" t="str">
            <v>N</v>
          </cell>
        </row>
        <row r="2128">
          <cell r="A2128" t="str">
            <v>21-02-a-07</v>
          </cell>
          <cell r="B2128" t="str">
            <v>Dry sinking of well &amp; disposal of soil within 50m in ordinary soil : 12 to 13.5 m depth</v>
          </cell>
          <cell r="C2128" t="str">
            <v>100 Cft</v>
          </cell>
          <cell r="D2128" t="str">
            <v>4,340.65</v>
          </cell>
          <cell r="E2128" t="str">
            <v>4,340.65</v>
          </cell>
          <cell r="F2128" t="str">
            <v>m3</v>
          </cell>
          <cell r="G2128" t="str">
            <v>1,532.89</v>
          </cell>
          <cell r="H2128">
            <v>1532.89</v>
          </cell>
          <cell r="I2128">
            <v>0</v>
          </cell>
          <cell r="J2128">
            <v>0</v>
          </cell>
          <cell r="K2128">
            <v>0</v>
          </cell>
          <cell r="L2128">
            <v>0</v>
          </cell>
          <cell r="M2128">
            <v>0</v>
          </cell>
          <cell r="N2128">
            <v>0</v>
          </cell>
          <cell r="O2128">
            <v>0</v>
          </cell>
          <cell r="P2128">
            <v>0</v>
          </cell>
          <cell r="Q2128">
            <v>0</v>
          </cell>
          <cell r="R2128">
            <v>0</v>
          </cell>
          <cell r="S2128">
            <v>0</v>
          </cell>
          <cell r="T2128">
            <v>0</v>
          </cell>
          <cell r="U2128">
            <v>0</v>
          </cell>
          <cell r="V2128">
            <v>0</v>
          </cell>
          <cell r="W2128">
            <v>0</v>
          </cell>
          <cell r="X2128">
            <v>0</v>
          </cell>
          <cell r="Y2128">
            <v>0</v>
          </cell>
          <cell r="Z2128">
            <v>0</v>
          </cell>
          <cell r="AA2128">
            <v>0</v>
          </cell>
          <cell r="AB2128">
            <v>0</v>
          </cell>
          <cell r="AC2128">
            <v>0</v>
          </cell>
          <cell r="AD2128">
            <v>0</v>
          </cell>
          <cell r="AE2128">
            <v>0</v>
          </cell>
          <cell r="AF2128">
            <v>0</v>
          </cell>
          <cell r="AG2128">
            <v>0</v>
          </cell>
          <cell r="AH2128">
            <v>0</v>
          </cell>
          <cell r="AI2128">
            <v>0</v>
          </cell>
          <cell r="AJ2128" t="str">
            <v>N</v>
          </cell>
        </row>
        <row r="2129">
          <cell r="A2129" t="str">
            <v>21-02-a-08</v>
          </cell>
          <cell r="B2129" t="str">
            <v>Dry sinking of well &amp; disposal of soil within 50m in ordinary soil : Exceeding 13.5 m depth</v>
          </cell>
          <cell r="C2129" t="str">
            <v>100 Cft</v>
          </cell>
          <cell r="D2129" t="str">
            <v>4,774.47</v>
          </cell>
          <cell r="E2129" t="str">
            <v>4,774.47</v>
          </cell>
          <cell r="F2129" t="str">
            <v>m3</v>
          </cell>
          <cell r="G2129" t="str">
            <v>1,686.09</v>
          </cell>
          <cell r="H2129">
            <v>1686.09</v>
          </cell>
          <cell r="I2129">
            <v>0</v>
          </cell>
          <cell r="J2129">
            <v>0</v>
          </cell>
          <cell r="K2129">
            <v>0</v>
          </cell>
          <cell r="L2129">
            <v>0</v>
          </cell>
          <cell r="M2129">
            <v>0</v>
          </cell>
          <cell r="N2129">
            <v>0</v>
          </cell>
          <cell r="O2129">
            <v>0</v>
          </cell>
          <cell r="P2129">
            <v>0</v>
          </cell>
          <cell r="Q2129">
            <v>0</v>
          </cell>
          <cell r="R2129">
            <v>0</v>
          </cell>
          <cell r="S2129">
            <v>0</v>
          </cell>
          <cell r="T2129">
            <v>0</v>
          </cell>
          <cell r="U2129">
            <v>0</v>
          </cell>
          <cell r="V2129">
            <v>0</v>
          </cell>
          <cell r="W2129">
            <v>0</v>
          </cell>
          <cell r="X2129">
            <v>0</v>
          </cell>
          <cell r="Y2129">
            <v>0</v>
          </cell>
          <cell r="Z2129">
            <v>0</v>
          </cell>
          <cell r="AA2129">
            <v>0</v>
          </cell>
          <cell r="AB2129">
            <v>0</v>
          </cell>
          <cell r="AC2129">
            <v>0</v>
          </cell>
          <cell r="AD2129">
            <v>0</v>
          </cell>
          <cell r="AE2129">
            <v>0</v>
          </cell>
          <cell r="AF2129">
            <v>0</v>
          </cell>
          <cell r="AG2129">
            <v>0</v>
          </cell>
          <cell r="AH2129">
            <v>0</v>
          </cell>
          <cell r="AI2129">
            <v>0</v>
          </cell>
          <cell r="AJ2129" t="str">
            <v>N</v>
          </cell>
        </row>
        <row r="2130">
          <cell r="A2130" t="str">
            <v>21-02-b-01</v>
          </cell>
          <cell r="B2130" t="str">
            <v>Dry sinking of well &amp; disposal of soil within 50m in hard soil : 3 to 4.5 m depth</v>
          </cell>
          <cell r="C2130" t="str">
            <v>100 Cft</v>
          </cell>
          <cell r="D2130" t="str">
            <v>2,386.62</v>
          </cell>
          <cell r="E2130" t="str">
            <v>2,386.62</v>
          </cell>
          <cell r="F2130" t="str">
            <v>m3</v>
          </cell>
          <cell r="G2130" t="str">
            <v>842.83</v>
          </cell>
          <cell r="H2130">
            <v>842.83</v>
          </cell>
          <cell r="I2130">
            <v>0</v>
          </cell>
          <cell r="J2130">
            <v>0</v>
          </cell>
          <cell r="K2130">
            <v>0</v>
          </cell>
          <cell r="L2130">
            <v>0</v>
          </cell>
          <cell r="M2130">
            <v>0</v>
          </cell>
          <cell r="N2130">
            <v>0</v>
          </cell>
          <cell r="O2130">
            <v>0</v>
          </cell>
          <cell r="P2130">
            <v>0</v>
          </cell>
          <cell r="Q2130">
            <v>0</v>
          </cell>
          <cell r="R2130">
            <v>0</v>
          </cell>
          <cell r="S2130">
            <v>0</v>
          </cell>
          <cell r="T2130">
            <v>0</v>
          </cell>
          <cell r="U2130">
            <v>0</v>
          </cell>
          <cell r="V2130">
            <v>0</v>
          </cell>
          <cell r="W2130">
            <v>0</v>
          </cell>
          <cell r="X2130">
            <v>0</v>
          </cell>
          <cell r="Y2130">
            <v>0</v>
          </cell>
          <cell r="Z2130">
            <v>0</v>
          </cell>
          <cell r="AA2130">
            <v>0</v>
          </cell>
          <cell r="AB2130">
            <v>0</v>
          </cell>
          <cell r="AC2130">
            <v>0</v>
          </cell>
          <cell r="AD2130">
            <v>0</v>
          </cell>
          <cell r="AE2130">
            <v>0</v>
          </cell>
          <cell r="AF2130">
            <v>0</v>
          </cell>
          <cell r="AG2130">
            <v>0</v>
          </cell>
          <cell r="AH2130">
            <v>0</v>
          </cell>
          <cell r="AI2130">
            <v>0</v>
          </cell>
          <cell r="AJ2130" t="str">
            <v>N</v>
          </cell>
        </row>
        <row r="2131">
          <cell r="A2131" t="str">
            <v>21-02-b-02</v>
          </cell>
          <cell r="B2131" t="str">
            <v>Dry sinking of well &amp; disposal of soil within 50m in hard soil : 4.5 to 6 m depth</v>
          </cell>
          <cell r="C2131" t="str">
            <v>100 Cft</v>
          </cell>
          <cell r="D2131" t="str">
            <v>2,820.44</v>
          </cell>
          <cell r="E2131" t="str">
            <v>2,820.44</v>
          </cell>
          <cell r="F2131" t="str">
            <v>m3</v>
          </cell>
          <cell r="G2131" t="str">
            <v>996.03</v>
          </cell>
          <cell r="H2131">
            <v>996.03</v>
          </cell>
          <cell r="I2131">
            <v>0</v>
          </cell>
          <cell r="J2131">
            <v>0</v>
          </cell>
          <cell r="K2131">
            <v>0</v>
          </cell>
          <cell r="L2131">
            <v>0</v>
          </cell>
          <cell r="M2131">
            <v>0</v>
          </cell>
          <cell r="N2131">
            <v>0</v>
          </cell>
          <cell r="O2131">
            <v>0</v>
          </cell>
          <cell r="P2131">
            <v>0</v>
          </cell>
          <cell r="Q2131">
            <v>0</v>
          </cell>
          <cell r="R2131">
            <v>0</v>
          </cell>
          <cell r="S2131">
            <v>0</v>
          </cell>
          <cell r="T2131">
            <v>0</v>
          </cell>
          <cell r="U2131">
            <v>0</v>
          </cell>
          <cell r="V2131">
            <v>0</v>
          </cell>
          <cell r="W2131">
            <v>0</v>
          </cell>
          <cell r="X2131">
            <v>0</v>
          </cell>
          <cell r="Y2131">
            <v>0</v>
          </cell>
          <cell r="Z2131">
            <v>0</v>
          </cell>
          <cell r="AA2131">
            <v>0</v>
          </cell>
          <cell r="AB2131">
            <v>0</v>
          </cell>
          <cell r="AC2131">
            <v>0</v>
          </cell>
          <cell r="AD2131">
            <v>0</v>
          </cell>
          <cell r="AE2131">
            <v>0</v>
          </cell>
          <cell r="AF2131">
            <v>0</v>
          </cell>
          <cell r="AG2131">
            <v>0</v>
          </cell>
          <cell r="AH2131">
            <v>0</v>
          </cell>
          <cell r="AI2131">
            <v>0</v>
          </cell>
          <cell r="AJ2131" t="str">
            <v>N</v>
          </cell>
        </row>
        <row r="2132">
          <cell r="A2132" t="str">
            <v>21-02-b-03</v>
          </cell>
          <cell r="B2132" t="str">
            <v>Dry sinking of well &amp; disposal of soil within 50m in hard soil : 6 to 7.5 m depth</v>
          </cell>
          <cell r="C2132" t="str">
            <v>100 Cft</v>
          </cell>
          <cell r="D2132" t="str">
            <v>3,255.49</v>
          </cell>
          <cell r="E2132" t="str">
            <v>3,255.49</v>
          </cell>
          <cell r="F2132" t="str">
            <v>m3</v>
          </cell>
          <cell r="G2132" t="str">
            <v>1,149.67</v>
          </cell>
          <cell r="H2132">
            <v>1149.67</v>
          </cell>
          <cell r="I2132">
            <v>0</v>
          </cell>
          <cell r="J2132">
            <v>0</v>
          </cell>
          <cell r="K2132">
            <v>0</v>
          </cell>
          <cell r="L2132">
            <v>0</v>
          </cell>
          <cell r="M2132">
            <v>0</v>
          </cell>
          <cell r="N2132">
            <v>0</v>
          </cell>
          <cell r="O2132">
            <v>0</v>
          </cell>
          <cell r="P2132">
            <v>0</v>
          </cell>
          <cell r="Q2132">
            <v>0</v>
          </cell>
          <cell r="R2132">
            <v>0</v>
          </cell>
          <cell r="S2132">
            <v>0</v>
          </cell>
          <cell r="T2132">
            <v>0</v>
          </cell>
          <cell r="U2132">
            <v>0</v>
          </cell>
          <cell r="V2132">
            <v>0</v>
          </cell>
          <cell r="W2132">
            <v>0</v>
          </cell>
          <cell r="X2132">
            <v>0</v>
          </cell>
          <cell r="Y2132">
            <v>0</v>
          </cell>
          <cell r="Z2132">
            <v>0</v>
          </cell>
          <cell r="AA2132">
            <v>0</v>
          </cell>
          <cell r="AB2132">
            <v>0</v>
          </cell>
          <cell r="AC2132">
            <v>0</v>
          </cell>
          <cell r="AD2132">
            <v>0</v>
          </cell>
          <cell r="AE2132">
            <v>0</v>
          </cell>
          <cell r="AF2132">
            <v>0</v>
          </cell>
          <cell r="AG2132">
            <v>0</v>
          </cell>
          <cell r="AH2132">
            <v>0</v>
          </cell>
          <cell r="AI2132">
            <v>0</v>
          </cell>
          <cell r="AJ2132" t="str">
            <v>N</v>
          </cell>
        </row>
        <row r="2133">
          <cell r="A2133" t="str">
            <v>21-02-b-04</v>
          </cell>
          <cell r="B2133" t="str">
            <v>Dry sinking of well &amp; disposal of soil within 50m in hard soil : 7.5 to 9 m depth</v>
          </cell>
          <cell r="C2133" t="str">
            <v>100 Cft</v>
          </cell>
          <cell r="D2133" t="str">
            <v>3,689.31</v>
          </cell>
          <cell r="E2133" t="str">
            <v>3,689.31</v>
          </cell>
          <cell r="F2133" t="str">
            <v>m3</v>
          </cell>
          <cell r="G2133" t="str">
            <v>1,302.87</v>
          </cell>
          <cell r="H2133">
            <v>1302.8699999999999</v>
          </cell>
          <cell r="I2133">
            <v>0</v>
          </cell>
          <cell r="J2133">
            <v>0</v>
          </cell>
          <cell r="K2133">
            <v>0</v>
          </cell>
          <cell r="L2133">
            <v>0</v>
          </cell>
          <cell r="M2133">
            <v>0</v>
          </cell>
          <cell r="N2133">
            <v>0</v>
          </cell>
          <cell r="O2133">
            <v>0</v>
          </cell>
          <cell r="P2133">
            <v>0</v>
          </cell>
          <cell r="Q2133">
            <v>0</v>
          </cell>
          <cell r="R2133">
            <v>0</v>
          </cell>
          <cell r="S2133">
            <v>0</v>
          </cell>
          <cell r="T2133">
            <v>0</v>
          </cell>
          <cell r="U2133">
            <v>0</v>
          </cell>
          <cell r="V2133">
            <v>0</v>
          </cell>
          <cell r="W2133">
            <v>0</v>
          </cell>
          <cell r="X2133">
            <v>0</v>
          </cell>
          <cell r="Y2133">
            <v>0</v>
          </cell>
          <cell r="Z2133">
            <v>0</v>
          </cell>
          <cell r="AA2133">
            <v>0</v>
          </cell>
          <cell r="AB2133">
            <v>0</v>
          </cell>
          <cell r="AC2133">
            <v>0</v>
          </cell>
          <cell r="AD2133">
            <v>0</v>
          </cell>
          <cell r="AE2133">
            <v>0</v>
          </cell>
          <cell r="AF2133">
            <v>0</v>
          </cell>
          <cell r="AG2133">
            <v>0</v>
          </cell>
          <cell r="AH2133">
            <v>0</v>
          </cell>
          <cell r="AI2133">
            <v>0</v>
          </cell>
          <cell r="AJ2133" t="str">
            <v>N</v>
          </cell>
        </row>
        <row r="2134">
          <cell r="A2134" t="str">
            <v>21-02-b-05</v>
          </cell>
          <cell r="B2134" t="str">
            <v>Dry sinking of well &amp; disposal of soil within 50m in hard soil : 9 to 10.5 m depth</v>
          </cell>
          <cell r="C2134" t="str">
            <v>100 Cft</v>
          </cell>
          <cell r="D2134" t="str">
            <v>4,123.13</v>
          </cell>
          <cell r="E2134" t="str">
            <v>4,123.13</v>
          </cell>
          <cell r="F2134" t="str">
            <v>m3</v>
          </cell>
          <cell r="G2134" t="str">
            <v>1,456.07</v>
          </cell>
          <cell r="H2134">
            <v>1456.07</v>
          </cell>
          <cell r="I2134">
            <v>0</v>
          </cell>
          <cell r="J2134">
            <v>0</v>
          </cell>
          <cell r="K2134">
            <v>0</v>
          </cell>
          <cell r="L2134">
            <v>0</v>
          </cell>
          <cell r="M2134">
            <v>0</v>
          </cell>
          <cell r="N2134">
            <v>0</v>
          </cell>
          <cell r="O2134">
            <v>0</v>
          </cell>
          <cell r="P2134">
            <v>0</v>
          </cell>
          <cell r="Q2134">
            <v>0</v>
          </cell>
          <cell r="R2134">
            <v>0</v>
          </cell>
          <cell r="S2134">
            <v>0</v>
          </cell>
          <cell r="T2134">
            <v>0</v>
          </cell>
          <cell r="U2134">
            <v>0</v>
          </cell>
          <cell r="V2134">
            <v>0</v>
          </cell>
          <cell r="W2134">
            <v>0</v>
          </cell>
          <cell r="X2134">
            <v>0</v>
          </cell>
          <cell r="Y2134">
            <v>0</v>
          </cell>
          <cell r="Z2134">
            <v>0</v>
          </cell>
          <cell r="AA2134">
            <v>0</v>
          </cell>
          <cell r="AB2134">
            <v>0</v>
          </cell>
          <cell r="AC2134">
            <v>0</v>
          </cell>
          <cell r="AD2134">
            <v>0</v>
          </cell>
          <cell r="AE2134">
            <v>0</v>
          </cell>
          <cell r="AF2134">
            <v>0</v>
          </cell>
          <cell r="AG2134">
            <v>0</v>
          </cell>
          <cell r="AH2134">
            <v>0</v>
          </cell>
          <cell r="AI2134">
            <v>0</v>
          </cell>
          <cell r="AJ2134" t="str">
            <v>N</v>
          </cell>
        </row>
        <row r="2135">
          <cell r="A2135" t="str">
            <v>21-02-b-06</v>
          </cell>
          <cell r="B2135" t="str">
            <v>Dry sinking of well &amp; disposal of soil within 50m in hard soil : 10.5 to 12 m depth</v>
          </cell>
          <cell r="C2135" t="str">
            <v>100 Cft</v>
          </cell>
          <cell r="D2135" t="str">
            <v>4,556.95</v>
          </cell>
          <cell r="E2135" t="str">
            <v>4,556.95</v>
          </cell>
          <cell r="F2135" t="str">
            <v>m3</v>
          </cell>
          <cell r="G2135" t="str">
            <v>1,609.27</v>
          </cell>
          <cell r="H2135">
            <v>1609.27</v>
          </cell>
          <cell r="I2135">
            <v>0</v>
          </cell>
          <cell r="J2135">
            <v>0</v>
          </cell>
          <cell r="K2135">
            <v>0</v>
          </cell>
          <cell r="L2135">
            <v>0</v>
          </cell>
          <cell r="M2135">
            <v>0</v>
          </cell>
          <cell r="N2135">
            <v>0</v>
          </cell>
          <cell r="O2135">
            <v>0</v>
          </cell>
          <cell r="P2135">
            <v>0</v>
          </cell>
          <cell r="Q2135">
            <v>0</v>
          </cell>
          <cell r="R2135">
            <v>0</v>
          </cell>
          <cell r="S2135">
            <v>0</v>
          </cell>
          <cell r="T2135">
            <v>0</v>
          </cell>
          <cell r="U2135">
            <v>0</v>
          </cell>
          <cell r="V2135">
            <v>0</v>
          </cell>
          <cell r="W2135">
            <v>0</v>
          </cell>
          <cell r="X2135">
            <v>0</v>
          </cell>
          <cell r="Y2135">
            <v>0</v>
          </cell>
          <cell r="Z2135">
            <v>0</v>
          </cell>
          <cell r="AA2135">
            <v>0</v>
          </cell>
          <cell r="AB2135">
            <v>0</v>
          </cell>
          <cell r="AC2135">
            <v>0</v>
          </cell>
          <cell r="AD2135">
            <v>0</v>
          </cell>
          <cell r="AE2135">
            <v>0</v>
          </cell>
          <cell r="AF2135">
            <v>0</v>
          </cell>
          <cell r="AG2135">
            <v>0</v>
          </cell>
          <cell r="AH2135">
            <v>0</v>
          </cell>
          <cell r="AI2135">
            <v>0</v>
          </cell>
          <cell r="AJ2135" t="str">
            <v>N</v>
          </cell>
        </row>
        <row r="2136">
          <cell r="A2136" t="str">
            <v>21-02-b-07</v>
          </cell>
          <cell r="B2136" t="str">
            <v>Dry sinking of well &amp; disposal of soil within 50m in hard soil : 12 to 13.5 m depth</v>
          </cell>
          <cell r="C2136" t="str">
            <v>100 Cft</v>
          </cell>
          <cell r="D2136" t="str">
            <v>4,990.77</v>
          </cell>
          <cell r="E2136" t="str">
            <v>4,990.77</v>
          </cell>
          <cell r="F2136" t="str">
            <v>m3</v>
          </cell>
          <cell r="G2136" t="str">
            <v>1,762.47</v>
          </cell>
          <cell r="H2136">
            <v>1762.47</v>
          </cell>
          <cell r="I2136">
            <v>0</v>
          </cell>
          <cell r="J2136">
            <v>0</v>
          </cell>
          <cell r="K2136">
            <v>0</v>
          </cell>
          <cell r="L2136">
            <v>0</v>
          </cell>
          <cell r="M2136">
            <v>0</v>
          </cell>
          <cell r="N2136">
            <v>0</v>
          </cell>
          <cell r="O2136">
            <v>0</v>
          </cell>
          <cell r="P2136">
            <v>0</v>
          </cell>
          <cell r="Q2136">
            <v>0</v>
          </cell>
          <cell r="R2136">
            <v>0</v>
          </cell>
          <cell r="S2136">
            <v>0</v>
          </cell>
          <cell r="T2136">
            <v>0</v>
          </cell>
          <cell r="U2136">
            <v>0</v>
          </cell>
          <cell r="V2136">
            <v>0</v>
          </cell>
          <cell r="W2136">
            <v>0</v>
          </cell>
          <cell r="X2136">
            <v>0</v>
          </cell>
          <cell r="Y2136">
            <v>0</v>
          </cell>
          <cell r="Z2136">
            <v>0</v>
          </cell>
          <cell r="AA2136">
            <v>0</v>
          </cell>
          <cell r="AB2136">
            <v>0</v>
          </cell>
          <cell r="AC2136">
            <v>0</v>
          </cell>
          <cell r="AD2136">
            <v>0</v>
          </cell>
          <cell r="AE2136">
            <v>0</v>
          </cell>
          <cell r="AF2136">
            <v>0</v>
          </cell>
          <cell r="AG2136">
            <v>0</v>
          </cell>
          <cell r="AH2136">
            <v>0</v>
          </cell>
          <cell r="AI2136">
            <v>0</v>
          </cell>
          <cell r="AJ2136" t="str">
            <v>N</v>
          </cell>
        </row>
        <row r="2137">
          <cell r="A2137" t="str">
            <v>21-02-b-08</v>
          </cell>
          <cell r="B2137" t="str">
            <v>Dry sinking of well &amp; disposal of soil within 50m in hard soil : Exceeding 13.5 m depth</v>
          </cell>
          <cell r="C2137" t="str">
            <v>100 Cft</v>
          </cell>
          <cell r="D2137" t="str">
            <v>5,424.59</v>
          </cell>
          <cell r="E2137" t="str">
            <v>5,424.59</v>
          </cell>
          <cell r="F2137" t="str">
            <v>m3</v>
          </cell>
          <cell r="G2137" t="str">
            <v>1,915.68</v>
          </cell>
          <cell r="H2137">
            <v>1915.68</v>
          </cell>
          <cell r="I2137">
            <v>0</v>
          </cell>
          <cell r="J2137">
            <v>0</v>
          </cell>
          <cell r="K2137">
            <v>0</v>
          </cell>
          <cell r="L2137">
            <v>0</v>
          </cell>
          <cell r="M2137">
            <v>0</v>
          </cell>
          <cell r="N2137">
            <v>0</v>
          </cell>
          <cell r="O2137">
            <v>0</v>
          </cell>
          <cell r="P2137">
            <v>0</v>
          </cell>
          <cell r="Q2137">
            <v>0</v>
          </cell>
          <cell r="R2137">
            <v>0</v>
          </cell>
          <cell r="S2137">
            <v>0</v>
          </cell>
          <cell r="T2137">
            <v>0</v>
          </cell>
          <cell r="U2137">
            <v>0</v>
          </cell>
          <cell r="V2137">
            <v>0</v>
          </cell>
          <cell r="W2137">
            <v>0</v>
          </cell>
          <cell r="X2137">
            <v>0</v>
          </cell>
          <cell r="Y2137">
            <v>0</v>
          </cell>
          <cell r="Z2137">
            <v>0</v>
          </cell>
          <cell r="AA2137">
            <v>0</v>
          </cell>
          <cell r="AB2137">
            <v>0</v>
          </cell>
          <cell r="AC2137">
            <v>0</v>
          </cell>
          <cell r="AD2137">
            <v>0</v>
          </cell>
          <cell r="AE2137">
            <v>0</v>
          </cell>
          <cell r="AF2137">
            <v>0</v>
          </cell>
          <cell r="AG2137">
            <v>0</v>
          </cell>
          <cell r="AH2137">
            <v>0</v>
          </cell>
          <cell r="AI2137">
            <v>0</v>
          </cell>
          <cell r="AJ2137" t="str">
            <v>N</v>
          </cell>
        </row>
        <row r="2138">
          <cell r="A2138" t="str">
            <v>21-02-c-01</v>
          </cell>
          <cell r="B2138" t="str">
            <v>Dry sinking of well &amp; disposal of soil within 50m in hard strata like shingle : 3 to 4.5 m depth</v>
          </cell>
          <cell r="C2138" t="str">
            <v>100 Cft</v>
          </cell>
          <cell r="D2138" t="str">
            <v>3,254.26</v>
          </cell>
          <cell r="E2138" t="str">
            <v>3,254.26</v>
          </cell>
          <cell r="F2138" t="str">
            <v>m3</v>
          </cell>
          <cell r="G2138" t="str">
            <v>1,149.23</v>
          </cell>
          <cell r="H2138">
            <v>1149.23</v>
          </cell>
          <cell r="I2138">
            <v>0</v>
          </cell>
          <cell r="J2138">
            <v>0</v>
          </cell>
          <cell r="K2138">
            <v>0</v>
          </cell>
          <cell r="L2138">
            <v>0</v>
          </cell>
          <cell r="M2138">
            <v>0</v>
          </cell>
          <cell r="N2138">
            <v>0</v>
          </cell>
          <cell r="O2138">
            <v>0</v>
          </cell>
          <cell r="P2138">
            <v>0</v>
          </cell>
          <cell r="Q2138">
            <v>0</v>
          </cell>
          <cell r="R2138">
            <v>0</v>
          </cell>
          <cell r="S2138">
            <v>0</v>
          </cell>
          <cell r="T2138">
            <v>0</v>
          </cell>
          <cell r="U2138">
            <v>0</v>
          </cell>
          <cell r="V2138">
            <v>0</v>
          </cell>
          <cell r="W2138">
            <v>0</v>
          </cell>
          <cell r="X2138">
            <v>0</v>
          </cell>
          <cell r="Y2138">
            <v>0</v>
          </cell>
          <cell r="Z2138">
            <v>0</v>
          </cell>
          <cell r="AA2138">
            <v>0</v>
          </cell>
          <cell r="AB2138">
            <v>0</v>
          </cell>
          <cell r="AC2138">
            <v>0</v>
          </cell>
          <cell r="AD2138">
            <v>0</v>
          </cell>
          <cell r="AE2138">
            <v>0</v>
          </cell>
          <cell r="AF2138">
            <v>0</v>
          </cell>
          <cell r="AG2138">
            <v>0</v>
          </cell>
          <cell r="AH2138">
            <v>0</v>
          </cell>
          <cell r="AI2138">
            <v>0</v>
          </cell>
          <cell r="AJ2138" t="str">
            <v>N</v>
          </cell>
        </row>
        <row r="2139">
          <cell r="A2139" t="str">
            <v>21-02-c-02</v>
          </cell>
          <cell r="B2139" t="str">
            <v>Dry sinking of well &amp; disposal of soil within 50m in hard strata like shingle : 4.5 to 6 m depth</v>
          </cell>
          <cell r="C2139" t="str">
            <v>100 Cft</v>
          </cell>
          <cell r="D2139" t="str">
            <v>3,689.31</v>
          </cell>
          <cell r="E2139" t="str">
            <v>3,689.31</v>
          </cell>
          <cell r="F2139" t="str">
            <v>m3</v>
          </cell>
          <cell r="G2139" t="str">
            <v>1,302.87</v>
          </cell>
          <cell r="H2139">
            <v>1302.8699999999999</v>
          </cell>
          <cell r="I2139">
            <v>0</v>
          </cell>
          <cell r="J2139">
            <v>0</v>
          </cell>
          <cell r="K2139">
            <v>0</v>
          </cell>
          <cell r="L2139">
            <v>0</v>
          </cell>
          <cell r="M2139">
            <v>0</v>
          </cell>
          <cell r="N2139">
            <v>0</v>
          </cell>
          <cell r="O2139">
            <v>0</v>
          </cell>
          <cell r="P2139">
            <v>0</v>
          </cell>
          <cell r="Q2139">
            <v>0</v>
          </cell>
          <cell r="R2139">
            <v>0</v>
          </cell>
          <cell r="S2139">
            <v>0</v>
          </cell>
          <cell r="T2139">
            <v>0</v>
          </cell>
          <cell r="U2139">
            <v>0</v>
          </cell>
          <cell r="V2139">
            <v>0</v>
          </cell>
          <cell r="W2139">
            <v>0</v>
          </cell>
          <cell r="X2139">
            <v>0</v>
          </cell>
          <cell r="Y2139">
            <v>0</v>
          </cell>
          <cell r="Z2139">
            <v>0</v>
          </cell>
          <cell r="AA2139">
            <v>0</v>
          </cell>
          <cell r="AB2139">
            <v>0</v>
          </cell>
          <cell r="AC2139">
            <v>0</v>
          </cell>
          <cell r="AD2139">
            <v>0</v>
          </cell>
          <cell r="AE2139">
            <v>0</v>
          </cell>
          <cell r="AF2139">
            <v>0</v>
          </cell>
          <cell r="AG2139">
            <v>0</v>
          </cell>
          <cell r="AH2139">
            <v>0</v>
          </cell>
          <cell r="AI2139">
            <v>0</v>
          </cell>
          <cell r="AJ2139" t="str">
            <v>N</v>
          </cell>
        </row>
        <row r="2140">
          <cell r="A2140" t="str">
            <v>21-02-c-03</v>
          </cell>
          <cell r="B2140" t="str">
            <v>Dry sinking of well &amp; disposal of soil within 50m in hard strata like shingle : 6 to 7.5 m depth</v>
          </cell>
          <cell r="C2140" t="str">
            <v>100 Cft</v>
          </cell>
          <cell r="D2140" t="str">
            <v>4,123.13</v>
          </cell>
          <cell r="E2140" t="str">
            <v>4,123.13</v>
          </cell>
          <cell r="F2140" t="str">
            <v>m3</v>
          </cell>
          <cell r="G2140" t="str">
            <v>1,456.07</v>
          </cell>
          <cell r="H2140">
            <v>1456.07</v>
          </cell>
          <cell r="I2140">
            <v>0</v>
          </cell>
          <cell r="J2140">
            <v>0</v>
          </cell>
          <cell r="K2140">
            <v>0</v>
          </cell>
          <cell r="L2140">
            <v>0</v>
          </cell>
          <cell r="M2140">
            <v>0</v>
          </cell>
          <cell r="N2140">
            <v>0</v>
          </cell>
          <cell r="O2140">
            <v>0</v>
          </cell>
          <cell r="P2140">
            <v>0</v>
          </cell>
          <cell r="Q2140">
            <v>0</v>
          </cell>
          <cell r="R2140">
            <v>0</v>
          </cell>
          <cell r="S2140">
            <v>0</v>
          </cell>
          <cell r="T2140">
            <v>0</v>
          </cell>
          <cell r="U2140">
            <v>0</v>
          </cell>
          <cell r="V2140">
            <v>0</v>
          </cell>
          <cell r="W2140">
            <v>0</v>
          </cell>
          <cell r="X2140">
            <v>0</v>
          </cell>
          <cell r="Y2140">
            <v>0</v>
          </cell>
          <cell r="Z2140">
            <v>0</v>
          </cell>
          <cell r="AA2140">
            <v>0</v>
          </cell>
          <cell r="AB2140">
            <v>0</v>
          </cell>
          <cell r="AC2140">
            <v>0</v>
          </cell>
          <cell r="AD2140">
            <v>0</v>
          </cell>
          <cell r="AE2140">
            <v>0</v>
          </cell>
          <cell r="AF2140">
            <v>0</v>
          </cell>
          <cell r="AG2140">
            <v>0</v>
          </cell>
          <cell r="AH2140">
            <v>0</v>
          </cell>
          <cell r="AI2140">
            <v>0</v>
          </cell>
          <cell r="AJ2140" t="str">
            <v>N</v>
          </cell>
        </row>
        <row r="2141">
          <cell r="A2141" t="str">
            <v>21-02-c-04</v>
          </cell>
          <cell r="B2141" t="str">
            <v>Dry sinking of well &amp; disposal of soil within 50m in hard strata like shingle : 7.5 to 9 m depth</v>
          </cell>
          <cell r="C2141" t="str">
            <v>100 Cft</v>
          </cell>
          <cell r="D2141" t="str">
            <v>4,556.95</v>
          </cell>
          <cell r="E2141" t="str">
            <v>4,556.95</v>
          </cell>
          <cell r="F2141" t="str">
            <v>m3</v>
          </cell>
          <cell r="G2141" t="str">
            <v>1,609.27</v>
          </cell>
          <cell r="H2141">
            <v>1609.27</v>
          </cell>
          <cell r="I2141">
            <v>0</v>
          </cell>
          <cell r="J2141">
            <v>0</v>
          </cell>
          <cell r="K2141">
            <v>0</v>
          </cell>
          <cell r="L2141">
            <v>0</v>
          </cell>
          <cell r="M2141">
            <v>0</v>
          </cell>
          <cell r="N2141">
            <v>0</v>
          </cell>
          <cell r="O2141">
            <v>0</v>
          </cell>
          <cell r="P2141">
            <v>0</v>
          </cell>
          <cell r="Q2141">
            <v>0</v>
          </cell>
          <cell r="R2141">
            <v>0</v>
          </cell>
          <cell r="S2141">
            <v>0</v>
          </cell>
          <cell r="T2141">
            <v>0</v>
          </cell>
          <cell r="U2141">
            <v>0</v>
          </cell>
          <cell r="V2141">
            <v>0</v>
          </cell>
          <cell r="W2141">
            <v>0</v>
          </cell>
          <cell r="X2141">
            <v>0</v>
          </cell>
          <cell r="Y2141">
            <v>0</v>
          </cell>
          <cell r="Z2141">
            <v>0</v>
          </cell>
          <cell r="AA2141">
            <v>0</v>
          </cell>
          <cell r="AB2141">
            <v>0</v>
          </cell>
          <cell r="AC2141">
            <v>0</v>
          </cell>
          <cell r="AD2141">
            <v>0</v>
          </cell>
          <cell r="AE2141">
            <v>0</v>
          </cell>
          <cell r="AF2141">
            <v>0</v>
          </cell>
          <cell r="AG2141">
            <v>0</v>
          </cell>
          <cell r="AH2141">
            <v>0</v>
          </cell>
          <cell r="AI2141">
            <v>0</v>
          </cell>
          <cell r="AJ2141" t="str">
            <v>N</v>
          </cell>
        </row>
        <row r="2142">
          <cell r="A2142" t="str">
            <v>21-02-c-05</v>
          </cell>
          <cell r="B2142" t="str">
            <v>Dry sinking of well &amp; disposal of soil within 50m in hard strata like shingle : 9 to 10.5 m depth</v>
          </cell>
          <cell r="C2142" t="str">
            <v>100 Cft</v>
          </cell>
          <cell r="D2142" t="str">
            <v>4,990.77</v>
          </cell>
          <cell r="E2142" t="str">
            <v>4,990.77</v>
          </cell>
          <cell r="F2142" t="str">
            <v>m3</v>
          </cell>
          <cell r="G2142" t="str">
            <v>1,762.47</v>
          </cell>
          <cell r="H2142">
            <v>1762.47</v>
          </cell>
          <cell r="I2142">
            <v>0</v>
          </cell>
          <cell r="J2142">
            <v>0</v>
          </cell>
          <cell r="K2142">
            <v>0</v>
          </cell>
          <cell r="L2142">
            <v>0</v>
          </cell>
          <cell r="M2142">
            <v>0</v>
          </cell>
          <cell r="N2142">
            <v>0</v>
          </cell>
          <cell r="O2142">
            <v>0</v>
          </cell>
          <cell r="P2142">
            <v>0</v>
          </cell>
          <cell r="Q2142">
            <v>0</v>
          </cell>
          <cell r="R2142">
            <v>0</v>
          </cell>
          <cell r="S2142">
            <v>0</v>
          </cell>
          <cell r="T2142">
            <v>0</v>
          </cell>
          <cell r="U2142">
            <v>0</v>
          </cell>
          <cell r="V2142">
            <v>0</v>
          </cell>
          <cell r="W2142">
            <v>0</v>
          </cell>
          <cell r="X2142">
            <v>0</v>
          </cell>
          <cell r="Y2142">
            <v>0</v>
          </cell>
          <cell r="Z2142">
            <v>0</v>
          </cell>
          <cell r="AA2142">
            <v>0</v>
          </cell>
          <cell r="AB2142">
            <v>0</v>
          </cell>
          <cell r="AC2142">
            <v>0</v>
          </cell>
          <cell r="AD2142">
            <v>0</v>
          </cell>
          <cell r="AE2142">
            <v>0</v>
          </cell>
          <cell r="AF2142">
            <v>0</v>
          </cell>
          <cell r="AG2142">
            <v>0</v>
          </cell>
          <cell r="AH2142">
            <v>0</v>
          </cell>
          <cell r="AI2142">
            <v>0</v>
          </cell>
          <cell r="AJ2142" t="str">
            <v>N</v>
          </cell>
        </row>
        <row r="2143">
          <cell r="A2143" t="str">
            <v>21-02-c-06</v>
          </cell>
          <cell r="B2143" t="str">
            <v>Dry sinking of well &amp; disposal of soil within 50m in hard strata like shingle : 10.5 to 12 m depth</v>
          </cell>
          <cell r="C2143" t="str">
            <v>100 Cft</v>
          </cell>
          <cell r="D2143" t="str">
            <v>5,424.59</v>
          </cell>
          <cell r="E2143" t="str">
            <v>5,424.59</v>
          </cell>
          <cell r="F2143" t="str">
            <v>m3</v>
          </cell>
          <cell r="G2143" t="str">
            <v>1,915.68</v>
          </cell>
          <cell r="H2143">
            <v>1915.68</v>
          </cell>
          <cell r="I2143">
            <v>0</v>
          </cell>
          <cell r="J2143">
            <v>0</v>
          </cell>
          <cell r="K2143">
            <v>0</v>
          </cell>
          <cell r="L2143">
            <v>0</v>
          </cell>
          <cell r="M2143">
            <v>0</v>
          </cell>
          <cell r="N2143">
            <v>0</v>
          </cell>
          <cell r="O2143">
            <v>0</v>
          </cell>
          <cell r="P2143">
            <v>0</v>
          </cell>
          <cell r="Q2143">
            <v>0</v>
          </cell>
          <cell r="R2143">
            <v>0</v>
          </cell>
          <cell r="S2143">
            <v>0</v>
          </cell>
          <cell r="T2143">
            <v>0</v>
          </cell>
          <cell r="U2143">
            <v>0</v>
          </cell>
          <cell r="V2143">
            <v>0</v>
          </cell>
          <cell r="W2143">
            <v>0</v>
          </cell>
          <cell r="X2143">
            <v>0</v>
          </cell>
          <cell r="Y2143">
            <v>0</v>
          </cell>
          <cell r="Z2143">
            <v>0</v>
          </cell>
          <cell r="AA2143">
            <v>0</v>
          </cell>
          <cell r="AB2143">
            <v>0</v>
          </cell>
          <cell r="AC2143">
            <v>0</v>
          </cell>
          <cell r="AD2143">
            <v>0</v>
          </cell>
          <cell r="AE2143">
            <v>0</v>
          </cell>
          <cell r="AF2143">
            <v>0</v>
          </cell>
          <cell r="AG2143">
            <v>0</v>
          </cell>
          <cell r="AH2143">
            <v>0</v>
          </cell>
          <cell r="AI2143">
            <v>0</v>
          </cell>
          <cell r="AJ2143" t="str">
            <v>N</v>
          </cell>
        </row>
        <row r="2144">
          <cell r="A2144" t="str">
            <v>21-02-c-07</v>
          </cell>
          <cell r="B2144" t="str">
            <v>Dry sinking of well &amp; disposal of soil within 50m in hard strata like shingle : 12 to 13.5 m depth</v>
          </cell>
          <cell r="C2144" t="str">
            <v>100 Cft</v>
          </cell>
          <cell r="D2144" t="str">
            <v>5,859.63</v>
          </cell>
          <cell r="E2144" t="str">
            <v>5,859.63</v>
          </cell>
          <cell r="F2144" t="str">
            <v>m3</v>
          </cell>
          <cell r="G2144" t="str">
            <v>2,069.31</v>
          </cell>
          <cell r="H2144">
            <v>2069.31</v>
          </cell>
          <cell r="I2144">
            <v>0</v>
          </cell>
          <cell r="J2144">
            <v>0</v>
          </cell>
          <cell r="K2144">
            <v>0</v>
          </cell>
          <cell r="L2144">
            <v>0</v>
          </cell>
          <cell r="M2144">
            <v>0</v>
          </cell>
          <cell r="N2144">
            <v>0</v>
          </cell>
          <cell r="O2144">
            <v>0</v>
          </cell>
          <cell r="P2144">
            <v>0</v>
          </cell>
          <cell r="Q2144">
            <v>0</v>
          </cell>
          <cell r="R2144">
            <v>0</v>
          </cell>
          <cell r="S2144">
            <v>0</v>
          </cell>
          <cell r="T2144">
            <v>0</v>
          </cell>
          <cell r="U2144">
            <v>0</v>
          </cell>
          <cell r="V2144">
            <v>0</v>
          </cell>
          <cell r="W2144">
            <v>0</v>
          </cell>
          <cell r="X2144">
            <v>0</v>
          </cell>
          <cell r="Y2144">
            <v>0</v>
          </cell>
          <cell r="Z2144">
            <v>0</v>
          </cell>
          <cell r="AA2144">
            <v>0</v>
          </cell>
          <cell r="AB2144">
            <v>0</v>
          </cell>
          <cell r="AC2144">
            <v>0</v>
          </cell>
          <cell r="AD2144">
            <v>0</v>
          </cell>
          <cell r="AE2144">
            <v>0</v>
          </cell>
          <cell r="AF2144">
            <v>0</v>
          </cell>
          <cell r="AG2144">
            <v>0</v>
          </cell>
          <cell r="AH2144">
            <v>0</v>
          </cell>
          <cell r="AI2144">
            <v>0</v>
          </cell>
          <cell r="AJ2144" t="str">
            <v>N</v>
          </cell>
        </row>
        <row r="2145">
          <cell r="A2145" t="str">
            <v>21-02-c-08</v>
          </cell>
          <cell r="B2145" t="str">
            <v>Dry sinking of well &amp; disposal of soil within 50m in hard strata like shingle : Over 13.5 m depth</v>
          </cell>
          <cell r="C2145" t="str">
            <v>100 Cft</v>
          </cell>
          <cell r="D2145" t="str">
            <v>6,293.45</v>
          </cell>
          <cell r="E2145" t="str">
            <v>6,293.45</v>
          </cell>
          <cell r="F2145" t="str">
            <v>m3</v>
          </cell>
          <cell r="G2145" t="str">
            <v>2,222.51</v>
          </cell>
          <cell r="H2145">
            <v>2222.5100000000002</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0</v>
          </cell>
          <cell r="AB2145">
            <v>0</v>
          </cell>
          <cell r="AC2145">
            <v>0</v>
          </cell>
          <cell r="AD2145">
            <v>0</v>
          </cell>
          <cell r="AE2145">
            <v>0</v>
          </cell>
          <cell r="AF2145">
            <v>0</v>
          </cell>
          <cell r="AG2145">
            <v>0</v>
          </cell>
          <cell r="AH2145">
            <v>0</v>
          </cell>
          <cell r="AI2145">
            <v>0</v>
          </cell>
          <cell r="AJ2145" t="str">
            <v>N</v>
          </cell>
        </row>
        <row r="2146">
          <cell r="A2146" t="str">
            <v>21-03-a-01</v>
          </cell>
          <cell r="B2146" t="str">
            <v>Wet sinking of well for depths below spring level Upto 1.5 m depth</v>
          </cell>
          <cell r="C2146" t="str">
            <v>100 Cft</v>
          </cell>
          <cell r="D2146" t="str">
            <v>2,169.10</v>
          </cell>
          <cell r="E2146" t="str">
            <v>2,169.10</v>
          </cell>
          <cell r="F2146" t="str">
            <v>m3</v>
          </cell>
          <cell r="G2146" t="str">
            <v>766.01</v>
          </cell>
          <cell r="H2146">
            <v>766.01</v>
          </cell>
          <cell r="I2146">
            <v>0</v>
          </cell>
          <cell r="J2146">
            <v>0</v>
          </cell>
          <cell r="K2146">
            <v>0</v>
          </cell>
          <cell r="L2146">
            <v>0</v>
          </cell>
          <cell r="M2146">
            <v>0</v>
          </cell>
          <cell r="N2146">
            <v>0</v>
          </cell>
          <cell r="O2146">
            <v>0</v>
          </cell>
          <cell r="P2146">
            <v>0</v>
          </cell>
          <cell r="Q2146">
            <v>0</v>
          </cell>
          <cell r="R2146">
            <v>0</v>
          </cell>
          <cell r="S2146">
            <v>0</v>
          </cell>
          <cell r="T2146">
            <v>0</v>
          </cell>
          <cell r="U2146">
            <v>0</v>
          </cell>
          <cell r="V2146">
            <v>0</v>
          </cell>
          <cell r="W2146">
            <v>0</v>
          </cell>
          <cell r="X2146">
            <v>0</v>
          </cell>
          <cell r="Y2146">
            <v>0</v>
          </cell>
          <cell r="Z2146">
            <v>0</v>
          </cell>
          <cell r="AA2146">
            <v>0</v>
          </cell>
          <cell r="AB2146">
            <v>0</v>
          </cell>
          <cell r="AC2146">
            <v>0</v>
          </cell>
          <cell r="AD2146">
            <v>0</v>
          </cell>
          <cell r="AE2146">
            <v>0</v>
          </cell>
          <cell r="AF2146">
            <v>0</v>
          </cell>
          <cell r="AG2146">
            <v>0</v>
          </cell>
          <cell r="AH2146">
            <v>0</v>
          </cell>
          <cell r="AI2146">
            <v>0</v>
          </cell>
          <cell r="AJ2146" t="str">
            <v>N</v>
          </cell>
        </row>
        <row r="2147">
          <cell r="A2147" t="str">
            <v>21-03-a-02</v>
          </cell>
          <cell r="B2147" t="str">
            <v>Wet sinking of well for depths below spring level Above 1.5 to 3 m depth</v>
          </cell>
          <cell r="C2147" t="str">
            <v>100 Cft</v>
          </cell>
          <cell r="D2147" t="str">
            <v>4,339.42</v>
          </cell>
          <cell r="E2147" t="str">
            <v>4,339.42</v>
          </cell>
          <cell r="F2147" t="str">
            <v>m3</v>
          </cell>
          <cell r="G2147" t="str">
            <v>1,532.45</v>
          </cell>
          <cell r="H2147">
            <v>1532.45</v>
          </cell>
          <cell r="I2147">
            <v>0</v>
          </cell>
          <cell r="J2147">
            <v>0</v>
          </cell>
          <cell r="K2147">
            <v>0</v>
          </cell>
          <cell r="L2147">
            <v>0</v>
          </cell>
          <cell r="M2147">
            <v>0</v>
          </cell>
          <cell r="N2147">
            <v>0</v>
          </cell>
          <cell r="O2147">
            <v>0</v>
          </cell>
          <cell r="P2147">
            <v>0</v>
          </cell>
          <cell r="Q2147">
            <v>0</v>
          </cell>
          <cell r="R2147">
            <v>0</v>
          </cell>
          <cell r="S2147">
            <v>0</v>
          </cell>
          <cell r="T2147">
            <v>0</v>
          </cell>
          <cell r="U2147">
            <v>0</v>
          </cell>
          <cell r="V2147">
            <v>0</v>
          </cell>
          <cell r="W2147">
            <v>0</v>
          </cell>
          <cell r="X2147">
            <v>0</v>
          </cell>
          <cell r="Y2147">
            <v>0</v>
          </cell>
          <cell r="Z2147">
            <v>0</v>
          </cell>
          <cell r="AA2147">
            <v>0</v>
          </cell>
          <cell r="AB2147">
            <v>0</v>
          </cell>
          <cell r="AC2147">
            <v>0</v>
          </cell>
          <cell r="AD2147">
            <v>0</v>
          </cell>
          <cell r="AE2147">
            <v>0</v>
          </cell>
          <cell r="AF2147">
            <v>0</v>
          </cell>
          <cell r="AG2147">
            <v>0</v>
          </cell>
          <cell r="AH2147">
            <v>0</v>
          </cell>
          <cell r="AI2147">
            <v>0</v>
          </cell>
          <cell r="AJ2147" t="str">
            <v>N</v>
          </cell>
        </row>
        <row r="2148">
          <cell r="A2148" t="str">
            <v>21-03-a-03</v>
          </cell>
          <cell r="B2148" t="str">
            <v>Wet sinking of well for depths below spring level Above 3 to 4.5 m depth</v>
          </cell>
          <cell r="C2148" t="str">
            <v>100 Cft</v>
          </cell>
          <cell r="D2148" t="str">
            <v>6,678.11</v>
          </cell>
          <cell r="E2148" t="str">
            <v>6,678.11</v>
          </cell>
          <cell r="F2148" t="str">
            <v>m3</v>
          </cell>
          <cell r="G2148" t="str">
            <v>2,358.36</v>
          </cell>
          <cell r="H2148">
            <v>2358.36</v>
          </cell>
          <cell r="I2148">
            <v>0</v>
          </cell>
          <cell r="J2148">
            <v>0</v>
          </cell>
          <cell r="K2148">
            <v>0</v>
          </cell>
          <cell r="L2148">
            <v>0</v>
          </cell>
          <cell r="M2148">
            <v>0</v>
          </cell>
          <cell r="N2148">
            <v>0</v>
          </cell>
          <cell r="O2148">
            <v>0</v>
          </cell>
          <cell r="P2148">
            <v>0</v>
          </cell>
          <cell r="Q2148">
            <v>0</v>
          </cell>
          <cell r="R2148">
            <v>0</v>
          </cell>
          <cell r="S2148">
            <v>0</v>
          </cell>
          <cell r="T2148">
            <v>0</v>
          </cell>
          <cell r="U2148">
            <v>0</v>
          </cell>
          <cell r="V2148">
            <v>0</v>
          </cell>
          <cell r="W2148">
            <v>0</v>
          </cell>
          <cell r="X2148">
            <v>0</v>
          </cell>
          <cell r="Y2148">
            <v>0</v>
          </cell>
          <cell r="Z2148">
            <v>0</v>
          </cell>
          <cell r="AA2148">
            <v>0</v>
          </cell>
          <cell r="AB2148">
            <v>0</v>
          </cell>
          <cell r="AC2148">
            <v>0</v>
          </cell>
          <cell r="AD2148">
            <v>0</v>
          </cell>
          <cell r="AE2148">
            <v>0</v>
          </cell>
          <cell r="AF2148">
            <v>0</v>
          </cell>
          <cell r="AG2148">
            <v>0</v>
          </cell>
          <cell r="AH2148">
            <v>0</v>
          </cell>
          <cell r="AI2148">
            <v>0</v>
          </cell>
          <cell r="AJ2148" t="str">
            <v>N</v>
          </cell>
        </row>
        <row r="2149">
          <cell r="A2149" t="str">
            <v>21-03-a-04</v>
          </cell>
          <cell r="B2149" t="str">
            <v>Wet sinking of well for depths below spring level Above 4.5 to 6 m depth</v>
          </cell>
          <cell r="C2149" t="str">
            <v>100 Cft</v>
          </cell>
          <cell r="D2149" t="str">
            <v>9,040.16</v>
          </cell>
          <cell r="E2149" t="str">
            <v>9,040.16</v>
          </cell>
          <cell r="F2149" t="str">
            <v>m3</v>
          </cell>
          <cell r="G2149" t="str">
            <v>3,192.50</v>
          </cell>
          <cell r="H2149">
            <v>3192.5</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cell r="AF2149">
            <v>0</v>
          </cell>
          <cell r="AG2149">
            <v>0</v>
          </cell>
          <cell r="AH2149">
            <v>0</v>
          </cell>
          <cell r="AI2149">
            <v>0</v>
          </cell>
          <cell r="AJ2149" t="str">
            <v>N</v>
          </cell>
        </row>
        <row r="2150">
          <cell r="A2150" t="str">
            <v>21-03-a-05</v>
          </cell>
          <cell r="B2150" t="str">
            <v>Wet sinking of well for depths below spring level Above 6 to 7.5 m depth</v>
          </cell>
          <cell r="C2150" t="str">
            <v>100 Cft</v>
          </cell>
          <cell r="D2150" t="str">
            <v>11,919.59</v>
          </cell>
          <cell r="E2150" t="str">
            <v>11,919.59</v>
          </cell>
          <cell r="F2150" t="str">
            <v>m3</v>
          </cell>
          <cell r="G2150" t="str">
            <v>4,209.37</v>
          </cell>
          <cell r="H2150">
            <v>4209.37</v>
          </cell>
          <cell r="I2150">
            <v>0</v>
          </cell>
          <cell r="J2150">
            <v>0</v>
          </cell>
          <cell r="K2150">
            <v>0</v>
          </cell>
          <cell r="L2150">
            <v>0</v>
          </cell>
          <cell r="M2150">
            <v>0</v>
          </cell>
          <cell r="N2150">
            <v>0</v>
          </cell>
          <cell r="O2150">
            <v>0</v>
          </cell>
          <cell r="P2150">
            <v>0</v>
          </cell>
          <cell r="Q2150">
            <v>0</v>
          </cell>
          <cell r="R2150">
            <v>0</v>
          </cell>
          <cell r="S2150">
            <v>0</v>
          </cell>
          <cell r="T2150">
            <v>0</v>
          </cell>
          <cell r="U2150">
            <v>0</v>
          </cell>
          <cell r="V2150">
            <v>0</v>
          </cell>
          <cell r="W2150">
            <v>0</v>
          </cell>
          <cell r="X2150">
            <v>0</v>
          </cell>
          <cell r="Y2150">
            <v>0</v>
          </cell>
          <cell r="Z2150">
            <v>0</v>
          </cell>
          <cell r="AA2150">
            <v>0</v>
          </cell>
          <cell r="AB2150">
            <v>0</v>
          </cell>
          <cell r="AC2150">
            <v>0</v>
          </cell>
          <cell r="AD2150">
            <v>0</v>
          </cell>
          <cell r="AE2150">
            <v>0</v>
          </cell>
          <cell r="AF2150">
            <v>0</v>
          </cell>
          <cell r="AG2150">
            <v>0</v>
          </cell>
          <cell r="AH2150">
            <v>0</v>
          </cell>
          <cell r="AI2150">
            <v>0</v>
          </cell>
          <cell r="AJ2150" t="str">
            <v>N</v>
          </cell>
        </row>
        <row r="2151">
          <cell r="A2151" t="str">
            <v>21-03-a-06</v>
          </cell>
          <cell r="B2151" t="str">
            <v>Wet sinking of well for depths below spring level Above 7.5 to 9 m depth</v>
          </cell>
          <cell r="C2151" t="str">
            <v>100 Cft</v>
          </cell>
          <cell r="D2151" t="str">
            <v>15,227.92</v>
          </cell>
          <cell r="E2151" t="str">
            <v>15,227.92</v>
          </cell>
          <cell r="F2151" t="str">
            <v>m3</v>
          </cell>
          <cell r="G2151" t="str">
            <v>5,377.69</v>
          </cell>
          <cell r="H2151">
            <v>5377.69</v>
          </cell>
          <cell r="I2151">
            <v>0</v>
          </cell>
          <cell r="J2151">
            <v>0</v>
          </cell>
          <cell r="K2151">
            <v>0</v>
          </cell>
          <cell r="L2151">
            <v>0</v>
          </cell>
          <cell r="M2151">
            <v>0</v>
          </cell>
          <cell r="N2151">
            <v>0</v>
          </cell>
          <cell r="O2151">
            <v>0</v>
          </cell>
          <cell r="P2151">
            <v>0</v>
          </cell>
          <cell r="Q2151">
            <v>0</v>
          </cell>
          <cell r="R2151">
            <v>0</v>
          </cell>
          <cell r="S2151">
            <v>0</v>
          </cell>
          <cell r="T2151">
            <v>0</v>
          </cell>
          <cell r="U2151">
            <v>0</v>
          </cell>
          <cell r="V2151">
            <v>0</v>
          </cell>
          <cell r="W2151">
            <v>0</v>
          </cell>
          <cell r="X2151">
            <v>0</v>
          </cell>
          <cell r="Y2151">
            <v>0</v>
          </cell>
          <cell r="Z2151">
            <v>0</v>
          </cell>
          <cell r="AA2151">
            <v>0</v>
          </cell>
          <cell r="AB2151">
            <v>0</v>
          </cell>
          <cell r="AC2151">
            <v>0</v>
          </cell>
          <cell r="AD2151">
            <v>0</v>
          </cell>
          <cell r="AE2151">
            <v>0</v>
          </cell>
          <cell r="AF2151">
            <v>0</v>
          </cell>
          <cell r="AG2151">
            <v>0</v>
          </cell>
          <cell r="AH2151">
            <v>0</v>
          </cell>
          <cell r="AI2151">
            <v>0</v>
          </cell>
          <cell r="AJ2151" t="str">
            <v>N</v>
          </cell>
        </row>
        <row r="2152">
          <cell r="A2152" t="str">
            <v>21-03-a-07</v>
          </cell>
          <cell r="B2152" t="str">
            <v>Wet sinking of well for depths below spring level Above 9 to 10.5 m depth</v>
          </cell>
          <cell r="C2152" t="str">
            <v>100 Cft</v>
          </cell>
          <cell r="D2152" t="str">
            <v>18,469.89</v>
          </cell>
          <cell r="E2152" t="str">
            <v>18,469.89</v>
          </cell>
          <cell r="F2152" t="str">
            <v>m3</v>
          </cell>
          <cell r="G2152" t="str">
            <v>6,522.59</v>
          </cell>
          <cell r="H2152">
            <v>6522.59</v>
          </cell>
          <cell r="I2152">
            <v>0</v>
          </cell>
          <cell r="J2152">
            <v>0</v>
          </cell>
          <cell r="K2152">
            <v>0</v>
          </cell>
          <cell r="L2152">
            <v>0</v>
          </cell>
          <cell r="M2152">
            <v>0</v>
          </cell>
          <cell r="N2152">
            <v>0</v>
          </cell>
          <cell r="O2152">
            <v>0</v>
          </cell>
          <cell r="P2152">
            <v>0</v>
          </cell>
          <cell r="Q2152">
            <v>0</v>
          </cell>
          <cell r="R2152">
            <v>0</v>
          </cell>
          <cell r="S2152">
            <v>0</v>
          </cell>
          <cell r="T2152">
            <v>0</v>
          </cell>
          <cell r="U2152">
            <v>0</v>
          </cell>
          <cell r="V2152">
            <v>0</v>
          </cell>
          <cell r="W2152">
            <v>0</v>
          </cell>
          <cell r="X2152">
            <v>0</v>
          </cell>
          <cell r="Y2152">
            <v>0</v>
          </cell>
          <cell r="Z2152">
            <v>0</v>
          </cell>
          <cell r="AA2152">
            <v>0</v>
          </cell>
          <cell r="AB2152">
            <v>0</v>
          </cell>
          <cell r="AC2152">
            <v>0</v>
          </cell>
          <cell r="AD2152">
            <v>0</v>
          </cell>
          <cell r="AE2152">
            <v>0</v>
          </cell>
          <cell r="AF2152">
            <v>0</v>
          </cell>
          <cell r="AG2152">
            <v>0</v>
          </cell>
          <cell r="AH2152">
            <v>0</v>
          </cell>
          <cell r="AI2152">
            <v>0</v>
          </cell>
          <cell r="AJ2152" t="str">
            <v>N</v>
          </cell>
        </row>
        <row r="2153">
          <cell r="A2153" t="str">
            <v>21-03-a-08</v>
          </cell>
          <cell r="B2153" t="str">
            <v>Wet sinking of well for depths below spring level Above 10.5 to 12 m depth</v>
          </cell>
          <cell r="C2153" t="str">
            <v>100 Cft</v>
          </cell>
          <cell r="D2153" t="str">
            <v>22,838.81</v>
          </cell>
          <cell r="E2153" t="str">
            <v>22,838.81</v>
          </cell>
          <cell r="F2153" t="str">
            <v>m3</v>
          </cell>
          <cell r="G2153" t="str">
            <v>8,065.46</v>
          </cell>
          <cell r="H2153">
            <v>8065.46</v>
          </cell>
          <cell r="I2153">
            <v>0</v>
          </cell>
          <cell r="J2153">
            <v>0</v>
          </cell>
          <cell r="K2153">
            <v>0</v>
          </cell>
          <cell r="L2153">
            <v>0</v>
          </cell>
          <cell r="M2153">
            <v>0</v>
          </cell>
          <cell r="N2153">
            <v>0</v>
          </cell>
          <cell r="O2153">
            <v>0</v>
          </cell>
          <cell r="P2153">
            <v>0</v>
          </cell>
          <cell r="Q2153">
            <v>0</v>
          </cell>
          <cell r="R2153">
            <v>0</v>
          </cell>
          <cell r="S2153">
            <v>0</v>
          </cell>
          <cell r="T2153">
            <v>0</v>
          </cell>
          <cell r="U2153">
            <v>0</v>
          </cell>
          <cell r="V2153">
            <v>0</v>
          </cell>
          <cell r="W2153">
            <v>0</v>
          </cell>
          <cell r="X2153">
            <v>0</v>
          </cell>
          <cell r="Y2153">
            <v>0</v>
          </cell>
          <cell r="Z2153">
            <v>0</v>
          </cell>
          <cell r="AA2153">
            <v>0</v>
          </cell>
          <cell r="AB2153">
            <v>0</v>
          </cell>
          <cell r="AC2153">
            <v>0</v>
          </cell>
          <cell r="AD2153">
            <v>0</v>
          </cell>
          <cell r="AE2153">
            <v>0</v>
          </cell>
          <cell r="AF2153">
            <v>0</v>
          </cell>
          <cell r="AG2153">
            <v>0</v>
          </cell>
          <cell r="AH2153">
            <v>0</v>
          </cell>
          <cell r="AI2153">
            <v>0</v>
          </cell>
          <cell r="AJ2153" t="str">
            <v>N</v>
          </cell>
        </row>
        <row r="2154">
          <cell r="A2154" t="str">
            <v>21-03-a-09</v>
          </cell>
          <cell r="B2154" t="str">
            <v>Wet sinking of well for depths below spring level Above 12 to 13.5 m depth</v>
          </cell>
          <cell r="C2154" t="str">
            <v>100 Cft</v>
          </cell>
          <cell r="D2154" t="str">
            <v>27,120.47</v>
          </cell>
          <cell r="E2154" t="str">
            <v>27,120.47</v>
          </cell>
          <cell r="F2154" t="str">
            <v>m3</v>
          </cell>
          <cell r="G2154" t="str">
            <v>9,577.51</v>
          </cell>
          <cell r="H2154">
            <v>9577.51</v>
          </cell>
          <cell r="I2154">
            <v>0</v>
          </cell>
          <cell r="J2154">
            <v>0</v>
          </cell>
          <cell r="K2154">
            <v>0</v>
          </cell>
          <cell r="L2154">
            <v>0</v>
          </cell>
          <cell r="M2154">
            <v>0</v>
          </cell>
          <cell r="N2154">
            <v>0</v>
          </cell>
          <cell r="O2154">
            <v>0</v>
          </cell>
          <cell r="P2154">
            <v>0</v>
          </cell>
          <cell r="Q2154">
            <v>0</v>
          </cell>
          <cell r="R2154">
            <v>0</v>
          </cell>
          <cell r="S2154">
            <v>0</v>
          </cell>
          <cell r="T2154">
            <v>0</v>
          </cell>
          <cell r="U2154">
            <v>0</v>
          </cell>
          <cell r="V2154">
            <v>0</v>
          </cell>
          <cell r="W2154">
            <v>0</v>
          </cell>
          <cell r="X2154">
            <v>0</v>
          </cell>
          <cell r="Y2154">
            <v>0</v>
          </cell>
          <cell r="Z2154">
            <v>0</v>
          </cell>
          <cell r="AA2154">
            <v>0</v>
          </cell>
          <cell r="AB2154">
            <v>0</v>
          </cell>
          <cell r="AC2154">
            <v>0</v>
          </cell>
          <cell r="AD2154">
            <v>0</v>
          </cell>
          <cell r="AE2154">
            <v>0</v>
          </cell>
          <cell r="AF2154">
            <v>0</v>
          </cell>
          <cell r="AG2154">
            <v>0</v>
          </cell>
          <cell r="AH2154">
            <v>0</v>
          </cell>
          <cell r="AI2154">
            <v>0</v>
          </cell>
          <cell r="AJ2154" t="str">
            <v>N</v>
          </cell>
        </row>
        <row r="2155">
          <cell r="A2155" t="str">
            <v>21-03-a-10</v>
          </cell>
          <cell r="B2155" t="str">
            <v>Wet sinking of well for depths below spring level Exceeding 13.5 m depth</v>
          </cell>
          <cell r="C2155" t="str">
            <v>100 Cft</v>
          </cell>
          <cell r="D2155" t="str">
            <v>32,631.08</v>
          </cell>
          <cell r="E2155" t="str">
            <v>32,631.08</v>
          </cell>
          <cell r="F2155" t="str">
            <v>m3</v>
          </cell>
          <cell r="G2155" t="str">
            <v>11,523.57</v>
          </cell>
          <cell r="H2155">
            <v>11523.57</v>
          </cell>
          <cell r="I2155">
            <v>0</v>
          </cell>
          <cell r="J2155">
            <v>0</v>
          </cell>
          <cell r="K2155">
            <v>0</v>
          </cell>
          <cell r="L2155">
            <v>0</v>
          </cell>
          <cell r="M2155">
            <v>0</v>
          </cell>
          <cell r="N2155">
            <v>0</v>
          </cell>
          <cell r="O2155">
            <v>0</v>
          </cell>
          <cell r="P2155">
            <v>0</v>
          </cell>
          <cell r="Q2155">
            <v>0</v>
          </cell>
          <cell r="R2155">
            <v>0</v>
          </cell>
          <cell r="S2155">
            <v>0</v>
          </cell>
          <cell r="T2155">
            <v>0</v>
          </cell>
          <cell r="U2155">
            <v>0</v>
          </cell>
          <cell r="V2155">
            <v>0</v>
          </cell>
          <cell r="W2155">
            <v>0</v>
          </cell>
          <cell r="X2155">
            <v>0</v>
          </cell>
          <cell r="Y2155">
            <v>0</v>
          </cell>
          <cell r="Z2155">
            <v>0</v>
          </cell>
          <cell r="AA2155">
            <v>0</v>
          </cell>
          <cell r="AB2155">
            <v>0</v>
          </cell>
          <cell r="AC2155">
            <v>0</v>
          </cell>
          <cell r="AD2155">
            <v>0</v>
          </cell>
          <cell r="AE2155">
            <v>0</v>
          </cell>
          <cell r="AF2155">
            <v>0</v>
          </cell>
          <cell r="AG2155">
            <v>0</v>
          </cell>
          <cell r="AH2155">
            <v>0</v>
          </cell>
          <cell r="AI2155">
            <v>0</v>
          </cell>
          <cell r="AJ2155" t="str">
            <v>N</v>
          </cell>
        </row>
        <row r="2156">
          <cell r="A2156" t="str">
            <v>21-03-b-01</v>
          </cell>
          <cell r="B2156" t="str">
            <v>Wet sinking of well for depths below spring level in cohesive soil : Upto 1.5 m depth</v>
          </cell>
          <cell r="C2156" t="str">
            <v>100 Cft</v>
          </cell>
          <cell r="D2156" t="str">
            <v>2,790.95</v>
          </cell>
          <cell r="E2156" t="str">
            <v>2,790.95</v>
          </cell>
          <cell r="F2156" t="str">
            <v>m3</v>
          </cell>
          <cell r="G2156" t="str">
            <v>985.61</v>
          </cell>
          <cell r="H2156">
            <v>985.61</v>
          </cell>
          <cell r="I2156">
            <v>0</v>
          </cell>
          <cell r="J2156">
            <v>0</v>
          </cell>
          <cell r="K2156">
            <v>0</v>
          </cell>
          <cell r="L2156">
            <v>0</v>
          </cell>
          <cell r="M2156">
            <v>0</v>
          </cell>
          <cell r="N2156">
            <v>0</v>
          </cell>
          <cell r="O2156">
            <v>0</v>
          </cell>
          <cell r="P2156">
            <v>0</v>
          </cell>
          <cell r="Q2156">
            <v>0</v>
          </cell>
          <cell r="R2156">
            <v>0</v>
          </cell>
          <cell r="S2156">
            <v>0</v>
          </cell>
          <cell r="T2156">
            <v>0</v>
          </cell>
          <cell r="U2156">
            <v>0</v>
          </cell>
          <cell r="V2156">
            <v>0</v>
          </cell>
          <cell r="W2156">
            <v>0</v>
          </cell>
          <cell r="X2156">
            <v>0</v>
          </cell>
          <cell r="Y2156">
            <v>0</v>
          </cell>
          <cell r="Z2156">
            <v>0</v>
          </cell>
          <cell r="AA2156">
            <v>0</v>
          </cell>
          <cell r="AB2156">
            <v>0</v>
          </cell>
          <cell r="AC2156">
            <v>0</v>
          </cell>
          <cell r="AD2156">
            <v>0</v>
          </cell>
          <cell r="AE2156">
            <v>0</v>
          </cell>
          <cell r="AF2156">
            <v>0</v>
          </cell>
          <cell r="AG2156">
            <v>0</v>
          </cell>
          <cell r="AH2156">
            <v>0</v>
          </cell>
          <cell r="AI2156">
            <v>0</v>
          </cell>
          <cell r="AJ2156" t="str">
            <v>N</v>
          </cell>
        </row>
        <row r="2157">
          <cell r="A2157" t="str">
            <v>21-03-b-02</v>
          </cell>
          <cell r="B2157" t="str">
            <v>Wet sinking of well for depths below spring level in cohesive soil : 1.5 to 3 m depth</v>
          </cell>
          <cell r="C2157" t="str">
            <v>100 Cft</v>
          </cell>
          <cell r="D2157" t="str">
            <v>5,425.81</v>
          </cell>
          <cell r="E2157" t="str">
            <v>5,425.81</v>
          </cell>
          <cell r="F2157" t="str">
            <v>m3</v>
          </cell>
          <cell r="G2157" t="str">
            <v>1,916.11</v>
          </cell>
          <cell r="H2157">
            <v>1916.11</v>
          </cell>
          <cell r="I2157">
            <v>0</v>
          </cell>
          <cell r="J2157">
            <v>0</v>
          </cell>
          <cell r="K2157">
            <v>0</v>
          </cell>
          <cell r="L2157">
            <v>0</v>
          </cell>
          <cell r="M2157">
            <v>0</v>
          </cell>
          <cell r="N2157">
            <v>0</v>
          </cell>
          <cell r="O2157">
            <v>0</v>
          </cell>
          <cell r="P2157">
            <v>0</v>
          </cell>
          <cell r="Q2157">
            <v>0</v>
          </cell>
          <cell r="R2157">
            <v>0</v>
          </cell>
          <cell r="S2157">
            <v>0</v>
          </cell>
          <cell r="T2157">
            <v>0</v>
          </cell>
          <cell r="U2157">
            <v>0</v>
          </cell>
          <cell r="V2157">
            <v>0</v>
          </cell>
          <cell r="W2157">
            <v>0</v>
          </cell>
          <cell r="X2157">
            <v>0</v>
          </cell>
          <cell r="Y2157">
            <v>0</v>
          </cell>
          <cell r="Z2157">
            <v>0</v>
          </cell>
          <cell r="AA2157">
            <v>0</v>
          </cell>
          <cell r="AB2157">
            <v>0</v>
          </cell>
          <cell r="AC2157">
            <v>0</v>
          </cell>
          <cell r="AD2157">
            <v>0</v>
          </cell>
          <cell r="AE2157">
            <v>0</v>
          </cell>
          <cell r="AF2157">
            <v>0</v>
          </cell>
          <cell r="AG2157">
            <v>0</v>
          </cell>
          <cell r="AH2157">
            <v>0</v>
          </cell>
          <cell r="AI2157">
            <v>0</v>
          </cell>
          <cell r="AJ2157" t="str">
            <v>N</v>
          </cell>
        </row>
        <row r="2158">
          <cell r="A2158" t="str">
            <v>21-03-b-03</v>
          </cell>
          <cell r="B2158" t="str">
            <v>Wet sinking of well for depths below spring level in cohesive soil : Above 3 to 4.5 m depth</v>
          </cell>
          <cell r="C2158" t="str">
            <v>100 Cft</v>
          </cell>
          <cell r="D2158" t="str">
            <v>8,189.72</v>
          </cell>
          <cell r="E2158" t="str">
            <v>8,189.72</v>
          </cell>
          <cell r="F2158" t="str">
            <v>m3</v>
          </cell>
          <cell r="G2158" t="str">
            <v>2,892.18</v>
          </cell>
          <cell r="H2158">
            <v>2892.18</v>
          </cell>
          <cell r="I2158">
            <v>0</v>
          </cell>
          <cell r="J2158">
            <v>0</v>
          </cell>
          <cell r="K2158">
            <v>0</v>
          </cell>
          <cell r="L2158">
            <v>0</v>
          </cell>
          <cell r="M2158">
            <v>0</v>
          </cell>
          <cell r="N2158">
            <v>0</v>
          </cell>
          <cell r="O2158">
            <v>0</v>
          </cell>
          <cell r="P2158">
            <v>0</v>
          </cell>
          <cell r="Q2158">
            <v>0</v>
          </cell>
          <cell r="R2158">
            <v>0</v>
          </cell>
          <cell r="S2158">
            <v>0</v>
          </cell>
          <cell r="T2158">
            <v>0</v>
          </cell>
          <cell r="U2158">
            <v>0</v>
          </cell>
          <cell r="V2158">
            <v>0</v>
          </cell>
          <cell r="W2158">
            <v>0</v>
          </cell>
          <cell r="X2158">
            <v>0</v>
          </cell>
          <cell r="Y2158">
            <v>0</v>
          </cell>
          <cell r="Z2158">
            <v>0</v>
          </cell>
          <cell r="AA2158">
            <v>0</v>
          </cell>
          <cell r="AB2158">
            <v>0</v>
          </cell>
          <cell r="AC2158">
            <v>0</v>
          </cell>
          <cell r="AD2158">
            <v>0</v>
          </cell>
          <cell r="AE2158">
            <v>0</v>
          </cell>
          <cell r="AF2158">
            <v>0</v>
          </cell>
          <cell r="AG2158">
            <v>0</v>
          </cell>
          <cell r="AH2158">
            <v>0</v>
          </cell>
          <cell r="AI2158">
            <v>0</v>
          </cell>
          <cell r="AJ2158" t="str">
            <v>N</v>
          </cell>
        </row>
        <row r="2159">
          <cell r="A2159" t="str">
            <v>21-03-b-04</v>
          </cell>
          <cell r="B2159" t="str">
            <v>Wet sinking of well for depths below spring level in cohesive soil : Above 4.5 to 6 m depth</v>
          </cell>
          <cell r="C2159" t="str">
            <v>100 Cft</v>
          </cell>
          <cell r="D2159" t="str">
            <v>10,850.40</v>
          </cell>
          <cell r="E2159" t="str">
            <v>10,850.40</v>
          </cell>
          <cell r="F2159" t="str">
            <v>m3</v>
          </cell>
          <cell r="G2159" t="str">
            <v>3,831.79</v>
          </cell>
          <cell r="H2159">
            <v>3831.79</v>
          </cell>
          <cell r="I2159">
            <v>0</v>
          </cell>
          <cell r="J2159">
            <v>0</v>
          </cell>
          <cell r="K2159">
            <v>0</v>
          </cell>
          <cell r="L2159">
            <v>0</v>
          </cell>
          <cell r="M2159">
            <v>0</v>
          </cell>
          <cell r="N2159">
            <v>0</v>
          </cell>
          <cell r="O2159">
            <v>0</v>
          </cell>
          <cell r="P2159">
            <v>0</v>
          </cell>
          <cell r="Q2159">
            <v>0</v>
          </cell>
          <cell r="R2159">
            <v>0</v>
          </cell>
          <cell r="S2159">
            <v>0</v>
          </cell>
          <cell r="T2159">
            <v>0</v>
          </cell>
          <cell r="U2159">
            <v>0</v>
          </cell>
          <cell r="V2159">
            <v>0</v>
          </cell>
          <cell r="W2159">
            <v>0</v>
          </cell>
          <cell r="X2159">
            <v>0</v>
          </cell>
          <cell r="Y2159">
            <v>0</v>
          </cell>
          <cell r="Z2159">
            <v>0</v>
          </cell>
          <cell r="AA2159">
            <v>0</v>
          </cell>
          <cell r="AB2159">
            <v>0</v>
          </cell>
          <cell r="AC2159">
            <v>0</v>
          </cell>
          <cell r="AD2159">
            <v>0</v>
          </cell>
          <cell r="AE2159">
            <v>0</v>
          </cell>
          <cell r="AF2159">
            <v>0</v>
          </cell>
          <cell r="AG2159">
            <v>0</v>
          </cell>
          <cell r="AH2159">
            <v>0</v>
          </cell>
          <cell r="AI2159">
            <v>0</v>
          </cell>
          <cell r="AJ2159" t="str">
            <v>N</v>
          </cell>
        </row>
        <row r="2160">
          <cell r="A2160" t="str">
            <v>21-03-b-05</v>
          </cell>
          <cell r="B2160" t="str">
            <v>Wet sinking of well for depths below spring level in cohesive soil : Above 6 to 7.5 m depth</v>
          </cell>
          <cell r="C2160" t="str">
            <v>100 Cft</v>
          </cell>
          <cell r="D2160" t="str">
            <v>14,964.92</v>
          </cell>
          <cell r="E2160" t="str">
            <v>14,964.92</v>
          </cell>
          <cell r="F2160" t="str">
            <v>m3</v>
          </cell>
          <cell r="G2160" t="str">
            <v>5,284.82</v>
          </cell>
          <cell r="H2160">
            <v>5284.82</v>
          </cell>
          <cell r="I2160">
            <v>0</v>
          </cell>
          <cell r="J2160">
            <v>0</v>
          </cell>
          <cell r="K2160">
            <v>0</v>
          </cell>
          <cell r="L2160">
            <v>0</v>
          </cell>
          <cell r="M2160">
            <v>0</v>
          </cell>
          <cell r="N2160">
            <v>0</v>
          </cell>
          <cell r="O2160">
            <v>0</v>
          </cell>
          <cell r="P2160">
            <v>0</v>
          </cell>
          <cell r="Q2160">
            <v>0</v>
          </cell>
          <cell r="R2160">
            <v>0</v>
          </cell>
          <cell r="S2160">
            <v>0</v>
          </cell>
          <cell r="T2160">
            <v>0</v>
          </cell>
          <cell r="U2160">
            <v>0</v>
          </cell>
          <cell r="V2160">
            <v>0</v>
          </cell>
          <cell r="W2160">
            <v>0</v>
          </cell>
          <cell r="X2160">
            <v>0</v>
          </cell>
          <cell r="Y2160">
            <v>0</v>
          </cell>
          <cell r="Z2160">
            <v>0</v>
          </cell>
          <cell r="AA2160">
            <v>0</v>
          </cell>
          <cell r="AB2160">
            <v>0</v>
          </cell>
          <cell r="AC2160">
            <v>0</v>
          </cell>
          <cell r="AD2160">
            <v>0</v>
          </cell>
          <cell r="AE2160">
            <v>0</v>
          </cell>
          <cell r="AF2160">
            <v>0</v>
          </cell>
          <cell r="AG2160">
            <v>0</v>
          </cell>
          <cell r="AH2160">
            <v>0</v>
          </cell>
          <cell r="AI2160">
            <v>0</v>
          </cell>
          <cell r="AJ2160" t="str">
            <v>N</v>
          </cell>
        </row>
        <row r="2161">
          <cell r="A2161" t="str">
            <v>21-03-b-06</v>
          </cell>
          <cell r="B2161" t="str">
            <v>Wet sinking of well for depths below spring level in cohesive soil : Above 7.5 to 9 m depth</v>
          </cell>
          <cell r="C2161" t="str">
            <v>100 Cft</v>
          </cell>
          <cell r="D2161" t="str">
            <v>18,870.53</v>
          </cell>
          <cell r="E2161" t="str">
            <v>18,870.53</v>
          </cell>
          <cell r="F2161" t="str">
            <v>m3</v>
          </cell>
          <cell r="G2161" t="str">
            <v>6,664.07</v>
          </cell>
          <cell r="H2161">
            <v>6664.07</v>
          </cell>
          <cell r="I2161">
            <v>0</v>
          </cell>
          <cell r="J2161">
            <v>0</v>
          </cell>
          <cell r="K2161">
            <v>0</v>
          </cell>
          <cell r="L2161">
            <v>0</v>
          </cell>
          <cell r="M2161">
            <v>0</v>
          </cell>
          <cell r="N2161">
            <v>0</v>
          </cell>
          <cell r="O2161">
            <v>0</v>
          </cell>
          <cell r="P2161">
            <v>0</v>
          </cell>
          <cell r="Q2161">
            <v>0</v>
          </cell>
          <cell r="R2161">
            <v>0</v>
          </cell>
          <cell r="S2161">
            <v>0</v>
          </cell>
          <cell r="T2161">
            <v>0</v>
          </cell>
          <cell r="U2161">
            <v>0</v>
          </cell>
          <cell r="V2161">
            <v>0</v>
          </cell>
          <cell r="W2161">
            <v>0</v>
          </cell>
          <cell r="X2161">
            <v>0</v>
          </cell>
          <cell r="Y2161">
            <v>0</v>
          </cell>
          <cell r="Z2161">
            <v>0</v>
          </cell>
          <cell r="AA2161">
            <v>0</v>
          </cell>
          <cell r="AB2161">
            <v>0</v>
          </cell>
          <cell r="AC2161">
            <v>0</v>
          </cell>
          <cell r="AD2161">
            <v>0</v>
          </cell>
          <cell r="AE2161">
            <v>0</v>
          </cell>
          <cell r="AF2161">
            <v>0</v>
          </cell>
          <cell r="AG2161">
            <v>0</v>
          </cell>
          <cell r="AH2161">
            <v>0</v>
          </cell>
          <cell r="AI2161">
            <v>0</v>
          </cell>
          <cell r="AJ2161" t="str">
            <v>N</v>
          </cell>
        </row>
        <row r="2162">
          <cell r="A2162" t="str">
            <v>21-03-b-07</v>
          </cell>
          <cell r="B2162" t="str">
            <v>Wet sinking of well for depths below spring level in cohesive soil : Above 9 to 10.5 m depth</v>
          </cell>
          <cell r="C2162" t="str">
            <v>100 Cft</v>
          </cell>
          <cell r="D2162" t="str">
            <v>23,146.04</v>
          </cell>
          <cell r="E2162" t="str">
            <v>23,146.04</v>
          </cell>
          <cell r="F2162" t="str">
            <v>m3</v>
          </cell>
          <cell r="G2162" t="str">
            <v>8,173.95</v>
          </cell>
          <cell r="H2162">
            <v>8173.95</v>
          </cell>
          <cell r="I2162">
            <v>0</v>
          </cell>
          <cell r="J2162">
            <v>0</v>
          </cell>
          <cell r="K2162">
            <v>0</v>
          </cell>
          <cell r="L2162">
            <v>0</v>
          </cell>
          <cell r="M2162">
            <v>0</v>
          </cell>
          <cell r="N2162">
            <v>0</v>
          </cell>
          <cell r="O2162">
            <v>0</v>
          </cell>
          <cell r="P2162">
            <v>0</v>
          </cell>
          <cell r="Q2162">
            <v>0</v>
          </cell>
          <cell r="R2162">
            <v>0</v>
          </cell>
          <cell r="S2162">
            <v>0</v>
          </cell>
          <cell r="T2162">
            <v>0</v>
          </cell>
          <cell r="U2162">
            <v>0</v>
          </cell>
          <cell r="V2162">
            <v>0</v>
          </cell>
          <cell r="W2162">
            <v>0</v>
          </cell>
          <cell r="X2162">
            <v>0</v>
          </cell>
          <cell r="Y2162">
            <v>0</v>
          </cell>
          <cell r="Z2162">
            <v>0</v>
          </cell>
          <cell r="AA2162">
            <v>0</v>
          </cell>
          <cell r="AB2162">
            <v>0</v>
          </cell>
          <cell r="AC2162">
            <v>0</v>
          </cell>
          <cell r="AD2162">
            <v>0</v>
          </cell>
          <cell r="AE2162">
            <v>0</v>
          </cell>
          <cell r="AF2162">
            <v>0</v>
          </cell>
          <cell r="AG2162">
            <v>0</v>
          </cell>
          <cell r="AH2162">
            <v>0</v>
          </cell>
          <cell r="AI2162">
            <v>0</v>
          </cell>
          <cell r="AJ2162" t="str">
            <v>N</v>
          </cell>
        </row>
        <row r="2163">
          <cell r="A2163" t="str">
            <v>21-03-b-08</v>
          </cell>
          <cell r="B2163" t="str">
            <v>Wet sinking of well for depths below spring level in cohesive soil : Above 10.5 to 12 m depth</v>
          </cell>
          <cell r="C2163" t="str">
            <v>100 Cft</v>
          </cell>
          <cell r="D2163" t="str">
            <v>28,936.86</v>
          </cell>
          <cell r="E2163" t="str">
            <v>28,936.86</v>
          </cell>
          <cell r="F2163" t="str">
            <v>m3</v>
          </cell>
          <cell r="G2163" t="str">
            <v>10,218.96</v>
          </cell>
          <cell r="H2163">
            <v>10218.959999999999</v>
          </cell>
          <cell r="I2163">
            <v>0</v>
          </cell>
          <cell r="J2163">
            <v>0</v>
          </cell>
          <cell r="K2163">
            <v>0</v>
          </cell>
          <cell r="L2163">
            <v>0</v>
          </cell>
          <cell r="M2163">
            <v>0</v>
          </cell>
          <cell r="N2163">
            <v>0</v>
          </cell>
          <cell r="O2163">
            <v>0</v>
          </cell>
          <cell r="P2163">
            <v>0</v>
          </cell>
          <cell r="Q2163">
            <v>0</v>
          </cell>
          <cell r="R2163">
            <v>0</v>
          </cell>
          <cell r="S2163">
            <v>0</v>
          </cell>
          <cell r="T2163">
            <v>0</v>
          </cell>
          <cell r="U2163">
            <v>0</v>
          </cell>
          <cell r="V2163">
            <v>0</v>
          </cell>
          <cell r="W2163">
            <v>0</v>
          </cell>
          <cell r="X2163">
            <v>0</v>
          </cell>
          <cell r="Y2163">
            <v>0</v>
          </cell>
          <cell r="Z2163">
            <v>0</v>
          </cell>
          <cell r="AA2163">
            <v>0</v>
          </cell>
          <cell r="AB2163">
            <v>0</v>
          </cell>
          <cell r="AC2163">
            <v>0</v>
          </cell>
          <cell r="AD2163">
            <v>0</v>
          </cell>
          <cell r="AE2163">
            <v>0</v>
          </cell>
          <cell r="AF2163">
            <v>0</v>
          </cell>
          <cell r="AG2163">
            <v>0</v>
          </cell>
          <cell r="AH2163">
            <v>0</v>
          </cell>
          <cell r="AI2163">
            <v>0</v>
          </cell>
          <cell r="AJ2163" t="str">
            <v>N</v>
          </cell>
        </row>
        <row r="2164">
          <cell r="A2164" t="str">
            <v>21-03-b-09</v>
          </cell>
          <cell r="B2164" t="str">
            <v>Wet sinking of well for depths below spring level in cohesive soil : Above 12 to 13.5 m depth</v>
          </cell>
          <cell r="C2164" t="str">
            <v>100 Cft</v>
          </cell>
          <cell r="D2164" t="str">
            <v>33,901.81</v>
          </cell>
          <cell r="E2164" t="str">
            <v>33,901.81</v>
          </cell>
          <cell r="F2164" t="str">
            <v>m3</v>
          </cell>
          <cell r="G2164" t="str">
            <v>11,972.32</v>
          </cell>
          <cell r="H2164">
            <v>11972.32</v>
          </cell>
          <cell r="I2164">
            <v>0</v>
          </cell>
          <cell r="J2164">
            <v>0</v>
          </cell>
          <cell r="K2164">
            <v>0</v>
          </cell>
          <cell r="L2164">
            <v>0</v>
          </cell>
          <cell r="M2164">
            <v>0</v>
          </cell>
          <cell r="N2164">
            <v>0</v>
          </cell>
          <cell r="O2164">
            <v>0</v>
          </cell>
          <cell r="P2164">
            <v>0</v>
          </cell>
          <cell r="Q2164">
            <v>0</v>
          </cell>
          <cell r="R2164">
            <v>0</v>
          </cell>
          <cell r="S2164">
            <v>0</v>
          </cell>
          <cell r="T2164">
            <v>0</v>
          </cell>
          <cell r="U2164">
            <v>0</v>
          </cell>
          <cell r="V2164">
            <v>0</v>
          </cell>
          <cell r="W2164">
            <v>0</v>
          </cell>
          <cell r="X2164">
            <v>0</v>
          </cell>
          <cell r="Y2164">
            <v>0</v>
          </cell>
          <cell r="Z2164">
            <v>0</v>
          </cell>
          <cell r="AA2164">
            <v>0</v>
          </cell>
          <cell r="AB2164">
            <v>0</v>
          </cell>
          <cell r="AC2164">
            <v>0</v>
          </cell>
          <cell r="AD2164">
            <v>0</v>
          </cell>
          <cell r="AE2164">
            <v>0</v>
          </cell>
          <cell r="AF2164">
            <v>0</v>
          </cell>
          <cell r="AG2164">
            <v>0</v>
          </cell>
          <cell r="AH2164">
            <v>0</v>
          </cell>
          <cell r="AI2164">
            <v>0</v>
          </cell>
          <cell r="AJ2164" t="str">
            <v>N</v>
          </cell>
        </row>
        <row r="2165">
          <cell r="A2165" t="str">
            <v>21-03-b-10</v>
          </cell>
          <cell r="B2165" t="str">
            <v>Wet sinking of well for depths below spring level in cohesive soil : Exceeding 13.5 m depth</v>
          </cell>
          <cell r="C2165" t="str">
            <v>100 Cft</v>
          </cell>
          <cell r="D2165" t="str">
            <v>40,557.81</v>
          </cell>
          <cell r="E2165" t="str">
            <v>40,557.81</v>
          </cell>
          <cell r="F2165" t="str">
            <v>m3</v>
          </cell>
          <cell r="G2165" t="str">
            <v>14,322.87</v>
          </cell>
          <cell r="H2165">
            <v>14322.87</v>
          </cell>
          <cell r="I2165">
            <v>0</v>
          </cell>
          <cell r="J2165">
            <v>0</v>
          </cell>
          <cell r="K2165">
            <v>0</v>
          </cell>
          <cell r="L2165">
            <v>0</v>
          </cell>
          <cell r="M2165">
            <v>0</v>
          </cell>
          <cell r="N2165">
            <v>0</v>
          </cell>
          <cell r="O2165">
            <v>0</v>
          </cell>
          <cell r="P2165">
            <v>0</v>
          </cell>
          <cell r="Q2165">
            <v>0</v>
          </cell>
          <cell r="R2165">
            <v>0</v>
          </cell>
          <cell r="S2165">
            <v>0</v>
          </cell>
          <cell r="T2165">
            <v>0</v>
          </cell>
          <cell r="U2165">
            <v>0</v>
          </cell>
          <cell r="V2165">
            <v>0</v>
          </cell>
          <cell r="W2165">
            <v>0</v>
          </cell>
          <cell r="X2165">
            <v>0</v>
          </cell>
          <cell r="Y2165">
            <v>0</v>
          </cell>
          <cell r="Z2165">
            <v>0</v>
          </cell>
          <cell r="AA2165">
            <v>0</v>
          </cell>
          <cell r="AB2165">
            <v>0</v>
          </cell>
          <cell r="AC2165">
            <v>0</v>
          </cell>
          <cell r="AD2165">
            <v>0</v>
          </cell>
          <cell r="AE2165">
            <v>0</v>
          </cell>
          <cell r="AF2165">
            <v>0</v>
          </cell>
          <cell r="AG2165">
            <v>0</v>
          </cell>
          <cell r="AH2165">
            <v>0</v>
          </cell>
          <cell r="AI2165">
            <v>0</v>
          </cell>
          <cell r="AJ2165" t="str">
            <v>N</v>
          </cell>
        </row>
        <row r="2166">
          <cell r="A2166" t="str">
            <v>21-03-c-01</v>
          </cell>
          <cell r="B2166" t="str">
            <v>Wet sinking of well for depths below spring level in shingle/gravel etc : Upto 1.5 m depth</v>
          </cell>
          <cell r="C2166" t="str">
            <v>100 Cft</v>
          </cell>
          <cell r="D2166" t="str">
            <v>5,554.85</v>
          </cell>
          <cell r="E2166" t="str">
            <v>5,554.85</v>
          </cell>
          <cell r="F2166" t="str">
            <v>m3</v>
          </cell>
          <cell r="G2166" t="str">
            <v>1,961.68</v>
          </cell>
          <cell r="H2166">
            <v>1961.68</v>
          </cell>
          <cell r="I2166">
            <v>0</v>
          </cell>
          <cell r="J2166">
            <v>0</v>
          </cell>
          <cell r="K2166">
            <v>0</v>
          </cell>
          <cell r="L2166">
            <v>0</v>
          </cell>
          <cell r="M2166">
            <v>0</v>
          </cell>
          <cell r="N2166">
            <v>0</v>
          </cell>
          <cell r="O2166">
            <v>0</v>
          </cell>
          <cell r="P2166">
            <v>0</v>
          </cell>
          <cell r="Q2166">
            <v>0</v>
          </cell>
          <cell r="R2166">
            <v>0</v>
          </cell>
          <cell r="S2166">
            <v>0</v>
          </cell>
          <cell r="T2166">
            <v>0</v>
          </cell>
          <cell r="U2166">
            <v>0</v>
          </cell>
          <cell r="V2166">
            <v>0</v>
          </cell>
          <cell r="W2166">
            <v>0</v>
          </cell>
          <cell r="X2166">
            <v>0</v>
          </cell>
          <cell r="Y2166">
            <v>0</v>
          </cell>
          <cell r="Z2166">
            <v>0</v>
          </cell>
          <cell r="AA2166">
            <v>0</v>
          </cell>
          <cell r="AB2166">
            <v>0</v>
          </cell>
          <cell r="AC2166">
            <v>0</v>
          </cell>
          <cell r="AD2166">
            <v>0</v>
          </cell>
          <cell r="AE2166">
            <v>0</v>
          </cell>
          <cell r="AF2166">
            <v>0</v>
          </cell>
          <cell r="AG2166">
            <v>0</v>
          </cell>
          <cell r="AH2166">
            <v>0</v>
          </cell>
          <cell r="AI2166">
            <v>0</v>
          </cell>
          <cell r="AJ2166" t="str">
            <v>N</v>
          </cell>
        </row>
        <row r="2167">
          <cell r="A2167" t="str">
            <v>21-03-c-02</v>
          </cell>
          <cell r="B2167" t="str">
            <v>Wet sinking of well for depths below spring level in shingle/gravel etc : 1.5 to 3 m depth</v>
          </cell>
          <cell r="C2167" t="str">
            <v>100 Cft</v>
          </cell>
          <cell r="D2167" t="str">
            <v>13,227.19</v>
          </cell>
          <cell r="E2167" t="str">
            <v>13,227.19</v>
          </cell>
          <cell r="F2167" t="str">
            <v>m3</v>
          </cell>
          <cell r="G2167" t="str">
            <v>4,671.14</v>
          </cell>
          <cell r="H2167">
            <v>4671.1400000000003</v>
          </cell>
          <cell r="I2167">
            <v>0</v>
          </cell>
          <cell r="J2167">
            <v>0</v>
          </cell>
          <cell r="K2167">
            <v>0</v>
          </cell>
          <cell r="L2167">
            <v>0</v>
          </cell>
          <cell r="M2167">
            <v>0</v>
          </cell>
          <cell r="N2167">
            <v>0</v>
          </cell>
          <cell r="O2167">
            <v>0</v>
          </cell>
          <cell r="P2167">
            <v>0</v>
          </cell>
          <cell r="Q2167">
            <v>0</v>
          </cell>
          <cell r="R2167">
            <v>0</v>
          </cell>
          <cell r="S2167">
            <v>0</v>
          </cell>
          <cell r="T2167">
            <v>0</v>
          </cell>
          <cell r="U2167">
            <v>0</v>
          </cell>
          <cell r="V2167">
            <v>0</v>
          </cell>
          <cell r="W2167">
            <v>0</v>
          </cell>
          <cell r="X2167">
            <v>0</v>
          </cell>
          <cell r="Y2167">
            <v>0</v>
          </cell>
          <cell r="Z2167">
            <v>0</v>
          </cell>
          <cell r="AA2167">
            <v>0</v>
          </cell>
          <cell r="AB2167">
            <v>0</v>
          </cell>
          <cell r="AC2167">
            <v>0</v>
          </cell>
          <cell r="AD2167">
            <v>0</v>
          </cell>
          <cell r="AE2167">
            <v>0</v>
          </cell>
          <cell r="AF2167">
            <v>0</v>
          </cell>
          <cell r="AG2167">
            <v>0</v>
          </cell>
          <cell r="AH2167">
            <v>0</v>
          </cell>
          <cell r="AI2167">
            <v>0</v>
          </cell>
          <cell r="AJ2167" t="str">
            <v>N</v>
          </cell>
        </row>
        <row r="2168">
          <cell r="A2168" t="str">
            <v>21-03-c-03</v>
          </cell>
          <cell r="B2168" t="str">
            <v>Wet sinking of well for depths below spring level in shingle/gravel etc : 3 to 4.5 m depth</v>
          </cell>
          <cell r="C2168" t="str">
            <v>100 Cft</v>
          </cell>
          <cell r="D2168" t="str">
            <v>18,036.07</v>
          </cell>
          <cell r="E2168" t="str">
            <v>18,036.07</v>
          </cell>
          <cell r="F2168" t="str">
            <v>m3</v>
          </cell>
          <cell r="G2168" t="str">
            <v>6,369.38</v>
          </cell>
          <cell r="H2168">
            <v>6369.38</v>
          </cell>
          <cell r="I2168">
            <v>0</v>
          </cell>
          <cell r="J2168">
            <v>0</v>
          </cell>
          <cell r="K2168">
            <v>0</v>
          </cell>
          <cell r="L2168">
            <v>0</v>
          </cell>
          <cell r="M2168">
            <v>0</v>
          </cell>
          <cell r="N2168">
            <v>0</v>
          </cell>
          <cell r="O2168">
            <v>0</v>
          </cell>
          <cell r="P2168">
            <v>0</v>
          </cell>
          <cell r="Q2168">
            <v>0</v>
          </cell>
          <cell r="R2168">
            <v>0</v>
          </cell>
          <cell r="S2168">
            <v>0</v>
          </cell>
          <cell r="T2168">
            <v>0</v>
          </cell>
          <cell r="U2168">
            <v>0</v>
          </cell>
          <cell r="V2168">
            <v>0</v>
          </cell>
          <cell r="W2168">
            <v>0</v>
          </cell>
          <cell r="X2168">
            <v>0</v>
          </cell>
          <cell r="Y2168">
            <v>0</v>
          </cell>
          <cell r="Z2168">
            <v>0</v>
          </cell>
          <cell r="AA2168">
            <v>0</v>
          </cell>
          <cell r="AB2168">
            <v>0</v>
          </cell>
          <cell r="AC2168">
            <v>0</v>
          </cell>
          <cell r="AD2168">
            <v>0</v>
          </cell>
          <cell r="AE2168">
            <v>0</v>
          </cell>
          <cell r="AF2168">
            <v>0</v>
          </cell>
          <cell r="AG2168">
            <v>0</v>
          </cell>
          <cell r="AH2168">
            <v>0</v>
          </cell>
          <cell r="AI2168">
            <v>0</v>
          </cell>
          <cell r="AJ2168" t="str">
            <v>N</v>
          </cell>
        </row>
        <row r="2169">
          <cell r="A2169" t="str">
            <v>21-03-c-04</v>
          </cell>
          <cell r="B2169" t="str">
            <v>Wet sinking of well for depths below spring level in shingle/gravel etc : 4.5 to 6 m depth</v>
          </cell>
          <cell r="C2169" t="str">
            <v>100 Cft</v>
          </cell>
          <cell r="D2169" t="str">
            <v>24,974.72</v>
          </cell>
          <cell r="E2169" t="str">
            <v>24,974.72</v>
          </cell>
          <cell r="F2169" t="str">
            <v>m3</v>
          </cell>
          <cell r="G2169" t="str">
            <v>8,819.75</v>
          </cell>
          <cell r="H2169">
            <v>8819.75</v>
          </cell>
          <cell r="I2169">
            <v>0</v>
          </cell>
          <cell r="J2169">
            <v>0</v>
          </cell>
          <cell r="K2169">
            <v>0</v>
          </cell>
          <cell r="L2169">
            <v>0</v>
          </cell>
          <cell r="M2169">
            <v>0</v>
          </cell>
          <cell r="N2169">
            <v>0</v>
          </cell>
          <cell r="O2169">
            <v>0</v>
          </cell>
          <cell r="P2169">
            <v>0</v>
          </cell>
          <cell r="Q2169">
            <v>0</v>
          </cell>
          <cell r="R2169">
            <v>0</v>
          </cell>
          <cell r="S2169">
            <v>0</v>
          </cell>
          <cell r="T2169">
            <v>0</v>
          </cell>
          <cell r="U2169">
            <v>0</v>
          </cell>
          <cell r="V2169">
            <v>0</v>
          </cell>
          <cell r="W2169">
            <v>0</v>
          </cell>
          <cell r="X2169">
            <v>0</v>
          </cell>
          <cell r="Y2169">
            <v>0</v>
          </cell>
          <cell r="Z2169">
            <v>0</v>
          </cell>
          <cell r="AA2169">
            <v>0</v>
          </cell>
          <cell r="AB2169">
            <v>0</v>
          </cell>
          <cell r="AC2169">
            <v>0</v>
          </cell>
          <cell r="AD2169">
            <v>0</v>
          </cell>
          <cell r="AE2169">
            <v>0</v>
          </cell>
          <cell r="AF2169">
            <v>0</v>
          </cell>
          <cell r="AG2169">
            <v>0</v>
          </cell>
          <cell r="AH2169">
            <v>0</v>
          </cell>
          <cell r="AI2169">
            <v>0</v>
          </cell>
          <cell r="AJ2169" t="str">
            <v>N</v>
          </cell>
        </row>
        <row r="2170">
          <cell r="A2170" t="str">
            <v>21-03-c-05</v>
          </cell>
          <cell r="B2170" t="str">
            <v>Wet sinking of well for depths below spring level in shingle/gravel etc : 6 to 7.5 m depth</v>
          </cell>
          <cell r="C2170" t="str">
            <v>100 Cft</v>
          </cell>
          <cell r="D2170" t="str">
            <v>37,534.59</v>
          </cell>
          <cell r="E2170" t="str">
            <v>37,534.59</v>
          </cell>
          <cell r="F2170" t="str">
            <v>m3</v>
          </cell>
          <cell r="G2170" t="str">
            <v>13,255.23</v>
          </cell>
          <cell r="H2170">
            <v>13255.23</v>
          </cell>
          <cell r="I2170">
            <v>0</v>
          </cell>
          <cell r="J2170">
            <v>0</v>
          </cell>
          <cell r="K2170">
            <v>0</v>
          </cell>
          <cell r="L2170">
            <v>0</v>
          </cell>
          <cell r="M2170">
            <v>0</v>
          </cell>
          <cell r="N2170">
            <v>0</v>
          </cell>
          <cell r="O2170">
            <v>0</v>
          </cell>
          <cell r="P2170">
            <v>0</v>
          </cell>
          <cell r="Q2170">
            <v>0</v>
          </cell>
          <cell r="R2170">
            <v>0</v>
          </cell>
          <cell r="S2170">
            <v>0</v>
          </cell>
          <cell r="T2170">
            <v>0</v>
          </cell>
          <cell r="U2170">
            <v>0</v>
          </cell>
          <cell r="V2170">
            <v>0</v>
          </cell>
          <cell r="W2170">
            <v>0</v>
          </cell>
          <cell r="X2170">
            <v>0</v>
          </cell>
          <cell r="Y2170">
            <v>0</v>
          </cell>
          <cell r="Z2170">
            <v>0</v>
          </cell>
          <cell r="AA2170">
            <v>0</v>
          </cell>
          <cell r="AB2170">
            <v>0</v>
          </cell>
          <cell r="AC2170">
            <v>0</v>
          </cell>
          <cell r="AD2170">
            <v>0</v>
          </cell>
          <cell r="AE2170">
            <v>0</v>
          </cell>
          <cell r="AF2170">
            <v>0</v>
          </cell>
          <cell r="AG2170">
            <v>0</v>
          </cell>
          <cell r="AH2170">
            <v>0</v>
          </cell>
          <cell r="AI2170">
            <v>0</v>
          </cell>
          <cell r="AJ2170" t="str">
            <v>N</v>
          </cell>
        </row>
        <row r="2171">
          <cell r="A2171" t="str">
            <v>21-03-c-06</v>
          </cell>
          <cell r="B2171" t="str">
            <v>Wet sinking of well for depths below spring level in shingle/gravel etc : 7.5 to 9 m depth</v>
          </cell>
          <cell r="C2171" t="str">
            <v>100 Cft</v>
          </cell>
          <cell r="D2171" t="str">
            <v>48,563.19</v>
          </cell>
          <cell r="E2171" t="str">
            <v>48,563.19</v>
          </cell>
          <cell r="F2171" t="str">
            <v>m3</v>
          </cell>
          <cell r="G2171" t="str">
            <v>17,149.95</v>
          </cell>
          <cell r="H2171">
            <v>17149.95</v>
          </cell>
          <cell r="I2171">
            <v>0</v>
          </cell>
          <cell r="J2171">
            <v>0</v>
          </cell>
          <cell r="K2171">
            <v>0</v>
          </cell>
          <cell r="L2171">
            <v>0</v>
          </cell>
          <cell r="M2171">
            <v>0</v>
          </cell>
          <cell r="N2171">
            <v>0</v>
          </cell>
          <cell r="O2171">
            <v>0</v>
          </cell>
          <cell r="P2171">
            <v>0</v>
          </cell>
          <cell r="Q2171">
            <v>0</v>
          </cell>
          <cell r="R2171">
            <v>0</v>
          </cell>
          <cell r="S2171">
            <v>0</v>
          </cell>
          <cell r="T2171">
            <v>0</v>
          </cell>
          <cell r="U2171">
            <v>0</v>
          </cell>
          <cell r="V2171">
            <v>0</v>
          </cell>
          <cell r="W2171">
            <v>0</v>
          </cell>
          <cell r="X2171">
            <v>0</v>
          </cell>
          <cell r="Y2171">
            <v>0</v>
          </cell>
          <cell r="Z2171">
            <v>0</v>
          </cell>
          <cell r="AA2171">
            <v>0</v>
          </cell>
          <cell r="AB2171">
            <v>0</v>
          </cell>
          <cell r="AC2171">
            <v>0</v>
          </cell>
          <cell r="AD2171">
            <v>0</v>
          </cell>
          <cell r="AE2171">
            <v>0</v>
          </cell>
          <cell r="AF2171">
            <v>0</v>
          </cell>
          <cell r="AG2171">
            <v>0</v>
          </cell>
          <cell r="AH2171">
            <v>0</v>
          </cell>
          <cell r="AI2171">
            <v>0</v>
          </cell>
          <cell r="AJ2171" t="str">
            <v>N</v>
          </cell>
        </row>
        <row r="2172">
          <cell r="A2172" t="str">
            <v>21-03-c-07</v>
          </cell>
          <cell r="B2172" t="str">
            <v>Wet sinking of well for depths below spring level in shingle/gravel etc : 9 to 10.5 m depth</v>
          </cell>
          <cell r="C2172" t="str">
            <v>100 Cft</v>
          </cell>
          <cell r="D2172" t="str">
            <v>60,906.77</v>
          </cell>
          <cell r="E2172" t="str">
            <v>60,906.77</v>
          </cell>
          <cell r="F2172" t="str">
            <v>m3</v>
          </cell>
          <cell r="G2172" t="str">
            <v>21,509.04</v>
          </cell>
          <cell r="H2172">
            <v>21509.040000000001</v>
          </cell>
          <cell r="I2172">
            <v>0</v>
          </cell>
          <cell r="J2172">
            <v>0</v>
          </cell>
          <cell r="K2172">
            <v>0</v>
          </cell>
          <cell r="L2172">
            <v>0</v>
          </cell>
          <cell r="M2172">
            <v>0</v>
          </cell>
          <cell r="N2172">
            <v>0</v>
          </cell>
          <cell r="O2172">
            <v>0</v>
          </cell>
          <cell r="P2172">
            <v>0</v>
          </cell>
          <cell r="Q2172">
            <v>0</v>
          </cell>
          <cell r="R2172">
            <v>0</v>
          </cell>
          <cell r="S2172">
            <v>0</v>
          </cell>
          <cell r="T2172">
            <v>0</v>
          </cell>
          <cell r="U2172">
            <v>0</v>
          </cell>
          <cell r="V2172">
            <v>0</v>
          </cell>
          <cell r="W2172">
            <v>0</v>
          </cell>
          <cell r="X2172">
            <v>0</v>
          </cell>
          <cell r="Y2172">
            <v>0</v>
          </cell>
          <cell r="Z2172">
            <v>0</v>
          </cell>
          <cell r="AA2172">
            <v>0</v>
          </cell>
          <cell r="AB2172">
            <v>0</v>
          </cell>
          <cell r="AC2172">
            <v>0</v>
          </cell>
          <cell r="AD2172">
            <v>0</v>
          </cell>
          <cell r="AE2172">
            <v>0</v>
          </cell>
          <cell r="AF2172">
            <v>0</v>
          </cell>
          <cell r="AG2172">
            <v>0</v>
          </cell>
          <cell r="AH2172">
            <v>0</v>
          </cell>
          <cell r="AI2172">
            <v>0</v>
          </cell>
          <cell r="AJ2172" t="str">
            <v>N</v>
          </cell>
        </row>
        <row r="2173">
          <cell r="A2173" t="str">
            <v>21-03-c-08</v>
          </cell>
          <cell r="B2173" t="str">
            <v>Wet sinking of well for depths below spring level in shingle/gravel etc : 10.5 to 12 m depth</v>
          </cell>
          <cell r="C2173" t="str">
            <v>100 Cft</v>
          </cell>
          <cell r="D2173" t="str">
            <v>78,898.59</v>
          </cell>
          <cell r="E2173" t="str">
            <v>78,898.59</v>
          </cell>
          <cell r="F2173" t="str">
            <v>m3</v>
          </cell>
          <cell r="G2173" t="str">
            <v>27,862.80</v>
          </cell>
          <cell r="H2173">
            <v>27862.799999999999</v>
          </cell>
          <cell r="I2173">
            <v>0</v>
          </cell>
          <cell r="J2173">
            <v>0</v>
          </cell>
          <cell r="K2173">
            <v>0</v>
          </cell>
          <cell r="L2173">
            <v>0</v>
          </cell>
          <cell r="M2173">
            <v>0</v>
          </cell>
          <cell r="N2173">
            <v>0</v>
          </cell>
          <cell r="O2173">
            <v>0</v>
          </cell>
          <cell r="P2173">
            <v>0</v>
          </cell>
          <cell r="Q2173">
            <v>0</v>
          </cell>
          <cell r="R2173">
            <v>0</v>
          </cell>
          <cell r="S2173">
            <v>0</v>
          </cell>
          <cell r="T2173">
            <v>0</v>
          </cell>
          <cell r="U2173">
            <v>0</v>
          </cell>
          <cell r="V2173">
            <v>0</v>
          </cell>
          <cell r="W2173">
            <v>0</v>
          </cell>
          <cell r="X2173">
            <v>0</v>
          </cell>
          <cell r="Y2173">
            <v>0</v>
          </cell>
          <cell r="Z2173">
            <v>0</v>
          </cell>
          <cell r="AA2173">
            <v>0</v>
          </cell>
          <cell r="AB2173">
            <v>0</v>
          </cell>
          <cell r="AC2173">
            <v>0</v>
          </cell>
          <cell r="AD2173">
            <v>0</v>
          </cell>
          <cell r="AE2173">
            <v>0</v>
          </cell>
          <cell r="AF2173">
            <v>0</v>
          </cell>
          <cell r="AG2173">
            <v>0</v>
          </cell>
          <cell r="AH2173">
            <v>0</v>
          </cell>
          <cell r="AI2173">
            <v>0</v>
          </cell>
          <cell r="AJ2173" t="str">
            <v>N</v>
          </cell>
        </row>
        <row r="2174">
          <cell r="A2174" t="str">
            <v>21-03-c-09</v>
          </cell>
          <cell r="B2174" t="str">
            <v>Wet sinking of well for depths below spring level in shingle/gravel etc : 12 to 13.5 m depth</v>
          </cell>
          <cell r="C2174" t="str">
            <v>100 Cft</v>
          </cell>
          <cell r="D2174" t="str">
            <v>99,200.84</v>
          </cell>
          <cell r="E2174" t="str">
            <v>99,200.84</v>
          </cell>
          <cell r="F2174" t="str">
            <v>m3</v>
          </cell>
          <cell r="G2174" t="str">
            <v>35,032.48</v>
          </cell>
          <cell r="H2174">
            <v>35032.480000000003</v>
          </cell>
          <cell r="I2174">
            <v>0</v>
          </cell>
          <cell r="J2174">
            <v>0</v>
          </cell>
          <cell r="K2174">
            <v>0</v>
          </cell>
          <cell r="L2174">
            <v>0</v>
          </cell>
          <cell r="M2174">
            <v>0</v>
          </cell>
          <cell r="N2174">
            <v>0</v>
          </cell>
          <cell r="O2174">
            <v>0</v>
          </cell>
          <cell r="P2174">
            <v>0</v>
          </cell>
          <cell r="Q2174">
            <v>0</v>
          </cell>
          <cell r="R2174">
            <v>0</v>
          </cell>
          <cell r="S2174">
            <v>0</v>
          </cell>
          <cell r="T2174">
            <v>0</v>
          </cell>
          <cell r="U2174">
            <v>0</v>
          </cell>
          <cell r="V2174">
            <v>0</v>
          </cell>
          <cell r="W2174">
            <v>0</v>
          </cell>
          <cell r="X2174">
            <v>0</v>
          </cell>
          <cell r="Y2174">
            <v>0</v>
          </cell>
          <cell r="Z2174">
            <v>0</v>
          </cell>
          <cell r="AA2174">
            <v>0</v>
          </cell>
          <cell r="AB2174">
            <v>0</v>
          </cell>
          <cell r="AC2174">
            <v>0</v>
          </cell>
          <cell r="AD2174">
            <v>0</v>
          </cell>
          <cell r="AE2174">
            <v>0</v>
          </cell>
          <cell r="AF2174">
            <v>0</v>
          </cell>
          <cell r="AG2174">
            <v>0</v>
          </cell>
          <cell r="AH2174">
            <v>0</v>
          </cell>
          <cell r="AI2174">
            <v>0</v>
          </cell>
          <cell r="AJ2174" t="str">
            <v>N</v>
          </cell>
        </row>
        <row r="2175">
          <cell r="A2175" t="str">
            <v>21-03-c-10</v>
          </cell>
          <cell r="B2175" t="str">
            <v>Wet sinking of well for depths below spring level in shingle/gravel etc : Exceeding 13.5 m depth</v>
          </cell>
          <cell r="C2175" t="str">
            <v>100 Cft</v>
          </cell>
          <cell r="D2175" t="str">
            <v>126,225.45</v>
          </cell>
          <cell r="E2175" t="str">
            <v>126,225.45</v>
          </cell>
          <cell r="F2175" t="str">
            <v>m3</v>
          </cell>
          <cell r="G2175" t="str">
            <v>44,576.16</v>
          </cell>
          <cell r="H2175">
            <v>44576.160000000003</v>
          </cell>
          <cell r="I2175">
            <v>0</v>
          </cell>
          <cell r="J2175">
            <v>0</v>
          </cell>
          <cell r="K2175">
            <v>0</v>
          </cell>
          <cell r="L2175">
            <v>0</v>
          </cell>
          <cell r="M2175">
            <v>0</v>
          </cell>
          <cell r="N2175">
            <v>0</v>
          </cell>
          <cell r="O2175">
            <v>0</v>
          </cell>
          <cell r="P2175">
            <v>0</v>
          </cell>
          <cell r="Q2175">
            <v>0</v>
          </cell>
          <cell r="R2175">
            <v>0</v>
          </cell>
          <cell r="S2175">
            <v>0</v>
          </cell>
          <cell r="T2175">
            <v>0</v>
          </cell>
          <cell r="U2175">
            <v>0</v>
          </cell>
          <cell r="V2175">
            <v>0</v>
          </cell>
          <cell r="W2175">
            <v>0</v>
          </cell>
          <cell r="X2175">
            <v>0</v>
          </cell>
          <cell r="Y2175">
            <v>0</v>
          </cell>
          <cell r="Z2175">
            <v>0</v>
          </cell>
          <cell r="AA2175">
            <v>0</v>
          </cell>
          <cell r="AB2175">
            <v>0</v>
          </cell>
          <cell r="AC2175">
            <v>0</v>
          </cell>
          <cell r="AD2175">
            <v>0</v>
          </cell>
          <cell r="AE2175">
            <v>0</v>
          </cell>
          <cell r="AF2175">
            <v>0</v>
          </cell>
          <cell r="AG2175">
            <v>0</v>
          </cell>
          <cell r="AH2175">
            <v>0</v>
          </cell>
          <cell r="AI2175">
            <v>0</v>
          </cell>
          <cell r="AJ2175" t="str">
            <v>N</v>
          </cell>
        </row>
        <row r="2176">
          <cell r="A2176" t="str">
            <v>21-04</v>
          </cell>
          <cell r="B2176" t="str">
            <v>Making &amp; fixing in position, kikar wood well curb</v>
          </cell>
          <cell r="C2176" t="str">
            <v>100 Cft</v>
          </cell>
          <cell r="D2176" t="str">
            <v>136,341.63</v>
          </cell>
          <cell r="E2176" t="str">
            <v>245,241.63</v>
          </cell>
          <cell r="F2176" t="str">
            <v>m3</v>
          </cell>
          <cell r="G2176" t="str">
            <v>48,148.63</v>
          </cell>
          <cell r="H2176">
            <v>86606.34</v>
          </cell>
          <cell r="I2176">
            <v>0</v>
          </cell>
          <cell r="J2176">
            <v>0</v>
          </cell>
          <cell r="K2176">
            <v>0</v>
          </cell>
          <cell r="L2176">
            <v>0</v>
          </cell>
          <cell r="M2176">
            <v>0</v>
          </cell>
          <cell r="N2176">
            <v>0</v>
          </cell>
          <cell r="O2176">
            <v>0</v>
          </cell>
          <cell r="P2176">
            <v>0</v>
          </cell>
          <cell r="Q2176">
            <v>0</v>
          </cell>
          <cell r="R2176">
            <v>0</v>
          </cell>
          <cell r="S2176">
            <v>0</v>
          </cell>
          <cell r="T2176">
            <v>0</v>
          </cell>
          <cell r="U2176">
            <v>0</v>
          </cell>
          <cell r="V2176">
            <v>0</v>
          </cell>
          <cell r="W2176">
            <v>0</v>
          </cell>
          <cell r="X2176">
            <v>0</v>
          </cell>
          <cell r="Y2176">
            <v>0</v>
          </cell>
          <cell r="Z2176">
            <v>0</v>
          </cell>
          <cell r="AA2176">
            <v>0</v>
          </cell>
          <cell r="AB2176">
            <v>0</v>
          </cell>
          <cell r="AC2176">
            <v>0</v>
          </cell>
          <cell r="AD2176">
            <v>0</v>
          </cell>
          <cell r="AE2176">
            <v>0</v>
          </cell>
          <cell r="AF2176">
            <v>0</v>
          </cell>
          <cell r="AG2176">
            <v>0</v>
          </cell>
          <cell r="AH2176">
            <v>0</v>
          </cell>
          <cell r="AI2176">
            <v>0</v>
          </cell>
          <cell r="AJ2176" t="str">
            <v>N</v>
          </cell>
        </row>
        <row r="2177">
          <cell r="A2177" t="str">
            <v>21-05</v>
          </cell>
          <cell r="B2177" t="str">
            <v>Laying well curb in position only</v>
          </cell>
          <cell r="C2177" t="str">
            <v>Each</v>
          </cell>
          <cell r="D2177" t="str">
            <v>852.50</v>
          </cell>
          <cell r="E2177" t="str">
            <v>852.50</v>
          </cell>
          <cell r="F2177" t="str">
            <v>Each</v>
          </cell>
          <cell r="G2177" t="str">
            <v>852.50</v>
          </cell>
          <cell r="H2177">
            <v>852.5</v>
          </cell>
          <cell r="I2177">
            <v>0</v>
          </cell>
          <cell r="J2177">
            <v>0</v>
          </cell>
          <cell r="K2177">
            <v>0</v>
          </cell>
          <cell r="L2177">
            <v>0</v>
          </cell>
          <cell r="M2177">
            <v>0</v>
          </cell>
          <cell r="N2177">
            <v>0</v>
          </cell>
          <cell r="O2177">
            <v>0</v>
          </cell>
          <cell r="P2177">
            <v>0</v>
          </cell>
          <cell r="Q2177">
            <v>0</v>
          </cell>
          <cell r="R2177">
            <v>0</v>
          </cell>
          <cell r="S2177">
            <v>0</v>
          </cell>
          <cell r="T2177">
            <v>0</v>
          </cell>
          <cell r="U2177">
            <v>0</v>
          </cell>
          <cell r="V2177">
            <v>0</v>
          </cell>
          <cell r="W2177">
            <v>0</v>
          </cell>
          <cell r="X2177">
            <v>0</v>
          </cell>
          <cell r="Y2177">
            <v>0</v>
          </cell>
          <cell r="Z2177">
            <v>0</v>
          </cell>
          <cell r="AA2177">
            <v>0</v>
          </cell>
          <cell r="AB2177">
            <v>0</v>
          </cell>
          <cell r="AC2177">
            <v>0</v>
          </cell>
          <cell r="AD2177">
            <v>0</v>
          </cell>
          <cell r="AE2177">
            <v>0</v>
          </cell>
          <cell r="AF2177">
            <v>0</v>
          </cell>
          <cell r="AG2177">
            <v>0</v>
          </cell>
          <cell r="AH2177">
            <v>0</v>
          </cell>
          <cell r="AI2177">
            <v>0</v>
          </cell>
          <cell r="AJ2177" t="str">
            <v>N</v>
          </cell>
        </row>
        <row r="2178">
          <cell r="A2178" t="str">
            <v>21-06-a</v>
          </cell>
          <cell r="B2178" t="str">
            <v>Providing &amp; laying RCC well curb in position, using coarse sand : Ratio 1:1.5:3</v>
          </cell>
          <cell r="C2178" t="str">
            <v>100 Cft</v>
          </cell>
          <cell r="D2178" t="str">
            <v>11,233.66</v>
          </cell>
          <cell r="E2178" t="str">
            <v>28,884.28</v>
          </cell>
          <cell r="F2178" t="str">
            <v>m3</v>
          </cell>
          <cell r="G2178" t="str">
            <v>3,967.13</v>
          </cell>
          <cell r="H2178">
            <v>10200.4</v>
          </cell>
          <cell r="I2178">
            <v>0</v>
          </cell>
          <cell r="J2178">
            <v>0</v>
          </cell>
          <cell r="K2178">
            <v>22.523</v>
          </cell>
          <cell r="L2178" t="str">
            <v>Bags</v>
          </cell>
          <cell r="M2178">
            <v>7.9539999999999997</v>
          </cell>
          <cell r="N2178" t="str">
            <v>Bags</v>
          </cell>
          <cell r="O2178">
            <v>0</v>
          </cell>
          <cell r="P2178">
            <v>0</v>
          </cell>
          <cell r="Q2178">
            <v>0</v>
          </cell>
          <cell r="R2178">
            <v>0</v>
          </cell>
          <cell r="S2178">
            <v>0</v>
          </cell>
          <cell r="T2178">
            <v>0</v>
          </cell>
          <cell r="U2178">
            <v>0</v>
          </cell>
          <cell r="V2178">
            <v>0</v>
          </cell>
          <cell r="W2178">
            <v>0</v>
          </cell>
          <cell r="X2178">
            <v>0</v>
          </cell>
          <cell r="Y2178">
            <v>0</v>
          </cell>
          <cell r="Z2178">
            <v>0</v>
          </cell>
          <cell r="AA2178">
            <v>0</v>
          </cell>
          <cell r="AB2178">
            <v>0</v>
          </cell>
          <cell r="AC2178">
            <v>0</v>
          </cell>
          <cell r="AD2178">
            <v>0</v>
          </cell>
          <cell r="AE2178">
            <v>0</v>
          </cell>
          <cell r="AF2178">
            <v>0</v>
          </cell>
          <cell r="AG2178">
            <v>0</v>
          </cell>
          <cell r="AH2178">
            <v>0</v>
          </cell>
          <cell r="AI2178">
            <v>30.477</v>
          </cell>
          <cell r="AJ2178" t="str">
            <v>Y</v>
          </cell>
        </row>
        <row r="2179">
          <cell r="A2179" t="str">
            <v>21-06-b</v>
          </cell>
          <cell r="B2179" t="str">
            <v>Providing &amp; laying RCC well curb in position, using coarse sand : Ratio 1:2:4.</v>
          </cell>
          <cell r="C2179" t="str">
            <v>100 Cft</v>
          </cell>
          <cell r="D2179" t="str">
            <v>11,233.66</v>
          </cell>
          <cell r="E2179" t="str">
            <v>26,576.73</v>
          </cell>
          <cell r="F2179" t="str">
            <v>m3</v>
          </cell>
          <cell r="G2179" t="str">
            <v>3,967.13</v>
          </cell>
          <cell r="H2179">
            <v>9385.49</v>
          </cell>
          <cell r="I2179">
            <v>0</v>
          </cell>
          <cell r="J2179">
            <v>0</v>
          </cell>
          <cell r="K2179">
            <v>17.619</v>
          </cell>
          <cell r="L2179" t="str">
            <v>Bags</v>
          </cell>
          <cell r="M2179">
            <v>6.2220000000000004</v>
          </cell>
          <cell r="N2179" t="str">
            <v>Bags</v>
          </cell>
          <cell r="O2179">
            <v>0</v>
          </cell>
          <cell r="P2179">
            <v>0</v>
          </cell>
          <cell r="Q2179">
            <v>0</v>
          </cell>
          <cell r="R2179">
            <v>0</v>
          </cell>
          <cell r="S2179">
            <v>0</v>
          </cell>
          <cell r="T2179">
            <v>0</v>
          </cell>
          <cell r="U2179">
            <v>0</v>
          </cell>
          <cell r="V2179">
            <v>0</v>
          </cell>
          <cell r="W2179">
            <v>0</v>
          </cell>
          <cell r="X2179">
            <v>0</v>
          </cell>
          <cell r="Y2179">
            <v>0</v>
          </cell>
          <cell r="Z2179">
            <v>0</v>
          </cell>
          <cell r="AA2179">
            <v>0</v>
          </cell>
          <cell r="AB2179">
            <v>0</v>
          </cell>
          <cell r="AC2179">
            <v>0</v>
          </cell>
          <cell r="AD2179">
            <v>0</v>
          </cell>
          <cell r="AE2179">
            <v>0</v>
          </cell>
          <cell r="AF2179">
            <v>0</v>
          </cell>
          <cell r="AG2179">
            <v>0</v>
          </cell>
          <cell r="AH2179">
            <v>0</v>
          </cell>
          <cell r="AI2179">
            <v>23.841000000000001</v>
          </cell>
          <cell r="AJ2179" t="str">
            <v>Y</v>
          </cell>
        </row>
        <row r="2180">
          <cell r="A2180" t="str">
            <v>21-07</v>
          </cell>
          <cell r="B2180" t="str">
            <v>Providing and fixing structural steel for cutting edge</v>
          </cell>
          <cell r="C2180" t="str">
            <v>Ton</v>
          </cell>
          <cell r="D2180" t="str">
            <v>21,080.00</v>
          </cell>
          <cell r="E2180" t="str">
            <v>148,933.44</v>
          </cell>
          <cell r="F2180" t="str">
            <v>tonne</v>
          </cell>
          <cell r="G2180" t="str">
            <v>20,746.94</v>
          </cell>
          <cell r="H2180">
            <v>146580.25</v>
          </cell>
          <cell r="I2180">
            <v>0</v>
          </cell>
          <cell r="J2180">
            <v>0</v>
          </cell>
          <cell r="K2180">
            <v>0</v>
          </cell>
          <cell r="L2180">
            <v>0</v>
          </cell>
          <cell r="M2180">
            <v>0</v>
          </cell>
          <cell r="N2180">
            <v>0</v>
          </cell>
          <cell r="O2180">
            <v>0</v>
          </cell>
          <cell r="P2180">
            <v>0</v>
          </cell>
          <cell r="Q2180">
            <v>0</v>
          </cell>
          <cell r="R2180">
            <v>0</v>
          </cell>
          <cell r="S2180">
            <v>1016</v>
          </cell>
          <cell r="T2180" t="str">
            <v>kg</v>
          </cell>
          <cell r="U2180">
            <v>1016</v>
          </cell>
          <cell r="V2180" t="str">
            <v>kg</v>
          </cell>
          <cell r="W2180">
            <v>0</v>
          </cell>
          <cell r="X2180">
            <v>0</v>
          </cell>
          <cell r="Y2180">
            <v>0</v>
          </cell>
          <cell r="Z2180">
            <v>0</v>
          </cell>
          <cell r="AA2180">
            <v>0</v>
          </cell>
          <cell r="AB2180">
            <v>0</v>
          </cell>
          <cell r="AC2180">
            <v>0</v>
          </cell>
          <cell r="AD2180">
            <v>0</v>
          </cell>
          <cell r="AE2180">
            <v>0</v>
          </cell>
          <cell r="AF2180">
            <v>0</v>
          </cell>
          <cell r="AG2180">
            <v>0</v>
          </cell>
          <cell r="AH2180">
            <v>0</v>
          </cell>
          <cell r="AI2180">
            <v>2032</v>
          </cell>
          <cell r="AJ2180" t="str">
            <v>Y</v>
          </cell>
        </row>
        <row r="2181">
          <cell r="A2181" t="str">
            <v>22-01-a-01</v>
          </cell>
          <cell r="B2181" t="str">
            <v>Tega formed of pacca bricks on end, laid in and over c/s mortar : 3" thick : Ratio 1:3</v>
          </cell>
          <cell r="C2181" t="str">
            <v>100 Rft</v>
          </cell>
          <cell r="D2181" t="str">
            <v>853.01</v>
          </cell>
          <cell r="E2181" t="str">
            <v>3,126.98</v>
          </cell>
          <cell r="F2181" t="str">
            <v>m</v>
          </cell>
          <cell r="G2181" t="str">
            <v>27.99</v>
          </cell>
          <cell r="H2181">
            <v>102.59</v>
          </cell>
          <cell r="I2181">
            <v>0</v>
          </cell>
          <cell r="J2181">
            <v>0</v>
          </cell>
          <cell r="K2181">
            <v>1</v>
          </cell>
          <cell r="L2181" t="str">
            <v>Bags</v>
          </cell>
          <cell r="M2181">
            <v>3.3000000000000002E-2</v>
          </cell>
          <cell r="N2181" t="str">
            <v>Bags</v>
          </cell>
          <cell r="O2181">
            <v>200.06399999999999</v>
          </cell>
          <cell r="P2181" t="str">
            <v>Nos.</v>
          </cell>
          <cell r="Q2181">
            <v>6.56</v>
          </cell>
          <cell r="R2181" t="str">
            <v>Nos.</v>
          </cell>
          <cell r="S2181">
            <v>0</v>
          </cell>
          <cell r="T2181">
            <v>0</v>
          </cell>
          <cell r="U2181">
            <v>0</v>
          </cell>
          <cell r="V2181">
            <v>0</v>
          </cell>
          <cell r="W2181">
            <v>0</v>
          </cell>
          <cell r="X2181">
            <v>0</v>
          </cell>
          <cell r="Y2181">
            <v>0</v>
          </cell>
          <cell r="Z2181">
            <v>0</v>
          </cell>
          <cell r="AA2181">
            <v>0</v>
          </cell>
          <cell r="AB2181">
            <v>0</v>
          </cell>
          <cell r="AC2181">
            <v>0</v>
          </cell>
          <cell r="AD2181">
            <v>0</v>
          </cell>
          <cell r="AE2181">
            <v>0</v>
          </cell>
          <cell r="AF2181">
            <v>0</v>
          </cell>
          <cell r="AG2181">
            <v>0</v>
          </cell>
          <cell r="AH2181">
            <v>0</v>
          </cell>
          <cell r="AI2181">
            <v>207.65699999999998</v>
          </cell>
          <cell r="AJ2181" t="str">
            <v>Y</v>
          </cell>
        </row>
        <row r="2182">
          <cell r="A2182" t="str">
            <v>22-01-a-02</v>
          </cell>
          <cell r="B2182" t="str">
            <v>Tega formed of pacca bricks on end, laid in and over c/s mortar : 3" thick : Ratio 1:5</v>
          </cell>
          <cell r="C2182" t="str">
            <v>100 Rft</v>
          </cell>
          <cell r="D2182" t="str">
            <v>853.01</v>
          </cell>
          <cell r="E2182" t="str">
            <v>2,848.62</v>
          </cell>
          <cell r="F2182" t="str">
            <v>m</v>
          </cell>
          <cell r="G2182" t="str">
            <v>27.99</v>
          </cell>
          <cell r="H2182">
            <v>93.46</v>
          </cell>
          <cell r="I2182">
            <v>0</v>
          </cell>
          <cell r="J2182">
            <v>0</v>
          </cell>
          <cell r="K2182">
            <v>0.6</v>
          </cell>
          <cell r="L2182" t="str">
            <v>Bags</v>
          </cell>
          <cell r="M2182">
            <v>0.02</v>
          </cell>
          <cell r="N2182" t="str">
            <v>Bags</v>
          </cell>
          <cell r="O2182">
            <v>200.06399999999999</v>
          </cell>
          <cell r="P2182" t="str">
            <v>Nos.</v>
          </cell>
          <cell r="Q2182">
            <v>6.56</v>
          </cell>
          <cell r="R2182" t="str">
            <v>Nos.</v>
          </cell>
          <cell r="S2182">
            <v>0</v>
          </cell>
          <cell r="T2182">
            <v>0</v>
          </cell>
          <cell r="U2182">
            <v>0</v>
          </cell>
          <cell r="V2182">
            <v>0</v>
          </cell>
          <cell r="W2182">
            <v>0</v>
          </cell>
          <cell r="X2182">
            <v>0</v>
          </cell>
          <cell r="Y2182">
            <v>0</v>
          </cell>
          <cell r="Z2182">
            <v>0</v>
          </cell>
          <cell r="AA2182">
            <v>0</v>
          </cell>
          <cell r="AB2182">
            <v>0</v>
          </cell>
          <cell r="AC2182">
            <v>0</v>
          </cell>
          <cell r="AD2182">
            <v>0</v>
          </cell>
          <cell r="AE2182">
            <v>0</v>
          </cell>
          <cell r="AF2182">
            <v>0</v>
          </cell>
          <cell r="AG2182">
            <v>0</v>
          </cell>
          <cell r="AH2182">
            <v>0</v>
          </cell>
          <cell r="AI2182">
            <v>207.244</v>
          </cell>
          <cell r="AJ2182" t="str">
            <v>Y</v>
          </cell>
        </row>
        <row r="2183">
          <cell r="A2183" t="str">
            <v>22-01-b-01</v>
          </cell>
          <cell r="B2183" t="str">
            <v>Tega formed of pacca bricks on end, laid in and over c/s mortar : 4.5" thick : Ratio 1:3</v>
          </cell>
          <cell r="C2183" t="str">
            <v>100 Rft</v>
          </cell>
          <cell r="D2183" t="str">
            <v>933.36</v>
          </cell>
          <cell r="E2183" t="str">
            <v>3,636.24</v>
          </cell>
          <cell r="F2183" t="str">
            <v>m</v>
          </cell>
          <cell r="G2183" t="str">
            <v>30.62</v>
          </cell>
          <cell r="H2183">
            <v>119.3</v>
          </cell>
          <cell r="I2183">
            <v>0</v>
          </cell>
          <cell r="J2183">
            <v>0</v>
          </cell>
          <cell r="K2183">
            <v>1.097</v>
          </cell>
          <cell r="L2183" t="str">
            <v>Bags</v>
          </cell>
          <cell r="M2183">
            <v>3.5999999999999997E-2</v>
          </cell>
          <cell r="N2183" t="str">
            <v>Bags</v>
          </cell>
          <cell r="O2183">
            <v>253</v>
          </cell>
          <cell r="P2183" t="str">
            <v>Nos.</v>
          </cell>
          <cell r="Q2183">
            <v>8.3000000000000007</v>
          </cell>
          <cell r="R2183" t="str">
            <v>Nos.</v>
          </cell>
          <cell r="S2183">
            <v>0</v>
          </cell>
          <cell r="T2183">
            <v>0</v>
          </cell>
          <cell r="U2183">
            <v>0</v>
          </cell>
          <cell r="V2183">
            <v>0</v>
          </cell>
          <cell r="W2183">
            <v>0</v>
          </cell>
          <cell r="X2183">
            <v>0</v>
          </cell>
          <cell r="Y2183">
            <v>0</v>
          </cell>
          <cell r="Z2183">
            <v>0</v>
          </cell>
          <cell r="AA2183">
            <v>0</v>
          </cell>
          <cell r="AB2183">
            <v>0</v>
          </cell>
          <cell r="AC2183">
            <v>0</v>
          </cell>
          <cell r="AD2183">
            <v>0</v>
          </cell>
          <cell r="AE2183">
            <v>0</v>
          </cell>
          <cell r="AF2183">
            <v>0</v>
          </cell>
          <cell r="AG2183">
            <v>0</v>
          </cell>
          <cell r="AH2183">
            <v>0</v>
          </cell>
          <cell r="AI2183">
            <v>262.43299999999999</v>
          </cell>
          <cell r="AJ2183" t="str">
            <v>Y</v>
          </cell>
        </row>
        <row r="2184">
          <cell r="A2184" t="str">
            <v>22-01-b-02</v>
          </cell>
          <cell r="B2184" t="str">
            <v>Tega formed of pacca bricks on end, laid in and over c/s mortar : 4.5" thick : Ratio 1:5</v>
          </cell>
          <cell r="C2184" t="str">
            <v>100 Rft</v>
          </cell>
          <cell r="D2184" t="str">
            <v>933.36</v>
          </cell>
          <cell r="E2184" t="str">
            <v>3,480.11</v>
          </cell>
          <cell r="F2184" t="str">
            <v>m</v>
          </cell>
          <cell r="G2184" t="str">
            <v>30.62</v>
          </cell>
          <cell r="H2184">
            <v>114.18</v>
          </cell>
          <cell r="I2184">
            <v>0</v>
          </cell>
          <cell r="J2184">
            <v>0</v>
          </cell>
          <cell r="K2184">
            <v>0.75</v>
          </cell>
          <cell r="L2184" t="str">
            <v>Bags</v>
          </cell>
          <cell r="M2184">
            <v>2.5000000000000001E-2</v>
          </cell>
          <cell r="N2184" t="str">
            <v>Bags</v>
          </cell>
          <cell r="O2184">
            <v>253</v>
          </cell>
          <cell r="P2184" t="str">
            <v>Nos.</v>
          </cell>
          <cell r="Q2184">
            <v>8.3000000000000007</v>
          </cell>
          <cell r="R2184" t="str">
            <v>Nos.</v>
          </cell>
          <cell r="S2184">
            <v>0</v>
          </cell>
          <cell r="T2184">
            <v>0</v>
          </cell>
          <cell r="U2184">
            <v>0</v>
          </cell>
          <cell r="V2184">
            <v>0</v>
          </cell>
          <cell r="W2184">
            <v>0</v>
          </cell>
          <cell r="X2184">
            <v>0</v>
          </cell>
          <cell r="Y2184">
            <v>0</v>
          </cell>
          <cell r="Z2184">
            <v>0</v>
          </cell>
          <cell r="AA2184">
            <v>0</v>
          </cell>
          <cell r="AB2184">
            <v>0</v>
          </cell>
          <cell r="AC2184">
            <v>0</v>
          </cell>
          <cell r="AD2184">
            <v>0</v>
          </cell>
          <cell r="AE2184">
            <v>0</v>
          </cell>
          <cell r="AF2184">
            <v>0</v>
          </cell>
          <cell r="AG2184">
            <v>0</v>
          </cell>
          <cell r="AH2184">
            <v>0</v>
          </cell>
          <cell r="AI2184">
            <v>262.07499999999999</v>
          </cell>
          <cell r="AJ2184" t="str">
            <v>Y</v>
          </cell>
        </row>
        <row r="2185">
          <cell r="A2185" t="str">
            <v>22-02-a</v>
          </cell>
          <cell r="B2185" t="str">
            <v>Pacca flat brick 3" thick, laid in reimbursement, in c/s mortar, on sides of drains etc : Ratio 1:3</v>
          </cell>
          <cell r="C2185" t="str">
            <v>100 Sft</v>
          </cell>
          <cell r="D2185" t="str">
            <v>1,147.43</v>
          </cell>
          <cell r="E2185" t="str">
            <v>4,811.01</v>
          </cell>
          <cell r="F2185" t="str">
            <v>m2</v>
          </cell>
          <cell r="G2185" t="str">
            <v>123.46</v>
          </cell>
          <cell r="H2185">
            <v>517.66</v>
          </cell>
          <cell r="I2185">
            <v>0</v>
          </cell>
          <cell r="J2185">
            <v>0</v>
          </cell>
          <cell r="K2185">
            <v>1.5009999999999999</v>
          </cell>
          <cell r="L2185" t="str">
            <v>Bags</v>
          </cell>
          <cell r="M2185">
            <v>0.16200000000000001</v>
          </cell>
          <cell r="N2185" t="str">
            <v>Bags</v>
          </cell>
          <cell r="O2185">
            <v>338.10399999999998</v>
          </cell>
          <cell r="P2185" t="str">
            <v>Nos.</v>
          </cell>
          <cell r="Q2185">
            <v>36.39</v>
          </cell>
          <cell r="R2185" t="str">
            <v>Nos.</v>
          </cell>
          <cell r="S2185">
            <v>0</v>
          </cell>
          <cell r="T2185">
            <v>0</v>
          </cell>
          <cell r="U2185">
            <v>0</v>
          </cell>
          <cell r="V2185">
            <v>0</v>
          </cell>
          <cell r="W2185">
            <v>0</v>
          </cell>
          <cell r="X2185">
            <v>0</v>
          </cell>
          <cell r="Y2185">
            <v>0</v>
          </cell>
          <cell r="Z2185">
            <v>0</v>
          </cell>
          <cell r="AA2185">
            <v>0</v>
          </cell>
          <cell r="AB2185">
            <v>0</v>
          </cell>
          <cell r="AC2185">
            <v>0</v>
          </cell>
          <cell r="AD2185">
            <v>0</v>
          </cell>
          <cell r="AE2185">
            <v>0</v>
          </cell>
          <cell r="AF2185">
            <v>0</v>
          </cell>
          <cell r="AG2185">
            <v>0</v>
          </cell>
          <cell r="AH2185">
            <v>0</v>
          </cell>
          <cell r="AI2185">
            <v>376.15699999999998</v>
          </cell>
          <cell r="AJ2185" t="str">
            <v>Y</v>
          </cell>
        </row>
        <row r="2186">
          <cell r="A2186" t="str">
            <v>22-02-b</v>
          </cell>
          <cell r="B2186" t="str">
            <v>Pacca flat brick 3" thick, laid in reimbursement, in c/s mortar, on sides of drains etc : Ratio 1:5</v>
          </cell>
          <cell r="C2186" t="str">
            <v>100 Sft</v>
          </cell>
          <cell r="D2186" t="str">
            <v>1,147.43</v>
          </cell>
          <cell r="E2186" t="str">
            <v>4,530.47</v>
          </cell>
          <cell r="F2186" t="str">
            <v>m2</v>
          </cell>
          <cell r="G2186" t="str">
            <v>123.46</v>
          </cell>
          <cell r="H2186">
            <v>487.48</v>
          </cell>
          <cell r="I2186">
            <v>0</v>
          </cell>
          <cell r="J2186">
            <v>0</v>
          </cell>
          <cell r="K2186">
            <v>1</v>
          </cell>
          <cell r="L2186" t="str">
            <v>Bags</v>
          </cell>
          <cell r="M2186">
            <v>0.108</v>
          </cell>
          <cell r="N2186" t="str">
            <v>Bags</v>
          </cell>
          <cell r="O2186">
            <v>338.10399999999998</v>
          </cell>
          <cell r="P2186" t="str">
            <v>Nos.</v>
          </cell>
          <cell r="Q2186">
            <v>36.39</v>
          </cell>
          <cell r="R2186" t="str">
            <v>Nos.</v>
          </cell>
          <cell r="S2186">
            <v>0</v>
          </cell>
          <cell r="T2186">
            <v>0</v>
          </cell>
          <cell r="U2186">
            <v>0</v>
          </cell>
          <cell r="V2186">
            <v>0</v>
          </cell>
          <cell r="W2186">
            <v>0</v>
          </cell>
          <cell r="X2186">
            <v>0</v>
          </cell>
          <cell r="Y2186">
            <v>0</v>
          </cell>
          <cell r="Z2186">
            <v>0</v>
          </cell>
          <cell r="AA2186">
            <v>0</v>
          </cell>
          <cell r="AB2186">
            <v>0</v>
          </cell>
          <cell r="AC2186">
            <v>0</v>
          </cell>
          <cell r="AD2186">
            <v>0</v>
          </cell>
          <cell r="AE2186">
            <v>0</v>
          </cell>
          <cell r="AF2186">
            <v>0</v>
          </cell>
          <cell r="AG2186">
            <v>0</v>
          </cell>
          <cell r="AH2186">
            <v>0</v>
          </cell>
          <cell r="AI2186">
            <v>375.60199999999998</v>
          </cell>
          <cell r="AJ2186" t="str">
            <v>Y</v>
          </cell>
        </row>
        <row r="2187">
          <cell r="A2187" t="str">
            <v>22-02-c</v>
          </cell>
          <cell r="B2187" t="str">
            <v>Pacca flat brick 3" thick, laid in reimbursement, in c/s mortar, on sides of drains etc : Ratio 1:6</v>
          </cell>
          <cell r="C2187" t="str">
            <v>100 Sft</v>
          </cell>
          <cell r="D2187" t="str">
            <v>1,147.43</v>
          </cell>
          <cell r="E2187" t="str">
            <v>4,449.64</v>
          </cell>
          <cell r="F2187" t="str">
            <v>m2</v>
          </cell>
          <cell r="G2187" t="str">
            <v>123.46</v>
          </cell>
          <cell r="H2187">
            <v>478.78</v>
          </cell>
          <cell r="I2187">
            <v>0</v>
          </cell>
          <cell r="J2187">
            <v>0</v>
          </cell>
          <cell r="K2187">
            <v>0.8</v>
          </cell>
          <cell r="L2187" t="str">
            <v>Bags</v>
          </cell>
          <cell r="M2187">
            <v>8.5999999999999993E-2</v>
          </cell>
          <cell r="N2187" t="str">
            <v>Bags</v>
          </cell>
          <cell r="O2187">
            <v>338.10399999999998</v>
          </cell>
          <cell r="P2187" t="str">
            <v>Nos.</v>
          </cell>
          <cell r="Q2187">
            <v>36.39</v>
          </cell>
          <cell r="R2187" t="str">
            <v>Nos.</v>
          </cell>
          <cell r="S2187">
            <v>0</v>
          </cell>
          <cell r="T2187">
            <v>0</v>
          </cell>
          <cell r="U2187">
            <v>0</v>
          </cell>
          <cell r="V2187">
            <v>0</v>
          </cell>
          <cell r="W2187">
            <v>0</v>
          </cell>
          <cell r="X2187">
            <v>0</v>
          </cell>
          <cell r="Y2187">
            <v>0</v>
          </cell>
          <cell r="Z2187">
            <v>0</v>
          </cell>
          <cell r="AA2187">
            <v>0</v>
          </cell>
          <cell r="AB2187">
            <v>0</v>
          </cell>
          <cell r="AC2187">
            <v>0</v>
          </cell>
          <cell r="AD2187">
            <v>0</v>
          </cell>
          <cell r="AE2187">
            <v>0</v>
          </cell>
          <cell r="AF2187">
            <v>0</v>
          </cell>
          <cell r="AG2187">
            <v>0</v>
          </cell>
          <cell r="AH2187">
            <v>0</v>
          </cell>
          <cell r="AI2187">
            <v>375.38</v>
          </cell>
          <cell r="AJ2187" t="str">
            <v>Y</v>
          </cell>
        </row>
        <row r="2188">
          <cell r="A2188" t="str">
            <v>22-03-a</v>
          </cell>
          <cell r="B2188" t="str">
            <v>Pacca brick on edge, laid in reimbursement, in c/s mortar, on sides of drains etc : Ratio 1:3</v>
          </cell>
          <cell r="C2188" t="str">
            <v>100 Sft</v>
          </cell>
          <cell r="D2188" t="str">
            <v>1,290.47</v>
          </cell>
          <cell r="E2188" t="str">
            <v>6,774.48</v>
          </cell>
          <cell r="F2188" t="str">
            <v>m2</v>
          </cell>
          <cell r="G2188" t="str">
            <v>138.85</v>
          </cell>
          <cell r="H2188">
            <v>728.93</v>
          </cell>
          <cell r="I2188">
            <v>0</v>
          </cell>
          <cell r="J2188">
            <v>0</v>
          </cell>
          <cell r="K2188">
            <v>2.2509999999999999</v>
          </cell>
          <cell r="L2188" t="str">
            <v>Bags</v>
          </cell>
          <cell r="M2188">
            <v>0.24199999999999999</v>
          </cell>
          <cell r="N2188" t="str">
            <v>Bags</v>
          </cell>
          <cell r="O2188">
            <v>506.22699999999998</v>
          </cell>
          <cell r="P2188" t="str">
            <v>Nos.</v>
          </cell>
          <cell r="Q2188">
            <v>54.49</v>
          </cell>
          <cell r="R2188" t="str">
            <v>Nos.</v>
          </cell>
          <cell r="S2188">
            <v>0</v>
          </cell>
          <cell r="T2188">
            <v>0</v>
          </cell>
          <cell r="U2188">
            <v>0</v>
          </cell>
          <cell r="V2188">
            <v>0</v>
          </cell>
          <cell r="W2188">
            <v>0</v>
          </cell>
          <cell r="X2188">
            <v>0</v>
          </cell>
          <cell r="Y2188">
            <v>0</v>
          </cell>
          <cell r="Z2188">
            <v>0</v>
          </cell>
          <cell r="AA2188">
            <v>0</v>
          </cell>
          <cell r="AB2188">
            <v>0</v>
          </cell>
          <cell r="AC2188">
            <v>0</v>
          </cell>
          <cell r="AD2188">
            <v>0</v>
          </cell>
          <cell r="AE2188">
            <v>0</v>
          </cell>
          <cell r="AF2188">
            <v>0</v>
          </cell>
          <cell r="AG2188">
            <v>0</v>
          </cell>
          <cell r="AH2188">
            <v>0</v>
          </cell>
          <cell r="AI2188">
            <v>563.20999999999992</v>
          </cell>
          <cell r="AJ2188" t="str">
            <v>Y</v>
          </cell>
        </row>
        <row r="2189">
          <cell r="A2189" t="str">
            <v>22-03-b</v>
          </cell>
          <cell r="B2189" t="str">
            <v>Pacca brick on edge, laid in reimbursement, in c/s mortar, on sides of drains etc : Ratio 1:5</v>
          </cell>
          <cell r="C2189" t="str">
            <v>100 Sft</v>
          </cell>
          <cell r="D2189" t="str">
            <v>1,290.47</v>
          </cell>
          <cell r="E2189" t="str">
            <v>6,362.86</v>
          </cell>
          <cell r="F2189" t="str">
            <v>m2</v>
          </cell>
          <cell r="G2189" t="str">
            <v>138.85</v>
          </cell>
          <cell r="H2189">
            <v>684.64</v>
          </cell>
          <cell r="I2189">
            <v>0</v>
          </cell>
          <cell r="J2189">
            <v>0</v>
          </cell>
          <cell r="K2189">
            <v>1.496</v>
          </cell>
          <cell r="L2189" t="str">
            <v>Bags</v>
          </cell>
          <cell r="M2189">
            <v>0.161</v>
          </cell>
          <cell r="N2189" t="str">
            <v>Bags</v>
          </cell>
          <cell r="O2189">
            <v>506.18</v>
          </cell>
          <cell r="P2189" t="str">
            <v>Nos.</v>
          </cell>
          <cell r="Q2189">
            <v>54.48</v>
          </cell>
          <cell r="R2189" t="str">
            <v>Nos.</v>
          </cell>
          <cell r="S2189">
            <v>0</v>
          </cell>
          <cell r="T2189">
            <v>0</v>
          </cell>
          <cell r="U2189">
            <v>0</v>
          </cell>
          <cell r="V2189">
            <v>0</v>
          </cell>
          <cell r="W2189">
            <v>0</v>
          </cell>
          <cell r="X2189">
            <v>0</v>
          </cell>
          <cell r="Y2189">
            <v>0</v>
          </cell>
          <cell r="Z2189">
            <v>0</v>
          </cell>
          <cell r="AA2189">
            <v>0</v>
          </cell>
          <cell r="AB2189">
            <v>0</v>
          </cell>
          <cell r="AC2189">
            <v>0</v>
          </cell>
          <cell r="AD2189">
            <v>0</v>
          </cell>
          <cell r="AE2189">
            <v>0</v>
          </cell>
          <cell r="AF2189">
            <v>0</v>
          </cell>
          <cell r="AG2189">
            <v>0</v>
          </cell>
          <cell r="AH2189">
            <v>0</v>
          </cell>
          <cell r="AI2189">
            <v>562.31700000000001</v>
          </cell>
          <cell r="AJ2189" t="str">
            <v>Y</v>
          </cell>
        </row>
        <row r="2190">
          <cell r="A2190" t="str">
            <v>22-03-c</v>
          </cell>
          <cell r="B2190" t="str">
            <v>Pacca brick on edge, laid in reimbursement, in c/s mortar, on sides of drains etc : Ratio 1:6</v>
          </cell>
          <cell r="C2190" t="str">
            <v>100 Sft</v>
          </cell>
          <cell r="D2190" t="str">
            <v>1,290.47</v>
          </cell>
          <cell r="E2190" t="str">
            <v>6,239.71</v>
          </cell>
          <cell r="F2190" t="str">
            <v>m2</v>
          </cell>
          <cell r="G2190" t="str">
            <v>138.85</v>
          </cell>
          <cell r="H2190">
            <v>671.39</v>
          </cell>
          <cell r="I2190">
            <v>0</v>
          </cell>
          <cell r="J2190">
            <v>0</v>
          </cell>
          <cell r="K2190">
            <v>1.282</v>
          </cell>
          <cell r="L2190" t="str">
            <v>Bags</v>
          </cell>
          <cell r="M2190">
            <v>0.13800000000000001</v>
          </cell>
          <cell r="N2190" t="str">
            <v>Bags</v>
          </cell>
          <cell r="O2190">
            <v>506.22699999999998</v>
          </cell>
          <cell r="P2190" t="str">
            <v>Nos.</v>
          </cell>
          <cell r="Q2190">
            <v>54.49</v>
          </cell>
          <cell r="R2190" t="str">
            <v>Nos.</v>
          </cell>
          <cell r="S2190">
            <v>0</v>
          </cell>
          <cell r="T2190">
            <v>0</v>
          </cell>
          <cell r="U2190">
            <v>0</v>
          </cell>
          <cell r="V2190">
            <v>0</v>
          </cell>
          <cell r="W2190">
            <v>0</v>
          </cell>
          <cell r="X2190">
            <v>0</v>
          </cell>
          <cell r="Y2190">
            <v>0</v>
          </cell>
          <cell r="Z2190">
            <v>0</v>
          </cell>
          <cell r="AA2190">
            <v>0</v>
          </cell>
          <cell r="AB2190">
            <v>0</v>
          </cell>
          <cell r="AC2190">
            <v>0</v>
          </cell>
          <cell r="AD2190">
            <v>0</v>
          </cell>
          <cell r="AE2190">
            <v>0</v>
          </cell>
          <cell r="AF2190">
            <v>0</v>
          </cell>
          <cell r="AG2190">
            <v>0</v>
          </cell>
          <cell r="AH2190">
            <v>0</v>
          </cell>
          <cell r="AI2190">
            <v>562.13699999999994</v>
          </cell>
          <cell r="AJ2190" t="str">
            <v>Y</v>
          </cell>
        </row>
        <row r="2191">
          <cell r="A2191" t="str">
            <v>22-04-a</v>
          </cell>
          <cell r="B2191" t="str">
            <v>Pacca flat brick, Herring bond pitching in c/s mortar laid to line, grade, slope etc : Ratio 1:3</v>
          </cell>
          <cell r="C2191" t="str">
            <v>100 Sft</v>
          </cell>
          <cell r="D2191" t="str">
            <v>1,079.85</v>
          </cell>
          <cell r="E2191" t="str">
            <v>5,205.61</v>
          </cell>
          <cell r="F2191" t="str">
            <v>m2</v>
          </cell>
          <cell r="G2191" t="str">
            <v>116.19</v>
          </cell>
          <cell r="H2191">
            <v>560.12</v>
          </cell>
          <cell r="I2191">
            <v>0</v>
          </cell>
          <cell r="J2191">
            <v>0</v>
          </cell>
          <cell r="K2191">
            <v>1.7010000000000001</v>
          </cell>
          <cell r="L2191" t="str">
            <v>Bags</v>
          </cell>
          <cell r="M2191">
            <v>0.183</v>
          </cell>
          <cell r="N2191" t="str">
            <v>Bags</v>
          </cell>
          <cell r="O2191">
            <v>380.11200000000002</v>
          </cell>
          <cell r="P2191" t="str">
            <v>Nos.</v>
          </cell>
          <cell r="Q2191">
            <v>40.909999999999997</v>
          </cell>
          <cell r="R2191" t="str">
            <v>Nos.</v>
          </cell>
          <cell r="S2191">
            <v>0</v>
          </cell>
          <cell r="T2191">
            <v>0</v>
          </cell>
          <cell r="U2191">
            <v>0</v>
          </cell>
          <cell r="V2191">
            <v>0</v>
          </cell>
          <cell r="W2191">
            <v>0</v>
          </cell>
          <cell r="X2191">
            <v>0</v>
          </cell>
          <cell r="Y2191">
            <v>0</v>
          </cell>
          <cell r="Z2191">
            <v>0</v>
          </cell>
          <cell r="AA2191">
            <v>0</v>
          </cell>
          <cell r="AB2191">
            <v>0</v>
          </cell>
          <cell r="AC2191">
            <v>0</v>
          </cell>
          <cell r="AD2191">
            <v>0</v>
          </cell>
          <cell r="AE2191">
            <v>0</v>
          </cell>
          <cell r="AF2191">
            <v>0</v>
          </cell>
          <cell r="AG2191">
            <v>0</v>
          </cell>
          <cell r="AH2191">
            <v>0</v>
          </cell>
          <cell r="AI2191">
            <v>422.90600000000006</v>
          </cell>
          <cell r="AJ2191" t="str">
            <v>Y</v>
          </cell>
        </row>
        <row r="2192">
          <cell r="A2192" t="str">
            <v>22-04-b</v>
          </cell>
          <cell r="B2192" t="str">
            <v>Pacca flat brick, Herring bond pitching in c/s mortar laid to line, grade, slope etc : Ratio 1:5</v>
          </cell>
          <cell r="C2192" t="str">
            <v>100 Sft</v>
          </cell>
          <cell r="D2192" t="str">
            <v>1,079.85</v>
          </cell>
          <cell r="E2192" t="str">
            <v>4,889.90</v>
          </cell>
          <cell r="F2192" t="str">
            <v>m2</v>
          </cell>
          <cell r="G2192" t="str">
            <v>116.19</v>
          </cell>
          <cell r="H2192">
            <v>526.15</v>
          </cell>
          <cell r="I2192">
            <v>0</v>
          </cell>
          <cell r="J2192">
            <v>0</v>
          </cell>
          <cell r="K2192">
            <v>1.125</v>
          </cell>
          <cell r="L2192" t="str">
            <v>Bags</v>
          </cell>
          <cell r="M2192">
            <v>0.121</v>
          </cell>
          <cell r="N2192" t="str">
            <v>Bags</v>
          </cell>
          <cell r="O2192">
            <v>380.11200000000002</v>
          </cell>
          <cell r="P2192" t="str">
            <v>Nos.</v>
          </cell>
          <cell r="Q2192">
            <v>40.909999999999997</v>
          </cell>
          <cell r="R2192" t="str">
            <v>Nos.</v>
          </cell>
          <cell r="S2192">
            <v>0</v>
          </cell>
          <cell r="T2192">
            <v>0</v>
          </cell>
          <cell r="U2192">
            <v>0</v>
          </cell>
          <cell r="V2192">
            <v>0</v>
          </cell>
          <cell r="W2192">
            <v>0</v>
          </cell>
          <cell r="X2192">
            <v>0</v>
          </cell>
          <cell r="Y2192">
            <v>0</v>
          </cell>
          <cell r="Z2192">
            <v>0</v>
          </cell>
          <cell r="AA2192">
            <v>0</v>
          </cell>
          <cell r="AB2192">
            <v>0</v>
          </cell>
          <cell r="AC2192">
            <v>0</v>
          </cell>
          <cell r="AD2192">
            <v>0</v>
          </cell>
          <cell r="AE2192">
            <v>0</v>
          </cell>
          <cell r="AF2192">
            <v>0</v>
          </cell>
          <cell r="AG2192">
            <v>0</v>
          </cell>
          <cell r="AH2192">
            <v>0</v>
          </cell>
          <cell r="AI2192">
            <v>422.26800000000003</v>
          </cell>
          <cell r="AJ2192" t="str">
            <v>Y</v>
          </cell>
        </row>
        <row r="2193">
          <cell r="A2193" t="str">
            <v>22-04-c</v>
          </cell>
          <cell r="B2193" t="str">
            <v>Pacca flat brick, Herring bond pitching in c/s mortar laid to line, grade, slope etc : Ratio 1:6</v>
          </cell>
          <cell r="C2193" t="str">
            <v>100 Sft</v>
          </cell>
          <cell r="D2193" t="str">
            <v>1,079.85</v>
          </cell>
          <cell r="E2193" t="str">
            <v>4,820.13</v>
          </cell>
          <cell r="F2193" t="str">
            <v>m2</v>
          </cell>
          <cell r="G2193" t="str">
            <v>116.19</v>
          </cell>
          <cell r="H2193">
            <v>518.65</v>
          </cell>
          <cell r="I2193">
            <v>0</v>
          </cell>
          <cell r="J2193">
            <v>0</v>
          </cell>
          <cell r="K2193">
            <v>1</v>
          </cell>
          <cell r="L2193" t="str">
            <v>Bags</v>
          </cell>
          <cell r="M2193">
            <v>0.108</v>
          </cell>
          <cell r="N2193" t="str">
            <v>Bags</v>
          </cell>
          <cell r="O2193">
            <v>380.11200000000002</v>
          </cell>
          <cell r="P2193" t="str">
            <v>Nos.</v>
          </cell>
          <cell r="Q2193">
            <v>40.909999999999997</v>
          </cell>
          <cell r="R2193" t="str">
            <v>Nos.</v>
          </cell>
          <cell r="S2193">
            <v>0</v>
          </cell>
          <cell r="T2193">
            <v>0</v>
          </cell>
          <cell r="U2193">
            <v>0</v>
          </cell>
          <cell r="V2193">
            <v>0</v>
          </cell>
          <cell r="W2193">
            <v>0</v>
          </cell>
          <cell r="X2193">
            <v>0</v>
          </cell>
          <cell r="Y2193">
            <v>0</v>
          </cell>
          <cell r="Z2193">
            <v>0</v>
          </cell>
          <cell r="AA2193">
            <v>0</v>
          </cell>
          <cell r="AB2193">
            <v>0</v>
          </cell>
          <cell r="AC2193">
            <v>0</v>
          </cell>
          <cell r="AD2193">
            <v>0</v>
          </cell>
          <cell r="AE2193">
            <v>0</v>
          </cell>
          <cell r="AF2193">
            <v>0</v>
          </cell>
          <cell r="AG2193">
            <v>0</v>
          </cell>
          <cell r="AH2193">
            <v>0</v>
          </cell>
          <cell r="AI2193">
            <v>422.13</v>
          </cell>
          <cell r="AJ2193" t="str">
            <v>Y</v>
          </cell>
        </row>
        <row r="2194">
          <cell r="A2194" t="str">
            <v>22-05-a</v>
          </cell>
          <cell r="B2194" t="str">
            <v>Construct Punjab standard drains, of cement concrete 1:1.5:3, complete : Type I.</v>
          </cell>
          <cell r="C2194" t="str">
            <v>100 Rft</v>
          </cell>
          <cell r="D2194" t="str">
            <v>1,097.31</v>
          </cell>
          <cell r="E2194" t="str">
            <v>6,845.46</v>
          </cell>
          <cell r="F2194" t="str">
            <v>m</v>
          </cell>
          <cell r="G2194" t="str">
            <v>36.00</v>
          </cell>
          <cell r="H2194">
            <v>224.59</v>
          </cell>
          <cell r="I2194">
            <v>0</v>
          </cell>
          <cell r="J2194">
            <v>0</v>
          </cell>
          <cell r="K2194">
            <v>0.64600000000000002</v>
          </cell>
          <cell r="L2194" t="str">
            <v>Bags</v>
          </cell>
          <cell r="M2194">
            <v>2.1000000000000001E-2</v>
          </cell>
          <cell r="N2194" t="str">
            <v>Bags</v>
          </cell>
          <cell r="O2194">
            <v>0</v>
          </cell>
          <cell r="P2194">
            <v>0</v>
          </cell>
          <cell r="Q2194">
            <v>0</v>
          </cell>
          <cell r="R2194">
            <v>0</v>
          </cell>
          <cell r="S2194">
            <v>0</v>
          </cell>
          <cell r="T2194">
            <v>0</v>
          </cell>
          <cell r="U2194">
            <v>0</v>
          </cell>
          <cell r="V2194">
            <v>0</v>
          </cell>
          <cell r="W2194">
            <v>0</v>
          </cell>
          <cell r="X2194">
            <v>0</v>
          </cell>
          <cell r="Y2194">
            <v>0</v>
          </cell>
          <cell r="Z2194">
            <v>0</v>
          </cell>
          <cell r="AA2194">
            <v>0</v>
          </cell>
          <cell r="AB2194">
            <v>0</v>
          </cell>
          <cell r="AC2194">
            <v>0</v>
          </cell>
          <cell r="AD2194">
            <v>0</v>
          </cell>
          <cell r="AE2194">
            <v>0</v>
          </cell>
          <cell r="AF2194">
            <v>0</v>
          </cell>
          <cell r="AG2194">
            <v>0</v>
          </cell>
          <cell r="AH2194">
            <v>0</v>
          </cell>
          <cell r="AI2194">
            <v>0.66700000000000004</v>
          </cell>
          <cell r="AJ2194" t="str">
            <v>Y</v>
          </cell>
        </row>
        <row r="2195">
          <cell r="A2195" t="str">
            <v>22-05-b</v>
          </cell>
          <cell r="B2195" t="str">
            <v>Construct Punjab standard drains, of cement concrete 1:1.5:3, complete : Type II</v>
          </cell>
          <cell r="C2195" t="str">
            <v>100 Rft</v>
          </cell>
          <cell r="D2195" t="str">
            <v>2,791.30</v>
          </cell>
          <cell r="E2195" t="str">
            <v>16,136.17</v>
          </cell>
          <cell r="F2195" t="str">
            <v>m</v>
          </cell>
          <cell r="G2195" t="str">
            <v>91.58</v>
          </cell>
          <cell r="H2195">
            <v>529.4</v>
          </cell>
          <cell r="I2195">
            <v>0</v>
          </cell>
          <cell r="J2195">
            <v>0</v>
          </cell>
          <cell r="K2195">
            <v>14.542</v>
          </cell>
          <cell r="L2195" t="str">
            <v>Bags</v>
          </cell>
          <cell r="M2195">
            <v>0.47699999999999998</v>
          </cell>
          <cell r="N2195" t="str">
            <v>Bags</v>
          </cell>
          <cell r="O2195">
            <v>0</v>
          </cell>
          <cell r="P2195">
            <v>0</v>
          </cell>
          <cell r="Q2195">
            <v>0</v>
          </cell>
          <cell r="R2195">
            <v>0</v>
          </cell>
          <cell r="S2195">
            <v>0</v>
          </cell>
          <cell r="T2195">
            <v>0</v>
          </cell>
          <cell r="U2195">
            <v>0</v>
          </cell>
          <cell r="V2195">
            <v>0</v>
          </cell>
          <cell r="W2195">
            <v>0</v>
          </cell>
          <cell r="X2195">
            <v>0</v>
          </cell>
          <cell r="Y2195">
            <v>0</v>
          </cell>
          <cell r="Z2195">
            <v>0</v>
          </cell>
          <cell r="AA2195">
            <v>0</v>
          </cell>
          <cell r="AB2195">
            <v>0</v>
          </cell>
          <cell r="AC2195">
            <v>0</v>
          </cell>
          <cell r="AD2195">
            <v>0</v>
          </cell>
          <cell r="AE2195">
            <v>0</v>
          </cell>
          <cell r="AF2195">
            <v>0</v>
          </cell>
          <cell r="AG2195">
            <v>0</v>
          </cell>
          <cell r="AH2195">
            <v>0</v>
          </cell>
          <cell r="AI2195">
            <v>15.019</v>
          </cell>
          <cell r="AJ2195" t="str">
            <v>Y</v>
          </cell>
        </row>
        <row r="2196">
          <cell r="A2196" t="str">
            <v>22-05-c</v>
          </cell>
          <cell r="B2196" t="str">
            <v>Construct Punjab standard drains, of cement concrete 1:1.5:3, complete : Type III</v>
          </cell>
          <cell r="C2196" t="str">
            <v>100 Rft</v>
          </cell>
          <cell r="D2196" t="str">
            <v>3,547.70</v>
          </cell>
          <cell r="E2196" t="str">
            <v>20,456.09</v>
          </cell>
          <cell r="F2196" t="str">
            <v>m</v>
          </cell>
          <cell r="G2196" t="str">
            <v>116.39</v>
          </cell>
          <cell r="H2196">
            <v>671.13</v>
          </cell>
          <cell r="I2196">
            <v>0</v>
          </cell>
          <cell r="J2196">
            <v>0</v>
          </cell>
          <cell r="K2196">
            <v>18.356000000000002</v>
          </cell>
          <cell r="L2196" t="str">
            <v>Bags</v>
          </cell>
          <cell r="M2196">
            <v>0.60199999999999998</v>
          </cell>
          <cell r="N2196" t="str">
            <v>Bags</v>
          </cell>
          <cell r="O2196">
            <v>0</v>
          </cell>
          <cell r="P2196">
            <v>0</v>
          </cell>
          <cell r="Q2196">
            <v>0</v>
          </cell>
          <cell r="R2196">
            <v>0</v>
          </cell>
          <cell r="S2196">
            <v>0</v>
          </cell>
          <cell r="T2196">
            <v>0</v>
          </cell>
          <cell r="U2196">
            <v>0</v>
          </cell>
          <cell r="V2196">
            <v>0</v>
          </cell>
          <cell r="W2196">
            <v>0</v>
          </cell>
          <cell r="X2196">
            <v>0</v>
          </cell>
          <cell r="Y2196">
            <v>0</v>
          </cell>
          <cell r="Z2196">
            <v>0</v>
          </cell>
          <cell r="AA2196">
            <v>0</v>
          </cell>
          <cell r="AB2196">
            <v>0</v>
          </cell>
          <cell r="AC2196">
            <v>0</v>
          </cell>
          <cell r="AD2196">
            <v>0</v>
          </cell>
          <cell r="AE2196">
            <v>0</v>
          </cell>
          <cell r="AF2196">
            <v>0</v>
          </cell>
          <cell r="AG2196">
            <v>0</v>
          </cell>
          <cell r="AH2196">
            <v>0</v>
          </cell>
          <cell r="AI2196">
            <v>18.958000000000002</v>
          </cell>
          <cell r="AJ2196" t="str">
            <v>Y</v>
          </cell>
        </row>
        <row r="2197">
          <cell r="A2197" t="str">
            <v>22-05-d</v>
          </cell>
          <cell r="B2197" t="str">
            <v>Construct Punjab standard drains, of cement concrete 1:1.5:3, complete : Type IV</v>
          </cell>
          <cell r="C2197" t="str">
            <v>100 Rft</v>
          </cell>
          <cell r="D2197" t="str">
            <v>3,822.05</v>
          </cell>
          <cell r="E2197" t="str">
            <v>23,772.44</v>
          </cell>
          <cell r="F2197" t="str">
            <v>m</v>
          </cell>
          <cell r="G2197" t="str">
            <v>125.40</v>
          </cell>
          <cell r="H2197">
            <v>779.94</v>
          </cell>
          <cell r="I2197">
            <v>0</v>
          </cell>
          <cell r="J2197">
            <v>0</v>
          </cell>
          <cell r="K2197">
            <v>18.466000000000001</v>
          </cell>
          <cell r="L2197" t="str">
            <v>Bags</v>
          </cell>
          <cell r="M2197">
            <v>0.60599999999999998</v>
          </cell>
          <cell r="N2197" t="str">
            <v>Bags</v>
          </cell>
          <cell r="O2197">
            <v>200.67</v>
          </cell>
          <cell r="P2197" t="str">
            <v>Nos.</v>
          </cell>
          <cell r="Q2197">
            <v>6.58</v>
          </cell>
          <cell r="R2197" t="str">
            <v>Nos.</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cell r="AF2197">
            <v>0</v>
          </cell>
          <cell r="AG2197">
            <v>0</v>
          </cell>
          <cell r="AH2197">
            <v>0</v>
          </cell>
          <cell r="AI2197">
            <v>226.322</v>
          </cell>
          <cell r="AJ2197" t="str">
            <v>Y</v>
          </cell>
        </row>
        <row r="2198">
          <cell r="A2198" t="str">
            <v>22-05-e</v>
          </cell>
          <cell r="B2198" t="str">
            <v>Construct Punjab standard drains, of cement concrete 1:1.5:3, complete : Type V</v>
          </cell>
          <cell r="C2198" t="str">
            <v>100 Rft</v>
          </cell>
          <cell r="D2198" t="str">
            <v>5,125.60</v>
          </cell>
          <cell r="E2198" t="str">
            <v>31,587.06</v>
          </cell>
          <cell r="F2198" t="str">
            <v>m</v>
          </cell>
          <cell r="G2198" t="str">
            <v>168.16</v>
          </cell>
          <cell r="H2198">
            <v>1036.32</v>
          </cell>
          <cell r="I2198">
            <v>0</v>
          </cell>
          <cell r="J2198">
            <v>0</v>
          </cell>
          <cell r="K2198">
            <v>23.541</v>
          </cell>
          <cell r="L2198" t="str">
            <v>Bags</v>
          </cell>
          <cell r="M2198">
            <v>0.77200000000000002</v>
          </cell>
          <cell r="N2198" t="str">
            <v>Bags</v>
          </cell>
          <cell r="O2198">
            <v>300.09100000000001</v>
          </cell>
          <cell r="P2198" t="str">
            <v>Nos.</v>
          </cell>
          <cell r="Q2198">
            <v>9.85</v>
          </cell>
          <cell r="R2198" t="str">
            <v>Nos.</v>
          </cell>
          <cell r="S2198">
            <v>0</v>
          </cell>
          <cell r="T2198">
            <v>0</v>
          </cell>
          <cell r="U2198">
            <v>0</v>
          </cell>
          <cell r="V2198">
            <v>0</v>
          </cell>
          <cell r="W2198">
            <v>0</v>
          </cell>
          <cell r="X2198">
            <v>0</v>
          </cell>
          <cell r="Y2198">
            <v>0</v>
          </cell>
          <cell r="Z2198">
            <v>0</v>
          </cell>
          <cell r="AA2198">
            <v>0</v>
          </cell>
          <cell r="AB2198">
            <v>0</v>
          </cell>
          <cell r="AC2198">
            <v>0</v>
          </cell>
          <cell r="AD2198">
            <v>0</v>
          </cell>
          <cell r="AE2198">
            <v>0</v>
          </cell>
          <cell r="AF2198">
            <v>0</v>
          </cell>
          <cell r="AG2198">
            <v>0</v>
          </cell>
          <cell r="AH2198">
            <v>0</v>
          </cell>
          <cell r="AI2198">
            <v>334.25400000000002</v>
          </cell>
          <cell r="AJ2198" t="str">
            <v>Y</v>
          </cell>
        </row>
        <row r="2199">
          <cell r="A2199" t="str">
            <v>22-05-f</v>
          </cell>
          <cell r="B2199" t="str">
            <v>Construct Punjab standard drains, of cement concrete 1:1.5:3, complete : Type VI</v>
          </cell>
          <cell r="C2199" t="str">
            <v>100 Rft</v>
          </cell>
          <cell r="D2199" t="str">
            <v>5,791.97</v>
          </cell>
          <cell r="E2199" t="str">
            <v>35,727.35</v>
          </cell>
          <cell r="F2199" t="str">
            <v>m</v>
          </cell>
          <cell r="G2199" t="str">
            <v>190.03</v>
          </cell>
          <cell r="H2199">
            <v>1172.1600000000001</v>
          </cell>
          <cell r="I2199">
            <v>0</v>
          </cell>
          <cell r="J2199">
            <v>0</v>
          </cell>
          <cell r="K2199">
            <v>25.277000000000001</v>
          </cell>
          <cell r="L2199" t="str">
            <v>Bags</v>
          </cell>
          <cell r="M2199">
            <v>0.82899999999999996</v>
          </cell>
          <cell r="N2199" t="str">
            <v>Bags</v>
          </cell>
          <cell r="O2199">
            <v>400.12200000000001</v>
          </cell>
          <cell r="P2199" t="str">
            <v>Nos.</v>
          </cell>
          <cell r="Q2199">
            <v>13.13</v>
          </cell>
          <cell r="R2199" t="str">
            <v>Nos.</v>
          </cell>
          <cell r="S2199">
            <v>0</v>
          </cell>
          <cell r="T2199">
            <v>0</v>
          </cell>
          <cell r="U2199">
            <v>0</v>
          </cell>
          <cell r="V2199">
            <v>0</v>
          </cell>
          <cell r="W2199">
            <v>0</v>
          </cell>
          <cell r="X2199">
            <v>0</v>
          </cell>
          <cell r="Y2199">
            <v>0</v>
          </cell>
          <cell r="Z2199">
            <v>0</v>
          </cell>
          <cell r="AA2199">
            <v>0</v>
          </cell>
          <cell r="AB2199">
            <v>0</v>
          </cell>
          <cell r="AC2199">
            <v>0</v>
          </cell>
          <cell r="AD2199">
            <v>0</v>
          </cell>
          <cell r="AE2199">
            <v>0</v>
          </cell>
          <cell r="AF2199">
            <v>0</v>
          </cell>
          <cell r="AG2199">
            <v>0</v>
          </cell>
          <cell r="AH2199">
            <v>0</v>
          </cell>
          <cell r="AI2199">
            <v>439.358</v>
          </cell>
          <cell r="AJ2199" t="str">
            <v>Y</v>
          </cell>
        </row>
        <row r="2200">
          <cell r="A2200" t="str">
            <v>22-05-g</v>
          </cell>
          <cell r="B2200" t="str">
            <v>Construct Punjab standard drains, of cement concrete 1:1.5:3, complete : Type VII</v>
          </cell>
          <cell r="C2200" t="str">
            <v>100 Rft</v>
          </cell>
          <cell r="D2200" t="str">
            <v>5,881.20</v>
          </cell>
          <cell r="E2200" t="str">
            <v>37,213.45</v>
          </cell>
          <cell r="F2200" t="str">
            <v>m</v>
          </cell>
          <cell r="G2200" t="str">
            <v>192.95</v>
          </cell>
          <cell r="H2200">
            <v>1220.9100000000001</v>
          </cell>
          <cell r="I2200">
            <v>0</v>
          </cell>
          <cell r="J2200">
            <v>0</v>
          </cell>
          <cell r="K2200">
            <v>25.276</v>
          </cell>
          <cell r="L2200" t="str">
            <v>Bags</v>
          </cell>
          <cell r="M2200">
            <v>0.82899999999999996</v>
          </cell>
          <cell r="N2200" t="str">
            <v>Bags</v>
          </cell>
          <cell r="O2200">
            <v>500.15199999999999</v>
          </cell>
          <cell r="P2200" t="str">
            <v>Nos.</v>
          </cell>
          <cell r="Q2200">
            <v>16.41</v>
          </cell>
          <cell r="R2200" t="str">
            <v>Nos.</v>
          </cell>
          <cell r="S2200">
            <v>0</v>
          </cell>
          <cell r="T2200">
            <v>0</v>
          </cell>
          <cell r="U2200">
            <v>0</v>
          </cell>
          <cell r="V2200">
            <v>0</v>
          </cell>
          <cell r="W2200">
            <v>0</v>
          </cell>
          <cell r="X2200">
            <v>0</v>
          </cell>
          <cell r="Y2200">
            <v>0</v>
          </cell>
          <cell r="Z2200">
            <v>0</v>
          </cell>
          <cell r="AA2200">
            <v>0</v>
          </cell>
          <cell r="AB2200">
            <v>0</v>
          </cell>
          <cell r="AC2200">
            <v>0</v>
          </cell>
          <cell r="AD2200">
            <v>0</v>
          </cell>
          <cell r="AE2200">
            <v>0</v>
          </cell>
          <cell r="AF2200">
            <v>0</v>
          </cell>
          <cell r="AG2200">
            <v>0</v>
          </cell>
          <cell r="AH2200">
            <v>0</v>
          </cell>
          <cell r="AI2200">
            <v>542.66699999999992</v>
          </cell>
          <cell r="AJ2200" t="str">
            <v>Y</v>
          </cell>
        </row>
        <row r="2201">
          <cell r="A2201" t="str">
            <v>22-05-h</v>
          </cell>
          <cell r="B2201" t="str">
            <v>Construct Punjab standard drains, of cement concrete 1:1.5:3, complete : Type VIII</v>
          </cell>
          <cell r="C2201" t="str">
            <v>100 Rft</v>
          </cell>
          <cell r="D2201" t="str">
            <v>8,857.38</v>
          </cell>
          <cell r="E2201" t="str">
            <v>55,520.77</v>
          </cell>
          <cell r="F2201" t="str">
            <v>m</v>
          </cell>
          <cell r="G2201" t="str">
            <v>290.60</v>
          </cell>
          <cell r="H2201">
            <v>1821.55</v>
          </cell>
          <cell r="I2201">
            <v>0</v>
          </cell>
          <cell r="J2201">
            <v>0</v>
          </cell>
          <cell r="K2201">
            <v>37.286000000000001</v>
          </cell>
          <cell r="L2201" t="str">
            <v>Bags</v>
          </cell>
          <cell r="M2201">
            <v>1.2230000000000001</v>
          </cell>
          <cell r="N2201" t="str">
            <v>Bags</v>
          </cell>
          <cell r="O2201">
            <v>752.21299999999997</v>
          </cell>
          <cell r="P2201" t="str">
            <v>Nos.</v>
          </cell>
          <cell r="Q2201">
            <v>24.68</v>
          </cell>
          <cell r="R2201" t="str">
            <v>Nos.</v>
          </cell>
          <cell r="S2201">
            <v>0</v>
          </cell>
          <cell r="T2201">
            <v>0</v>
          </cell>
          <cell r="U2201">
            <v>0</v>
          </cell>
          <cell r="V2201">
            <v>0</v>
          </cell>
          <cell r="W2201">
            <v>0</v>
          </cell>
          <cell r="X2201">
            <v>0</v>
          </cell>
          <cell r="Y2201">
            <v>0</v>
          </cell>
          <cell r="Z2201">
            <v>0</v>
          </cell>
          <cell r="AA2201">
            <v>0</v>
          </cell>
          <cell r="AB2201">
            <v>0</v>
          </cell>
          <cell r="AC2201">
            <v>0</v>
          </cell>
          <cell r="AD2201">
            <v>0</v>
          </cell>
          <cell r="AE2201">
            <v>0</v>
          </cell>
          <cell r="AF2201">
            <v>0</v>
          </cell>
          <cell r="AG2201">
            <v>0</v>
          </cell>
          <cell r="AH2201">
            <v>0</v>
          </cell>
          <cell r="AI2201">
            <v>815.40199999999993</v>
          </cell>
          <cell r="AJ2201" t="str">
            <v>Y</v>
          </cell>
        </row>
        <row r="2202">
          <cell r="A2202" t="str">
            <v>22-05-i</v>
          </cell>
          <cell r="B2202" t="str">
            <v>Construct Punjab standard drains, of cement concrete 1:1.5:3, complete : Type IX</v>
          </cell>
          <cell r="C2202" t="str">
            <v>100 Rft</v>
          </cell>
          <cell r="D2202" t="str">
            <v>10,099.57</v>
          </cell>
          <cell r="E2202" t="str">
            <v>62,541.71</v>
          </cell>
          <cell r="F2202" t="str">
            <v>m</v>
          </cell>
          <cell r="G2202" t="str">
            <v>331.35</v>
          </cell>
          <cell r="H2202">
            <v>2051.89</v>
          </cell>
          <cell r="I2202">
            <v>0</v>
          </cell>
          <cell r="J2202">
            <v>0</v>
          </cell>
          <cell r="K2202">
            <v>43.484999999999999</v>
          </cell>
          <cell r="L2202" t="str">
            <v>Bags</v>
          </cell>
          <cell r="M2202">
            <v>1.427</v>
          </cell>
          <cell r="N2202" t="str">
            <v>Bags</v>
          </cell>
          <cell r="O2202">
            <v>752.21299999999997</v>
          </cell>
          <cell r="P2202" t="str">
            <v>Nos.</v>
          </cell>
          <cell r="Q2202">
            <v>24.68</v>
          </cell>
          <cell r="R2202" t="str">
            <v>Nos.</v>
          </cell>
          <cell r="S2202">
            <v>0</v>
          </cell>
          <cell r="T2202">
            <v>0</v>
          </cell>
          <cell r="U2202">
            <v>0</v>
          </cell>
          <cell r="V2202">
            <v>0</v>
          </cell>
          <cell r="W2202">
            <v>0</v>
          </cell>
          <cell r="X2202">
            <v>0</v>
          </cell>
          <cell r="Y2202">
            <v>0</v>
          </cell>
          <cell r="Z2202">
            <v>0</v>
          </cell>
          <cell r="AA2202">
            <v>0</v>
          </cell>
          <cell r="AB2202">
            <v>0</v>
          </cell>
          <cell r="AC2202">
            <v>0</v>
          </cell>
          <cell r="AD2202">
            <v>0</v>
          </cell>
          <cell r="AE2202">
            <v>0</v>
          </cell>
          <cell r="AF2202">
            <v>0</v>
          </cell>
          <cell r="AG2202">
            <v>0</v>
          </cell>
          <cell r="AH2202">
            <v>0</v>
          </cell>
          <cell r="AI2202">
            <v>821.80499999999995</v>
          </cell>
          <cell r="AJ2202" t="str">
            <v>Y</v>
          </cell>
        </row>
        <row r="2203">
          <cell r="A2203" t="str">
            <v>22-05-j</v>
          </cell>
          <cell r="B2203" t="str">
            <v>Construct Punjab standard drains, of cement concrete 1:1.5:3, complete : Type X</v>
          </cell>
          <cell r="C2203" t="str">
            <v>100 Rft</v>
          </cell>
          <cell r="D2203" t="str">
            <v>10,894.81</v>
          </cell>
          <cell r="E2203" t="str">
            <v>73,537.38</v>
          </cell>
          <cell r="F2203" t="str">
            <v>m</v>
          </cell>
          <cell r="G2203" t="str">
            <v>357.44</v>
          </cell>
          <cell r="H2203">
            <v>2412.64</v>
          </cell>
          <cell r="I2203">
            <v>0</v>
          </cell>
          <cell r="J2203">
            <v>0</v>
          </cell>
          <cell r="K2203">
            <v>46.097000000000001</v>
          </cell>
          <cell r="L2203" t="str">
            <v>Bags</v>
          </cell>
          <cell r="M2203">
            <v>1.512</v>
          </cell>
          <cell r="N2203" t="str">
            <v>Bags</v>
          </cell>
          <cell r="O2203">
            <v>1350.41</v>
          </cell>
          <cell r="P2203" t="str">
            <v>Nos.</v>
          </cell>
          <cell r="Q2203">
            <v>44.3</v>
          </cell>
          <cell r="R2203" t="str">
            <v>Nos.</v>
          </cell>
          <cell r="S2203">
            <v>0</v>
          </cell>
          <cell r="T2203">
            <v>0</v>
          </cell>
          <cell r="U2203">
            <v>0</v>
          </cell>
          <cell r="V2203">
            <v>0</v>
          </cell>
          <cell r="W2203">
            <v>0</v>
          </cell>
          <cell r="X2203">
            <v>0</v>
          </cell>
          <cell r="Y2203">
            <v>0</v>
          </cell>
          <cell r="Z2203">
            <v>0</v>
          </cell>
          <cell r="AA2203">
            <v>0</v>
          </cell>
          <cell r="AB2203">
            <v>0</v>
          </cell>
          <cell r="AC2203">
            <v>0</v>
          </cell>
          <cell r="AD2203">
            <v>0</v>
          </cell>
          <cell r="AE2203">
            <v>0</v>
          </cell>
          <cell r="AF2203">
            <v>0</v>
          </cell>
          <cell r="AG2203">
            <v>0</v>
          </cell>
          <cell r="AH2203">
            <v>0</v>
          </cell>
          <cell r="AI2203">
            <v>1442.319</v>
          </cell>
          <cell r="AJ2203" t="str">
            <v>Y</v>
          </cell>
        </row>
        <row r="2204">
          <cell r="A2204" t="str">
            <v>22-05-k</v>
          </cell>
          <cell r="B2204" t="str">
            <v>Construct Punjab standard drains, of cement concrete 1:1.5:3, complete : Type XI</v>
          </cell>
          <cell r="C2204" t="str">
            <v>100 Rft</v>
          </cell>
          <cell r="D2204" t="str">
            <v>11,909.76</v>
          </cell>
          <cell r="E2204" t="str">
            <v>78,046.02</v>
          </cell>
          <cell r="F2204" t="str">
            <v>m</v>
          </cell>
          <cell r="G2204" t="str">
            <v>390.74</v>
          </cell>
          <cell r="H2204">
            <v>2560.56</v>
          </cell>
          <cell r="I2204">
            <v>0</v>
          </cell>
          <cell r="J2204">
            <v>0</v>
          </cell>
          <cell r="K2204">
            <v>48.902000000000001</v>
          </cell>
          <cell r="L2204" t="str">
            <v>Bags</v>
          </cell>
          <cell r="M2204">
            <v>1.6040000000000001</v>
          </cell>
          <cell r="N2204" t="str">
            <v>Bags</v>
          </cell>
          <cell r="O2204">
            <v>1350.41</v>
          </cell>
          <cell r="P2204" t="str">
            <v>Nos.</v>
          </cell>
          <cell r="Q2204">
            <v>44.3</v>
          </cell>
          <cell r="R2204" t="str">
            <v>Nos.</v>
          </cell>
          <cell r="S2204">
            <v>0</v>
          </cell>
          <cell r="T2204">
            <v>0</v>
          </cell>
          <cell r="U2204">
            <v>0</v>
          </cell>
          <cell r="V2204">
            <v>0</v>
          </cell>
          <cell r="W2204">
            <v>0</v>
          </cell>
          <cell r="X2204">
            <v>0</v>
          </cell>
          <cell r="Y2204">
            <v>0</v>
          </cell>
          <cell r="Z2204">
            <v>0</v>
          </cell>
          <cell r="AA2204">
            <v>0</v>
          </cell>
          <cell r="AB2204">
            <v>0</v>
          </cell>
          <cell r="AC2204">
            <v>0</v>
          </cell>
          <cell r="AD2204">
            <v>0</v>
          </cell>
          <cell r="AE2204">
            <v>0</v>
          </cell>
          <cell r="AF2204">
            <v>0</v>
          </cell>
          <cell r="AG2204">
            <v>0</v>
          </cell>
          <cell r="AH2204">
            <v>0</v>
          </cell>
          <cell r="AI2204">
            <v>1445.2160000000001</v>
          </cell>
          <cell r="AJ2204" t="str">
            <v>Y</v>
          </cell>
        </row>
        <row r="2205">
          <cell r="A2205" t="str">
            <v>22-05-l</v>
          </cell>
          <cell r="B2205" t="str">
            <v>Construct Punjab standard drains, of cement concrete 1:1.5:3, complete : Type XII</v>
          </cell>
          <cell r="C2205" t="str">
            <v>100 Rft</v>
          </cell>
          <cell r="D2205" t="str">
            <v>12,174.21</v>
          </cell>
          <cell r="E2205" t="str">
            <v>79,938.84</v>
          </cell>
          <cell r="F2205" t="str">
            <v>m</v>
          </cell>
          <cell r="G2205" t="str">
            <v>399.42</v>
          </cell>
          <cell r="H2205">
            <v>2622.67</v>
          </cell>
          <cell r="I2205">
            <v>0</v>
          </cell>
          <cell r="J2205">
            <v>0</v>
          </cell>
          <cell r="K2205">
            <v>49.847000000000001</v>
          </cell>
          <cell r="L2205" t="str">
            <v>Bags</v>
          </cell>
          <cell r="M2205">
            <v>1.635</v>
          </cell>
          <cell r="N2205" t="str">
            <v>Bags</v>
          </cell>
          <cell r="O2205">
            <v>1400.42</v>
          </cell>
          <cell r="P2205" t="str">
            <v>Nos.</v>
          </cell>
          <cell r="Q2205">
            <v>45.95</v>
          </cell>
          <cell r="R2205" t="str">
            <v>Nos.</v>
          </cell>
          <cell r="S2205">
            <v>0</v>
          </cell>
          <cell r="T2205">
            <v>0</v>
          </cell>
          <cell r="U2205">
            <v>0</v>
          </cell>
          <cell r="V2205">
            <v>0</v>
          </cell>
          <cell r="W2205">
            <v>0</v>
          </cell>
          <cell r="X2205">
            <v>0</v>
          </cell>
          <cell r="Y2205">
            <v>0</v>
          </cell>
          <cell r="Z2205">
            <v>0</v>
          </cell>
          <cell r="AA2205">
            <v>0</v>
          </cell>
          <cell r="AB2205">
            <v>0</v>
          </cell>
          <cell r="AC2205">
            <v>0</v>
          </cell>
          <cell r="AD2205">
            <v>0</v>
          </cell>
          <cell r="AE2205">
            <v>0</v>
          </cell>
          <cell r="AF2205">
            <v>0</v>
          </cell>
          <cell r="AG2205">
            <v>0</v>
          </cell>
          <cell r="AH2205">
            <v>0</v>
          </cell>
          <cell r="AI2205">
            <v>1497.8520000000001</v>
          </cell>
          <cell r="AJ2205" t="str">
            <v>Y</v>
          </cell>
        </row>
        <row r="2206">
          <cell r="A2206" t="str">
            <v>22-06-a</v>
          </cell>
          <cell r="B2206" t="str">
            <v>Laying RC hume pipes in position including jointing 6" to 12" dia</v>
          </cell>
          <cell r="C2206" t="str">
            <v>100 Rft</v>
          </cell>
          <cell r="D2206" t="str">
            <v>6,357.06</v>
          </cell>
          <cell r="E2206" t="str">
            <v>6,786.55</v>
          </cell>
          <cell r="F2206" t="str">
            <v>m</v>
          </cell>
          <cell r="G2206" t="str">
            <v>208.57</v>
          </cell>
          <cell r="H2206">
            <v>222.66</v>
          </cell>
          <cell r="I2206">
            <v>0</v>
          </cell>
          <cell r="J2206">
            <v>0</v>
          </cell>
          <cell r="K2206">
            <v>0.61</v>
          </cell>
          <cell r="L2206" t="str">
            <v>Bags</v>
          </cell>
          <cell r="M2206">
            <v>0.02</v>
          </cell>
          <cell r="N2206" t="str">
            <v>Bags</v>
          </cell>
          <cell r="O2206">
            <v>0</v>
          </cell>
          <cell r="P2206">
            <v>0</v>
          </cell>
          <cell r="Q2206">
            <v>0</v>
          </cell>
          <cell r="R2206">
            <v>0</v>
          </cell>
          <cell r="S2206">
            <v>0</v>
          </cell>
          <cell r="T2206">
            <v>0</v>
          </cell>
          <cell r="U2206">
            <v>0</v>
          </cell>
          <cell r="V2206">
            <v>0</v>
          </cell>
          <cell r="W2206">
            <v>0</v>
          </cell>
          <cell r="X2206">
            <v>0</v>
          </cell>
          <cell r="Y2206">
            <v>0</v>
          </cell>
          <cell r="Z2206">
            <v>0</v>
          </cell>
          <cell r="AA2206">
            <v>0</v>
          </cell>
          <cell r="AB2206">
            <v>0</v>
          </cell>
          <cell r="AC2206">
            <v>0</v>
          </cell>
          <cell r="AD2206">
            <v>0</v>
          </cell>
          <cell r="AE2206">
            <v>0</v>
          </cell>
          <cell r="AF2206">
            <v>0</v>
          </cell>
          <cell r="AG2206">
            <v>0</v>
          </cell>
          <cell r="AH2206">
            <v>0</v>
          </cell>
          <cell r="AI2206">
            <v>0.63</v>
          </cell>
          <cell r="AJ2206" t="str">
            <v>Y</v>
          </cell>
        </row>
        <row r="2207">
          <cell r="A2207" t="str">
            <v>22-06-b</v>
          </cell>
          <cell r="B2207" t="str">
            <v>Laying RC hume pipes in position including jointing 12" to 24" dia</v>
          </cell>
          <cell r="C2207" t="str">
            <v>100 Rft</v>
          </cell>
          <cell r="D2207" t="str">
            <v>9,618.41</v>
          </cell>
          <cell r="E2207" t="str">
            <v>10,488.88</v>
          </cell>
          <cell r="F2207" t="str">
            <v>m</v>
          </cell>
          <cell r="G2207" t="str">
            <v>315.56</v>
          </cell>
          <cell r="H2207">
            <v>344.12</v>
          </cell>
          <cell r="I2207">
            <v>0</v>
          </cell>
          <cell r="J2207">
            <v>0</v>
          </cell>
          <cell r="K2207">
            <v>1.25</v>
          </cell>
          <cell r="L2207" t="str">
            <v>Bags</v>
          </cell>
          <cell r="M2207">
            <v>4.1000000000000002E-2</v>
          </cell>
          <cell r="N2207" t="str">
            <v>Bags</v>
          </cell>
          <cell r="O2207">
            <v>0</v>
          </cell>
          <cell r="P2207">
            <v>0</v>
          </cell>
          <cell r="Q2207">
            <v>0</v>
          </cell>
          <cell r="R2207">
            <v>0</v>
          </cell>
          <cell r="S2207">
            <v>0</v>
          </cell>
          <cell r="T2207">
            <v>0</v>
          </cell>
          <cell r="U2207">
            <v>0</v>
          </cell>
          <cell r="V2207">
            <v>0</v>
          </cell>
          <cell r="W2207">
            <v>0</v>
          </cell>
          <cell r="X2207">
            <v>0</v>
          </cell>
          <cell r="Y2207">
            <v>0</v>
          </cell>
          <cell r="Z2207">
            <v>0</v>
          </cell>
          <cell r="AA2207">
            <v>0</v>
          </cell>
          <cell r="AB2207">
            <v>0</v>
          </cell>
          <cell r="AC2207">
            <v>0</v>
          </cell>
          <cell r="AD2207">
            <v>0</v>
          </cell>
          <cell r="AE2207">
            <v>0</v>
          </cell>
          <cell r="AF2207">
            <v>0</v>
          </cell>
          <cell r="AG2207">
            <v>0</v>
          </cell>
          <cell r="AH2207">
            <v>0</v>
          </cell>
          <cell r="AI2207">
            <v>1.2909999999999999</v>
          </cell>
          <cell r="AJ2207" t="str">
            <v>Y</v>
          </cell>
        </row>
        <row r="2208">
          <cell r="A2208" t="str">
            <v>22-06-c</v>
          </cell>
          <cell r="B2208" t="str">
            <v>Laying RC hume pipes in position including jointing 24" to 36" dia</v>
          </cell>
          <cell r="C2208" t="str">
            <v>100 Rft</v>
          </cell>
          <cell r="D2208" t="str">
            <v>12,737.27</v>
          </cell>
          <cell r="E2208" t="str">
            <v>14,052.06</v>
          </cell>
          <cell r="F2208" t="str">
            <v>m</v>
          </cell>
          <cell r="G2208" t="str">
            <v>417.89</v>
          </cell>
          <cell r="H2208">
            <v>461.03</v>
          </cell>
          <cell r="I2208">
            <v>0</v>
          </cell>
          <cell r="J2208">
            <v>0</v>
          </cell>
          <cell r="K2208">
            <v>1.8759999999999999</v>
          </cell>
          <cell r="L2208" t="str">
            <v>Bags</v>
          </cell>
          <cell r="M2208">
            <v>6.2E-2</v>
          </cell>
          <cell r="N2208" t="str">
            <v>Bags</v>
          </cell>
          <cell r="O2208">
            <v>0</v>
          </cell>
          <cell r="P2208">
            <v>0</v>
          </cell>
          <cell r="Q2208">
            <v>0</v>
          </cell>
          <cell r="R2208">
            <v>0</v>
          </cell>
          <cell r="S2208">
            <v>0</v>
          </cell>
          <cell r="T2208">
            <v>0</v>
          </cell>
          <cell r="U2208">
            <v>0</v>
          </cell>
          <cell r="V2208">
            <v>0</v>
          </cell>
          <cell r="W2208">
            <v>0</v>
          </cell>
          <cell r="X2208">
            <v>0</v>
          </cell>
          <cell r="Y2208">
            <v>0</v>
          </cell>
          <cell r="Z2208">
            <v>0</v>
          </cell>
          <cell r="AA2208">
            <v>0</v>
          </cell>
          <cell r="AB2208">
            <v>0</v>
          </cell>
          <cell r="AC2208">
            <v>0</v>
          </cell>
          <cell r="AD2208">
            <v>0</v>
          </cell>
          <cell r="AE2208">
            <v>0</v>
          </cell>
          <cell r="AF2208">
            <v>0</v>
          </cell>
          <cell r="AG2208">
            <v>0</v>
          </cell>
          <cell r="AH2208">
            <v>0</v>
          </cell>
          <cell r="AI2208">
            <v>1.9379999999999999</v>
          </cell>
          <cell r="AJ2208" t="str">
            <v>Y</v>
          </cell>
        </row>
        <row r="2209">
          <cell r="A2209" t="str">
            <v>23-01-a</v>
          </cell>
          <cell r="B2209" t="str">
            <v xml:space="preserve">Providing and Laying RCC pipe, moulded with cement concrete 1:1.5:3, including cost of reinforcement, testing etc : 4" dia: </v>
          </cell>
          <cell r="C2209" t="str">
            <v>Rft</v>
          </cell>
          <cell r="D2209" t="str">
            <v>71.36</v>
          </cell>
          <cell r="E2209" t="str">
            <v>165.74</v>
          </cell>
          <cell r="F2209" t="str">
            <v>m</v>
          </cell>
          <cell r="G2209" t="str">
            <v>234.11</v>
          </cell>
          <cell r="H2209">
            <v>543.76</v>
          </cell>
          <cell r="I2209">
            <v>0</v>
          </cell>
          <cell r="J2209">
            <v>0</v>
          </cell>
          <cell r="K2209">
            <v>0</v>
          </cell>
          <cell r="L2209">
            <v>0</v>
          </cell>
          <cell r="M2209">
            <v>0</v>
          </cell>
          <cell r="N2209">
            <v>0</v>
          </cell>
          <cell r="O2209">
            <v>0</v>
          </cell>
          <cell r="P2209">
            <v>0</v>
          </cell>
          <cell r="Q2209">
            <v>0</v>
          </cell>
          <cell r="R2209">
            <v>0</v>
          </cell>
          <cell r="S2209">
            <v>0</v>
          </cell>
          <cell r="T2209">
            <v>0</v>
          </cell>
          <cell r="U2209">
            <v>0</v>
          </cell>
          <cell r="V2209">
            <v>0</v>
          </cell>
          <cell r="W2209">
            <v>0</v>
          </cell>
          <cell r="X2209">
            <v>0</v>
          </cell>
          <cell r="Y2209">
            <v>0</v>
          </cell>
          <cell r="Z2209">
            <v>0</v>
          </cell>
          <cell r="AA2209">
            <v>0</v>
          </cell>
          <cell r="AB2209">
            <v>0</v>
          </cell>
          <cell r="AC2209">
            <v>0</v>
          </cell>
          <cell r="AD2209">
            <v>0</v>
          </cell>
          <cell r="AE2209">
            <v>0</v>
          </cell>
          <cell r="AF2209">
            <v>0</v>
          </cell>
          <cell r="AG2209">
            <v>0</v>
          </cell>
          <cell r="AH2209">
            <v>0</v>
          </cell>
          <cell r="AI2209">
            <v>0</v>
          </cell>
          <cell r="AJ2209" t="str">
            <v>N</v>
          </cell>
        </row>
        <row r="2210">
          <cell r="A2210" t="str">
            <v>23-01-b</v>
          </cell>
          <cell r="B2210" t="str">
            <v>Providing and Laying RCC pipe, moulded with cement concrete 1:1.5:3, including cost of reinforcement, testing etc : 6" dia:</v>
          </cell>
          <cell r="C2210" t="str">
            <v>Rft</v>
          </cell>
          <cell r="D2210" t="str">
            <v>79.86</v>
          </cell>
          <cell r="E2210" t="str">
            <v>186.34</v>
          </cell>
          <cell r="F2210" t="str">
            <v>m</v>
          </cell>
          <cell r="G2210" t="str">
            <v>262.02</v>
          </cell>
          <cell r="H2210">
            <v>611.36</v>
          </cell>
          <cell r="I2210">
            <v>0</v>
          </cell>
          <cell r="J2210">
            <v>0</v>
          </cell>
          <cell r="K2210">
            <v>0</v>
          </cell>
          <cell r="L2210">
            <v>0</v>
          </cell>
          <cell r="M2210">
            <v>0</v>
          </cell>
          <cell r="N2210">
            <v>0</v>
          </cell>
          <cell r="O2210">
            <v>0</v>
          </cell>
          <cell r="P2210">
            <v>0</v>
          </cell>
          <cell r="Q2210">
            <v>0</v>
          </cell>
          <cell r="R2210">
            <v>0</v>
          </cell>
          <cell r="S2210">
            <v>0</v>
          </cell>
          <cell r="T2210">
            <v>0</v>
          </cell>
          <cell r="U2210">
            <v>0</v>
          </cell>
          <cell r="V2210">
            <v>0</v>
          </cell>
          <cell r="W2210">
            <v>0</v>
          </cell>
          <cell r="X2210">
            <v>0</v>
          </cell>
          <cell r="Y2210">
            <v>0</v>
          </cell>
          <cell r="Z2210">
            <v>0</v>
          </cell>
          <cell r="AA2210">
            <v>0</v>
          </cell>
          <cell r="AB2210">
            <v>0</v>
          </cell>
          <cell r="AC2210">
            <v>0</v>
          </cell>
          <cell r="AD2210">
            <v>0</v>
          </cell>
          <cell r="AE2210">
            <v>0</v>
          </cell>
          <cell r="AF2210">
            <v>0</v>
          </cell>
          <cell r="AG2210">
            <v>0</v>
          </cell>
          <cell r="AH2210">
            <v>0</v>
          </cell>
          <cell r="AI2210">
            <v>0</v>
          </cell>
          <cell r="AJ2210" t="str">
            <v>N</v>
          </cell>
        </row>
        <row r="2211">
          <cell r="A2211" t="str">
            <v>23-01-c</v>
          </cell>
          <cell r="B2211" t="str">
            <v>Providing and Laying RCC pipe, moulded with cement concrete 1:1.5:3, including cost of reinforcement, testing etc : 9" dia:</v>
          </cell>
          <cell r="C2211" t="str">
            <v>Rft</v>
          </cell>
          <cell r="D2211" t="str">
            <v>91.20</v>
          </cell>
          <cell r="E2211" t="str">
            <v>220.67</v>
          </cell>
          <cell r="F2211" t="str">
            <v>m</v>
          </cell>
          <cell r="G2211" t="str">
            <v>299.23</v>
          </cell>
          <cell r="H2211">
            <v>724</v>
          </cell>
          <cell r="I2211">
            <v>0</v>
          </cell>
          <cell r="J2211">
            <v>0</v>
          </cell>
          <cell r="K2211">
            <v>0</v>
          </cell>
          <cell r="L2211">
            <v>0</v>
          </cell>
          <cell r="M2211">
            <v>0</v>
          </cell>
          <cell r="N2211">
            <v>0</v>
          </cell>
          <cell r="O2211">
            <v>0</v>
          </cell>
          <cell r="P2211">
            <v>0</v>
          </cell>
          <cell r="Q2211">
            <v>0</v>
          </cell>
          <cell r="R2211">
            <v>0</v>
          </cell>
          <cell r="S2211">
            <v>0</v>
          </cell>
          <cell r="T2211">
            <v>0</v>
          </cell>
          <cell r="U2211">
            <v>0</v>
          </cell>
          <cell r="V2211">
            <v>0</v>
          </cell>
          <cell r="W2211">
            <v>0</v>
          </cell>
          <cell r="X2211">
            <v>0</v>
          </cell>
          <cell r="Y2211">
            <v>0</v>
          </cell>
          <cell r="Z2211">
            <v>0</v>
          </cell>
          <cell r="AA2211">
            <v>0</v>
          </cell>
          <cell r="AB2211">
            <v>0</v>
          </cell>
          <cell r="AC2211">
            <v>0</v>
          </cell>
          <cell r="AD2211">
            <v>0</v>
          </cell>
          <cell r="AE2211">
            <v>0</v>
          </cell>
          <cell r="AF2211">
            <v>0</v>
          </cell>
          <cell r="AG2211">
            <v>0</v>
          </cell>
          <cell r="AH2211">
            <v>0</v>
          </cell>
          <cell r="AI2211">
            <v>0</v>
          </cell>
          <cell r="AJ2211" t="str">
            <v>N</v>
          </cell>
        </row>
        <row r="2212">
          <cell r="A2212" t="str">
            <v>23-02-a</v>
          </cell>
          <cell r="B2212" t="str">
            <v>Providing and Laying non-reinforced concrete pipe, moulded with cement concrete 1:1.5:3 complete : 4" internal diameter</v>
          </cell>
          <cell r="C2212" t="str">
            <v>Rft</v>
          </cell>
          <cell r="D2212" t="str">
            <v>61.43</v>
          </cell>
          <cell r="E2212" t="str">
            <v>174.69</v>
          </cell>
          <cell r="F2212" t="str">
            <v>m</v>
          </cell>
          <cell r="G2212" t="str">
            <v>201.55</v>
          </cell>
          <cell r="H2212">
            <v>573.13</v>
          </cell>
          <cell r="I2212">
            <v>0</v>
          </cell>
          <cell r="J2212">
            <v>0</v>
          </cell>
          <cell r="K2212">
            <v>0</v>
          </cell>
          <cell r="L2212">
            <v>0</v>
          </cell>
          <cell r="M2212">
            <v>0</v>
          </cell>
          <cell r="N2212">
            <v>0</v>
          </cell>
          <cell r="O2212">
            <v>0</v>
          </cell>
          <cell r="P2212">
            <v>0</v>
          </cell>
          <cell r="Q2212">
            <v>0</v>
          </cell>
          <cell r="R2212">
            <v>0</v>
          </cell>
          <cell r="S2212">
            <v>0</v>
          </cell>
          <cell r="T2212">
            <v>0</v>
          </cell>
          <cell r="U2212">
            <v>0</v>
          </cell>
          <cell r="V2212">
            <v>0</v>
          </cell>
          <cell r="W2212">
            <v>0</v>
          </cell>
          <cell r="X2212">
            <v>0</v>
          </cell>
          <cell r="Y2212">
            <v>0</v>
          </cell>
          <cell r="Z2212">
            <v>0</v>
          </cell>
          <cell r="AA2212">
            <v>0</v>
          </cell>
          <cell r="AB2212">
            <v>0</v>
          </cell>
          <cell r="AC2212">
            <v>0</v>
          </cell>
          <cell r="AD2212">
            <v>0</v>
          </cell>
          <cell r="AE2212">
            <v>0</v>
          </cell>
          <cell r="AF2212">
            <v>0</v>
          </cell>
          <cell r="AG2212">
            <v>0</v>
          </cell>
          <cell r="AH2212">
            <v>0</v>
          </cell>
          <cell r="AI2212">
            <v>0</v>
          </cell>
          <cell r="AJ2212" t="str">
            <v>N</v>
          </cell>
        </row>
        <row r="2213">
          <cell r="A2213" t="str">
            <v>23-02-b</v>
          </cell>
          <cell r="B2213" t="str">
            <v>Providing and Laying non-reinforced concrete pipe, moulded with cement concrete 1:1.5:3 complete : 6" i/d</v>
          </cell>
          <cell r="C2213" t="str">
            <v>Rft</v>
          </cell>
          <cell r="D2213" t="str">
            <v>79.86</v>
          </cell>
          <cell r="E2213" t="str">
            <v>217.77</v>
          </cell>
          <cell r="F2213" t="str">
            <v>m</v>
          </cell>
          <cell r="G2213" t="str">
            <v>262.02</v>
          </cell>
          <cell r="H2213">
            <v>714.46</v>
          </cell>
          <cell r="I2213">
            <v>0</v>
          </cell>
          <cell r="J2213">
            <v>0</v>
          </cell>
          <cell r="K2213">
            <v>0</v>
          </cell>
          <cell r="L2213">
            <v>0</v>
          </cell>
          <cell r="M2213">
            <v>0</v>
          </cell>
          <cell r="N2213">
            <v>0</v>
          </cell>
          <cell r="O2213">
            <v>0</v>
          </cell>
          <cell r="P2213">
            <v>0</v>
          </cell>
          <cell r="Q2213">
            <v>0</v>
          </cell>
          <cell r="R2213">
            <v>0</v>
          </cell>
          <cell r="S2213">
            <v>0</v>
          </cell>
          <cell r="T2213">
            <v>0</v>
          </cell>
          <cell r="U2213">
            <v>0</v>
          </cell>
          <cell r="V2213">
            <v>0</v>
          </cell>
          <cell r="W2213">
            <v>0</v>
          </cell>
          <cell r="X2213">
            <v>0</v>
          </cell>
          <cell r="Y2213">
            <v>0</v>
          </cell>
          <cell r="Z2213">
            <v>0</v>
          </cell>
          <cell r="AA2213">
            <v>0</v>
          </cell>
          <cell r="AB2213">
            <v>0</v>
          </cell>
          <cell r="AC2213">
            <v>0</v>
          </cell>
          <cell r="AD2213">
            <v>0</v>
          </cell>
          <cell r="AE2213">
            <v>0</v>
          </cell>
          <cell r="AF2213">
            <v>0</v>
          </cell>
          <cell r="AG2213">
            <v>0</v>
          </cell>
          <cell r="AH2213">
            <v>0</v>
          </cell>
          <cell r="AI2213">
            <v>0</v>
          </cell>
          <cell r="AJ2213" t="str">
            <v>N</v>
          </cell>
        </row>
        <row r="2214">
          <cell r="A2214" t="str">
            <v>23-02-c</v>
          </cell>
          <cell r="B2214" t="str">
            <v>Providing and Laying non-reinforced concrete pipe, moulded with cement concrete : 9" i/d wall thickness 1".</v>
          </cell>
          <cell r="C2214" t="str">
            <v>Rft</v>
          </cell>
          <cell r="D2214" t="str">
            <v>116.72</v>
          </cell>
          <cell r="E2214" t="str">
            <v>313.65</v>
          </cell>
          <cell r="F2214" t="str">
            <v>m</v>
          </cell>
          <cell r="G2214" t="str">
            <v>382.95</v>
          </cell>
          <cell r="H2214">
            <v>1029.04</v>
          </cell>
          <cell r="I2214">
            <v>0</v>
          </cell>
          <cell r="J2214">
            <v>0</v>
          </cell>
          <cell r="K2214">
            <v>0</v>
          </cell>
          <cell r="L2214">
            <v>0</v>
          </cell>
          <cell r="M2214">
            <v>0</v>
          </cell>
          <cell r="N2214">
            <v>0</v>
          </cell>
          <cell r="O2214">
            <v>0</v>
          </cell>
          <cell r="P2214">
            <v>0</v>
          </cell>
          <cell r="Q2214">
            <v>0</v>
          </cell>
          <cell r="R2214">
            <v>0</v>
          </cell>
          <cell r="S2214">
            <v>0</v>
          </cell>
          <cell r="T2214">
            <v>0</v>
          </cell>
          <cell r="U2214">
            <v>0</v>
          </cell>
          <cell r="V2214">
            <v>0</v>
          </cell>
          <cell r="W2214">
            <v>0</v>
          </cell>
          <cell r="X2214">
            <v>0</v>
          </cell>
          <cell r="Y2214">
            <v>0</v>
          </cell>
          <cell r="Z2214">
            <v>0</v>
          </cell>
          <cell r="AA2214">
            <v>0</v>
          </cell>
          <cell r="AB2214">
            <v>0</v>
          </cell>
          <cell r="AC2214">
            <v>0</v>
          </cell>
          <cell r="AD2214">
            <v>0</v>
          </cell>
          <cell r="AE2214">
            <v>0</v>
          </cell>
          <cell r="AF2214">
            <v>0</v>
          </cell>
          <cell r="AG2214">
            <v>0</v>
          </cell>
          <cell r="AH2214">
            <v>0</v>
          </cell>
          <cell r="AI2214">
            <v>0</v>
          </cell>
          <cell r="AJ2214" t="str">
            <v>N</v>
          </cell>
        </row>
        <row r="2215">
          <cell r="A2215" t="str">
            <v>23-03-a-01</v>
          </cell>
          <cell r="B2215" t="str">
            <v>Providing and Laying RCC pipe sewers complete As per ASTM C-76-79, Class II : 12" i/d, Wall B</v>
          </cell>
          <cell r="C2215" t="str">
            <v>Rft</v>
          </cell>
          <cell r="D2215" t="str">
            <v>199.66</v>
          </cell>
          <cell r="E2215" t="str">
            <v>490.02</v>
          </cell>
          <cell r="F2215" t="str">
            <v>m</v>
          </cell>
          <cell r="G2215" t="str">
            <v>655.04</v>
          </cell>
          <cell r="H2215">
            <v>1607.68</v>
          </cell>
          <cell r="I2215">
            <v>0</v>
          </cell>
          <cell r="J2215">
            <v>0</v>
          </cell>
          <cell r="K2215">
            <v>0</v>
          </cell>
          <cell r="L2215">
            <v>0</v>
          </cell>
          <cell r="M2215">
            <v>0</v>
          </cell>
          <cell r="N2215">
            <v>0</v>
          </cell>
          <cell r="O2215">
            <v>0</v>
          </cell>
          <cell r="P2215">
            <v>0</v>
          </cell>
          <cell r="Q2215">
            <v>0</v>
          </cell>
          <cell r="R2215">
            <v>0</v>
          </cell>
          <cell r="S2215">
            <v>0</v>
          </cell>
          <cell r="T2215">
            <v>0</v>
          </cell>
          <cell r="U2215">
            <v>0</v>
          </cell>
          <cell r="V2215">
            <v>0</v>
          </cell>
          <cell r="W2215">
            <v>0</v>
          </cell>
          <cell r="X2215">
            <v>0</v>
          </cell>
          <cell r="Y2215">
            <v>0</v>
          </cell>
          <cell r="Z2215">
            <v>0</v>
          </cell>
          <cell r="AA2215">
            <v>0</v>
          </cell>
          <cell r="AB2215">
            <v>0</v>
          </cell>
          <cell r="AC2215">
            <v>0</v>
          </cell>
          <cell r="AD2215">
            <v>0</v>
          </cell>
          <cell r="AE2215">
            <v>0</v>
          </cell>
          <cell r="AF2215">
            <v>0</v>
          </cell>
          <cell r="AG2215">
            <v>0</v>
          </cell>
          <cell r="AH2215">
            <v>0</v>
          </cell>
          <cell r="AI2215">
            <v>0</v>
          </cell>
          <cell r="AJ2215" t="str">
            <v>N</v>
          </cell>
        </row>
        <row r="2216">
          <cell r="A2216" t="str">
            <v>23-03-a-02</v>
          </cell>
          <cell r="B2216" t="str">
            <v>Providing and Laying RCC pipe sewers complete As per ASTM C-76-79, Class II : 15" i/d, Wall B</v>
          </cell>
          <cell r="C2216" t="str">
            <v>Rft</v>
          </cell>
          <cell r="D2216" t="str">
            <v>245.73</v>
          </cell>
          <cell r="E2216" t="str">
            <v>610.44</v>
          </cell>
          <cell r="F2216" t="str">
            <v>m</v>
          </cell>
          <cell r="G2216" t="str">
            <v>806.21</v>
          </cell>
          <cell r="H2216">
            <v>2002.75</v>
          </cell>
          <cell r="I2216">
            <v>0</v>
          </cell>
          <cell r="J2216">
            <v>0</v>
          </cell>
          <cell r="K2216">
            <v>0</v>
          </cell>
          <cell r="L2216">
            <v>0</v>
          </cell>
          <cell r="M2216">
            <v>0</v>
          </cell>
          <cell r="N2216">
            <v>0</v>
          </cell>
          <cell r="O2216">
            <v>0</v>
          </cell>
          <cell r="P2216">
            <v>0</v>
          </cell>
          <cell r="Q2216">
            <v>0</v>
          </cell>
          <cell r="R2216">
            <v>0</v>
          </cell>
          <cell r="S2216">
            <v>0</v>
          </cell>
          <cell r="T2216">
            <v>0</v>
          </cell>
          <cell r="U2216">
            <v>0</v>
          </cell>
          <cell r="V2216">
            <v>0</v>
          </cell>
          <cell r="W2216">
            <v>0</v>
          </cell>
          <cell r="X2216">
            <v>0</v>
          </cell>
          <cell r="Y2216">
            <v>0</v>
          </cell>
          <cell r="Z2216">
            <v>0</v>
          </cell>
          <cell r="AA2216">
            <v>0</v>
          </cell>
          <cell r="AB2216">
            <v>0</v>
          </cell>
          <cell r="AC2216">
            <v>0</v>
          </cell>
          <cell r="AD2216">
            <v>0</v>
          </cell>
          <cell r="AE2216">
            <v>0</v>
          </cell>
          <cell r="AF2216">
            <v>0</v>
          </cell>
          <cell r="AG2216">
            <v>0</v>
          </cell>
          <cell r="AH2216">
            <v>0</v>
          </cell>
          <cell r="AI2216">
            <v>0</v>
          </cell>
          <cell r="AJ2216" t="str">
            <v>N</v>
          </cell>
        </row>
        <row r="2217">
          <cell r="A2217" t="str">
            <v>23-03-a-03</v>
          </cell>
          <cell r="B2217" t="str">
            <v>Providing and Laying RCC pipe sewers complete As per ASTM C-76-79, Class II : 18" i/d, Wall B</v>
          </cell>
          <cell r="C2217" t="str">
            <v>Rft</v>
          </cell>
          <cell r="D2217" t="str">
            <v>299.49</v>
          </cell>
          <cell r="E2217" t="str">
            <v>764.57</v>
          </cell>
          <cell r="F2217" t="str">
            <v>m</v>
          </cell>
          <cell r="G2217" t="str">
            <v>982.57</v>
          </cell>
          <cell r="H2217">
            <v>2508.4499999999998</v>
          </cell>
          <cell r="I2217">
            <v>0</v>
          </cell>
          <cell r="J2217">
            <v>0</v>
          </cell>
          <cell r="K2217">
            <v>0</v>
          </cell>
          <cell r="L2217">
            <v>0</v>
          </cell>
          <cell r="M2217">
            <v>0</v>
          </cell>
          <cell r="N2217">
            <v>0</v>
          </cell>
          <cell r="O2217">
            <v>0</v>
          </cell>
          <cell r="P2217">
            <v>0</v>
          </cell>
          <cell r="Q2217">
            <v>0</v>
          </cell>
          <cell r="R2217">
            <v>0</v>
          </cell>
          <cell r="S2217">
            <v>0</v>
          </cell>
          <cell r="T2217">
            <v>0</v>
          </cell>
          <cell r="U2217">
            <v>0</v>
          </cell>
          <cell r="V2217">
            <v>0</v>
          </cell>
          <cell r="W2217">
            <v>0</v>
          </cell>
          <cell r="X2217">
            <v>0</v>
          </cell>
          <cell r="Y2217">
            <v>0</v>
          </cell>
          <cell r="Z2217">
            <v>0</v>
          </cell>
          <cell r="AA2217">
            <v>0</v>
          </cell>
          <cell r="AB2217">
            <v>0</v>
          </cell>
          <cell r="AC2217">
            <v>0</v>
          </cell>
          <cell r="AD2217">
            <v>0</v>
          </cell>
          <cell r="AE2217">
            <v>0</v>
          </cell>
          <cell r="AF2217">
            <v>0</v>
          </cell>
          <cell r="AG2217">
            <v>0</v>
          </cell>
          <cell r="AH2217">
            <v>0</v>
          </cell>
          <cell r="AI2217">
            <v>0</v>
          </cell>
          <cell r="AJ2217" t="str">
            <v>N</v>
          </cell>
        </row>
        <row r="2218">
          <cell r="A2218" t="str">
            <v>23-03-a-04</v>
          </cell>
          <cell r="B2218" t="str">
            <v>Providing and Laying RCC pipe sewers complete As per ASTM C-76-79, Class II : 21" i/d, Wall B</v>
          </cell>
          <cell r="C2218" t="str">
            <v>Rft</v>
          </cell>
          <cell r="D2218" t="str">
            <v>363.00</v>
          </cell>
          <cell r="E2218" t="str">
            <v>927.64</v>
          </cell>
          <cell r="F2218" t="str">
            <v>m</v>
          </cell>
          <cell r="G2218" t="str">
            <v>1,190.94</v>
          </cell>
          <cell r="H2218">
            <v>3043.45</v>
          </cell>
          <cell r="I2218">
            <v>0</v>
          </cell>
          <cell r="J2218">
            <v>0</v>
          </cell>
          <cell r="K2218">
            <v>0</v>
          </cell>
          <cell r="L2218">
            <v>0</v>
          </cell>
          <cell r="M2218">
            <v>0</v>
          </cell>
          <cell r="N2218">
            <v>0</v>
          </cell>
          <cell r="O2218">
            <v>0</v>
          </cell>
          <cell r="P2218">
            <v>0</v>
          </cell>
          <cell r="Q2218">
            <v>0</v>
          </cell>
          <cell r="R2218">
            <v>0</v>
          </cell>
          <cell r="S2218">
            <v>0</v>
          </cell>
          <cell r="T2218">
            <v>0</v>
          </cell>
          <cell r="U2218">
            <v>0</v>
          </cell>
          <cell r="V2218">
            <v>0</v>
          </cell>
          <cell r="W2218">
            <v>0</v>
          </cell>
          <cell r="X2218">
            <v>0</v>
          </cell>
          <cell r="Y2218">
            <v>0</v>
          </cell>
          <cell r="Z2218">
            <v>0</v>
          </cell>
          <cell r="AA2218">
            <v>0</v>
          </cell>
          <cell r="AB2218">
            <v>0</v>
          </cell>
          <cell r="AC2218">
            <v>0</v>
          </cell>
          <cell r="AD2218">
            <v>0</v>
          </cell>
          <cell r="AE2218">
            <v>0</v>
          </cell>
          <cell r="AF2218">
            <v>0</v>
          </cell>
          <cell r="AG2218">
            <v>0</v>
          </cell>
          <cell r="AH2218">
            <v>0</v>
          </cell>
          <cell r="AI2218">
            <v>0</v>
          </cell>
          <cell r="AJ2218" t="str">
            <v>N</v>
          </cell>
        </row>
        <row r="2219">
          <cell r="A2219" t="str">
            <v>23-03-a-05</v>
          </cell>
          <cell r="B2219" t="str">
            <v>Providing and Laying RCC pipe sewers complete As per ASTM C-76-79, Class II : 24" i/d, Wall B</v>
          </cell>
          <cell r="C2219" t="str">
            <v>Rft</v>
          </cell>
          <cell r="D2219" t="str">
            <v>399.31</v>
          </cell>
          <cell r="E2219" t="str">
            <v>1,053.10</v>
          </cell>
          <cell r="F2219" t="str">
            <v>m</v>
          </cell>
          <cell r="G2219" t="str">
            <v>1,310.09</v>
          </cell>
          <cell r="H2219">
            <v>3455.06</v>
          </cell>
          <cell r="I2219">
            <v>0</v>
          </cell>
          <cell r="J2219">
            <v>0</v>
          </cell>
          <cell r="K2219">
            <v>0</v>
          </cell>
          <cell r="L2219">
            <v>0</v>
          </cell>
          <cell r="M2219">
            <v>0</v>
          </cell>
          <cell r="N2219">
            <v>0</v>
          </cell>
          <cell r="O2219">
            <v>0</v>
          </cell>
          <cell r="P2219">
            <v>0</v>
          </cell>
          <cell r="Q2219">
            <v>0</v>
          </cell>
          <cell r="R2219">
            <v>0</v>
          </cell>
          <cell r="S2219">
            <v>0</v>
          </cell>
          <cell r="T2219">
            <v>0</v>
          </cell>
          <cell r="U2219">
            <v>0</v>
          </cell>
          <cell r="V2219">
            <v>0</v>
          </cell>
          <cell r="W2219">
            <v>0</v>
          </cell>
          <cell r="X2219">
            <v>0</v>
          </cell>
          <cell r="Y2219">
            <v>0</v>
          </cell>
          <cell r="Z2219">
            <v>0</v>
          </cell>
          <cell r="AA2219">
            <v>0</v>
          </cell>
          <cell r="AB2219">
            <v>0</v>
          </cell>
          <cell r="AC2219">
            <v>0</v>
          </cell>
          <cell r="AD2219">
            <v>0</v>
          </cell>
          <cell r="AE2219">
            <v>0</v>
          </cell>
          <cell r="AF2219">
            <v>0</v>
          </cell>
          <cell r="AG2219">
            <v>0</v>
          </cell>
          <cell r="AH2219">
            <v>0</v>
          </cell>
          <cell r="AI2219">
            <v>0</v>
          </cell>
          <cell r="AJ2219" t="str">
            <v>N</v>
          </cell>
        </row>
        <row r="2220">
          <cell r="A2220" t="str">
            <v>23-03-a-06</v>
          </cell>
          <cell r="B2220" t="str">
            <v>Providing and Laying RCC pipe sewers complete As per ASTM C-76-79, Class II : 27" i/d, Wall B</v>
          </cell>
          <cell r="C2220" t="str">
            <v>Rft</v>
          </cell>
          <cell r="D2220" t="str">
            <v>537.41</v>
          </cell>
          <cell r="E2220" t="str">
            <v>1,434.31</v>
          </cell>
          <cell r="F2220" t="str">
            <v>m</v>
          </cell>
          <cell r="G2220" t="str">
            <v>1,763.14</v>
          </cell>
          <cell r="H2220">
            <v>4705.7299999999996</v>
          </cell>
          <cell r="I2220">
            <v>0</v>
          </cell>
          <cell r="J2220">
            <v>0</v>
          </cell>
          <cell r="K2220">
            <v>0</v>
          </cell>
          <cell r="L2220">
            <v>0</v>
          </cell>
          <cell r="M2220">
            <v>0</v>
          </cell>
          <cell r="N2220">
            <v>0</v>
          </cell>
          <cell r="O2220">
            <v>0</v>
          </cell>
          <cell r="P2220">
            <v>0</v>
          </cell>
          <cell r="Q2220">
            <v>0</v>
          </cell>
          <cell r="R2220">
            <v>0</v>
          </cell>
          <cell r="S2220">
            <v>0</v>
          </cell>
          <cell r="T2220">
            <v>0</v>
          </cell>
          <cell r="U2220">
            <v>0</v>
          </cell>
          <cell r="V2220">
            <v>0</v>
          </cell>
          <cell r="W2220">
            <v>0</v>
          </cell>
          <cell r="X2220">
            <v>0</v>
          </cell>
          <cell r="Y2220">
            <v>0</v>
          </cell>
          <cell r="Z2220">
            <v>0</v>
          </cell>
          <cell r="AA2220">
            <v>0</v>
          </cell>
          <cell r="AB2220">
            <v>0</v>
          </cell>
          <cell r="AC2220">
            <v>0</v>
          </cell>
          <cell r="AD2220">
            <v>0</v>
          </cell>
          <cell r="AE2220">
            <v>0</v>
          </cell>
          <cell r="AF2220">
            <v>0</v>
          </cell>
          <cell r="AG2220">
            <v>0</v>
          </cell>
          <cell r="AH2220">
            <v>0</v>
          </cell>
          <cell r="AI2220">
            <v>0</v>
          </cell>
          <cell r="AJ2220" t="str">
            <v>N</v>
          </cell>
        </row>
        <row r="2221">
          <cell r="A2221" t="str">
            <v>23-03-a-07</v>
          </cell>
          <cell r="B2221" t="str">
            <v>Providing and Laying RCC pipe sewers complete As per ASTM C-76-79, Class II : 30" i/d, Wall B</v>
          </cell>
          <cell r="C2221" t="str">
            <v>Rft</v>
          </cell>
          <cell r="D2221" t="str">
            <v>598.97</v>
          </cell>
          <cell r="E2221" t="str">
            <v>1,676.77</v>
          </cell>
          <cell r="F2221" t="str">
            <v>m</v>
          </cell>
          <cell r="G2221" t="str">
            <v>1,965.13</v>
          </cell>
          <cell r="H2221">
            <v>5501.2</v>
          </cell>
          <cell r="I2221">
            <v>0</v>
          </cell>
          <cell r="J2221">
            <v>0</v>
          </cell>
          <cell r="K2221">
            <v>0</v>
          </cell>
          <cell r="L2221">
            <v>0</v>
          </cell>
          <cell r="M2221">
            <v>0</v>
          </cell>
          <cell r="N2221">
            <v>0</v>
          </cell>
          <cell r="O2221">
            <v>0</v>
          </cell>
          <cell r="P2221">
            <v>0</v>
          </cell>
          <cell r="Q2221">
            <v>0</v>
          </cell>
          <cell r="R2221">
            <v>0</v>
          </cell>
          <cell r="S2221">
            <v>0</v>
          </cell>
          <cell r="T2221">
            <v>0</v>
          </cell>
          <cell r="U2221">
            <v>0</v>
          </cell>
          <cell r="V2221">
            <v>0</v>
          </cell>
          <cell r="W2221">
            <v>0</v>
          </cell>
          <cell r="X2221">
            <v>0</v>
          </cell>
          <cell r="Y2221">
            <v>0</v>
          </cell>
          <cell r="Z2221">
            <v>0</v>
          </cell>
          <cell r="AA2221">
            <v>0</v>
          </cell>
          <cell r="AB2221">
            <v>0</v>
          </cell>
          <cell r="AC2221">
            <v>0</v>
          </cell>
          <cell r="AD2221">
            <v>0</v>
          </cell>
          <cell r="AE2221">
            <v>0</v>
          </cell>
          <cell r="AF2221">
            <v>0</v>
          </cell>
          <cell r="AG2221">
            <v>0</v>
          </cell>
          <cell r="AH2221">
            <v>0</v>
          </cell>
          <cell r="AI2221">
            <v>0</v>
          </cell>
          <cell r="AJ2221" t="str">
            <v>N</v>
          </cell>
        </row>
        <row r="2222">
          <cell r="A2222" t="str">
            <v>23-03-a-08</v>
          </cell>
          <cell r="B2222" t="str">
            <v>Providing and Laying RCC pipe sewers complete As per ASTM C-76-79, Class II : 33" i/d, Wall B</v>
          </cell>
          <cell r="C2222" t="str">
            <v>Rft</v>
          </cell>
          <cell r="D2222" t="str">
            <v>652.73</v>
          </cell>
          <cell r="E2222" t="str">
            <v>1,926.86</v>
          </cell>
          <cell r="F2222" t="str">
            <v>m</v>
          </cell>
          <cell r="G2222" t="str">
            <v>2,141.49</v>
          </cell>
          <cell r="H2222">
            <v>6321.71</v>
          </cell>
          <cell r="I2222">
            <v>0</v>
          </cell>
          <cell r="J2222">
            <v>0</v>
          </cell>
          <cell r="K2222">
            <v>0</v>
          </cell>
          <cell r="L2222">
            <v>0</v>
          </cell>
          <cell r="M2222">
            <v>0</v>
          </cell>
          <cell r="N2222">
            <v>0</v>
          </cell>
          <cell r="O2222">
            <v>0</v>
          </cell>
          <cell r="P2222">
            <v>0</v>
          </cell>
          <cell r="Q2222">
            <v>0</v>
          </cell>
          <cell r="R2222">
            <v>0</v>
          </cell>
          <cell r="S2222">
            <v>0</v>
          </cell>
          <cell r="T2222">
            <v>0</v>
          </cell>
          <cell r="U2222">
            <v>0</v>
          </cell>
          <cell r="V2222">
            <v>0</v>
          </cell>
          <cell r="W2222">
            <v>0</v>
          </cell>
          <cell r="X2222">
            <v>0</v>
          </cell>
          <cell r="Y2222">
            <v>0</v>
          </cell>
          <cell r="Z2222">
            <v>0</v>
          </cell>
          <cell r="AA2222">
            <v>0</v>
          </cell>
          <cell r="AB2222">
            <v>0</v>
          </cell>
          <cell r="AC2222">
            <v>0</v>
          </cell>
          <cell r="AD2222">
            <v>0</v>
          </cell>
          <cell r="AE2222">
            <v>0</v>
          </cell>
          <cell r="AF2222">
            <v>0</v>
          </cell>
          <cell r="AG2222">
            <v>0</v>
          </cell>
          <cell r="AH2222">
            <v>0</v>
          </cell>
          <cell r="AI2222">
            <v>0</v>
          </cell>
          <cell r="AJ2222" t="str">
            <v>N</v>
          </cell>
        </row>
        <row r="2223">
          <cell r="A2223" t="str">
            <v>23-03-a-09</v>
          </cell>
          <cell r="B2223" t="str">
            <v>Providing and Laying RCC pipe sewers complete As per ASTM C-76-79, Class II : 36" i/d, Wall B</v>
          </cell>
          <cell r="C2223" t="str">
            <v>Rft</v>
          </cell>
          <cell r="D2223" t="str">
            <v>713.63</v>
          </cell>
          <cell r="E2223" t="str">
            <v>2,152.32</v>
          </cell>
          <cell r="F2223" t="str">
            <v>m</v>
          </cell>
          <cell r="G2223" t="str">
            <v>2,341.30</v>
          </cell>
          <cell r="H2223">
            <v>7061.42</v>
          </cell>
          <cell r="I2223">
            <v>0</v>
          </cell>
          <cell r="J2223">
            <v>0</v>
          </cell>
          <cell r="K2223">
            <v>0</v>
          </cell>
          <cell r="L2223">
            <v>0</v>
          </cell>
          <cell r="M2223">
            <v>0</v>
          </cell>
          <cell r="N2223">
            <v>0</v>
          </cell>
          <cell r="O2223">
            <v>0</v>
          </cell>
          <cell r="P2223">
            <v>0</v>
          </cell>
          <cell r="Q2223">
            <v>0</v>
          </cell>
          <cell r="R2223">
            <v>0</v>
          </cell>
          <cell r="S2223">
            <v>0</v>
          </cell>
          <cell r="T2223">
            <v>0</v>
          </cell>
          <cell r="U2223">
            <v>0</v>
          </cell>
          <cell r="V2223">
            <v>0</v>
          </cell>
          <cell r="W2223">
            <v>0</v>
          </cell>
          <cell r="X2223">
            <v>0</v>
          </cell>
          <cell r="Y2223">
            <v>0</v>
          </cell>
          <cell r="Z2223">
            <v>0</v>
          </cell>
          <cell r="AA2223">
            <v>0</v>
          </cell>
          <cell r="AB2223">
            <v>0</v>
          </cell>
          <cell r="AC2223">
            <v>0</v>
          </cell>
          <cell r="AD2223">
            <v>0</v>
          </cell>
          <cell r="AE2223">
            <v>0</v>
          </cell>
          <cell r="AF2223">
            <v>0</v>
          </cell>
          <cell r="AG2223">
            <v>0</v>
          </cell>
          <cell r="AH2223">
            <v>0</v>
          </cell>
          <cell r="AI2223">
            <v>0</v>
          </cell>
          <cell r="AJ2223" t="str">
            <v>N</v>
          </cell>
        </row>
        <row r="2224">
          <cell r="A2224" t="str">
            <v>23-03-a-10</v>
          </cell>
          <cell r="B2224" t="str">
            <v>Providing and Laying RCC pipe sewers complete As per ASTM C-76-79, Class II : 42" i/d, Wall B</v>
          </cell>
          <cell r="C2224" t="str">
            <v>Rft</v>
          </cell>
          <cell r="D2224" t="str">
            <v>921.49</v>
          </cell>
          <cell r="E2224" t="str">
            <v>2,970.02</v>
          </cell>
          <cell r="F2224" t="str">
            <v>m</v>
          </cell>
          <cell r="G2224" t="str">
            <v>3,023.27</v>
          </cell>
          <cell r="H2224">
            <v>9744.17</v>
          </cell>
          <cell r="I2224">
            <v>0</v>
          </cell>
          <cell r="J2224">
            <v>0</v>
          </cell>
          <cell r="K2224">
            <v>0</v>
          </cell>
          <cell r="L2224">
            <v>0</v>
          </cell>
          <cell r="M2224">
            <v>0</v>
          </cell>
          <cell r="N2224">
            <v>0</v>
          </cell>
          <cell r="O2224">
            <v>0</v>
          </cell>
          <cell r="P2224">
            <v>0</v>
          </cell>
          <cell r="Q2224">
            <v>0</v>
          </cell>
          <cell r="R2224">
            <v>0</v>
          </cell>
          <cell r="S2224">
            <v>0</v>
          </cell>
          <cell r="T2224">
            <v>0</v>
          </cell>
          <cell r="U2224">
            <v>0</v>
          </cell>
          <cell r="V2224">
            <v>0</v>
          </cell>
          <cell r="W2224">
            <v>0</v>
          </cell>
          <cell r="X2224">
            <v>0</v>
          </cell>
          <cell r="Y2224">
            <v>0</v>
          </cell>
          <cell r="Z2224">
            <v>0</v>
          </cell>
          <cell r="AA2224">
            <v>0</v>
          </cell>
          <cell r="AB2224">
            <v>0</v>
          </cell>
          <cell r="AC2224">
            <v>0</v>
          </cell>
          <cell r="AD2224">
            <v>0</v>
          </cell>
          <cell r="AE2224">
            <v>0</v>
          </cell>
          <cell r="AF2224">
            <v>0</v>
          </cell>
          <cell r="AG2224">
            <v>0</v>
          </cell>
          <cell r="AH2224">
            <v>0</v>
          </cell>
          <cell r="AI2224">
            <v>0</v>
          </cell>
          <cell r="AJ2224" t="str">
            <v>N</v>
          </cell>
        </row>
        <row r="2225">
          <cell r="A2225" t="str">
            <v>23-03-a-11</v>
          </cell>
          <cell r="B2225" t="str">
            <v>Providing and Laying RCC pipe sewers complete As per ASTM C-76-79, Class II : 48" i/d, Wall B</v>
          </cell>
          <cell r="C2225" t="str">
            <v>Rft</v>
          </cell>
          <cell r="D2225" t="str">
            <v>1,059.72</v>
          </cell>
          <cell r="E2225" t="str">
            <v>3,635.81</v>
          </cell>
          <cell r="F2225" t="str">
            <v>m</v>
          </cell>
          <cell r="G2225" t="str">
            <v>3,476.79</v>
          </cell>
          <cell r="H2225">
            <v>11928.53</v>
          </cell>
          <cell r="I2225">
            <v>0</v>
          </cell>
          <cell r="J2225">
            <v>0</v>
          </cell>
          <cell r="K2225">
            <v>0</v>
          </cell>
          <cell r="L2225">
            <v>0</v>
          </cell>
          <cell r="M2225">
            <v>0</v>
          </cell>
          <cell r="N2225">
            <v>0</v>
          </cell>
          <cell r="O2225">
            <v>0</v>
          </cell>
          <cell r="P2225">
            <v>0</v>
          </cell>
          <cell r="Q2225">
            <v>0</v>
          </cell>
          <cell r="R2225">
            <v>0</v>
          </cell>
          <cell r="S2225">
            <v>0</v>
          </cell>
          <cell r="T2225">
            <v>0</v>
          </cell>
          <cell r="U2225">
            <v>0</v>
          </cell>
          <cell r="V2225">
            <v>0</v>
          </cell>
          <cell r="W2225">
            <v>0</v>
          </cell>
          <cell r="X2225">
            <v>0</v>
          </cell>
          <cell r="Y2225">
            <v>0</v>
          </cell>
          <cell r="Z2225">
            <v>0</v>
          </cell>
          <cell r="AA2225">
            <v>0</v>
          </cell>
          <cell r="AB2225">
            <v>0</v>
          </cell>
          <cell r="AC2225">
            <v>0</v>
          </cell>
          <cell r="AD2225">
            <v>0</v>
          </cell>
          <cell r="AE2225">
            <v>0</v>
          </cell>
          <cell r="AF2225">
            <v>0</v>
          </cell>
          <cell r="AG2225">
            <v>0</v>
          </cell>
          <cell r="AH2225">
            <v>0</v>
          </cell>
          <cell r="AI2225">
            <v>0</v>
          </cell>
          <cell r="AJ2225" t="str">
            <v>N</v>
          </cell>
        </row>
        <row r="2226">
          <cell r="A2226" t="str">
            <v>23-03-a-12</v>
          </cell>
          <cell r="B2226" t="str">
            <v>Providing and Laying RCC pipe sewers complete As per ASTM C-76-79, Class II : 54" i/d, Wall B</v>
          </cell>
          <cell r="C2226" t="str">
            <v>Rft</v>
          </cell>
          <cell r="D2226" t="str">
            <v>1,382.24</v>
          </cell>
          <cell r="E2226" t="str">
            <v>4,719.42</v>
          </cell>
          <cell r="F2226" t="str">
            <v>m</v>
          </cell>
          <cell r="G2226" t="str">
            <v>4,534.91</v>
          </cell>
          <cell r="H2226">
            <v>15483.67</v>
          </cell>
          <cell r="I2226">
            <v>0</v>
          </cell>
          <cell r="J2226">
            <v>0</v>
          </cell>
          <cell r="K2226">
            <v>0</v>
          </cell>
          <cell r="L2226">
            <v>0</v>
          </cell>
          <cell r="M2226">
            <v>0</v>
          </cell>
          <cell r="N2226">
            <v>0</v>
          </cell>
          <cell r="O2226">
            <v>0</v>
          </cell>
          <cell r="P2226">
            <v>0</v>
          </cell>
          <cell r="Q2226">
            <v>0</v>
          </cell>
          <cell r="R2226">
            <v>0</v>
          </cell>
          <cell r="S2226">
            <v>0</v>
          </cell>
          <cell r="T2226">
            <v>0</v>
          </cell>
          <cell r="U2226">
            <v>0</v>
          </cell>
          <cell r="V2226">
            <v>0</v>
          </cell>
          <cell r="W2226">
            <v>0</v>
          </cell>
          <cell r="X2226">
            <v>0</v>
          </cell>
          <cell r="Y2226">
            <v>0</v>
          </cell>
          <cell r="Z2226">
            <v>0</v>
          </cell>
          <cell r="AA2226">
            <v>0</v>
          </cell>
          <cell r="AB2226">
            <v>0</v>
          </cell>
          <cell r="AC2226">
            <v>0</v>
          </cell>
          <cell r="AD2226">
            <v>0</v>
          </cell>
          <cell r="AE2226">
            <v>0</v>
          </cell>
          <cell r="AF2226">
            <v>0</v>
          </cell>
          <cell r="AG2226">
            <v>0</v>
          </cell>
          <cell r="AH2226">
            <v>0</v>
          </cell>
          <cell r="AI2226">
            <v>0</v>
          </cell>
          <cell r="AJ2226" t="str">
            <v>N</v>
          </cell>
        </row>
        <row r="2227">
          <cell r="A2227" t="str">
            <v>23-03-a-13</v>
          </cell>
          <cell r="B2227" t="str">
            <v>Providing and Laying RCC pipe sewers complete As per ASTM C-76-79, Class II : 60" i/d, Wall B</v>
          </cell>
          <cell r="C2227" t="str">
            <v>Rft</v>
          </cell>
          <cell r="D2227" t="str">
            <v>1,904.42</v>
          </cell>
          <cell r="E2227" t="str">
            <v>6,069.24</v>
          </cell>
          <cell r="F2227" t="str">
            <v>m</v>
          </cell>
          <cell r="G2227" t="str">
            <v>6,248.10</v>
          </cell>
          <cell r="H2227">
            <v>19912.21</v>
          </cell>
          <cell r="I2227">
            <v>0</v>
          </cell>
          <cell r="J2227">
            <v>0</v>
          </cell>
          <cell r="K2227">
            <v>0</v>
          </cell>
          <cell r="L2227">
            <v>0</v>
          </cell>
          <cell r="M2227">
            <v>0</v>
          </cell>
          <cell r="N2227">
            <v>0</v>
          </cell>
          <cell r="O2227">
            <v>0</v>
          </cell>
          <cell r="P2227">
            <v>0</v>
          </cell>
          <cell r="Q2227">
            <v>0</v>
          </cell>
          <cell r="R2227">
            <v>0</v>
          </cell>
          <cell r="S2227">
            <v>0</v>
          </cell>
          <cell r="T2227">
            <v>0</v>
          </cell>
          <cell r="U2227">
            <v>0</v>
          </cell>
          <cell r="V2227">
            <v>0</v>
          </cell>
          <cell r="W2227">
            <v>0</v>
          </cell>
          <cell r="X2227">
            <v>0</v>
          </cell>
          <cell r="Y2227">
            <v>0</v>
          </cell>
          <cell r="Z2227">
            <v>0</v>
          </cell>
          <cell r="AA2227">
            <v>0</v>
          </cell>
          <cell r="AB2227">
            <v>0</v>
          </cell>
          <cell r="AC2227">
            <v>0</v>
          </cell>
          <cell r="AD2227">
            <v>0</v>
          </cell>
          <cell r="AE2227">
            <v>0</v>
          </cell>
          <cell r="AF2227">
            <v>0</v>
          </cell>
          <cell r="AG2227">
            <v>0</v>
          </cell>
          <cell r="AH2227">
            <v>0</v>
          </cell>
          <cell r="AI2227">
            <v>0</v>
          </cell>
          <cell r="AJ2227" t="str">
            <v>N</v>
          </cell>
        </row>
        <row r="2228">
          <cell r="A2228" t="str">
            <v>23-03-a-14</v>
          </cell>
          <cell r="B2228" t="str">
            <v>Providing and Laying RCC pipe sewers complete As per ASTM C-76-79, Class II : 66" i/d, Wall B</v>
          </cell>
          <cell r="C2228" t="str">
            <v>Rft</v>
          </cell>
          <cell r="D2228" t="str">
            <v>2,615.13</v>
          </cell>
          <cell r="E2228" t="str">
            <v>8,101.27</v>
          </cell>
          <cell r="F2228" t="str">
            <v>m</v>
          </cell>
          <cell r="G2228" t="str">
            <v>8,579.82</v>
          </cell>
          <cell r="H2228">
            <v>26578.97</v>
          </cell>
          <cell r="I2228">
            <v>0</v>
          </cell>
          <cell r="J2228">
            <v>0</v>
          </cell>
          <cell r="K2228">
            <v>0</v>
          </cell>
          <cell r="L2228">
            <v>0</v>
          </cell>
          <cell r="M2228">
            <v>0</v>
          </cell>
          <cell r="N2228">
            <v>0</v>
          </cell>
          <cell r="O2228">
            <v>0</v>
          </cell>
          <cell r="P2228">
            <v>0</v>
          </cell>
          <cell r="Q2228">
            <v>0</v>
          </cell>
          <cell r="R2228">
            <v>0</v>
          </cell>
          <cell r="S2228">
            <v>0</v>
          </cell>
          <cell r="T2228">
            <v>0</v>
          </cell>
          <cell r="U2228">
            <v>0</v>
          </cell>
          <cell r="V2228">
            <v>0</v>
          </cell>
          <cell r="W2228">
            <v>0</v>
          </cell>
          <cell r="X2228">
            <v>0</v>
          </cell>
          <cell r="Y2228">
            <v>0</v>
          </cell>
          <cell r="Z2228">
            <v>0</v>
          </cell>
          <cell r="AA2228">
            <v>0</v>
          </cell>
          <cell r="AB2228">
            <v>0</v>
          </cell>
          <cell r="AC2228">
            <v>0</v>
          </cell>
          <cell r="AD2228">
            <v>0</v>
          </cell>
          <cell r="AE2228">
            <v>0</v>
          </cell>
          <cell r="AF2228">
            <v>0</v>
          </cell>
          <cell r="AG2228">
            <v>0</v>
          </cell>
          <cell r="AH2228">
            <v>0</v>
          </cell>
          <cell r="AI2228">
            <v>0</v>
          </cell>
          <cell r="AJ2228" t="str">
            <v>N</v>
          </cell>
        </row>
        <row r="2229">
          <cell r="A2229" t="str">
            <v>23-03-a-15</v>
          </cell>
          <cell r="B2229" t="str">
            <v>Providing and Laying RCC pipe sewers complete As per ASTM C-76-79, Class II : 72" i/d, Wall B</v>
          </cell>
          <cell r="C2229" t="str">
            <v>Rft</v>
          </cell>
          <cell r="D2229" t="str">
            <v>3,555.43</v>
          </cell>
          <cell r="E2229" t="str">
            <v>10,737.99</v>
          </cell>
          <cell r="F2229" t="str">
            <v>m</v>
          </cell>
          <cell r="G2229" t="str">
            <v>11,664.80</v>
          </cell>
          <cell r="H2229">
            <v>35229.629999999997</v>
          </cell>
          <cell r="I2229">
            <v>0</v>
          </cell>
          <cell r="J2229">
            <v>0</v>
          </cell>
          <cell r="K2229">
            <v>0</v>
          </cell>
          <cell r="L2229">
            <v>0</v>
          </cell>
          <cell r="M2229">
            <v>0</v>
          </cell>
          <cell r="N2229">
            <v>0</v>
          </cell>
          <cell r="O2229">
            <v>0</v>
          </cell>
          <cell r="P2229">
            <v>0</v>
          </cell>
          <cell r="Q2229">
            <v>0</v>
          </cell>
          <cell r="R2229">
            <v>0</v>
          </cell>
          <cell r="S2229">
            <v>0</v>
          </cell>
          <cell r="T2229">
            <v>0</v>
          </cell>
          <cell r="U2229">
            <v>0</v>
          </cell>
          <cell r="V2229">
            <v>0</v>
          </cell>
          <cell r="W2229">
            <v>0</v>
          </cell>
          <cell r="X2229">
            <v>0</v>
          </cell>
          <cell r="Y2229">
            <v>0</v>
          </cell>
          <cell r="Z2229">
            <v>0</v>
          </cell>
          <cell r="AA2229">
            <v>0</v>
          </cell>
          <cell r="AB2229">
            <v>0</v>
          </cell>
          <cell r="AC2229">
            <v>0</v>
          </cell>
          <cell r="AD2229">
            <v>0</v>
          </cell>
          <cell r="AE2229">
            <v>0</v>
          </cell>
          <cell r="AF2229">
            <v>0</v>
          </cell>
          <cell r="AG2229">
            <v>0</v>
          </cell>
          <cell r="AH2229">
            <v>0</v>
          </cell>
          <cell r="AI2229">
            <v>0</v>
          </cell>
          <cell r="AJ2229" t="str">
            <v>N</v>
          </cell>
        </row>
        <row r="2230">
          <cell r="A2230" t="str">
            <v>23-03-b-01</v>
          </cell>
          <cell r="B2230" t="str">
            <v>Providing and Laying RCC pipe sewers complete As per ASTM C-76-79, Class III : 12" i/d, Wall B</v>
          </cell>
          <cell r="C2230" t="str">
            <v>Rft</v>
          </cell>
          <cell r="D2230" t="str">
            <v>199.66</v>
          </cell>
          <cell r="E2230" t="str">
            <v>492.48</v>
          </cell>
          <cell r="F2230" t="str">
            <v>m</v>
          </cell>
          <cell r="G2230" t="str">
            <v>655.04</v>
          </cell>
          <cell r="H2230">
            <v>1615.74</v>
          </cell>
          <cell r="I2230">
            <v>0</v>
          </cell>
          <cell r="J2230">
            <v>0</v>
          </cell>
          <cell r="K2230">
            <v>0</v>
          </cell>
          <cell r="L2230">
            <v>0</v>
          </cell>
          <cell r="M2230">
            <v>0</v>
          </cell>
          <cell r="N2230">
            <v>0</v>
          </cell>
          <cell r="O2230">
            <v>0</v>
          </cell>
          <cell r="P2230">
            <v>0</v>
          </cell>
          <cell r="Q2230">
            <v>0</v>
          </cell>
          <cell r="R2230">
            <v>0</v>
          </cell>
          <cell r="S2230">
            <v>0</v>
          </cell>
          <cell r="T2230">
            <v>0</v>
          </cell>
          <cell r="U2230">
            <v>0</v>
          </cell>
          <cell r="V2230">
            <v>0</v>
          </cell>
          <cell r="W2230">
            <v>0</v>
          </cell>
          <cell r="X2230">
            <v>0</v>
          </cell>
          <cell r="Y2230">
            <v>0</v>
          </cell>
          <cell r="Z2230">
            <v>0</v>
          </cell>
          <cell r="AA2230">
            <v>0</v>
          </cell>
          <cell r="AB2230">
            <v>0</v>
          </cell>
          <cell r="AC2230">
            <v>0</v>
          </cell>
          <cell r="AD2230">
            <v>0</v>
          </cell>
          <cell r="AE2230">
            <v>0</v>
          </cell>
          <cell r="AF2230">
            <v>0</v>
          </cell>
          <cell r="AG2230">
            <v>0</v>
          </cell>
          <cell r="AH2230">
            <v>0</v>
          </cell>
          <cell r="AI2230">
            <v>0</v>
          </cell>
          <cell r="AJ2230" t="str">
            <v>N</v>
          </cell>
        </row>
        <row r="2231">
          <cell r="A2231" t="str">
            <v>23-03-b-02</v>
          </cell>
          <cell r="B2231" t="str">
            <v>Providing and Laying RCC pipe sewers complete As per ASTM C-76-79, Class III : 15" i/d, Wall B</v>
          </cell>
          <cell r="C2231" t="str">
            <v>Rft</v>
          </cell>
          <cell r="D2231" t="str">
            <v>245.73</v>
          </cell>
          <cell r="E2231" t="str">
            <v>613.57</v>
          </cell>
          <cell r="F2231" t="str">
            <v>m</v>
          </cell>
          <cell r="G2231" t="str">
            <v>806.21</v>
          </cell>
          <cell r="H2231">
            <v>2013.03</v>
          </cell>
          <cell r="I2231">
            <v>0</v>
          </cell>
          <cell r="J2231">
            <v>0</v>
          </cell>
          <cell r="K2231">
            <v>0</v>
          </cell>
          <cell r="L2231">
            <v>0</v>
          </cell>
          <cell r="M2231">
            <v>0</v>
          </cell>
          <cell r="N2231">
            <v>0</v>
          </cell>
          <cell r="O2231">
            <v>0</v>
          </cell>
          <cell r="P2231">
            <v>0</v>
          </cell>
          <cell r="Q2231">
            <v>0</v>
          </cell>
          <cell r="R2231">
            <v>0</v>
          </cell>
          <cell r="S2231">
            <v>0</v>
          </cell>
          <cell r="T2231">
            <v>0</v>
          </cell>
          <cell r="U2231">
            <v>0</v>
          </cell>
          <cell r="V2231">
            <v>0</v>
          </cell>
          <cell r="W2231">
            <v>0</v>
          </cell>
          <cell r="X2231">
            <v>0</v>
          </cell>
          <cell r="Y2231">
            <v>0</v>
          </cell>
          <cell r="Z2231">
            <v>0</v>
          </cell>
          <cell r="AA2231">
            <v>0</v>
          </cell>
          <cell r="AB2231">
            <v>0</v>
          </cell>
          <cell r="AC2231">
            <v>0</v>
          </cell>
          <cell r="AD2231">
            <v>0</v>
          </cell>
          <cell r="AE2231">
            <v>0</v>
          </cell>
          <cell r="AF2231">
            <v>0</v>
          </cell>
          <cell r="AG2231">
            <v>0</v>
          </cell>
          <cell r="AH2231">
            <v>0</v>
          </cell>
          <cell r="AI2231">
            <v>0</v>
          </cell>
          <cell r="AJ2231" t="str">
            <v>N</v>
          </cell>
        </row>
        <row r="2232">
          <cell r="A2232" t="str">
            <v>23-03-b-03</v>
          </cell>
          <cell r="B2232" t="str">
            <v>Providing and Laying RCC pipe sewers complete As per ASTM C-76-79, Class III : 18" i/d, Wall B</v>
          </cell>
          <cell r="C2232" t="str">
            <v>Rft</v>
          </cell>
          <cell r="D2232" t="str">
            <v>299.49</v>
          </cell>
          <cell r="E2232" t="str">
            <v>776.23</v>
          </cell>
          <cell r="F2232" t="str">
            <v>m</v>
          </cell>
          <cell r="G2232" t="str">
            <v>982.57</v>
          </cell>
          <cell r="H2232">
            <v>2546.6799999999998</v>
          </cell>
          <cell r="I2232">
            <v>0</v>
          </cell>
          <cell r="J2232">
            <v>0</v>
          </cell>
          <cell r="K2232">
            <v>0</v>
          </cell>
          <cell r="L2232">
            <v>0</v>
          </cell>
          <cell r="M2232">
            <v>0</v>
          </cell>
          <cell r="N2232">
            <v>0</v>
          </cell>
          <cell r="O2232">
            <v>0</v>
          </cell>
          <cell r="P2232">
            <v>0</v>
          </cell>
          <cell r="Q2232">
            <v>0</v>
          </cell>
          <cell r="R2232">
            <v>0</v>
          </cell>
          <cell r="S2232">
            <v>0</v>
          </cell>
          <cell r="T2232">
            <v>0</v>
          </cell>
          <cell r="U2232">
            <v>0</v>
          </cell>
          <cell r="V2232">
            <v>0</v>
          </cell>
          <cell r="W2232">
            <v>0</v>
          </cell>
          <cell r="X2232">
            <v>0</v>
          </cell>
          <cell r="Y2232">
            <v>0</v>
          </cell>
          <cell r="Z2232">
            <v>0</v>
          </cell>
          <cell r="AA2232">
            <v>0</v>
          </cell>
          <cell r="AB2232">
            <v>0</v>
          </cell>
          <cell r="AC2232">
            <v>0</v>
          </cell>
          <cell r="AD2232">
            <v>0</v>
          </cell>
          <cell r="AE2232">
            <v>0</v>
          </cell>
          <cell r="AF2232">
            <v>0</v>
          </cell>
          <cell r="AG2232">
            <v>0</v>
          </cell>
          <cell r="AH2232">
            <v>0</v>
          </cell>
          <cell r="AI2232">
            <v>0</v>
          </cell>
          <cell r="AJ2232" t="str">
            <v>N</v>
          </cell>
        </row>
        <row r="2233">
          <cell r="A2233" t="str">
            <v>23-03-b-04</v>
          </cell>
          <cell r="B2233" t="str">
            <v>Providing and Laying RCC pipe sewers complete As per  ASTM C-76-79, Class III : 21" i/d, Wall B</v>
          </cell>
          <cell r="C2233" t="str">
            <v>Rft</v>
          </cell>
          <cell r="D2233" t="str">
            <v>362.57</v>
          </cell>
          <cell r="E2233" t="str">
            <v>960.31</v>
          </cell>
          <cell r="F2233" t="str">
            <v>m</v>
          </cell>
          <cell r="G2233" t="str">
            <v>1,189.55</v>
          </cell>
          <cell r="H2233">
            <v>3150.64</v>
          </cell>
          <cell r="I2233">
            <v>0</v>
          </cell>
          <cell r="J2233">
            <v>0</v>
          </cell>
          <cell r="K2233">
            <v>0</v>
          </cell>
          <cell r="L2233">
            <v>0</v>
          </cell>
          <cell r="M2233">
            <v>0</v>
          </cell>
          <cell r="N2233">
            <v>0</v>
          </cell>
          <cell r="O2233">
            <v>0</v>
          </cell>
          <cell r="P2233">
            <v>0</v>
          </cell>
          <cell r="Q2233">
            <v>0</v>
          </cell>
          <cell r="R2233">
            <v>0</v>
          </cell>
          <cell r="S2233">
            <v>0</v>
          </cell>
          <cell r="T2233">
            <v>0</v>
          </cell>
          <cell r="U2233">
            <v>0</v>
          </cell>
          <cell r="V2233">
            <v>0</v>
          </cell>
          <cell r="W2233">
            <v>0</v>
          </cell>
          <cell r="X2233">
            <v>0</v>
          </cell>
          <cell r="Y2233">
            <v>0</v>
          </cell>
          <cell r="Z2233">
            <v>0</v>
          </cell>
          <cell r="AA2233">
            <v>0</v>
          </cell>
          <cell r="AB2233">
            <v>0</v>
          </cell>
          <cell r="AC2233">
            <v>0</v>
          </cell>
          <cell r="AD2233">
            <v>0</v>
          </cell>
          <cell r="AE2233">
            <v>0</v>
          </cell>
          <cell r="AF2233">
            <v>0</v>
          </cell>
          <cell r="AG2233">
            <v>0</v>
          </cell>
          <cell r="AH2233">
            <v>0</v>
          </cell>
          <cell r="AI2233">
            <v>0</v>
          </cell>
          <cell r="AJ2233" t="str">
            <v>N</v>
          </cell>
        </row>
        <row r="2234">
          <cell r="A2234" t="str">
            <v>23-03-b-05</v>
          </cell>
          <cell r="B2234" t="str">
            <v>Providing and Laying RCC pipe sewers complete As per ASTM C-76-79, Class III : 24" i/d, Wall B</v>
          </cell>
          <cell r="C2234" t="str">
            <v>Rft</v>
          </cell>
          <cell r="D2234" t="str">
            <v>399.31</v>
          </cell>
          <cell r="E2234" t="str">
            <v>1,064.81</v>
          </cell>
          <cell r="F2234" t="str">
            <v>m</v>
          </cell>
          <cell r="G2234" t="str">
            <v>1,310.09</v>
          </cell>
          <cell r="H2234">
            <v>3493.48</v>
          </cell>
          <cell r="I2234">
            <v>0</v>
          </cell>
          <cell r="J2234">
            <v>0</v>
          </cell>
          <cell r="K2234">
            <v>0</v>
          </cell>
          <cell r="L2234">
            <v>0</v>
          </cell>
          <cell r="M2234">
            <v>0</v>
          </cell>
          <cell r="N2234">
            <v>0</v>
          </cell>
          <cell r="O2234">
            <v>0</v>
          </cell>
          <cell r="P2234">
            <v>0</v>
          </cell>
          <cell r="Q2234">
            <v>0</v>
          </cell>
          <cell r="R2234">
            <v>0</v>
          </cell>
          <cell r="S2234">
            <v>0</v>
          </cell>
          <cell r="T2234">
            <v>0</v>
          </cell>
          <cell r="U2234">
            <v>0</v>
          </cell>
          <cell r="V2234">
            <v>0</v>
          </cell>
          <cell r="W2234">
            <v>0</v>
          </cell>
          <cell r="X2234">
            <v>0</v>
          </cell>
          <cell r="Y2234">
            <v>0</v>
          </cell>
          <cell r="Z2234">
            <v>0</v>
          </cell>
          <cell r="AA2234">
            <v>0</v>
          </cell>
          <cell r="AB2234">
            <v>0</v>
          </cell>
          <cell r="AC2234">
            <v>0</v>
          </cell>
          <cell r="AD2234">
            <v>0</v>
          </cell>
          <cell r="AE2234">
            <v>0</v>
          </cell>
          <cell r="AF2234">
            <v>0</v>
          </cell>
          <cell r="AG2234">
            <v>0</v>
          </cell>
          <cell r="AH2234">
            <v>0</v>
          </cell>
          <cell r="AI2234">
            <v>0</v>
          </cell>
          <cell r="AJ2234" t="str">
            <v>N</v>
          </cell>
        </row>
        <row r="2235">
          <cell r="A2235" t="str">
            <v>23-03-b-06</v>
          </cell>
          <cell r="B2235" t="str">
            <v>Providing and Laying RCC pipe sewers complete As per ASTM C-76-79, Class III : 27" i/d, Wall B</v>
          </cell>
          <cell r="C2235" t="str">
            <v>Rft</v>
          </cell>
          <cell r="D2235" t="str">
            <v>537.59</v>
          </cell>
          <cell r="E2235" t="str">
            <v>1,475.34</v>
          </cell>
          <cell r="F2235" t="str">
            <v>m</v>
          </cell>
          <cell r="G2235" t="str">
            <v>1,763.76</v>
          </cell>
          <cell r="H2235">
            <v>4840.37</v>
          </cell>
          <cell r="I2235">
            <v>0</v>
          </cell>
          <cell r="J2235">
            <v>0</v>
          </cell>
          <cell r="K2235">
            <v>0</v>
          </cell>
          <cell r="L2235">
            <v>0</v>
          </cell>
          <cell r="M2235">
            <v>0</v>
          </cell>
          <cell r="N2235">
            <v>0</v>
          </cell>
          <cell r="O2235">
            <v>0</v>
          </cell>
          <cell r="P2235">
            <v>0</v>
          </cell>
          <cell r="Q2235">
            <v>0</v>
          </cell>
          <cell r="R2235">
            <v>0</v>
          </cell>
          <cell r="S2235">
            <v>0</v>
          </cell>
          <cell r="T2235">
            <v>0</v>
          </cell>
          <cell r="U2235">
            <v>0</v>
          </cell>
          <cell r="V2235">
            <v>0</v>
          </cell>
          <cell r="W2235">
            <v>0</v>
          </cell>
          <cell r="X2235">
            <v>0</v>
          </cell>
          <cell r="Y2235">
            <v>0</v>
          </cell>
          <cell r="Z2235">
            <v>0</v>
          </cell>
          <cell r="AA2235">
            <v>0</v>
          </cell>
          <cell r="AB2235">
            <v>0</v>
          </cell>
          <cell r="AC2235">
            <v>0</v>
          </cell>
          <cell r="AD2235">
            <v>0</v>
          </cell>
          <cell r="AE2235">
            <v>0</v>
          </cell>
          <cell r="AF2235">
            <v>0</v>
          </cell>
          <cell r="AG2235">
            <v>0</v>
          </cell>
          <cell r="AH2235">
            <v>0</v>
          </cell>
          <cell r="AI2235">
            <v>0</v>
          </cell>
          <cell r="AJ2235" t="str">
            <v>N</v>
          </cell>
        </row>
        <row r="2236">
          <cell r="A2236" t="str">
            <v>23-03-b-07</v>
          </cell>
          <cell r="B2236" t="str">
            <v>Providing and Laying RCC pipe sewers complete As per ASTM C-76-79, Class III : 30" i/d, Wall B</v>
          </cell>
          <cell r="C2236" t="str">
            <v>Rft</v>
          </cell>
          <cell r="D2236" t="str">
            <v>598.97</v>
          </cell>
          <cell r="E2236" t="str">
            <v>1,752.10</v>
          </cell>
          <cell r="F2236" t="str">
            <v>m</v>
          </cell>
          <cell r="G2236" t="str">
            <v>1,965.13</v>
          </cell>
          <cell r="H2236">
            <v>5748.36</v>
          </cell>
          <cell r="I2236">
            <v>0</v>
          </cell>
          <cell r="J2236">
            <v>0</v>
          </cell>
          <cell r="K2236">
            <v>0</v>
          </cell>
          <cell r="L2236">
            <v>0</v>
          </cell>
          <cell r="M2236">
            <v>0</v>
          </cell>
          <cell r="N2236">
            <v>0</v>
          </cell>
          <cell r="O2236">
            <v>0</v>
          </cell>
          <cell r="P2236">
            <v>0</v>
          </cell>
          <cell r="Q2236">
            <v>0</v>
          </cell>
          <cell r="R2236">
            <v>0</v>
          </cell>
          <cell r="S2236">
            <v>0</v>
          </cell>
          <cell r="T2236">
            <v>0</v>
          </cell>
          <cell r="U2236">
            <v>0</v>
          </cell>
          <cell r="V2236">
            <v>0</v>
          </cell>
          <cell r="W2236">
            <v>0</v>
          </cell>
          <cell r="X2236">
            <v>0</v>
          </cell>
          <cell r="Y2236">
            <v>0</v>
          </cell>
          <cell r="Z2236">
            <v>0</v>
          </cell>
          <cell r="AA2236">
            <v>0</v>
          </cell>
          <cell r="AB2236">
            <v>0</v>
          </cell>
          <cell r="AC2236">
            <v>0</v>
          </cell>
          <cell r="AD2236">
            <v>0</v>
          </cell>
          <cell r="AE2236">
            <v>0</v>
          </cell>
          <cell r="AF2236">
            <v>0</v>
          </cell>
          <cell r="AG2236">
            <v>0</v>
          </cell>
          <cell r="AH2236">
            <v>0</v>
          </cell>
          <cell r="AI2236">
            <v>0</v>
          </cell>
          <cell r="AJ2236" t="str">
            <v>N</v>
          </cell>
        </row>
        <row r="2237">
          <cell r="A2237" t="str">
            <v>23-03-b-08</v>
          </cell>
          <cell r="B2237" t="str">
            <v>Providing and Laying RCC pipe sewers complete As per ASTM C-76-79, Class III : 33" i/d, Wall B</v>
          </cell>
          <cell r="C2237" t="str">
            <v>Rft</v>
          </cell>
          <cell r="D2237" t="str">
            <v>652.73</v>
          </cell>
          <cell r="E2237" t="str">
            <v>2,245.09</v>
          </cell>
          <cell r="F2237" t="str">
            <v>m</v>
          </cell>
          <cell r="G2237" t="str">
            <v>2,141.49</v>
          </cell>
          <cell r="H2237">
            <v>7365.77</v>
          </cell>
          <cell r="I2237">
            <v>0</v>
          </cell>
          <cell r="J2237">
            <v>0</v>
          </cell>
          <cell r="K2237">
            <v>0</v>
          </cell>
          <cell r="L2237">
            <v>0</v>
          </cell>
          <cell r="M2237">
            <v>0</v>
          </cell>
          <cell r="N2237">
            <v>0</v>
          </cell>
          <cell r="O2237">
            <v>0</v>
          </cell>
          <cell r="P2237">
            <v>0</v>
          </cell>
          <cell r="Q2237">
            <v>0</v>
          </cell>
          <cell r="R2237">
            <v>0</v>
          </cell>
          <cell r="S2237">
            <v>0</v>
          </cell>
          <cell r="T2237">
            <v>0</v>
          </cell>
          <cell r="U2237">
            <v>0</v>
          </cell>
          <cell r="V2237">
            <v>0</v>
          </cell>
          <cell r="W2237">
            <v>0</v>
          </cell>
          <cell r="X2237">
            <v>0</v>
          </cell>
          <cell r="Y2237">
            <v>0</v>
          </cell>
          <cell r="Z2237">
            <v>0</v>
          </cell>
          <cell r="AA2237">
            <v>0</v>
          </cell>
          <cell r="AB2237">
            <v>0</v>
          </cell>
          <cell r="AC2237">
            <v>0</v>
          </cell>
          <cell r="AD2237">
            <v>0</v>
          </cell>
          <cell r="AE2237">
            <v>0</v>
          </cell>
          <cell r="AF2237">
            <v>0</v>
          </cell>
          <cell r="AG2237">
            <v>0</v>
          </cell>
          <cell r="AH2237">
            <v>0</v>
          </cell>
          <cell r="AI2237">
            <v>0</v>
          </cell>
          <cell r="AJ2237" t="str">
            <v>N</v>
          </cell>
        </row>
        <row r="2238">
          <cell r="A2238" t="str">
            <v>23-03-b-09</v>
          </cell>
          <cell r="B2238" t="str">
            <v>Providing and Laying RCC pipe sewers complete As per ASTM C-76-79, Class III : 36" i/d, Wall B</v>
          </cell>
          <cell r="C2238" t="str">
            <v>Rft</v>
          </cell>
          <cell r="D2238" t="str">
            <v>714.10</v>
          </cell>
          <cell r="E2238" t="str">
            <v>2,303.90</v>
          </cell>
          <cell r="F2238" t="str">
            <v>m</v>
          </cell>
          <cell r="G2238" t="str">
            <v>2,342.84</v>
          </cell>
          <cell r="H2238">
            <v>7558.74</v>
          </cell>
          <cell r="I2238">
            <v>0</v>
          </cell>
          <cell r="J2238">
            <v>0</v>
          </cell>
          <cell r="K2238">
            <v>0</v>
          </cell>
          <cell r="L2238">
            <v>0</v>
          </cell>
          <cell r="M2238">
            <v>0</v>
          </cell>
          <cell r="N2238">
            <v>0</v>
          </cell>
          <cell r="O2238">
            <v>0</v>
          </cell>
          <cell r="P2238">
            <v>0</v>
          </cell>
          <cell r="Q2238">
            <v>0</v>
          </cell>
          <cell r="R2238">
            <v>0</v>
          </cell>
          <cell r="S2238">
            <v>0</v>
          </cell>
          <cell r="T2238">
            <v>0</v>
          </cell>
          <cell r="U2238">
            <v>0</v>
          </cell>
          <cell r="V2238">
            <v>0</v>
          </cell>
          <cell r="W2238">
            <v>0</v>
          </cell>
          <cell r="X2238">
            <v>0</v>
          </cell>
          <cell r="Y2238">
            <v>0</v>
          </cell>
          <cell r="Z2238">
            <v>0</v>
          </cell>
          <cell r="AA2238">
            <v>0</v>
          </cell>
          <cell r="AB2238">
            <v>0</v>
          </cell>
          <cell r="AC2238">
            <v>0</v>
          </cell>
          <cell r="AD2238">
            <v>0</v>
          </cell>
          <cell r="AE2238">
            <v>0</v>
          </cell>
          <cell r="AF2238">
            <v>0</v>
          </cell>
          <cell r="AG2238">
            <v>0</v>
          </cell>
          <cell r="AH2238">
            <v>0</v>
          </cell>
          <cell r="AI2238">
            <v>0</v>
          </cell>
          <cell r="AJ2238" t="str">
            <v>N</v>
          </cell>
        </row>
        <row r="2239">
          <cell r="A2239" t="str">
            <v>23-03-b-10</v>
          </cell>
          <cell r="B2239" t="str">
            <v>Providing and Laying RCC pipe sewers complete As per ASTM C-76-79, Class III : 42" i/d, Wall B</v>
          </cell>
          <cell r="C2239" t="str">
            <v>Rft</v>
          </cell>
          <cell r="D2239" t="str">
            <v>921.49</v>
          </cell>
          <cell r="E2239" t="str">
            <v>3,231.38</v>
          </cell>
          <cell r="F2239" t="str">
            <v>m</v>
          </cell>
          <cell r="G2239" t="str">
            <v>3,023.27</v>
          </cell>
          <cell r="H2239">
            <v>10601.65</v>
          </cell>
          <cell r="I2239">
            <v>0</v>
          </cell>
          <cell r="J2239">
            <v>0</v>
          </cell>
          <cell r="K2239">
            <v>0</v>
          </cell>
          <cell r="L2239">
            <v>0</v>
          </cell>
          <cell r="M2239">
            <v>0</v>
          </cell>
          <cell r="N2239">
            <v>0</v>
          </cell>
          <cell r="O2239">
            <v>0</v>
          </cell>
          <cell r="P2239">
            <v>0</v>
          </cell>
          <cell r="Q2239">
            <v>0</v>
          </cell>
          <cell r="R2239">
            <v>0</v>
          </cell>
          <cell r="S2239">
            <v>0</v>
          </cell>
          <cell r="T2239">
            <v>0</v>
          </cell>
          <cell r="U2239">
            <v>0</v>
          </cell>
          <cell r="V2239">
            <v>0</v>
          </cell>
          <cell r="W2239">
            <v>0</v>
          </cell>
          <cell r="X2239">
            <v>0</v>
          </cell>
          <cell r="Y2239">
            <v>0</v>
          </cell>
          <cell r="Z2239">
            <v>0</v>
          </cell>
          <cell r="AA2239">
            <v>0</v>
          </cell>
          <cell r="AB2239">
            <v>0</v>
          </cell>
          <cell r="AC2239">
            <v>0</v>
          </cell>
          <cell r="AD2239">
            <v>0</v>
          </cell>
          <cell r="AE2239">
            <v>0</v>
          </cell>
          <cell r="AF2239">
            <v>0</v>
          </cell>
          <cell r="AG2239">
            <v>0</v>
          </cell>
          <cell r="AH2239">
            <v>0</v>
          </cell>
          <cell r="AI2239">
            <v>0</v>
          </cell>
          <cell r="AJ2239" t="str">
            <v>N</v>
          </cell>
        </row>
        <row r="2240">
          <cell r="A2240" t="str">
            <v>23-03-b-11</v>
          </cell>
          <cell r="B2240" t="str">
            <v>Providing and Laying RCC pipe sewers complete As per ASTM C-76-79, Class III : 48" i/d, Wall B</v>
          </cell>
          <cell r="C2240" t="str">
            <v>Rft</v>
          </cell>
          <cell r="D2240" t="str">
            <v>1,060.18</v>
          </cell>
          <cell r="E2240" t="str">
            <v>3,944.82</v>
          </cell>
          <cell r="F2240" t="str">
            <v>m</v>
          </cell>
          <cell r="G2240" t="str">
            <v>3,478.27</v>
          </cell>
          <cell r="H2240">
            <v>12942.32</v>
          </cell>
          <cell r="I2240">
            <v>0</v>
          </cell>
          <cell r="J2240">
            <v>0</v>
          </cell>
          <cell r="K2240">
            <v>0</v>
          </cell>
          <cell r="L2240">
            <v>0</v>
          </cell>
          <cell r="M2240">
            <v>0</v>
          </cell>
          <cell r="N2240">
            <v>0</v>
          </cell>
          <cell r="O2240">
            <v>0</v>
          </cell>
          <cell r="P2240">
            <v>0</v>
          </cell>
          <cell r="Q2240">
            <v>0</v>
          </cell>
          <cell r="R2240">
            <v>0</v>
          </cell>
          <cell r="S2240">
            <v>0</v>
          </cell>
          <cell r="T2240">
            <v>0</v>
          </cell>
          <cell r="U2240">
            <v>0</v>
          </cell>
          <cell r="V2240">
            <v>0</v>
          </cell>
          <cell r="W2240">
            <v>0</v>
          </cell>
          <cell r="X2240">
            <v>0</v>
          </cell>
          <cell r="Y2240">
            <v>0</v>
          </cell>
          <cell r="Z2240">
            <v>0</v>
          </cell>
          <cell r="AA2240">
            <v>0</v>
          </cell>
          <cell r="AB2240">
            <v>0</v>
          </cell>
          <cell r="AC2240">
            <v>0</v>
          </cell>
          <cell r="AD2240">
            <v>0</v>
          </cell>
          <cell r="AE2240">
            <v>0</v>
          </cell>
          <cell r="AF2240">
            <v>0</v>
          </cell>
          <cell r="AG2240">
            <v>0</v>
          </cell>
          <cell r="AH2240">
            <v>0</v>
          </cell>
          <cell r="AI2240">
            <v>0</v>
          </cell>
          <cell r="AJ2240" t="str">
            <v>N</v>
          </cell>
        </row>
        <row r="2241">
          <cell r="A2241" t="str">
            <v>23-03-b-12</v>
          </cell>
          <cell r="B2241" t="str">
            <v>Providing and Laying RCC pipe sewers complete As per ASTM C-76-79, Class III : 54" i/d, Wall B</v>
          </cell>
          <cell r="C2241" t="str">
            <v>Rft</v>
          </cell>
          <cell r="D2241" t="str">
            <v>1,382.24</v>
          </cell>
          <cell r="E2241" t="str">
            <v>5,169.54</v>
          </cell>
          <cell r="F2241" t="str">
            <v>m</v>
          </cell>
          <cell r="G2241" t="str">
            <v>4,534.91</v>
          </cell>
          <cell r="H2241">
            <v>16960.439999999999</v>
          </cell>
          <cell r="I2241">
            <v>0</v>
          </cell>
          <cell r="J2241">
            <v>0</v>
          </cell>
          <cell r="K2241">
            <v>0</v>
          </cell>
          <cell r="L2241">
            <v>0</v>
          </cell>
          <cell r="M2241">
            <v>0</v>
          </cell>
          <cell r="N2241">
            <v>0</v>
          </cell>
          <cell r="O2241">
            <v>0</v>
          </cell>
          <cell r="P2241">
            <v>0</v>
          </cell>
          <cell r="Q2241">
            <v>0</v>
          </cell>
          <cell r="R2241">
            <v>0</v>
          </cell>
          <cell r="S2241">
            <v>0</v>
          </cell>
          <cell r="T2241">
            <v>0</v>
          </cell>
          <cell r="U2241">
            <v>0</v>
          </cell>
          <cell r="V2241">
            <v>0</v>
          </cell>
          <cell r="W2241">
            <v>0</v>
          </cell>
          <cell r="X2241">
            <v>0</v>
          </cell>
          <cell r="Y2241">
            <v>0</v>
          </cell>
          <cell r="Z2241">
            <v>0</v>
          </cell>
          <cell r="AA2241">
            <v>0</v>
          </cell>
          <cell r="AB2241">
            <v>0</v>
          </cell>
          <cell r="AC2241">
            <v>0</v>
          </cell>
          <cell r="AD2241">
            <v>0</v>
          </cell>
          <cell r="AE2241">
            <v>0</v>
          </cell>
          <cell r="AF2241">
            <v>0</v>
          </cell>
          <cell r="AG2241">
            <v>0</v>
          </cell>
          <cell r="AH2241">
            <v>0</v>
          </cell>
          <cell r="AI2241">
            <v>0</v>
          </cell>
          <cell r="AJ2241" t="str">
            <v>N</v>
          </cell>
        </row>
        <row r="2242">
          <cell r="A2242" t="str">
            <v>23-03-b-13</v>
          </cell>
          <cell r="B2242" t="str">
            <v>Providing and Laying RCC pipe sewers complete As per ASTM C-76-79, Class III : 60" i/d, Wall B</v>
          </cell>
          <cell r="C2242" t="str">
            <v>Rft</v>
          </cell>
          <cell r="D2242" t="str">
            <v>1,904.42</v>
          </cell>
          <cell r="E2242" t="str">
            <v>6,687.55</v>
          </cell>
          <cell r="F2242" t="str">
            <v>m</v>
          </cell>
          <cell r="G2242" t="str">
            <v>6,248.10</v>
          </cell>
          <cell r="H2242">
            <v>21940.79</v>
          </cell>
          <cell r="I2242">
            <v>0</v>
          </cell>
          <cell r="J2242">
            <v>0</v>
          </cell>
          <cell r="K2242">
            <v>0</v>
          </cell>
          <cell r="L2242">
            <v>0</v>
          </cell>
          <cell r="M2242">
            <v>0</v>
          </cell>
          <cell r="N2242">
            <v>0</v>
          </cell>
          <cell r="O2242">
            <v>0</v>
          </cell>
          <cell r="P2242">
            <v>0</v>
          </cell>
          <cell r="Q2242">
            <v>0</v>
          </cell>
          <cell r="R2242">
            <v>0</v>
          </cell>
          <cell r="S2242">
            <v>0</v>
          </cell>
          <cell r="T2242">
            <v>0</v>
          </cell>
          <cell r="U2242">
            <v>0</v>
          </cell>
          <cell r="V2242">
            <v>0</v>
          </cell>
          <cell r="W2242">
            <v>0</v>
          </cell>
          <cell r="X2242">
            <v>0</v>
          </cell>
          <cell r="Y2242">
            <v>0</v>
          </cell>
          <cell r="Z2242">
            <v>0</v>
          </cell>
          <cell r="AA2242">
            <v>0</v>
          </cell>
          <cell r="AB2242">
            <v>0</v>
          </cell>
          <cell r="AC2242">
            <v>0</v>
          </cell>
          <cell r="AD2242">
            <v>0</v>
          </cell>
          <cell r="AE2242">
            <v>0</v>
          </cell>
          <cell r="AF2242">
            <v>0</v>
          </cell>
          <cell r="AG2242">
            <v>0</v>
          </cell>
          <cell r="AH2242">
            <v>0</v>
          </cell>
          <cell r="AI2242">
            <v>0</v>
          </cell>
          <cell r="AJ2242" t="str">
            <v>N</v>
          </cell>
        </row>
        <row r="2243">
          <cell r="A2243" t="str">
            <v>23-03-b-14</v>
          </cell>
          <cell r="B2243" t="str">
            <v>Providing and Laying RCC pipe sewers complete As per ASTM C-76-79, Class III : 66" i/d, Wall B</v>
          </cell>
          <cell r="C2243" t="str">
            <v>Rft</v>
          </cell>
          <cell r="D2243" t="str">
            <v>2,603.22</v>
          </cell>
          <cell r="E2243" t="str">
            <v>8,903.69</v>
          </cell>
          <cell r="F2243" t="str">
            <v>m</v>
          </cell>
          <cell r="G2243" t="str">
            <v>8,540.75</v>
          </cell>
          <cell r="H2243">
            <v>29211.59</v>
          </cell>
          <cell r="I2243">
            <v>0</v>
          </cell>
          <cell r="J2243">
            <v>0</v>
          </cell>
          <cell r="K2243">
            <v>0</v>
          </cell>
          <cell r="L2243">
            <v>0</v>
          </cell>
          <cell r="M2243">
            <v>0</v>
          </cell>
          <cell r="N2243">
            <v>0</v>
          </cell>
          <cell r="O2243">
            <v>0</v>
          </cell>
          <cell r="P2243">
            <v>0</v>
          </cell>
          <cell r="Q2243">
            <v>0</v>
          </cell>
          <cell r="R2243">
            <v>0</v>
          </cell>
          <cell r="S2243">
            <v>0</v>
          </cell>
          <cell r="T2243">
            <v>0</v>
          </cell>
          <cell r="U2243">
            <v>0</v>
          </cell>
          <cell r="V2243">
            <v>0</v>
          </cell>
          <cell r="W2243">
            <v>0</v>
          </cell>
          <cell r="X2243">
            <v>0</v>
          </cell>
          <cell r="Y2243">
            <v>0</v>
          </cell>
          <cell r="Z2243">
            <v>0</v>
          </cell>
          <cell r="AA2243">
            <v>0</v>
          </cell>
          <cell r="AB2243">
            <v>0</v>
          </cell>
          <cell r="AC2243">
            <v>0</v>
          </cell>
          <cell r="AD2243">
            <v>0</v>
          </cell>
          <cell r="AE2243">
            <v>0</v>
          </cell>
          <cell r="AF2243">
            <v>0</v>
          </cell>
          <cell r="AG2243">
            <v>0</v>
          </cell>
          <cell r="AH2243">
            <v>0</v>
          </cell>
          <cell r="AI2243">
            <v>0</v>
          </cell>
          <cell r="AJ2243" t="str">
            <v>N</v>
          </cell>
        </row>
        <row r="2244">
          <cell r="A2244" t="str">
            <v>23-03-b-15</v>
          </cell>
          <cell r="B2244" t="str">
            <v>Providing and Laying RCC pipe sewers complete As per ASTM C-76-79, Class III : 72" i/d, Wall B</v>
          </cell>
          <cell r="C2244" t="str">
            <v>Rft</v>
          </cell>
          <cell r="D2244" t="str">
            <v>3,555.43</v>
          </cell>
          <cell r="E2244" t="str">
            <v>11,887.49</v>
          </cell>
          <cell r="F2244" t="str">
            <v>m</v>
          </cell>
          <cell r="G2244" t="str">
            <v>11,664.80</v>
          </cell>
          <cell r="H2244">
            <v>39000.949999999997</v>
          </cell>
          <cell r="I2244">
            <v>0</v>
          </cell>
          <cell r="J2244">
            <v>0</v>
          </cell>
          <cell r="K2244">
            <v>0</v>
          </cell>
          <cell r="L2244">
            <v>0</v>
          </cell>
          <cell r="M2244">
            <v>0</v>
          </cell>
          <cell r="N2244">
            <v>0</v>
          </cell>
          <cell r="O2244">
            <v>0</v>
          </cell>
          <cell r="P2244">
            <v>0</v>
          </cell>
          <cell r="Q2244">
            <v>0</v>
          </cell>
          <cell r="R2244">
            <v>0</v>
          </cell>
          <cell r="S2244">
            <v>0</v>
          </cell>
          <cell r="T2244">
            <v>0</v>
          </cell>
          <cell r="U2244">
            <v>0</v>
          </cell>
          <cell r="V2244">
            <v>0</v>
          </cell>
          <cell r="W2244">
            <v>0</v>
          </cell>
          <cell r="X2244">
            <v>0</v>
          </cell>
          <cell r="Y2244">
            <v>0</v>
          </cell>
          <cell r="Z2244">
            <v>0</v>
          </cell>
          <cell r="AA2244">
            <v>0</v>
          </cell>
          <cell r="AB2244">
            <v>0</v>
          </cell>
          <cell r="AC2244">
            <v>0</v>
          </cell>
          <cell r="AD2244">
            <v>0</v>
          </cell>
          <cell r="AE2244">
            <v>0</v>
          </cell>
          <cell r="AF2244">
            <v>0</v>
          </cell>
          <cell r="AG2244">
            <v>0</v>
          </cell>
          <cell r="AH2244">
            <v>0</v>
          </cell>
          <cell r="AI2244">
            <v>0</v>
          </cell>
          <cell r="AJ2244" t="str">
            <v>N</v>
          </cell>
        </row>
        <row r="2245">
          <cell r="A2245" t="str">
            <v>23-03-c-01</v>
          </cell>
          <cell r="B2245" t="str">
            <v>Providing and Laying RCC pipe sewers complete As per ASTM C-76-79, Class IV : 12" i/d, Wall B</v>
          </cell>
          <cell r="C2245" t="str">
            <v>Rft</v>
          </cell>
          <cell r="D2245" t="str">
            <v>199.66</v>
          </cell>
          <cell r="E2245" t="str">
            <v>527.57</v>
          </cell>
          <cell r="F2245" t="str">
            <v>m</v>
          </cell>
          <cell r="G2245" t="str">
            <v>655.04</v>
          </cell>
          <cell r="H2245">
            <v>1730.86</v>
          </cell>
          <cell r="I2245">
            <v>0</v>
          </cell>
          <cell r="J2245">
            <v>0</v>
          </cell>
          <cell r="K2245">
            <v>0</v>
          </cell>
          <cell r="L2245">
            <v>0</v>
          </cell>
          <cell r="M2245">
            <v>0</v>
          </cell>
          <cell r="N2245">
            <v>0</v>
          </cell>
          <cell r="O2245">
            <v>0</v>
          </cell>
          <cell r="P2245">
            <v>0</v>
          </cell>
          <cell r="Q2245">
            <v>0</v>
          </cell>
          <cell r="R2245">
            <v>0</v>
          </cell>
          <cell r="S2245">
            <v>0</v>
          </cell>
          <cell r="T2245">
            <v>0</v>
          </cell>
          <cell r="U2245">
            <v>0</v>
          </cell>
          <cell r="V2245">
            <v>0</v>
          </cell>
          <cell r="W2245">
            <v>0</v>
          </cell>
          <cell r="X2245">
            <v>0</v>
          </cell>
          <cell r="Y2245">
            <v>0</v>
          </cell>
          <cell r="Z2245">
            <v>0</v>
          </cell>
          <cell r="AA2245">
            <v>0</v>
          </cell>
          <cell r="AB2245">
            <v>0</v>
          </cell>
          <cell r="AC2245">
            <v>0</v>
          </cell>
          <cell r="AD2245">
            <v>0</v>
          </cell>
          <cell r="AE2245">
            <v>0</v>
          </cell>
          <cell r="AF2245">
            <v>0</v>
          </cell>
          <cell r="AG2245">
            <v>0</v>
          </cell>
          <cell r="AH2245">
            <v>0</v>
          </cell>
          <cell r="AI2245">
            <v>0</v>
          </cell>
          <cell r="AJ2245" t="str">
            <v>N</v>
          </cell>
        </row>
        <row r="2246">
          <cell r="A2246" t="str">
            <v>23-03-c-02</v>
          </cell>
          <cell r="B2246" t="str">
            <v>Providing and Laying RCC pipe sewers complete As per ASTM C-76-79, Class IV : 15" i/d, Wall B</v>
          </cell>
          <cell r="C2246" t="str">
            <v>Rft</v>
          </cell>
          <cell r="D2246" t="str">
            <v>245.73</v>
          </cell>
          <cell r="E2246" t="str">
            <v>659.55</v>
          </cell>
          <cell r="F2246" t="str">
            <v>m</v>
          </cell>
          <cell r="G2246" t="str">
            <v>806.21</v>
          </cell>
          <cell r="H2246">
            <v>2163.88</v>
          </cell>
          <cell r="I2246">
            <v>0</v>
          </cell>
          <cell r="J2246">
            <v>0</v>
          </cell>
          <cell r="K2246">
            <v>0</v>
          </cell>
          <cell r="L2246">
            <v>0</v>
          </cell>
          <cell r="M2246">
            <v>0</v>
          </cell>
          <cell r="N2246">
            <v>0</v>
          </cell>
          <cell r="O2246">
            <v>0</v>
          </cell>
          <cell r="P2246">
            <v>0</v>
          </cell>
          <cell r="Q2246">
            <v>0</v>
          </cell>
          <cell r="R2246">
            <v>0</v>
          </cell>
          <cell r="S2246">
            <v>0</v>
          </cell>
          <cell r="T2246">
            <v>0</v>
          </cell>
          <cell r="U2246">
            <v>0</v>
          </cell>
          <cell r="V2246">
            <v>0</v>
          </cell>
          <cell r="W2246">
            <v>0</v>
          </cell>
          <cell r="X2246">
            <v>0</v>
          </cell>
          <cell r="Y2246">
            <v>0</v>
          </cell>
          <cell r="Z2246">
            <v>0</v>
          </cell>
          <cell r="AA2246">
            <v>0</v>
          </cell>
          <cell r="AB2246">
            <v>0</v>
          </cell>
          <cell r="AC2246">
            <v>0</v>
          </cell>
          <cell r="AD2246">
            <v>0</v>
          </cell>
          <cell r="AE2246">
            <v>0</v>
          </cell>
          <cell r="AF2246">
            <v>0</v>
          </cell>
          <cell r="AG2246">
            <v>0</v>
          </cell>
          <cell r="AH2246">
            <v>0</v>
          </cell>
          <cell r="AI2246">
            <v>0</v>
          </cell>
          <cell r="AJ2246" t="str">
            <v>N</v>
          </cell>
        </row>
        <row r="2247">
          <cell r="A2247" t="str">
            <v>23-03-c-03</v>
          </cell>
          <cell r="B2247" t="str">
            <v>Providing and Laying RCC pipe sewers complete As per ASTM C-76-79, Class IV : 18" i/d, Wall B</v>
          </cell>
          <cell r="C2247" t="str">
            <v>Rft</v>
          </cell>
          <cell r="D2247" t="str">
            <v>299.49</v>
          </cell>
          <cell r="E2247" t="str">
            <v>863.35</v>
          </cell>
          <cell r="F2247" t="str">
            <v>m</v>
          </cell>
          <cell r="G2247" t="str">
            <v>982.57</v>
          </cell>
          <cell r="H2247">
            <v>2832.5</v>
          </cell>
          <cell r="I2247">
            <v>0</v>
          </cell>
          <cell r="J2247">
            <v>0</v>
          </cell>
          <cell r="K2247">
            <v>0</v>
          </cell>
          <cell r="L2247">
            <v>0</v>
          </cell>
          <cell r="M2247">
            <v>0</v>
          </cell>
          <cell r="N2247">
            <v>0</v>
          </cell>
          <cell r="O2247">
            <v>0</v>
          </cell>
          <cell r="P2247">
            <v>0</v>
          </cell>
          <cell r="Q2247">
            <v>0</v>
          </cell>
          <cell r="R2247">
            <v>0</v>
          </cell>
          <cell r="S2247">
            <v>0</v>
          </cell>
          <cell r="T2247">
            <v>0</v>
          </cell>
          <cell r="U2247">
            <v>0</v>
          </cell>
          <cell r="V2247">
            <v>0</v>
          </cell>
          <cell r="W2247">
            <v>0</v>
          </cell>
          <cell r="X2247">
            <v>0</v>
          </cell>
          <cell r="Y2247">
            <v>0</v>
          </cell>
          <cell r="Z2247">
            <v>0</v>
          </cell>
          <cell r="AA2247">
            <v>0</v>
          </cell>
          <cell r="AB2247">
            <v>0</v>
          </cell>
          <cell r="AC2247">
            <v>0</v>
          </cell>
          <cell r="AD2247">
            <v>0</v>
          </cell>
          <cell r="AE2247">
            <v>0</v>
          </cell>
          <cell r="AF2247">
            <v>0</v>
          </cell>
          <cell r="AG2247">
            <v>0</v>
          </cell>
          <cell r="AH2247">
            <v>0</v>
          </cell>
          <cell r="AI2247">
            <v>0</v>
          </cell>
          <cell r="AJ2247" t="str">
            <v>N</v>
          </cell>
        </row>
        <row r="2248">
          <cell r="A2248" t="str">
            <v>23-03-c-04</v>
          </cell>
          <cell r="B2248" t="str">
            <v>Providing and Laying RCC pipe sewers complete As per ASTM C-76-79, Class IV : 21" i/d, Wall B</v>
          </cell>
          <cell r="C2248" t="str">
            <v>Rft</v>
          </cell>
          <cell r="D2248" t="str">
            <v>362.57</v>
          </cell>
          <cell r="E2248" t="str">
            <v>1,129.71</v>
          </cell>
          <cell r="F2248" t="str">
            <v>m</v>
          </cell>
          <cell r="G2248" t="str">
            <v>1,189.55</v>
          </cell>
          <cell r="H2248">
            <v>3706.41</v>
          </cell>
          <cell r="I2248">
            <v>0</v>
          </cell>
          <cell r="J2248">
            <v>0</v>
          </cell>
          <cell r="K2248">
            <v>0</v>
          </cell>
          <cell r="L2248">
            <v>0</v>
          </cell>
          <cell r="M2248">
            <v>0</v>
          </cell>
          <cell r="N2248">
            <v>0</v>
          </cell>
          <cell r="O2248">
            <v>0</v>
          </cell>
          <cell r="P2248">
            <v>0</v>
          </cell>
          <cell r="Q2248">
            <v>0</v>
          </cell>
          <cell r="R2248">
            <v>0</v>
          </cell>
          <cell r="S2248">
            <v>0</v>
          </cell>
          <cell r="T2248">
            <v>0</v>
          </cell>
          <cell r="U2248">
            <v>0</v>
          </cell>
          <cell r="V2248">
            <v>0</v>
          </cell>
          <cell r="W2248">
            <v>0</v>
          </cell>
          <cell r="X2248">
            <v>0</v>
          </cell>
          <cell r="Y2248">
            <v>0</v>
          </cell>
          <cell r="Z2248">
            <v>0</v>
          </cell>
          <cell r="AA2248">
            <v>0</v>
          </cell>
          <cell r="AB2248">
            <v>0</v>
          </cell>
          <cell r="AC2248">
            <v>0</v>
          </cell>
          <cell r="AD2248">
            <v>0</v>
          </cell>
          <cell r="AE2248">
            <v>0</v>
          </cell>
          <cell r="AF2248">
            <v>0</v>
          </cell>
          <cell r="AG2248">
            <v>0</v>
          </cell>
          <cell r="AH2248">
            <v>0</v>
          </cell>
          <cell r="AI2248">
            <v>0</v>
          </cell>
          <cell r="AJ2248" t="str">
            <v>N</v>
          </cell>
        </row>
        <row r="2249">
          <cell r="A2249" t="str">
            <v>23-03-c-05</v>
          </cell>
          <cell r="B2249" t="str">
            <v>Providing and Laying RCC pipe sewers complete As per ASTM C-76-79, Class IV : 24" i/d, Wall B</v>
          </cell>
          <cell r="C2249" t="str">
            <v>Rft</v>
          </cell>
          <cell r="D2249" t="str">
            <v>399.31</v>
          </cell>
          <cell r="E2249" t="str">
            <v>1,487.10</v>
          </cell>
          <cell r="F2249" t="str">
            <v>m</v>
          </cell>
          <cell r="G2249" t="str">
            <v>1,310.09</v>
          </cell>
          <cell r="H2249">
            <v>4878.95</v>
          </cell>
          <cell r="I2249">
            <v>0</v>
          </cell>
          <cell r="J2249">
            <v>0</v>
          </cell>
          <cell r="K2249">
            <v>0</v>
          </cell>
          <cell r="L2249">
            <v>0</v>
          </cell>
          <cell r="M2249">
            <v>0</v>
          </cell>
          <cell r="N2249">
            <v>0</v>
          </cell>
          <cell r="O2249">
            <v>0</v>
          </cell>
          <cell r="P2249">
            <v>0</v>
          </cell>
          <cell r="Q2249">
            <v>0</v>
          </cell>
          <cell r="R2249">
            <v>0</v>
          </cell>
          <cell r="S2249">
            <v>0</v>
          </cell>
          <cell r="T2249">
            <v>0</v>
          </cell>
          <cell r="U2249">
            <v>0</v>
          </cell>
          <cell r="V2249">
            <v>0</v>
          </cell>
          <cell r="W2249">
            <v>0</v>
          </cell>
          <cell r="X2249">
            <v>0</v>
          </cell>
          <cell r="Y2249">
            <v>0</v>
          </cell>
          <cell r="Z2249">
            <v>0</v>
          </cell>
          <cell r="AA2249">
            <v>0</v>
          </cell>
          <cell r="AB2249">
            <v>0</v>
          </cell>
          <cell r="AC2249">
            <v>0</v>
          </cell>
          <cell r="AD2249">
            <v>0</v>
          </cell>
          <cell r="AE2249">
            <v>0</v>
          </cell>
          <cell r="AF2249">
            <v>0</v>
          </cell>
          <cell r="AG2249">
            <v>0</v>
          </cell>
          <cell r="AH2249">
            <v>0</v>
          </cell>
          <cell r="AI2249">
            <v>0</v>
          </cell>
          <cell r="AJ2249" t="str">
            <v>N</v>
          </cell>
        </row>
        <row r="2250">
          <cell r="A2250" t="str">
            <v>23-03-c-06</v>
          </cell>
          <cell r="B2250" t="str">
            <v>Providing and Laying RCC pipe sewers complete As per ASTM C-76-79, Class IV : 27" i/d, Wall B</v>
          </cell>
          <cell r="C2250" t="str">
            <v>Rft</v>
          </cell>
          <cell r="D2250" t="str">
            <v>537.37</v>
          </cell>
          <cell r="E2250" t="str">
            <v>1,776.41</v>
          </cell>
          <cell r="F2250" t="str">
            <v>m</v>
          </cell>
          <cell r="G2250" t="str">
            <v>1,763.02</v>
          </cell>
          <cell r="H2250">
            <v>5828.11</v>
          </cell>
          <cell r="I2250">
            <v>0</v>
          </cell>
          <cell r="J2250">
            <v>0</v>
          </cell>
          <cell r="K2250">
            <v>0</v>
          </cell>
          <cell r="L2250">
            <v>0</v>
          </cell>
          <cell r="M2250">
            <v>0</v>
          </cell>
          <cell r="N2250">
            <v>0</v>
          </cell>
          <cell r="O2250">
            <v>0</v>
          </cell>
          <cell r="P2250">
            <v>0</v>
          </cell>
          <cell r="Q2250">
            <v>0</v>
          </cell>
          <cell r="R2250">
            <v>0</v>
          </cell>
          <cell r="S2250">
            <v>0</v>
          </cell>
          <cell r="T2250">
            <v>0</v>
          </cell>
          <cell r="U2250">
            <v>0</v>
          </cell>
          <cell r="V2250">
            <v>0</v>
          </cell>
          <cell r="W2250">
            <v>0</v>
          </cell>
          <cell r="X2250">
            <v>0</v>
          </cell>
          <cell r="Y2250">
            <v>0</v>
          </cell>
          <cell r="Z2250">
            <v>0</v>
          </cell>
          <cell r="AA2250">
            <v>0</v>
          </cell>
          <cell r="AB2250">
            <v>0</v>
          </cell>
          <cell r="AC2250">
            <v>0</v>
          </cell>
          <cell r="AD2250">
            <v>0</v>
          </cell>
          <cell r="AE2250">
            <v>0</v>
          </cell>
          <cell r="AF2250">
            <v>0</v>
          </cell>
          <cell r="AG2250">
            <v>0</v>
          </cell>
          <cell r="AH2250">
            <v>0</v>
          </cell>
          <cell r="AI2250">
            <v>0</v>
          </cell>
          <cell r="AJ2250" t="str">
            <v>N</v>
          </cell>
        </row>
        <row r="2251">
          <cell r="A2251" t="str">
            <v>23-03-c-07</v>
          </cell>
          <cell r="B2251" t="str">
            <v>Providing and Laying RCC pipe sewers complete As per ASTM C-76-79, Class IV : 30" i/d, Wall B</v>
          </cell>
          <cell r="C2251" t="str">
            <v>Rft</v>
          </cell>
          <cell r="D2251" t="str">
            <v>598.97</v>
          </cell>
          <cell r="E2251" t="str">
            <v>2,101.79</v>
          </cell>
          <cell r="F2251" t="str">
            <v>m</v>
          </cell>
          <cell r="G2251" t="str">
            <v>1,965.13</v>
          </cell>
          <cell r="H2251">
            <v>6895.64</v>
          </cell>
          <cell r="I2251">
            <v>0</v>
          </cell>
          <cell r="J2251">
            <v>0</v>
          </cell>
          <cell r="K2251">
            <v>0</v>
          </cell>
          <cell r="L2251">
            <v>0</v>
          </cell>
          <cell r="M2251">
            <v>0</v>
          </cell>
          <cell r="N2251">
            <v>0</v>
          </cell>
          <cell r="O2251">
            <v>0</v>
          </cell>
          <cell r="P2251">
            <v>0</v>
          </cell>
          <cell r="Q2251">
            <v>0</v>
          </cell>
          <cell r="R2251">
            <v>0</v>
          </cell>
          <cell r="S2251">
            <v>0</v>
          </cell>
          <cell r="T2251">
            <v>0</v>
          </cell>
          <cell r="U2251">
            <v>0</v>
          </cell>
          <cell r="V2251">
            <v>0</v>
          </cell>
          <cell r="W2251">
            <v>0</v>
          </cell>
          <cell r="X2251">
            <v>0</v>
          </cell>
          <cell r="Y2251">
            <v>0</v>
          </cell>
          <cell r="Z2251">
            <v>0</v>
          </cell>
          <cell r="AA2251">
            <v>0</v>
          </cell>
          <cell r="AB2251">
            <v>0</v>
          </cell>
          <cell r="AC2251">
            <v>0</v>
          </cell>
          <cell r="AD2251">
            <v>0</v>
          </cell>
          <cell r="AE2251">
            <v>0</v>
          </cell>
          <cell r="AF2251">
            <v>0</v>
          </cell>
          <cell r="AG2251">
            <v>0</v>
          </cell>
          <cell r="AH2251">
            <v>0</v>
          </cell>
          <cell r="AI2251">
            <v>0</v>
          </cell>
          <cell r="AJ2251" t="str">
            <v>N</v>
          </cell>
        </row>
        <row r="2252">
          <cell r="A2252" t="str">
            <v>23-03-c-08</v>
          </cell>
          <cell r="B2252" t="str">
            <v>Providing and Laying RCC pipe sewers complete As per ASTM C-76-79, Class IV : 33" i/d, Wall B</v>
          </cell>
          <cell r="C2252" t="str">
            <v>Rft</v>
          </cell>
          <cell r="D2252" t="str">
            <v>652.73</v>
          </cell>
          <cell r="E2252" t="str">
            <v>2,829.52</v>
          </cell>
          <cell r="F2252" t="str">
            <v>m</v>
          </cell>
          <cell r="G2252" t="str">
            <v>2,141.49</v>
          </cell>
          <cell r="H2252">
            <v>9283.19</v>
          </cell>
          <cell r="I2252">
            <v>0</v>
          </cell>
          <cell r="J2252">
            <v>0</v>
          </cell>
          <cell r="K2252">
            <v>0</v>
          </cell>
          <cell r="L2252">
            <v>0</v>
          </cell>
          <cell r="M2252">
            <v>0</v>
          </cell>
          <cell r="N2252">
            <v>0</v>
          </cell>
          <cell r="O2252">
            <v>0</v>
          </cell>
          <cell r="P2252">
            <v>0</v>
          </cell>
          <cell r="Q2252">
            <v>0</v>
          </cell>
          <cell r="R2252">
            <v>0</v>
          </cell>
          <cell r="S2252">
            <v>0</v>
          </cell>
          <cell r="T2252">
            <v>0</v>
          </cell>
          <cell r="U2252">
            <v>0</v>
          </cell>
          <cell r="V2252">
            <v>0</v>
          </cell>
          <cell r="W2252">
            <v>0</v>
          </cell>
          <cell r="X2252">
            <v>0</v>
          </cell>
          <cell r="Y2252">
            <v>0</v>
          </cell>
          <cell r="Z2252">
            <v>0</v>
          </cell>
          <cell r="AA2252">
            <v>0</v>
          </cell>
          <cell r="AB2252">
            <v>0</v>
          </cell>
          <cell r="AC2252">
            <v>0</v>
          </cell>
          <cell r="AD2252">
            <v>0</v>
          </cell>
          <cell r="AE2252">
            <v>0</v>
          </cell>
          <cell r="AF2252">
            <v>0</v>
          </cell>
          <cell r="AG2252">
            <v>0</v>
          </cell>
          <cell r="AH2252">
            <v>0</v>
          </cell>
          <cell r="AI2252">
            <v>0</v>
          </cell>
          <cell r="AJ2252" t="str">
            <v>N</v>
          </cell>
        </row>
        <row r="2253">
          <cell r="A2253" t="str">
            <v>23-03-c-09</v>
          </cell>
          <cell r="B2253" t="str">
            <v>Providing and Laying RCC pipe sewers complete As per ASTM C-76-79, Class IV : 36" i/d, Wall B</v>
          </cell>
          <cell r="C2253" t="str">
            <v>Rft</v>
          </cell>
          <cell r="D2253" t="str">
            <v>713.30</v>
          </cell>
          <cell r="E2253" t="str">
            <v>2,954.22</v>
          </cell>
          <cell r="F2253" t="str">
            <v>m</v>
          </cell>
          <cell r="G2253" t="str">
            <v>2,340.23</v>
          </cell>
          <cell r="H2253">
            <v>9692.33</v>
          </cell>
          <cell r="I2253">
            <v>0</v>
          </cell>
          <cell r="J2253">
            <v>0</v>
          </cell>
          <cell r="K2253">
            <v>0</v>
          </cell>
          <cell r="L2253">
            <v>0</v>
          </cell>
          <cell r="M2253">
            <v>0</v>
          </cell>
          <cell r="N2253">
            <v>0</v>
          </cell>
          <cell r="O2253">
            <v>0</v>
          </cell>
          <cell r="P2253">
            <v>0</v>
          </cell>
          <cell r="Q2253">
            <v>0</v>
          </cell>
          <cell r="R2253">
            <v>0</v>
          </cell>
          <cell r="S2253">
            <v>0</v>
          </cell>
          <cell r="T2253">
            <v>0</v>
          </cell>
          <cell r="U2253">
            <v>0</v>
          </cell>
          <cell r="V2253">
            <v>0</v>
          </cell>
          <cell r="W2253">
            <v>0</v>
          </cell>
          <cell r="X2253">
            <v>0</v>
          </cell>
          <cell r="Y2253">
            <v>0</v>
          </cell>
          <cell r="Z2253">
            <v>0</v>
          </cell>
          <cell r="AA2253">
            <v>0</v>
          </cell>
          <cell r="AB2253">
            <v>0</v>
          </cell>
          <cell r="AC2253">
            <v>0</v>
          </cell>
          <cell r="AD2253">
            <v>0</v>
          </cell>
          <cell r="AE2253">
            <v>0</v>
          </cell>
          <cell r="AF2253">
            <v>0</v>
          </cell>
          <cell r="AG2253">
            <v>0</v>
          </cell>
          <cell r="AH2253">
            <v>0</v>
          </cell>
          <cell r="AI2253">
            <v>0</v>
          </cell>
          <cell r="AJ2253" t="str">
            <v>N</v>
          </cell>
        </row>
        <row r="2254">
          <cell r="A2254" t="str">
            <v>23-03-c-10</v>
          </cell>
          <cell r="B2254" t="str">
            <v>Providing and Laying RCC pipe sewers complete As per ASTM C-76-79, Class IV : 42" i/d, Wall B</v>
          </cell>
          <cell r="C2254" t="str">
            <v>Rft</v>
          </cell>
          <cell r="D2254" t="str">
            <v>921.49</v>
          </cell>
          <cell r="E2254" t="str">
            <v>3,910.19</v>
          </cell>
          <cell r="F2254" t="str">
            <v>m</v>
          </cell>
          <cell r="G2254" t="str">
            <v>3,023.27</v>
          </cell>
          <cell r="H2254">
            <v>12828.72</v>
          </cell>
          <cell r="I2254">
            <v>0</v>
          </cell>
          <cell r="J2254">
            <v>0</v>
          </cell>
          <cell r="K2254">
            <v>0</v>
          </cell>
          <cell r="L2254">
            <v>0</v>
          </cell>
          <cell r="M2254">
            <v>0</v>
          </cell>
          <cell r="N2254">
            <v>0</v>
          </cell>
          <cell r="O2254">
            <v>0</v>
          </cell>
          <cell r="P2254">
            <v>0</v>
          </cell>
          <cell r="Q2254">
            <v>0</v>
          </cell>
          <cell r="R2254">
            <v>0</v>
          </cell>
          <cell r="S2254">
            <v>0</v>
          </cell>
          <cell r="T2254">
            <v>0</v>
          </cell>
          <cell r="U2254">
            <v>0</v>
          </cell>
          <cell r="V2254">
            <v>0</v>
          </cell>
          <cell r="W2254">
            <v>0</v>
          </cell>
          <cell r="X2254">
            <v>0</v>
          </cell>
          <cell r="Y2254">
            <v>0</v>
          </cell>
          <cell r="Z2254">
            <v>0</v>
          </cell>
          <cell r="AA2254">
            <v>0</v>
          </cell>
          <cell r="AB2254">
            <v>0</v>
          </cell>
          <cell r="AC2254">
            <v>0</v>
          </cell>
          <cell r="AD2254">
            <v>0</v>
          </cell>
          <cell r="AE2254">
            <v>0</v>
          </cell>
          <cell r="AF2254">
            <v>0</v>
          </cell>
          <cell r="AG2254">
            <v>0</v>
          </cell>
          <cell r="AH2254">
            <v>0</v>
          </cell>
          <cell r="AI2254">
            <v>0</v>
          </cell>
          <cell r="AJ2254" t="str">
            <v>N</v>
          </cell>
        </row>
        <row r="2255">
          <cell r="A2255" t="str">
            <v>23-03-c-11</v>
          </cell>
          <cell r="B2255" t="str">
            <v>Providing and Laying RCC pipe sewers complete As per ASTM C-76-79, Class IV : 48" i/d, Wall B</v>
          </cell>
          <cell r="C2255" t="str">
            <v>Rft</v>
          </cell>
          <cell r="D2255" t="str">
            <v>1,060.18</v>
          </cell>
          <cell r="E2255" t="str">
            <v>4,911.61</v>
          </cell>
          <cell r="F2255" t="str">
            <v>m</v>
          </cell>
          <cell r="G2255" t="str">
            <v>3,478.27</v>
          </cell>
          <cell r="H2255">
            <v>16114.2</v>
          </cell>
          <cell r="I2255">
            <v>0</v>
          </cell>
          <cell r="J2255">
            <v>0</v>
          </cell>
          <cell r="K2255">
            <v>0</v>
          </cell>
          <cell r="L2255">
            <v>0</v>
          </cell>
          <cell r="M2255">
            <v>0</v>
          </cell>
          <cell r="N2255">
            <v>0</v>
          </cell>
          <cell r="O2255">
            <v>0</v>
          </cell>
          <cell r="P2255">
            <v>0</v>
          </cell>
          <cell r="Q2255">
            <v>0</v>
          </cell>
          <cell r="R2255">
            <v>0</v>
          </cell>
          <cell r="S2255">
            <v>0</v>
          </cell>
          <cell r="T2255">
            <v>0</v>
          </cell>
          <cell r="U2255">
            <v>0</v>
          </cell>
          <cell r="V2255">
            <v>0</v>
          </cell>
          <cell r="W2255">
            <v>0</v>
          </cell>
          <cell r="X2255">
            <v>0</v>
          </cell>
          <cell r="Y2255">
            <v>0</v>
          </cell>
          <cell r="Z2255">
            <v>0</v>
          </cell>
          <cell r="AA2255">
            <v>0</v>
          </cell>
          <cell r="AB2255">
            <v>0</v>
          </cell>
          <cell r="AC2255">
            <v>0</v>
          </cell>
          <cell r="AD2255">
            <v>0</v>
          </cell>
          <cell r="AE2255">
            <v>0</v>
          </cell>
          <cell r="AF2255">
            <v>0</v>
          </cell>
          <cell r="AG2255">
            <v>0</v>
          </cell>
          <cell r="AH2255">
            <v>0</v>
          </cell>
          <cell r="AI2255">
            <v>0</v>
          </cell>
          <cell r="AJ2255" t="str">
            <v>N</v>
          </cell>
        </row>
        <row r="2256">
          <cell r="A2256" t="str">
            <v>23-03-c-12</v>
          </cell>
          <cell r="B2256" t="str">
            <v>Providing and Laying RCC pipe sewers complete As per ASTM C-76-79, Class IV : 54" i/d, Wall B</v>
          </cell>
          <cell r="C2256" t="str">
            <v>Rft</v>
          </cell>
          <cell r="D2256" t="str">
            <v>1,382.24</v>
          </cell>
          <cell r="E2256" t="str">
            <v>6,412.21</v>
          </cell>
          <cell r="F2256" t="str">
            <v>m</v>
          </cell>
          <cell r="G2256" t="str">
            <v>4,534.91</v>
          </cell>
          <cell r="H2256">
            <v>21037.439999999999</v>
          </cell>
          <cell r="I2256">
            <v>0</v>
          </cell>
          <cell r="J2256">
            <v>0</v>
          </cell>
          <cell r="K2256">
            <v>0</v>
          </cell>
          <cell r="L2256">
            <v>0</v>
          </cell>
          <cell r="M2256">
            <v>0</v>
          </cell>
          <cell r="N2256">
            <v>0</v>
          </cell>
          <cell r="O2256">
            <v>0</v>
          </cell>
          <cell r="P2256">
            <v>0</v>
          </cell>
          <cell r="Q2256">
            <v>0</v>
          </cell>
          <cell r="R2256">
            <v>0</v>
          </cell>
          <cell r="S2256">
            <v>0</v>
          </cell>
          <cell r="T2256">
            <v>0</v>
          </cell>
          <cell r="U2256">
            <v>0</v>
          </cell>
          <cell r="V2256">
            <v>0</v>
          </cell>
          <cell r="W2256">
            <v>0</v>
          </cell>
          <cell r="X2256">
            <v>0</v>
          </cell>
          <cell r="Y2256">
            <v>0</v>
          </cell>
          <cell r="Z2256">
            <v>0</v>
          </cell>
          <cell r="AA2256">
            <v>0</v>
          </cell>
          <cell r="AB2256">
            <v>0</v>
          </cell>
          <cell r="AC2256">
            <v>0</v>
          </cell>
          <cell r="AD2256">
            <v>0</v>
          </cell>
          <cell r="AE2256">
            <v>0</v>
          </cell>
          <cell r="AF2256">
            <v>0</v>
          </cell>
          <cell r="AG2256">
            <v>0</v>
          </cell>
          <cell r="AH2256">
            <v>0</v>
          </cell>
          <cell r="AI2256">
            <v>0</v>
          </cell>
          <cell r="AJ2256" t="str">
            <v>N</v>
          </cell>
        </row>
        <row r="2257">
          <cell r="A2257" t="str">
            <v>23-03-c-13</v>
          </cell>
          <cell r="B2257" t="str">
            <v>Providing and Laying RCC pipe sewers complete As per ASTM C-76-79, Class IV : 60" i/d, Wall B</v>
          </cell>
          <cell r="C2257" t="str">
            <v>Rft</v>
          </cell>
          <cell r="D2257" t="str">
            <v>1,904.42</v>
          </cell>
          <cell r="E2257" t="str">
            <v>8,293.22</v>
          </cell>
          <cell r="F2257" t="str">
            <v>m</v>
          </cell>
          <cell r="G2257" t="str">
            <v>6,248.10</v>
          </cell>
          <cell r="H2257">
            <v>27208.73</v>
          </cell>
          <cell r="I2257">
            <v>0</v>
          </cell>
          <cell r="J2257">
            <v>0</v>
          </cell>
          <cell r="K2257">
            <v>0</v>
          </cell>
          <cell r="L2257">
            <v>0</v>
          </cell>
          <cell r="M2257">
            <v>0</v>
          </cell>
          <cell r="N2257">
            <v>0</v>
          </cell>
          <cell r="O2257">
            <v>0</v>
          </cell>
          <cell r="P2257">
            <v>0</v>
          </cell>
          <cell r="Q2257">
            <v>0</v>
          </cell>
          <cell r="R2257">
            <v>0</v>
          </cell>
          <cell r="S2257">
            <v>0</v>
          </cell>
          <cell r="T2257">
            <v>0</v>
          </cell>
          <cell r="U2257">
            <v>0</v>
          </cell>
          <cell r="V2257">
            <v>0</v>
          </cell>
          <cell r="W2257">
            <v>0</v>
          </cell>
          <cell r="X2257">
            <v>0</v>
          </cell>
          <cell r="Y2257">
            <v>0</v>
          </cell>
          <cell r="Z2257">
            <v>0</v>
          </cell>
          <cell r="AA2257">
            <v>0</v>
          </cell>
          <cell r="AB2257">
            <v>0</v>
          </cell>
          <cell r="AC2257">
            <v>0</v>
          </cell>
          <cell r="AD2257">
            <v>0</v>
          </cell>
          <cell r="AE2257">
            <v>0</v>
          </cell>
          <cell r="AF2257">
            <v>0</v>
          </cell>
          <cell r="AG2257">
            <v>0</v>
          </cell>
          <cell r="AH2257">
            <v>0</v>
          </cell>
          <cell r="AI2257">
            <v>0</v>
          </cell>
          <cell r="AJ2257" t="str">
            <v>N</v>
          </cell>
        </row>
        <row r="2258">
          <cell r="A2258" t="str">
            <v>23-03-c-14</v>
          </cell>
          <cell r="B2258" t="str">
            <v>Providing and Laying RCC pipe sewers complete As per ASTM C-76-79, Class IV : 66" i/d, Wall B</v>
          </cell>
          <cell r="C2258" t="str">
            <v>Rft</v>
          </cell>
          <cell r="D2258" t="str">
            <v>2,603.22</v>
          </cell>
          <cell r="E2258" t="str">
            <v>11,293.44</v>
          </cell>
          <cell r="F2258" t="str">
            <v>m</v>
          </cell>
          <cell r="G2258" t="str">
            <v>8,540.75</v>
          </cell>
          <cell r="H2258">
            <v>37051.97</v>
          </cell>
          <cell r="I2258">
            <v>0</v>
          </cell>
          <cell r="J2258">
            <v>0</v>
          </cell>
          <cell r="K2258">
            <v>0</v>
          </cell>
          <cell r="L2258">
            <v>0</v>
          </cell>
          <cell r="M2258">
            <v>0</v>
          </cell>
          <cell r="N2258">
            <v>0</v>
          </cell>
          <cell r="O2258">
            <v>0</v>
          </cell>
          <cell r="P2258">
            <v>0</v>
          </cell>
          <cell r="Q2258">
            <v>0</v>
          </cell>
          <cell r="R2258">
            <v>0</v>
          </cell>
          <cell r="S2258">
            <v>0</v>
          </cell>
          <cell r="T2258">
            <v>0</v>
          </cell>
          <cell r="U2258">
            <v>0</v>
          </cell>
          <cell r="V2258">
            <v>0</v>
          </cell>
          <cell r="W2258">
            <v>0</v>
          </cell>
          <cell r="X2258">
            <v>0</v>
          </cell>
          <cell r="Y2258">
            <v>0</v>
          </cell>
          <cell r="Z2258">
            <v>0</v>
          </cell>
          <cell r="AA2258">
            <v>0</v>
          </cell>
          <cell r="AB2258">
            <v>0</v>
          </cell>
          <cell r="AC2258">
            <v>0</v>
          </cell>
          <cell r="AD2258">
            <v>0</v>
          </cell>
          <cell r="AE2258">
            <v>0</v>
          </cell>
          <cell r="AF2258">
            <v>0</v>
          </cell>
          <cell r="AG2258">
            <v>0</v>
          </cell>
          <cell r="AH2258">
            <v>0</v>
          </cell>
          <cell r="AI2258">
            <v>0</v>
          </cell>
          <cell r="AJ2258" t="str">
            <v>N</v>
          </cell>
        </row>
        <row r="2259">
          <cell r="A2259" t="str">
            <v>23-03-c-15</v>
          </cell>
          <cell r="B2259" t="str">
            <v>Providing and Laying RCC pipe sewers complete As per ASTM C-76-79, Class IV : 72" i/d, Wall B</v>
          </cell>
          <cell r="C2259" t="str">
            <v>Rft</v>
          </cell>
          <cell r="D2259" t="str">
            <v>3,555.43</v>
          </cell>
          <cell r="E2259" t="str">
            <v>15,055.27</v>
          </cell>
          <cell r="F2259" t="str">
            <v>m</v>
          </cell>
          <cell r="G2259" t="str">
            <v>11,664.80</v>
          </cell>
          <cell r="H2259">
            <v>49393.93</v>
          </cell>
          <cell r="I2259">
            <v>0</v>
          </cell>
          <cell r="J2259">
            <v>0</v>
          </cell>
          <cell r="K2259">
            <v>0</v>
          </cell>
          <cell r="L2259">
            <v>0</v>
          </cell>
          <cell r="M2259">
            <v>0</v>
          </cell>
          <cell r="N2259">
            <v>0</v>
          </cell>
          <cell r="O2259">
            <v>0</v>
          </cell>
          <cell r="P2259">
            <v>0</v>
          </cell>
          <cell r="Q2259">
            <v>0</v>
          </cell>
          <cell r="R2259">
            <v>0</v>
          </cell>
          <cell r="S2259">
            <v>0</v>
          </cell>
          <cell r="T2259">
            <v>0</v>
          </cell>
          <cell r="U2259">
            <v>0</v>
          </cell>
          <cell r="V2259">
            <v>0</v>
          </cell>
          <cell r="W2259">
            <v>0</v>
          </cell>
          <cell r="X2259">
            <v>0</v>
          </cell>
          <cell r="Y2259">
            <v>0</v>
          </cell>
          <cell r="Z2259">
            <v>0</v>
          </cell>
          <cell r="AA2259">
            <v>0</v>
          </cell>
          <cell r="AB2259">
            <v>0</v>
          </cell>
          <cell r="AC2259">
            <v>0</v>
          </cell>
          <cell r="AD2259">
            <v>0</v>
          </cell>
          <cell r="AE2259">
            <v>0</v>
          </cell>
          <cell r="AF2259">
            <v>0</v>
          </cell>
          <cell r="AG2259">
            <v>0</v>
          </cell>
          <cell r="AH2259">
            <v>0</v>
          </cell>
          <cell r="AI2259">
            <v>0</v>
          </cell>
          <cell r="AJ2259" t="str">
            <v>N</v>
          </cell>
        </row>
        <row r="2260">
          <cell r="A2260" t="str">
            <v>23-04-a</v>
          </cell>
          <cell r="B2260" t="str">
            <v>Lowering of sub-soil water table by tubewells Upto 1 ft below SSWL.</v>
          </cell>
          <cell r="C2260" t="str">
            <v>Rft</v>
          </cell>
          <cell r="D2260" t="str">
            <v>0.00</v>
          </cell>
          <cell r="E2260" t="str">
            <v>177.07</v>
          </cell>
          <cell r="F2260" t="str">
            <v>m</v>
          </cell>
          <cell r="G2260" t="str">
            <v>0.00</v>
          </cell>
          <cell r="H2260">
            <v>580.95000000000005</v>
          </cell>
          <cell r="I2260">
            <v>0</v>
          </cell>
          <cell r="J2260">
            <v>0</v>
          </cell>
          <cell r="K2260">
            <v>0</v>
          </cell>
          <cell r="L2260">
            <v>0</v>
          </cell>
          <cell r="M2260">
            <v>0</v>
          </cell>
          <cell r="N2260">
            <v>0</v>
          </cell>
          <cell r="O2260">
            <v>0</v>
          </cell>
          <cell r="P2260">
            <v>0</v>
          </cell>
          <cell r="Q2260">
            <v>0</v>
          </cell>
          <cell r="R2260">
            <v>0</v>
          </cell>
          <cell r="S2260">
            <v>0</v>
          </cell>
          <cell r="T2260">
            <v>0</v>
          </cell>
          <cell r="U2260">
            <v>0</v>
          </cell>
          <cell r="V2260">
            <v>0</v>
          </cell>
          <cell r="W2260">
            <v>0</v>
          </cell>
          <cell r="X2260">
            <v>0</v>
          </cell>
          <cell r="Y2260">
            <v>0</v>
          </cell>
          <cell r="Z2260">
            <v>0</v>
          </cell>
          <cell r="AA2260">
            <v>0</v>
          </cell>
          <cell r="AB2260">
            <v>0</v>
          </cell>
          <cell r="AC2260">
            <v>0</v>
          </cell>
          <cell r="AD2260">
            <v>0</v>
          </cell>
          <cell r="AE2260">
            <v>0</v>
          </cell>
          <cell r="AF2260">
            <v>0</v>
          </cell>
          <cell r="AG2260">
            <v>0</v>
          </cell>
          <cell r="AH2260">
            <v>0</v>
          </cell>
          <cell r="AI2260">
            <v>0</v>
          </cell>
          <cell r="AJ2260" t="str">
            <v>N</v>
          </cell>
        </row>
        <row r="2261">
          <cell r="A2261" t="str">
            <v>23-04-b</v>
          </cell>
          <cell r="B2261" t="str">
            <v>Lowering of sub-soil water table by tubewells 0 - 2 ft below SSWL.</v>
          </cell>
          <cell r="C2261" t="str">
            <v>Rft</v>
          </cell>
          <cell r="D2261" t="str">
            <v>0.00</v>
          </cell>
          <cell r="E2261" t="str">
            <v>376.28</v>
          </cell>
          <cell r="F2261" t="str">
            <v>m</v>
          </cell>
          <cell r="G2261" t="str">
            <v>0.00</v>
          </cell>
          <cell r="H2261">
            <v>1234.52</v>
          </cell>
          <cell r="I2261">
            <v>0</v>
          </cell>
          <cell r="J2261">
            <v>0</v>
          </cell>
          <cell r="K2261">
            <v>0</v>
          </cell>
          <cell r="L2261">
            <v>0</v>
          </cell>
          <cell r="M2261">
            <v>0</v>
          </cell>
          <cell r="N2261">
            <v>0</v>
          </cell>
          <cell r="O2261">
            <v>0</v>
          </cell>
          <cell r="P2261">
            <v>0</v>
          </cell>
          <cell r="Q2261">
            <v>0</v>
          </cell>
          <cell r="R2261">
            <v>0</v>
          </cell>
          <cell r="S2261">
            <v>0</v>
          </cell>
          <cell r="T2261">
            <v>0</v>
          </cell>
          <cell r="U2261">
            <v>0</v>
          </cell>
          <cell r="V2261">
            <v>0</v>
          </cell>
          <cell r="W2261">
            <v>0</v>
          </cell>
          <cell r="X2261">
            <v>0</v>
          </cell>
          <cell r="Y2261">
            <v>0</v>
          </cell>
          <cell r="Z2261">
            <v>0</v>
          </cell>
          <cell r="AA2261">
            <v>0</v>
          </cell>
          <cell r="AB2261">
            <v>0</v>
          </cell>
          <cell r="AC2261">
            <v>0</v>
          </cell>
          <cell r="AD2261">
            <v>0</v>
          </cell>
          <cell r="AE2261">
            <v>0</v>
          </cell>
          <cell r="AF2261">
            <v>0</v>
          </cell>
          <cell r="AG2261">
            <v>0</v>
          </cell>
          <cell r="AH2261">
            <v>0</v>
          </cell>
          <cell r="AI2261">
            <v>0</v>
          </cell>
          <cell r="AJ2261" t="str">
            <v>N</v>
          </cell>
        </row>
        <row r="2262">
          <cell r="A2262" t="str">
            <v>23-04-c</v>
          </cell>
          <cell r="B2262" t="str">
            <v>Lowering of sub-soil water table by tubewell 0 - 3 ft below SSWL</v>
          </cell>
          <cell r="C2262" t="str">
            <v>Rft</v>
          </cell>
          <cell r="D2262" t="str">
            <v>0.00</v>
          </cell>
          <cell r="E2262" t="str">
            <v>593.20</v>
          </cell>
          <cell r="F2262" t="str">
            <v>m</v>
          </cell>
          <cell r="G2262" t="str">
            <v>0.00</v>
          </cell>
          <cell r="H2262">
            <v>1946.18</v>
          </cell>
          <cell r="I2262">
            <v>0</v>
          </cell>
          <cell r="J2262">
            <v>0</v>
          </cell>
          <cell r="K2262">
            <v>0</v>
          </cell>
          <cell r="L2262">
            <v>0</v>
          </cell>
          <cell r="M2262">
            <v>0</v>
          </cell>
          <cell r="N2262">
            <v>0</v>
          </cell>
          <cell r="O2262">
            <v>0</v>
          </cell>
          <cell r="P2262">
            <v>0</v>
          </cell>
          <cell r="Q2262">
            <v>0</v>
          </cell>
          <cell r="R2262">
            <v>0</v>
          </cell>
          <cell r="S2262">
            <v>0</v>
          </cell>
          <cell r="T2262">
            <v>0</v>
          </cell>
          <cell r="U2262">
            <v>0</v>
          </cell>
          <cell r="V2262">
            <v>0</v>
          </cell>
          <cell r="W2262">
            <v>0</v>
          </cell>
          <cell r="X2262">
            <v>0</v>
          </cell>
          <cell r="Y2262">
            <v>0</v>
          </cell>
          <cell r="Z2262">
            <v>0</v>
          </cell>
          <cell r="AA2262">
            <v>0</v>
          </cell>
          <cell r="AB2262">
            <v>0</v>
          </cell>
          <cell r="AC2262">
            <v>0</v>
          </cell>
          <cell r="AD2262">
            <v>0</v>
          </cell>
          <cell r="AE2262">
            <v>0</v>
          </cell>
          <cell r="AF2262">
            <v>0</v>
          </cell>
          <cell r="AG2262">
            <v>0</v>
          </cell>
          <cell r="AH2262">
            <v>0</v>
          </cell>
          <cell r="AI2262">
            <v>0</v>
          </cell>
          <cell r="AJ2262" t="str">
            <v>N</v>
          </cell>
        </row>
        <row r="2263">
          <cell r="A2263" t="str">
            <v>23-04-d</v>
          </cell>
          <cell r="B2263" t="str">
            <v>Lowering of sub-soil water table by tubewells 0 - 4 ft below SSWL</v>
          </cell>
          <cell r="C2263" t="str">
            <v>Rft</v>
          </cell>
          <cell r="D2263" t="str">
            <v>0.00</v>
          </cell>
          <cell r="E2263" t="str">
            <v>823.39</v>
          </cell>
          <cell r="F2263" t="str">
            <v>m</v>
          </cell>
          <cell r="G2263" t="str">
            <v>0.00</v>
          </cell>
          <cell r="H2263">
            <v>2701.41</v>
          </cell>
          <cell r="I2263">
            <v>0</v>
          </cell>
          <cell r="J2263">
            <v>0</v>
          </cell>
          <cell r="K2263">
            <v>0</v>
          </cell>
          <cell r="L2263">
            <v>0</v>
          </cell>
          <cell r="M2263">
            <v>0</v>
          </cell>
          <cell r="N2263">
            <v>0</v>
          </cell>
          <cell r="O2263">
            <v>0</v>
          </cell>
          <cell r="P2263">
            <v>0</v>
          </cell>
          <cell r="Q2263">
            <v>0</v>
          </cell>
          <cell r="R2263">
            <v>0</v>
          </cell>
          <cell r="S2263">
            <v>0</v>
          </cell>
          <cell r="T2263">
            <v>0</v>
          </cell>
          <cell r="U2263">
            <v>0</v>
          </cell>
          <cell r="V2263">
            <v>0</v>
          </cell>
          <cell r="W2263">
            <v>0</v>
          </cell>
          <cell r="X2263">
            <v>0</v>
          </cell>
          <cell r="Y2263">
            <v>0</v>
          </cell>
          <cell r="Z2263">
            <v>0</v>
          </cell>
          <cell r="AA2263">
            <v>0</v>
          </cell>
          <cell r="AB2263">
            <v>0</v>
          </cell>
          <cell r="AC2263">
            <v>0</v>
          </cell>
          <cell r="AD2263">
            <v>0</v>
          </cell>
          <cell r="AE2263">
            <v>0</v>
          </cell>
          <cell r="AF2263">
            <v>0</v>
          </cell>
          <cell r="AG2263">
            <v>0</v>
          </cell>
          <cell r="AH2263">
            <v>0</v>
          </cell>
          <cell r="AI2263">
            <v>0</v>
          </cell>
          <cell r="AJ2263" t="str">
            <v>N</v>
          </cell>
        </row>
        <row r="2264">
          <cell r="A2264" t="str">
            <v>23-04-e</v>
          </cell>
          <cell r="B2264" t="str">
            <v>Lowering of sub-soil water table by tubewells 0 - 5 ft below SSWL</v>
          </cell>
          <cell r="C2264" t="str">
            <v>Rft</v>
          </cell>
          <cell r="D2264" t="str">
            <v>0.00</v>
          </cell>
          <cell r="E2264" t="str">
            <v>1,080.15</v>
          </cell>
          <cell r="F2264" t="str">
            <v>m</v>
          </cell>
          <cell r="G2264" t="str">
            <v>0.00</v>
          </cell>
          <cell r="H2264">
            <v>3543.79</v>
          </cell>
          <cell r="I2264">
            <v>0</v>
          </cell>
          <cell r="J2264">
            <v>0</v>
          </cell>
          <cell r="K2264">
            <v>0</v>
          </cell>
          <cell r="L2264">
            <v>0</v>
          </cell>
          <cell r="M2264">
            <v>0</v>
          </cell>
          <cell r="N2264">
            <v>0</v>
          </cell>
          <cell r="O2264">
            <v>0</v>
          </cell>
          <cell r="P2264">
            <v>0</v>
          </cell>
          <cell r="Q2264">
            <v>0</v>
          </cell>
          <cell r="R2264">
            <v>0</v>
          </cell>
          <cell r="S2264">
            <v>0</v>
          </cell>
          <cell r="T2264">
            <v>0</v>
          </cell>
          <cell r="U2264">
            <v>0</v>
          </cell>
          <cell r="V2264">
            <v>0</v>
          </cell>
          <cell r="W2264">
            <v>0</v>
          </cell>
          <cell r="X2264">
            <v>0</v>
          </cell>
          <cell r="Y2264">
            <v>0</v>
          </cell>
          <cell r="Z2264">
            <v>0</v>
          </cell>
          <cell r="AA2264">
            <v>0</v>
          </cell>
          <cell r="AB2264">
            <v>0</v>
          </cell>
          <cell r="AC2264">
            <v>0</v>
          </cell>
          <cell r="AD2264">
            <v>0</v>
          </cell>
          <cell r="AE2264">
            <v>0</v>
          </cell>
          <cell r="AF2264">
            <v>0</v>
          </cell>
          <cell r="AG2264">
            <v>0</v>
          </cell>
          <cell r="AH2264">
            <v>0</v>
          </cell>
          <cell r="AI2264">
            <v>0</v>
          </cell>
          <cell r="AJ2264" t="str">
            <v>N</v>
          </cell>
        </row>
        <row r="2265">
          <cell r="A2265" t="str">
            <v>23-04-f</v>
          </cell>
          <cell r="B2265" t="str">
            <v>Lowering of sub-soil water table by tubewells 0 - 6 ft below SSWL</v>
          </cell>
          <cell r="C2265" t="str">
            <v>Rft</v>
          </cell>
          <cell r="D2265" t="str">
            <v>0.00</v>
          </cell>
          <cell r="E2265" t="str">
            <v>1,345.76</v>
          </cell>
          <cell r="F2265" t="str">
            <v>m</v>
          </cell>
          <cell r="G2265" t="str">
            <v>0.00</v>
          </cell>
          <cell r="H2265">
            <v>4415.21</v>
          </cell>
          <cell r="I2265">
            <v>0</v>
          </cell>
          <cell r="J2265">
            <v>0</v>
          </cell>
          <cell r="K2265">
            <v>0</v>
          </cell>
          <cell r="L2265">
            <v>0</v>
          </cell>
          <cell r="M2265">
            <v>0</v>
          </cell>
          <cell r="N2265">
            <v>0</v>
          </cell>
          <cell r="O2265">
            <v>0</v>
          </cell>
          <cell r="P2265">
            <v>0</v>
          </cell>
          <cell r="Q2265">
            <v>0</v>
          </cell>
          <cell r="R2265">
            <v>0</v>
          </cell>
          <cell r="S2265">
            <v>0</v>
          </cell>
          <cell r="T2265">
            <v>0</v>
          </cell>
          <cell r="U2265">
            <v>0</v>
          </cell>
          <cell r="V2265">
            <v>0</v>
          </cell>
          <cell r="W2265">
            <v>0</v>
          </cell>
          <cell r="X2265">
            <v>0</v>
          </cell>
          <cell r="Y2265">
            <v>0</v>
          </cell>
          <cell r="Z2265">
            <v>0</v>
          </cell>
          <cell r="AA2265">
            <v>0</v>
          </cell>
          <cell r="AB2265">
            <v>0</v>
          </cell>
          <cell r="AC2265">
            <v>0</v>
          </cell>
          <cell r="AD2265">
            <v>0</v>
          </cell>
          <cell r="AE2265">
            <v>0</v>
          </cell>
          <cell r="AF2265">
            <v>0</v>
          </cell>
          <cell r="AG2265">
            <v>0</v>
          </cell>
          <cell r="AH2265">
            <v>0</v>
          </cell>
          <cell r="AI2265">
            <v>0</v>
          </cell>
          <cell r="AJ2265" t="str">
            <v>N</v>
          </cell>
        </row>
        <row r="2266">
          <cell r="A2266" t="str">
            <v>23-04-g</v>
          </cell>
          <cell r="B2266" t="str">
            <v>Lowering of sub-soil water table by tubewells 0 - 7 ft below SSWL</v>
          </cell>
          <cell r="C2266" t="str">
            <v>Rft</v>
          </cell>
          <cell r="D2266" t="str">
            <v>0.00</v>
          </cell>
          <cell r="E2266" t="str">
            <v>1,593.66</v>
          </cell>
          <cell r="F2266" t="str">
            <v>m</v>
          </cell>
          <cell r="G2266" t="str">
            <v>0.00</v>
          </cell>
          <cell r="H2266">
            <v>5228.54</v>
          </cell>
          <cell r="I2266">
            <v>0</v>
          </cell>
          <cell r="J2266">
            <v>0</v>
          </cell>
          <cell r="K2266">
            <v>0</v>
          </cell>
          <cell r="L2266">
            <v>0</v>
          </cell>
          <cell r="M2266">
            <v>0</v>
          </cell>
          <cell r="N2266">
            <v>0</v>
          </cell>
          <cell r="O2266">
            <v>0</v>
          </cell>
          <cell r="P2266">
            <v>0</v>
          </cell>
          <cell r="Q2266">
            <v>0</v>
          </cell>
          <cell r="R2266">
            <v>0</v>
          </cell>
          <cell r="S2266">
            <v>0</v>
          </cell>
          <cell r="T2266">
            <v>0</v>
          </cell>
          <cell r="U2266">
            <v>0</v>
          </cell>
          <cell r="V2266">
            <v>0</v>
          </cell>
          <cell r="W2266">
            <v>0</v>
          </cell>
          <cell r="X2266">
            <v>0</v>
          </cell>
          <cell r="Y2266">
            <v>0</v>
          </cell>
          <cell r="Z2266">
            <v>0</v>
          </cell>
          <cell r="AA2266">
            <v>0</v>
          </cell>
          <cell r="AB2266">
            <v>0</v>
          </cell>
          <cell r="AC2266">
            <v>0</v>
          </cell>
          <cell r="AD2266">
            <v>0</v>
          </cell>
          <cell r="AE2266">
            <v>0</v>
          </cell>
          <cell r="AF2266">
            <v>0</v>
          </cell>
          <cell r="AG2266">
            <v>0</v>
          </cell>
          <cell r="AH2266">
            <v>0</v>
          </cell>
          <cell r="AI2266">
            <v>0</v>
          </cell>
          <cell r="AJ2266" t="str">
            <v>N</v>
          </cell>
        </row>
        <row r="2267">
          <cell r="A2267" t="str">
            <v>23-04-h</v>
          </cell>
          <cell r="B2267" t="str">
            <v>Lowering of sub-soil water table by tubewells 0 - 8 ft below SSWL</v>
          </cell>
          <cell r="C2267" t="str">
            <v>Rft</v>
          </cell>
          <cell r="D2267" t="str">
            <v>0.00</v>
          </cell>
          <cell r="E2267" t="str">
            <v>1,823.85</v>
          </cell>
          <cell r="F2267" t="str">
            <v>m</v>
          </cell>
          <cell r="G2267" t="str">
            <v>0.00</v>
          </cell>
          <cell r="H2267">
            <v>5983.77</v>
          </cell>
          <cell r="I2267">
            <v>0</v>
          </cell>
          <cell r="J2267">
            <v>0</v>
          </cell>
          <cell r="K2267">
            <v>0</v>
          </cell>
          <cell r="L2267">
            <v>0</v>
          </cell>
          <cell r="M2267">
            <v>0</v>
          </cell>
          <cell r="N2267">
            <v>0</v>
          </cell>
          <cell r="O2267">
            <v>0</v>
          </cell>
          <cell r="P2267">
            <v>0</v>
          </cell>
          <cell r="Q2267">
            <v>0</v>
          </cell>
          <cell r="R2267">
            <v>0</v>
          </cell>
          <cell r="S2267">
            <v>0</v>
          </cell>
          <cell r="T2267">
            <v>0</v>
          </cell>
          <cell r="U2267">
            <v>0</v>
          </cell>
          <cell r="V2267">
            <v>0</v>
          </cell>
          <cell r="W2267">
            <v>0</v>
          </cell>
          <cell r="X2267">
            <v>0</v>
          </cell>
          <cell r="Y2267">
            <v>0</v>
          </cell>
          <cell r="Z2267">
            <v>0</v>
          </cell>
          <cell r="AA2267">
            <v>0</v>
          </cell>
          <cell r="AB2267">
            <v>0</v>
          </cell>
          <cell r="AC2267">
            <v>0</v>
          </cell>
          <cell r="AD2267">
            <v>0</v>
          </cell>
          <cell r="AE2267">
            <v>0</v>
          </cell>
          <cell r="AF2267">
            <v>0</v>
          </cell>
          <cell r="AG2267">
            <v>0</v>
          </cell>
          <cell r="AH2267">
            <v>0</v>
          </cell>
          <cell r="AI2267">
            <v>0</v>
          </cell>
          <cell r="AJ2267" t="str">
            <v>N</v>
          </cell>
        </row>
        <row r="2268">
          <cell r="A2268" t="str">
            <v>23-04-i</v>
          </cell>
          <cell r="B2268" t="str">
            <v>Lowering of sub-soil water table by tubewells 0 - 9 ft below SSWL</v>
          </cell>
          <cell r="C2268" t="str">
            <v>Rft</v>
          </cell>
          <cell r="D2268" t="str">
            <v>0.00</v>
          </cell>
          <cell r="E2268" t="str">
            <v>2,071.76</v>
          </cell>
          <cell r="F2268" t="str">
            <v>m</v>
          </cell>
          <cell r="G2268" t="str">
            <v>0.00</v>
          </cell>
          <cell r="H2268">
            <v>6797.1</v>
          </cell>
          <cell r="I2268">
            <v>0</v>
          </cell>
          <cell r="J2268">
            <v>0</v>
          </cell>
          <cell r="K2268">
            <v>0</v>
          </cell>
          <cell r="L2268">
            <v>0</v>
          </cell>
          <cell r="M2268">
            <v>0</v>
          </cell>
          <cell r="N2268">
            <v>0</v>
          </cell>
          <cell r="O2268">
            <v>0</v>
          </cell>
          <cell r="P2268">
            <v>0</v>
          </cell>
          <cell r="Q2268">
            <v>0</v>
          </cell>
          <cell r="R2268">
            <v>0</v>
          </cell>
          <cell r="S2268">
            <v>0</v>
          </cell>
          <cell r="T2268">
            <v>0</v>
          </cell>
          <cell r="U2268">
            <v>0</v>
          </cell>
          <cell r="V2268">
            <v>0</v>
          </cell>
          <cell r="W2268">
            <v>0</v>
          </cell>
          <cell r="X2268">
            <v>0</v>
          </cell>
          <cell r="Y2268">
            <v>0</v>
          </cell>
          <cell r="Z2268">
            <v>0</v>
          </cell>
          <cell r="AA2268">
            <v>0</v>
          </cell>
          <cell r="AB2268">
            <v>0</v>
          </cell>
          <cell r="AC2268">
            <v>0</v>
          </cell>
          <cell r="AD2268">
            <v>0</v>
          </cell>
          <cell r="AE2268">
            <v>0</v>
          </cell>
          <cell r="AF2268">
            <v>0</v>
          </cell>
          <cell r="AG2268">
            <v>0</v>
          </cell>
          <cell r="AH2268">
            <v>0</v>
          </cell>
          <cell r="AI2268">
            <v>0</v>
          </cell>
          <cell r="AJ2268" t="str">
            <v>N</v>
          </cell>
        </row>
        <row r="2269">
          <cell r="A2269" t="str">
            <v>23-04-j</v>
          </cell>
          <cell r="B2269" t="str">
            <v>Lowering of sub-soil water table by tubewells 0 - 10 ft below SSWL</v>
          </cell>
          <cell r="C2269" t="str">
            <v>Rft</v>
          </cell>
          <cell r="D2269" t="str">
            <v>0.00</v>
          </cell>
          <cell r="E2269" t="str">
            <v>2,443.61</v>
          </cell>
          <cell r="F2269" t="str">
            <v>m</v>
          </cell>
          <cell r="G2269" t="str">
            <v>0.00</v>
          </cell>
          <cell r="H2269">
            <v>8017.09</v>
          </cell>
          <cell r="I2269">
            <v>0</v>
          </cell>
          <cell r="J2269">
            <v>0</v>
          </cell>
          <cell r="K2269">
            <v>0</v>
          </cell>
          <cell r="L2269">
            <v>0</v>
          </cell>
          <cell r="M2269">
            <v>0</v>
          </cell>
          <cell r="N2269">
            <v>0</v>
          </cell>
          <cell r="O2269">
            <v>0</v>
          </cell>
          <cell r="P2269">
            <v>0</v>
          </cell>
          <cell r="Q2269">
            <v>0</v>
          </cell>
          <cell r="R2269">
            <v>0</v>
          </cell>
          <cell r="S2269">
            <v>0</v>
          </cell>
          <cell r="T2269">
            <v>0</v>
          </cell>
          <cell r="U2269">
            <v>0</v>
          </cell>
          <cell r="V2269">
            <v>0</v>
          </cell>
          <cell r="W2269">
            <v>0</v>
          </cell>
          <cell r="X2269">
            <v>0</v>
          </cell>
          <cell r="Y2269">
            <v>0</v>
          </cell>
          <cell r="Z2269">
            <v>0</v>
          </cell>
          <cell r="AA2269">
            <v>0</v>
          </cell>
          <cell r="AB2269">
            <v>0</v>
          </cell>
          <cell r="AC2269">
            <v>0</v>
          </cell>
          <cell r="AD2269">
            <v>0</v>
          </cell>
          <cell r="AE2269">
            <v>0</v>
          </cell>
          <cell r="AF2269">
            <v>0</v>
          </cell>
          <cell r="AG2269">
            <v>0</v>
          </cell>
          <cell r="AH2269">
            <v>0</v>
          </cell>
          <cell r="AI2269">
            <v>0</v>
          </cell>
          <cell r="AJ2269" t="str">
            <v>N</v>
          </cell>
        </row>
        <row r="2270">
          <cell r="A2270" t="str">
            <v>23-04-k</v>
          </cell>
          <cell r="B2270" t="str">
            <v>Lowering of sub-soil water table by tubewells 0 - 11 ft below SSWL</v>
          </cell>
          <cell r="C2270" t="str">
            <v>Rft</v>
          </cell>
          <cell r="D2270" t="str">
            <v>0.00</v>
          </cell>
          <cell r="E2270" t="str">
            <v>2,585.27</v>
          </cell>
          <cell r="F2270" t="str">
            <v>m</v>
          </cell>
          <cell r="G2270" t="str">
            <v>0.00</v>
          </cell>
          <cell r="H2270">
            <v>8481.85</v>
          </cell>
          <cell r="I2270">
            <v>0</v>
          </cell>
          <cell r="J2270">
            <v>0</v>
          </cell>
          <cell r="K2270">
            <v>0</v>
          </cell>
          <cell r="L2270">
            <v>0</v>
          </cell>
          <cell r="M2270">
            <v>0</v>
          </cell>
          <cell r="N2270">
            <v>0</v>
          </cell>
          <cell r="O2270">
            <v>0</v>
          </cell>
          <cell r="P2270">
            <v>0</v>
          </cell>
          <cell r="Q2270">
            <v>0</v>
          </cell>
          <cell r="R2270">
            <v>0</v>
          </cell>
          <cell r="S2270">
            <v>0</v>
          </cell>
          <cell r="T2270">
            <v>0</v>
          </cell>
          <cell r="U2270">
            <v>0</v>
          </cell>
          <cell r="V2270">
            <v>0</v>
          </cell>
          <cell r="W2270">
            <v>0</v>
          </cell>
          <cell r="X2270">
            <v>0</v>
          </cell>
          <cell r="Y2270">
            <v>0</v>
          </cell>
          <cell r="Z2270">
            <v>0</v>
          </cell>
          <cell r="AA2270">
            <v>0</v>
          </cell>
          <cell r="AB2270">
            <v>0</v>
          </cell>
          <cell r="AC2270">
            <v>0</v>
          </cell>
          <cell r="AD2270">
            <v>0</v>
          </cell>
          <cell r="AE2270">
            <v>0</v>
          </cell>
          <cell r="AF2270">
            <v>0</v>
          </cell>
          <cell r="AG2270">
            <v>0</v>
          </cell>
          <cell r="AH2270">
            <v>0</v>
          </cell>
          <cell r="AI2270">
            <v>0</v>
          </cell>
          <cell r="AJ2270" t="str">
            <v>N</v>
          </cell>
        </row>
        <row r="2271">
          <cell r="A2271" t="str">
            <v>23-04-l</v>
          </cell>
          <cell r="B2271" t="str">
            <v>Lowering of sub-soil water table by tubewells 0 - 12 ft below SSWL</v>
          </cell>
          <cell r="C2271" t="str">
            <v>Rft</v>
          </cell>
          <cell r="D2271" t="str">
            <v>0.00</v>
          </cell>
          <cell r="E2271" t="str">
            <v>2,833.17</v>
          </cell>
          <cell r="F2271" t="str">
            <v>m</v>
          </cell>
          <cell r="G2271" t="str">
            <v>0.00</v>
          </cell>
          <cell r="H2271">
            <v>9295.18</v>
          </cell>
          <cell r="I2271">
            <v>0</v>
          </cell>
          <cell r="J2271">
            <v>0</v>
          </cell>
          <cell r="K2271">
            <v>0</v>
          </cell>
          <cell r="L2271">
            <v>0</v>
          </cell>
          <cell r="M2271">
            <v>0</v>
          </cell>
          <cell r="N2271">
            <v>0</v>
          </cell>
          <cell r="O2271">
            <v>0</v>
          </cell>
          <cell r="P2271">
            <v>0</v>
          </cell>
          <cell r="Q2271">
            <v>0</v>
          </cell>
          <cell r="R2271">
            <v>0</v>
          </cell>
          <cell r="S2271">
            <v>0</v>
          </cell>
          <cell r="T2271">
            <v>0</v>
          </cell>
          <cell r="U2271">
            <v>0</v>
          </cell>
          <cell r="V2271">
            <v>0</v>
          </cell>
          <cell r="W2271">
            <v>0</v>
          </cell>
          <cell r="X2271">
            <v>0</v>
          </cell>
          <cell r="Y2271">
            <v>0</v>
          </cell>
          <cell r="Z2271">
            <v>0</v>
          </cell>
          <cell r="AA2271">
            <v>0</v>
          </cell>
          <cell r="AB2271">
            <v>0</v>
          </cell>
          <cell r="AC2271">
            <v>0</v>
          </cell>
          <cell r="AD2271">
            <v>0</v>
          </cell>
          <cell r="AE2271">
            <v>0</v>
          </cell>
          <cell r="AF2271">
            <v>0</v>
          </cell>
          <cell r="AG2271">
            <v>0</v>
          </cell>
          <cell r="AH2271">
            <v>0</v>
          </cell>
          <cell r="AI2271">
            <v>0</v>
          </cell>
          <cell r="AJ2271" t="str">
            <v>N</v>
          </cell>
        </row>
        <row r="2272">
          <cell r="A2272" t="str">
            <v>23-05-a</v>
          </cell>
          <cell r="B2272" t="str">
            <v>Constructing gully grating chamber complete With CI gully trap,weighing 81 lbs. frame hinged.</v>
          </cell>
          <cell r="C2272" t="str">
            <v>Each</v>
          </cell>
          <cell r="D2272" t="str">
            <v>1,197.03</v>
          </cell>
          <cell r="E2272" t="str">
            <v>6,172.85</v>
          </cell>
          <cell r="F2272" t="str">
            <v>Each</v>
          </cell>
          <cell r="G2272" t="str">
            <v>1,197.03</v>
          </cell>
          <cell r="H2272">
            <v>6172.85</v>
          </cell>
          <cell r="I2272">
            <v>0</v>
          </cell>
          <cell r="J2272">
            <v>0</v>
          </cell>
          <cell r="K2272">
            <v>0.6</v>
          </cell>
          <cell r="L2272" t="str">
            <v>Bags</v>
          </cell>
          <cell r="M2272">
            <v>0.6</v>
          </cell>
          <cell r="N2272" t="str">
            <v>Bags</v>
          </cell>
          <cell r="O2272">
            <v>100</v>
          </cell>
          <cell r="P2272" t="str">
            <v>Nos.</v>
          </cell>
          <cell r="Q2272">
            <v>100</v>
          </cell>
          <cell r="R2272" t="str">
            <v>Nos.</v>
          </cell>
          <cell r="S2272">
            <v>2.4900000000000002</v>
          </cell>
          <cell r="T2272" t="str">
            <v>Kg</v>
          </cell>
          <cell r="U2272">
            <v>2.4900000000000002</v>
          </cell>
          <cell r="V2272" t="str">
            <v>Kg</v>
          </cell>
          <cell r="W2272">
            <v>0</v>
          </cell>
          <cell r="X2272">
            <v>0</v>
          </cell>
          <cell r="Y2272">
            <v>0</v>
          </cell>
          <cell r="Z2272">
            <v>0</v>
          </cell>
          <cell r="AA2272">
            <v>0</v>
          </cell>
          <cell r="AB2272">
            <v>0</v>
          </cell>
          <cell r="AC2272">
            <v>0</v>
          </cell>
          <cell r="AD2272">
            <v>0</v>
          </cell>
          <cell r="AE2272">
            <v>0</v>
          </cell>
          <cell r="AF2272">
            <v>0</v>
          </cell>
          <cell r="AG2272">
            <v>0</v>
          </cell>
          <cell r="AH2272">
            <v>0</v>
          </cell>
          <cell r="AI2272">
            <v>206.18</v>
          </cell>
          <cell r="AJ2272" t="str">
            <v>Y</v>
          </cell>
        </row>
        <row r="2273">
          <cell r="A2273" t="str">
            <v>23-05-b</v>
          </cell>
          <cell r="B2273" t="str">
            <v>Constructing gully grating chamber complete Concrete gully trap</v>
          </cell>
          <cell r="C2273" t="str">
            <v>Each</v>
          </cell>
          <cell r="D2273" t="str">
            <v>1,197.03</v>
          </cell>
          <cell r="E2273" t="str">
            <v>4,031.28</v>
          </cell>
          <cell r="F2273" t="str">
            <v>Each</v>
          </cell>
          <cell r="G2273" t="str">
            <v>1,197.03</v>
          </cell>
          <cell r="H2273">
            <v>4031.28</v>
          </cell>
          <cell r="I2273">
            <v>0</v>
          </cell>
          <cell r="J2273">
            <v>0</v>
          </cell>
          <cell r="K2273">
            <v>0.4</v>
          </cell>
          <cell r="L2273" t="str">
            <v>Bags</v>
          </cell>
          <cell r="M2273">
            <v>0.4</v>
          </cell>
          <cell r="N2273" t="str">
            <v>Bags</v>
          </cell>
          <cell r="O2273">
            <v>52</v>
          </cell>
          <cell r="P2273" t="str">
            <v>Nos.</v>
          </cell>
          <cell r="Q2273">
            <v>52</v>
          </cell>
          <cell r="R2273" t="str">
            <v>Nos.</v>
          </cell>
          <cell r="S2273">
            <v>18.2</v>
          </cell>
          <cell r="T2273" t="str">
            <v>Kg</v>
          </cell>
          <cell r="U2273">
            <v>18.2</v>
          </cell>
          <cell r="V2273" t="str">
            <v>Kg</v>
          </cell>
          <cell r="W2273">
            <v>0</v>
          </cell>
          <cell r="X2273">
            <v>0</v>
          </cell>
          <cell r="Y2273">
            <v>0</v>
          </cell>
          <cell r="Z2273">
            <v>0</v>
          </cell>
          <cell r="AA2273">
            <v>0</v>
          </cell>
          <cell r="AB2273">
            <v>0</v>
          </cell>
          <cell r="AC2273">
            <v>0</v>
          </cell>
          <cell r="AD2273">
            <v>0</v>
          </cell>
          <cell r="AE2273">
            <v>0</v>
          </cell>
          <cell r="AF2273">
            <v>0</v>
          </cell>
          <cell r="AG2273">
            <v>0</v>
          </cell>
          <cell r="AH2273">
            <v>0</v>
          </cell>
          <cell r="AI2273">
            <v>141.19999999999999</v>
          </cell>
          <cell r="AJ2273" t="str">
            <v>Y</v>
          </cell>
        </row>
        <row r="2274">
          <cell r="A2274" t="str">
            <v>23-06</v>
          </cell>
          <cell r="B2274" t="str">
            <v>Fixing manhole frame and cover in RCC slab, including carriage to site</v>
          </cell>
          <cell r="C2274" t="str">
            <v>Set</v>
          </cell>
          <cell r="D2274" t="str">
            <v>895.90</v>
          </cell>
          <cell r="E2274" t="str">
            <v>895.90</v>
          </cell>
          <cell r="F2274" t="str">
            <v>Set</v>
          </cell>
          <cell r="G2274" t="str">
            <v>895.90</v>
          </cell>
          <cell r="H2274">
            <v>895.9</v>
          </cell>
          <cell r="I2274">
            <v>0</v>
          </cell>
          <cell r="J2274">
            <v>0</v>
          </cell>
          <cell r="K2274">
            <v>0</v>
          </cell>
          <cell r="L2274">
            <v>0</v>
          </cell>
          <cell r="M2274">
            <v>0</v>
          </cell>
          <cell r="N2274">
            <v>0</v>
          </cell>
          <cell r="O2274">
            <v>0</v>
          </cell>
          <cell r="P2274">
            <v>0</v>
          </cell>
          <cell r="Q2274">
            <v>0</v>
          </cell>
          <cell r="R2274">
            <v>0</v>
          </cell>
          <cell r="S2274">
            <v>0</v>
          </cell>
          <cell r="T2274">
            <v>0</v>
          </cell>
          <cell r="U2274">
            <v>0</v>
          </cell>
          <cell r="V2274">
            <v>0</v>
          </cell>
          <cell r="W2274">
            <v>0</v>
          </cell>
          <cell r="X2274">
            <v>0</v>
          </cell>
          <cell r="Y2274">
            <v>0</v>
          </cell>
          <cell r="Z2274">
            <v>0</v>
          </cell>
          <cell r="AA2274">
            <v>0</v>
          </cell>
          <cell r="AB2274">
            <v>0</v>
          </cell>
          <cell r="AC2274">
            <v>0</v>
          </cell>
          <cell r="AD2274">
            <v>0</v>
          </cell>
          <cell r="AE2274">
            <v>0</v>
          </cell>
          <cell r="AF2274">
            <v>0</v>
          </cell>
          <cell r="AG2274">
            <v>0</v>
          </cell>
          <cell r="AH2274">
            <v>0</v>
          </cell>
          <cell r="AI2274">
            <v>0</v>
          </cell>
          <cell r="AJ2274" t="str">
            <v>N</v>
          </cell>
        </row>
        <row r="2275">
          <cell r="A2275" t="str">
            <v>23-07</v>
          </cell>
          <cell r="B2275" t="str">
            <v>Providing and Fixing 3" thick RCC manhole cover, 22" dia with tee shaped CI frame of 20" clear i/d complete</v>
          </cell>
          <cell r="C2275" t="str">
            <v>Set</v>
          </cell>
          <cell r="D2275" t="str">
            <v>1,953.61</v>
          </cell>
          <cell r="E2275" t="str">
            <v>5,109.00</v>
          </cell>
          <cell r="F2275" t="str">
            <v>Set</v>
          </cell>
          <cell r="G2275" t="str">
            <v>1,953.61</v>
          </cell>
          <cell r="H2275">
            <v>5109</v>
          </cell>
          <cell r="I2275">
            <v>0</v>
          </cell>
          <cell r="J2275">
            <v>0</v>
          </cell>
          <cell r="K2275">
            <v>0.10199999999999999</v>
          </cell>
          <cell r="L2275" t="str">
            <v>Bags</v>
          </cell>
          <cell r="M2275">
            <v>0.10199999999999999</v>
          </cell>
          <cell r="N2275" t="str">
            <v>Bags</v>
          </cell>
          <cell r="O2275">
            <v>0</v>
          </cell>
          <cell r="P2275">
            <v>0</v>
          </cell>
          <cell r="Q2275">
            <v>0</v>
          </cell>
          <cell r="R2275">
            <v>0</v>
          </cell>
          <cell r="S2275">
            <v>33.950000000000003</v>
          </cell>
          <cell r="T2275" t="str">
            <v>Kg</v>
          </cell>
          <cell r="U2275">
            <v>33.950000000000003</v>
          </cell>
          <cell r="V2275" t="str">
            <v>Kg</v>
          </cell>
          <cell r="W2275">
            <v>0</v>
          </cell>
          <cell r="X2275">
            <v>0</v>
          </cell>
          <cell r="Y2275">
            <v>0</v>
          </cell>
          <cell r="Z2275">
            <v>0</v>
          </cell>
          <cell r="AA2275">
            <v>0</v>
          </cell>
          <cell r="AB2275">
            <v>0</v>
          </cell>
          <cell r="AC2275">
            <v>0</v>
          </cell>
          <cell r="AD2275">
            <v>0</v>
          </cell>
          <cell r="AE2275">
            <v>0</v>
          </cell>
          <cell r="AF2275">
            <v>0</v>
          </cell>
          <cell r="AG2275">
            <v>0</v>
          </cell>
          <cell r="AH2275">
            <v>0</v>
          </cell>
          <cell r="AI2275">
            <v>68.104000000000013</v>
          </cell>
          <cell r="AJ2275" t="str">
            <v>Y</v>
          </cell>
        </row>
        <row r="2276">
          <cell r="A2276" t="str">
            <v>23-08-a</v>
          </cell>
          <cell r="B2276" t="str">
            <v>RCC manhole cover 22" dia with: Tee shaped CI frame, 22" i/d complete</v>
          </cell>
          <cell r="C2276" t="str">
            <v>Set</v>
          </cell>
          <cell r="D2276" t="str">
            <v>2,706.24</v>
          </cell>
          <cell r="E2276" t="str">
            <v>15,988.78</v>
          </cell>
          <cell r="F2276" t="str">
            <v>Set</v>
          </cell>
          <cell r="G2276" t="str">
            <v>2,706.24</v>
          </cell>
          <cell r="H2276">
            <v>15988.78</v>
          </cell>
          <cell r="I2276">
            <v>0</v>
          </cell>
          <cell r="J2276">
            <v>0</v>
          </cell>
          <cell r="K2276">
            <v>0.20300000000000001</v>
          </cell>
          <cell r="L2276" t="str">
            <v>Bags</v>
          </cell>
          <cell r="M2276">
            <v>0.20300000000000001</v>
          </cell>
          <cell r="N2276" t="str">
            <v>Bags</v>
          </cell>
          <cell r="O2276">
            <v>0</v>
          </cell>
          <cell r="P2276">
            <v>0</v>
          </cell>
          <cell r="Q2276">
            <v>0</v>
          </cell>
          <cell r="R2276">
            <v>0</v>
          </cell>
          <cell r="S2276">
            <v>136.792</v>
          </cell>
          <cell r="T2276" t="str">
            <v>Kg</v>
          </cell>
          <cell r="U2276">
            <v>136.792</v>
          </cell>
          <cell r="V2276" t="str">
            <v>Kg</v>
          </cell>
          <cell r="W2276">
            <v>0</v>
          </cell>
          <cell r="X2276">
            <v>0</v>
          </cell>
          <cell r="Y2276">
            <v>0</v>
          </cell>
          <cell r="Z2276">
            <v>0</v>
          </cell>
          <cell r="AA2276">
            <v>0</v>
          </cell>
          <cell r="AB2276">
            <v>0</v>
          </cell>
          <cell r="AC2276">
            <v>0</v>
          </cell>
          <cell r="AD2276">
            <v>0</v>
          </cell>
          <cell r="AE2276">
            <v>0</v>
          </cell>
          <cell r="AF2276">
            <v>0</v>
          </cell>
          <cell r="AG2276">
            <v>0</v>
          </cell>
          <cell r="AH2276">
            <v>0</v>
          </cell>
          <cell r="AI2276">
            <v>273.99</v>
          </cell>
          <cell r="AJ2276" t="str">
            <v>Y</v>
          </cell>
        </row>
        <row r="2277">
          <cell r="A2277" t="str">
            <v>23-08-b</v>
          </cell>
          <cell r="B2277" t="str">
            <v>RCC manhole cover 22" dia with: 3"x3"x1/4" angle iron frame, 22" i/d complete</v>
          </cell>
          <cell r="C2277" t="str">
            <v>Set</v>
          </cell>
          <cell r="D2277" t="str">
            <v>2,704.07</v>
          </cell>
          <cell r="E2277" t="str">
            <v>14,531.29</v>
          </cell>
          <cell r="F2277" t="str">
            <v>Set</v>
          </cell>
          <cell r="G2277" t="str">
            <v>2,704.07</v>
          </cell>
          <cell r="H2277">
            <v>14531.29</v>
          </cell>
          <cell r="I2277">
            <v>0</v>
          </cell>
          <cell r="J2277">
            <v>0</v>
          </cell>
          <cell r="K2277">
            <v>0.20300000000000001</v>
          </cell>
          <cell r="L2277" t="str">
            <v>Bags</v>
          </cell>
          <cell r="M2277">
            <v>0.20300000000000001</v>
          </cell>
          <cell r="N2277" t="str">
            <v>Bags</v>
          </cell>
          <cell r="O2277">
            <v>0</v>
          </cell>
          <cell r="P2277">
            <v>0</v>
          </cell>
          <cell r="Q2277">
            <v>0</v>
          </cell>
          <cell r="R2277">
            <v>0</v>
          </cell>
          <cell r="S2277">
            <v>120.53700000000001</v>
          </cell>
          <cell r="T2277" t="str">
            <v>Kg</v>
          </cell>
          <cell r="U2277">
            <v>120.53700000000001</v>
          </cell>
          <cell r="V2277" t="str">
            <v>Kg</v>
          </cell>
          <cell r="W2277">
            <v>0</v>
          </cell>
          <cell r="X2277">
            <v>0</v>
          </cell>
          <cell r="Y2277">
            <v>0</v>
          </cell>
          <cell r="Z2277">
            <v>0</v>
          </cell>
          <cell r="AA2277">
            <v>0</v>
          </cell>
          <cell r="AB2277">
            <v>0</v>
          </cell>
          <cell r="AC2277">
            <v>0</v>
          </cell>
          <cell r="AD2277">
            <v>0</v>
          </cell>
          <cell r="AE2277">
            <v>0</v>
          </cell>
          <cell r="AF2277">
            <v>0</v>
          </cell>
          <cell r="AG2277">
            <v>0</v>
          </cell>
          <cell r="AH2277">
            <v>0</v>
          </cell>
          <cell r="AI2277">
            <v>241.48000000000002</v>
          </cell>
          <cell r="AJ2277" t="str">
            <v>Y</v>
          </cell>
        </row>
        <row r="2278">
          <cell r="A2278" t="str">
            <v>23-09-a</v>
          </cell>
          <cell r="B2278" t="str">
            <v>Providing and Fixing CI ventilating shaft of 9" i/d, painted with bitumenous paint complete : 18 ft. long</v>
          </cell>
          <cell r="C2278" t="str">
            <v>100 Kg</v>
          </cell>
          <cell r="D2278" t="str">
            <v>241.80</v>
          </cell>
          <cell r="E2278" t="str">
            <v>12,992.30</v>
          </cell>
          <cell r="F2278" t="str">
            <v>100 Kg</v>
          </cell>
          <cell r="G2278" t="str">
            <v>241.80</v>
          </cell>
          <cell r="H2278">
            <v>12992.3</v>
          </cell>
          <cell r="I2278">
            <v>0</v>
          </cell>
          <cell r="J2278">
            <v>0</v>
          </cell>
          <cell r="K2278">
            <v>0</v>
          </cell>
          <cell r="L2278">
            <v>0</v>
          </cell>
          <cell r="M2278">
            <v>0</v>
          </cell>
          <cell r="N2278">
            <v>0</v>
          </cell>
          <cell r="O2278">
            <v>0</v>
          </cell>
          <cell r="P2278">
            <v>0</v>
          </cell>
          <cell r="Q2278">
            <v>0</v>
          </cell>
          <cell r="R2278">
            <v>0</v>
          </cell>
          <cell r="S2278">
            <v>0</v>
          </cell>
          <cell r="T2278">
            <v>0</v>
          </cell>
          <cell r="U2278">
            <v>0</v>
          </cell>
          <cell r="V2278">
            <v>0</v>
          </cell>
          <cell r="W2278">
            <v>0</v>
          </cell>
          <cell r="X2278">
            <v>0</v>
          </cell>
          <cell r="Y2278">
            <v>0</v>
          </cell>
          <cell r="Z2278">
            <v>0</v>
          </cell>
          <cell r="AA2278">
            <v>0</v>
          </cell>
          <cell r="AB2278">
            <v>0</v>
          </cell>
          <cell r="AC2278">
            <v>0</v>
          </cell>
          <cell r="AD2278">
            <v>0</v>
          </cell>
          <cell r="AE2278">
            <v>0</v>
          </cell>
          <cell r="AF2278">
            <v>0</v>
          </cell>
          <cell r="AG2278">
            <v>0</v>
          </cell>
          <cell r="AH2278">
            <v>0</v>
          </cell>
          <cell r="AI2278">
            <v>0</v>
          </cell>
          <cell r="AJ2278" t="str">
            <v>N</v>
          </cell>
        </row>
        <row r="2279">
          <cell r="A2279" t="str">
            <v>23-09-b</v>
          </cell>
          <cell r="B2279" t="str">
            <v>Providing and Fixing CI ventilating shaft of 9" i/d, painted with bitumenous paint complete : 24 ft. long</v>
          </cell>
          <cell r="C2279" t="str">
            <v>100 Kg</v>
          </cell>
          <cell r="D2279" t="str">
            <v>322.40</v>
          </cell>
          <cell r="E2279" t="str">
            <v>13,072.90</v>
          </cell>
          <cell r="F2279" t="str">
            <v>100 Kg</v>
          </cell>
          <cell r="G2279" t="str">
            <v>322.40</v>
          </cell>
          <cell r="H2279">
            <v>13072.9</v>
          </cell>
          <cell r="I2279">
            <v>0</v>
          </cell>
          <cell r="J2279">
            <v>0</v>
          </cell>
          <cell r="K2279">
            <v>0</v>
          </cell>
          <cell r="L2279">
            <v>0</v>
          </cell>
          <cell r="M2279">
            <v>0</v>
          </cell>
          <cell r="N2279">
            <v>0</v>
          </cell>
          <cell r="O2279">
            <v>0</v>
          </cell>
          <cell r="P2279">
            <v>0</v>
          </cell>
          <cell r="Q2279">
            <v>0</v>
          </cell>
          <cell r="R2279">
            <v>0</v>
          </cell>
          <cell r="S2279">
            <v>0</v>
          </cell>
          <cell r="T2279">
            <v>0</v>
          </cell>
          <cell r="U2279">
            <v>0</v>
          </cell>
          <cell r="V2279">
            <v>0</v>
          </cell>
          <cell r="W2279">
            <v>0</v>
          </cell>
          <cell r="X2279">
            <v>0</v>
          </cell>
          <cell r="Y2279">
            <v>0</v>
          </cell>
          <cell r="Z2279">
            <v>0</v>
          </cell>
          <cell r="AA2279">
            <v>0</v>
          </cell>
          <cell r="AB2279">
            <v>0</v>
          </cell>
          <cell r="AC2279">
            <v>0</v>
          </cell>
          <cell r="AD2279">
            <v>0</v>
          </cell>
          <cell r="AE2279">
            <v>0</v>
          </cell>
          <cell r="AF2279">
            <v>0</v>
          </cell>
          <cell r="AG2279">
            <v>0</v>
          </cell>
          <cell r="AH2279">
            <v>0</v>
          </cell>
          <cell r="AI2279">
            <v>0</v>
          </cell>
          <cell r="AJ2279" t="str">
            <v>N</v>
          </cell>
        </row>
        <row r="2280">
          <cell r="A2280" t="str">
            <v>23-09-c</v>
          </cell>
          <cell r="B2280" t="str">
            <v>Providing and Fixing CI ventilating shaft of 9" i/d, painted with bitumenous paint complete : 30 ft. long</v>
          </cell>
          <cell r="C2280" t="str">
            <v>100 Kg</v>
          </cell>
          <cell r="D2280" t="str">
            <v>403.00</v>
          </cell>
          <cell r="E2280" t="str">
            <v>13,153.50</v>
          </cell>
          <cell r="F2280" t="str">
            <v>100 Kg</v>
          </cell>
          <cell r="G2280" t="str">
            <v>403.00</v>
          </cell>
          <cell r="H2280">
            <v>13153.5</v>
          </cell>
          <cell r="I2280">
            <v>0</v>
          </cell>
          <cell r="J2280">
            <v>0</v>
          </cell>
          <cell r="K2280">
            <v>0</v>
          </cell>
          <cell r="L2280">
            <v>0</v>
          </cell>
          <cell r="M2280">
            <v>0</v>
          </cell>
          <cell r="N2280">
            <v>0</v>
          </cell>
          <cell r="O2280">
            <v>0</v>
          </cell>
          <cell r="P2280">
            <v>0</v>
          </cell>
          <cell r="Q2280">
            <v>0</v>
          </cell>
          <cell r="R2280">
            <v>0</v>
          </cell>
          <cell r="S2280">
            <v>0</v>
          </cell>
          <cell r="T2280">
            <v>0</v>
          </cell>
          <cell r="U2280">
            <v>0</v>
          </cell>
          <cell r="V2280">
            <v>0</v>
          </cell>
          <cell r="W2280">
            <v>0</v>
          </cell>
          <cell r="X2280">
            <v>0</v>
          </cell>
          <cell r="Y2280">
            <v>0</v>
          </cell>
          <cell r="Z2280">
            <v>0</v>
          </cell>
          <cell r="AA2280">
            <v>0</v>
          </cell>
          <cell r="AB2280">
            <v>0</v>
          </cell>
          <cell r="AC2280">
            <v>0</v>
          </cell>
          <cell r="AD2280">
            <v>0</v>
          </cell>
          <cell r="AE2280">
            <v>0</v>
          </cell>
          <cell r="AF2280">
            <v>0</v>
          </cell>
          <cell r="AG2280">
            <v>0</v>
          </cell>
          <cell r="AH2280">
            <v>0</v>
          </cell>
          <cell r="AI2280">
            <v>0</v>
          </cell>
          <cell r="AJ2280" t="str">
            <v>N</v>
          </cell>
        </row>
        <row r="2281">
          <cell r="A2281" t="str">
            <v>23-09-d</v>
          </cell>
          <cell r="B2281" t="str">
            <v>Providing and Fixing CI ventilating shaft of 9" i/d, painted with bitumenous paint complete : 36 ft. long</v>
          </cell>
          <cell r="C2281" t="str">
            <v>100 Kg</v>
          </cell>
          <cell r="D2281" t="str">
            <v>483.60</v>
          </cell>
          <cell r="E2281" t="str">
            <v>13,234.10</v>
          </cell>
          <cell r="F2281" t="str">
            <v>100 Kg</v>
          </cell>
          <cell r="G2281" t="str">
            <v>483.60</v>
          </cell>
          <cell r="H2281">
            <v>13234.1</v>
          </cell>
          <cell r="I2281">
            <v>0</v>
          </cell>
          <cell r="J2281">
            <v>0</v>
          </cell>
          <cell r="K2281">
            <v>0</v>
          </cell>
          <cell r="L2281">
            <v>0</v>
          </cell>
          <cell r="M2281">
            <v>0</v>
          </cell>
          <cell r="N2281">
            <v>0</v>
          </cell>
          <cell r="O2281">
            <v>0</v>
          </cell>
          <cell r="P2281">
            <v>0</v>
          </cell>
          <cell r="Q2281">
            <v>0</v>
          </cell>
          <cell r="R2281">
            <v>0</v>
          </cell>
          <cell r="S2281">
            <v>0</v>
          </cell>
          <cell r="T2281">
            <v>0</v>
          </cell>
          <cell r="U2281">
            <v>0</v>
          </cell>
          <cell r="V2281">
            <v>0</v>
          </cell>
          <cell r="W2281">
            <v>0</v>
          </cell>
          <cell r="X2281">
            <v>0</v>
          </cell>
          <cell r="Y2281">
            <v>0</v>
          </cell>
          <cell r="Z2281">
            <v>0</v>
          </cell>
          <cell r="AA2281">
            <v>0</v>
          </cell>
          <cell r="AB2281">
            <v>0</v>
          </cell>
          <cell r="AC2281">
            <v>0</v>
          </cell>
          <cell r="AD2281">
            <v>0</v>
          </cell>
          <cell r="AE2281">
            <v>0</v>
          </cell>
          <cell r="AF2281">
            <v>0</v>
          </cell>
          <cell r="AG2281">
            <v>0</v>
          </cell>
          <cell r="AH2281">
            <v>0</v>
          </cell>
          <cell r="AI2281">
            <v>0</v>
          </cell>
          <cell r="AJ2281" t="str">
            <v>N</v>
          </cell>
        </row>
        <row r="2282">
          <cell r="A2282" t="str">
            <v>23-10</v>
          </cell>
          <cell r="B2282" t="str">
            <v>Septic Tank (int.Size: 7'x2'x5') complete</v>
          </cell>
          <cell r="C2282" t="str">
            <v>Each</v>
          </cell>
          <cell r="D2282" t="str">
            <v>1,984.00</v>
          </cell>
          <cell r="E2282" t="str">
            <v>15,593.16</v>
          </cell>
          <cell r="F2282" t="str">
            <v>Each</v>
          </cell>
          <cell r="G2282" t="str">
            <v>1,984.00</v>
          </cell>
          <cell r="H2282">
            <v>15593.16</v>
          </cell>
          <cell r="I2282">
            <v>0</v>
          </cell>
          <cell r="J2282">
            <v>0</v>
          </cell>
          <cell r="K2282">
            <v>12.92</v>
          </cell>
          <cell r="L2282" t="str">
            <v>Bags</v>
          </cell>
          <cell r="M2282">
            <v>12.92</v>
          </cell>
          <cell r="N2282" t="str">
            <v>Bags</v>
          </cell>
          <cell r="O2282">
            <v>0</v>
          </cell>
          <cell r="P2282">
            <v>0</v>
          </cell>
          <cell r="Q2282">
            <v>0</v>
          </cell>
          <cell r="R2282">
            <v>0</v>
          </cell>
          <cell r="S2282">
            <v>16.28</v>
          </cell>
          <cell r="T2282" t="str">
            <v>Kg</v>
          </cell>
          <cell r="U2282">
            <v>16.28</v>
          </cell>
          <cell r="V2282" t="str">
            <v>Kg</v>
          </cell>
          <cell r="W2282">
            <v>0</v>
          </cell>
          <cell r="X2282">
            <v>0</v>
          </cell>
          <cell r="Y2282">
            <v>0</v>
          </cell>
          <cell r="Z2282">
            <v>0</v>
          </cell>
          <cell r="AA2282">
            <v>0</v>
          </cell>
          <cell r="AB2282">
            <v>0</v>
          </cell>
          <cell r="AC2282">
            <v>0</v>
          </cell>
          <cell r="AD2282">
            <v>0</v>
          </cell>
          <cell r="AE2282">
            <v>0</v>
          </cell>
          <cell r="AF2282">
            <v>0</v>
          </cell>
          <cell r="AG2282">
            <v>0</v>
          </cell>
          <cell r="AH2282">
            <v>0</v>
          </cell>
          <cell r="AI2282">
            <v>58.400000000000006</v>
          </cell>
          <cell r="AJ2282" t="str">
            <v>Y</v>
          </cell>
        </row>
        <row r="2283">
          <cell r="A2283" t="str">
            <v>23-11</v>
          </cell>
          <cell r="B2283" t="str">
            <v>Soakage Pit (6'dia x 15' deep) complete</v>
          </cell>
          <cell r="C2283" t="str">
            <v>Each</v>
          </cell>
          <cell r="D2283" t="str">
            <v>1,984.00</v>
          </cell>
          <cell r="E2283" t="str">
            <v>14,372.05</v>
          </cell>
          <cell r="F2283" t="str">
            <v>Each</v>
          </cell>
          <cell r="G2283" t="str">
            <v>1,984.00</v>
          </cell>
          <cell r="H2283">
            <v>14372.05</v>
          </cell>
          <cell r="I2283">
            <v>0</v>
          </cell>
          <cell r="J2283">
            <v>0</v>
          </cell>
          <cell r="K2283">
            <v>1.82</v>
          </cell>
          <cell r="L2283" t="str">
            <v>Bags</v>
          </cell>
          <cell r="M2283">
            <v>1.82</v>
          </cell>
          <cell r="N2283" t="str">
            <v>Bags</v>
          </cell>
          <cell r="O2283">
            <v>0</v>
          </cell>
          <cell r="P2283">
            <v>0</v>
          </cell>
          <cell r="Q2283">
            <v>0</v>
          </cell>
          <cell r="R2283">
            <v>0</v>
          </cell>
          <cell r="S2283">
            <v>32</v>
          </cell>
          <cell r="T2283" t="str">
            <v>Kg</v>
          </cell>
          <cell r="U2283">
            <v>32</v>
          </cell>
          <cell r="V2283" t="str">
            <v>Kg</v>
          </cell>
          <cell r="W2283">
            <v>0</v>
          </cell>
          <cell r="X2283">
            <v>0</v>
          </cell>
          <cell r="Y2283">
            <v>0</v>
          </cell>
          <cell r="Z2283">
            <v>0</v>
          </cell>
          <cell r="AA2283">
            <v>0</v>
          </cell>
          <cell r="AB2283">
            <v>0</v>
          </cell>
          <cell r="AC2283">
            <v>0</v>
          </cell>
          <cell r="AD2283">
            <v>0</v>
          </cell>
          <cell r="AE2283">
            <v>0</v>
          </cell>
          <cell r="AF2283">
            <v>0</v>
          </cell>
          <cell r="AG2283">
            <v>0</v>
          </cell>
          <cell r="AH2283">
            <v>0</v>
          </cell>
          <cell r="AI2283">
            <v>67.64</v>
          </cell>
          <cell r="AJ2283" t="str">
            <v>Y</v>
          </cell>
        </row>
        <row r="2284">
          <cell r="A2284" t="str">
            <v>24-01</v>
          </cell>
          <cell r="B2284" t="str">
            <v>Mobilization of plant, equipment and camping arrangements etc &amp; demobilization after completion</v>
          </cell>
          <cell r="C2284" t="str">
            <v>Job</v>
          </cell>
          <cell r="D2284" t="str">
            <v>0.00</v>
          </cell>
          <cell r="E2284" t="str">
            <v>30,250.00</v>
          </cell>
          <cell r="F2284" t="str">
            <v>Job</v>
          </cell>
          <cell r="G2284" t="str">
            <v>0.00</v>
          </cell>
          <cell r="H2284">
            <v>30250</v>
          </cell>
          <cell r="I2284">
            <v>0</v>
          </cell>
          <cell r="J2284">
            <v>0</v>
          </cell>
          <cell r="K2284">
            <v>0</v>
          </cell>
          <cell r="L2284">
            <v>0</v>
          </cell>
          <cell r="M2284">
            <v>0</v>
          </cell>
          <cell r="N2284">
            <v>0</v>
          </cell>
          <cell r="O2284">
            <v>0</v>
          </cell>
          <cell r="P2284">
            <v>0</v>
          </cell>
          <cell r="Q2284">
            <v>0</v>
          </cell>
          <cell r="R2284">
            <v>0</v>
          </cell>
          <cell r="S2284">
            <v>0</v>
          </cell>
          <cell r="T2284">
            <v>0</v>
          </cell>
          <cell r="U2284">
            <v>0</v>
          </cell>
          <cell r="V2284">
            <v>0</v>
          </cell>
          <cell r="W2284">
            <v>0</v>
          </cell>
          <cell r="X2284">
            <v>0</v>
          </cell>
          <cell r="Y2284">
            <v>0</v>
          </cell>
          <cell r="Z2284">
            <v>0</v>
          </cell>
          <cell r="AA2284">
            <v>0</v>
          </cell>
          <cell r="AB2284">
            <v>0</v>
          </cell>
          <cell r="AC2284">
            <v>0</v>
          </cell>
          <cell r="AD2284">
            <v>0</v>
          </cell>
          <cell r="AE2284">
            <v>0</v>
          </cell>
          <cell r="AF2284">
            <v>0</v>
          </cell>
          <cell r="AG2284">
            <v>0</v>
          </cell>
          <cell r="AH2284">
            <v>0</v>
          </cell>
          <cell r="AI2284">
            <v>0</v>
          </cell>
          <cell r="AJ2284" t="str">
            <v>N</v>
          </cell>
        </row>
        <row r="2285">
          <cell r="A2285" t="str">
            <v>24-02-a-01</v>
          </cell>
          <cell r="B2285" t="str">
            <v>Tubewell boring in all soils except shingle/rock From ground upto 100' below ground : 3" i/d</v>
          </cell>
          <cell r="C2285" t="str">
            <v>Rft</v>
          </cell>
          <cell r="D2285" t="str">
            <v>74.11</v>
          </cell>
          <cell r="E2285" t="str">
            <v>136.17</v>
          </cell>
          <cell r="F2285" t="str">
            <v>m</v>
          </cell>
          <cell r="G2285" t="str">
            <v>243.15</v>
          </cell>
          <cell r="H2285">
            <v>446.76</v>
          </cell>
          <cell r="I2285">
            <v>0</v>
          </cell>
          <cell r="J2285">
            <v>0</v>
          </cell>
          <cell r="K2285">
            <v>0</v>
          </cell>
          <cell r="L2285">
            <v>0</v>
          </cell>
          <cell r="M2285">
            <v>0</v>
          </cell>
          <cell r="N2285">
            <v>0</v>
          </cell>
          <cell r="O2285">
            <v>0</v>
          </cell>
          <cell r="P2285">
            <v>0</v>
          </cell>
          <cell r="Q2285">
            <v>0</v>
          </cell>
          <cell r="R2285">
            <v>0</v>
          </cell>
          <cell r="S2285">
            <v>0</v>
          </cell>
          <cell r="T2285">
            <v>0</v>
          </cell>
          <cell r="U2285">
            <v>0</v>
          </cell>
          <cell r="V2285">
            <v>0</v>
          </cell>
          <cell r="W2285">
            <v>0</v>
          </cell>
          <cell r="X2285">
            <v>0</v>
          </cell>
          <cell r="Y2285">
            <v>0</v>
          </cell>
          <cell r="Z2285">
            <v>0</v>
          </cell>
          <cell r="AA2285">
            <v>0</v>
          </cell>
          <cell r="AB2285">
            <v>0</v>
          </cell>
          <cell r="AC2285">
            <v>0</v>
          </cell>
          <cell r="AD2285">
            <v>0</v>
          </cell>
          <cell r="AE2285">
            <v>0</v>
          </cell>
          <cell r="AF2285">
            <v>0</v>
          </cell>
          <cell r="AG2285">
            <v>0</v>
          </cell>
          <cell r="AH2285">
            <v>0</v>
          </cell>
          <cell r="AI2285">
            <v>0</v>
          </cell>
          <cell r="AJ2285" t="str">
            <v>N</v>
          </cell>
        </row>
        <row r="2286">
          <cell r="A2286" t="str">
            <v>24-02-a-02</v>
          </cell>
          <cell r="B2286" t="str">
            <v>Tubewell boring in all soils except shingle/rock From ground upto 100' below ground : 4" i/d</v>
          </cell>
          <cell r="C2286" t="str">
            <v>Rft</v>
          </cell>
          <cell r="D2286" t="str">
            <v>110.38</v>
          </cell>
          <cell r="E2286" t="str">
            <v>203.47</v>
          </cell>
          <cell r="F2286" t="str">
            <v>m</v>
          </cell>
          <cell r="G2286" t="str">
            <v>362.14</v>
          </cell>
          <cell r="H2286">
            <v>667.55</v>
          </cell>
          <cell r="I2286">
            <v>0</v>
          </cell>
          <cell r="J2286">
            <v>0</v>
          </cell>
          <cell r="K2286">
            <v>0</v>
          </cell>
          <cell r="L2286">
            <v>0</v>
          </cell>
          <cell r="M2286">
            <v>0</v>
          </cell>
          <cell r="N2286">
            <v>0</v>
          </cell>
          <cell r="O2286">
            <v>0</v>
          </cell>
          <cell r="P2286">
            <v>0</v>
          </cell>
          <cell r="Q2286">
            <v>0</v>
          </cell>
          <cell r="R2286">
            <v>0</v>
          </cell>
          <cell r="S2286">
            <v>0</v>
          </cell>
          <cell r="T2286">
            <v>0</v>
          </cell>
          <cell r="U2286">
            <v>0</v>
          </cell>
          <cell r="V2286">
            <v>0</v>
          </cell>
          <cell r="W2286">
            <v>0</v>
          </cell>
          <cell r="X2286">
            <v>0</v>
          </cell>
          <cell r="Y2286">
            <v>0</v>
          </cell>
          <cell r="Z2286">
            <v>0</v>
          </cell>
          <cell r="AA2286">
            <v>0</v>
          </cell>
          <cell r="AB2286">
            <v>0</v>
          </cell>
          <cell r="AC2286">
            <v>0</v>
          </cell>
          <cell r="AD2286">
            <v>0</v>
          </cell>
          <cell r="AE2286">
            <v>0</v>
          </cell>
          <cell r="AF2286">
            <v>0</v>
          </cell>
          <cell r="AG2286">
            <v>0</v>
          </cell>
          <cell r="AH2286">
            <v>0</v>
          </cell>
          <cell r="AI2286">
            <v>0</v>
          </cell>
          <cell r="AJ2286" t="str">
            <v>N</v>
          </cell>
        </row>
        <row r="2287">
          <cell r="A2287" t="str">
            <v>24-02-a-03</v>
          </cell>
          <cell r="B2287" t="str">
            <v>Tubewell boring in all soils except shingle/rock From ground upto 100' below ground : 5" i/d</v>
          </cell>
          <cell r="C2287" t="str">
            <v>Rft</v>
          </cell>
          <cell r="D2287" t="str">
            <v>166.39</v>
          </cell>
          <cell r="E2287" t="str">
            <v>301.38</v>
          </cell>
          <cell r="F2287" t="str">
            <v>m</v>
          </cell>
          <cell r="G2287" t="str">
            <v>545.91</v>
          </cell>
          <cell r="H2287">
            <v>988.76</v>
          </cell>
          <cell r="I2287">
            <v>0</v>
          </cell>
          <cell r="J2287">
            <v>0</v>
          </cell>
          <cell r="K2287">
            <v>0</v>
          </cell>
          <cell r="L2287">
            <v>0</v>
          </cell>
          <cell r="M2287">
            <v>0</v>
          </cell>
          <cell r="N2287">
            <v>0</v>
          </cell>
          <cell r="O2287">
            <v>0</v>
          </cell>
          <cell r="P2287">
            <v>0</v>
          </cell>
          <cell r="Q2287">
            <v>0</v>
          </cell>
          <cell r="R2287">
            <v>0</v>
          </cell>
          <cell r="S2287">
            <v>0</v>
          </cell>
          <cell r="T2287">
            <v>0</v>
          </cell>
          <cell r="U2287">
            <v>0</v>
          </cell>
          <cell r="V2287">
            <v>0</v>
          </cell>
          <cell r="W2287">
            <v>0</v>
          </cell>
          <cell r="X2287">
            <v>0</v>
          </cell>
          <cell r="Y2287">
            <v>0</v>
          </cell>
          <cell r="Z2287">
            <v>0</v>
          </cell>
          <cell r="AA2287">
            <v>0</v>
          </cell>
          <cell r="AB2287">
            <v>0</v>
          </cell>
          <cell r="AC2287">
            <v>0</v>
          </cell>
          <cell r="AD2287">
            <v>0</v>
          </cell>
          <cell r="AE2287">
            <v>0</v>
          </cell>
          <cell r="AF2287">
            <v>0</v>
          </cell>
          <cell r="AG2287">
            <v>0</v>
          </cell>
          <cell r="AH2287">
            <v>0</v>
          </cell>
          <cell r="AI2287">
            <v>0</v>
          </cell>
          <cell r="AJ2287" t="str">
            <v>N</v>
          </cell>
        </row>
        <row r="2288">
          <cell r="A2288" t="str">
            <v>24-02-a-04</v>
          </cell>
          <cell r="B2288" t="str">
            <v>Tubewell boring in all soils except shingle/rock From ground upto 100' below ground : 6" i/d</v>
          </cell>
          <cell r="C2288" t="str">
            <v>Rft</v>
          </cell>
          <cell r="D2288" t="str">
            <v>250.13</v>
          </cell>
          <cell r="E2288" t="str">
            <v>439.10</v>
          </cell>
          <cell r="F2288" t="str">
            <v>m</v>
          </cell>
          <cell r="G2288" t="str">
            <v>820.63</v>
          </cell>
          <cell r="H2288">
            <v>1440.63</v>
          </cell>
          <cell r="I2288">
            <v>0</v>
          </cell>
          <cell r="J2288">
            <v>0</v>
          </cell>
          <cell r="K2288">
            <v>0</v>
          </cell>
          <cell r="L2288">
            <v>0</v>
          </cell>
          <cell r="M2288">
            <v>0</v>
          </cell>
          <cell r="N2288">
            <v>0</v>
          </cell>
          <cell r="O2288">
            <v>0</v>
          </cell>
          <cell r="P2288">
            <v>0</v>
          </cell>
          <cell r="Q2288">
            <v>0</v>
          </cell>
          <cell r="R2288">
            <v>0</v>
          </cell>
          <cell r="S2288">
            <v>0</v>
          </cell>
          <cell r="T2288">
            <v>0</v>
          </cell>
          <cell r="U2288">
            <v>0</v>
          </cell>
          <cell r="V2288">
            <v>0</v>
          </cell>
          <cell r="W2288">
            <v>0</v>
          </cell>
          <cell r="X2288">
            <v>0</v>
          </cell>
          <cell r="Y2288">
            <v>0</v>
          </cell>
          <cell r="Z2288">
            <v>0</v>
          </cell>
          <cell r="AA2288">
            <v>0</v>
          </cell>
          <cell r="AB2288">
            <v>0</v>
          </cell>
          <cell r="AC2288">
            <v>0</v>
          </cell>
          <cell r="AD2288">
            <v>0</v>
          </cell>
          <cell r="AE2288">
            <v>0</v>
          </cell>
          <cell r="AF2288">
            <v>0</v>
          </cell>
          <cell r="AG2288">
            <v>0</v>
          </cell>
          <cell r="AH2288">
            <v>0</v>
          </cell>
          <cell r="AI2288">
            <v>0</v>
          </cell>
          <cell r="AJ2288" t="str">
            <v>N</v>
          </cell>
        </row>
        <row r="2289">
          <cell r="A2289" t="str">
            <v>24-02-a-05</v>
          </cell>
          <cell r="B2289" t="str">
            <v>Tubewell boring in all soils except shingle/rock From ground upto 100' below ground : 8" i/d</v>
          </cell>
          <cell r="C2289" t="str">
            <v>Rft</v>
          </cell>
          <cell r="D2289" t="str">
            <v>375.20</v>
          </cell>
          <cell r="E2289" t="str">
            <v>630.31</v>
          </cell>
          <cell r="F2289" t="str">
            <v>m</v>
          </cell>
          <cell r="G2289" t="str">
            <v>1,230.96</v>
          </cell>
          <cell r="H2289">
            <v>2067.96</v>
          </cell>
          <cell r="I2289">
            <v>0</v>
          </cell>
          <cell r="J2289">
            <v>0</v>
          </cell>
          <cell r="K2289">
            <v>0</v>
          </cell>
          <cell r="L2289">
            <v>0</v>
          </cell>
          <cell r="M2289">
            <v>0</v>
          </cell>
          <cell r="N2289">
            <v>0</v>
          </cell>
          <cell r="O2289">
            <v>0</v>
          </cell>
          <cell r="P2289">
            <v>0</v>
          </cell>
          <cell r="Q2289">
            <v>0</v>
          </cell>
          <cell r="R2289">
            <v>0</v>
          </cell>
          <cell r="S2289">
            <v>0</v>
          </cell>
          <cell r="T2289">
            <v>0</v>
          </cell>
          <cell r="U2289">
            <v>0</v>
          </cell>
          <cell r="V2289">
            <v>0</v>
          </cell>
          <cell r="W2289">
            <v>0</v>
          </cell>
          <cell r="X2289">
            <v>0</v>
          </cell>
          <cell r="Y2289">
            <v>0</v>
          </cell>
          <cell r="Z2289">
            <v>0</v>
          </cell>
          <cell r="AA2289">
            <v>0</v>
          </cell>
          <cell r="AB2289">
            <v>0</v>
          </cell>
          <cell r="AC2289">
            <v>0</v>
          </cell>
          <cell r="AD2289">
            <v>0</v>
          </cell>
          <cell r="AE2289">
            <v>0</v>
          </cell>
          <cell r="AF2289">
            <v>0</v>
          </cell>
          <cell r="AG2289">
            <v>0</v>
          </cell>
          <cell r="AH2289">
            <v>0</v>
          </cell>
          <cell r="AI2289">
            <v>0</v>
          </cell>
          <cell r="AJ2289" t="str">
            <v>N</v>
          </cell>
        </row>
        <row r="2290">
          <cell r="A2290" t="str">
            <v>24-02-a-06</v>
          </cell>
          <cell r="B2290" t="str">
            <v>Tubewell boring in all soils except shingle/rock From ground upto 100' below ground : 10" i/d</v>
          </cell>
          <cell r="C2290" t="str">
            <v>Rft</v>
          </cell>
          <cell r="D2290" t="str">
            <v>562.79</v>
          </cell>
          <cell r="E2290" t="str">
            <v>881.69</v>
          </cell>
          <cell r="F2290" t="str">
            <v>m</v>
          </cell>
          <cell r="G2290" t="str">
            <v>1,846.43</v>
          </cell>
          <cell r="H2290">
            <v>2892.68</v>
          </cell>
          <cell r="I2290">
            <v>0</v>
          </cell>
          <cell r="J2290">
            <v>0</v>
          </cell>
          <cell r="K2290">
            <v>0</v>
          </cell>
          <cell r="L2290">
            <v>0</v>
          </cell>
          <cell r="M2290">
            <v>0</v>
          </cell>
          <cell r="N2290">
            <v>0</v>
          </cell>
          <cell r="O2290">
            <v>0</v>
          </cell>
          <cell r="P2290">
            <v>0</v>
          </cell>
          <cell r="Q2290">
            <v>0</v>
          </cell>
          <cell r="R2290">
            <v>0</v>
          </cell>
          <cell r="S2290">
            <v>0</v>
          </cell>
          <cell r="T2290">
            <v>0</v>
          </cell>
          <cell r="U2290">
            <v>0</v>
          </cell>
          <cell r="V2290">
            <v>0</v>
          </cell>
          <cell r="W2290">
            <v>0</v>
          </cell>
          <cell r="X2290">
            <v>0</v>
          </cell>
          <cell r="Y2290">
            <v>0</v>
          </cell>
          <cell r="Z2290">
            <v>0</v>
          </cell>
          <cell r="AA2290">
            <v>0</v>
          </cell>
          <cell r="AB2290">
            <v>0</v>
          </cell>
          <cell r="AC2290">
            <v>0</v>
          </cell>
          <cell r="AD2290">
            <v>0</v>
          </cell>
          <cell r="AE2290">
            <v>0</v>
          </cell>
          <cell r="AF2290">
            <v>0</v>
          </cell>
          <cell r="AG2290">
            <v>0</v>
          </cell>
          <cell r="AH2290">
            <v>0</v>
          </cell>
          <cell r="AI2290">
            <v>0</v>
          </cell>
          <cell r="AJ2290" t="str">
            <v>N</v>
          </cell>
        </row>
        <row r="2291">
          <cell r="A2291" t="str">
            <v>24-02-a-07</v>
          </cell>
          <cell r="B2291" t="str">
            <v>Tubewell boring in all soils except shingle/rock From ground upto 100' below ground : 12" i/d</v>
          </cell>
          <cell r="C2291" t="str">
            <v>Rft</v>
          </cell>
          <cell r="D2291" t="str">
            <v>703.49</v>
          </cell>
          <cell r="E2291" t="str">
            <v>1,086.17</v>
          </cell>
          <cell r="F2291" t="str">
            <v>m</v>
          </cell>
          <cell r="G2291" t="str">
            <v>2,308.05</v>
          </cell>
          <cell r="H2291">
            <v>3563.54</v>
          </cell>
          <cell r="I2291">
            <v>0</v>
          </cell>
          <cell r="J2291">
            <v>0</v>
          </cell>
          <cell r="K2291">
            <v>0</v>
          </cell>
          <cell r="L2291">
            <v>0</v>
          </cell>
          <cell r="M2291">
            <v>0</v>
          </cell>
          <cell r="N2291">
            <v>0</v>
          </cell>
          <cell r="O2291">
            <v>0</v>
          </cell>
          <cell r="P2291">
            <v>0</v>
          </cell>
          <cell r="Q2291">
            <v>0</v>
          </cell>
          <cell r="R2291">
            <v>0</v>
          </cell>
          <cell r="S2291">
            <v>0</v>
          </cell>
          <cell r="T2291">
            <v>0</v>
          </cell>
          <cell r="U2291">
            <v>0</v>
          </cell>
          <cell r="V2291">
            <v>0</v>
          </cell>
          <cell r="W2291">
            <v>0</v>
          </cell>
          <cell r="X2291">
            <v>0</v>
          </cell>
          <cell r="Y2291">
            <v>0</v>
          </cell>
          <cell r="Z2291">
            <v>0</v>
          </cell>
          <cell r="AA2291">
            <v>0</v>
          </cell>
          <cell r="AB2291">
            <v>0</v>
          </cell>
          <cell r="AC2291">
            <v>0</v>
          </cell>
          <cell r="AD2291">
            <v>0</v>
          </cell>
          <cell r="AE2291">
            <v>0</v>
          </cell>
          <cell r="AF2291">
            <v>0</v>
          </cell>
          <cell r="AG2291">
            <v>0</v>
          </cell>
          <cell r="AH2291">
            <v>0</v>
          </cell>
          <cell r="AI2291">
            <v>0</v>
          </cell>
          <cell r="AJ2291" t="str">
            <v>N</v>
          </cell>
        </row>
        <row r="2292">
          <cell r="A2292" t="str">
            <v>24-02-a-08</v>
          </cell>
          <cell r="B2292" t="str">
            <v>Tubewell boring in all soils except shingle/rock From ground upto 100' below ground : 15" i/d</v>
          </cell>
          <cell r="C2292" t="str">
            <v>Rft</v>
          </cell>
          <cell r="D2292" t="str">
            <v>879.38</v>
          </cell>
          <cell r="E2292" t="str">
            <v>1,319.45</v>
          </cell>
          <cell r="F2292" t="str">
            <v>m</v>
          </cell>
          <cell r="G2292" t="str">
            <v>2,885.10</v>
          </cell>
          <cell r="H2292">
            <v>4328.92</v>
          </cell>
          <cell r="I2292">
            <v>0</v>
          </cell>
          <cell r="J2292">
            <v>0</v>
          </cell>
          <cell r="K2292">
            <v>0</v>
          </cell>
          <cell r="L2292">
            <v>0</v>
          </cell>
          <cell r="M2292">
            <v>0</v>
          </cell>
          <cell r="N2292">
            <v>0</v>
          </cell>
          <cell r="O2292">
            <v>0</v>
          </cell>
          <cell r="P2292">
            <v>0</v>
          </cell>
          <cell r="Q2292">
            <v>0</v>
          </cell>
          <cell r="R2292">
            <v>0</v>
          </cell>
          <cell r="S2292">
            <v>0</v>
          </cell>
          <cell r="T2292">
            <v>0</v>
          </cell>
          <cell r="U2292">
            <v>0</v>
          </cell>
          <cell r="V2292">
            <v>0</v>
          </cell>
          <cell r="W2292">
            <v>0</v>
          </cell>
          <cell r="X2292">
            <v>0</v>
          </cell>
          <cell r="Y2292">
            <v>0</v>
          </cell>
          <cell r="Z2292">
            <v>0</v>
          </cell>
          <cell r="AA2292">
            <v>0</v>
          </cell>
          <cell r="AB2292">
            <v>0</v>
          </cell>
          <cell r="AC2292">
            <v>0</v>
          </cell>
          <cell r="AD2292">
            <v>0</v>
          </cell>
          <cell r="AE2292">
            <v>0</v>
          </cell>
          <cell r="AF2292">
            <v>0</v>
          </cell>
          <cell r="AG2292">
            <v>0</v>
          </cell>
          <cell r="AH2292">
            <v>0</v>
          </cell>
          <cell r="AI2292">
            <v>0</v>
          </cell>
          <cell r="AJ2292" t="str">
            <v>N</v>
          </cell>
        </row>
        <row r="2293">
          <cell r="A2293" t="str">
            <v>24-02-a-09</v>
          </cell>
          <cell r="B2293" t="str">
            <v>Tubewell boring in all soils except shingle/rock From ground upto 100' below ground : 18" i/d</v>
          </cell>
          <cell r="C2293" t="str">
            <v>Rft</v>
          </cell>
          <cell r="D2293" t="str">
            <v>1,099.23</v>
          </cell>
          <cell r="E2293" t="str">
            <v>1,583.31</v>
          </cell>
          <cell r="F2293" t="str">
            <v>m</v>
          </cell>
          <cell r="G2293" t="str">
            <v>3,606.39</v>
          </cell>
          <cell r="H2293">
            <v>5194.6000000000004</v>
          </cell>
          <cell r="I2293">
            <v>0</v>
          </cell>
          <cell r="J2293">
            <v>0</v>
          </cell>
          <cell r="K2293">
            <v>0</v>
          </cell>
          <cell r="L2293">
            <v>0</v>
          </cell>
          <cell r="M2293">
            <v>0</v>
          </cell>
          <cell r="N2293">
            <v>0</v>
          </cell>
          <cell r="O2293">
            <v>0</v>
          </cell>
          <cell r="P2293">
            <v>0</v>
          </cell>
          <cell r="Q2293">
            <v>0</v>
          </cell>
          <cell r="R2293">
            <v>0</v>
          </cell>
          <cell r="S2293">
            <v>0</v>
          </cell>
          <cell r="T2293">
            <v>0</v>
          </cell>
          <cell r="U2293">
            <v>0</v>
          </cell>
          <cell r="V2293">
            <v>0</v>
          </cell>
          <cell r="W2293">
            <v>0</v>
          </cell>
          <cell r="X2293">
            <v>0</v>
          </cell>
          <cell r="Y2293">
            <v>0</v>
          </cell>
          <cell r="Z2293">
            <v>0</v>
          </cell>
          <cell r="AA2293">
            <v>0</v>
          </cell>
          <cell r="AB2293">
            <v>0</v>
          </cell>
          <cell r="AC2293">
            <v>0</v>
          </cell>
          <cell r="AD2293">
            <v>0</v>
          </cell>
          <cell r="AE2293">
            <v>0</v>
          </cell>
          <cell r="AF2293">
            <v>0</v>
          </cell>
          <cell r="AG2293">
            <v>0</v>
          </cell>
          <cell r="AH2293">
            <v>0</v>
          </cell>
          <cell r="AI2293">
            <v>0</v>
          </cell>
          <cell r="AJ2293" t="str">
            <v>N</v>
          </cell>
        </row>
        <row r="2294">
          <cell r="A2294" t="str">
            <v>24-02-b-01</v>
          </cell>
          <cell r="B2294" t="str">
            <v>Tubewell boring in all soils except shingle/rock From 100' to 200' below ground : 5" i/d</v>
          </cell>
          <cell r="C2294" t="str">
            <v>Rft</v>
          </cell>
          <cell r="D2294" t="str">
            <v>283.48</v>
          </cell>
          <cell r="E2294" t="str">
            <v>512.95</v>
          </cell>
          <cell r="F2294" t="str">
            <v>m</v>
          </cell>
          <cell r="G2294" t="str">
            <v>930.06</v>
          </cell>
          <cell r="H2294">
            <v>1682.92</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cell r="AF2294">
            <v>0</v>
          </cell>
          <cell r="AG2294">
            <v>0</v>
          </cell>
          <cell r="AH2294">
            <v>0</v>
          </cell>
          <cell r="AI2294">
            <v>0</v>
          </cell>
          <cell r="AJ2294" t="str">
            <v>N</v>
          </cell>
        </row>
        <row r="2295">
          <cell r="A2295" t="str">
            <v>24-02-b-02</v>
          </cell>
          <cell r="B2295" t="str">
            <v>Tubewell boring in all soils except shingle/rock From 100' to 200' below ground : 6" i/d</v>
          </cell>
          <cell r="C2295" t="str">
            <v>Rft</v>
          </cell>
          <cell r="D2295" t="str">
            <v>400.21</v>
          </cell>
          <cell r="E2295" t="str">
            <v>826.69</v>
          </cell>
          <cell r="F2295" t="str">
            <v>m</v>
          </cell>
          <cell r="G2295" t="str">
            <v>1,313.03</v>
          </cell>
          <cell r="H2295">
            <v>2712.25</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cell r="AF2295">
            <v>0</v>
          </cell>
          <cell r="AG2295">
            <v>0</v>
          </cell>
          <cell r="AH2295">
            <v>0</v>
          </cell>
          <cell r="AI2295">
            <v>0</v>
          </cell>
          <cell r="AJ2295" t="str">
            <v>N</v>
          </cell>
        </row>
        <row r="2296">
          <cell r="A2296" t="str">
            <v>24-02-b-03</v>
          </cell>
          <cell r="B2296" t="str">
            <v>Tubewell boring in all soils except shingle/rock From 100' to 200' below ground : 8" i/d</v>
          </cell>
          <cell r="C2296" t="str">
            <v>Rft</v>
          </cell>
          <cell r="D2296" t="str">
            <v>487.76</v>
          </cell>
          <cell r="E2296" t="str">
            <v>819.41</v>
          </cell>
          <cell r="F2296" t="str">
            <v>m</v>
          </cell>
          <cell r="G2296" t="str">
            <v>1,600.25</v>
          </cell>
          <cell r="H2296">
            <v>2688.34</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cell r="AF2296">
            <v>0</v>
          </cell>
          <cell r="AG2296">
            <v>0</v>
          </cell>
          <cell r="AH2296">
            <v>0</v>
          </cell>
          <cell r="AI2296">
            <v>0</v>
          </cell>
          <cell r="AJ2296" t="str">
            <v>N</v>
          </cell>
        </row>
        <row r="2297">
          <cell r="A2297" t="str">
            <v>24-02-b-04</v>
          </cell>
          <cell r="B2297" t="str">
            <v>Tubewell boring in all soils except shingle/rock From 100' to 200' below ground : 10" i/d</v>
          </cell>
          <cell r="C2297" t="str">
            <v>Rft</v>
          </cell>
          <cell r="D2297" t="str">
            <v>531.69</v>
          </cell>
          <cell r="E2297" t="str">
            <v>914.37</v>
          </cell>
          <cell r="F2297" t="str">
            <v>m</v>
          </cell>
          <cell r="G2297" t="str">
            <v>1,744.40</v>
          </cell>
          <cell r="H2297">
            <v>2999.89</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cell r="AF2297">
            <v>0</v>
          </cell>
          <cell r="AG2297">
            <v>0</v>
          </cell>
          <cell r="AH2297">
            <v>0</v>
          </cell>
          <cell r="AI2297">
            <v>0</v>
          </cell>
          <cell r="AJ2297" t="str">
            <v>N</v>
          </cell>
        </row>
        <row r="2298">
          <cell r="A2298" t="str">
            <v>24-02-b-05</v>
          </cell>
          <cell r="B2298" t="str">
            <v>Tubewell boring in all soils except shingle/rock From 100' to 200' below ground : 12" i/d</v>
          </cell>
          <cell r="C2298" t="str">
            <v>Rft</v>
          </cell>
          <cell r="D2298" t="str">
            <v>744.42</v>
          </cell>
          <cell r="E2298" t="str">
            <v>1,184.49</v>
          </cell>
          <cell r="F2298" t="str">
            <v>m</v>
          </cell>
          <cell r="G2298" t="str">
            <v>2,442.32</v>
          </cell>
          <cell r="H2298">
            <v>3886.14</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cell r="AF2298">
            <v>0</v>
          </cell>
          <cell r="AG2298">
            <v>0</v>
          </cell>
          <cell r="AH2298">
            <v>0</v>
          </cell>
          <cell r="AI2298">
            <v>0</v>
          </cell>
          <cell r="AJ2298" t="str">
            <v>N</v>
          </cell>
        </row>
        <row r="2299">
          <cell r="A2299" t="str">
            <v>24-02-b-06</v>
          </cell>
          <cell r="B2299" t="str">
            <v>Tubewell boring in all soils except shingle/rock From 100' to 200' below ground : 15" i/d</v>
          </cell>
          <cell r="C2299" t="str">
            <v>Rft</v>
          </cell>
          <cell r="D2299" t="str">
            <v>1,011.27</v>
          </cell>
          <cell r="E2299" t="str">
            <v>1,517.36</v>
          </cell>
          <cell r="F2299" t="str">
            <v>m</v>
          </cell>
          <cell r="G2299" t="str">
            <v>3,317.81</v>
          </cell>
          <cell r="H2299">
            <v>4978.2</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cell r="AF2299">
            <v>0</v>
          </cell>
          <cell r="AG2299">
            <v>0</v>
          </cell>
          <cell r="AH2299">
            <v>0</v>
          </cell>
          <cell r="AI2299">
            <v>0</v>
          </cell>
          <cell r="AJ2299" t="str">
            <v>N</v>
          </cell>
        </row>
        <row r="2300">
          <cell r="A2300" t="str">
            <v>24-02-b-07</v>
          </cell>
          <cell r="B2300" t="str">
            <v>Tubewell boring in all soils except shingle/rock From 100' to 200' below ground : 18" i/d</v>
          </cell>
          <cell r="C2300" t="str">
            <v>Rft</v>
          </cell>
          <cell r="D2300" t="str">
            <v>1,264.08</v>
          </cell>
          <cell r="E2300" t="str">
            <v>1,820.78</v>
          </cell>
          <cell r="F2300" t="str">
            <v>m</v>
          </cell>
          <cell r="G2300" t="str">
            <v>4,147.25</v>
          </cell>
          <cell r="H2300">
            <v>5973.69</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cell r="AF2300">
            <v>0</v>
          </cell>
          <cell r="AG2300">
            <v>0</v>
          </cell>
          <cell r="AH2300">
            <v>0</v>
          </cell>
          <cell r="AI2300">
            <v>0</v>
          </cell>
          <cell r="AJ2300" t="str">
            <v>N</v>
          </cell>
        </row>
        <row r="2301">
          <cell r="A2301" t="str">
            <v>24-02-c-01</v>
          </cell>
          <cell r="B2301" t="str">
            <v>Tubewell boring in all soils except shingle/rock From 200' to 300' below ground : 5" i/d</v>
          </cell>
          <cell r="C2301" t="str">
            <v>Rft</v>
          </cell>
          <cell r="D2301" t="str">
            <v>382.77</v>
          </cell>
          <cell r="E2301" t="str">
            <v>692.55</v>
          </cell>
          <cell r="F2301" t="str">
            <v>m</v>
          </cell>
          <cell r="G2301" t="str">
            <v>1,255.81</v>
          </cell>
          <cell r="H2301">
            <v>2272.16</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cell r="AF2301">
            <v>0</v>
          </cell>
          <cell r="AG2301">
            <v>0</v>
          </cell>
          <cell r="AH2301">
            <v>0</v>
          </cell>
          <cell r="AI2301">
            <v>0</v>
          </cell>
          <cell r="AJ2301" t="str">
            <v>N</v>
          </cell>
        </row>
        <row r="2302">
          <cell r="A2302" t="str">
            <v>24-02-c-02</v>
          </cell>
          <cell r="B2302" t="str">
            <v>Tubewell boring in all soils except shingle/rock From 200' to 300' below ground : 6" i/d</v>
          </cell>
          <cell r="C2302" t="str">
            <v>Rft</v>
          </cell>
          <cell r="D2302" t="str">
            <v>500.34</v>
          </cell>
          <cell r="E2302" t="str">
            <v>878.29</v>
          </cell>
          <cell r="F2302" t="str">
            <v>m</v>
          </cell>
          <cell r="G2302" t="str">
            <v>1,641.54</v>
          </cell>
          <cell r="H2302">
            <v>2881.53</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cell r="AF2302">
            <v>0</v>
          </cell>
          <cell r="AG2302">
            <v>0</v>
          </cell>
          <cell r="AH2302">
            <v>0</v>
          </cell>
          <cell r="AI2302">
            <v>0</v>
          </cell>
          <cell r="AJ2302" t="str">
            <v>N</v>
          </cell>
        </row>
        <row r="2303">
          <cell r="A2303" t="str">
            <v>24-02-c-03</v>
          </cell>
          <cell r="B2303" t="str">
            <v>Tubewell boring in all soils except shingle/rock From 200' to 300' below ground : 8" i/d</v>
          </cell>
          <cell r="C2303" t="str">
            <v>Rft</v>
          </cell>
          <cell r="D2303" t="str">
            <v>477.56</v>
          </cell>
          <cell r="E2303" t="str">
            <v>892.12</v>
          </cell>
          <cell r="F2303" t="str">
            <v>m</v>
          </cell>
          <cell r="G2303" t="str">
            <v>1,566.78</v>
          </cell>
          <cell r="H2303">
            <v>2926.9</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cell r="AF2303">
            <v>0</v>
          </cell>
          <cell r="AG2303">
            <v>0</v>
          </cell>
          <cell r="AH2303">
            <v>0</v>
          </cell>
          <cell r="AI2303">
            <v>0</v>
          </cell>
          <cell r="AJ2303" t="str">
            <v>N</v>
          </cell>
        </row>
        <row r="2304">
          <cell r="A2304" t="str">
            <v>24-02-c-04</v>
          </cell>
          <cell r="B2304" t="str">
            <v>Tubewell boring in all soils except shingle/rock From 200' to 300' below ground : 10" i/d</v>
          </cell>
          <cell r="C2304" t="str">
            <v>Rft</v>
          </cell>
          <cell r="D2304" t="str">
            <v>810.42</v>
          </cell>
          <cell r="E2304" t="str">
            <v>1,269.63</v>
          </cell>
          <cell r="F2304" t="str">
            <v>m</v>
          </cell>
          <cell r="G2304" t="str">
            <v>2,658.87</v>
          </cell>
          <cell r="H2304">
            <v>4165.46</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cell r="AF2304">
            <v>0</v>
          </cell>
          <cell r="AG2304">
            <v>0</v>
          </cell>
          <cell r="AH2304">
            <v>0</v>
          </cell>
          <cell r="AI2304">
            <v>0</v>
          </cell>
          <cell r="AJ2304" t="str">
            <v>N</v>
          </cell>
        </row>
        <row r="2305">
          <cell r="A2305" t="str">
            <v>24-02-c-05</v>
          </cell>
          <cell r="B2305" t="str">
            <v>Tubewell boring in all soils except shingle/rock From 200' to 300' below ground : 12" i/d</v>
          </cell>
          <cell r="C2305" t="str">
            <v>Rft</v>
          </cell>
          <cell r="D2305" t="str">
            <v>970.82</v>
          </cell>
          <cell r="E2305" t="str">
            <v>1,498.91</v>
          </cell>
          <cell r="F2305" t="str">
            <v>m</v>
          </cell>
          <cell r="G2305" t="str">
            <v>3,185.09</v>
          </cell>
          <cell r="H2305">
            <v>4917.68</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cell r="AF2305">
            <v>0</v>
          </cell>
          <cell r="AG2305">
            <v>0</v>
          </cell>
          <cell r="AH2305">
            <v>0</v>
          </cell>
          <cell r="AI2305">
            <v>0</v>
          </cell>
          <cell r="AJ2305" t="str">
            <v>N</v>
          </cell>
        </row>
        <row r="2306">
          <cell r="A2306" t="str">
            <v>24-02-c-06</v>
          </cell>
          <cell r="B2306" t="str">
            <v>Tubewell boring in all soils except shingle/rock From 200' to 300' below ground : 15" i/d</v>
          </cell>
          <cell r="C2306" t="str">
            <v>Rft</v>
          </cell>
          <cell r="D2306" t="str">
            <v>1,112.39</v>
          </cell>
          <cell r="E2306" t="str">
            <v>1,669.09</v>
          </cell>
          <cell r="F2306" t="str">
            <v>m</v>
          </cell>
          <cell r="G2306" t="str">
            <v>3,649.58</v>
          </cell>
          <cell r="H2306">
            <v>5476.02</v>
          </cell>
          <cell r="I2306">
            <v>0</v>
          </cell>
          <cell r="J2306">
            <v>0</v>
          </cell>
          <cell r="K2306">
            <v>0</v>
          </cell>
          <cell r="L2306">
            <v>0</v>
          </cell>
          <cell r="M2306">
            <v>0</v>
          </cell>
          <cell r="N2306">
            <v>0</v>
          </cell>
          <cell r="O2306">
            <v>0</v>
          </cell>
          <cell r="P2306">
            <v>0</v>
          </cell>
          <cell r="Q2306">
            <v>0</v>
          </cell>
          <cell r="R2306">
            <v>0</v>
          </cell>
          <cell r="S2306">
            <v>0</v>
          </cell>
          <cell r="T2306">
            <v>0</v>
          </cell>
          <cell r="U2306">
            <v>0</v>
          </cell>
          <cell r="V2306">
            <v>0</v>
          </cell>
          <cell r="W2306">
            <v>0</v>
          </cell>
          <cell r="X2306">
            <v>0</v>
          </cell>
          <cell r="Y2306">
            <v>0</v>
          </cell>
          <cell r="Z2306">
            <v>0</v>
          </cell>
          <cell r="AA2306">
            <v>0</v>
          </cell>
          <cell r="AB2306">
            <v>0</v>
          </cell>
          <cell r="AC2306">
            <v>0</v>
          </cell>
          <cell r="AD2306">
            <v>0</v>
          </cell>
          <cell r="AE2306">
            <v>0</v>
          </cell>
          <cell r="AF2306">
            <v>0</v>
          </cell>
          <cell r="AG2306">
            <v>0</v>
          </cell>
          <cell r="AH2306">
            <v>0</v>
          </cell>
          <cell r="AI2306">
            <v>0</v>
          </cell>
          <cell r="AJ2306" t="str">
            <v>N</v>
          </cell>
        </row>
        <row r="2307">
          <cell r="A2307" t="str">
            <v>24-02-c-07</v>
          </cell>
          <cell r="B2307" t="str">
            <v>Tubewell boring in all soils except shingle/rock From 200' to 300' below ground : 18" i/d</v>
          </cell>
          <cell r="C2307" t="str">
            <v>Rft</v>
          </cell>
          <cell r="D2307" t="str">
            <v>1,392.53</v>
          </cell>
          <cell r="E2307" t="str">
            <v>2,004.90</v>
          </cell>
          <cell r="F2307" t="str">
            <v>m</v>
          </cell>
          <cell r="G2307" t="str">
            <v>4,568.67</v>
          </cell>
          <cell r="H2307">
            <v>6577.75</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cell r="AF2307">
            <v>0</v>
          </cell>
          <cell r="AG2307">
            <v>0</v>
          </cell>
          <cell r="AH2307">
            <v>0</v>
          </cell>
          <cell r="AI2307">
            <v>0</v>
          </cell>
          <cell r="AJ2307" t="str">
            <v>N</v>
          </cell>
        </row>
        <row r="2308">
          <cell r="A2308" t="str">
            <v>24-02-d-01</v>
          </cell>
          <cell r="B2308" t="str">
            <v>Tubewell boring in all soils except shingle/rock From 300' to 400' below ground : 8" i/d</v>
          </cell>
          <cell r="C2308" t="str">
            <v>Rft</v>
          </cell>
          <cell r="D2308" t="str">
            <v>731.63</v>
          </cell>
          <cell r="E2308" t="str">
            <v>1,229.11</v>
          </cell>
          <cell r="F2308" t="str">
            <v>m</v>
          </cell>
          <cell r="G2308" t="str">
            <v>2,400.36</v>
          </cell>
          <cell r="H2308">
            <v>4032.5</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cell r="AF2308">
            <v>0</v>
          </cell>
          <cell r="AG2308">
            <v>0</v>
          </cell>
          <cell r="AH2308">
            <v>0</v>
          </cell>
          <cell r="AI2308">
            <v>0</v>
          </cell>
          <cell r="AJ2308" t="str">
            <v>N</v>
          </cell>
        </row>
        <row r="2309">
          <cell r="A2309" t="str">
            <v>24-02-d-02</v>
          </cell>
          <cell r="B2309" t="str">
            <v>Tubewell boring in all soils except shingle/rock From 300' to 400' below ground : 10" i/d</v>
          </cell>
          <cell r="C2309" t="str">
            <v>Rft</v>
          </cell>
          <cell r="D2309" t="str">
            <v>972.51</v>
          </cell>
          <cell r="E2309" t="str">
            <v>1,523.56</v>
          </cell>
          <cell r="F2309" t="str">
            <v>m</v>
          </cell>
          <cell r="G2309" t="str">
            <v>3,190.63</v>
          </cell>
          <cell r="H2309">
            <v>4998.55</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cell r="AF2309">
            <v>0</v>
          </cell>
          <cell r="AG2309">
            <v>0</v>
          </cell>
          <cell r="AH2309">
            <v>0</v>
          </cell>
          <cell r="AI2309">
            <v>0</v>
          </cell>
          <cell r="AJ2309" t="str">
            <v>N</v>
          </cell>
        </row>
        <row r="2310">
          <cell r="A2310" t="str">
            <v>24-02-d-03</v>
          </cell>
          <cell r="B2310" t="str">
            <v>Tubewell boring in all soils except shingle/rock From 300' to 400' below ground : 12" i/d</v>
          </cell>
          <cell r="C2310" t="str">
            <v>Rft</v>
          </cell>
          <cell r="D2310" t="str">
            <v>1,164.98</v>
          </cell>
          <cell r="E2310" t="str">
            <v>1,798.69</v>
          </cell>
          <cell r="F2310" t="str">
            <v>m</v>
          </cell>
          <cell r="G2310" t="str">
            <v>3,822.11</v>
          </cell>
          <cell r="H2310">
            <v>5901.21</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cell r="AF2310">
            <v>0</v>
          </cell>
          <cell r="AG2310">
            <v>0</v>
          </cell>
          <cell r="AH2310">
            <v>0</v>
          </cell>
          <cell r="AI2310">
            <v>0</v>
          </cell>
          <cell r="AJ2310" t="str">
            <v>N</v>
          </cell>
        </row>
        <row r="2311">
          <cell r="A2311" t="str">
            <v>24-02-d-04</v>
          </cell>
          <cell r="B2311" t="str">
            <v>Tubewell boring in all soils except shingle/rock From 300' to 400' below ground : 15" i/d</v>
          </cell>
          <cell r="C2311" t="str">
            <v>Rft</v>
          </cell>
          <cell r="D2311" t="str">
            <v>1,335.48</v>
          </cell>
          <cell r="E2311" t="str">
            <v>2,003.52</v>
          </cell>
          <cell r="F2311" t="str">
            <v>m</v>
          </cell>
          <cell r="G2311" t="str">
            <v>4,381.51</v>
          </cell>
          <cell r="H2311">
            <v>6573.23</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cell r="AF2311">
            <v>0</v>
          </cell>
          <cell r="AG2311">
            <v>0</v>
          </cell>
          <cell r="AH2311">
            <v>0</v>
          </cell>
          <cell r="AI2311">
            <v>0</v>
          </cell>
          <cell r="AJ2311" t="str">
            <v>N</v>
          </cell>
        </row>
        <row r="2312">
          <cell r="A2312" t="str">
            <v>24-02-d-05</v>
          </cell>
          <cell r="B2312" t="str">
            <v>Tubewell boring in all soils except shingle/rock From 300' to 400' below ground : 18" i/d</v>
          </cell>
          <cell r="C2312" t="str">
            <v>Rft</v>
          </cell>
          <cell r="D2312" t="str">
            <v>1,668.59</v>
          </cell>
          <cell r="E2312" t="str">
            <v>2,403.43</v>
          </cell>
          <cell r="F2312" t="str">
            <v>m</v>
          </cell>
          <cell r="G2312" t="str">
            <v>5,474.38</v>
          </cell>
          <cell r="H2312">
            <v>7885.27</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cell r="AF2312">
            <v>0</v>
          </cell>
          <cell r="AG2312">
            <v>0</v>
          </cell>
          <cell r="AH2312">
            <v>0</v>
          </cell>
          <cell r="AI2312">
            <v>0</v>
          </cell>
          <cell r="AJ2312" t="str">
            <v>N</v>
          </cell>
        </row>
        <row r="2313">
          <cell r="A2313" t="str">
            <v>24-03-a-01</v>
          </cell>
          <cell r="B2313" t="str">
            <v>Rotary drilling except in shingle, gravel &amp; rock From ground to 250' below ground : 5"-18" i/d</v>
          </cell>
          <cell r="C2313" t="str">
            <v>Rft</v>
          </cell>
          <cell r="D2313" t="str">
            <v>0.00</v>
          </cell>
          <cell r="E2313" t="str">
            <v>1,084.64</v>
          </cell>
          <cell r="F2313" t="str">
            <v>m</v>
          </cell>
          <cell r="G2313" t="str">
            <v>0.00</v>
          </cell>
          <cell r="H2313">
            <v>3558.54</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cell r="AF2313">
            <v>0</v>
          </cell>
          <cell r="AG2313">
            <v>0</v>
          </cell>
          <cell r="AH2313">
            <v>0</v>
          </cell>
          <cell r="AI2313">
            <v>0</v>
          </cell>
          <cell r="AJ2313" t="str">
            <v>N</v>
          </cell>
        </row>
        <row r="2314">
          <cell r="A2314" t="str">
            <v>24-03-a-02</v>
          </cell>
          <cell r="B2314" t="str">
            <v>Rotary drilling except in shingle, gravel &amp; rock From ground to 250' below ground : 20"-26" i/d</v>
          </cell>
          <cell r="C2314" t="str">
            <v>Rft</v>
          </cell>
          <cell r="D2314" t="str">
            <v>0.00</v>
          </cell>
          <cell r="E2314" t="str">
            <v>1,306.80</v>
          </cell>
          <cell r="F2314" t="str">
            <v>m</v>
          </cell>
          <cell r="G2314" t="str">
            <v>0.00</v>
          </cell>
          <cell r="H2314">
            <v>4287.3999999999996</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cell r="AF2314">
            <v>0</v>
          </cell>
          <cell r="AG2314">
            <v>0</v>
          </cell>
          <cell r="AH2314">
            <v>0</v>
          </cell>
          <cell r="AI2314">
            <v>0</v>
          </cell>
          <cell r="AJ2314" t="str">
            <v>N</v>
          </cell>
        </row>
        <row r="2315">
          <cell r="A2315" t="str">
            <v>24-03-b-01</v>
          </cell>
          <cell r="B2315" t="str">
            <v>Rotary drilling except in shingle, gravel &amp; rock Exceeding 250' below ground : 5"-18" i/d</v>
          </cell>
          <cell r="C2315" t="str">
            <v>Rft</v>
          </cell>
          <cell r="D2315" t="str">
            <v>0.00</v>
          </cell>
          <cell r="E2315" t="str">
            <v>1,355.81</v>
          </cell>
          <cell r="F2315" t="str">
            <v>m</v>
          </cell>
          <cell r="G2315" t="str">
            <v>0.00</v>
          </cell>
          <cell r="H2315">
            <v>4448.18</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cell r="AF2315">
            <v>0</v>
          </cell>
          <cell r="AG2315">
            <v>0</v>
          </cell>
          <cell r="AH2315">
            <v>0</v>
          </cell>
          <cell r="AI2315">
            <v>0</v>
          </cell>
          <cell r="AJ2315" t="str">
            <v>N</v>
          </cell>
        </row>
        <row r="2316">
          <cell r="A2316" t="str">
            <v>24-03-b-02</v>
          </cell>
          <cell r="B2316" t="str">
            <v>Rotary drilling except in shingle, gravel &amp; rock Exceeding 250' below ground : 20"-26" i/d</v>
          </cell>
          <cell r="C2316" t="str">
            <v>Rft</v>
          </cell>
          <cell r="D2316" t="str">
            <v>0.00</v>
          </cell>
          <cell r="E2316" t="str">
            <v>1,633.50</v>
          </cell>
          <cell r="F2316" t="str">
            <v>m</v>
          </cell>
          <cell r="G2316" t="str">
            <v>0.00</v>
          </cell>
          <cell r="H2316">
            <v>5359.25</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cell r="AF2316">
            <v>0</v>
          </cell>
          <cell r="AG2316">
            <v>0</v>
          </cell>
          <cell r="AH2316">
            <v>0</v>
          </cell>
          <cell r="AI2316">
            <v>0</v>
          </cell>
          <cell r="AJ2316" t="str">
            <v>N</v>
          </cell>
        </row>
        <row r="2317">
          <cell r="A2317" t="str">
            <v>24-04-a-01</v>
          </cell>
          <cell r="B2317" t="str">
            <v>Boring for tubewell in shingle, gravel &amp; rock From ground to 200' below ground : 12"-18" i/d</v>
          </cell>
          <cell r="C2317" t="str">
            <v>Rft</v>
          </cell>
          <cell r="D2317" t="str">
            <v>0.00</v>
          </cell>
          <cell r="E2317" t="str">
            <v>2,711.61</v>
          </cell>
          <cell r="F2317" t="str">
            <v>m</v>
          </cell>
          <cell r="G2317" t="str">
            <v>0.00</v>
          </cell>
          <cell r="H2317">
            <v>8896.36</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cell r="AF2317">
            <v>0</v>
          </cell>
          <cell r="AG2317">
            <v>0</v>
          </cell>
          <cell r="AH2317">
            <v>0</v>
          </cell>
          <cell r="AI2317">
            <v>0</v>
          </cell>
          <cell r="AJ2317" t="str">
            <v>N</v>
          </cell>
        </row>
        <row r="2318">
          <cell r="A2318" t="str">
            <v>24-04-a-02</v>
          </cell>
          <cell r="B2318" t="str">
            <v>Boring for tubewell in shingle, gravel &amp; rock From ground to 200' below ground : 20"-26" i/d</v>
          </cell>
          <cell r="C2318" t="str">
            <v>Rft</v>
          </cell>
          <cell r="D2318" t="str">
            <v>0.00</v>
          </cell>
          <cell r="E2318" t="str">
            <v>3,267.00</v>
          </cell>
          <cell r="F2318" t="str">
            <v>m</v>
          </cell>
          <cell r="G2318" t="str">
            <v>0.00</v>
          </cell>
          <cell r="H2318">
            <v>10718.5</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cell r="AF2318">
            <v>0</v>
          </cell>
          <cell r="AG2318">
            <v>0</v>
          </cell>
          <cell r="AH2318">
            <v>0</v>
          </cell>
          <cell r="AI2318">
            <v>0</v>
          </cell>
          <cell r="AJ2318" t="str">
            <v>N</v>
          </cell>
        </row>
        <row r="2319">
          <cell r="A2319" t="str">
            <v>24-04-b-01</v>
          </cell>
          <cell r="B2319" t="str">
            <v>Boring for tubewell in shingle, gravel &amp; rock Over 200' depth below ground : 12"-18" i/d</v>
          </cell>
          <cell r="C2319" t="str">
            <v>Rft</v>
          </cell>
          <cell r="D2319" t="str">
            <v>0.00</v>
          </cell>
          <cell r="E2319" t="str">
            <v>3,394.94</v>
          </cell>
          <cell r="F2319" t="str">
            <v>m</v>
          </cell>
          <cell r="G2319" t="str">
            <v>0.00</v>
          </cell>
          <cell r="H2319">
            <v>11138.24</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cell r="AF2319">
            <v>0</v>
          </cell>
          <cell r="AG2319">
            <v>0</v>
          </cell>
          <cell r="AH2319">
            <v>0</v>
          </cell>
          <cell r="AI2319">
            <v>0</v>
          </cell>
          <cell r="AJ2319" t="str">
            <v>N</v>
          </cell>
        </row>
        <row r="2320">
          <cell r="A2320" t="str">
            <v>24-04-b-02</v>
          </cell>
          <cell r="B2320" t="str">
            <v>Boring for tubewell in shingle, gravel &amp; rock Over 200' depth below ground : 20"-26" i/d</v>
          </cell>
          <cell r="C2320" t="str">
            <v>Rft</v>
          </cell>
          <cell r="D2320" t="str">
            <v>0.00</v>
          </cell>
          <cell r="E2320" t="str">
            <v>4,090.28</v>
          </cell>
          <cell r="F2320" t="str">
            <v>m</v>
          </cell>
          <cell r="G2320" t="str">
            <v>0.00</v>
          </cell>
          <cell r="H2320">
            <v>13419.57</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cell r="AF2320">
            <v>0</v>
          </cell>
          <cell r="AG2320">
            <v>0</v>
          </cell>
          <cell r="AH2320">
            <v>0</v>
          </cell>
          <cell r="AI2320">
            <v>0</v>
          </cell>
          <cell r="AJ2320" t="str">
            <v>N</v>
          </cell>
        </row>
        <row r="2321">
          <cell r="A2321" t="str">
            <v>24-05</v>
          </cell>
          <cell r="B2321" t="str">
            <v>Providing strong substantially built box of deodar 4'x2«'x9", with compartments &amp; lock</v>
          </cell>
          <cell r="C2321" t="str">
            <v>Job</v>
          </cell>
          <cell r="D2321" t="str">
            <v>837.00</v>
          </cell>
          <cell r="E2321" t="str">
            <v>8,455.89</v>
          </cell>
          <cell r="F2321" t="str">
            <v>Job</v>
          </cell>
          <cell r="G2321" t="str">
            <v>837.00</v>
          </cell>
          <cell r="H2321">
            <v>8455.89</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cell r="AF2321">
            <v>0</v>
          </cell>
          <cell r="AG2321">
            <v>0</v>
          </cell>
          <cell r="AH2321">
            <v>0</v>
          </cell>
          <cell r="AI2321">
            <v>0</v>
          </cell>
          <cell r="AJ2321" t="str">
            <v>N</v>
          </cell>
        </row>
        <row r="2322">
          <cell r="A2322" t="str">
            <v>24-06</v>
          </cell>
          <cell r="B2322" t="str">
            <v>Furnishing sample of water from bore hole</v>
          </cell>
          <cell r="C2322" t="str">
            <v>Per set</v>
          </cell>
          <cell r="D2322" t="str">
            <v>1,736.00</v>
          </cell>
          <cell r="E2322" t="str">
            <v>1,978.00</v>
          </cell>
          <cell r="F2322" t="str">
            <v>Per set</v>
          </cell>
          <cell r="G2322" t="str">
            <v>1,736.00</v>
          </cell>
          <cell r="H2322">
            <v>1978</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cell r="AF2322">
            <v>0</v>
          </cell>
          <cell r="AG2322">
            <v>0</v>
          </cell>
          <cell r="AH2322">
            <v>0</v>
          </cell>
          <cell r="AI2322">
            <v>0</v>
          </cell>
          <cell r="AJ2322" t="str">
            <v>N</v>
          </cell>
        </row>
        <row r="2323">
          <cell r="A2323" t="str">
            <v>24-07-a</v>
          </cell>
          <cell r="B2323" t="str">
            <v>Providing and installing brass strainer in tubewell bore hole 6" i/d, 3/16" thick</v>
          </cell>
          <cell r="C2323" t="str">
            <v>Rft</v>
          </cell>
          <cell r="D2323" t="str">
            <v>307.16</v>
          </cell>
          <cell r="E2323" t="str">
            <v>3,211.16</v>
          </cell>
          <cell r="F2323" t="str">
            <v>m</v>
          </cell>
          <cell r="G2323" t="str">
            <v>1,007.76</v>
          </cell>
          <cell r="H2323">
            <v>10535.32</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cell r="AF2323">
            <v>0</v>
          </cell>
          <cell r="AG2323">
            <v>0</v>
          </cell>
          <cell r="AH2323">
            <v>0</v>
          </cell>
          <cell r="AI2323">
            <v>0</v>
          </cell>
          <cell r="AJ2323" t="str">
            <v>N</v>
          </cell>
        </row>
        <row r="2324">
          <cell r="A2324" t="str">
            <v>24-07-b</v>
          </cell>
          <cell r="B2324" t="str">
            <v>Providing and installing brass strainer in tubewell bore hole 8" i/d, 3/16" thick</v>
          </cell>
          <cell r="C2324" t="str">
            <v>Rft</v>
          </cell>
          <cell r="D2324" t="str">
            <v>446.57</v>
          </cell>
          <cell r="E2324" t="str">
            <v>4,379.07</v>
          </cell>
          <cell r="F2324" t="str">
            <v>m</v>
          </cell>
          <cell r="G2324" t="str">
            <v>1,465.13</v>
          </cell>
          <cell r="H2324">
            <v>14367.03</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cell r="AF2324">
            <v>0</v>
          </cell>
          <cell r="AG2324">
            <v>0</v>
          </cell>
          <cell r="AH2324">
            <v>0</v>
          </cell>
          <cell r="AI2324">
            <v>0</v>
          </cell>
          <cell r="AJ2324" t="str">
            <v>N</v>
          </cell>
        </row>
        <row r="2325">
          <cell r="A2325" t="str">
            <v>24-07-c</v>
          </cell>
          <cell r="B2325" t="str">
            <v>Providing and installing brass strainer in tubewell bore hole 10" i/d 3/16" thick</v>
          </cell>
          <cell r="C2325" t="str">
            <v>Rft</v>
          </cell>
          <cell r="D2325" t="str">
            <v>460.75</v>
          </cell>
          <cell r="E2325" t="str">
            <v>4,998.25</v>
          </cell>
          <cell r="F2325" t="str">
            <v>m</v>
          </cell>
          <cell r="G2325" t="str">
            <v>1,511.64</v>
          </cell>
          <cell r="H2325">
            <v>16398.45</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cell r="AF2325">
            <v>0</v>
          </cell>
          <cell r="AG2325">
            <v>0</v>
          </cell>
          <cell r="AH2325">
            <v>0</v>
          </cell>
          <cell r="AI2325">
            <v>0</v>
          </cell>
          <cell r="AJ2325" t="str">
            <v>N</v>
          </cell>
        </row>
        <row r="2326">
          <cell r="A2326" t="str">
            <v>24-07-d</v>
          </cell>
          <cell r="B2326" t="str">
            <v>Providing and installing brass strainer in tubewell bore hole 10" i/d, 1/4" thick</v>
          </cell>
          <cell r="C2326" t="str">
            <v>Rft</v>
          </cell>
          <cell r="D2326" t="str">
            <v>460.75</v>
          </cell>
          <cell r="E2326" t="str">
            <v>6,470.82</v>
          </cell>
          <cell r="F2326" t="str">
            <v>m</v>
          </cell>
          <cell r="G2326" t="str">
            <v>1,511.64</v>
          </cell>
          <cell r="H2326">
            <v>21229.71</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cell r="AF2326">
            <v>0</v>
          </cell>
          <cell r="AG2326">
            <v>0</v>
          </cell>
          <cell r="AH2326">
            <v>0</v>
          </cell>
          <cell r="AI2326">
            <v>0</v>
          </cell>
          <cell r="AJ2326" t="str">
            <v>N</v>
          </cell>
        </row>
        <row r="2327">
          <cell r="A2327" t="str">
            <v>24-07-e</v>
          </cell>
          <cell r="B2327" t="str">
            <v>Providing and installing brass strainer in tubewell bore hole 12" i/d, 1/4" thick</v>
          </cell>
          <cell r="C2327" t="str">
            <v>Rft</v>
          </cell>
          <cell r="D2327" t="str">
            <v>491.46</v>
          </cell>
          <cell r="E2327" t="str">
            <v>7,832.53</v>
          </cell>
          <cell r="F2327" t="str">
            <v>m</v>
          </cell>
          <cell r="G2327" t="str">
            <v>1,612.41</v>
          </cell>
          <cell r="H2327">
            <v>25697.29</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cell r="AF2327">
            <v>0</v>
          </cell>
          <cell r="AG2327">
            <v>0</v>
          </cell>
          <cell r="AH2327">
            <v>0</v>
          </cell>
          <cell r="AI2327">
            <v>0</v>
          </cell>
          <cell r="AJ2327" t="str">
            <v>N</v>
          </cell>
        </row>
        <row r="2328">
          <cell r="A2328" t="str">
            <v>24-08-a</v>
          </cell>
          <cell r="B2328" t="str">
            <v>Providing and installing MS bail plug in tubewell bore hole 6" i/d, 2 ft. long</v>
          </cell>
          <cell r="C2328" t="str">
            <v>Rft</v>
          </cell>
          <cell r="D2328" t="str">
            <v>202.63</v>
          </cell>
          <cell r="E2328" t="str">
            <v>3,227.63</v>
          </cell>
          <cell r="F2328" t="str">
            <v>m</v>
          </cell>
          <cell r="G2328" t="str">
            <v>664.81</v>
          </cell>
          <cell r="H2328">
            <v>10589.35</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cell r="AF2328">
            <v>0</v>
          </cell>
          <cell r="AG2328">
            <v>0</v>
          </cell>
          <cell r="AH2328">
            <v>0</v>
          </cell>
          <cell r="AI2328">
            <v>0</v>
          </cell>
          <cell r="AJ2328" t="str">
            <v>N</v>
          </cell>
        </row>
        <row r="2329">
          <cell r="A2329" t="str">
            <v>24-08-b</v>
          </cell>
          <cell r="B2329" t="str">
            <v>Providing and installing MS bail plug in tubewell bore hole 8" i/d, 2 ft. long</v>
          </cell>
          <cell r="C2329" t="str">
            <v>Rft</v>
          </cell>
          <cell r="D2329" t="str">
            <v>209.82</v>
          </cell>
          <cell r="E2329" t="str">
            <v>4,565.82</v>
          </cell>
          <cell r="F2329" t="str">
            <v>m</v>
          </cell>
          <cell r="G2329" t="str">
            <v>688.38</v>
          </cell>
          <cell r="H2329">
            <v>14979.71</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cell r="AF2329">
            <v>0</v>
          </cell>
          <cell r="AG2329">
            <v>0</v>
          </cell>
          <cell r="AH2329">
            <v>0</v>
          </cell>
          <cell r="AI2329">
            <v>0</v>
          </cell>
          <cell r="AJ2329" t="str">
            <v>N</v>
          </cell>
        </row>
        <row r="2330">
          <cell r="A2330" t="str">
            <v>24-08-c</v>
          </cell>
          <cell r="B2330" t="str">
            <v>Providing and installing MS bail plug in tubewell bore hole 10" i/d, 2 ft. long</v>
          </cell>
          <cell r="C2330" t="str">
            <v>Rft</v>
          </cell>
          <cell r="D2330" t="str">
            <v>209.82</v>
          </cell>
          <cell r="E2330" t="str">
            <v>5,533.82</v>
          </cell>
          <cell r="F2330" t="str">
            <v>m</v>
          </cell>
          <cell r="G2330" t="str">
            <v>688.38</v>
          </cell>
          <cell r="H2330">
            <v>18155.57</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cell r="AF2330">
            <v>0</v>
          </cell>
          <cell r="AG2330">
            <v>0</v>
          </cell>
          <cell r="AH2330">
            <v>0</v>
          </cell>
          <cell r="AI2330">
            <v>0</v>
          </cell>
          <cell r="AJ2330" t="str">
            <v>N</v>
          </cell>
        </row>
        <row r="2331">
          <cell r="A2331" t="str">
            <v>24-08-d</v>
          </cell>
          <cell r="B2331" t="str">
            <v>Providing and installing MS bail plug in tubewell bore hole 12" i/d, 2 ft. long</v>
          </cell>
          <cell r="C2331" t="str">
            <v>Rft</v>
          </cell>
          <cell r="D2331" t="str">
            <v>223.43</v>
          </cell>
          <cell r="E2331" t="str">
            <v>7,241.43</v>
          </cell>
          <cell r="F2331" t="str">
            <v>m</v>
          </cell>
          <cell r="G2331" t="str">
            <v>733.03</v>
          </cell>
          <cell r="H2331">
            <v>23757.96</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cell r="AF2331">
            <v>0</v>
          </cell>
          <cell r="AG2331">
            <v>0</v>
          </cell>
          <cell r="AH2331">
            <v>0</v>
          </cell>
          <cell r="AI2331">
            <v>0</v>
          </cell>
          <cell r="AJ2331" t="str">
            <v>N</v>
          </cell>
        </row>
        <row r="2332">
          <cell r="A2332" t="str">
            <v>24-09-a-01</v>
          </cell>
          <cell r="B2332" t="str">
            <v>Providing and installing PVC strainer, in tubewell borehole comp. BSS Class 'B' working pressure : 6" i/d</v>
          </cell>
          <cell r="C2332" t="str">
            <v>Rft</v>
          </cell>
          <cell r="D2332" t="str">
            <v>238.17</v>
          </cell>
          <cell r="E2332" t="str">
            <v>557.18</v>
          </cell>
          <cell r="F2332" t="str">
            <v>m</v>
          </cell>
          <cell r="G2332" t="str">
            <v>781.40</v>
          </cell>
          <cell r="H2332">
            <v>1828</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cell r="AF2332">
            <v>0</v>
          </cell>
          <cell r="AG2332">
            <v>0</v>
          </cell>
          <cell r="AH2332">
            <v>0</v>
          </cell>
          <cell r="AI2332">
            <v>0</v>
          </cell>
          <cell r="AJ2332" t="str">
            <v>N</v>
          </cell>
        </row>
        <row r="2333">
          <cell r="A2333" t="str">
            <v>24-09-a-02</v>
          </cell>
          <cell r="B2333" t="str">
            <v>Providing and installing PVC strainer, in tubewell borehole comp. BSS Class 'B' working pressure : 8" i/d</v>
          </cell>
          <cell r="C2333" t="str">
            <v>Rft</v>
          </cell>
          <cell r="D2333" t="str">
            <v>297.71</v>
          </cell>
          <cell r="E2333" t="str">
            <v>788.63</v>
          </cell>
          <cell r="F2333" t="str">
            <v>m</v>
          </cell>
          <cell r="G2333" t="str">
            <v>976.75</v>
          </cell>
          <cell r="H2333">
            <v>2587.38</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cell r="AF2333">
            <v>0</v>
          </cell>
          <cell r="AG2333">
            <v>0</v>
          </cell>
          <cell r="AH2333">
            <v>0</v>
          </cell>
          <cell r="AI2333">
            <v>0</v>
          </cell>
          <cell r="AJ2333" t="str">
            <v>N</v>
          </cell>
        </row>
        <row r="2334">
          <cell r="A2334" t="str">
            <v>24-09-a-03</v>
          </cell>
          <cell r="B2334" t="str">
            <v>Providing and installing PVC strainer, in tubewell borehole comp. BSS Class 'B' working pressure : 10" i/d</v>
          </cell>
          <cell r="C2334" t="str">
            <v>Rft</v>
          </cell>
          <cell r="D2334" t="str">
            <v>317.56</v>
          </cell>
          <cell r="E2334" t="str">
            <v>1,156.19</v>
          </cell>
          <cell r="F2334" t="str">
            <v>m</v>
          </cell>
          <cell r="G2334" t="str">
            <v>1,041.87</v>
          </cell>
          <cell r="H2334">
            <v>3793.27</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cell r="AF2334">
            <v>0</v>
          </cell>
          <cell r="AG2334">
            <v>0</v>
          </cell>
          <cell r="AH2334">
            <v>0</v>
          </cell>
          <cell r="AI2334">
            <v>0</v>
          </cell>
          <cell r="AJ2334" t="str">
            <v>N</v>
          </cell>
        </row>
        <row r="2335">
          <cell r="A2335" t="str">
            <v>24-09-a-04</v>
          </cell>
          <cell r="B2335" t="str">
            <v>Providing and installing PVC strainer, in tubewell borehole comp. BSS Class 'B' working pressure : 12" i/d</v>
          </cell>
          <cell r="C2335" t="str">
            <v>Rft</v>
          </cell>
          <cell r="D2335" t="str">
            <v>357.26</v>
          </cell>
          <cell r="E2335" t="str">
            <v>1,510.54</v>
          </cell>
          <cell r="F2335" t="str">
            <v>m</v>
          </cell>
          <cell r="G2335" t="str">
            <v>1,172.10</v>
          </cell>
          <cell r="H2335">
            <v>4955.8500000000004</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cell r="AF2335">
            <v>0</v>
          </cell>
          <cell r="AG2335">
            <v>0</v>
          </cell>
          <cell r="AH2335">
            <v>0</v>
          </cell>
          <cell r="AI2335">
            <v>0</v>
          </cell>
          <cell r="AJ2335" t="str">
            <v>N</v>
          </cell>
        </row>
        <row r="2336">
          <cell r="A2336" t="str">
            <v>24-09-b-01</v>
          </cell>
          <cell r="B2336" t="str">
            <v>Providing and installing PVC strainer, in tubewell borehole comp. BSS Class 'C' working pressure : 6" i/d</v>
          </cell>
          <cell r="C2336" t="str">
            <v>Rft</v>
          </cell>
          <cell r="D2336" t="str">
            <v>238.17</v>
          </cell>
          <cell r="E2336" t="str">
            <v>685.27</v>
          </cell>
          <cell r="F2336" t="str">
            <v>m</v>
          </cell>
          <cell r="G2336" t="str">
            <v>781.40</v>
          </cell>
          <cell r="H2336">
            <v>2248.25</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cell r="AF2336">
            <v>0</v>
          </cell>
          <cell r="AG2336">
            <v>0</v>
          </cell>
          <cell r="AH2336">
            <v>0</v>
          </cell>
          <cell r="AI2336">
            <v>0</v>
          </cell>
          <cell r="AJ2336" t="str">
            <v>N</v>
          </cell>
        </row>
        <row r="2337">
          <cell r="A2337" t="str">
            <v>24-09-b-02</v>
          </cell>
          <cell r="B2337" t="str">
            <v>Providing and installing PVC strainer, in tubewell borehole comp. BSS Class 'C' working pressure : 8" i/d</v>
          </cell>
          <cell r="C2337" t="str">
            <v>Rft</v>
          </cell>
          <cell r="D2337" t="str">
            <v>297.71</v>
          </cell>
          <cell r="E2337" t="str">
            <v>1,000.42</v>
          </cell>
          <cell r="F2337" t="str">
            <v>m</v>
          </cell>
          <cell r="G2337" t="str">
            <v>976.75</v>
          </cell>
          <cell r="H2337">
            <v>3282.22</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cell r="AF2337">
            <v>0</v>
          </cell>
          <cell r="AG2337">
            <v>0</v>
          </cell>
          <cell r="AH2337">
            <v>0</v>
          </cell>
          <cell r="AI2337">
            <v>0</v>
          </cell>
          <cell r="AJ2337" t="str">
            <v>N</v>
          </cell>
        </row>
        <row r="2338">
          <cell r="A2338" t="str">
            <v>24-09-b-03</v>
          </cell>
          <cell r="B2338" t="str">
            <v>Providing and installing PVC strainer, in tubewell borehole comp. BSS Class 'C' working pressure : 10" i/d</v>
          </cell>
          <cell r="C2338" t="str">
            <v>Rft</v>
          </cell>
          <cell r="D2338" t="str">
            <v>317.56</v>
          </cell>
          <cell r="E2338" t="str">
            <v>1,395.34</v>
          </cell>
          <cell r="F2338" t="str">
            <v>m</v>
          </cell>
          <cell r="G2338" t="str">
            <v>1,041.87</v>
          </cell>
          <cell r="H2338">
            <v>4577.8999999999996</v>
          </cell>
          <cell r="I2338">
            <v>0</v>
          </cell>
          <cell r="J2338">
            <v>0</v>
          </cell>
          <cell r="K2338">
            <v>0</v>
          </cell>
          <cell r="L2338">
            <v>0</v>
          </cell>
          <cell r="M2338">
            <v>0</v>
          </cell>
          <cell r="N2338">
            <v>0</v>
          </cell>
          <cell r="O2338">
            <v>0</v>
          </cell>
          <cell r="P2338">
            <v>0</v>
          </cell>
          <cell r="Q2338">
            <v>0</v>
          </cell>
          <cell r="R2338">
            <v>0</v>
          </cell>
          <cell r="S2338">
            <v>0</v>
          </cell>
          <cell r="T2338">
            <v>0</v>
          </cell>
          <cell r="U2338">
            <v>0</v>
          </cell>
          <cell r="V2338">
            <v>0</v>
          </cell>
          <cell r="W2338">
            <v>0</v>
          </cell>
          <cell r="X2338">
            <v>0</v>
          </cell>
          <cell r="Y2338">
            <v>0</v>
          </cell>
          <cell r="Z2338">
            <v>0</v>
          </cell>
          <cell r="AA2338">
            <v>0</v>
          </cell>
          <cell r="AB2338">
            <v>0</v>
          </cell>
          <cell r="AC2338">
            <v>0</v>
          </cell>
          <cell r="AD2338">
            <v>0</v>
          </cell>
          <cell r="AE2338">
            <v>0</v>
          </cell>
          <cell r="AF2338">
            <v>0</v>
          </cell>
          <cell r="AG2338">
            <v>0</v>
          </cell>
          <cell r="AH2338">
            <v>0</v>
          </cell>
          <cell r="AI2338">
            <v>0</v>
          </cell>
          <cell r="AJ2338" t="str">
            <v>N</v>
          </cell>
        </row>
        <row r="2339">
          <cell r="A2339" t="str">
            <v>24-09-b-04</v>
          </cell>
          <cell r="B2339" t="str">
            <v>Providing and installing PVC strainer, in tubewell borehole comp. BSS Class 'C' working pressure : 12" i/d</v>
          </cell>
          <cell r="C2339" t="str">
            <v>Rft</v>
          </cell>
          <cell r="D2339" t="str">
            <v>357.26</v>
          </cell>
          <cell r="E2339" t="str">
            <v>1,809.55</v>
          </cell>
          <cell r="F2339" t="str">
            <v>m</v>
          </cell>
          <cell r="G2339" t="str">
            <v>1,172.10</v>
          </cell>
          <cell r="H2339">
            <v>5936.83</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cell r="AF2339">
            <v>0</v>
          </cell>
          <cell r="AG2339">
            <v>0</v>
          </cell>
          <cell r="AH2339">
            <v>0</v>
          </cell>
          <cell r="AI2339">
            <v>0</v>
          </cell>
          <cell r="AJ2339" t="str">
            <v>N</v>
          </cell>
        </row>
        <row r="2340">
          <cell r="A2340" t="str">
            <v>24-09-c-01</v>
          </cell>
          <cell r="B2340" t="str">
            <v>Providing and installing PVC strainer, in tubewell borehole comp. BSS Class 'D' working pressure : 6" i/d</v>
          </cell>
          <cell r="C2340" t="str">
            <v>Rft</v>
          </cell>
          <cell r="D2340" t="str">
            <v>238.17</v>
          </cell>
          <cell r="E2340" t="str">
            <v>849.06</v>
          </cell>
          <cell r="F2340" t="str">
            <v>m</v>
          </cell>
          <cell r="G2340" t="str">
            <v>781.40</v>
          </cell>
          <cell r="H2340">
            <v>2785.64</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cell r="AF2340">
            <v>0</v>
          </cell>
          <cell r="AG2340">
            <v>0</v>
          </cell>
          <cell r="AH2340">
            <v>0</v>
          </cell>
          <cell r="AI2340">
            <v>0</v>
          </cell>
          <cell r="AJ2340" t="str">
            <v>N</v>
          </cell>
        </row>
        <row r="2341">
          <cell r="A2341" t="str">
            <v>24-09-c-02</v>
          </cell>
          <cell r="B2341" t="str">
            <v>Providing and installing PVC strainer, in tubewell borehole comp. BSS Class 'D' working pressure : 8" i/d</v>
          </cell>
          <cell r="C2341" t="str">
            <v>Rft</v>
          </cell>
          <cell r="D2341" t="str">
            <v>297.71</v>
          </cell>
          <cell r="E2341" t="str">
            <v>1,224.17</v>
          </cell>
          <cell r="F2341" t="str">
            <v>m</v>
          </cell>
          <cell r="G2341" t="str">
            <v>976.75</v>
          </cell>
          <cell r="H2341">
            <v>4016.32</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cell r="AF2341">
            <v>0</v>
          </cell>
          <cell r="AG2341">
            <v>0</v>
          </cell>
          <cell r="AH2341">
            <v>0</v>
          </cell>
          <cell r="AI2341">
            <v>0</v>
          </cell>
          <cell r="AJ2341" t="str">
            <v>N</v>
          </cell>
        </row>
        <row r="2342">
          <cell r="A2342" t="str">
            <v>24-09-c-03</v>
          </cell>
          <cell r="B2342" t="str">
            <v>Providing and installing PVC strainer, in tubewell borehole comp. BSS Class 'D' working pressure : 10" i/d</v>
          </cell>
          <cell r="C2342" t="str">
            <v>Rft</v>
          </cell>
          <cell r="D2342" t="str">
            <v>317.56</v>
          </cell>
          <cell r="E2342" t="str">
            <v>1,736.37</v>
          </cell>
          <cell r="F2342" t="str">
            <v>m</v>
          </cell>
          <cell r="G2342" t="str">
            <v>1,041.87</v>
          </cell>
          <cell r="H2342">
            <v>5696.76</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cell r="AF2342">
            <v>0</v>
          </cell>
          <cell r="AG2342">
            <v>0</v>
          </cell>
          <cell r="AH2342">
            <v>0</v>
          </cell>
          <cell r="AI2342">
            <v>0</v>
          </cell>
          <cell r="AJ2342" t="str">
            <v>N</v>
          </cell>
        </row>
        <row r="2343">
          <cell r="A2343" t="str">
            <v>24-09-c-04</v>
          </cell>
          <cell r="B2343" t="str">
            <v>Providing and installing PVC strainer, in tubewell borehole comp. BSS Class 'D' working pressure : 12" i/d</v>
          </cell>
          <cell r="C2343" t="str">
            <v>Rft</v>
          </cell>
          <cell r="D2343" t="str">
            <v>357.26</v>
          </cell>
          <cell r="E2343" t="str">
            <v>2,246.37</v>
          </cell>
          <cell r="F2343" t="str">
            <v>m</v>
          </cell>
          <cell r="G2343" t="str">
            <v>1,172.10</v>
          </cell>
          <cell r="H2343">
            <v>7369.98</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cell r="AF2343">
            <v>0</v>
          </cell>
          <cell r="AG2343">
            <v>0</v>
          </cell>
          <cell r="AH2343">
            <v>0</v>
          </cell>
          <cell r="AI2343">
            <v>0</v>
          </cell>
          <cell r="AJ2343" t="str">
            <v>N</v>
          </cell>
        </row>
        <row r="2344">
          <cell r="A2344" t="str">
            <v>24-10-a-01</v>
          </cell>
          <cell r="B2344" t="str">
            <v>Providing and installing PVC pipe with wooden bail plug in tubewell BSS Class 'B' working pressure : 6" i/d : 2' long</v>
          </cell>
          <cell r="C2344" t="str">
            <v>Each</v>
          </cell>
          <cell r="D2344" t="str">
            <v>260.40</v>
          </cell>
          <cell r="E2344" t="str">
            <v>772.38</v>
          </cell>
          <cell r="F2344" t="str">
            <v>Each</v>
          </cell>
          <cell r="G2344" t="str">
            <v>260.40</v>
          </cell>
          <cell r="H2344">
            <v>772.38</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cell r="AF2344">
            <v>0</v>
          </cell>
          <cell r="AG2344">
            <v>0</v>
          </cell>
          <cell r="AH2344">
            <v>0</v>
          </cell>
          <cell r="AI2344">
            <v>0</v>
          </cell>
          <cell r="AJ2344" t="str">
            <v>N</v>
          </cell>
        </row>
        <row r="2345">
          <cell r="A2345" t="str">
            <v>24-10-a-02</v>
          </cell>
          <cell r="B2345" t="str">
            <v>Providing and installing PVC pipe with wooden bail plug in tubewell BSS Class 'B' working pressure : 8" i/d : 2' long</v>
          </cell>
          <cell r="C2345" t="str">
            <v>Each</v>
          </cell>
          <cell r="D2345" t="str">
            <v>325.50</v>
          </cell>
          <cell r="E2345" t="str">
            <v>1,111.32</v>
          </cell>
          <cell r="F2345" t="str">
            <v>Each</v>
          </cell>
          <cell r="G2345" t="str">
            <v>325.50</v>
          </cell>
          <cell r="H2345">
            <v>1111.32</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cell r="AF2345">
            <v>0</v>
          </cell>
          <cell r="AG2345">
            <v>0</v>
          </cell>
          <cell r="AH2345">
            <v>0</v>
          </cell>
          <cell r="AI2345">
            <v>0</v>
          </cell>
          <cell r="AJ2345" t="str">
            <v>N</v>
          </cell>
        </row>
        <row r="2346">
          <cell r="A2346" t="str">
            <v>24-10-a-03</v>
          </cell>
          <cell r="B2346" t="str">
            <v>Providing and installing PVC pipe with wooden bail plug in tubewell BSS Class 'B' working pressure : 10" i/d : 2' long</v>
          </cell>
          <cell r="C2346" t="str">
            <v>Each</v>
          </cell>
          <cell r="D2346" t="str">
            <v>325.50</v>
          </cell>
          <cell r="E2346" t="str">
            <v>1,599.48</v>
          </cell>
          <cell r="F2346" t="str">
            <v>Each</v>
          </cell>
          <cell r="G2346" t="str">
            <v>325.50</v>
          </cell>
          <cell r="H2346">
            <v>1599.48</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cell r="AF2346">
            <v>0</v>
          </cell>
          <cell r="AG2346">
            <v>0</v>
          </cell>
          <cell r="AH2346">
            <v>0</v>
          </cell>
          <cell r="AI2346">
            <v>0</v>
          </cell>
          <cell r="AJ2346" t="str">
            <v>N</v>
          </cell>
        </row>
        <row r="2347">
          <cell r="A2347" t="str">
            <v>24-10-a-04</v>
          </cell>
          <cell r="B2347" t="str">
            <v>Providing and installing PVC pipe with wooden bail plug in tubewell BSS Class 'B' working pressure : 12" i/d : 2' long</v>
          </cell>
          <cell r="C2347" t="str">
            <v>Each</v>
          </cell>
          <cell r="D2347" t="str">
            <v>390.60</v>
          </cell>
          <cell r="E2347" t="str">
            <v>2,128.93</v>
          </cell>
          <cell r="F2347" t="str">
            <v>Each</v>
          </cell>
          <cell r="G2347" t="str">
            <v>390.60</v>
          </cell>
          <cell r="H2347">
            <v>2128.9299999999998</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cell r="AF2347">
            <v>0</v>
          </cell>
          <cell r="AG2347">
            <v>0</v>
          </cell>
          <cell r="AH2347">
            <v>0</v>
          </cell>
          <cell r="AI2347">
            <v>0</v>
          </cell>
          <cell r="AJ2347" t="str">
            <v>N</v>
          </cell>
        </row>
        <row r="2348">
          <cell r="A2348" t="str">
            <v>24-10-b-01</v>
          </cell>
          <cell r="B2348" t="str">
            <v>Providing and installing PVC pipe with wooden bail plug  in tubewell BSS Class 'C' working pressure : 6" i/d : 2' long</v>
          </cell>
          <cell r="C2348" t="str">
            <v>Each</v>
          </cell>
          <cell r="D2348" t="str">
            <v>260.40</v>
          </cell>
          <cell r="E2348" t="str">
            <v>1,046.22</v>
          </cell>
          <cell r="F2348" t="str">
            <v>Each</v>
          </cell>
          <cell r="G2348" t="str">
            <v>260.40</v>
          </cell>
          <cell r="H2348">
            <v>1046.22</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cell r="AF2348">
            <v>0</v>
          </cell>
          <cell r="AG2348">
            <v>0</v>
          </cell>
          <cell r="AH2348">
            <v>0</v>
          </cell>
          <cell r="AI2348">
            <v>0</v>
          </cell>
          <cell r="AJ2348" t="str">
            <v>N</v>
          </cell>
        </row>
        <row r="2349">
          <cell r="A2349" t="str">
            <v>24-10-b-02</v>
          </cell>
          <cell r="B2349" t="str">
            <v>Providing and installing PVC pipe with wooden bail plug in tubewell BSS Class 'C' working pressure : 8" i/d : 2' long</v>
          </cell>
          <cell r="C2349" t="str">
            <v>Each</v>
          </cell>
          <cell r="D2349" t="str">
            <v>325.50</v>
          </cell>
          <cell r="E2349" t="str">
            <v>1,539.95</v>
          </cell>
          <cell r="F2349" t="str">
            <v>Each</v>
          </cell>
          <cell r="G2349" t="str">
            <v>325.50</v>
          </cell>
          <cell r="H2349">
            <v>1539.95</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cell r="AF2349">
            <v>0</v>
          </cell>
          <cell r="AG2349">
            <v>0</v>
          </cell>
          <cell r="AH2349">
            <v>0</v>
          </cell>
          <cell r="AI2349">
            <v>0</v>
          </cell>
          <cell r="AJ2349" t="str">
            <v>N</v>
          </cell>
        </row>
        <row r="2350">
          <cell r="A2350" t="str">
            <v>24-10-b-03</v>
          </cell>
          <cell r="B2350" t="str">
            <v>Providing and installing PVC pipe with wooden bail plug in tubewell BSS Class 'C' working pressure : 10" i/d : 2' long</v>
          </cell>
          <cell r="C2350" t="str">
            <v>Each</v>
          </cell>
          <cell r="D2350" t="str">
            <v>325.50</v>
          </cell>
          <cell r="E2350" t="str">
            <v>2,242.43</v>
          </cell>
          <cell r="F2350" t="str">
            <v>Each</v>
          </cell>
          <cell r="G2350" t="str">
            <v>325.50</v>
          </cell>
          <cell r="H2350">
            <v>2242.4299999999998</v>
          </cell>
          <cell r="I2350">
            <v>0</v>
          </cell>
          <cell r="J2350">
            <v>0</v>
          </cell>
          <cell r="K2350">
            <v>0</v>
          </cell>
          <cell r="L2350">
            <v>0</v>
          </cell>
          <cell r="M2350">
            <v>0</v>
          </cell>
          <cell r="N2350">
            <v>0</v>
          </cell>
          <cell r="O2350">
            <v>0</v>
          </cell>
          <cell r="P2350">
            <v>0</v>
          </cell>
          <cell r="Q2350">
            <v>0</v>
          </cell>
          <cell r="R2350">
            <v>0</v>
          </cell>
          <cell r="S2350">
            <v>0</v>
          </cell>
          <cell r="T2350">
            <v>0</v>
          </cell>
          <cell r="U2350">
            <v>0</v>
          </cell>
          <cell r="V2350">
            <v>0</v>
          </cell>
          <cell r="W2350">
            <v>0</v>
          </cell>
          <cell r="X2350">
            <v>0</v>
          </cell>
          <cell r="Y2350">
            <v>0</v>
          </cell>
          <cell r="Z2350">
            <v>0</v>
          </cell>
          <cell r="AA2350">
            <v>0</v>
          </cell>
          <cell r="AB2350">
            <v>0</v>
          </cell>
          <cell r="AC2350">
            <v>0</v>
          </cell>
          <cell r="AD2350">
            <v>0</v>
          </cell>
          <cell r="AE2350">
            <v>0</v>
          </cell>
          <cell r="AF2350">
            <v>0</v>
          </cell>
          <cell r="AG2350">
            <v>0</v>
          </cell>
          <cell r="AH2350">
            <v>0</v>
          </cell>
          <cell r="AI2350">
            <v>0</v>
          </cell>
          <cell r="AJ2350" t="str">
            <v>N</v>
          </cell>
        </row>
        <row r="2351">
          <cell r="A2351" t="str">
            <v>24-10-b-04</v>
          </cell>
          <cell r="B2351" t="str">
            <v>Providing and installing PVC pipe with wooden bail plug in tubewell BSS Class 'C' working pressure : 12" i/d : 2' long</v>
          </cell>
          <cell r="C2351" t="str">
            <v>Each</v>
          </cell>
          <cell r="D2351" t="str">
            <v>390.60</v>
          </cell>
          <cell r="E2351" t="str">
            <v>2,909.99</v>
          </cell>
          <cell r="F2351" t="str">
            <v>Each</v>
          </cell>
          <cell r="G2351" t="str">
            <v>390.60</v>
          </cell>
          <cell r="H2351">
            <v>2909.99</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cell r="AF2351">
            <v>0</v>
          </cell>
          <cell r="AG2351">
            <v>0</v>
          </cell>
          <cell r="AH2351">
            <v>0</v>
          </cell>
          <cell r="AI2351">
            <v>0</v>
          </cell>
          <cell r="AJ2351" t="str">
            <v>N</v>
          </cell>
        </row>
        <row r="2352">
          <cell r="A2352" t="str">
            <v>24-10-c-01</v>
          </cell>
          <cell r="B2352" t="str">
            <v>Providing and installing PVC pipe with wooden bail plug in tubewell BSS Class 'D' working pressure : 6" i/d : 2' long</v>
          </cell>
          <cell r="C2352" t="str">
            <v>Each</v>
          </cell>
          <cell r="D2352" t="str">
            <v>260.40</v>
          </cell>
          <cell r="E2352" t="str">
            <v>1,289.11</v>
          </cell>
          <cell r="F2352" t="str">
            <v>Each</v>
          </cell>
          <cell r="G2352" t="str">
            <v>260.40</v>
          </cell>
          <cell r="H2352">
            <v>1289.1099999999999</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cell r="AF2352">
            <v>0</v>
          </cell>
          <cell r="AG2352">
            <v>0</v>
          </cell>
          <cell r="AH2352">
            <v>0</v>
          </cell>
          <cell r="AI2352">
            <v>0</v>
          </cell>
          <cell r="AJ2352" t="str">
            <v>N</v>
          </cell>
        </row>
        <row r="2353">
          <cell r="A2353" t="str">
            <v>24-10-c-02</v>
          </cell>
          <cell r="B2353" t="str">
            <v>Providing and installing PVC pipe with wooden bail plug in tubewell BSS Class 'D' working pressure : 8" i/d : 2' long</v>
          </cell>
          <cell r="C2353" t="str">
            <v>Each</v>
          </cell>
          <cell r="D2353" t="str">
            <v>325.50</v>
          </cell>
          <cell r="E2353" t="str">
            <v>1,911.43</v>
          </cell>
          <cell r="F2353" t="str">
            <v>Each</v>
          </cell>
          <cell r="G2353" t="str">
            <v>325.50</v>
          </cell>
          <cell r="H2353">
            <v>1911.43</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cell r="AF2353">
            <v>0</v>
          </cell>
          <cell r="AG2353">
            <v>0</v>
          </cell>
          <cell r="AH2353">
            <v>0</v>
          </cell>
          <cell r="AI2353">
            <v>0</v>
          </cell>
          <cell r="AJ2353" t="str">
            <v>N</v>
          </cell>
        </row>
        <row r="2354">
          <cell r="A2354" t="str">
            <v>24-10-c-03</v>
          </cell>
          <cell r="B2354" t="str">
            <v>Providing and installing PVC pipe with wooden bail plug in tubewell BSS Class 'D' working pressure : 10" i/d : 2' long</v>
          </cell>
          <cell r="C2354" t="str">
            <v>Each</v>
          </cell>
          <cell r="D2354" t="str">
            <v>325.50</v>
          </cell>
          <cell r="E2354" t="str">
            <v>2,825.84</v>
          </cell>
          <cell r="F2354" t="str">
            <v>Each</v>
          </cell>
          <cell r="G2354" t="str">
            <v>325.50</v>
          </cell>
          <cell r="H2354">
            <v>2825.84</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cell r="AF2354">
            <v>0</v>
          </cell>
          <cell r="AG2354">
            <v>0</v>
          </cell>
          <cell r="AH2354">
            <v>0</v>
          </cell>
          <cell r="AI2354">
            <v>0</v>
          </cell>
          <cell r="AJ2354" t="str">
            <v>N</v>
          </cell>
        </row>
        <row r="2355">
          <cell r="A2355" t="str">
            <v>24-10-c-04</v>
          </cell>
          <cell r="B2355" t="str">
            <v>Providing and installing PVC pipe with wooden bail plug in tubewell BSS Class 'D' working pressure : 12" i/d : 2' long</v>
          </cell>
          <cell r="C2355" t="str">
            <v>Each</v>
          </cell>
          <cell r="D2355" t="str">
            <v>390.60</v>
          </cell>
          <cell r="E2355" t="str">
            <v>3,733.92</v>
          </cell>
          <cell r="F2355" t="str">
            <v>Each</v>
          </cell>
          <cell r="G2355" t="str">
            <v>390.60</v>
          </cell>
          <cell r="H2355">
            <v>3733.92</v>
          </cell>
          <cell r="I2355">
            <v>0</v>
          </cell>
          <cell r="J2355">
            <v>0</v>
          </cell>
          <cell r="K2355">
            <v>0</v>
          </cell>
          <cell r="L2355">
            <v>0</v>
          </cell>
          <cell r="M2355">
            <v>0</v>
          </cell>
          <cell r="N2355">
            <v>0</v>
          </cell>
          <cell r="O2355">
            <v>0</v>
          </cell>
          <cell r="P2355">
            <v>0</v>
          </cell>
          <cell r="Q2355">
            <v>0</v>
          </cell>
          <cell r="R2355">
            <v>0</v>
          </cell>
          <cell r="S2355">
            <v>0</v>
          </cell>
          <cell r="T2355">
            <v>0</v>
          </cell>
          <cell r="U2355">
            <v>0</v>
          </cell>
          <cell r="V2355">
            <v>0</v>
          </cell>
          <cell r="W2355">
            <v>0</v>
          </cell>
          <cell r="X2355">
            <v>0</v>
          </cell>
          <cell r="Y2355">
            <v>0</v>
          </cell>
          <cell r="Z2355">
            <v>0</v>
          </cell>
          <cell r="AA2355">
            <v>0</v>
          </cell>
          <cell r="AB2355">
            <v>0</v>
          </cell>
          <cell r="AC2355">
            <v>0</v>
          </cell>
          <cell r="AD2355">
            <v>0</v>
          </cell>
          <cell r="AE2355">
            <v>0</v>
          </cell>
          <cell r="AF2355">
            <v>0</v>
          </cell>
          <cell r="AG2355">
            <v>0</v>
          </cell>
          <cell r="AH2355">
            <v>0</v>
          </cell>
          <cell r="AI2355">
            <v>0</v>
          </cell>
          <cell r="AJ2355" t="str">
            <v>N</v>
          </cell>
        </row>
        <row r="2356">
          <cell r="A2356" t="str">
            <v>24-11-a</v>
          </cell>
          <cell r="B2356" t="str">
            <v>Providing and installing MS blind pipe socket/welded joint MS reducer in tubewell borehole : 6" i/d, 3/16" thick</v>
          </cell>
          <cell r="C2356" t="str">
            <v>Rft</v>
          </cell>
          <cell r="D2356" t="str">
            <v>446.57</v>
          </cell>
          <cell r="E2356" t="str">
            <v>1,311.72</v>
          </cell>
          <cell r="F2356" t="str">
            <v>m</v>
          </cell>
          <cell r="G2356" t="str">
            <v>1,465.13</v>
          </cell>
          <cell r="H2356">
            <v>4303.54</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cell r="AF2356">
            <v>0</v>
          </cell>
          <cell r="AG2356">
            <v>0</v>
          </cell>
          <cell r="AH2356">
            <v>0</v>
          </cell>
          <cell r="AI2356">
            <v>0</v>
          </cell>
          <cell r="AJ2356" t="str">
            <v>N</v>
          </cell>
        </row>
        <row r="2357">
          <cell r="A2357" t="str">
            <v>24-11-b</v>
          </cell>
          <cell r="B2357" t="str">
            <v>Providing and installing MS blind pipe socket/welded joint MS reducer in tubewell borehole : 8" i/d, 3/16" thick</v>
          </cell>
          <cell r="C2357" t="str">
            <v>Rft</v>
          </cell>
          <cell r="D2357" t="str">
            <v>521.00</v>
          </cell>
          <cell r="E2357" t="str">
            <v>1,428.50</v>
          </cell>
          <cell r="F2357" t="str">
            <v>m</v>
          </cell>
          <cell r="G2357" t="str">
            <v>1,709.31</v>
          </cell>
          <cell r="H2357">
            <v>4686.68</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cell r="AF2357">
            <v>0</v>
          </cell>
          <cell r="AG2357">
            <v>0</v>
          </cell>
          <cell r="AH2357">
            <v>0</v>
          </cell>
          <cell r="AI2357">
            <v>0</v>
          </cell>
          <cell r="AJ2357" t="str">
            <v>N</v>
          </cell>
        </row>
        <row r="2358">
          <cell r="A2358" t="str">
            <v>24-11-c</v>
          </cell>
          <cell r="B2358" t="str">
            <v>Providing and installing MS blind pipe socket/welded joint MS reducer in tubewell borehole : 10" i/d 3/16" thick</v>
          </cell>
          <cell r="C2358" t="str">
            <v>Rft</v>
          </cell>
          <cell r="D2358" t="str">
            <v>620.24</v>
          </cell>
          <cell r="E2358" t="str">
            <v>1,733.44</v>
          </cell>
          <cell r="F2358" t="str">
            <v>m</v>
          </cell>
          <cell r="G2358" t="str">
            <v>2,034.90</v>
          </cell>
          <cell r="H2358">
            <v>5687.13</v>
          </cell>
          <cell r="I2358">
            <v>0</v>
          </cell>
          <cell r="J2358">
            <v>0</v>
          </cell>
          <cell r="K2358">
            <v>0</v>
          </cell>
          <cell r="L2358">
            <v>0</v>
          </cell>
          <cell r="M2358">
            <v>0</v>
          </cell>
          <cell r="N2358">
            <v>0</v>
          </cell>
          <cell r="O2358">
            <v>0</v>
          </cell>
          <cell r="P2358">
            <v>0</v>
          </cell>
          <cell r="Q2358">
            <v>0</v>
          </cell>
          <cell r="R2358">
            <v>0</v>
          </cell>
          <cell r="S2358">
            <v>0</v>
          </cell>
          <cell r="T2358">
            <v>0</v>
          </cell>
          <cell r="U2358">
            <v>0</v>
          </cell>
          <cell r="V2358">
            <v>0</v>
          </cell>
          <cell r="W2358">
            <v>0</v>
          </cell>
          <cell r="X2358">
            <v>0</v>
          </cell>
          <cell r="Y2358">
            <v>0</v>
          </cell>
          <cell r="Z2358">
            <v>0</v>
          </cell>
          <cell r="AA2358">
            <v>0</v>
          </cell>
          <cell r="AB2358">
            <v>0</v>
          </cell>
          <cell r="AC2358">
            <v>0</v>
          </cell>
          <cell r="AD2358">
            <v>0</v>
          </cell>
          <cell r="AE2358">
            <v>0</v>
          </cell>
          <cell r="AF2358">
            <v>0</v>
          </cell>
          <cell r="AG2358">
            <v>0</v>
          </cell>
          <cell r="AH2358">
            <v>0</v>
          </cell>
          <cell r="AI2358">
            <v>0</v>
          </cell>
          <cell r="AJ2358" t="str">
            <v>N</v>
          </cell>
        </row>
        <row r="2359">
          <cell r="A2359" t="str">
            <v>24-11-d</v>
          </cell>
          <cell r="B2359" t="str">
            <v>Providing and installing MS blind pipe socket/welded joint MS reducer in tubewell borehole : 12" i/d, 1/4" thick</v>
          </cell>
          <cell r="C2359" t="str">
            <v>Rft</v>
          </cell>
          <cell r="D2359" t="str">
            <v>714.51</v>
          </cell>
          <cell r="E2359" t="str">
            <v>2,529.51</v>
          </cell>
          <cell r="F2359" t="str">
            <v>m</v>
          </cell>
          <cell r="G2359" t="str">
            <v>2,344.20</v>
          </cell>
          <cell r="H2359">
            <v>8298.92</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cell r="AF2359">
            <v>0</v>
          </cell>
          <cell r="AG2359">
            <v>0</v>
          </cell>
          <cell r="AH2359">
            <v>0</v>
          </cell>
          <cell r="AI2359">
            <v>0</v>
          </cell>
          <cell r="AJ2359" t="str">
            <v>N</v>
          </cell>
        </row>
        <row r="2360">
          <cell r="A2360" t="str">
            <v>24-12-a-01</v>
          </cell>
          <cell r="B2360" t="str">
            <v>Providing and installing PVC blind pipe in tubewell with strainer BSS Class 'B' working pressure : 6" i/d</v>
          </cell>
          <cell r="C2360" t="str">
            <v>Rft</v>
          </cell>
          <cell r="D2360" t="str">
            <v>416.80</v>
          </cell>
          <cell r="E2360" t="str">
            <v>676.95</v>
          </cell>
          <cell r="F2360" t="str">
            <v>m</v>
          </cell>
          <cell r="G2360" t="str">
            <v>1,367.45</v>
          </cell>
          <cell r="H2360">
            <v>2220.96</v>
          </cell>
          <cell r="I2360">
            <v>0</v>
          </cell>
          <cell r="J2360">
            <v>0</v>
          </cell>
          <cell r="K2360">
            <v>0</v>
          </cell>
          <cell r="L2360">
            <v>0</v>
          </cell>
          <cell r="M2360">
            <v>0</v>
          </cell>
          <cell r="N2360">
            <v>0</v>
          </cell>
          <cell r="O2360">
            <v>0</v>
          </cell>
          <cell r="P2360">
            <v>0</v>
          </cell>
          <cell r="Q2360">
            <v>0</v>
          </cell>
          <cell r="R2360">
            <v>0</v>
          </cell>
          <cell r="S2360">
            <v>0</v>
          </cell>
          <cell r="T2360">
            <v>0</v>
          </cell>
          <cell r="U2360">
            <v>0</v>
          </cell>
          <cell r="V2360">
            <v>0</v>
          </cell>
          <cell r="W2360">
            <v>0</v>
          </cell>
          <cell r="X2360">
            <v>0</v>
          </cell>
          <cell r="Y2360">
            <v>0</v>
          </cell>
          <cell r="Z2360">
            <v>0</v>
          </cell>
          <cell r="AA2360">
            <v>0</v>
          </cell>
          <cell r="AB2360">
            <v>0</v>
          </cell>
          <cell r="AC2360">
            <v>0</v>
          </cell>
          <cell r="AD2360">
            <v>0</v>
          </cell>
          <cell r="AE2360">
            <v>0</v>
          </cell>
          <cell r="AF2360">
            <v>0</v>
          </cell>
          <cell r="AG2360">
            <v>0</v>
          </cell>
          <cell r="AH2360">
            <v>0</v>
          </cell>
          <cell r="AI2360">
            <v>0</v>
          </cell>
          <cell r="AJ2360" t="str">
            <v>N</v>
          </cell>
        </row>
        <row r="2361">
          <cell r="A2361" t="str">
            <v>24-12-a-02</v>
          </cell>
          <cell r="B2361" t="str">
            <v>Providing and installing PVC blind pipe in tubewell with strainer BSS Class 'B' working pressure : 8" i/d</v>
          </cell>
          <cell r="C2361" t="str">
            <v>Rft</v>
          </cell>
          <cell r="D2361" t="str">
            <v>496.19</v>
          </cell>
          <cell r="E2361" t="str">
            <v>895.49</v>
          </cell>
          <cell r="F2361" t="str">
            <v>m</v>
          </cell>
          <cell r="G2361" t="str">
            <v>1,627.92</v>
          </cell>
          <cell r="H2361">
            <v>2937.96</v>
          </cell>
          <cell r="I2361">
            <v>0</v>
          </cell>
          <cell r="J2361">
            <v>0</v>
          </cell>
          <cell r="K2361">
            <v>0</v>
          </cell>
          <cell r="L2361">
            <v>0</v>
          </cell>
          <cell r="M2361">
            <v>0</v>
          </cell>
          <cell r="N2361">
            <v>0</v>
          </cell>
          <cell r="O2361">
            <v>0</v>
          </cell>
          <cell r="P2361">
            <v>0</v>
          </cell>
          <cell r="Q2361">
            <v>0</v>
          </cell>
          <cell r="R2361">
            <v>0</v>
          </cell>
          <cell r="S2361">
            <v>0</v>
          </cell>
          <cell r="T2361">
            <v>0</v>
          </cell>
          <cell r="U2361">
            <v>0</v>
          </cell>
          <cell r="V2361">
            <v>0</v>
          </cell>
          <cell r="W2361">
            <v>0</v>
          </cell>
          <cell r="X2361">
            <v>0</v>
          </cell>
          <cell r="Y2361">
            <v>0</v>
          </cell>
          <cell r="Z2361">
            <v>0</v>
          </cell>
          <cell r="AA2361">
            <v>0</v>
          </cell>
          <cell r="AB2361">
            <v>0</v>
          </cell>
          <cell r="AC2361">
            <v>0</v>
          </cell>
          <cell r="AD2361">
            <v>0</v>
          </cell>
          <cell r="AE2361">
            <v>0</v>
          </cell>
          <cell r="AF2361">
            <v>0</v>
          </cell>
          <cell r="AG2361">
            <v>0</v>
          </cell>
          <cell r="AH2361">
            <v>0</v>
          </cell>
          <cell r="AI2361">
            <v>0</v>
          </cell>
          <cell r="AJ2361" t="str">
            <v>N</v>
          </cell>
        </row>
        <row r="2362">
          <cell r="A2362" t="str">
            <v>24-12-a-03</v>
          </cell>
          <cell r="B2362" t="str">
            <v>Providing and installing PVC blind pipe in tubewell with strainer BSS Class 'B' working pressure : 10" i/d</v>
          </cell>
          <cell r="C2362" t="str">
            <v>Rft</v>
          </cell>
          <cell r="D2362" t="str">
            <v>707.90</v>
          </cell>
          <cell r="E2362" t="str">
            <v>1,355.25</v>
          </cell>
          <cell r="F2362" t="str">
            <v>m</v>
          </cell>
          <cell r="G2362" t="str">
            <v>2,322.49</v>
          </cell>
          <cell r="H2362">
            <v>4446.3500000000004</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0</v>
          </cell>
          <cell r="X2362">
            <v>0</v>
          </cell>
          <cell r="Y2362">
            <v>0</v>
          </cell>
          <cell r="Z2362">
            <v>0</v>
          </cell>
          <cell r="AA2362">
            <v>0</v>
          </cell>
          <cell r="AB2362">
            <v>0</v>
          </cell>
          <cell r="AC2362">
            <v>0</v>
          </cell>
          <cell r="AD2362">
            <v>0</v>
          </cell>
          <cell r="AE2362">
            <v>0</v>
          </cell>
          <cell r="AF2362">
            <v>0</v>
          </cell>
          <cell r="AG2362">
            <v>0</v>
          </cell>
          <cell r="AH2362">
            <v>0</v>
          </cell>
          <cell r="AI2362">
            <v>0</v>
          </cell>
          <cell r="AJ2362" t="str">
            <v>N</v>
          </cell>
        </row>
        <row r="2363">
          <cell r="A2363" t="str">
            <v>24-12-a-04</v>
          </cell>
          <cell r="B2363" t="str">
            <v>Providing and installing PVC blind pipe in tubewell with strainer BSS Class 'B' working pressure : 12" i/d</v>
          </cell>
          <cell r="C2363" t="str">
            <v>Rft</v>
          </cell>
          <cell r="D2363" t="str">
            <v>669.86</v>
          </cell>
          <cell r="E2363" t="str">
            <v>1,553.16</v>
          </cell>
          <cell r="F2363" t="str">
            <v>m</v>
          </cell>
          <cell r="G2363" t="str">
            <v>2,197.69</v>
          </cell>
          <cell r="H2363">
            <v>5095.6499999999996</v>
          </cell>
          <cell r="I2363">
            <v>0</v>
          </cell>
          <cell r="J2363">
            <v>0</v>
          </cell>
          <cell r="K2363">
            <v>0</v>
          </cell>
          <cell r="L2363">
            <v>0</v>
          </cell>
          <cell r="M2363">
            <v>0</v>
          </cell>
          <cell r="N2363">
            <v>0</v>
          </cell>
          <cell r="O2363">
            <v>0</v>
          </cell>
          <cell r="P2363">
            <v>0</v>
          </cell>
          <cell r="Q2363">
            <v>0</v>
          </cell>
          <cell r="R2363">
            <v>0</v>
          </cell>
          <cell r="S2363">
            <v>0</v>
          </cell>
          <cell r="T2363">
            <v>0</v>
          </cell>
          <cell r="U2363">
            <v>0</v>
          </cell>
          <cell r="V2363">
            <v>0</v>
          </cell>
          <cell r="W2363">
            <v>0</v>
          </cell>
          <cell r="X2363">
            <v>0</v>
          </cell>
          <cell r="Y2363">
            <v>0</v>
          </cell>
          <cell r="Z2363">
            <v>0</v>
          </cell>
          <cell r="AA2363">
            <v>0</v>
          </cell>
          <cell r="AB2363">
            <v>0</v>
          </cell>
          <cell r="AC2363">
            <v>0</v>
          </cell>
          <cell r="AD2363">
            <v>0</v>
          </cell>
          <cell r="AE2363">
            <v>0</v>
          </cell>
          <cell r="AF2363">
            <v>0</v>
          </cell>
          <cell r="AG2363">
            <v>0</v>
          </cell>
          <cell r="AH2363">
            <v>0</v>
          </cell>
          <cell r="AI2363">
            <v>0</v>
          </cell>
          <cell r="AJ2363" t="str">
            <v>N</v>
          </cell>
        </row>
        <row r="2364">
          <cell r="A2364" t="str">
            <v>24-12-b-01</v>
          </cell>
          <cell r="B2364" t="str">
            <v>Providing and installing PVC blind pipe in tubewell with strainer BSS Class 'C' working pressure : 6" i/d</v>
          </cell>
          <cell r="C2364" t="str">
            <v>Rft</v>
          </cell>
          <cell r="D2364" t="str">
            <v>421.76</v>
          </cell>
          <cell r="E2364" t="str">
            <v>821.06</v>
          </cell>
          <cell r="F2364" t="str">
            <v>m</v>
          </cell>
          <cell r="G2364" t="str">
            <v>1,383.73</v>
          </cell>
          <cell r="H2364">
            <v>2693.77</v>
          </cell>
          <cell r="I2364">
            <v>0</v>
          </cell>
          <cell r="J2364">
            <v>0</v>
          </cell>
          <cell r="K2364">
            <v>0</v>
          </cell>
          <cell r="L2364">
            <v>0</v>
          </cell>
          <cell r="M2364">
            <v>0</v>
          </cell>
          <cell r="N2364">
            <v>0</v>
          </cell>
          <cell r="O2364">
            <v>0</v>
          </cell>
          <cell r="P2364">
            <v>0</v>
          </cell>
          <cell r="Q2364">
            <v>0</v>
          </cell>
          <cell r="R2364">
            <v>0</v>
          </cell>
          <cell r="S2364">
            <v>0</v>
          </cell>
          <cell r="T2364">
            <v>0</v>
          </cell>
          <cell r="U2364">
            <v>0</v>
          </cell>
          <cell r="V2364">
            <v>0</v>
          </cell>
          <cell r="W2364">
            <v>0</v>
          </cell>
          <cell r="X2364">
            <v>0</v>
          </cell>
          <cell r="Y2364">
            <v>0</v>
          </cell>
          <cell r="Z2364">
            <v>0</v>
          </cell>
          <cell r="AA2364">
            <v>0</v>
          </cell>
          <cell r="AB2364">
            <v>0</v>
          </cell>
          <cell r="AC2364">
            <v>0</v>
          </cell>
          <cell r="AD2364">
            <v>0</v>
          </cell>
          <cell r="AE2364">
            <v>0</v>
          </cell>
          <cell r="AF2364">
            <v>0</v>
          </cell>
          <cell r="AG2364">
            <v>0</v>
          </cell>
          <cell r="AH2364">
            <v>0</v>
          </cell>
          <cell r="AI2364">
            <v>0</v>
          </cell>
          <cell r="AJ2364" t="str">
            <v>N</v>
          </cell>
        </row>
        <row r="2365">
          <cell r="A2365" t="str">
            <v>24-12-b-02</v>
          </cell>
          <cell r="B2365" t="str">
            <v>Providing and installing PVC blind pipe in tubewell with strainer BSS Class 'C' working pressure : 8" i/d</v>
          </cell>
          <cell r="C2365" t="str">
            <v>Rft</v>
          </cell>
          <cell r="D2365" t="str">
            <v>496.19</v>
          </cell>
          <cell r="E2365" t="str">
            <v>1,113.29</v>
          </cell>
          <cell r="F2365" t="str">
            <v>m</v>
          </cell>
          <cell r="G2365" t="str">
            <v>1,627.92</v>
          </cell>
          <cell r="H2365">
            <v>3652.52</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cell r="AF2365">
            <v>0</v>
          </cell>
          <cell r="AG2365">
            <v>0</v>
          </cell>
          <cell r="AH2365">
            <v>0</v>
          </cell>
          <cell r="AI2365">
            <v>0</v>
          </cell>
          <cell r="AJ2365" t="str">
            <v>N</v>
          </cell>
        </row>
        <row r="2366">
          <cell r="A2366" t="str">
            <v>24-12-b-03</v>
          </cell>
          <cell r="B2366" t="str">
            <v>Providing and installing PVC blind pipe in tubewell with strainer BSS Class 'C' working pressure : 10" i/d</v>
          </cell>
          <cell r="C2366" t="str">
            <v>Rft</v>
          </cell>
          <cell r="D2366" t="str">
            <v>545.81</v>
          </cell>
          <cell r="E2366" t="str">
            <v>1,519.86</v>
          </cell>
          <cell r="F2366" t="str">
            <v>m</v>
          </cell>
          <cell r="G2366" t="str">
            <v>1,790.71</v>
          </cell>
          <cell r="H2366">
            <v>4986.41</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cell r="AF2366">
            <v>0</v>
          </cell>
          <cell r="AG2366">
            <v>0</v>
          </cell>
          <cell r="AH2366">
            <v>0</v>
          </cell>
          <cell r="AI2366">
            <v>0</v>
          </cell>
          <cell r="AJ2366" t="str">
            <v>N</v>
          </cell>
        </row>
        <row r="2367">
          <cell r="A2367" t="str">
            <v>24-12-b-04</v>
          </cell>
          <cell r="B2367" t="str">
            <v>Providing and installing PVC blind pipe in tubewell with strainer BSS Class 'C' working pressure : 12" i/d</v>
          </cell>
          <cell r="C2367" t="str">
            <v>Rft</v>
          </cell>
          <cell r="D2367" t="str">
            <v>669.86</v>
          </cell>
          <cell r="E2367" t="str">
            <v>1,950.04</v>
          </cell>
          <cell r="F2367" t="str">
            <v>m</v>
          </cell>
          <cell r="G2367" t="str">
            <v>2,197.69</v>
          </cell>
          <cell r="H2367">
            <v>6397.75</v>
          </cell>
          <cell r="I2367">
            <v>0</v>
          </cell>
          <cell r="J2367">
            <v>0</v>
          </cell>
          <cell r="K2367">
            <v>0</v>
          </cell>
          <cell r="L2367">
            <v>0</v>
          </cell>
          <cell r="M2367">
            <v>0</v>
          </cell>
          <cell r="N2367">
            <v>0</v>
          </cell>
          <cell r="O2367">
            <v>0</v>
          </cell>
          <cell r="P2367">
            <v>0</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cell r="AF2367">
            <v>0</v>
          </cell>
          <cell r="AG2367">
            <v>0</v>
          </cell>
          <cell r="AH2367">
            <v>0</v>
          </cell>
          <cell r="AI2367">
            <v>0</v>
          </cell>
          <cell r="AJ2367" t="str">
            <v>N</v>
          </cell>
        </row>
        <row r="2368">
          <cell r="A2368" t="str">
            <v>24-12-c-01</v>
          </cell>
          <cell r="B2368" t="str">
            <v>Providing and installing PVC blind pipe in tubewell with strainer BSS Class 'D' working pressure : 6" i/d</v>
          </cell>
          <cell r="C2368" t="str">
            <v>Rft</v>
          </cell>
          <cell r="D2368" t="str">
            <v>421.76</v>
          </cell>
          <cell r="E2368" t="str">
            <v>944.48</v>
          </cell>
          <cell r="F2368" t="str">
            <v>m</v>
          </cell>
          <cell r="G2368" t="str">
            <v>1,383.73</v>
          </cell>
          <cell r="H2368">
            <v>3098.69</v>
          </cell>
          <cell r="I2368">
            <v>0</v>
          </cell>
          <cell r="J2368">
            <v>0</v>
          </cell>
          <cell r="K2368">
            <v>0</v>
          </cell>
          <cell r="L2368">
            <v>0</v>
          </cell>
          <cell r="M2368">
            <v>0</v>
          </cell>
          <cell r="N2368">
            <v>0</v>
          </cell>
          <cell r="O2368">
            <v>0</v>
          </cell>
          <cell r="P2368">
            <v>0</v>
          </cell>
          <cell r="Q2368">
            <v>0</v>
          </cell>
          <cell r="R2368">
            <v>0</v>
          </cell>
          <cell r="S2368">
            <v>0</v>
          </cell>
          <cell r="T2368">
            <v>0</v>
          </cell>
          <cell r="U2368">
            <v>0</v>
          </cell>
          <cell r="V2368">
            <v>0</v>
          </cell>
          <cell r="W2368">
            <v>0</v>
          </cell>
          <cell r="X2368">
            <v>0</v>
          </cell>
          <cell r="Y2368">
            <v>0</v>
          </cell>
          <cell r="Z2368">
            <v>0</v>
          </cell>
          <cell r="AA2368">
            <v>0</v>
          </cell>
          <cell r="AB2368">
            <v>0</v>
          </cell>
          <cell r="AC2368">
            <v>0</v>
          </cell>
          <cell r="AD2368">
            <v>0</v>
          </cell>
          <cell r="AE2368">
            <v>0</v>
          </cell>
          <cell r="AF2368">
            <v>0</v>
          </cell>
          <cell r="AG2368">
            <v>0</v>
          </cell>
          <cell r="AH2368">
            <v>0</v>
          </cell>
          <cell r="AI2368">
            <v>0</v>
          </cell>
          <cell r="AJ2368" t="str">
            <v>N</v>
          </cell>
        </row>
        <row r="2369">
          <cell r="A2369" t="str">
            <v>24-12-c-02</v>
          </cell>
          <cell r="B2369" t="str">
            <v>Providing and installing PVC blind pipe in tubewell with strainer BSS Class 'D' working pressure : 8" i/d</v>
          </cell>
          <cell r="C2369" t="str">
            <v>Rft</v>
          </cell>
          <cell r="D2369" t="str">
            <v>496.19</v>
          </cell>
          <cell r="E2369" t="str">
            <v>1,302.05</v>
          </cell>
          <cell r="F2369" t="str">
            <v>m</v>
          </cell>
          <cell r="G2369" t="str">
            <v>1,627.92</v>
          </cell>
          <cell r="H2369">
            <v>4271.8100000000004</v>
          </cell>
          <cell r="I2369">
            <v>0</v>
          </cell>
          <cell r="J2369">
            <v>0</v>
          </cell>
          <cell r="K2369">
            <v>0</v>
          </cell>
          <cell r="L2369">
            <v>0</v>
          </cell>
          <cell r="M2369">
            <v>0</v>
          </cell>
          <cell r="N2369">
            <v>0</v>
          </cell>
          <cell r="O2369">
            <v>0</v>
          </cell>
          <cell r="P2369">
            <v>0</v>
          </cell>
          <cell r="Q2369">
            <v>0</v>
          </cell>
          <cell r="R2369">
            <v>0</v>
          </cell>
          <cell r="S2369">
            <v>0</v>
          </cell>
          <cell r="T2369">
            <v>0</v>
          </cell>
          <cell r="U2369">
            <v>0</v>
          </cell>
          <cell r="V2369">
            <v>0</v>
          </cell>
          <cell r="W2369">
            <v>0</v>
          </cell>
          <cell r="X2369">
            <v>0</v>
          </cell>
          <cell r="Y2369">
            <v>0</v>
          </cell>
          <cell r="Z2369">
            <v>0</v>
          </cell>
          <cell r="AA2369">
            <v>0</v>
          </cell>
          <cell r="AB2369">
            <v>0</v>
          </cell>
          <cell r="AC2369">
            <v>0</v>
          </cell>
          <cell r="AD2369">
            <v>0</v>
          </cell>
          <cell r="AE2369">
            <v>0</v>
          </cell>
          <cell r="AF2369">
            <v>0</v>
          </cell>
          <cell r="AG2369">
            <v>0</v>
          </cell>
          <cell r="AH2369">
            <v>0</v>
          </cell>
          <cell r="AI2369">
            <v>0</v>
          </cell>
          <cell r="AJ2369" t="str">
            <v>N</v>
          </cell>
        </row>
        <row r="2370">
          <cell r="A2370" t="str">
            <v>24-12-c-03</v>
          </cell>
          <cell r="B2370" t="str">
            <v>Providing and installing PVC blind pipe in tubewell with strainer BSS Class 'D' working pressure : 10" i/d</v>
          </cell>
          <cell r="C2370" t="str">
            <v>Rft</v>
          </cell>
          <cell r="D2370" t="str">
            <v>545.81</v>
          </cell>
          <cell r="E2370" t="str">
            <v>1,816.31</v>
          </cell>
          <cell r="F2370" t="str">
            <v>m</v>
          </cell>
          <cell r="G2370" t="str">
            <v>1,790.71</v>
          </cell>
          <cell r="H2370">
            <v>5959.02</v>
          </cell>
          <cell r="I2370">
            <v>0</v>
          </cell>
          <cell r="J2370">
            <v>0</v>
          </cell>
          <cell r="K2370">
            <v>0</v>
          </cell>
          <cell r="L2370">
            <v>0</v>
          </cell>
          <cell r="M2370">
            <v>0</v>
          </cell>
          <cell r="N2370">
            <v>0</v>
          </cell>
          <cell r="O2370">
            <v>0</v>
          </cell>
          <cell r="P2370">
            <v>0</v>
          </cell>
          <cell r="Q2370">
            <v>0</v>
          </cell>
          <cell r="R2370">
            <v>0</v>
          </cell>
          <cell r="S2370">
            <v>0</v>
          </cell>
          <cell r="T2370">
            <v>0</v>
          </cell>
          <cell r="U2370">
            <v>0</v>
          </cell>
          <cell r="V2370">
            <v>0</v>
          </cell>
          <cell r="W2370">
            <v>0</v>
          </cell>
          <cell r="X2370">
            <v>0</v>
          </cell>
          <cell r="Y2370">
            <v>0</v>
          </cell>
          <cell r="Z2370">
            <v>0</v>
          </cell>
          <cell r="AA2370">
            <v>0</v>
          </cell>
          <cell r="AB2370">
            <v>0</v>
          </cell>
          <cell r="AC2370">
            <v>0</v>
          </cell>
          <cell r="AD2370">
            <v>0</v>
          </cell>
          <cell r="AE2370">
            <v>0</v>
          </cell>
          <cell r="AF2370">
            <v>0</v>
          </cell>
          <cell r="AG2370">
            <v>0</v>
          </cell>
          <cell r="AH2370">
            <v>0</v>
          </cell>
          <cell r="AI2370">
            <v>0</v>
          </cell>
          <cell r="AJ2370" t="str">
            <v>N</v>
          </cell>
        </row>
        <row r="2371">
          <cell r="A2371" t="str">
            <v>24-12-c-04</v>
          </cell>
          <cell r="B2371" t="str">
            <v>Providing and installing PVC blind pipe in tubewell with strainer BSS Class 'D' working pressure : 12" i/d</v>
          </cell>
          <cell r="C2371" t="str">
            <v>Rft</v>
          </cell>
          <cell r="D2371" t="str">
            <v>669.86</v>
          </cell>
          <cell r="E2371" t="str">
            <v>2,368.70</v>
          </cell>
          <cell r="F2371" t="str">
            <v>m</v>
          </cell>
          <cell r="G2371" t="str">
            <v>2,197.69</v>
          </cell>
          <cell r="H2371">
            <v>7771.31</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cell r="AF2371">
            <v>0</v>
          </cell>
          <cell r="AG2371">
            <v>0</v>
          </cell>
          <cell r="AH2371">
            <v>0</v>
          </cell>
          <cell r="AI2371">
            <v>0</v>
          </cell>
          <cell r="AJ2371" t="str">
            <v>N</v>
          </cell>
        </row>
        <row r="2372">
          <cell r="A2372" t="str">
            <v>24-13-a</v>
          </cell>
          <cell r="B2372" t="str">
            <v>Test &amp; develop tubewell of size 6" i/d &amp; above continuously : Upto 1.5 cusecs discharge.</v>
          </cell>
          <cell r="C2372" t="str">
            <v>Hour</v>
          </cell>
          <cell r="D2372" t="str">
            <v>0.00</v>
          </cell>
          <cell r="E2372" t="str">
            <v>508.20</v>
          </cell>
          <cell r="F2372" t="str">
            <v>Hour</v>
          </cell>
          <cell r="G2372" t="str">
            <v>0.00</v>
          </cell>
          <cell r="H2372">
            <v>508.2</v>
          </cell>
          <cell r="I2372">
            <v>0</v>
          </cell>
          <cell r="J2372">
            <v>0</v>
          </cell>
          <cell r="K2372">
            <v>0</v>
          </cell>
          <cell r="L2372">
            <v>0</v>
          </cell>
          <cell r="M2372">
            <v>0</v>
          </cell>
          <cell r="N2372">
            <v>0</v>
          </cell>
          <cell r="O2372">
            <v>0</v>
          </cell>
          <cell r="P2372">
            <v>0</v>
          </cell>
          <cell r="Q2372">
            <v>0</v>
          </cell>
          <cell r="R2372">
            <v>0</v>
          </cell>
          <cell r="S2372">
            <v>0</v>
          </cell>
          <cell r="T2372">
            <v>0</v>
          </cell>
          <cell r="U2372">
            <v>0</v>
          </cell>
          <cell r="V2372">
            <v>0</v>
          </cell>
          <cell r="W2372">
            <v>0</v>
          </cell>
          <cell r="X2372">
            <v>0</v>
          </cell>
          <cell r="Y2372">
            <v>0</v>
          </cell>
          <cell r="Z2372">
            <v>0</v>
          </cell>
          <cell r="AA2372">
            <v>0</v>
          </cell>
          <cell r="AB2372">
            <v>0</v>
          </cell>
          <cell r="AC2372">
            <v>0</v>
          </cell>
          <cell r="AD2372">
            <v>0</v>
          </cell>
          <cell r="AE2372">
            <v>0</v>
          </cell>
          <cell r="AF2372">
            <v>0</v>
          </cell>
          <cell r="AG2372">
            <v>0</v>
          </cell>
          <cell r="AH2372">
            <v>0</v>
          </cell>
          <cell r="AI2372">
            <v>0</v>
          </cell>
          <cell r="AJ2372" t="str">
            <v>N</v>
          </cell>
        </row>
        <row r="2373">
          <cell r="A2373" t="str">
            <v>24-13-b</v>
          </cell>
          <cell r="B2373" t="str">
            <v>Test &amp; develop tubewell of size 6" i/d &amp; above continuously : Over 1.5 cusecs discharge with DNT unit</v>
          </cell>
          <cell r="C2373" t="str">
            <v>Hour</v>
          </cell>
          <cell r="D2373" t="str">
            <v>0.00</v>
          </cell>
          <cell r="E2373" t="str">
            <v>595.32</v>
          </cell>
          <cell r="F2373" t="str">
            <v>Hour</v>
          </cell>
          <cell r="G2373" t="str">
            <v>0.00</v>
          </cell>
          <cell r="H2373">
            <v>595.32000000000005</v>
          </cell>
          <cell r="I2373">
            <v>0</v>
          </cell>
          <cell r="J2373">
            <v>0</v>
          </cell>
          <cell r="K2373">
            <v>0</v>
          </cell>
          <cell r="L2373">
            <v>0</v>
          </cell>
          <cell r="M2373">
            <v>0</v>
          </cell>
          <cell r="N2373">
            <v>0</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cell r="AF2373">
            <v>0</v>
          </cell>
          <cell r="AG2373">
            <v>0</v>
          </cell>
          <cell r="AH2373">
            <v>0</v>
          </cell>
          <cell r="AI2373">
            <v>0</v>
          </cell>
          <cell r="AJ2373" t="str">
            <v>N</v>
          </cell>
        </row>
        <row r="2374">
          <cell r="A2374" t="str">
            <v>24-14</v>
          </cell>
          <cell r="B2374" t="str">
            <v>Shrouding with graded pack grave 3/8" to 1/8" around tubewell in bore hole.</v>
          </cell>
          <cell r="C2374" t="str">
            <v>Rft</v>
          </cell>
          <cell r="D2374" t="str">
            <v>165.40</v>
          </cell>
          <cell r="E2374" t="str">
            <v>373.75</v>
          </cell>
          <cell r="F2374" t="str">
            <v>m</v>
          </cell>
          <cell r="G2374" t="str">
            <v>542.64</v>
          </cell>
          <cell r="H2374">
            <v>1226.22</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cell r="AF2374">
            <v>0</v>
          </cell>
          <cell r="AG2374">
            <v>0</v>
          </cell>
          <cell r="AH2374">
            <v>0</v>
          </cell>
          <cell r="AI2374">
            <v>0</v>
          </cell>
          <cell r="AJ2374" t="str">
            <v>N</v>
          </cell>
        </row>
        <row r="2375">
          <cell r="A2375" t="str">
            <v>24-15-a</v>
          </cell>
          <cell r="B2375" t="str">
            <v>Providing and Laying cut, joint, test &amp; disinfect, CI pipeline in trenches, complete : 3" i/d.</v>
          </cell>
          <cell r="C2375" t="str">
            <v>Rft</v>
          </cell>
          <cell r="D2375" t="str">
            <v>37.21</v>
          </cell>
          <cell r="E2375" t="str">
            <v>442.56</v>
          </cell>
          <cell r="F2375" t="str">
            <v>m</v>
          </cell>
          <cell r="G2375" t="str">
            <v>122.09</v>
          </cell>
          <cell r="H2375">
            <v>1451.98</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cell r="AF2375">
            <v>0</v>
          </cell>
          <cell r="AG2375">
            <v>0</v>
          </cell>
          <cell r="AH2375">
            <v>0</v>
          </cell>
          <cell r="AI2375">
            <v>0</v>
          </cell>
          <cell r="AJ2375" t="str">
            <v>N</v>
          </cell>
        </row>
        <row r="2376">
          <cell r="A2376" t="str">
            <v>24-15-b</v>
          </cell>
          <cell r="B2376" t="str">
            <v>Providing and Laying cut, joint, test &amp; disinfect, CI pipeline in trenches, complete : 4" i/d.</v>
          </cell>
          <cell r="C2376" t="str">
            <v>Rft</v>
          </cell>
          <cell r="D2376" t="str">
            <v>49.62</v>
          </cell>
          <cell r="E2376" t="str">
            <v>565.08</v>
          </cell>
          <cell r="F2376" t="str">
            <v>m</v>
          </cell>
          <cell r="G2376" t="str">
            <v>162.79</v>
          </cell>
          <cell r="H2376">
            <v>1853.93</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cell r="AF2376">
            <v>0</v>
          </cell>
          <cell r="AG2376">
            <v>0</v>
          </cell>
          <cell r="AH2376">
            <v>0</v>
          </cell>
          <cell r="AI2376">
            <v>0</v>
          </cell>
          <cell r="AJ2376" t="str">
            <v>N</v>
          </cell>
        </row>
        <row r="2377">
          <cell r="A2377" t="str">
            <v>24-15-c</v>
          </cell>
          <cell r="B2377" t="str">
            <v>Providing and Laying cut, joint, test &amp; disinfect, CI pipeline in trenches, complete : 6" i/d</v>
          </cell>
          <cell r="C2377" t="str">
            <v>Rft</v>
          </cell>
          <cell r="D2377" t="str">
            <v>74.43</v>
          </cell>
          <cell r="E2377" t="str">
            <v>994.03</v>
          </cell>
          <cell r="F2377" t="str">
            <v>m</v>
          </cell>
          <cell r="G2377" t="str">
            <v>244.19</v>
          </cell>
          <cell r="H2377">
            <v>3261.25</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cell r="AF2377">
            <v>0</v>
          </cell>
          <cell r="AG2377">
            <v>0</v>
          </cell>
          <cell r="AH2377">
            <v>0</v>
          </cell>
          <cell r="AI2377">
            <v>0</v>
          </cell>
          <cell r="AJ2377" t="str">
            <v>N</v>
          </cell>
        </row>
        <row r="2378">
          <cell r="A2378" t="str">
            <v>24-15-d</v>
          </cell>
          <cell r="B2378" t="str">
            <v>Providing and Laying cut, joint, test &amp; disinfect, CI pipeline in trenches. complete : 8" i/d</v>
          </cell>
          <cell r="C2378" t="str">
            <v>Rft</v>
          </cell>
          <cell r="D2378" t="str">
            <v>124.05</v>
          </cell>
          <cell r="E2378" t="str">
            <v>2,328.67</v>
          </cell>
          <cell r="F2378" t="str">
            <v>m</v>
          </cell>
          <cell r="G2378" t="str">
            <v>406.98</v>
          </cell>
          <cell r="H2378">
            <v>7639.98</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cell r="AF2378">
            <v>0</v>
          </cell>
          <cell r="AG2378">
            <v>0</v>
          </cell>
          <cell r="AH2378">
            <v>0</v>
          </cell>
          <cell r="AI2378">
            <v>0</v>
          </cell>
          <cell r="AJ2378" t="str">
            <v>N</v>
          </cell>
        </row>
        <row r="2379">
          <cell r="A2379" t="str">
            <v>24-15-e</v>
          </cell>
          <cell r="B2379" t="str">
            <v>Providing and Laying cut, joint, test &amp; disinfect, CI pipeline in trenches, complete : 10" i/d</v>
          </cell>
          <cell r="C2379" t="str">
            <v>Rft</v>
          </cell>
          <cell r="D2379" t="str">
            <v>161.26</v>
          </cell>
          <cell r="E2379" t="str">
            <v>2,581.26</v>
          </cell>
          <cell r="F2379" t="str">
            <v>m</v>
          </cell>
          <cell r="G2379" t="str">
            <v>529.07</v>
          </cell>
          <cell r="H2379">
            <v>8468.7000000000007</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cell r="AF2379">
            <v>0</v>
          </cell>
          <cell r="AG2379">
            <v>0</v>
          </cell>
          <cell r="AH2379">
            <v>0</v>
          </cell>
          <cell r="AI2379">
            <v>0</v>
          </cell>
          <cell r="AJ2379" t="str">
            <v>N</v>
          </cell>
        </row>
        <row r="2380">
          <cell r="A2380" t="str">
            <v>24-15-f</v>
          </cell>
          <cell r="B2380" t="str">
            <v>Providing and Laying  cut,  joint, test &amp; disinfect, CI pipeline in trenches, complete : 12" i/d</v>
          </cell>
          <cell r="C2380" t="str">
            <v>Rft</v>
          </cell>
          <cell r="D2380" t="str">
            <v>161.26</v>
          </cell>
          <cell r="E2380" t="str">
            <v>2,861.63</v>
          </cell>
          <cell r="F2380" t="str">
            <v>m</v>
          </cell>
          <cell r="G2380" t="str">
            <v>529.07</v>
          </cell>
          <cell r="H2380">
            <v>9388.5400000000009</v>
          </cell>
          <cell r="I2380">
            <v>0</v>
          </cell>
          <cell r="J2380">
            <v>0</v>
          </cell>
          <cell r="K2380">
            <v>0</v>
          </cell>
          <cell r="L2380">
            <v>0</v>
          </cell>
          <cell r="M2380">
            <v>0</v>
          </cell>
          <cell r="N2380">
            <v>0</v>
          </cell>
          <cell r="O2380">
            <v>0</v>
          </cell>
          <cell r="P2380">
            <v>0</v>
          </cell>
          <cell r="Q2380">
            <v>0</v>
          </cell>
          <cell r="R2380">
            <v>0</v>
          </cell>
          <cell r="S2380">
            <v>0</v>
          </cell>
          <cell r="T2380">
            <v>0</v>
          </cell>
          <cell r="U2380">
            <v>0</v>
          </cell>
          <cell r="V2380">
            <v>0</v>
          </cell>
          <cell r="W2380">
            <v>0</v>
          </cell>
          <cell r="X2380">
            <v>0</v>
          </cell>
          <cell r="Y2380">
            <v>0</v>
          </cell>
          <cell r="Z2380">
            <v>0</v>
          </cell>
          <cell r="AA2380">
            <v>0</v>
          </cell>
          <cell r="AB2380">
            <v>0</v>
          </cell>
          <cell r="AC2380">
            <v>0</v>
          </cell>
          <cell r="AD2380">
            <v>0</v>
          </cell>
          <cell r="AE2380">
            <v>0</v>
          </cell>
          <cell r="AF2380">
            <v>0</v>
          </cell>
          <cell r="AG2380">
            <v>0</v>
          </cell>
          <cell r="AH2380">
            <v>0</v>
          </cell>
          <cell r="AI2380">
            <v>0</v>
          </cell>
          <cell r="AJ2380" t="str">
            <v>N</v>
          </cell>
        </row>
        <row r="2381">
          <cell r="A2381" t="str">
            <v>24-16-a-01</v>
          </cell>
          <cell r="B2381" t="str">
            <v>Providing and Laying  cut, joint, test &amp; disinfect GI pipeline Using heavy quality GI Pipe : 4" Dia</v>
          </cell>
          <cell r="C2381" t="str">
            <v>Rft</v>
          </cell>
          <cell r="D2381" t="str">
            <v>47.14</v>
          </cell>
          <cell r="E2381" t="str">
            <v>712.64</v>
          </cell>
          <cell r="F2381" t="str">
            <v>m</v>
          </cell>
          <cell r="G2381" t="str">
            <v>154.65</v>
          </cell>
          <cell r="H2381">
            <v>2338.0500000000002</v>
          </cell>
          <cell r="I2381">
            <v>0</v>
          </cell>
          <cell r="J2381">
            <v>0</v>
          </cell>
          <cell r="K2381">
            <v>0</v>
          </cell>
          <cell r="L2381">
            <v>0</v>
          </cell>
          <cell r="M2381">
            <v>0</v>
          </cell>
          <cell r="N2381">
            <v>0</v>
          </cell>
          <cell r="O2381">
            <v>0</v>
          </cell>
          <cell r="P2381">
            <v>0</v>
          </cell>
          <cell r="Q2381">
            <v>0</v>
          </cell>
          <cell r="R2381">
            <v>0</v>
          </cell>
          <cell r="S2381">
            <v>0</v>
          </cell>
          <cell r="T2381">
            <v>0</v>
          </cell>
          <cell r="U2381">
            <v>0</v>
          </cell>
          <cell r="V2381">
            <v>0</v>
          </cell>
          <cell r="W2381">
            <v>0</v>
          </cell>
          <cell r="X2381">
            <v>0</v>
          </cell>
          <cell r="Y2381">
            <v>0</v>
          </cell>
          <cell r="Z2381">
            <v>0</v>
          </cell>
          <cell r="AA2381">
            <v>0</v>
          </cell>
          <cell r="AB2381">
            <v>0</v>
          </cell>
          <cell r="AC2381">
            <v>0</v>
          </cell>
          <cell r="AD2381">
            <v>0</v>
          </cell>
          <cell r="AE2381">
            <v>0</v>
          </cell>
          <cell r="AF2381">
            <v>0</v>
          </cell>
          <cell r="AG2381">
            <v>0</v>
          </cell>
          <cell r="AH2381">
            <v>0</v>
          </cell>
          <cell r="AI2381">
            <v>0</v>
          </cell>
          <cell r="AJ2381" t="str">
            <v>N</v>
          </cell>
        </row>
        <row r="2382">
          <cell r="A2382" t="str">
            <v>24-16-a-02</v>
          </cell>
          <cell r="B2382" t="str">
            <v>Providing and Laying  cut, joint, test &amp; disinfect GI pipeline Using heavy quality GI Pipe : 6" Dia</v>
          </cell>
          <cell r="C2382" t="str">
            <v>Rft</v>
          </cell>
          <cell r="D2382" t="str">
            <v>66.99</v>
          </cell>
          <cell r="E2382" t="str">
            <v>1,059.19</v>
          </cell>
          <cell r="F2382" t="str">
            <v>m</v>
          </cell>
          <cell r="G2382" t="str">
            <v>219.77</v>
          </cell>
          <cell r="H2382">
            <v>3475.02</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cell r="AF2382">
            <v>0</v>
          </cell>
          <cell r="AG2382">
            <v>0</v>
          </cell>
          <cell r="AH2382">
            <v>0</v>
          </cell>
          <cell r="AI2382">
            <v>0</v>
          </cell>
          <cell r="AJ2382" t="str">
            <v>N</v>
          </cell>
        </row>
        <row r="2383">
          <cell r="A2383" t="str">
            <v>24-16-a-03</v>
          </cell>
          <cell r="B2383" t="str">
            <v>Providing and Laying  cut, joint, test &amp; disinfect GI pipeline Using heavy quality GI Pipe : 8" Dia</v>
          </cell>
          <cell r="C2383" t="str">
            <v>Rft</v>
          </cell>
          <cell r="D2383" t="str">
            <v>86.83</v>
          </cell>
          <cell r="E2383" t="str">
            <v>1,339.18</v>
          </cell>
          <cell r="F2383" t="str">
            <v>m</v>
          </cell>
          <cell r="G2383" t="str">
            <v>284.89</v>
          </cell>
          <cell r="H2383">
            <v>4393.6499999999996</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cell r="AF2383">
            <v>0</v>
          </cell>
          <cell r="AG2383">
            <v>0</v>
          </cell>
          <cell r="AH2383">
            <v>0</v>
          </cell>
          <cell r="AI2383">
            <v>0</v>
          </cell>
          <cell r="AJ2383" t="str">
            <v>N</v>
          </cell>
        </row>
        <row r="2384">
          <cell r="A2384" t="str">
            <v>24-16-b-01</v>
          </cell>
          <cell r="B2384" t="str">
            <v>Providing and Laying  cut, joint, test &amp; disinfect GI pipeline Using medium quality GI Pipe : 4" Dia</v>
          </cell>
          <cell r="C2384" t="str">
            <v>Rft</v>
          </cell>
          <cell r="D2384" t="str">
            <v>47.14</v>
          </cell>
          <cell r="E2384" t="str">
            <v>653.81</v>
          </cell>
          <cell r="F2384" t="str">
            <v>m</v>
          </cell>
          <cell r="G2384" t="str">
            <v>154.65</v>
          </cell>
          <cell r="H2384">
            <v>2145.04</v>
          </cell>
          <cell r="I2384">
            <v>0</v>
          </cell>
          <cell r="J2384">
            <v>0</v>
          </cell>
          <cell r="K2384">
            <v>0</v>
          </cell>
          <cell r="L2384">
            <v>0</v>
          </cell>
          <cell r="M2384">
            <v>0</v>
          </cell>
          <cell r="N2384">
            <v>0</v>
          </cell>
          <cell r="O2384">
            <v>0</v>
          </cell>
          <cell r="P2384">
            <v>0</v>
          </cell>
          <cell r="Q2384">
            <v>0</v>
          </cell>
          <cell r="R2384">
            <v>0</v>
          </cell>
          <cell r="S2384">
            <v>0</v>
          </cell>
          <cell r="T2384">
            <v>0</v>
          </cell>
          <cell r="U2384">
            <v>0</v>
          </cell>
          <cell r="V2384">
            <v>0</v>
          </cell>
          <cell r="W2384">
            <v>0</v>
          </cell>
          <cell r="X2384">
            <v>0</v>
          </cell>
          <cell r="Y2384">
            <v>0</v>
          </cell>
          <cell r="Z2384">
            <v>0</v>
          </cell>
          <cell r="AA2384">
            <v>0</v>
          </cell>
          <cell r="AB2384">
            <v>0</v>
          </cell>
          <cell r="AC2384">
            <v>0</v>
          </cell>
          <cell r="AD2384">
            <v>0</v>
          </cell>
          <cell r="AE2384">
            <v>0</v>
          </cell>
          <cell r="AF2384">
            <v>0</v>
          </cell>
          <cell r="AG2384">
            <v>0</v>
          </cell>
          <cell r="AH2384">
            <v>0</v>
          </cell>
          <cell r="AI2384">
            <v>0</v>
          </cell>
          <cell r="AJ2384" t="str">
            <v>N</v>
          </cell>
        </row>
        <row r="2385">
          <cell r="A2385" t="str">
            <v>24-16-b-02</v>
          </cell>
          <cell r="B2385" t="str">
            <v>Providing and Laying  cut, joint, test &amp; disinfect GI pipeline Using medium quality GI Pipe : 6" Dia</v>
          </cell>
          <cell r="C2385" t="str">
            <v>Rft</v>
          </cell>
          <cell r="D2385" t="str">
            <v>66.99</v>
          </cell>
          <cell r="E2385" t="str">
            <v>1,130.97</v>
          </cell>
          <cell r="F2385" t="str">
            <v>m</v>
          </cell>
          <cell r="G2385" t="str">
            <v>219.77</v>
          </cell>
          <cell r="H2385">
            <v>3710.55</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cell r="AF2385">
            <v>0</v>
          </cell>
          <cell r="AG2385">
            <v>0</v>
          </cell>
          <cell r="AH2385">
            <v>0</v>
          </cell>
          <cell r="AI2385">
            <v>0</v>
          </cell>
          <cell r="AJ2385" t="str">
            <v>N</v>
          </cell>
        </row>
        <row r="2386">
          <cell r="A2386" t="str">
            <v>24-16-b-03</v>
          </cell>
          <cell r="B2386" t="str">
            <v>Providing and Laying  cut, joint, test &amp; disinfect GI pipeline Using medium quality GI Pipe : 8" Dia</v>
          </cell>
          <cell r="C2386" t="str">
            <v>Rft</v>
          </cell>
          <cell r="D2386" t="str">
            <v>86.83</v>
          </cell>
          <cell r="E2386" t="str">
            <v>1,915.31</v>
          </cell>
          <cell r="F2386" t="str">
            <v>m</v>
          </cell>
          <cell r="G2386" t="str">
            <v>284.89</v>
          </cell>
          <cell r="H2386">
            <v>6283.84</v>
          </cell>
          <cell r="I2386">
            <v>0</v>
          </cell>
          <cell r="J2386">
            <v>0</v>
          </cell>
          <cell r="K2386">
            <v>0</v>
          </cell>
          <cell r="L2386">
            <v>0</v>
          </cell>
          <cell r="M2386">
            <v>0</v>
          </cell>
          <cell r="N2386">
            <v>0</v>
          </cell>
          <cell r="O2386">
            <v>0</v>
          </cell>
          <cell r="P2386">
            <v>0</v>
          </cell>
          <cell r="Q2386">
            <v>0</v>
          </cell>
          <cell r="R2386">
            <v>0</v>
          </cell>
          <cell r="S2386">
            <v>0</v>
          </cell>
          <cell r="T2386">
            <v>0</v>
          </cell>
          <cell r="U2386">
            <v>0</v>
          </cell>
          <cell r="V2386">
            <v>0</v>
          </cell>
          <cell r="W2386">
            <v>0</v>
          </cell>
          <cell r="X2386">
            <v>0</v>
          </cell>
          <cell r="Y2386">
            <v>0</v>
          </cell>
          <cell r="Z2386">
            <v>0</v>
          </cell>
          <cell r="AA2386">
            <v>0</v>
          </cell>
          <cell r="AB2386">
            <v>0</v>
          </cell>
          <cell r="AC2386">
            <v>0</v>
          </cell>
          <cell r="AD2386">
            <v>0</v>
          </cell>
          <cell r="AE2386">
            <v>0</v>
          </cell>
          <cell r="AF2386">
            <v>0</v>
          </cell>
          <cell r="AG2386">
            <v>0</v>
          </cell>
          <cell r="AH2386">
            <v>0</v>
          </cell>
          <cell r="AI2386">
            <v>0</v>
          </cell>
          <cell r="AJ2386" t="str">
            <v>N</v>
          </cell>
        </row>
        <row r="2387">
          <cell r="A2387" t="str">
            <v>24-16-c-01</v>
          </cell>
          <cell r="B2387" t="str">
            <v>Providing and Laying  cut, joint, test &amp; disinfect GI pipeline Using light quality GI Pipe : 1/2" i/d</v>
          </cell>
          <cell r="C2387" t="str">
            <v>Rft</v>
          </cell>
          <cell r="D2387" t="str">
            <v>12.40</v>
          </cell>
          <cell r="E2387" t="str">
            <v>65.15</v>
          </cell>
          <cell r="F2387" t="str">
            <v>m</v>
          </cell>
          <cell r="G2387" t="str">
            <v>40.70</v>
          </cell>
          <cell r="H2387">
            <v>213.74</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cell r="AF2387">
            <v>0</v>
          </cell>
          <cell r="AG2387">
            <v>0</v>
          </cell>
          <cell r="AH2387">
            <v>0</v>
          </cell>
          <cell r="AI2387">
            <v>0</v>
          </cell>
          <cell r="AJ2387" t="str">
            <v>N</v>
          </cell>
        </row>
        <row r="2388">
          <cell r="A2388" t="str">
            <v>24-16-c-02</v>
          </cell>
          <cell r="B2388" t="str">
            <v>Providing and Laying  cut, joint, test &amp; disinfect GI pipeline Using light quality GI Pipe : 3/4" i/d</v>
          </cell>
          <cell r="C2388" t="str">
            <v>Rft</v>
          </cell>
          <cell r="D2388" t="str">
            <v>14.89</v>
          </cell>
          <cell r="E2388" t="str">
            <v>89.89</v>
          </cell>
          <cell r="F2388" t="str">
            <v>m</v>
          </cell>
          <cell r="G2388" t="str">
            <v>48.84</v>
          </cell>
          <cell r="H2388">
            <v>294.93</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cell r="AF2388">
            <v>0</v>
          </cell>
          <cell r="AG2388">
            <v>0</v>
          </cell>
          <cell r="AH2388">
            <v>0</v>
          </cell>
          <cell r="AI2388">
            <v>0</v>
          </cell>
          <cell r="AJ2388" t="str">
            <v>N</v>
          </cell>
        </row>
        <row r="2389">
          <cell r="A2389" t="str">
            <v>24-16-c-03</v>
          </cell>
          <cell r="B2389" t="str">
            <v>Providing and Laying  cut, joint, test &amp; disinfect GI pipeline Using light quality GI Pipe : 1" i/d</v>
          </cell>
          <cell r="C2389" t="str">
            <v>Rft</v>
          </cell>
          <cell r="D2389" t="str">
            <v>16.54</v>
          </cell>
          <cell r="E2389" t="str">
            <v>121.64</v>
          </cell>
          <cell r="F2389" t="str">
            <v>m</v>
          </cell>
          <cell r="G2389" t="str">
            <v>54.26</v>
          </cell>
          <cell r="H2389">
            <v>399.08</v>
          </cell>
          <cell r="I2389">
            <v>0</v>
          </cell>
          <cell r="J2389">
            <v>0</v>
          </cell>
          <cell r="K2389">
            <v>0</v>
          </cell>
          <cell r="L2389">
            <v>0</v>
          </cell>
          <cell r="M2389">
            <v>0</v>
          </cell>
          <cell r="N2389">
            <v>0</v>
          </cell>
          <cell r="O2389">
            <v>0</v>
          </cell>
          <cell r="P2389">
            <v>0</v>
          </cell>
          <cell r="Q2389">
            <v>0</v>
          </cell>
          <cell r="R2389">
            <v>0</v>
          </cell>
          <cell r="S2389">
            <v>0</v>
          </cell>
          <cell r="T2389">
            <v>0</v>
          </cell>
          <cell r="U2389">
            <v>0</v>
          </cell>
          <cell r="V2389">
            <v>0</v>
          </cell>
          <cell r="W2389">
            <v>0</v>
          </cell>
          <cell r="X2389">
            <v>0</v>
          </cell>
          <cell r="Y2389">
            <v>0</v>
          </cell>
          <cell r="Z2389">
            <v>0</v>
          </cell>
          <cell r="AA2389">
            <v>0</v>
          </cell>
          <cell r="AB2389">
            <v>0</v>
          </cell>
          <cell r="AC2389">
            <v>0</v>
          </cell>
          <cell r="AD2389">
            <v>0</v>
          </cell>
          <cell r="AE2389">
            <v>0</v>
          </cell>
          <cell r="AF2389">
            <v>0</v>
          </cell>
          <cell r="AG2389">
            <v>0</v>
          </cell>
          <cell r="AH2389">
            <v>0</v>
          </cell>
          <cell r="AI2389">
            <v>0</v>
          </cell>
          <cell r="AJ2389" t="str">
            <v>N</v>
          </cell>
        </row>
        <row r="2390">
          <cell r="A2390" t="str">
            <v>24-16-c-04</v>
          </cell>
          <cell r="B2390" t="str">
            <v>Providing and Laying  cut, joint, test &amp; disinfect GI pipeline Using light quality GI Pipe : 1.25" i/d</v>
          </cell>
          <cell r="C2390" t="str">
            <v>Rft</v>
          </cell>
          <cell r="D2390" t="str">
            <v>19.85</v>
          </cell>
          <cell r="E2390" t="str">
            <v>158.63</v>
          </cell>
          <cell r="F2390" t="str">
            <v>m</v>
          </cell>
          <cell r="G2390" t="str">
            <v>65.12</v>
          </cell>
          <cell r="H2390">
            <v>520.45000000000005</v>
          </cell>
          <cell r="I2390">
            <v>0</v>
          </cell>
          <cell r="J2390">
            <v>0</v>
          </cell>
          <cell r="K2390">
            <v>0</v>
          </cell>
          <cell r="L2390">
            <v>0</v>
          </cell>
          <cell r="M2390">
            <v>0</v>
          </cell>
          <cell r="N2390">
            <v>0</v>
          </cell>
          <cell r="O2390">
            <v>0</v>
          </cell>
          <cell r="P2390">
            <v>0</v>
          </cell>
          <cell r="Q2390">
            <v>0</v>
          </cell>
          <cell r="R2390">
            <v>0</v>
          </cell>
          <cell r="S2390">
            <v>0</v>
          </cell>
          <cell r="T2390">
            <v>0</v>
          </cell>
          <cell r="U2390">
            <v>0</v>
          </cell>
          <cell r="V2390">
            <v>0</v>
          </cell>
          <cell r="W2390">
            <v>0</v>
          </cell>
          <cell r="X2390">
            <v>0</v>
          </cell>
          <cell r="Y2390">
            <v>0</v>
          </cell>
          <cell r="Z2390">
            <v>0</v>
          </cell>
          <cell r="AA2390">
            <v>0</v>
          </cell>
          <cell r="AB2390">
            <v>0</v>
          </cell>
          <cell r="AC2390">
            <v>0</v>
          </cell>
          <cell r="AD2390">
            <v>0</v>
          </cell>
          <cell r="AE2390">
            <v>0</v>
          </cell>
          <cell r="AF2390">
            <v>0</v>
          </cell>
          <cell r="AG2390">
            <v>0</v>
          </cell>
          <cell r="AH2390">
            <v>0</v>
          </cell>
          <cell r="AI2390">
            <v>0</v>
          </cell>
          <cell r="AJ2390" t="str">
            <v>N</v>
          </cell>
        </row>
        <row r="2391">
          <cell r="A2391" t="str">
            <v>24-16-c-05</v>
          </cell>
          <cell r="B2391" t="str">
            <v>Providing and Laying  cut, joint, test &amp; disinfect GI pipeline Using light quality GI Pipe : 1.5" i/d</v>
          </cell>
          <cell r="C2391" t="str">
            <v>Rft</v>
          </cell>
          <cell r="D2391" t="str">
            <v>22.33</v>
          </cell>
          <cell r="E2391" t="str">
            <v>199.76</v>
          </cell>
          <cell r="F2391" t="str">
            <v>m</v>
          </cell>
          <cell r="G2391" t="str">
            <v>73.26</v>
          </cell>
          <cell r="H2391">
            <v>655.39</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cell r="AF2391">
            <v>0</v>
          </cell>
          <cell r="AG2391">
            <v>0</v>
          </cell>
          <cell r="AH2391">
            <v>0</v>
          </cell>
          <cell r="AI2391">
            <v>0</v>
          </cell>
          <cell r="AJ2391" t="str">
            <v>N</v>
          </cell>
        </row>
        <row r="2392">
          <cell r="A2392" t="str">
            <v>24-16-c-06</v>
          </cell>
          <cell r="B2392" t="str">
            <v>Providing and Laying  cut, joint, test &amp; disinfect GI pipeline Using light quality GI Pipe : 2" i/d</v>
          </cell>
          <cell r="C2392" t="str">
            <v>Rft</v>
          </cell>
          <cell r="D2392" t="str">
            <v>24.84</v>
          </cell>
          <cell r="E2392" t="str">
            <v>249.47</v>
          </cell>
          <cell r="F2392" t="str">
            <v>m</v>
          </cell>
          <cell r="G2392" t="str">
            <v>81.50</v>
          </cell>
          <cell r="H2392">
            <v>818.46</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cell r="AF2392">
            <v>0</v>
          </cell>
          <cell r="AG2392">
            <v>0</v>
          </cell>
          <cell r="AH2392">
            <v>0</v>
          </cell>
          <cell r="AI2392">
            <v>0</v>
          </cell>
          <cell r="AJ2392" t="str">
            <v>N</v>
          </cell>
        </row>
        <row r="2393">
          <cell r="A2393" t="str">
            <v>24-16-c-07</v>
          </cell>
          <cell r="B2393" t="str">
            <v>Providing and Laying  cut, joint, test &amp; disinfect GI pipeline Using light quality GI Pipe : 2.5" i/d</v>
          </cell>
          <cell r="C2393" t="str">
            <v>Rft</v>
          </cell>
          <cell r="D2393" t="str">
            <v>27.29</v>
          </cell>
          <cell r="E2393" t="str">
            <v>327.26</v>
          </cell>
          <cell r="F2393" t="str">
            <v>m</v>
          </cell>
          <cell r="G2393" t="str">
            <v>89.54</v>
          </cell>
          <cell r="H2393">
            <v>1073.69</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cell r="AF2393">
            <v>0</v>
          </cell>
          <cell r="AG2393">
            <v>0</v>
          </cell>
          <cell r="AH2393">
            <v>0</v>
          </cell>
          <cell r="AI2393">
            <v>0</v>
          </cell>
          <cell r="AJ2393" t="str">
            <v>N</v>
          </cell>
        </row>
        <row r="2394">
          <cell r="A2394" t="str">
            <v>24-16-c-08</v>
          </cell>
          <cell r="B2394" t="str">
            <v>Providing and Laying  cut, joint, test &amp; disinfect GI pipeline Using light quality GI Pipe : 3" i/d</v>
          </cell>
          <cell r="C2394" t="str">
            <v>Rft</v>
          </cell>
          <cell r="D2394" t="str">
            <v>37.21</v>
          </cell>
          <cell r="E2394" t="str">
            <v>408.15</v>
          </cell>
          <cell r="F2394" t="str">
            <v>m</v>
          </cell>
          <cell r="G2394" t="str">
            <v>122.09</v>
          </cell>
          <cell r="H2394">
            <v>1339.08</v>
          </cell>
          <cell r="I2394">
            <v>0</v>
          </cell>
          <cell r="J2394">
            <v>0</v>
          </cell>
          <cell r="K2394">
            <v>0</v>
          </cell>
          <cell r="L2394">
            <v>0</v>
          </cell>
          <cell r="M2394">
            <v>0</v>
          </cell>
          <cell r="N2394">
            <v>0</v>
          </cell>
          <cell r="O2394">
            <v>0</v>
          </cell>
          <cell r="P2394">
            <v>0</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cell r="AF2394">
            <v>0</v>
          </cell>
          <cell r="AG2394">
            <v>0</v>
          </cell>
          <cell r="AH2394">
            <v>0</v>
          </cell>
          <cell r="AI2394">
            <v>0</v>
          </cell>
          <cell r="AJ2394" t="str">
            <v>N</v>
          </cell>
        </row>
        <row r="2395">
          <cell r="A2395" t="str">
            <v>24-16-c-09</v>
          </cell>
          <cell r="B2395" t="str">
            <v>Providing and Laying  cut, joint, test &amp; disinfect GI pipeline Using light quality GI Pipe : 4" i/d</v>
          </cell>
          <cell r="C2395" t="str">
            <v>Rft</v>
          </cell>
          <cell r="D2395" t="str">
            <v>47.14</v>
          </cell>
          <cell r="E2395" t="str">
            <v>557.89</v>
          </cell>
          <cell r="F2395" t="str">
            <v>m</v>
          </cell>
          <cell r="G2395" t="str">
            <v>154.65</v>
          </cell>
          <cell r="H2395">
            <v>1830.35</v>
          </cell>
          <cell r="I2395">
            <v>0</v>
          </cell>
          <cell r="J2395">
            <v>0</v>
          </cell>
          <cell r="K2395">
            <v>0</v>
          </cell>
          <cell r="L2395">
            <v>0</v>
          </cell>
          <cell r="M2395">
            <v>0</v>
          </cell>
          <cell r="N2395">
            <v>0</v>
          </cell>
          <cell r="O2395">
            <v>0</v>
          </cell>
          <cell r="P2395">
            <v>0</v>
          </cell>
          <cell r="Q2395">
            <v>0</v>
          </cell>
          <cell r="R2395">
            <v>0</v>
          </cell>
          <cell r="S2395">
            <v>0</v>
          </cell>
          <cell r="T2395">
            <v>0</v>
          </cell>
          <cell r="U2395">
            <v>0</v>
          </cell>
          <cell r="V2395">
            <v>0</v>
          </cell>
          <cell r="W2395">
            <v>0</v>
          </cell>
          <cell r="X2395">
            <v>0</v>
          </cell>
          <cell r="Y2395">
            <v>0</v>
          </cell>
          <cell r="Z2395">
            <v>0</v>
          </cell>
          <cell r="AA2395">
            <v>0</v>
          </cell>
          <cell r="AB2395">
            <v>0</v>
          </cell>
          <cell r="AC2395">
            <v>0</v>
          </cell>
          <cell r="AD2395">
            <v>0</v>
          </cell>
          <cell r="AE2395">
            <v>0</v>
          </cell>
          <cell r="AF2395">
            <v>0</v>
          </cell>
          <cell r="AG2395">
            <v>0</v>
          </cell>
          <cell r="AH2395">
            <v>0</v>
          </cell>
          <cell r="AI2395">
            <v>0</v>
          </cell>
          <cell r="AJ2395" t="str">
            <v>N</v>
          </cell>
        </row>
        <row r="2396">
          <cell r="A2396" t="str">
            <v>24-17-a-01</v>
          </cell>
          <cell r="B2396" t="str">
            <v>Providing and Laying  cut, joint, test &amp; disinfect AC pipeline BSS Class 'B'working pressure : 3" i/d</v>
          </cell>
          <cell r="C2396" t="str">
            <v>Rft</v>
          </cell>
          <cell r="D2396" t="str">
            <v>19.85</v>
          </cell>
          <cell r="E2396" t="str">
            <v>182.11</v>
          </cell>
          <cell r="F2396" t="str">
            <v>m</v>
          </cell>
          <cell r="G2396" t="str">
            <v>65.12</v>
          </cell>
          <cell r="H2396">
            <v>597.47</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cell r="AF2396">
            <v>0</v>
          </cell>
          <cell r="AG2396">
            <v>0</v>
          </cell>
          <cell r="AH2396">
            <v>0</v>
          </cell>
          <cell r="AI2396">
            <v>0</v>
          </cell>
          <cell r="AJ2396" t="str">
            <v>N</v>
          </cell>
        </row>
        <row r="2397">
          <cell r="A2397" t="str">
            <v>24-17-a-02</v>
          </cell>
          <cell r="B2397" t="str">
            <v>Providing and Laying  cut, joint, test &amp; disinfect AC pipeline BSS Class 'B'working pressure : 4" i/d</v>
          </cell>
          <cell r="C2397" t="str">
            <v>Rft</v>
          </cell>
          <cell r="D2397" t="str">
            <v>22.33</v>
          </cell>
          <cell r="E2397" t="str">
            <v>232.81</v>
          </cell>
          <cell r="F2397" t="str">
            <v>m</v>
          </cell>
          <cell r="G2397" t="str">
            <v>73.26</v>
          </cell>
          <cell r="H2397">
            <v>763.81</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cell r="AF2397">
            <v>0</v>
          </cell>
          <cell r="AG2397">
            <v>0</v>
          </cell>
          <cell r="AH2397">
            <v>0</v>
          </cell>
          <cell r="AI2397">
            <v>0</v>
          </cell>
          <cell r="AJ2397" t="str">
            <v>N</v>
          </cell>
        </row>
        <row r="2398">
          <cell r="A2398" t="str">
            <v>24-17-a-03</v>
          </cell>
          <cell r="B2398" t="str">
            <v>Providing and Laying  cut, joint, test &amp; disinfect AC pipeline BSS Class 'B'working pressure : 6" i/d</v>
          </cell>
          <cell r="C2398" t="str">
            <v>Rft</v>
          </cell>
          <cell r="D2398" t="str">
            <v>32.25</v>
          </cell>
          <cell r="E2398" t="str">
            <v>371.56</v>
          </cell>
          <cell r="F2398" t="str">
            <v>m</v>
          </cell>
          <cell r="G2398" t="str">
            <v>105.81</v>
          </cell>
          <cell r="H2398">
            <v>1219.03</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cell r="AF2398">
            <v>0</v>
          </cell>
          <cell r="AG2398">
            <v>0</v>
          </cell>
          <cell r="AH2398">
            <v>0</v>
          </cell>
          <cell r="AI2398">
            <v>0</v>
          </cell>
          <cell r="AJ2398" t="str">
            <v>N</v>
          </cell>
        </row>
        <row r="2399">
          <cell r="A2399" t="str">
            <v>24-17-a-04</v>
          </cell>
          <cell r="B2399" t="str">
            <v>Providing and Laying  cut, joint, test &amp; disinfect AC pipeline BSS Class 'B'working pressure : 8" i/d</v>
          </cell>
          <cell r="C2399" t="str">
            <v>Rft</v>
          </cell>
          <cell r="D2399" t="str">
            <v>44.66</v>
          </cell>
          <cell r="E2399" t="str">
            <v>623.67</v>
          </cell>
          <cell r="F2399" t="str">
            <v>m</v>
          </cell>
          <cell r="G2399" t="str">
            <v>146.51</v>
          </cell>
          <cell r="H2399">
            <v>2046.15</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cell r="AF2399">
            <v>0</v>
          </cell>
          <cell r="AG2399">
            <v>0</v>
          </cell>
          <cell r="AH2399">
            <v>0</v>
          </cell>
          <cell r="AI2399">
            <v>0</v>
          </cell>
          <cell r="AJ2399" t="str">
            <v>N</v>
          </cell>
        </row>
        <row r="2400">
          <cell r="A2400" t="str">
            <v>24-17-a-05</v>
          </cell>
          <cell r="B2400" t="str">
            <v>Providing and Laying  cut, joint, test &amp; disinfect AC pipeline BSS Class 'B'working pressure : 10" i/d</v>
          </cell>
          <cell r="C2400" t="str">
            <v>Rft</v>
          </cell>
          <cell r="D2400" t="str">
            <v>54.42</v>
          </cell>
          <cell r="E2400" t="str">
            <v>842.62</v>
          </cell>
          <cell r="F2400" t="str">
            <v>m</v>
          </cell>
          <cell r="G2400" t="str">
            <v>178.53</v>
          </cell>
          <cell r="H2400">
            <v>2764.51</v>
          </cell>
          <cell r="I2400">
            <v>0</v>
          </cell>
          <cell r="J2400">
            <v>0</v>
          </cell>
          <cell r="K2400">
            <v>0</v>
          </cell>
          <cell r="L2400">
            <v>0</v>
          </cell>
          <cell r="M2400">
            <v>0</v>
          </cell>
          <cell r="N2400">
            <v>0</v>
          </cell>
          <cell r="O2400">
            <v>0</v>
          </cell>
          <cell r="P2400">
            <v>0</v>
          </cell>
          <cell r="Q2400">
            <v>0</v>
          </cell>
          <cell r="R2400">
            <v>0</v>
          </cell>
          <cell r="S2400">
            <v>0</v>
          </cell>
          <cell r="T2400">
            <v>0</v>
          </cell>
          <cell r="U2400">
            <v>0</v>
          </cell>
          <cell r="V2400">
            <v>0</v>
          </cell>
          <cell r="W2400">
            <v>0</v>
          </cell>
          <cell r="X2400">
            <v>0</v>
          </cell>
          <cell r="Y2400">
            <v>0</v>
          </cell>
          <cell r="Z2400">
            <v>0</v>
          </cell>
          <cell r="AA2400">
            <v>0</v>
          </cell>
          <cell r="AB2400">
            <v>0</v>
          </cell>
          <cell r="AC2400">
            <v>0</v>
          </cell>
          <cell r="AD2400">
            <v>0</v>
          </cell>
          <cell r="AE2400">
            <v>0</v>
          </cell>
          <cell r="AF2400">
            <v>0</v>
          </cell>
          <cell r="AG2400">
            <v>0</v>
          </cell>
          <cell r="AH2400">
            <v>0</v>
          </cell>
          <cell r="AI2400">
            <v>0</v>
          </cell>
          <cell r="AJ2400" t="str">
            <v>N</v>
          </cell>
        </row>
        <row r="2401">
          <cell r="A2401" t="str">
            <v>24-17-a-06</v>
          </cell>
          <cell r="B2401" t="str">
            <v>Providing and Laying  cut, joint, test &amp; disinfect AC pipeline BSS Class 'B'working pressure : 12" i/d</v>
          </cell>
          <cell r="C2401" t="str">
            <v>Rft</v>
          </cell>
          <cell r="D2401" t="str">
            <v>74.43</v>
          </cell>
          <cell r="E2401" t="str">
            <v>1,118.97</v>
          </cell>
          <cell r="F2401" t="str">
            <v>m</v>
          </cell>
          <cell r="G2401" t="str">
            <v>244.19</v>
          </cell>
          <cell r="H2401">
            <v>3671.17</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cell r="AF2401">
            <v>0</v>
          </cell>
          <cell r="AG2401">
            <v>0</v>
          </cell>
          <cell r="AH2401">
            <v>0</v>
          </cell>
          <cell r="AI2401">
            <v>0</v>
          </cell>
          <cell r="AJ2401" t="str">
            <v>N</v>
          </cell>
        </row>
        <row r="2402">
          <cell r="A2402" t="str">
            <v>24-17-a-07</v>
          </cell>
          <cell r="B2402" t="str">
            <v>Providing and Laying  cut, joint, test &amp; disinfect AC pipeline BSS Class 'B'working pressure : 14" i/d</v>
          </cell>
          <cell r="C2402" t="str">
            <v>Rft</v>
          </cell>
          <cell r="D2402" t="str">
            <v>86.83</v>
          </cell>
          <cell r="E2402" t="str">
            <v>1,415.66</v>
          </cell>
          <cell r="F2402" t="str">
            <v>m</v>
          </cell>
          <cell r="G2402" t="str">
            <v>284.89</v>
          </cell>
          <cell r="H2402">
            <v>4644.54</v>
          </cell>
          <cell r="I2402">
            <v>0</v>
          </cell>
          <cell r="J2402">
            <v>0</v>
          </cell>
          <cell r="K2402">
            <v>0</v>
          </cell>
          <cell r="L2402">
            <v>0</v>
          </cell>
          <cell r="M2402">
            <v>0</v>
          </cell>
          <cell r="N2402">
            <v>0</v>
          </cell>
          <cell r="O2402">
            <v>0</v>
          </cell>
          <cell r="P2402">
            <v>0</v>
          </cell>
          <cell r="Q2402">
            <v>0</v>
          </cell>
          <cell r="R2402">
            <v>0</v>
          </cell>
          <cell r="S2402">
            <v>0</v>
          </cell>
          <cell r="T2402">
            <v>0</v>
          </cell>
          <cell r="U2402">
            <v>0</v>
          </cell>
          <cell r="V2402">
            <v>0</v>
          </cell>
          <cell r="W2402">
            <v>0</v>
          </cell>
          <cell r="X2402">
            <v>0</v>
          </cell>
          <cell r="Y2402">
            <v>0</v>
          </cell>
          <cell r="Z2402">
            <v>0</v>
          </cell>
          <cell r="AA2402">
            <v>0</v>
          </cell>
          <cell r="AB2402">
            <v>0</v>
          </cell>
          <cell r="AC2402">
            <v>0</v>
          </cell>
          <cell r="AD2402">
            <v>0</v>
          </cell>
          <cell r="AE2402">
            <v>0</v>
          </cell>
          <cell r="AF2402">
            <v>0</v>
          </cell>
          <cell r="AG2402">
            <v>0</v>
          </cell>
          <cell r="AH2402">
            <v>0</v>
          </cell>
          <cell r="AI2402">
            <v>0</v>
          </cell>
          <cell r="AJ2402" t="str">
            <v>N</v>
          </cell>
        </row>
        <row r="2403">
          <cell r="A2403" t="str">
            <v>24-17-a-08</v>
          </cell>
          <cell r="B2403" t="str">
            <v>Providing and Laying  cut, joint, test &amp; disinfect AC pipeline BSS Class 'B'working pressure : 16" i/d</v>
          </cell>
          <cell r="C2403" t="str">
            <v>Rft</v>
          </cell>
          <cell r="D2403" t="str">
            <v>99.24</v>
          </cell>
          <cell r="E2403" t="str">
            <v>1,795.62</v>
          </cell>
          <cell r="F2403" t="str">
            <v>m</v>
          </cell>
          <cell r="G2403" t="str">
            <v>325.58</v>
          </cell>
          <cell r="H2403">
            <v>5891.15</v>
          </cell>
          <cell r="I2403">
            <v>0</v>
          </cell>
          <cell r="J2403">
            <v>0</v>
          </cell>
          <cell r="K2403">
            <v>0</v>
          </cell>
          <cell r="L2403">
            <v>0</v>
          </cell>
          <cell r="M2403">
            <v>0</v>
          </cell>
          <cell r="N2403">
            <v>0</v>
          </cell>
          <cell r="O2403">
            <v>0</v>
          </cell>
          <cell r="P2403">
            <v>0</v>
          </cell>
          <cell r="Q2403">
            <v>0</v>
          </cell>
          <cell r="R2403">
            <v>0</v>
          </cell>
          <cell r="S2403">
            <v>0</v>
          </cell>
          <cell r="T2403">
            <v>0</v>
          </cell>
          <cell r="U2403">
            <v>0</v>
          </cell>
          <cell r="V2403">
            <v>0</v>
          </cell>
          <cell r="W2403">
            <v>0</v>
          </cell>
          <cell r="X2403">
            <v>0</v>
          </cell>
          <cell r="Y2403">
            <v>0</v>
          </cell>
          <cell r="Z2403">
            <v>0</v>
          </cell>
          <cell r="AA2403">
            <v>0</v>
          </cell>
          <cell r="AB2403">
            <v>0</v>
          </cell>
          <cell r="AC2403">
            <v>0</v>
          </cell>
          <cell r="AD2403">
            <v>0</v>
          </cell>
          <cell r="AE2403">
            <v>0</v>
          </cell>
          <cell r="AF2403">
            <v>0</v>
          </cell>
          <cell r="AG2403">
            <v>0</v>
          </cell>
          <cell r="AH2403">
            <v>0</v>
          </cell>
          <cell r="AI2403">
            <v>0</v>
          </cell>
          <cell r="AJ2403" t="str">
            <v>N</v>
          </cell>
        </row>
        <row r="2404">
          <cell r="A2404" t="str">
            <v>24-17-a-09</v>
          </cell>
          <cell r="B2404" t="str">
            <v>Providing and Laying  cut, joint, test &amp; disinfect AC pipeline BSS Class 'B'working pressure : 18" i/d</v>
          </cell>
          <cell r="C2404" t="str">
            <v>Rft</v>
          </cell>
          <cell r="D2404" t="str">
            <v>114.12</v>
          </cell>
          <cell r="E2404" t="str">
            <v>2,245.43</v>
          </cell>
          <cell r="F2404" t="str">
            <v>m</v>
          </cell>
          <cell r="G2404" t="str">
            <v>374.42</v>
          </cell>
          <cell r="H2404">
            <v>7366.9</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cell r="AF2404">
            <v>0</v>
          </cell>
          <cell r="AG2404">
            <v>0</v>
          </cell>
          <cell r="AH2404">
            <v>0</v>
          </cell>
          <cell r="AI2404">
            <v>0</v>
          </cell>
          <cell r="AJ2404" t="str">
            <v>N</v>
          </cell>
        </row>
        <row r="2405">
          <cell r="A2405" t="str">
            <v>24-17-a-10</v>
          </cell>
          <cell r="B2405" t="str">
            <v>Providing and Laying  cut, joint, test &amp; disinfect AC pipeline BSS Class 'B'working pressure : 20" i/d</v>
          </cell>
          <cell r="C2405" t="str">
            <v>Rft</v>
          </cell>
          <cell r="D2405" t="str">
            <v>133.97</v>
          </cell>
          <cell r="E2405" t="str">
            <v>2,756.82</v>
          </cell>
          <cell r="F2405" t="str">
            <v>m</v>
          </cell>
          <cell r="G2405" t="str">
            <v>439.54</v>
          </cell>
          <cell r="H2405">
            <v>9044.67</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cell r="AF2405">
            <v>0</v>
          </cell>
          <cell r="AG2405">
            <v>0</v>
          </cell>
          <cell r="AH2405">
            <v>0</v>
          </cell>
          <cell r="AI2405">
            <v>0</v>
          </cell>
          <cell r="AJ2405" t="str">
            <v>N</v>
          </cell>
        </row>
        <row r="2406">
          <cell r="A2406" t="str">
            <v>24-17-a-11</v>
          </cell>
          <cell r="B2406" t="str">
            <v>Providing and Laying  cut, joint, test &amp; disinfect AC pipeline BSS Class 'B'working pressure : 24" i/d</v>
          </cell>
          <cell r="C2406" t="str">
            <v>Rft</v>
          </cell>
          <cell r="D2406" t="str">
            <v>158.78</v>
          </cell>
          <cell r="E2406" t="str">
            <v>3,772.86</v>
          </cell>
          <cell r="F2406" t="str">
            <v>m</v>
          </cell>
          <cell r="G2406" t="str">
            <v>520.93</v>
          </cell>
          <cell r="H2406">
            <v>12378.14</v>
          </cell>
          <cell r="I2406">
            <v>0</v>
          </cell>
          <cell r="J2406">
            <v>0</v>
          </cell>
          <cell r="K2406">
            <v>0</v>
          </cell>
          <cell r="L2406">
            <v>0</v>
          </cell>
          <cell r="M2406">
            <v>0</v>
          </cell>
          <cell r="N2406">
            <v>0</v>
          </cell>
          <cell r="O2406">
            <v>0</v>
          </cell>
          <cell r="P2406">
            <v>0</v>
          </cell>
          <cell r="Q2406">
            <v>0</v>
          </cell>
          <cell r="R2406">
            <v>0</v>
          </cell>
          <cell r="S2406">
            <v>0</v>
          </cell>
          <cell r="T2406">
            <v>0</v>
          </cell>
          <cell r="U2406">
            <v>0</v>
          </cell>
          <cell r="V2406">
            <v>0</v>
          </cell>
          <cell r="W2406">
            <v>0</v>
          </cell>
          <cell r="X2406">
            <v>0</v>
          </cell>
          <cell r="Y2406">
            <v>0</v>
          </cell>
          <cell r="Z2406">
            <v>0</v>
          </cell>
          <cell r="AA2406">
            <v>0</v>
          </cell>
          <cell r="AB2406">
            <v>0</v>
          </cell>
          <cell r="AC2406">
            <v>0</v>
          </cell>
          <cell r="AD2406">
            <v>0</v>
          </cell>
          <cell r="AE2406">
            <v>0</v>
          </cell>
          <cell r="AF2406">
            <v>0</v>
          </cell>
          <cell r="AG2406">
            <v>0</v>
          </cell>
          <cell r="AH2406">
            <v>0</v>
          </cell>
          <cell r="AI2406">
            <v>0</v>
          </cell>
          <cell r="AJ2406" t="str">
            <v>N</v>
          </cell>
        </row>
        <row r="2407">
          <cell r="A2407" t="str">
            <v>24-17-b-01</v>
          </cell>
          <cell r="B2407" t="str">
            <v>Providing and Laying  cut, joint, test &amp; disinfect AC pipeline BSS Class 'C'working pressure : 3" i/d</v>
          </cell>
          <cell r="C2407" t="str">
            <v>Rft</v>
          </cell>
          <cell r="D2407" t="str">
            <v>19.85</v>
          </cell>
          <cell r="E2407" t="str">
            <v>206.67</v>
          </cell>
          <cell r="F2407" t="str">
            <v>m</v>
          </cell>
          <cell r="G2407" t="str">
            <v>65.12</v>
          </cell>
          <cell r="H2407">
            <v>678.06</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cell r="AF2407">
            <v>0</v>
          </cell>
          <cell r="AG2407">
            <v>0</v>
          </cell>
          <cell r="AH2407">
            <v>0</v>
          </cell>
          <cell r="AI2407">
            <v>0</v>
          </cell>
          <cell r="AJ2407" t="str">
            <v>N</v>
          </cell>
        </row>
        <row r="2408">
          <cell r="A2408" t="str">
            <v>24-17-b-02</v>
          </cell>
          <cell r="B2408" t="str">
            <v>Providing and Laying  cut, joint, test &amp; disinfect AC pipeline BSS Class 'C'working pressure : 4" i/d</v>
          </cell>
          <cell r="C2408" t="str">
            <v>Rft</v>
          </cell>
          <cell r="D2408" t="str">
            <v>22.33</v>
          </cell>
          <cell r="E2408" t="str">
            <v>256.04</v>
          </cell>
          <cell r="F2408" t="str">
            <v>m</v>
          </cell>
          <cell r="G2408" t="str">
            <v>73.26</v>
          </cell>
          <cell r="H2408">
            <v>840.03</v>
          </cell>
          <cell r="I2408">
            <v>0</v>
          </cell>
          <cell r="J2408">
            <v>0</v>
          </cell>
          <cell r="K2408">
            <v>0</v>
          </cell>
          <cell r="L2408">
            <v>0</v>
          </cell>
          <cell r="M2408">
            <v>0</v>
          </cell>
          <cell r="N2408">
            <v>0</v>
          </cell>
          <cell r="O2408">
            <v>0</v>
          </cell>
          <cell r="P2408">
            <v>0</v>
          </cell>
          <cell r="Q2408">
            <v>0</v>
          </cell>
          <cell r="R2408">
            <v>0</v>
          </cell>
          <cell r="S2408">
            <v>0</v>
          </cell>
          <cell r="T2408">
            <v>0</v>
          </cell>
          <cell r="U2408">
            <v>0</v>
          </cell>
          <cell r="V2408">
            <v>0</v>
          </cell>
          <cell r="W2408">
            <v>0</v>
          </cell>
          <cell r="X2408">
            <v>0</v>
          </cell>
          <cell r="Y2408">
            <v>0</v>
          </cell>
          <cell r="Z2408">
            <v>0</v>
          </cell>
          <cell r="AA2408">
            <v>0</v>
          </cell>
          <cell r="AB2408">
            <v>0</v>
          </cell>
          <cell r="AC2408">
            <v>0</v>
          </cell>
          <cell r="AD2408">
            <v>0</v>
          </cell>
          <cell r="AE2408">
            <v>0</v>
          </cell>
          <cell r="AF2408">
            <v>0</v>
          </cell>
          <cell r="AG2408">
            <v>0</v>
          </cell>
          <cell r="AH2408">
            <v>0</v>
          </cell>
          <cell r="AI2408">
            <v>0</v>
          </cell>
          <cell r="AJ2408" t="str">
            <v>N</v>
          </cell>
        </row>
        <row r="2409">
          <cell r="A2409" t="str">
            <v>24-17-b-03</v>
          </cell>
          <cell r="B2409" t="str">
            <v>Providing and Laying  cut, joint, test &amp; disinfect AC pipeline BSS Class 'C'working pressure : 6" i/d</v>
          </cell>
          <cell r="C2409" t="str">
            <v>Rft</v>
          </cell>
          <cell r="D2409" t="str">
            <v>32.25</v>
          </cell>
          <cell r="E2409" t="str">
            <v>440.26</v>
          </cell>
          <cell r="F2409" t="str">
            <v>m</v>
          </cell>
          <cell r="G2409" t="str">
            <v>105.81</v>
          </cell>
          <cell r="H2409">
            <v>1444.44</v>
          </cell>
          <cell r="I2409">
            <v>0</v>
          </cell>
          <cell r="J2409">
            <v>0</v>
          </cell>
          <cell r="K2409">
            <v>0</v>
          </cell>
          <cell r="L2409">
            <v>0</v>
          </cell>
          <cell r="M2409">
            <v>0</v>
          </cell>
          <cell r="N2409">
            <v>0</v>
          </cell>
          <cell r="O2409">
            <v>0</v>
          </cell>
          <cell r="P2409">
            <v>0</v>
          </cell>
          <cell r="Q2409">
            <v>0</v>
          </cell>
          <cell r="R2409">
            <v>0</v>
          </cell>
          <cell r="S2409">
            <v>0</v>
          </cell>
          <cell r="T2409">
            <v>0</v>
          </cell>
          <cell r="U2409">
            <v>0</v>
          </cell>
          <cell r="V2409">
            <v>0</v>
          </cell>
          <cell r="W2409">
            <v>0</v>
          </cell>
          <cell r="X2409">
            <v>0</v>
          </cell>
          <cell r="Y2409">
            <v>0</v>
          </cell>
          <cell r="Z2409">
            <v>0</v>
          </cell>
          <cell r="AA2409">
            <v>0</v>
          </cell>
          <cell r="AB2409">
            <v>0</v>
          </cell>
          <cell r="AC2409">
            <v>0</v>
          </cell>
          <cell r="AD2409">
            <v>0</v>
          </cell>
          <cell r="AE2409">
            <v>0</v>
          </cell>
          <cell r="AF2409">
            <v>0</v>
          </cell>
          <cell r="AG2409">
            <v>0</v>
          </cell>
          <cell r="AH2409">
            <v>0</v>
          </cell>
          <cell r="AI2409">
            <v>0</v>
          </cell>
          <cell r="AJ2409" t="str">
            <v>N</v>
          </cell>
        </row>
        <row r="2410">
          <cell r="A2410" t="str">
            <v>24-17-b-04</v>
          </cell>
          <cell r="B2410" t="str">
            <v>Providing and Laying  cut, joint, test &amp; disinfect AC pipeline BSS Class 'C'working pressure : 8" i/d</v>
          </cell>
          <cell r="C2410" t="str">
            <v>Rft</v>
          </cell>
          <cell r="D2410" t="str">
            <v>44.66</v>
          </cell>
          <cell r="E2410" t="str">
            <v>741.08</v>
          </cell>
          <cell r="F2410" t="str">
            <v>m</v>
          </cell>
          <cell r="G2410" t="str">
            <v>146.51</v>
          </cell>
          <cell r="H2410">
            <v>2431.38</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0</v>
          </cell>
          <cell r="AD2410">
            <v>0</v>
          </cell>
          <cell r="AE2410">
            <v>0</v>
          </cell>
          <cell r="AF2410">
            <v>0</v>
          </cell>
          <cell r="AG2410">
            <v>0</v>
          </cell>
          <cell r="AH2410">
            <v>0</v>
          </cell>
          <cell r="AI2410">
            <v>0</v>
          </cell>
          <cell r="AJ2410" t="str">
            <v>N</v>
          </cell>
        </row>
        <row r="2411">
          <cell r="A2411" t="str">
            <v>24-17-b-05</v>
          </cell>
          <cell r="B2411" t="str">
            <v>Providing and Laying  cut, joint, test &amp; disinfect AC pipeline BSS Class 'C'working pressure : 10" i/d</v>
          </cell>
          <cell r="C2411" t="str">
            <v>Rft</v>
          </cell>
          <cell r="D2411" t="str">
            <v>57.06</v>
          </cell>
          <cell r="E2411" t="str">
            <v>974.93</v>
          </cell>
          <cell r="F2411" t="str">
            <v>m</v>
          </cell>
          <cell r="G2411" t="str">
            <v>187.21</v>
          </cell>
          <cell r="H2411">
            <v>3198.59</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cell r="AF2411">
            <v>0</v>
          </cell>
          <cell r="AG2411">
            <v>0</v>
          </cell>
          <cell r="AH2411">
            <v>0</v>
          </cell>
          <cell r="AI2411">
            <v>0</v>
          </cell>
          <cell r="AJ2411" t="str">
            <v>N</v>
          </cell>
        </row>
        <row r="2412">
          <cell r="A2412" t="str">
            <v>24-17-b-06</v>
          </cell>
          <cell r="B2412" t="str">
            <v>Providing and Laying  cut, joint, test &amp; disinfect AC pipeline BSS Class 'C'working pressure : 12" i/d</v>
          </cell>
          <cell r="C2412" t="str">
            <v>Rft</v>
          </cell>
          <cell r="D2412" t="str">
            <v>95.69</v>
          </cell>
          <cell r="E2412" t="str">
            <v>1,326.01</v>
          </cell>
          <cell r="F2412" t="str">
            <v>m</v>
          </cell>
          <cell r="G2412" t="str">
            <v>313.96</v>
          </cell>
          <cell r="H2412">
            <v>4350.43</v>
          </cell>
          <cell r="I2412">
            <v>0</v>
          </cell>
          <cell r="J2412">
            <v>0</v>
          </cell>
          <cell r="K2412">
            <v>0</v>
          </cell>
          <cell r="L2412">
            <v>0</v>
          </cell>
          <cell r="M2412">
            <v>0</v>
          </cell>
          <cell r="N2412">
            <v>0</v>
          </cell>
          <cell r="O2412">
            <v>0</v>
          </cell>
          <cell r="P2412">
            <v>0</v>
          </cell>
          <cell r="Q2412">
            <v>0</v>
          </cell>
          <cell r="R2412">
            <v>0</v>
          </cell>
          <cell r="S2412">
            <v>0</v>
          </cell>
          <cell r="T2412">
            <v>0</v>
          </cell>
          <cell r="U2412">
            <v>0</v>
          </cell>
          <cell r="V2412">
            <v>0</v>
          </cell>
          <cell r="W2412">
            <v>0</v>
          </cell>
          <cell r="X2412">
            <v>0</v>
          </cell>
          <cell r="Y2412">
            <v>0</v>
          </cell>
          <cell r="Z2412">
            <v>0</v>
          </cell>
          <cell r="AA2412">
            <v>0</v>
          </cell>
          <cell r="AB2412">
            <v>0</v>
          </cell>
          <cell r="AC2412">
            <v>0</v>
          </cell>
          <cell r="AD2412">
            <v>0</v>
          </cell>
          <cell r="AE2412">
            <v>0</v>
          </cell>
          <cell r="AF2412">
            <v>0</v>
          </cell>
          <cell r="AG2412">
            <v>0</v>
          </cell>
          <cell r="AH2412">
            <v>0</v>
          </cell>
          <cell r="AI2412">
            <v>0</v>
          </cell>
          <cell r="AJ2412" t="str">
            <v>N</v>
          </cell>
        </row>
        <row r="2413">
          <cell r="A2413" t="str">
            <v>24-17-b-07</v>
          </cell>
          <cell r="B2413" t="str">
            <v>Providing and Laying  cut, joint, test &amp; disinfect AC pipeline BSS Class 'C'working pressure : 14" i/d</v>
          </cell>
          <cell r="C2413" t="str">
            <v>Rft</v>
          </cell>
          <cell r="D2413" t="str">
            <v>86.83</v>
          </cell>
          <cell r="E2413" t="str">
            <v>2,046.92</v>
          </cell>
          <cell r="F2413" t="str">
            <v>m</v>
          </cell>
          <cell r="G2413" t="str">
            <v>284.89</v>
          </cell>
          <cell r="H2413">
            <v>6715.63</v>
          </cell>
          <cell r="I2413">
            <v>0</v>
          </cell>
          <cell r="J2413">
            <v>0</v>
          </cell>
          <cell r="K2413">
            <v>0</v>
          </cell>
          <cell r="L2413">
            <v>0</v>
          </cell>
          <cell r="M2413">
            <v>0</v>
          </cell>
          <cell r="N2413">
            <v>0</v>
          </cell>
          <cell r="O2413">
            <v>0</v>
          </cell>
          <cell r="P2413">
            <v>0</v>
          </cell>
          <cell r="Q2413">
            <v>0</v>
          </cell>
          <cell r="R2413">
            <v>0</v>
          </cell>
          <cell r="S2413">
            <v>0</v>
          </cell>
          <cell r="T2413">
            <v>0</v>
          </cell>
          <cell r="U2413">
            <v>0</v>
          </cell>
          <cell r="V2413">
            <v>0</v>
          </cell>
          <cell r="W2413">
            <v>0</v>
          </cell>
          <cell r="X2413">
            <v>0</v>
          </cell>
          <cell r="Y2413">
            <v>0</v>
          </cell>
          <cell r="Z2413">
            <v>0</v>
          </cell>
          <cell r="AA2413">
            <v>0</v>
          </cell>
          <cell r="AB2413">
            <v>0</v>
          </cell>
          <cell r="AC2413">
            <v>0</v>
          </cell>
          <cell r="AD2413">
            <v>0</v>
          </cell>
          <cell r="AE2413">
            <v>0</v>
          </cell>
          <cell r="AF2413">
            <v>0</v>
          </cell>
          <cell r="AG2413">
            <v>0</v>
          </cell>
          <cell r="AH2413">
            <v>0</v>
          </cell>
          <cell r="AI2413">
            <v>0</v>
          </cell>
          <cell r="AJ2413" t="str">
            <v>N</v>
          </cell>
        </row>
        <row r="2414">
          <cell r="A2414" t="str">
            <v>24-17-b-08</v>
          </cell>
          <cell r="B2414" t="str">
            <v>Providing and Laying  cut, joint, test &amp; disinfect AC pipeline BSS Class 'C'working pressure : 16" i/d</v>
          </cell>
          <cell r="C2414" t="str">
            <v>Rft</v>
          </cell>
          <cell r="D2414" t="str">
            <v>99.24</v>
          </cell>
          <cell r="E2414" t="str">
            <v>2,630.74</v>
          </cell>
          <cell r="F2414" t="str">
            <v>m</v>
          </cell>
          <cell r="G2414" t="str">
            <v>325.58</v>
          </cell>
          <cell r="H2414">
            <v>8631.0300000000007</v>
          </cell>
          <cell r="I2414">
            <v>0</v>
          </cell>
          <cell r="J2414">
            <v>0</v>
          </cell>
          <cell r="K2414">
            <v>0</v>
          </cell>
          <cell r="L2414">
            <v>0</v>
          </cell>
          <cell r="M2414">
            <v>0</v>
          </cell>
          <cell r="N2414">
            <v>0</v>
          </cell>
          <cell r="O2414">
            <v>0</v>
          </cell>
          <cell r="P2414">
            <v>0</v>
          </cell>
          <cell r="Q2414">
            <v>0</v>
          </cell>
          <cell r="R2414">
            <v>0</v>
          </cell>
          <cell r="S2414">
            <v>0</v>
          </cell>
          <cell r="T2414">
            <v>0</v>
          </cell>
          <cell r="U2414">
            <v>0</v>
          </cell>
          <cell r="V2414">
            <v>0</v>
          </cell>
          <cell r="W2414">
            <v>0</v>
          </cell>
          <cell r="X2414">
            <v>0</v>
          </cell>
          <cell r="Y2414">
            <v>0</v>
          </cell>
          <cell r="Z2414">
            <v>0</v>
          </cell>
          <cell r="AA2414">
            <v>0</v>
          </cell>
          <cell r="AB2414">
            <v>0</v>
          </cell>
          <cell r="AC2414">
            <v>0</v>
          </cell>
          <cell r="AD2414">
            <v>0</v>
          </cell>
          <cell r="AE2414">
            <v>0</v>
          </cell>
          <cell r="AF2414">
            <v>0</v>
          </cell>
          <cell r="AG2414">
            <v>0</v>
          </cell>
          <cell r="AH2414">
            <v>0</v>
          </cell>
          <cell r="AI2414">
            <v>0</v>
          </cell>
          <cell r="AJ2414" t="str">
            <v>N</v>
          </cell>
        </row>
        <row r="2415">
          <cell r="A2415" t="str">
            <v>24-17-b-09</v>
          </cell>
          <cell r="B2415" t="str">
            <v>Providing and Laying  cut, joint, test &amp; disinfect AC pipeline BSS Class 'C'working pressure : 18" i/d</v>
          </cell>
          <cell r="C2415" t="str">
            <v>Rft</v>
          </cell>
          <cell r="D2415" t="str">
            <v>114.12</v>
          </cell>
          <cell r="E2415" t="str">
            <v>3,221.06</v>
          </cell>
          <cell r="F2415" t="str">
            <v>m</v>
          </cell>
          <cell r="G2415" t="str">
            <v>374.42</v>
          </cell>
          <cell r="H2415">
            <v>10567.8</v>
          </cell>
          <cell r="I2415">
            <v>0</v>
          </cell>
          <cell r="J2415">
            <v>0</v>
          </cell>
          <cell r="K2415">
            <v>0</v>
          </cell>
          <cell r="L2415">
            <v>0</v>
          </cell>
          <cell r="M2415">
            <v>0</v>
          </cell>
          <cell r="N2415">
            <v>0</v>
          </cell>
          <cell r="O2415">
            <v>0</v>
          </cell>
          <cell r="P2415">
            <v>0</v>
          </cell>
          <cell r="Q2415">
            <v>0</v>
          </cell>
          <cell r="R2415">
            <v>0</v>
          </cell>
          <cell r="S2415">
            <v>0</v>
          </cell>
          <cell r="T2415">
            <v>0</v>
          </cell>
          <cell r="U2415">
            <v>0</v>
          </cell>
          <cell r="V2415">
            <v>0</v>
          </cell>
          <cell r="W2415">
            <v>0</v>
          </cell>
          <cell r="X2415">
            <v>0</v>
          </cell>
          <cell r="Y2415">
            <v>0</v>
          </cell>
          <cell r="Z2415">
            <v>0</v>
          </cell>
          <cell r="AA2415">
            <v>0</v>
          </cell>
          <cell r="AB2415">
            <v>0</v>
          </cell>
          <cell r="AC2415">
            <v>0</v>
          </cell>
          <cell r="AD2415">
            <v>0</v>
          </cell>
          <cell r="AE2415">
            <v>0</v>
          </cell>
          <cell r="AF2415">
            <v>0</v>
          </cell>
          <cell r="AG2415">
            <v>0</v>
          </cell>
          <cell r="AH2415">
            <v>0</v>
          </cell>
          <cell r="AI2415">
            <v>0</v>
          </cell>
          <cell r="AJ2415" t="str">
            <v>N</v>
          </cell>
        </row>
        <row r="2416">
          <cell r="A2416" t="str">
            <v>24-17-b-10</v>
          </cell>
          <cell r="B2416" t="str">
            <v>Providing and Laying  cut, joint, test &amp; disinfect AC pipeline BSS Class 'C'working pressure : 20" i/d</v>
          </cell>
          <cell r="C2416" t="str">
            <v>Rft</v>
          </cell>
          <cell r="D2416" t="str">
            <v>133.97</v>
          </cell>
          <cell r="E2416" t="str">
            <v>3,842.98</v>
          </cell>
          <cell r="F2416" t="str">
            <v>m</v>
          </cell>
          <cell r="G2416" t="str">
            <v>439.54</v>
          </cell>
          <cell r="H2416">
            <v>12608.22</v>
          </cell>
          <cell r="I2416">
            <v>0</v>
          </cell>
          <cell r="J2416">
            <v>0</v>
          </cell>
          <cell r="K2416">
            <v>0</v>
          </cell>
          <cell r="L2416">
            <v>0</v>
          </cell>
          <cell r="M2416">
            <v>0</v>
          </cell>
          <cell r="N2416">
            <v>0</v>
          </cell>
          <cell r="O2416">
            <v>0</v>
          </cell>
          <cell r="P2416">
            <v>0</v>
          </cell>
          <cell r="Q2416">
            <v>0</v>
          </cell>
          <cell r="R2416">
            <v>0</v>
          </cell>
          <cell r="S2416">
            <v>0</v>
          </cell>
          <cell r="T2416">
            <v>0</v>
          </cell>
          <cell r="U2416">
            <v>0</v>
          </cell>
          <cell r="V2416">
            <v>0</v>
          </cell>
          <cell r="W2416">
            <v>0</v>
          </cell>
          <cell r="X2416">
            <v>0</v>
          </cell>
          <cell r="Y2416">
            <v>0</v>
          </cell>
          <cell r="Z2416">
            <v>0</v>
          </cell>
          <cell r="AA2416">
            <v>0</v>
          </cell>
          <cell r="AB2416">
            <v>0</v>
          </cell>
          <cell r="AC2416">
            <v>0</v>
          </cell>
          <cell r="AD2416">
            <v>0</v>
          </cell>
          <cell r="AE2416">
            <v>0</v>
          </cell>
          <cell r="AF2416">
            <v>0</v>
          </cell>
          <cell r="AG2416">
            <v>0</v>
          </cell>
          <cell r="AH2416">
            <v>0</v>
          </cell>
          <cell r="AI2416">
            <v>0</v>
          </cell>
          <cell r="AJ2416" t="str">
            <v>N</v>
          </cell>
        </row>
        <row r="2417">
          <cell r="A2417" t="str">
            <v>24-17-b-11</v>
          </cell>
          <cell r="B2417" t="str">
            <v>Providing and Laying  cut, joint, test &amp; disinfect AC pipeline BSS Class 'C'working pressure : 24" i/d</v>
          </cell>
          <cell r="C2417" t="str">
            <v>Rft</v>
          </cell>
          <cell r="D2417" t="str">
            <v>158.78</v>
          </cell>
          <cell r="E2417" t="str">
            <v>5,325.01</v>
          </cell>
          <cell r="F2417" t="str">
            <v>m</v>
          </cell>
          <cell r="G2417" t="str">
            <v>520.93</v>
          </cell>
          <cell r="H2417">
            <v>17470.5</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cell r="AF2417">
            <v>0</v>
          </cell>
          <cell r="AG2417">
            <v>0</v>
          </cell>
          <cell r="AH2417">
            <v>0</v>
          </cell>
          <cell r="AI2417">
            <v>0</v>
          </cell>
          <cell r="AJ2417" t="str">
            <v>N</v>
          </cell>
        </row>
        <row r="2418">
          <cell r="A2418" t="str">
            <v>24-17-c-01</v>
          </cell>
          <cell r="B2418" t="str">
            <v>Providing and Laying  cut, joint, test &amp; disinfect AC pipeline BSS Class 'D'working pressure : 3" i/d</v>
          </cell>
          <cell r="C2418" t="str">
            <v>Rft</v>
          </cell>
          <cell r="D2418" t="str">
            <v>19.85</v>
          </cell>
          <cell r="E2418" t="str">
            <v>206.67</v>
          </cell>
          <cell r="F2418" t="str">
            <v>m</v>
          </cell>
          <cell r="G2418" t="str">
            <v>65.12</v>
          </cell>
          <cell r="H2418">
            <v>678.06</v>
          </cell>
          <cell r="I2418">
            <v>0</v>
          </cell>
          <cell r="J2418">
            <v>0</v>
          </cell>
          <cell r="K2418">
            <v>0</v>
          </cell>
          <cell r="L2418">
            <v>0</v>
          </cell>
          <cell r="M2418">
            <v>0</v>
          </cell>
          <cell r="N2418">
            <v>0</v>
          </cell>
          <cell r="O2418">
            <v>0</v>
          </cell>
          <cell r="P2418">
            <v>0</v>
          </cell>
          <cell r="Q2418">
            <v>0</v>
          </cell>
          <cell r="R2418">
            <v>0</v>
          </cell>
          <cell r="S2418">
            <v>0</v>
          </cell>
          <cell r="T2418">
            <v>0</v>
          </cell>
          <cell r="U2418">
            <v>0</v>
          </cell>
          <cell r="V2418">
            <v>0</v>
          </cell>
          <cell r="W2418">
            <v>0</v>
          </cell>
          <cell r="X2418">
            <v>0</v>
          </cell>
          <cell r="Y2418">
            <v>0</v>
          </cell>
          <cell r="Z2418">
            <v>0</v>
          </cell>
          <cell r="AA2418">
            <v>0</v>
          </cell>
          <cell r="AB2418">
            <v>0</v>
          </cell>
          <cell r="AC2418">
            <v>0</v>
          </cell>
          <cell r="AD2418">
            <v>0</v>
          </cell>
          <cell r="AE2418">
            <v>0</v>
          </cell>
          <cell r="AF2418">
            <v>0</v>
          </cell>
          <cell r="AG2418">
            <v>0</v>
          </cell>
          <cell r="AH2418">
            <v>0</v>
          </cell>
          <cell r="AI2418">
            <v>0</v>
          </cell>
          <cell r="AJ2418" t="str">
            <v>N</v>
          </cell>
        </row>
        <row r="2419">
          <cell r="A2419" t="str">
            <v>24-17-c-02</v>
          </cell>
          <cell r="B2419" t="str">
            <v>Providing and Laying  cut, joint, test &amp; disinfect AC pipeline BSS Class 'D'working pressure : 4" i/d</v>
          </cell>
          <cell r="C2419" t="str">
            <v>Rft</v>
          </cell>
          <cell r="D2419" t="str">
            <v>28.71</v>
          </cell>
          <cell r="E2419" t="str">
            <v>296.74</v>
          </cell>
          <cell r="F2419" t="str">
            <v>m</v>
          </cell>
          <cell r="G2419" t="str">
            <v>94.19</v>
          </cell>
          <cell r="H2419">
            <v>973.54</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cell r="AF2419">
            <v>0</v>
          </cell>
          <cell r="AG2419">
            <v>0</v>
          </cell>
          <cell r="AH2419">
            <v>0</v>
          </cell>
          <cell r="AI2419">
            <v>0</v>
          </cell>
          <cell r="AJ2419" t="str">
            <v>N</v>
          </cell>
        </row>
        <row r="2420">
          <cell r="A2420" t="str">
            <v>24-17-c-03</v>
          </cell>
          <cell r="B2420" t="str">
            <v>Providing and Laying  cut, joint, test &amp; disinfect AC pipeline BSS Class 'D'working pressure : 6" i/d</v>
          </cell>
          <cell r="C2420" t="str">
            <v>Rft</v>
          </cell>
          <cell r="D2420" t="str">
            <v>41.47</v>
          </cell>
          <cell r="E2420" t="str">
            <v>536.62</v>
          </cell>
          <cell r="F2420" t="str">
            <v>m</v>
          </cell>
          <cell r="G2420" t="str">
            <v>136.05</v>
          </cell>
          <cell r="H2420">
            <v>1760.58</v>
          </cell>
          <cell r="I2420">
            <v>0</v>
          </cell>
          <cell r="J2420">
            <v>0</v>
          </cell>
          <cell r="K2420">
            <v>0</v>
          </cell>
          <cell r="L2420">
            <v>0</v>
          </cell>
          <cell r="M2420">
            <v>0</v>
          </cell>
          <cell r="N2420">
            <v>0</v>
          </cell>
          <cell r="O2420">
            <v>0</v>
          </cell>
          <cell r="P2420">
            <v>0</v>
          </cell>
          <cell r="Q2420">
            <v>0</v>
          </cell>
          <cell r="R2420">
            <v>0</v>
          </cell>
          <cell r="S2420">
            <v>0</v>
          </cell>
          <cell r="T2420">
            <v>0</v>
          </cell>
          <cell r="U2420">
            <v>0</v>
          </cell>
          <cell r="V2420">
            <v>0</v>
          </cell>
          <cell r="W2420">
            <v>0</v>
          </cell>
          <cell r="X2420">
            <v>0</v>
          </cell>
          <cell r="Y2420">
            <v>0</v>
          </cell>
          <cell r="Z2420">
            <v>0</v>
          </cell>
          <cell r="AA2420">
            <v>0</v>
          </cell>
          <cell r="AB2420">
            <v>0</v>
          </cell>
          <cell r="AC2420">
            <v>0</v>
          </cell>
          <cell r="AD2420">
            <v>0</v>
          </cell>
          <cell r="AE2420">
            <v>0</v>
          </cell>
          <cell r="AF2420">
            <v>0</v>
          </cell>
          <cell r="AG2420">
            <v>0</v>
          </cell>
          <cell r="AH2420">
            <v>0</v>
          </cell>
          <cell r="AI2420">
            <v>0</v>
          </cell>
          <cell r="AJ2420" t="str">
            <v>N</v>
          </cell>
        </row>
        <row r="2421">
          <cell r="A2421" t="str">
            <v>24-17-c-04</v>
          </cell>
          <cell r="B2421" t="str">
            <v>Providing and Laying  cut, joint, test &amp; disinfect AC pipeline BSS Class 'D'working pressure : 8" i/d</v>
          </cell>
          <cell r="C2421" t="str">
            <v>Rft</v>
          </cell>
          <cell r="D2421" t="str">
            <v>57.42</v>
          </cell>
          <cell r="E2421" t="str">
            <v>944.35</v>
          </cell>
          <cell r="F2421" t="str">
            <v>m</v>
          </cell>
          <cell r="G2421" t="str">
            <v>188.37</v>
          </cell>
          <cell r="H2421">
            <v>3098.25</v>
          </cell>
          <cell r="I2421">
            <v>0</v>
          </cell>
          <cell r="J2421">
            <v>0</v>
          </cell>
          <cell r="K2421">
            <v>0</v>
          </cell>
          <cell r="L2421">
            <v>0</v>
          </cell>
          <cell r="M2421">
            <v>0</v>
          </cell>
          <cell r="N2421">
            <v>0</v>
          </cell>
          <cell r="O2421">
            <v>0</v>
          </cell>
          <cell r="P2421">
            <v>0</v>
          </cell>
          <cell r="Q2421">
            <v>0</v>
          </cell>
          <cell r="R2421">
            <v>0</v>
          </cell>
          <cell r="S2421">
            <v>0</v>
          </cell>
          <cell r="T2421">
            <v>0</v>
          </cell>
          <cell r="U2421">
            <v>0</v>
          </cell>
          <cell r="V2421">
            <v>0</v>
          </cell>
          <cell r="W2421">
            <v>0</v>
          </cell>
          <cell r="X2421">
            <v>0</v>
          </cell>
          <cell r="Y2421">
            <v>0</v>
          </cell>
          <cell r="Z2421">
            <v>0</v>
          </cell>
          <cell r="AA2421">
            <v>0</v>
          </cell>
          <cell r="AB2421">
            <v>0</v>
          </cell>
          <cell r="AC2421">
            <v>0</v>
          </cell>
          <cell r="AD2421">
            <v>0</v>
          </cell>
          <cell r="AE2421">
            <v>0</v>
          </cell>
          <cell r="AF2421">
            <v>0</v>
          </cell>
          <cell r="AG2421">
            <v>0</v>
          </cell>
          <cell r="AH2421">
            <v>0</v>
          </cell>
          <cell r="AI2421">
            <v>0</v>
          </cell>
          <cell r="AJ2421" t="str">
            <v>N</v>
          </cell>
        </row>
        <row r="2422">
          <cell r="A2422" t="str">
            <v>24-17-c-05</v>
          </cell>
          <cell r="B2422" t="str">
            <v>Providing and Laying  cut, joint, test &amp; disinfect AC pipeline BSS Class 'D'working pressure : 10" i/d</v>
          </cell>
          <cell r="C2422" t="str">
            <v>Rft</v>
          </cell>
          <cell r="D2422" t="str">
            <v>80.74</v>
          </cell>
          <cell r="E2422" t="str">
            <v>1,397.60</v>
          </cell>
          <cell r="F2422" t="str">
            <v>m</v>
          </cell>
          <cell r="G2422" t="str">
            <v>264.89</v>
          </cell>
          <cell r="H2422">
            <v>4585.3100000000004</v>
          </cell>
          <cell r="I2422">
            <v>0</v>
          </cell>
          <cell r="J2422">
            <v>0</v>
          </cell>
          <cell r="K2422">
            <v>0</v>
          </cell>
          <cell r="L2422">
            <v>0</v>
          </cell>
          <cell r="M2422">
            <v>0</v>
          </cell>
          <cell r="N2422">
            <v>0</v>
          </cell>
          <cell r="O2422">
            <v>0</v>
          </cell>
          <cell r="P2422">
            <v>0</v>
          </cell>
          <cell r="Q2422">
            <v>0</v>
          </cell>
          <cell r="R2422">
            <v>0</v>
          </cell>
          <cell r="S2422">
            <v>0</v>
          </cell>
          <cell r="T2422">
            <v>0</v>
          </cell>
          <cell r="U2422">
            <v>0</v>
          </cell>
          <cell r="V2422">
            <v>0</v>
          </cell>
          <cell r="W2422">
            <v>0</v>
          </cell>
          <cell r="X2422">
            <v>0</v>
          </cell>
          <cell r="Y2422">
            <v>0</v>
          </cell>
          <cell r="Z2422">
            <v>0</v>
          </cell>
          <cell r="AA2422">
            <v>0</v>
          </cell>
          <cell r="AB2422">
            <v>0</v>
          </cell>
          <cell r="AC2422">
            <v>0</v>
          </cell>
          <cell r="AD2422">
            <v>0</v>
          </cell>
          <cell r="AE2422">
            <v>0</v>
          </cell>
          <cell r="AF2422">
            <v>0</v>
          </cell>
          <cell r="AG2422">
            <v>0</v>
          </cell>
          <cell r="AH2422">
            <v>0</v>
          </cell>
          <cell r="AI2422">
            <v>0</v>
          </cell>
          <cell r="AJ2422" t="str">
            <v>N</v>
          </cell>
        </row>
        <row r="2423">
          <cell r="A2423" t="str">
            <v>24-17-c-06</v>
          </cell>
          <cell r="B2423" t="str">
            <v>Providing and Laying  cut, joint, test &amp; disinfect AC pipeline BSS Class 'D'working pressure : 12" i/d</v>
          </cell>
          <cell r="C2423" t="str">
            <v>Rft</v>
          </cell>
          <cell r="D2423" t="str">
            <v>95.69</v>
          </cell>
          <cell r="E2423" t="str">
            <v>2,025.38</v>
          </cell>
          <cell r="F2423" t="str">
            <v>m</v>
          </cell>
          <cell r="G2423" t="str">
            <v>313.96</v>
          </cell>
          <cell r="H2423">
            <v>6644.94</v>
          </cell>
          <cell r="I2423">
            <v>0</v>
          </cell>
          <cell r="J2423">
            <v>0</v>
          </cell>
          <cell r="K2423">
            <v>0</v>
          </cell>
          <cell r="L2423">
            <v>0</v>
          </cell>
          <cell r="M2423">
            <v>0</v>
          </cell>
          <cell r="N2423">
            <v>0</v>
          </cell>
          <cell r="O2423">
            <v>0</v>
          </cell>
          <cell r="P2423">
            <v>0</v>
          </cell>
          <cell r="Q2423">
            <v>0</v>
          </cell>
          <cell r="R2423">
            <v>0</v>
          </cell>
          <cell r="S2423">
            <v>0</v>
          </cell>
          <cell r="T2423">
            <v>0</v>
          </cell>
          <cell r="U2423">
            <v>0</v>
          </cell>
          <cell r="V2423">
            <v>0</v>
          </cell>
          <cell r="W2423">
            <v>0</v>
          </cell>
          <cell r="X2423">
            <v>0</v>
          </cell>
          <cell r="Y2423">
            <v>0</v>
          </cell>
          <cell r="Z2423">
            <v>0</v>
          </cell>
          <cell r="AA2423">
            <v>0</v>
          </cell>
          <cell r="AB2423">
            <v>0</v>
          </cell>
          <cell r="AC2423">
            <v>0</v>
          </cell>
          <cell r="AD2423">
            <v>0</v>
          </cell>
          <cell r="AE2423">
            <v>0</v>
          </cell>
          <cell r="AF2423">
            <v>0</v>
          </cell>
          <cell r="AG2423">
            <v>0</v>
          </cell>
          <cell r="AH2423">
            <v>0</v>
          </cell>
          <cell r="AI2423">
            <v>0</v>
          </cell>
          <cell r="AJ2423" t="str">
            <v>N</v>
          </cell>
        </row>
        <row r="2424">
          <cell r="A2424" t="str">
            <v>24-17-c-07</v>
          </cell>
          <cell r="B2424" t="str">
            <v>Providing and Laying  cut, joint, test &amp; disinfect AC pipeline BSS Class 'D'working pressure : 14" i/d</v>
          </cell>
          <cell r="C2424" t="str">
            <v>Rft</v>
          </cell>
          <cell r="D2424" t="str">
            <v>111.64</v>
          </cell>
          <cell r="E2424" t="str">
            <v>2,971.73</v>
          </cell>
          <cell r="F2424" t="str">
            <v>m</v>
          </cell>
          <cell r="G2424" t="str">
            <v>366.28</v>
          </cell>
          <cell r="H2424">
            <v>9749.7800000000007</v>
          </cell>
          <cell r="I2424">
            <v>0</v>
          </cell>
          <cell r="J2424">
            <v>0</v>
          </cell>
          <cell r="K2424">
            <v>0</v>
          </cell>
          <cell r="L2424">
            <v>0</v>
          </cell>
          <cell r="M2424">
            <v>0</v>
          </cell>
          <cell r="N2424">
            <v>0</v>
          </cell>
          <cell r="O2424">
            <v>0</v>
          </cell>
          <cell r="P2424">
            <v>0</v>
          </cell>
          <cell r="Q2424">
            <v>0</v>
          </cell>
          <cell r="R2424">
            <v>0</v>
          </cell>
          <cell r="S2424">
            <v>0</v>
          </cell>
          <cell r="T2424">
            <v>0</v>
          </cell>
          <cell r="U2424">
            <v>0</v>
          </cell>
          <cell r="V2424">
            <v>0</v>
          </cell>
          <cell r="W2424">
            <v>0</v>
          </cell>
          <cell r="X2424">
            <v>0</v>
          </cell>
          <cell r="Y2424">
            <v>0</v>
          </cell>
          <cell r="Z2424">
            <v>0</v>
          </cell>
          <cell r="AA2424">
            <v>0</v>
          </cell>
          <cell r="AB2424">
            <v>0</v>
          </cell>
          <cell r="AC2424">
            <v>0</v>
          </cell>
          <cell r="AD2424">
            <v>0</v>
          </cell>
          <cell r="AE2424">
            <v>0</v>
          </cell>
          <cell r="AF2424">
            <v>0</v>
          </cell>
          <cell r="AG2424">
            <v>0</v>
          </cell>
          <cell r="AH2424">
            <v>0</v>
          </cell>
          <cell r="AI2424">
            <v>0</v>
          </cell>
          <cell r="AJ2424" t="str">
            <v>N</v>
          </cell>
        </row>
        <row r="2425">
          <cell r="A2425" t="str">
            <v>24-17-c-08</v>
          </cell>
          <cell r="B2425" t="str">
            <v>Providing and Laying  cut, joint, test &amp; disinfect AC pipeline BSS Class 'D'working pressure : 16" i/d</v>
          </cell>
          <cell r="C2425" t="str">
            <v>Rft</v>
          </cell>
          <cell r="D2425" t="str">
            <v>127.59</v>
          </cell>
          <cell r="E2425" t="str">
            <v>3,835.53</v>
          </cell>
          <cell r="F2425" t="str">
            <v>m</v>
          </cell>
          <cell r="G2425" t="str">
            <v>418.61</v>
          </cell>
          <cell r="H2425">
            <v>12583.75</v>
          </cell>
          <cell r="I2425">
            <v>0</v>
          </cell>
          <cell r="J2425">
            <v>0</v>
          </cell>
          <cell r="K2425">
            <v>0</v>
          </cell>
          <cell r="L2425">
            <v>0</v>
          </cell>
          <cell r="M2425">
            <v>0</v>
          </cell>
          <cell r="N2425">
            <v>0</v>
          </cell>
          <cell r="O2425">
            <v>0</v>
          </cell>
          <cell r="P2425">
            <v>0</v>
          </cell>
          <cell r="Q2425">
            <v>0</v>
          </cell>
          <cell r="R2425">
            <v>0</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cell r="AF2425">
            <v>0</v>
          </cell>
          <cell r="AG2425">
            <v>0</v>
          </cell>
          <cell r="AH2425">
            <v>0</v>
          </cell>
          <cell r="AI2425">
            <v>0</v>
          </cell>
          <cell r="AJ2425" t="str">
            <v>N</v>
          </cell>
        </row>
        <row r="2426">
          <cell r="A2426" t="str">
            <v>24-17-c-09</v>
          </cell>
          <cell r="B2426" t="str">
            <v>Providing and Laying  cut, joint, test &amp; disinfect AC pipeline BSS Class 'D'working pressure : 18" i/d</v>
          </cell>
          <cell r="C2426" t="str">
            <v>Rft</v>
          </cell>
          <cell r="D2426" t="str">
            <v>146.73</v>
          </cell>
          <cell r="E2426" t="str">
            <v>4,641.57</v>
          </cell>
          <cell r="F2426" t="str">
            <v>m</v>
          </cell>
          <cell r="G2426" t="str">
            <v>481.40</v>
          </cell>
          <cell r="H2426">
            <v>15228.23</v>
          </cell>
          <cell r="I2426">
            <v>0</v>
          </cell>
          <cell r="J2426">
            <v>0</v>
          </cell>
          <cell r="K2426">
            <v>0</v>
          </cell>
          <cell r="L2426">
            <v>0</v>
          </cell>
          <cell r="M2426">
            <v>0</v>
          </cell>
          <cell r="N2426">
            <v>0</v>
          </cell>
          <cell r="O2426">
            <v>0</v>
          </cell>
          <cell r="P2426">
            <v>0</v>
          </cell>
          <cell r="Q2426">
            <v>0</v>
          </cell>
          <cell r="R2426">
            <v>0</v>
          </cell>
          <cell r="S2426">
            <v>0</v>
          </cell>
          <cell r="T2426">
            <v>0</v>
          </cell>
          <cell r="U2426">
            <v>0</v>
          </cell>
          <cell r="V2426">
            <v>0</v>
          </cell>
          <cell r="W2426">
            <v>0</v>
          </cell>
          <cell r="X2426">
            <v>0</v>
          </cell>
          <cell r="Y2426">
            <v>0</v>
          </cell>
          <cell r="Z2426">
            <v>0</v>
          </cell>
          <cell r="AA2426">
            <v>0</v>
          </cell>
          <cell r="AB2426">
            <v>0</v>
          </cell>
          <cell r="AC2426">
            <v>0</v>
          </cell>
          <cell r="AD2426">
            <v>0</v>
          </cell>
          <cell r="AE2426">
            <v>0</v>
          </cell>
          <cell r="AF2426">
            <v>0</v>
          </cell>
          <cell r="AG2426">
            <v>0</v>
          </cell>
          <cell r="AH2426">
            <v>0</v>
          </cell>
          <cell r="AI2426">
            <v>0</v>
          </cell>
          <cell r="AJ2426" t="str">
            <v>N</v>
          </cell>
        </row>
        <row r="2427">
          <cell r="A2427" t="str">
            <v>24-17-c-10</v>
          </cell>
          <cell r="B2427" t="str">
            <v>Providing and Laying  cut, joint, test &amp; disinfect AC pipeline BSS Class 'D'working pressure : 20" i/d</v>
          </cell>
          <cell r="C2427" t="str">
            <v>Rft</v>
          </cell>
          <cell r="D2427" t="str">
            <v>172.25</v>
          </cell>
          <cell r="E2427" t="str">
            <v>5,657.05</v>
          </cell>
          <cell r="F2427" t="str">
            <v>m</v>
          </cell>
          <cell r="G2427" t="str">
            <v>565.12</v>
          </cell>
          <cell r="H2427">
            <v>18559.86</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cell r="AF2427">
            <v>0</v>
          </cell>
          <cell r="AG2427">
            <v>0</v>
          </cell>
          <cell r="AH2427">
            <v>0</v>
          </cell>
          <cell r="AI2427">
            <v>0</v>
          </cell>
          <cell r="AJ2427" t="str">
            <v>N</v>
          </cell>
        </row>
        <row r="2428">
          <cell r="A2428" t="str">
            <v>24-17-c-11</v>
          </cell>
          <cell r="B2428" t="str">
            <v>Providing and Laying  cut, joint, test &amp; disinfect AC pipeline BSS Class 'D'working pressure : 24" i/d</v>
          </cell>
          <cell r="C2428" t="str">
            <v>Rft</v>
          </cell>
          <cell r="D2428" t="str">
            <v>204.15</v>
          </cell>
          <cell r="E2428" t="str">
            <v>9,190.09</v>
          </cell>
          <cell r="F2428" t="str">
            <v>m</v>
          </cell>
          <cell r="G2428" t="str">
            <v>669.77</v>
          </cell>
          <cell r="H2428">
            <v>30151.21</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cell r="AF2428">
            <v>0</v>
          </cell>
          <cell r="AG2428">
            <v>0</v>
          </cell>
          <cell r="AH2428">
            <v>0</v>
          </cell>
          <cell r="AI2428">
            <v>0</v>
          </cell>
          <cell r="AJ2428" t="str">
            <v>N</v>
          </cell>
        </row>
        <row r="2429">
          <cell r="A2429" t="str">
            <v>24-18-a-01</v>
          </cell>
          <cell r="B2429" t="str">
            <v>Providing and Laying  cut, joint, test, disinfect PVC pipeline BSS Class 'B'working pressure : 3" i/d</v>
          </cell>
          <cell r="C2429" t="str">
            <v>Rft</v>
          </cell>
          <cell r="D2429" t="str">
            <v>25.52</v>
          </cell>
          <cell r="E2429" t="str">
            <v>119.39</v>
          </cell>
          <cell r="F2429" t="str">
            <v>m</v>
          </cell>
          <cell r="G2429" t="str">
            <v>83.72</v>
          </cell>
          <cell r="H2429">
            <v>391.7</v>
          </cell>
          <cell r="I2429">
            <v>0</v>
          </cell>
          <cell r="J2429">
            <v>0</v>
          </cell>
          <cell r="K2429">
            <v>0</v>
          </cell>
          <cell r="L2429">
            <v>0</v>
          </cell>
          <cell r="M2429">
            <v>0</v>
          </cell>
          <cell r="N2429">
            <v>0</v>
          </cell>
          <cell r="O2429">
            <v>0</v>
          </cell>
          <cell r="P2429">
            <v>0</v>
          </cell>
          <cell r="Q2429">
            <v>0</v>
          </cell>
          <cell r="R2429">
            <v>0</v>
          </cell>
          <cell r="S2429">
            <v>0</v>
          </cell>
          <cell r="T2429">
            <v>0</v>
          </cell>
          <cell r="U2429">
            <v>0</v>
          </cell>
          <cell r="V2429">
            <v>0</v>
          </cell>
          <cell r="W2429">
            <v>0</v>
          </cell>
          <cell r="X2429">
            <v>0</v>
          </cell>
          <cell r="Y2429">
            <v>0</v>
          </cell>
          <cell r="Z2429">
            <v>0</v>
          </cell>
          <cell r="AA2429">
            <v>0</v>
          </cell>
          <cell r="AB2429">
            <v>0</v>
          </cell>
          <cell r="AC2429">
            <v>0</v>
          </cell>
          <cell r="AD2429">
            <v>0</v>
          </cell>
          <cell r="AE2429">
            <v>0</v>
          </cell>
          <cell r="AF2429">
            <v>0</v>
          </cell>
          <cell r="AG2429">
            <v>0</v>
          </cell>
          <cell r="AH2429">
            <v>0</v>
          </cell>
          <cell r="AI2429">
            <v>0</v>
          </cell>
          <cell r="AJ2429" t="str">
            <v>N</v>
          </cell>
        </row>
        <row r="2430">
          <cell r="A2430" t="str">
            <v>24-18-a-02</v>
          </cell>
          <cell r="B2430" t="str">
            <v>Providing and Laying  cut, joint, test, disinfect PVC pipeline BSS Class 'B'working pressure : 4" i/d</v>
          </cell>
          <cell r="C2430" t="str">
            <v>Rft</v>
          </cell>
          <cell r="D2430" t="str">
            <v>28.71</v>
          </cell>
          <cell r="E2430" t="str">
            <v>171.49</v>
          </cell>
          <cell r="F2430" t="str">
            <v>m</v>
          </cell>
          <cell r="G2430" t="str">
            <v>94.19</v>
          </cell>
          <cell r="H2430">
            <v>562.63</v>
          </cell>
          <cell r="I2430">
            <v>0</v>
          </cell>
          <cell r="J2430">
            <v>0</v>
          </cell>
          <cell r="K2430">
            <v>0</v>
          </cell>
          <cell r="L2430">
            <v>0</v>
          </cell>
          <cell r="M2430">
            <v>0</v>
          </cell>
          <cell r="N2430">
            <v>0</v>
          </cell>
          <cell r="O2430">
            <v>0</v>
          </cell>
          <cell r="P2430">
            <v>0</v>
          </cell>
          <cell r="Q2430">
            <v>0</v>
          </cell>
          <cell r="R2430">
            <v>0</v>
          </cell>
          <cell r="S2430">
            <v>0</v>
          </cell>
          <cell r="T2430">
            <v>0</v>
          </cell>
          <cell r="U2430">
            <v>0</v>
          </cell>
          <cell r="V2430">
            <v>0</v>
          </cell>
          <cell r="W2430">
            <v>0</v>
          </cell>
          <cell r="X2430">
            <v>0</v>
          </cell>
          <cell r="Y2430">
            <v>0</v>
          </cell>
          <cell r="Z2430">
            <v>0</v>
          </cell>
          <cell r="AA2430">
            <v>0</v>
          </cell>
          <cell r="AB2430">
            <v>0</v>
          </cell>
          <cell r="AC2430">
            <v>0</v>
          </cell>
          <cell r="AD2430">
            <v>0</v>
          </cell>
          <cell r="AE2430">
            <v>0</v>
          </cell>
          <cell r="AF2430">
            <v>0</v>
          </cell>
          <cell r="AG2430">
            <v>0</v>
          </cell>
          <cell r="AH2430">
            <v>0</v>
          </cell>
          <cell r="AI2430">
            <v>0</v>
          </cell>
          <cell r="AJ2430" t="str">
            <v>N</v>
          </cell>
        </row>
        <row r="2431">
          <cell r="A2431" t="str">
            <v>24-18-a-03</v>
          </cell>
          <cell r="B2431" t="str">
            <v>Providing and Laying  cut, joint, test, disinfect PVC pipeline BSS Class 'B'working pressure : 6" i/d</v>
          </cell>
          <cell r="C2431" t="str">
            <v>Rft</v>
          </cell>
          <cell r="D2431" t="str">
            <v>41.47</v>
          </cell>
          <cell r="E2431" t="str">
            <v>301.62</v>
          </cell>
          <cell r="F2431" t="str">
            <v>m</v>
          </cell>
          <cell r="G2431" t="str">
            <v>136.05</v>
          </cell>
          <cell r="H2431">
            <v>989.56</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cell r="AF2431">
            <v>0</v>
          </cell>
          <cell r="AG2431">
            <v>0</v>
          </cell>
          <cell r="AH2431">
            <v>0</v>
          </cell>
          <cell r="AI2431">
            <v>0</v>
          </cell>
          <cell r="AJ2431" t="str">
            <v>N</v>
          </cell>
        </row>
        <row r="2432">
          <cell r="A2432" t="str">
            <v>24-18-a-04</v>
          </cell>
          <cell r="B2432" t="str">
            <v>Providing and Laying  cut, joint, test, disinfect PVC pipeline BSS Class 'B'working pressure : 8" i/d</v>
          </cell>
          <cell r="C2432" t="str">
            <v>Rft</v>
          </cell>
          <cell r="D2432" t="str">
            <v>57.42</v>
          </cell>
          <cell r="E2432" t="str">
            <v>456.72</v>
          </cell>
          <cell r="F2432" t="str">
            <v>m</v>
          </cell>
          <cell r="G2432" t="str">
            <v>188.37</v>
          </cell>
          <cell r="H2432">
            <v>1498.41</v>
          </cell>
          <cell r="I2432">
            <v>0</v>
          </cell>
          <cell r="J2432">
            <v>0</v>
          </cell>
          <cell r="K2432">
            <v>0</v>
          </cell>
          <cell r="L2432">
            <v>0</v>
          </cell>
          <cell r="M2432">
            <v>0</v>
          </cell>
          <cell r="N2432">
            <v>0</v>
          </cell>
          <cell r="O2432">
            <v>0</v>
          </cell>
          <cell r="P2432">
            <v>0</v>
          </cell>
          <cell r="Q2432">
            <v>0</v>
          </cell>
          <cell r="R2432">
            <v>0</v>
          </cell>
          <cell r="S2432">
            <v>0</v>
          </cell>
          <cell r="T2432">
            <v>0</v>
          </cell>
          <cell r="U2432">
            <v>0</v>
          </cell>
          <cell r="V2432">
            <v>0</v>
          </cell>
          <cell r="W2432">
            <v>0</v>
          </cell>
          <cell r="X2432">
            <v>0</v>
          </cell>
          <cell r="Y2432">
            <v>0</v>
          </cell>
          <cell r="Z2432">
            <v>0</v>
          </cell>
          <cell r="AA2432">
            <v>0</v>
          </cell>
          <cell r="AB2432">
            <v>0</v>
          </cell>
          <cell r="AC2432">
            <v>0</v>
          </cell>
          <cell r="AD2432">
            <v>0</v>
          </cell>
          <cell r="AE2432">
            <v>0</v>
          </cell>
          <cell r="AF2432">
            <v>0</v>
          </cell>
          <cell r="AG2432">
            <v>0</v>
          </cell>
          <cell r="AH2432">
            <v>0</v>
          </cell>
          <cell r="AI2432">
            <v>0</v>
          </cell>
          <cell r="AJ2432" t="str">
            <v>N</v>
          </cell>
        </row>
        <row r="2433">
          <cell r="A2433" t="str">
            <v>24-18-a-05</v>
          </cell>
          <cell r="B2433" t="str">
            <v>Providing and Laying  cut, joint, test, disinfect PVC pipeline BSS Class 'B'working pressure : 10" i/d</v>
          </cell>
          <cell r="C2433" t="str">
            <v>Rft</v>
          </cell>
          <cell r="D2433" t="str">
            <v>73.37</v>
          </cell>
          <cell r="E2433" t="str">
            <v>720.72</v>
          </cell>
          <cell r="F2433" t="str">
            <v>m</v>
          </cell>
          <cell r="G2433" t="str">
            <v>240.70</v>
          </cell>
          <cell r="H2433">
            <v>2364.5500000000002</v>
          </cell>
          <cell r="I2433">
            <v>0</v>
          </cell>
          <cell r="J2433">
            <v>0</v>
          </cell>
          <cell r="K2433">
            <v>0</v>
          </cell>
          <cell r="L2433">
            <v>0</v>
          </cell>
          <cell r="M2433">
            <v>0</v>
          </cell>
          <cell r="N2433">
            <v>0</v>
          </cell>
          <cell r="O2433">
            <v>0</v>
          </cell>
          <cell r="P2433">
            <v>0</v>
          </cell>
          <cell r="Q2433">
            <v>0</v>
          </cell>
          <cell r="R2433">
            <v>0</v>
          </cell>
          <cell r="S2433">
            <v>0</v>
          </cell>
          <cell r="T2433">
            <v>0</v>
          </cell>
          <cell r="U2433">
            <v>0</v>
          </cell>
          <cell r="V2433">
            <v>0</v>
          </cell>
          <cell r="W2433">
            <v>0</v>
          </cell>
          <cell r="X2433">
            <v>0</v>
          </cell>
          <cell r="Y2433">
            <v>0</v>
          </cell>
          <cell r="Z2433">
            <v>0</v>
          </cell>
          <cell r="AA2433">
            <v>0</v>
          </cell>
          <cell r="AB2433">
            <v>0</v>
          </cell>
          <cell r="AC2433">
            <v>0</v>
          </cell>
          <cell r="AD2433">
            <v>0</v>
          </cell>
          <cell r="AE2433">
            <v>0</v>
          </cell>
          <cell r="AF2433">
            <v>0</v>
          </cell>
          <cell r="AG2433">
            <v>0</v>
          </cell>
          <cell r="AH2433">
            <v>0</v>
          </cell>
          <cell r="AI2433">
            <v>0</v>
          </cell>
          <cell r="AJ2433" t="str">
            <v>N</v>
          </cell>
        </row>
        <row r="2434">
          <cell r="A2434" t="str">
            <v>24-18-a-06</v>
          </cell>
          <cell r="B2434" t="str">
            <v>Providing and Laying  cut, joint, test, disinfect PVC pipeline BSS Class 'B'working pressure : 12" i/d</v>
          </cell>
          <cell r="C2434" t="str">
            <v>Rft</v>
          </cell>
          <cell r="D2434" t="str">
            <v>95.69</v>
          </cell>
          <cell r="E2434" t="str">
            <v>978.99</v>
          </cell>
          <cell r="F2434" t="str">
            <v>m</v>
          </cell>
          <cell r="G2434" t="str">
            <v>313.96</v>
          </cell>
          <cell r="H2434">
            <v>3211.92</v>
          </cell>
          <cell r="I2434">
            <v>0</v>
          </cell>
          <cell r="J2434">
            <v>0</v>
          </cell>
          <cell r="K2434">
            <v>0</v>
          </cell>
          <cell r="L2434">
            <v>0</v>
          </cell>
          <cell r="M2434">
            <v>0</v>
          </cell>
          <cell r="N2434">
            <v>0</v>
          </cell>
          <cell r="O2434">
            <v>0</v>
          </cell>
          <cell r="P2434">
            <v>0</v>
          </cell>
          <cell r="Q2434">
            <v>0</v>
          </cell>
          <cell r="R2434">
            <v>0</v>
          </cell>
          <cell r="S2434">
            <v>0</v>
          </cell>
          <cell r="T2434">
            <v>0</v>
          </cell>
          <cell r="U2434">
            <v>0</v>
          </cell>
          <cell r="V2434">
            <v>0</v>
          </cell>
          <cell r="W2434">
            <v>0</v>
          </cell>
          <cell r="X2434">
            <v>0</v>
          </cell>
          <cell r="Y2434">
            <v>0</v>
          </cell>
          <cell r="Z2434">
            <v>0</v>
          </cell>
          <cell r="AA2434">
            <v>0</v>
          </cell>
          <cell r="AB2434">
            <v>0</v>
          </cell>
          <cell r="AC2434">
            <v>0</v>
          </cell>
          <cell r="AD2434">
            <v>0</v>
          </cell>
          <cell r="AE2434">
            <v>0</v>
          </cell>
          <cell r="AF2434">
            <v>0</v>
          </cell>
          <cell r="AG2434">
            <v>0</v>
          </cell>
          <cell r="AH2434">
            <v>0</v>
          </cell>
          <cell r="AI2434">
            <v>0</v>
          </cell>
          <cell r="AJ2434" t="str">
            <v>N</v>
          </cell>
        </row>
        <row r="2435">
          <cell r="A2435" t="str">
            <v>24-18-b-01</v>
          </cell>
          <cell r="B2435" t="str">
            <v>Providing and Laying  cut, joint, test, disinfect PVC pipeline BSS Class 'C'working pressure : 2.5" i/d</v>
          </cell>
          <cell r="C2435" t="str">
            <v>Rft</v>
          </cell>
          <cell r="D2435" t="str">
            <v>25.52</v>
          </cell>
          <cell r="E2435" t="str">
            <v>81.67</v>
          </cell>
          <cell r="F2435" t="str">
            <v>m</v>
          </cell>
          <cell r="G2435" t="str">
            <v>83.72</v>
          </cell>
          <cell r="H2435">
            <v>267.95999999999998</v>
          </cell>
          <cell r="I2435">
            <v>0</v>
          </cell>
          <cell r="J2435">
            <v>0</v>
          </cell>
          <cell r="K2435">
            <v>0</v>
          </cell>
          <cell r="L2435">
            <v>0</v>
          </cell>
          <cell r="M2435">
            <v>0</v>
          </cell>
          <cell r="N2435">
            <v>0</v>
          </cell>
          <cell r="O2435">
            <v>0</v>
          </cell>
          <cell r="P2435">
            <v>0</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cell r="AF2435">
            <v>0</v>
          </cell>
          <cell r="AG2435">
            <v>0</v>
          </cell>
          <cell r="AH2435">
            <v>0</v>
          </cell>
          <cell r="AI2435">
            <v>0</v>
          </cell>
          <cell r="AJ2435" t="str">
            <v>N</v>
          </cell>
        </row>
        <row r="2436">
          <cell r="A2436" t="str">
            <v>24-18-b-02</v>
          </cell>
          <cell r="B2436" t="str">
            <v>Providing and Laying  cut, joint, test, disinfect PVC pipeline BSS Class 'C'working pressure : 3" i/d</v>
          </cell>
          <cell r="C2436" t="str">
            <v>Rft</v>
          </cell>
          <cell r="D2436" t="str">
            <v>25.52</v>
          </cell>
          <cell r="E2436" t="str">
            <v>140.47</v>
          </cell>
          <cell r="F2436" t="str">
            <v>m</v>
          </cell>
          <cell r="G2436" t="str">
            <v>83.72</v>
          </cell>
          <cell r="H2436">
            <v>460.85</v>
          </cell>
          <cell r="I2436">
            <v>0</v>
          </cell>
          <cell r="J2436">
            <v>0</v>
          </cell>
          <cell r="K2436">
            <v>0</v>
          </cell>
          <cell r="L2436">
            <v>0</v>
          </cell>
          <cell r="M2436">
            <v>0</v>
          </cell>
          <cell r="N2436">
            <v>0</v>
          </cell>
          <cell r="O2436">
            <v>0</v>
          </cell>
          <cell r="P2436">
            <v>0</v>
          </cell>
          <cell r="Q2436">
            <v>0</v>
          </cell>
          <cell r="R2436">
            <v>0</v>
          </cell>
          <cell r="S2436">
            <v>0</v>
          </cell>
          <cell r="T2436">
            <v>0</v>
          </cell>
          <cell r="U2436">
            <v>0</v>
          </cell>
          <cell r="V2436">
            <v>0</v>
          </cell>
          <cell r="W2436">
            <v>0</v>
          </cell>
          <cell r="X2436">
            <v>0</v>
          </cell>
          <cell r="Y2436">
            <v>0</v>
          </cell>
          <cell r="Z2436">
            <v>0</v>
          </cell>
          <cell r="AA2436">
            <v>0</v>
          </cell>
          <cell r="AB2436">
            <v>0</v>
          </cell>
          <cell r="AC2436">
            <v>0</v>
          </cell>
          <cell r="AD2436">
            <v>0</v>
          </cell>
          <cell r="AE2436">
            <v>0</v>
          </cell>
          <cell r="AF2436">
            <v>0</v>
          </cell>
          <cell r="AG2436">
            <v>0</v>
          </cell>
          <cell r="AH2436">
            <v>0</v>
          </cell>
          <cell r="AI2436">
            <v>0</v>
          </cell>
          <cell r="AJ2436" t="str">
            <v>N</v>
          </cell>
        </row>
        <row r="2437">
          <cell r="A2437" t="str">
            <v>24-18-b-03</v>
          </cell>
          <cell r="B2437" t="str">
            <v>Providing and Laying  cut, joint, test, disinfect PVC pipeline BSS Class 'C'working pressure : 4" i/d</v>
          </cell>
          <cell r="C2437" t="str">
            <v>Rft</v>
          </cell>
          <cell r="D2437" t="str">
            <v>28.71</v>
          </cell>
          <cell r="E2437" t="str">
            <v>210.21</v>
          </cell>
          <cell r="F2437" t="str">
            <v>m</v>
          </cell>
          <cell r="G2437" t="str">
            <v>94.19</v>
          </cell>
          <cell r="H2437">
            <v>689.66</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cell r="AF2437">
            <v>0</v>
          </cell>
          <cell r="AG2437">
            <v>0</v>
          </cell>
          <cell r="AH2437">
            <v>0</v>
          </cell>
          <cell r="AI2437">
            <v>0</v>
          </cell>
          <cell r="AJ2437" t="str">
            <v>N</v>
          </cell>
        </row>
        <row r="2438">
          <cell r="A2438" t="str">
            <v>24-18-b-04</v>
          </cell>
          <cell r="B2438" t="str">
            <v>Providing and Laying  cut, joint, test, disinfect PVC pipeline BSS Class 'C'working pressure : 6" i/d</v>
          </cell>
          <cell r="C2438" t="str">
            <v>Rft</v>
          </cell>
          <cell r="D2438" t="str">
            <v>41.47</v>
          </cell>
          <cell r="E2438" t="str">
            <v>440.77</v>
          </cell>
          <cell r="F2438" t="str">
            <v>m</v>
          </cell>
          <cell r="G2438" t="str">
            <v>136.05</v>
          </cell>
          <cell r="H2438">
            <v>1446.09</v>
          </cell>
          <cell r="I2438">
            <v>0</v>
          </cell>
          <cell r="J2438">
            <v>0</v>
          </cell>
          <cell r="K2438">
            <v>0</v>
          </cell>
          <cell r="L2438">
            <v>0</v>
          </cell>
          <cell r="M2438">
            <v>0</v>
          </cell>
          <cell r="N2438">
            <v>0</v>
          </cell>
          <cell r="O2438">
            <v>0</v>
          </cell>
          <cell r="P2438">
            <v>0</v>
          </cell>
          <cell r="Q2438">
            <v>0</v>
          </cell>
          <cell r="R2438">
            <v>0</v>
          </cell>
          <cell r="S2438">
            <v>0</v>
          </cell>
          <cell r="T2438">
            <v>0</v>
          </cell>
          <cell r="U2438">
            <v>0</v>
          </cell>
          <cell r="V2438">
            <v>0</v>
          </cell>
          <cell r="W2438">
            <v>0</v>
          </cell>
          <cell r="X2438">
            <v>0</v>
          </cell>
          <cell r="Y2438">
            <v>0</v>
          </cell>
          <cell r="Z2438">
            <v>0</v>
          </cell>
          <cell r="AA2438">
            <v>0</v>
          </cell>
          <cell r="AB2438">
            <v>0</v>
          </cell>
          <cell r="AC2438">
            <v>0</v>
          </cell>
          <cell r="AD2438">
            <v>0</v>
          </cell>
          <cell r="AE2438">
            <v>0</v>
          </cell>
          <cell r="AF2438">
            <v>0</v>
          </cell>
          <cell r="AG2438">
            <v>0</v>
          </cell>
          <cell r="AH2438">
            <v>0</v>
          </cell>
          <cell r="AI2438">
            <v>0</v>
          </cell>
          <cell r="AJ2438" t="str">
            <v>N</v>
          </cell>
        </row>
        <row r="2439">
          <cell r="A2439" t="str">
            <v>24-18-b-05</v>
          </cell>
          <cell r="B2439" t="str">
            <v>Providing and Laying  cut, joint, test, disinfect PVC pipeline BSS Class 'C'working pressure : 8" i/d</v>
          </cell>
          <cell r="C2439" t="str">
            <v>Rft</v>
          </cell>
          <cell r="D2439" t="str">
            <v>57.42</v>
          </cell>
          <cell r="E2439" t="str">
            <v>674.52</v>
          </cell>
          <cell r="F2439" t="str">
            <v>m</v>
          </cell>
          <cell r="G2439" t="str">
            <v>188.37</v>
          </cell>
          <cell r="H2439">
            <v>2212.98</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cell r="AF2439">
            <v>0</v>
          </cell>
          <cell r="AG2439">
            <v>0</v>
          </cell>
          <cell r="AH2439">
            <v>0</v>
          </cell>
          <cell r="AI2439">
            <v>0</v>
          </cell>
          <cell r="AJ2439" t="str">
            <v>N</v>
          </cell>
        </row>
        <row r="2440">
          <cell r="A2440" t="str">
            <v>24-18-b-06</v>
          </cell>
          <cell r="B2440" t="str">
            <v>Providing and Laying  cut, joint, test, disinfect PVC pipeline BSS Class 'C'working pressure : 10" i/d</v>
          </cell>
          <cell r="C2440" t="str">
            <v>Rft</v>
          </cell>
          <cell r="D2440" t="str">
            <v>73.37</v>
          </cell>
          <cell r="E2440" t="str">
            <v>1,047.42</v>
          </cell>
          <cell r="F2440" t="str">
            <v>m</v>
          </cell>
          <cell r="G2440" t="str">
            <v>240.70</v>
          </cell>
          <cell r="H2440">
            <v>3436.4</v>
          </cell>
          <cell r="I2440">
            <v>0</v>
          </cell>
          <cell r="J2440">
            <v>0</v>
          </cell>
          <cell r="K2440">
            <v>0</v>
          </cell>
          <cell r="L2440">
            <v>0</v>
          </cell>
          <cell r="M2440">
            <v>0</v>
          </cell>
          <cell r="N2440">
            <v>0</v>
          </cell>
          <cell r="O2440">
            <v>0</v>
          </cell>
          <cell r="P2440">
            <v>0</v>
          </cell>
          <cell r="Q2440">
            <v>0</v>
          </cell>
          <cell r="R2440">
            <v>0</v>
          </cell>
          <cell r="S2440">
            <v>0</v>
          </cell>
          <cell r="T2440">
            <v>0</v>
          </cell>
          <cell r="U2440">
            <v>0</v>
          </cell>
          <cell r="V2440">
            <v>0</v>
          </cell>
          <cell r="W2440">
            <v>0</v>
          </cell>
          <cell r="X2440">
            <v>0</v>
          </cell>
          <cell r="Y2440">
            <v>0</v>
          </cell>
          <cell r="Z2440">
            <v>0</v>
          </cell>
          <cell r="AA2440">
            <v>0</v>
          </cell>
          <cell r="AB2440">
            <v>0</v>
          </cell>
          <cell r="AC2440">
            <v>0</v>
          </cell>
          <cell r="AD2440">
            <v>0</v>
          </cell>
          <cell r="AE2440">
            <v>0</v>
          </cell>
          <cell r="AF2440">
            <v>0</v>
          </cell>
          <cell r="AG2440">
            <v>0</v>
          </cell>
          <cell r="AH2440">
            <v>0</v>
          </cell>
          <cell r="AI2440">
            <v>0</v>
          </cell>
          <cell r="AJ2440" t="str">
            <v>N</v>
          </cell>
        </row>
        <row r="2441">
          <cell r="A2441" t="str">
            <v>24-18-b-07</v>
          </cell>
          <cell r="B2441" t="str">
            <v>Providing and Laying  cut, joint, test, disinfect PVC pipeline BSS Class 'C'working pressure : 12" i/d</v>
          </cell>
          <cell r="C2441" t="str">
            <v>Rft</v>
          </cell>
          <cell r="D2441" t="str">
            <v>95.69</v>
          </cell>
          <cell r="E2441" t="str">
            <v>1,375.87</v>
          </cell>
          <cell r="F2441" t="str">
            <v>m</v>
          </cell>
          <cell r="G2441" t="str">
            <v>313.96</v>
          </cell>
          <cell r="H2441">
            <v>4514.0200000000004</v>
          </cell>
          <cell r="I2441">
            <v>0</v>
          </cell>
          <cell r="J2441">
            <v>0</v>
          </cell>
          <cell r="K2441">
            <v>0</v>
          </cell>
          <cell r="L2441">
            <v>0</v>
          </cell>
          <cell r="M2441">
            <v>0</v>
          </cell>
          <cell r="N2441">
            <v>0</v>
          </cell>
          <cell r="O2441">
            <v>0</v>
          </cell>
          <cell r="P2441">
            <v>0</v>
          </cell>
          <cell r="Q2441">
            <v>0</v>
          </cell>
          <cell r="R2441">
            <v>0</v>
          </cell>
          <cell r="S2441">
            <v>0</v>
          </cell>
          <cell r="T2441">
            <v>0</v>
          </cell>
          <cell r="U2441">
            <v>0</v>
          </cell>
          <cell r="V2441">
            <v>0</v>
          </cell>
          <cell r="W2441">
            <v>0</v>
          </cell>
          <cell r="X2441">
            <v>0</v>
          </cell>
          <cell r="Y2441">
            <v>0</v>
          </cell>
          <cell r="Z2441">
            <v>0</v>
          </cell>
          <cell r="AA2441">
            <v>0</v>
          </cell>
          <cell r="AB2441">
            <v>0</v>
          </cell>
          <cell r="AC2441">
            <v>0</v>
          </cell>
          <cell r="AD2441">
            <v>0</v>
          </cell>
          <cell r="AE2441">
            <v>0</v>
          </cell>
          <cell r="AF2441">
            <v>0</v>
          </cell>
          <cell r="AG2441">
            <v>0</v>
          </cell>
          <cell r="AH2441">
            <v>0</v>
          </cell>
          <cell r="AI2441">
            <v>0</v>
          </cell>
          <cell r="AJ2441" t="str">
            <v>N</v>
          </cell>
        </row>
        <row r="2442">
          <cell r="A2442" t="str">
            <v>24-18-c-01</v>
          </cell>
          <cell r="B2442" t="str">
            <v>Providing and Laying  cut, joint, test, disinfect PVC pipeline BSS Class 'D' working pressure : 1.25" i/d</v>
          </cell>
          <cell r="C2442" t="str">
            <v>Rft</v>
          </cell>
          <cell r="D2442" t="str">
            <v>20.41</v>
          </cell>
          <cell r="E2442" t="str">
            <v>53.08</v>
          </cell>
          <cell r="F2442" t="str">
            <v>m</v>
          </cell>
          <cell r="G2442" t="str">
            <v>66.98</v>
          </cell>
          <cell r="H2442">
            <v>174.16</v>
          </cell>
          <cell r="I2442">
            <v>0</v>
          </cell>
          <cell r="J2442">
            <v>0</v>
          </cell>
          <cell r="K2442">
            <v>0</v>
          </cell>
          <cell r="L2442">
            <v>0</v>
          </cell>
          <cell r="M2442">
            <v>0</v>
          </cell>
          <cell r="N2442">
            <v>0</v>
          </cell>
          <cell r="O2442">
            <v>0</v>
          </cell>
          <cell r="P2442">
            <v>0</v>
          </cell>
          <cell r="Q2442">
            <v>0</v>
          </cell>
          <cell r="R2442">
            <v>0</v>
          </cell>
          <cell r="S2442">
            <v>0</v>
          </cell>
          <cell r="T2442">
            <v>0</v>
          </cell>
          <cell r="U2442">
            <v>0</v>
          </cell>
          <cell r="V2442">
            <v>0</v>
          </cell>
          <cell r="W2442">
            <v>0</v>
          </cell>
          <cell r="X2442">
            <v>0</v>
          </cell>
          <cell r="Y2442">
            <v>0</v>
          </cell>
          <cell r="Z2442">
            <v>0</v>
          </cell>
          <cell r="AA2442">
            <v>0</v>
          </cell>
          <cell r="AB2442">
            <v>0</v>
          </cell>
          <cell r="AC2442">
            <v>0</v>
          </cell>
          <cell r="AD2442">
            <v>0</v>
          </cell>
          <cell r="AE2442">
            <v>0</v>
          </cell>
          <cell r="AF2442">
            <v>0</v>
          </cell>
          <cell r="AG2442">
            <v>0</v>
          </cell>
          <cell r="AH2442">
            <v>0</v>
          </cell>
          <cell r="AI2442">
            <v>0</v>
          </cell>
          <cell r="AJ2442" t="str">
            <v>N</v>
          </cell>
        </row>
        <row r="2443">
          <cell r="A2443" t="str">
            <v>24-18-c-02</v>
          </cell>
          <cell r="B2443" t="str">
            <v>Providing and Laying  cut, joint, test, disinfect PVC pipeline BSS Class 'D' working pressure : 1.5" i/d</v>
          </cell>
          <cell r="C2443" t="str">
            <v>Rft</v>
          </cell>
          <cell r="D2443" t="str">
            <v>23.70</v>
          </cell>
          <cell r="E2443" t="str">
            <v>67.26</v>
          </cell>
          <cell r="F2443" t="str">
            <v>m</v>
          </cell>
          <cell r="G2443">
            <v>77.77</v>
          </cell>
          <cell r="H2443">
            <v>220.68</v>
          </cell>
          <cell r="I2443">
            <v>0</v>
          </cell>
          <cell r="J2443">
            <v>0</v>
          </cell>
          <cell r="K2443">
            <v>0</v>
          </cell>
          <cell r="L2443">
            <v>0</v>
          </cell>
          <cell r="M2443">
            <v>0</v>
          </cell>
          <cell r="N2443">
            <v>0</v>
          </cell>
          <cell r="O2443">
            <v>0</v>
          </cell>
          <cell r="P2443">
            <v>0</v>
          </cell>
          <cell r="Q2443">
            <v>0</v>
          </cell>
          <cell r="R2443">
            <v>0</v>
          </cell>
          <cell r="S2443">
            <v>0</v>
          </cell>
          <cell r="T2443">
            <v>0</v>
          </cell>
          <cell r="U2443">
            <v>0</v>
          </cell>
          <cell r="V2443">
            <v>0</v>
          </cell>
          <cell r="W2443">
            <v>0</v>
          </cell>
          <cell r="X2443">
            <v>0</v>
          </cell>
          <cell r="Y2443">
            <v>0</v>
          </cell>
          <cell r="Z2443">
            <v>0</v>
          </cell>
          <cell r="AA2443">
            <v>0</v>
          </cell>
          <cell r="AB2443">
            <v>0</v>
          </cell>
          <cell r="AC2443">
            <v>0</v>
          </cell>
          <cell r="AD2443">
            <v>0</v>
          </cell>
          <cell r="AE2443">
            <v>0</v>
          </cell>
          <cell r="AF2443">
            <v>0</v>
          </cell>
          <cell r="AG2443">
            <v>0</v>
          </cell>
          <cell r="AH2443">
            <v>0</v>
          </cell>
          <cell r="AI2443">
            <v>0</v>
          </cell>
          <cell r="AJ2443" t="str">
            <v>N</v>
          </cell>
        </row>
        <row r="2444">
          <cell r="A2444" t="str">
            <v>24-18-c-03</v>
          </cell>
          <cell r="B2444" t="str">
            <v>Providing and Laying  cut, joint, test, disinfect PVC pipeline BSS Class 'D' working pressure : 2" i/d</v>
          </cell>
          <cell r="C2444" t="str">
            <v>Rft</v>
          </cell>
          <cell r="D2444" t="str">
            <v>23.70</v>
          </cell>
          <cell r="E2444" t="str">
            <v>89.04</v>
          </cell>
          <cell r="F2444" t="str">
            <v>m</v>
          </cell>
          <cell r="G2444" t="str">
            <v>77.77</v>
          </cell>
          <cell r="H2444">
            <v>292.14</v>
          </cell>
          <cell r="I2444">
            <v>0</v>
          </cell>
          <cell r="J2444">
            <v>0</v>
          </cell>
          <cell r="K2444">
            <v>0</v>
          </cell>
          <cell r="L2444">
            <v>0</v>
          </cell>
          <cell r="M2444">
            <v>0</v>
          </cell>
          <cell r="N2444">
            <v>0</v>
          </cell>
          <cell r="O2444">
            <v>0</v>
          </cell>
          <cell r="P2444">
            <v>0</v>
          </cell>
          <cell r="Q2444">
            <v>0</v>
          </cell>
          <cell r="R2444">
            <v>0</v>
          </cell>
          <cell r="S2444">
            <v>0</v>
          </cell>
          <cell r="T2444">
            <v>0</v>
          </cell>
          <cell r="U2444">
            <v>0</v>
          </cell>
          <cell r="V2444">
            <v>0</v>
          </cell>
          <cell r="W2444">
            <v>0</v>
          </cell>
          <cell r="X2444">
            <v>0</v>
          </cell>
          <cell r="Y2444">
            <v>0</v>
          </cell>
          <cell r="Z2444">
            <v>0</v>
          </cell>
          <cell r="AA2444">
            <v>0</v>
          </cell>
          <cell r="AB2444">
            <v>0</v>
          </cell>
          <cell r="AC2444">
            <v>0</v>
          </cell>
          <cell r="AD2444">
            <v>0</v>
          </cell>
          <cell r="AE2444">
            <v>0</v>
          </cell>
          <cell r="AF2444">
            <v>0</v>
          </cell>
          <cell r="AG2444">
            <v>0</v>
          </cell>
          <cell r="AH2444">
            <v>0</v>
          </cell>
          <cell r="AI2444">
            <v>0</v>
          </cell>
          <cell r="AJ2444" t="str">
            <v>N</v>
          </cell>
        </row>
        <row r="2445">
          <cell r="A2445" t="str">
            <v>24-18-c-04</v>
          </cell>
          <cell r="B2445" t="str">
            <v>Providing and Laying  cut, joint, test, disinfect PVC pipeline BSS Class 'D' working pressure : 2.5" i/d</v>
          </cell>
          <cell r="C2445" t="str">
            <v>Rft</v>
          </cell>
          <cell r="D2445" t="str">
            <v>25.52</v>
          </cell>
          <cell r="E2445" t="str">
            <v>111.43</v>
          </cell>
          <cell r="F2445" t="str">
            <v>m</v>
          </cell>
          <cell r="G2445" t="str">
            <v>83.72</v>
          </cell>
          <cell r="H2445">
            <v>365.58</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cell r="AF2445">
            <v>0</v>
          </cell>
          <cell r="AG2445">
            <v>0</v>
          </cell>
          <cell r="AH2445">
            <v>0</v>
          </cell>
          <cell r="AI2445">
            <v>0</v>
          </cell>
          <cell r="AJ2445" t="str">
            <v>N</v>
          </cell>
        </row>
        <row r="2446">
          <cell r="A2446" t="str">
            <v>24-18-c-05</v>
          </cell>
          <cell r="B2446" t="str">
            <v>Providing and Laying  cut, joint, test, disinfect PVC pipeline BSS Class 'D' working pressure : 3" i/d</v>
          </cell>
          <cell r="C2446" t="str">
            <v>Rft</v>
          </cell>
          <cell r="D2446" t="str">
            <v>25.52</v>
          </cell>
          <cell r="E2446" t="str">
            <v>157.41</v>
          </cell>
          <cell r="F2446" t="str">
            <v>m</v>
          </cell>
          <cell r="G2446" t="str">
            <v>83.72</v>
          </cell>
          <cell r="H2446">
            <v>516.42999999999995</v>
          </cell>
          <cell r="I2446">
            <v>0</v>
          </cell>
          <cell r="J2446">
            <v>0</v>
          </cell>
          <cell r="K2446">
            <v>0</v>
          </cell>
          <cell r="L2446">
            <v>0</v>
          </cell>
          <cell r="M2446">
            <v>0</v>
          </cell>
          <cell r="N2446">
            <v>0</v>
          </cell>
          <cell r="O2446">
            <v>0</v>
          </cell>
          <cell r="P2446">
            <v>0</v>
          </cell>
          <cell r="Q2446">
            <v>0</v>
          </cell>
          <cell r="R2446">
            <v>0</v>
          </cell>
          <cell r="S2446">
            <v>0</v>
          </cell>
          <cell r="T2446">
            <v>0</v>
          </cell>
          <cell r="U2446">
            <v>0</v>
          </cell>
          <cell r="V2446">
            <v>0</v>
          </cell>
          <cell r="W2446">
            <v>0</v>
          </cell>
          <cell r="X2446">
            <v>0</v>
          </cell>
          <cell r="Y2446">
            <v>0</v>
          </cell>
          <cell r="Z2446">
            <v>0</v>
          </cell>
          <cell r="AA2446">
            <v>0</v>
          </cell>
          <cell r="AB2446">
            <v>0</v>
          </cell>
          <cell r="AC2446">
            <v>0</v>
          </cell>
          <cell r="AD2446">
            <v>0</v>
          </cell>
          <cell r="AE2446">
            <v>0</v>
          </cell>
          <cell r="AF2446">
            <v>0</v>
          </cell>
          <cell r="AG2446">
            <v>0</v>
          </cell>
          <cell r="AH2446">
            <v>0</v>
          </cell>
          <cell r="AI2446">
            <v>0</v>
          </cell>
          <cell r="AJ2446" t="str">
            <v>N</v>
          </cell>
        </row>
        <row r="2447">
          <cell r="A2447" t="str">
            <v>24-18-c-06</v>
          </cell>
          <cell r="B2447" t="str">
            <v>Providing and Laying  cut, joint, test, disinfect PVC pipeline BSS Class 'D' working pressure : 4" i/d</v>
          </cell>
          <cell r="C2447" t="str">
            <v>Rft</v>
          </cell>
          <cell r="D2447" t="str">
            <v>28.71</v>
          </cell>
          <cell r="E2447" t="str">
            <v>270.71</v>
          </cell>
          <cell r="F2447" t="str">
            <v>m</v>
          </cell>
          <cell r="G2447" t="str">
            <v>94.19</v>
          </cell>
          <cell r="H2447">
            <v>888.15</v>
          </cell>
          <cell r="I2447">
            <v>0</v>
          </cell>
          <cell r="J2447">
            <v>0</v>
          </cell>
          <cell r="K2447">
            <v>0</v>
          </cell>
          <cell r="L2447">
            <v>0</v>
          </cell>
          <cell r="M2447">
            <v>0</v>
          </cell>
          <cell r="N2447">
            <v>0</v>
          </cell>
          <cell r="O2447">
            <v>0</v>
          </cell>
          <cell r="P2447">
            <v>0</v>
          </cell>
          <cell r="Q2447">
            <v>0</v>
          </cell>
          <cell r="R2447">
            <v>0</v>
          </cell>
          <cell r="S2447">
            <v>0</v>
          </cell>
          <cell r="T2447">
            <v>0</v>
          </cell>
          <cell r="U2447">
            <v>0</v>
          </cell>
          <cell r="V2447">
            <v>0</v>
          </cell>
          <cell r="W2447">
            <v>0</v>
          </cell>
          <cell r="X2447">
            <v>0</v>
          </cell>
          <cell r="Y2447">
            <v>0</v>
          </cell>
          <cell r="Z2447">
            <v>0</v>
          </cell>
          <cell r="AA2447">
            <v>0</v>
          </cell>
          <cell r="AB2447">
            <v>0</v>
          </cell>
          <cell r="AC2447">
            <v>0</v>
          </cell>
          <cell r="AD2447">
            <v>0</v>
          </cell>
          <cell r="AE2447">
            <v>0</v>
          </cell>
          <cell r="AF2447">
            <v>0</v>
          </cell>
          <cell r="AG2447">
            <v>0</v>
          </cell>
          <cell r="AH2447">
            <v>0</v>
          </cell>
          <cell r="AI2447">
            <v>0</v>
          </cell>
          <cell r="AJ2447" t="str">
            <v>N</v>
          </cell>
        </row>
        <row r="2448">
          <cell r="A2448" t="str">
            <v>24-18-c-07</v>
          </cell>
          <cell r="B2448" t="str">
            <v>Providing and Laying  cut, joint, test, disinfect PVC pipeline BSS Class 'D' working pressure : 6" i/d</v>
          </cell>
          <cell r="C2448" t="str">
            <v>Rft</v>
          </cell>
          <cell r="D2448" t="str">
            <v>41.47</v>
          </cell>
          <cell r="E2448" t="str">
            <v>564.19</v>
          </cell>
          <cell r="F2448" t="str">
            <v>m</v>
          </cell>
          <cell r="G2448" t="str">
            <v>136.05</v>
          </cell>
          <cell r="H2448">
            <v>1851.01</v>
          </cell>
          <cell r="I2448">
            <v>0</v>
          </cell>
          <cell r="J2448">
            <v>0</v>
          </cell>
          <cell r="K2448">
            <v>0</v>
          </cell>
          <cell r="L2448">
            <v>0</v>
          </cell>
          <cell r="M2448">
            <v>0</v>
          </cell>
          <cell r="N2448">
            <v>0</v>
          </cell>
          <cell r="O2448">
            <v>0</v>
          </cell>
          <cell r="P2448">
            <v>0</v>
          </cell>
          <cell r="Q2448">
            <v>0</v>
          </cell>
          <cell r="R2448">
            <v>0</v>
          </cell>
          <cell r="S2448">
            <v>0</v>
          </cell>
          <cell r="T2448">
            <v>0</v>
          </cell>
          <cell r="U2448">
            <v>0</v>
          </cell>
          <cell r="V2448">
            <v>0</v>
          </cell>
          <cell r="W2448">
            <v>0</v>
          </cell>
          <cell r="X2448">
            <v>0</v>
          </cell>
          <cell r="Y2448">
            <v>0</v>
          </cell>
          <cell r="Z2448">
            <v>0</v>
          </cell>
          <cell r="AA2448">
            <v>0</v>
          </cell>
          <cell r="AB2448">
            <v>0</v>
          </cell>
          <cell r="AC2448">
            <v>0</v>
          </cell>
          <cell r="AD2448">
            <v>0</v>
          </cell>
          <cell r="AE2448">
            <v>0</v>
          </cell>
          <cell r="AF2448">
            <v>0</v>
          </cell>
          <cell r="AG2448">
            <v>0</v>
          </cell>
          <cell r="AH2448">
            <v>0</v>
          </cell>
          <cell r="AI2448">
            <v>0</v>
          </cell>
          <cell r="AJ2448" t="str">
            <v>N</v>
          </cell>
        </row>
        <row r="2449">
          <cell r="A2449" t="str">
            <v>24-18-c-08</v>
          </cell>
          <cell r="B2449" t="str">
            <v>Providing and Laying  cut, joint, test, disinfect PVC pipeline BSS Class 'D' working pressure : 8" i/d</v>
          </cell>
          <cell r="C2449" t="str">
            <v>Rft</v>
          </cell>
          <cell r="D2449" t="str">
            <v>57.42</v>
          </cell>
          <cell r="E2449" t="str">
            <v>863.28</v>
          </cell>
          <cell r="F2449" t="str">
            <v>m</v>
          </cell>
          <cell r="G2449" t="str">
            <v>188.37</v>
          </cell>
          <cell r="H2449">
            <v>2832.27</v>
          </cell>
          <cell r="I2449">
            <v>0</v>
          </cell>
          <cell r="J2449">
            <v>0</v>
          </cell>
          <cell r="K2449">
            <v>0</v>
          </cell>
          <cell r="L2449">
            <v>0</v>
          </cell>
          <cell r="M2449">
            <v>0</v>
          </cell>
          <cell r="N2449">
            <v>0</v>
          </cell>
          <cell r="O2449">
            <v>0</v>
          </cell>
          <cell r="P2449">
            <v>0</v>
          </cell>
          <cell r="Q2449">
            <v>0</v>
          </cell>
          <cell r="R2449">
            <v>0</v>
          </cell>
          <cell r="S2449">
            <v>0</v>
          </cell>
          <cell r="T2449">
            <v>0</v>
          </cell>
          <cell r="U2449">
            <v>0</v>
          </cell>
          <cell r="V2449">
            <v>0</v>
          </cell>
          <cell r="W2449">
            <v>0</v>
          </cell>
          <cell r="X2449">
            <v>0</v>
          </cell>
          <cell r="Y2449">
            <v>0</v>
          </cell>
          <cell r="Z2449">
            <v>0</v>
          </cell>
          <cell r="AA2449">
            <v>0</v>
          </cell>
          <cell r="AB2449">
            <v>0</v>
          </cell>
          <cell r="AC2449">
            <v>0</v>
          </cell>
          <cell r="AD2449">
            <v>0</v>
          </cell>
          <cell r="AE2449">
            <v>0</v>
          </cell>
          <cell r="AF2449">
            <v>0</v>
          </cell>
          <cell r="AG2449">
            <v>0</v>
          </cell>
          <cell r="AH2449">
            <v>0</v>
          </cell>
          <cell r="AI2449">
            <v>0</v>
          </cell>
          <cell r="AJ2449" t="str">
            <v>N</v>
          </cell>
        </row>
        <row r="2450">
          <cell r="A2450" t="str">
            <v>24-18-c-09</v>
          </cell>
          <cell r="B2450" t="str">
            <v>Providing and Laying  cut, joint, test, disinfect PVC pipeline BSS Class 'D' working pressure : 10" i/d</v>
          </cell>
          <cell r="C2450" t="str">
            <v>Rft</v>
          </cell>
          <cell r="D2450" t="str">
            <v>73.37</v>
          </cell>
          <cell r="E2450" t="str">
            <v>1,343.87</v>
          </cell>
          <cell r="F2450" t="str">
            <v>m</v>
          </cell>
          <cell r="G2450" t="str">
            <v>240.70</v>
          </cell>
          <cell r="H2450">
            <v>4409.01</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cell r="AF2450">
            <v>0</v>
          </cell>
          <cell r="AG2450">
            <v>0</v>
          </cell>
          <cell r="AH2450">
            <v>0</v>
          </cell>
          <cell r="AI2450">
            <v>0</v>
          </cell>
          <cell r="AJ2450" t="str">
            <v>N</v>
          </cell>
        </row>
        <row r="2451">
          <cell r="A2451" t="str">
            <v>24-18-c-10</v>
          </cell>
          <cell r="B2451" t="str">
            <v>Providing and Laying  cut, joint, test, disinfect PVC pipeline BSS Class 'D' working pressure : 12" i/d</v>
          </cell>
          <cell r="C2451" t="str">
            <v>Rft</v>
          </cell>
          <cell r="D2451" t="str">
            <v>95.69</v>
          </cell>
          <cell r="E2451" t="str">
            <v>1,794.53</v>
          </cell>
          <cell r="F2451" t="str">
            <v>m</v>
          </cell>
          <cell r="G2451" t="str">
            <v>313.96</v>
          </cell>
          <cell r="H2451">
            <v>5887.58</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cell r="AF2451">
            <v>0</v>
          </cell>
          <cell r="AG2451">
            <v>0</v>
          </cell>
          <cell r="AH2451">
            <v>0</v>
          </cell>
          <cell r="AI2451">
            <v>0</v>
          </cell>
          <cell r="AJ2451" t="str">
            <v>N</v>
          </cell>
        </row>
        <row r="2452">
          <cell r="A2452" t="str">
            <v>24-18-d-01</v>
          </cell>
          <cell r="B2452" t="str">
            <v>Providing and Laying  cut, joint, test, disinfect PVC pipeline BSS Class 'E' working pressure : 3/4" i/d</v>
          </cell>
          <cell r="C2452" t="str">
            <v>Rft</v>
          </cell>
          <cell r="D2452" t="str">
            <v>21.89</v>
          </cell>
          <cell r="E2452" t="str">
            <v>42.46</v>
          </cell>
          <cell r="F2452" t="str">
            <v>m</v>
          </cell>
          <cell r="G2452" t="str">
            <v>71.81</v>
          </cell>
          <cell r="H2452">
            <v>139.30000000000001</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cell r="AF2452">
            <v>0</v>
          </cell>
          <cell r="AG2452">
            <v>0</v>
          </cell>
          <cell r="AH2452">
            <v>0</v>
          </cell>
          <cell r="AI2452">
            <v>0</v>
          </cell>
          <cell r="AJ2452" t="str">
            <v>N</v>
          </cell>
        </row>
        <row r="2453">
          <cell r="A2453" t="str">
            <v>24-18-d-02</v>
          </cell>
          <cell r="B2453" t="str">
            <v>Providing and Laying  cut, joint, test, disinfect PVC pipeline BSS Class 'E' working pressure : 1" i/d</v>
          </cell>
          <cell r="C2453" t="str">
            <v>Rft</v>
          </cell>
          <cell r="D2453" t="str">
            <v>11.30</v>
          </cell>
          <cell r="E2453" t="str">
            <v>37.39</v>
          </cell>
          <cell r="F2453" t="str">
            <v>m</v>
          </cell>
          <cell r="G2453" t="str">
            <v>37.09</v>
          </cell>
          <cell r="H2453">
            <v>122.67</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cell r="AF2453">
            <v>0</v>
          </cell>
          <cell r="AG2453">
            <v>0</v>
          </cell>
          <cell r="AH2453">
            <v>0</v>
          </cell>
          <cell r="AI2453">
            <v>0</v>
          </cell>
          <cell r="AJ2453" t="str">
            <v>N</v>
          </cell>
        </row>
        <row r="2454">
          <cell r="A2454" t="str">
            <v>24-19-a-01</v>
          </cell>
          <cell r="B2454" t="str">
            <v>Providing and Fixing CI specials of BSS class 'B', 'C' &amp; 'D'CISS specials, with spigot &amp; socket : 3"-6" i/d</v>
          </cell>
          <cell r="C2454" t="str">
            <v>kg</v>
          </cell>
          <cell r="D2454" t="str">
            <v>41.85</v>
          </cell>
          <cell r="E2454" t="str">
            <v>228.19</v>
          </cell>
          <cell r="F2454" t="str">
            <v>kg</v>
          </cell>
          <cell r="G2454" t="str">
            <v>41.85</v>
          </cell>
          <cell r="H2454">
            <v>228.19</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cell r="AF2454">
            <v>0</v>
          </cell>
          <cell r="AG2454">
            <v>0</v>
          </cell>
          <cell r="AH2454">
            <v>0</v>
          </cell>
          <cell r="AI2454">
            <v>0</v>
          </cell>
          <cell r="AJ2454" t="str">
            <v>N</v>
          </cell>
        </row>
        <row r="2455">
          <cell r="A2455" t="str">
            <v>24-19-a-02</v>
          </cell>
          <cell r="B2455" t="str">
            <v>Providing and Fixing CI specials of BSS class 'B', 'C' &amp; 'D'CISS specials, with spigot &amp; socket :   8"-12" i/d</v>
          </cell>
          <cell r="C2455" t="str">
            <v>kg</v>
          </cell>
          <cell r="D2455" t="str">
            <v>49.91</v>
          </cell>
          <cell r="E2455" t="str">
            <v>236.25</v>
          </cell>
          <cell r="F2455" t="str">
            <v>kg</v>
          </cell>
          <cell r="G2455" t="str">
            <v>49.91</v>
          </cell>
          <cell r="H2455">
            <v>236.25</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cell r="AF2455">
            <v>0</v>
          </cell>
          <cell r="AG2455">
            <v>0</v>
          </cell>
          <cell r="AH2455">
            <v>0</v>
          </cell>
          <cell r="AI2455">
            <v>0</v>
          </cell>
          <cell r="AJ2455" t="str">
            <v>N</v>
          </cell>
        </row>
        <row r="2456">
          <cell r="A2456" t="str">
            <v>24-19-b-01</v>
          </cell>
          <cell r="B2456" t="str">
            <v>Providing and Fixing CI specials of BSS class 'B', 'C' &amp; 'D'CI flanged specials with flanged joint : 3"-6" i/d</v>
          </cell>
          <cell r="C2456" t="str">
            <v>kg</v>
          </cell>
          <cell r="D2456" t="str">
            <v>20.92</v>
          </cell>
          <cell r="E2456" t="str">
            <v>207.26</v>
          </cell>
          <cell r="F2456" t="str">
            <v>kg</v>
          </cell>
          <cell r="G2456" t="str">
            <v>20.92</v>
          </cell>
          <cell r="H2456">
            <v>207.26</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cell r="AF2456">
            <v>0</v>
          </cell>
          <cell r="AG2456">
            <v>0</v>
          </cell>
          <cell r="AH2456">
            <v>0</v>
          </cell>
          <cell r="AI2456">
            <v>0</v>
          </cell>
          <cell r="AJ2456" t="str">
            <v>N</v>
          </cell>
        </row>
        <row r="2457">
          <cell r="A2457" t="str">
            <v>24-19-b-02</v>
          </cell>
          <cell r="B2457" t="str">
            <v>Providing and Fixing CI specials of BSS class 'B', 'C' &amp; 'D'CI flanged specials with flanged joint : 8"-12" i/</v>
          </cell>
          <cell r="C2457" t="str">
            <v>kg</v>
          </cell>
          <cell r="D2457" t="str">
            <v>33.48</v>
          </cell>
          <cell r="E2457" t="str">
            <v>219.82</v>
          </cell>
          <cell r="F2457" t="str">
            <v>kg</v>
          </cell>
          <cell r="G2457" t="str">
            <v>33.48</v>
          </cell>
          <cell r="H2457">
            <v>219.82</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cell r="AF2457">
            <v>0</v>
          </cell>
          <cell r="AG2457">
            <v>0</v>
          </cell>
          <cell r="AH2457">
            <v>0</v>
          </cell>
          <cell r="AI2457">
            <v>0</v>
          </cell>
          <cell r="AJ2457" t="str">
            <v>N</v>
          </cell>
        </row>
        <row r="2458">
          <cell r="A2458" t="str">
            <v>24-19-c-01</v>
          </cell>
          <cell r="B2458" t="str">
            <v>Providing and Fixing CI specials of BSS class 'B', 'C' &amp; 'D'CI specials with tyton joints : 3"-6" i/d</v>
          </cell>
          <cell r="C2458" t="str">
            <v>kg</v>
          </cell>
          <cell r="D2458" t="str">
            <v>9.66</v>
          </cell>
          <cell r="E2458" t="str">
            <v>196.00</v>
          </cell>
          <cell r="F2458" t="str">
            <v>kg</v>
          </cell>
          <cell r="G2458" t="str">
            <v>9.66</v>
          </cell>
          <cell r="H2458">
            <v>196</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cell r="AF2458">
            <v>0</v>
          </cell>
          <cell r="AG2458">
            <v>0</v>
          </cell>
          <cell r="AH2458">
            <v>0</v>
          </cell>
          <cell r="AI2458">
            <v>0</v>
          </cell>
          <cell r="AJ2458" t="str">
            <v>N</v>
          </cell>
        </row>
        <row r="2459">
          <cell r="A2459" t="str">
            <v>24-19-c-02</v>
          </cell>
          <cell r="B2459" t="str">
            <v>Providing and Fixing CI specials of BSS class 'B', 'C' &amp; 'D'CI specials with tyton joints : 8"-12" i/d</v>
          </cell>
          <cell r="C2459" t="str">
            <v>kg</v>
          </cell>
          <cell r="D2459" t="str">
            <v>17.70</v>
          </cell>
          <cell r="E2459" t="str">
            <v>204.04</v>
          </cell>
          <cell r="F2459" t="str">
            <v>kg</v>
          </cell>
          <cell r="G2459" t="str">
            <v>17.70</v>
          </cell>
          <cell r="H2459">
            <v>204.04</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cell r="AF2459">
            <v>0</v>
          </cell>
          <cell r="AG2459">
            <v>0</v>
          </cell>
          <cell r="AH2459">
            <v>0</v>
          </cell>
          <cell r="AI2459">
            <v>0</v>
          </cell>
          <cell r="AJ2459" t="str">
            <v>N</v>
          </cell>
        </row>
        <row r="2460">
          <cell r="A2460" t="str">
            <v>24-20-a</v>
          </cell>
          <cell r="B2460" t="str">
            <v>Providing and Fixing CI specials of BSS Class 'B', 'C' &amp; 'D'working pressure for AC pipe line : 3" to 6" i/d</v>
          </cell>
          <cell r="C2460" t="str">
            <v>kg</v>
          </cell>
          <cell r="D2460" t="str">
            <v>53.92</v>
          </cell>
          <cell r="E2460" t="str">
            <v>240.26</v>
          </cell>
          <cell r="F2460" t="str">
            <v>kg</v>
          </cell>
          <cell r="G2460" t="str">
            <v>53.92</v>
          </cell>
          <cell r="H2460">
            <v>240.26</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cell r="AF2460">
            <v>0</v>
          </cell>
          <cell r="AG2460">
            <v>0</v>
          </cell>
          <cell r="AH2460">
            <v>0</v>
          </cell>
          <cell r="AI2460">
            <v>0</v>
          </cell>
          <cell r="AJ2460" t="str">
            <v>N</v>
          </cell>
        </row>
        <row r="2461">
          <cell r="A2461" t="str">
            <v>24-20-b</v>
          </cell>
          <cell r="B2461" t="str">
            <v>Providing and Fixing CI specials of BSS Class 'B', 'C' &amp; 'D'working pressure for AC pipe line : 8" to 18" i/d</v>
          </cell>
          <cell r="C2461" t="str">
            <v>kg</v>
          </cell>
          <cell r="D2461" t="str">
            <v>83.70</v>
          </cell>
          <cell r="E2461" t="str">
            <v>270.04</v>
          </cell>
          <cell r="F2461" t="str">
            <v>kg</v>
          </cell>
          <cell r="G2461" t="str">
            <v>83.70</v>
          </cell>
          <cell r="H2461">
            <v>270.04000000000002</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cell r="AF2461">
            <v>0</v>
          </cell>
          <cell r="AG2461">
            <v>0</v>
          </cell>
          <cell r="AH2461">
            <v>0</v>
          </cell>
          <cell r="AI2461">
            <v>0</v>
          </cell>
          <cell r="AJ2461" t="str">
            <v>N</v>
          </cell>
        </row>
        <row r="2462">
          <cell r="A2462" t="str">
            <v>24-21-a</v>
          </cell>
          <cell r="B2462" t="str">
            <v>Providing and Fixing sluice valve, BSS quality/weight,Class 'B' working pressure for CI &amp; AC pipe line : 3" i/d</v>
          </cell>
          <cell r="C2462" t="str">
            <v>Each</v>
          </cell>
          <cell r="D2462" t="str">
            <v>1,291.15</v>
          </cell>
          <cell r="E2462" t="str">
            <v>4,316.15</v>
          </cell>
          <cell r="F2462" t="str">
            <v>Each</v>
          </cell>
          <cell r="G2462" t="str">
            <v>1,291.15</v>
          </cell>
          <cell r="H2462">
            <v>4316.1499999999996</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cell r="AF2462">
            <v>0</v>
          </cell>
          <cell r="AG2462">
            <v>0</v>
          </cell>
          <cell r="AH2462">
            <v>0</v>
          </cell>
          <cell r="AI2462">
            <v>0</v>
          </cell>
          <cell r="AJ2462" t="str">
            <v>N</v>
          </cell>
        </row>
        <row r="2463">
          <cell r="A2463" t="str">
            <v>24-21-b</v>
          </cell>
          <cell r="B2463" t="str">
            <v>Providing and Fixing sluice valve, BSS quality/weight,Class 'B' working pressure for CI &amp; AC pipe line : 4" i/d</v>
          </cell>
          <cell r="C2463" t="str">
            <v>Each</v>
          </cell>
          <cell r="D2463" t="str">
            <v>334.80</v>
          </cell>
          <cell r="E2463" t="str">
            <v>4,569.80</v>
          </cell>
          <cell r="F2463" t="str">
            <v>Each</v>
          </cell>
          <cell r="G2463" t="str">
            <v>334.80</v>
          </cell>
          <cell r="H2463">
            <v>4569.8</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cell r="AF2463">
            <v>0</v>
          </cell>
          <cell r="AG2463">
            <v>0</v>
          </cell>
          <cell r="AH2463">
            <v>0</v>
          </cell>
          <cell r="AI2463">
            <v>0</v>
          </cell>
          <cell r="AJ2463" t="str">
            <v>N</v>
          </cell>
        </row>
        <row r="2464">
          <cell r="A2464" t="str">
            <v>24-21-c</v>
          </cell>
          <cell r="B2464" t="str">
            <v>Providing and Fixing sluice valve, BSS quality/weight,Class 'B' working pressure for CI &amp; AC pipe line : 6" i/d</v>
          </cell>
          <cell r="C2464" t="str">
            <v>Each</v>
          </cell>
          <cell r="D2464" t="str">
            <v>1,351.60</v>
          </cell>
          <cell r="E2464" t="str">
            <v>5,949.60</v>
          </cell>
          <cell r="F2464" t="str">
            <v>Each</v>
          </cell>
          <cell r="G2464" t="str">
            <v>1,351.60</v>
          </cell>
          <cell r="H2464">
            <v>5949.6</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cell r="AF2464">
            <v>0</v>
          </cell>
          <cell r="AG2464">
            <v>0</v>
          </cell>
          <cell r="AH2464">
            <v>0</v>
          </cell>
          <cell r="AI2464">
            <v>0</v>
          </cell>
          <cell r="AJ2464" t="str">
            <v>N</v>
          </cell>
        </row>
        <row r="2465">
          <cell r="A2465" t="str">
            <v>24-21-d</v>
          </cell>
          <cell r="B2465" t="str">
            <v>Providing and Fixing sluice valve, BSS quality/weight,Class 'B' working pressure for CI &amp; AC pipe line : 8" i/d</v>
          </cell>
          <cell r="C2465" t="str">
            <v>Each</v>
          </cell>
          <cell r="D2465" t="str">
            <v>1,351.60</v>
          </cell>
          <cell r="E2465" t="str">
            <v>9,700.60</v>
          </cell>
          <cell r="F2465" t="str">
            <v>Each</v>
          </cell>
          <cell r="G2465" t="str">
            <v>1,351.60</v>
          </cell>
          <cell r="H2465">
            <v>9700.6</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cell r="AF2465">
            <v>0</v>
          </cell>
          <cell r="AG2465">
            <v>0</v>
          </cell>
          <cell r="AH2465">
            <v>0</v>
          </cell>
          <cell r="AI2465">
            <v>0</v>
          </cell>
          <cell r="AJ2465" t="str">
            <v>N</v>
          </cell>
        </row>
        <row r="2466">
          <cell r="A2466" t="str">
            <v>24-21-e</v>
          </cell>
          <cell r="B2466" t="str">
            <v>Providing and Fixing sluice valve, BSS quality/weight,Class 'B' working pressure for CI &amp; AC pipe line : 10" i/d</v>
          </cell>
          <cell r="C2466" t="str">
            <v>Each</v>
          </cell>
          <cell r="D2466" t="str">
            <v>1,674.00</v>
          </cell>
          <cell r="E2466" t="str">
            <v>14,379.00</v>
          </cell>
          <cell r="F2466" t="str">
            <v>Each</v>
          </cell>
          <cell r="G2466" t="str">
            <v>1,674.00</v>
          </cell>
          <cell r="H2466">
            <v>14379</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cell r="AF2466">
            <v>0</v>
          </cell>
          <cell r="AG2466">
            <v>0</v>
          </cell>
          <cell r="AH2466">
            <v>0</v>
          </cell>
          <cell r="AI2466">
            <v>0</v>
          </cell>
          <cell r="AJ2466" t="str">
            <v>N</v>
          </cell>
        </row>
        <row r="2467">
          <cell r="A2467" t="str">
            <v>24-21-f</v>
          </cell>
          <cell r="B2467" t="str">
            <v>Providing and Fixing sluice valve, BSS quality/weight,Class 'B' working pressure for CI &amp; AC pipe line : 12" i/d</v>
          </cell>
          <cell r="C2467" t="str">
            <v>Each</v>
          </cell>
          <cell r="D2467" t="str">
            <v>2,511.00</v>
          </cell>
          <cell r="E2467" t="str">
            <v>20,661.00</v>
          </cell>
          <cell r="F2467" t="str">
            <v>Each</v>
          </cell>
          <cell r="G2467" t="str">
            <v>2,511.00</v>
          </cell>
          <cell r="H2467">
            <v>20661</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cell r="AF2467">
            <v>0</v>
          </cell>
          <cell r="AG2467">
            <v>0</v>
          </cell>
          <cell r="AH2467">
            <v>0</v>
          </cell>
          <cell r="AI2467">
            <v>0</v>
          </cell>
          <cell r="AJ2467" t="str">
            <v>N</v>
          </cell>
        </row>
        <row r="2468">
          <cell r="A2468" t="str">
            <v>24-22-a</v>
          </cell>
          <cell r="B2468" t="str">
            <v>Providing and Fixing sluice valve of BSS quality weightfor GI &amp; PVC pipe line including jointing material : 3" i/d</v>
          </cell>
          <cell r="C2468" t="str">
            <v>Each</v>
          </cell>
          <cell r="D2468" t="str">
            <v>1,371.75</v>
          </cell>
          <cell r="E2468" t="str">
            <v>4,699.25</v>
          </cell>
          <cell r="F2468" t="str">
            <v>Each</v>
          </cell>
          <cell r="G2468" t="str">
            <v>1,371.75</v>
          </cell>
          <cell r="H2468">
            <v>4699.25</v>
          </cell>
          <cell r="I2468">
            <v>0</v>
          </cell>
          <cell r="J2468">
            <v>0</v>
          </cell>
          <cell r="K2468">
            <v>0</v>
          </cell>
          <cell r="L2468">
            <v>0</v>
          </cell>
          <cell r="M2468">
            <v>0</v>
          </cell>
          <cell r="N2468">
            <v>0</v>
          </cell>
          <cell r="O2468">
            <v>0</v>
          </cell>
          <cell r="P2468">
            <v>0</v>
          </cell>
          <cell r="Q2468">
            <v>0</v>
          </cell>
          <cell r="R2468">
            <v>0</v>
          </cell>
          <cell r="S2468">
            <v>0</v>
          </cell>
          <cell r="T2468">
            <v>0</v>
          </cell>
          <cell r="U2468">
            <v>0</v>
          </cell>
          <cell r="V2468">
            <v>0</v>
          </cell>
          <cell r="W2468">
            <v>0</v>
          </cell>
          <cell r="X2468">
            <v>0</v>
          </cell>
          <cell r="Y2468">
            <v>0</v>
          </cell>
          <cell r="Z2468">
            <v>0</v>
          </cell>
          <cell r="AA2468">
            <v>0</v>
          </cell>
          <cell r="AB2468">
            <v>0</v>
          </cell>
          <cell r="AC2468">
            <v>0</v>
          </cell>
          <cell r="AD2468">
            <v>0</v>
          </cell>
          <cell r="AE2468">
            <v>0</v>
          </cell>
          <cell r="AF2468">
            <v>0</v>
          </cell>
          <cell r="AG2468">
            <v>0</v>
          </cell>
          <cell r="AH2468">
            <v>0</v>
          </cell>
          <cell r="AI2468">
            <v>0</v>
          </cell>
          <cell r="AJ2468" t="str">
            <v>N</v>
          </cell>
        </row>
        <row r="2469">
          <cell r="A2469" t="str">
            <v>24-22-b</v>
          </cell>
          <cell r="B2469" t="str">
            <v>Providing and Fixing sluice valve of BSS quality weightfor GI &amp; PVC pipe line including jointing material : 4" i/d</v>
          </cell>
          <cell r="C2469" t="str">
            <v>Each</v>
          </cell>
          <cell r="D2469" t="str">
            <v>1,371.75</v>
          </cell>
          <cell r="E2469" t="str">
            <v>6,030.25</v>
          </cell>
          <cell r="F2469" t="str">
            <v>Each</v>
          </cell>
          <cell r="G2469" t="str">
            <v>1,371.75</v>
          </cell>
          <cell r="H2469">
            <v>6030.25</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cell r="AF2469">
            <v>0</v>
          </cell>
          <cell r="AG2469">
            <v>0</v>
          </cell>
          <cell r="AH2469">
            <v>0</v>
          </cell>
          <cell r="AI2469">
            <v>0</v>
          </cell>
          <cell r="AJ2469" t="str">
            <v>N</v>
          </cell>
        </row>
        <row r="2470">
          <cell r="A2470" t="str">
            <v>24-22-c</v>
          </cell>
          <cell r="B2470" t="str">
            <v>Providing and Fixing sluice valve of BSS quality weightfor GI &amp; PVC pipe line including jointing material : 6" i/d</v>
          </cell>
          <cell r="C2470" t="str">
            <v>Each</v>
          </cell>
          <cell r="D2470" t="str">
            <v>1,674.00</v>
          </cell>
          <cell r="E2470" t="str">
            <v>6,731.80</v>
          </cell>
          <cell r="F2470" t="str">
            <v>Each</v>
          </cell>
          <cell r="G2470" t="str">
            <v>1,674.00</v>
          </cell>
          <cell r="H2470">
            <v>6731.8</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cell r="AF2470">
            <v>0</v>
          </cell>
          <cell r="AG2470">
            <v>0</v>
          </cell>
          <cell r="AH2470">
            <v>0</v>
          </cell>
          <cell r="AI2470">
            <v>0</v>
          </cell>
          <cell r="AJ2470" t="str">
            <v>N</v>
          </cell>
        </row>
        <row r="2471">
          <cell r="A2471" t="str">
            <v>24-22-d</v>
          </cell>
          <cell r="B2471" t="str">
            <v>Providing and Fixing sluice valve of BSS quality weightfor GI &amp; PVC pipe line including jointing material : 8" i/d</v>
          </cell>
          <cell r="C2471" t="str">
            <v>Each</v>
          </cell>
          <cell r="D2471" t="str">
            <v>2,092.50</v>
          </cell>
          <cell r="E2471" t="str">
            <v>11,276.40</v>
          </cell>
          <cell r="F2471" t="str">
            <v>Each</v>
          </cell>
          <cell r="G2471" t="str">
            <v>2,092.50</v>
          </cell>
          <cell r="H2471">
            <v>11276.4</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cell r="AF2471">
            <v>0</v>
          </cell>
          <cell r="AG2471">
            <v>0</v>
          </cell>
          <cell r="AH2471">
            <v>0</v>
          </cell>
          <cell r="AI2471">
            <v>0</v>
          </cell>
          <cell r="AJ2471" t="str">
            <v>N</v>
          </cell>
        </row>
        <row r="2472">
          <cell r="A2472" t="str">
            <v>24-22-e</v>
          </cell>
          <cell r="B2472" t="str">
            <v>Providing and Fixing sluice valve of BSS quality weightfor GI &amp; PVC pipe line including jointing material : 10" i/d</v>
          </cell>
          <cell r="C2472" t="str">
            <v>Each</v>
          </cell>
          <cell r="D2472" t="str">
            <v>2,712.50</v>
          </cell>
          <cell r="E2472" t="str">
            <v>16,688.00</v>
          </cell>
          <cell r="F2472" t="str">
            <v>Each</v>
          </cell>
          <cell r="G2472" t="str">
            <v>2,712.50</v>
          </cell>
          <cell r="H2472">
            <v>16688</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cell r="AF2472">
            <v>0</v>
          </cell>
          <cell r="AG2472">
            <v>0</v>
          </cell>
          <cell r="AH2472">
            <v>0</v>
          </cell>
          <cell r="AI2472">
            <v>0</v>
          </cell>
          <cell r="AJ2472" t="str">
            <v>N</v>
          </cell>
        </row>
        <row r="2473">
          <cell r="A2473" t="str">
            <v>24-22-f</v>
          </cell>
          <cell r="B2473" t="str">
            <v>Providing and Fixing sluice valve of BSS quality weightfor GI &amp; PVC pipe line including jointing material : 12" i/d</v>
          </cell>
          <cell r="C2473" t="str">
            <v>Each</v>
          </cell>
          <cell r="D2473" t="str">
            <v>3,348.00</v>
          </cell>
          <cell r="E2473" t="str">
            <v>23,313.00</v>
          </cell>
          <cell r="F2473" t="str">
            <v>Each</v>
          </cell>
          <cell r="G2473" t="str">
            <v>3,348.00</v>
          </cell>
          <cell r="H2473">
            <v>23313</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cell r="AF2473">
            <v>0</v>
          </cell>
          <cell r="AG2473">
            <v>0</v>
          </cell>
          <cell r="AH2473">
            <v>0</v>
          </cell>
          <cell r="AI2473">
            <v>0</v>
          </cell>
          <cell r="AJ2473" t="str">
            <v>N</v>
          </cell>
        </row>
        <row r="2474">
          <cell r="A2474" t="str">
            <v>24-22-g</v>
          </cell>
          <cell r="B2474" t="str">
            <v>Providing and Fixing sluice valve of BSS quality weight for GI &amp; PVC pipe line including jointing material : 15" i/d</v>
          </cell>
          <cell r="C2474" t="str">
            <v>Each</v>
          </cell>
          <cell r="D2474" t="str">
            <v>3,348.00</v>
          </cell>
          <cell r="E2474" t="str">
            <v>94,098.00</v>
          </cell>
          <cell r="F2474" t="str">
            <v>Each</v>
          </cell>
          <cell r="G2474" t="str">
            <v>3,348.00</v>
          </cell>
          <cell r="H2474">
            <v>94098</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cell r="AF2474">
            <v>0</v>
          </cell>
          <cell r="AG2474">
            <v>0</v>
          </cell>
          <cell r="AH2474">
            <v>0</v>
          </cell>
          <cell r="AI2474">
            <v>0</v>
          </cell>
          <cell r="AJ2474" t="str">
            <v>N</v>
          </cell>
        </row>
        <row r="2475">
          <cell r="A2475" t="str">
            <v>24-22-h</v>
          </cell>
          <cell r="B2475" t="str">
            <v>Providing and Fixing sluice valve of BSS quality weight for GI &amp; PVC pipe line including jointing material : 18" i/d</v>
          </cell>
          <cell r="C2475" t="str">
            <v>Each</v>
          </cell>
          <cell r="D2475" t="str">
            <v>3,348.00</v>
          </cell>
          <cell r="E2475" t="str">
            <v>139,110.00</v>
          </cell>
          <cell r="F2475" t="str">
            <v>Each</v>
          </cell>
          <cell r="G2475" t="str">
            <v>3,348.00</v>
          </cell>
          <cell r="H2475">
            <v>139110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cell r="AF2475">
            <v>0</v>
          </cell>
          <cell r="AG2475">
            <v>0</v>
          </cell>
          <cell r="AH2475">
            <v>0</v>
          </cell>
          <cell r="AI2475">
            <v>0</v>
          </cell>
          <cell r="AJ2475" t="str">
            <v>N</v>
          </cell>
        </row>
        <row r="2476">
          <cell r="A2476" t="str">
            <v>24-23</v>
          </cell>
          <cell r="B2476" t="str">
            <v>Providing and Fixing fire hydrants BSS quality and weightof 2.5" dia (including cost of jointing material)</v>
          </cell>
          <cell r="C2476" t="str">
            <v>Each</v>
          </cell>
          <cell r="D2476" t="str">
            <v>2,511.00</v>
          </cell>
          <cell r="E2476" t="str">
            <v>9,166.00</v>
          </cell>
          <cell r="F2476" t="str">
            <v>Each</v>
          </cell>
          <cell r="G2476" t="str">
            <v>2,511.00</v>
          </cell>
          <cell r="H2476">
            <v>9166</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cell r="AF2476">
            <v>0</v>
          </cell>
          <cell r="AG2476">
            <v>0</v>
          </cell>
          <cell r="AH2476">
            <v>0</v>
          </cell>
          <cell r="AI2476">
            <v>0</v>
          </cell>
          <cell r="AJ2476" t="str">
            <v>N</v>
          </cell>
        </row>
        <row r="2477">
          <cell r="A2477" t="str">
            <v>24-24-a</v>
          </cell>
          <cell r="B2477" t="str">
            <v>Providing and Fixing air valve 2«" i/d of BSS quality andweight complete with jointing material : Single</v>
          </cell>
          <cell r="C2477" t="str">
            <v>Each</v>
          </cell>
          <cell r="D2477" t="str">
            <v>1,674.00</v>
          </cell>
          <cell r="E2477" t="str">
            <v>4,699.00</v>
          </cell>
          <cell r="F2477" t="str">
            <v>Each</v>
          </cell>
          <cell r="G2477" t="str">
            <v>1,674.00</v>
          </cell>
          <cell r="H2477">
            <v>4699</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cell r="AF2477">
            <v>0</v>
          </cell>
          <cell r="AG2477">
            <v>0</v>
          </cell>
          <cell r="AH2477">
            <v>0</v>
          </cell>
          <cell r="AI2477">
            <v>0</v>
          </cell>
          <cell r="AJ2477" t="str">
            <v>N</v>
          </cell>
        </row>
        <row r="2478">
          <cell r="A2478" t="str">
            <v>24-24-b</v>
          </cell>
          <cell r="B2478" t="str">
            <v>Providing and Fixing air valve 2«" i/d of BSS quality andweight complete with jointing material : Double</v>
          </cell>
          <cell r="C2478" t="str">
            <v>Each</v>
          </cell>
          <cell r="D2478" t="str">
            <v>2,511.00</v>
          </cell>
          <cell r="E2478" t="str">
            <v>7,351.00</v>
          </cell>
          <cell r="F2478" t="str">
            <v>Each</v>
          </cell>
          <cell r="G2478" t="str">
            <v>2,511.00</v>
          </cell>
          <cell r="H2478">
            <v>7351</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cell r="AF2478">
            <v>0</v>
          </cell>
          <cell r="AG2478">
            <v>0</v>
          </cell>
          <cell r="AH2478">
            <v>0</v>
          </cell>
          <cell r="AI2478">
            <v>0</v>
          </cell>
          <cell r="AJ2478" t="str">
            <v>N</v>
          </cell>
        </row>
        <row r="2479">
          <cell r="A2479" t="str">
            <v>24-25-a</v>
          </cell>
          <cell r="B2479" t="str">
            <v>Providing and Fixing CI flanges 5/8" thick on pipesincluding turning, facing &amp; fitting etc complete : 3" to 6"i/d</v>
          </cell>
          <cell r="C2479" t="str">
            <v>Each</v>
          </cell>
          <cell r="D2479" t="str">
            <v>1,024.55</v>
          </cell>
          <cell r="E2479" t="str">
            <v>2,053.05</v>
          </cell>
          <cell r="F2479" t="str">
            <v>Each</v>
          </cell>
          <cell r="G2479" t="str">
            <v>1,024.55</v>
          </cell>
          <cell r="H2479">
            <v>2053.0500000000002</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cell r="AF2479">
            <v>0</v>
          </cell>
          <cell r="AG2479">
            <v>0</v>
          </cell>
          <cell r="AH2479">
            <v>0</v>
          </cell>
          <cell r="AI2479">
            <v>0</v>
          </cell>
          <cell r="AJ2479" t="str">
            <v>N</v>
          </cell>
        </row>
        <row r="2480">
          <cell r="A2480" t="str">
            <v>24-25-b</v>
          </cell>
          <cell r="B2480" t="str">
            <v>Providing and Fixing CI flanges 5/8" thick on pipesincluding turning, facing &amp; fitting etc complete : 8" to 12"i/d</v>
          </cell>
          <cell r="C2480" t="str">
            <v>Each</v>
          </cell>
          <cell r="D2480" t="str">
            <v>1,505.05</v>
          </cell>
          <cell r="E2480" t="str">
            <v>3,259.55</v>
          </cell>
          <cell r="F2480" t="str">
            <v>Each</v>
          </cell>
          <cell r="G2480" t="str">
            <v>1,505.05</v>
          </cell>
          <cell r="H2480">
            <v>3259.55</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cell r="AF2480">
            <v>0</v>
          </cell>
          <cell r="AG2480">
            <v>0</v>
          </cell>
          <cell r="AH2480">
            <v>0</v>
          </cell>
          <cell r="AI2480">
            <v>0</v>
          </cell>
          <cell r="AJ2480" t="str">
            <v>N</v>
          </cell>
        </row>
        <row r="2481">
          <cell r="A2481" t="str">
            <v>24-26-a-01</v>
          </cell>
          <cell r="B2481" t="str">
            <v>Providing and installing  PVC bends BSS Class 'B'workingpressure : 2" i/d</v>
          </cell>
          <cell r="C2481" t="str">
            <v>Each</v>
          </cell>
          <cell r="D2481" t="str">
            <v>143.38</v>
          </cell>
          <cell r="E2481" t="str">
            <v>264.50</v>
          </cell>
          <cell r="F2481" t="str">
            <v>Each</v>
          </cell>
          <cell r="G2481" t="str">
            <v>143.38</v>
          </cell>
          <cell r="H2481">
            <v>264.5</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cell r="AF2481">
            <v>0</v>
          </cell>
          <cell r="AG2481">
            <v>0</v>
          </cell>
          <cell r="AH2481">
            <v>0</v>
          </cell>
          <cell r="AI2481">
            <v>0</v>
          </cell>
          <cell r="AJ2481" t="str">
            <v>N</v>
          </cell>
        </row>
        <row r="2482">
          <cell r="A2482" t="str">
            <v>24-26-a-02</v>
          </cell>
          <cell r="B2482" t="str">
            <v>Providing and installing  PVC bends BSS Class 'B'workingpressure : 3" i/d</v>
          </cell>
          <cell r="C2482" t="str">
            <v>Each</v>
          </cell>
          <cell r="D2482" t="str">
            <v>156.94</v>
          </cell>
          <cell r="E2482" t="str">
            <v>360.05</v>
          </cell>
          <cell r="F2482" t="str">
            <v>Each</v>
          </cell>
          <cell r="G2482" t="str">
            <v>156.94</v>
          </cell>
          <cell r="H2482">
            <v>360.05</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cell r="AF2482">
            <v>0</v>
          </cell>
          <cell r="AG2482">
            <v>0</v>
          </cell>
          <cell r="AH2482">
            <v>0</v>
          </cell>
          <cell r="AI2482">
            <v>0</v>
          </cell>
          <cell r="AJ2482" t="str">
            <v>N</v>
          </cell>
        </row>
        <row r="2483">
          <cell r="A2483" t="str">
            <v>24-26-a-03</v>
          </cell>
          <cell r="B2483" t="str">
            <v>Providing and installing  PVC bends BSS Class 'B'workingpressure : 4" i/d</v>
          </cell>
          <cell r="C2483" t="str">
            <v>Each</v>
          </cell>
          <cell r="D2483" t="str">
            <v>209.25</v>
          </cell>
          <cell r="E2483" t="str">
            <v>473.59</v>
          </cell>
          <cell r="F2483" t="str">
            <v>Each</v>
          </cell>
          <cell r="G2483" t="str">
            <v>209.25</v>
          </cell>
          <cell r="H2483">
            <v>473.59</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cell r="AF2483">
            <v>0</v>
          </cell>
          <cell r="AG2483">
            <v>0</v>
          </cell>
          <cell r="AH2483">
            <v>0</v>
          </cell>
          <cell r="AI2483">
            <v>0</v>
          </cell>
          <cell r="AJ2483" t="str">
            <v>N</v>
          </cell>
        </row>
        <row r="2484">
          <cell r="A2484" t="str">
            <v>24-26-a-04</v>
          </cell>
          <cell r="B2484" t="str">
            <v>Providing and installing  PVC bends BSS Class 'B'workingpressure : 6" i/d</v>
          </cell>
          <cell r="C2484" t="str">
            <v>Each</v>
          </cell>
          <cell r="D2484" t="str">
            <v>303.41</v>
          </cell>
          <cell r="E2484" t="str">
            <v>1,064.74</v>
          </cell>
          <cell r="F2484" t="str">
            <v>Each</v>
          </cell>
          <cell r="G2484" t="str">
            <v>303.41</v>
          </cell>
          <cell r="H2484">
            <v>1064.74</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cell r="AF2484">
            <v>0</v>
          </cell>
          <cell r="AG2484">
            <v>0</v>
          </cell>
          <cell r="AH2484">
            <v>0</v>
          </cell>
          <cell r="AI2484">
            <v>0</v>
          </cell>
          <cell r="AJ2484" t="str">
            <v>N</v>
          </cell>
        </row>
        <row r="2485">
          <cell r="A2485" t="str">
            <v>24-26-a-05</v>
          </cell>
          <cell r="B2485" t="str">
            <v>Providing and installing  PVC bends BSS Class 'B'workingpressure : 8" i/d</v>
          </cell>
          <cell r="C2485" t="str">
            <v>Each</v>
          </cell>
          <cell r="D2485" t="str">
            <v>418.50</v>
          </cell>
          <cell r="E2485" t="str">
            <v>3,719.38</v>
          </cell>
          <cell r="F2485" t="str">
            <v>Each</v>
          </cell>
          <cell r="G2485" t="str">
            <v>418.50</v>
          </cell>
          <cell r="H2485">
            <v>3719.38</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cell r="AF2485">
            <v>0</v>
          </cell>
          <cell r="AG2485">
            <v>0</v>
          </cell>
          <cell r="AH2485">
            <v>0</v>
          </cell>
          <cell r="AI2485">
            <v>0</v>
          </cell>
          <cell r="AJ2485" t="str">
            <v>N</v>
          </cell>
        </row>
        <row r="2486">
          <cell r="A2486" t="str">
            <v>24-26-a-06</v>
          </cell>
          <cell r="B2486" t="str">
            <v>Providing and installing  PVC bends BSS Class 'B'workingpressure : 10" i/d</v>
          </cell>
          <cell r="C2486" t="str">
            <v>Each</v>
          </cell>
          <cell r="D2486" t="str">
            <v>406.88</v>
          </cell>
          <cell r="E2486" t="str">
            <v>5,464.67</v>
          </cell>
          <cell r="F2486" t="str">
            <v>Each</v>
          </cell>
          <cell r="G2486" t="str">
            <v>406.88</v>
          </cell>
          <cell r="H2486">
            <v>5464.67</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cell r="AF2486">
            <v>0</v>
          </cell>
          <cell r="AG2486">
            <v>0</v>
          </cell>
          <cell r="AH2486">
            <v>0</v>
          </cell>
          <cell r="AI2486">
            <v>0</v>
          </cell>
          <cell r="AJ2486" t="str">
            <v>N</v>
          </cell>
        </row>
        <row r="2487">
          <cell r="A2487" t="str">
            <v>24-26-a-07</v>
          </cell>
          <cell r="B2487" t="str">
            <v>Providing and installing  PVC bends BSS Class 'B'workingpressure : 12" i/d</v>
          </cell>
          <cell r="C2487" t="str">
            <v>Each</v>
          </cell>
          <cell r="D2487" t="str">
            <v>488.25</v>
          </cell>
          <cell r="E2487" t="str">
            <v>6,877.05</v>
          </cell>
          <cell r="F2487" t="str">
            <v>Each</v>
          </cell>
          <cell r="G2487" t="str">
            <v>488.25</v>
          </cell>
          <cell r="H2487">
            <v>6877.05</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cell r="AF2487">
            <v>0</v>
          </cell>
          <cell r="AG2487">
            <v>0</v>
          </cell>
          <cell r="AH2487">
            <v>0</v>
          </cell>
          <cell r="AI2487">
            <v>0</v>
          </cell>
          <cell r="AJ2487" t="str">
            <v>N</v>
          </cell>
        </row>
        <row r="2488">
          <cell r="A2488" t="str">
            <v>24-26-b-01</v>
          </cell>
          <cell r="B2488" t="str">
            <v>Providing and installing  PVC bends BSS Class 'C'workingpressure : 2" i/d</v>
          </cell>
          <cell r="C2488" t="str">
            <v>Each</v>
          </cell>
          <cell r="D2488" t="str">
            <v>111.75</v>
          </cell>
          <cell r="E2488" t="str">
            <v>227.55</v>
          </cell>
          <cell r="F2488" t="str">
            <v>Each</v>
          </cell>
          <cell r="G2488" t="str">
            <v>111.75</v>
          </cell>
          <cell r="H2488">
            <v>227.55</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cell r="AF2488">
            <v>0</v>
          </cell>
          <cell r="AG2488">
            <v>0</v>
          </cell>
          <cell r="AH2488">
            <v>0</v>
          </cell>
          <cell r="AI2488">
            <v>0</v>
          </cell>
          <cell r="AJ2488" t="str">
            <v>N</v>
          </cell>
        </row>
        <row r="2489">
          <cell r="A2489" t="str">
            <v>24-26-b-02</v>
          </cell>
          <cell r="B2489" t="str">
            <v>Providing and installing  PVC bends BSS Class 'C'workingpressure : 3" i/d</v>
          </cell>
          <cell r="C2489" t="str">
            <v>Each</v>
          </cell>
          <cell r="D2489" t="str">
            <v>122.06</v>
          </cell>
          <cell r="E2489" t="str">
            <v>385.60</v>
          </cell>
          <cell r="F2489" t="str">
            <v>Each</v>
          </cell>
          <cell r="G2489" t="str">
            <v>122.06</v>
          </cell>
          <cell r="H2489">
            <v>385.6</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cell r="AF2489">
            <v>0</v>
          </cell>
          <cell r="AG2489">
            <v>0</v>
          </cell>
          <cell r="AH2489">
            <v>0</v>
          </cell>
          <cell r="AI2489">
            <v>0</v>
          </cell>
          <cell r="AJ2489" t="str">
            <v>N</v>
          </cell>
        </row>
        <row r="2490">
          <cell r="A2490" t="str">
            <v>24-26-b-03</v>
          </cell>
          <cell r="B2490" t="str">
            <v>Providing and installing  PVC bends BSS Class 'C'workingpressure : 4" i/d</v>
          </cell>
          <cell r="C2490" t="str">
            <v>Each</v>
          </cell>
          <cell r="D2490" t="str">
            <v>162.75</v>
          </cell>
          <cell r="E2490" t="str">
            <v>514.13</v>
          </cell>
          <cell r="F2490" t="str">
            <v>Each</v>
          </cell>
          <cell r="G2490" t="str">
            <v>162.75</v>
          </cell>
          <cell r="H2490">
            <v>514.13</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cell r="AF2490">
            <v>0</v>
          </cell>
          <cell r="AG2490">
            <v>0</v>
          </cell>
          <cell r="AH2490">
            <v>0</v>
          </cell>
          <cell r="AI2490">
            <v>0</v>
          </cell>
          <cell r="AJ2490" t="str">
            <v>N</v>
          </cell>
        </row>
        <row r="2491">
          <cell r="A2491" t="str">
            <v>24-26-b-04</v>
          </cell>
          <cell r="B2491" t="str">
            <v>Providing and installing  PVC bends BSS Class 'C'workingpressure : 6" i/d</v>
          </cell>
          <cell r="C2491" t="str">
            <v>Each</v>
          </cell>
          <cell r="D2491" t="str">
            <v>235.99</v>
          </cell>
          <cell r="E2491" t="str">
            <v>997.45</v>
          </cell>
          <cell r="F2491" t="str">
            <v>Each</v>
          </cell>
          <cell r="G2491" t="str">
            <v>235.99</v>
          </cell>
          <cell r="H2491">
            <v>997.45</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cell r="AF2491">
            <v>0</v>
          </cell>
          <cell r="AG2491">
            <v>0</v>
          </cell>
          <cell r="AH2491">
            <v>0</v>
          </cell>
          <cell r="AI2491">
            <v>0</v>
          </cell>
          <cell r="AJ2491" t="str">
            <v>N</v>
          </cell>
        </row>
        <row r="2492">
          <cell r="A2492" t="str">
            <v>24-26-b-05</v>
          </cell>
          <cell r="B2492" t="str">
            <v>Providing and installing  PVC bends BSS Class 'C'workingpressure : 8" i/d</v>
          </cell>
          <cell r="C2492" t="str">
            <v>Each</v>
          </cell>
          <cell r="D2492" t="str">
            <v>325.50</v>
          </cell>
          <cell r="E2492" t="str">
            <v>4,584.70</v>
          </cell>
          <cell r="F2492" t="str">
            <v>Each</v>
          </cell>
          <cell r="G2492" t="str">
            <v>325.50</v>
          </cell>
          <cell r="H2492">
            <v>4584.7</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cell r="AF2492">
            <v>0</v>
          </cell>
          <cell r="AG2492">
            <v>0</v>
          </cell>
          <cell r="AH2492">
            <v>0</v>
          </cell>
          <cell r="AI2492">
            <v>0</v>
          </cell>
          <cell r="AJ2492" t="str">
            <v>N</v>
          </cell>
        </row>
        <row r="2493">
          <cell r="A2493" t="str">
            <v>24-26-b-06</v>
          </cell>
          <cell r="B2493" t="str">
            <v>Providing and installing  PVC bends BSS Class 'C'workingpressure : 10" i/d</v>
          </cell>
          <cell r="C2493" t="str">
            <v>Each</v>
          </cell>
          <cell r="D2493" t="str">
            <v>406.88</v>
          </cell>
          <cell r="E2493" t="str">
            <v>6,795.67</v>
          </cell>
          <cell r="F2493" t="str">
            <v>Each</v>
          </cell>
          <cell r="G2493" t="str">
            <v>406.88</v>
          </cell>
          <cell r="H2493">
            <v>6795.67</v>
          </cell>
          <cell r="I2493">
            <v>0</v>
          </cell>
          <cell r="J2493">
            <v>0</v>
          </cell>
          <cell r="K2493">
            <v>0</v>
          </cell>
          <cell r="L2493">
            <v>0</v>
          </cell>
          <cell r="M2493">
            <v>0</v>
          </cell>
          <cell r="N2493">
            <v>0</v>
          </cell>
          <cell r="O2493">
            <v>0</v>
          </cell>
          <cell r="P2493">
            <v>0</v>
          </cell>
          <cell r="Q2493">
            <v>0</v>
          </cell>
          <cell r="R2493">
            <v>0</v>
          </cell>
          <cell r="S2493">
            <v>0</v>
          </cell>
          <cell r="T2493">
            <v>0</v>
          </cell>
          <cell r="U2493">
            <v>0</v>
          </cell>
          <cell r="V2493">
            <v>0</v>
          </cell>
          <cell r="W2493">
            <v>0</v>
          </cell>
          <cell r="X2493">
            <v>0</v>
          </cell>
          <cell r="Y2493">
            <v>0</v>
          </cell>
          <cell r="Z2493">
            <v>0</v>
          </cell>
          <cell r="AA2493">
            <v>0</v>
          </cell>
          <cell r="AB2493">
            <v>0</v>
          </cell>
          <cell r="AC2493">
            <v>0</v>
          </cell>
          <cell r="AD2493">
            <v>0</v>
          </cell>
          <cell r="AE2493">
            <v>0</v>
          </cell>
          <cell r="AF2493">
            <v>0</v>
          </cell>
          <cell r="AG2493">
            <v>0</v>
          </cell>
          <cell r="AH2493">
            <v>0</v>
          </cell>
          <cell r="AI2493">
            <v>0</v>
          </cell>
          <cell r="AJ2493" t="str">
            <v>N</v>
          </cell>
        </row>
        <row r="2494">
          <cell r="A2494" t="str">
            <v>24-26-b-07</v>
          </cell>
          <cell r="B2494" t="str">
            <v>Providing and installing  PVC bends BSS Class 'C'workingpressure : 12" i/d</v>
          </cell>
          <cell r="C2494" t="str">
            <v>Each</v>
          </cell>
          <cell r="D2494" t="str">
            <v>488.25</v>
          </cell>
          <cell r="E2494" t="str">
            <v>7,409.45</v>
          </cell>
          <cell r="F2494" t="str">
            <v>Each</v>
          </cell>
          <cell r="G2494" t="str">
            <v>488.25</v>
          </cell>
          <cell r="H2494">
            <v>7409.45</v>
          </cell>
          <cell r="I2494">
            <v>0</v>
          </cell>
          <cell r="J2494">
            <v>0</v>
          </cell>
          <cell r="K2494">
            <v>0</v>
          </cell>
          <cell r="L2494">
            <v>0</v>
          </cell>
          <cell r="M2494">
            <v>0</v>
          </cell>
          <cell r="N2494">
            <v>0</v>
          </cell>
          <cell r="O2494">
            <v>0</v>
          </cell>
          <cell r="P2494">
            <v>0</v>
          </cell>
          <cell r="Q2494">
            <v>0</v>
          </cell>
          <cell r="R2494">
            <v>0</v>
          </cell>
          <cell r="S2494">
            <v>0</v>
          </cell>
          <cell r="T2494">
            <v>0</v>
          </cell>
          <cell r="U2494">
            <v>0</v>
          </cell>
          <cell r="V2494">
            <v>0</v>
          </cell>
          <cell r="W2494">
            <v>0</v>
          </cell>
          <cell r="X2494">
            <v>0</v>
          </cell>
          <cell r="Y2494">
            <v>0</v>
          </cell>
          <cell r="Z2494">
            <v>0</v>
          </cell>
          <cell r="AA2494">
            <v>0</v>
          </cell>
          <cell r="AB2494">
            <v>0</v>
          </cell>
          <cell r="AC2494">
            <v>0</v>
          </cell>
          <cell r="AD2494">
            <v>0</v>
          </cell>
          <cell r="AE2494">
            <v>0</v>
          </cell>
          <cell r="AF2494">
            <v>0</v>
          </cell>
          <cell r="AG2494">
            <v>0</v>
          </cell>
          <cell r="AH2494">
            <v>0</v>
          </cell>
          <cell r="AI2494">
            <v>0</v>
          </cell>
          <cell r="AJ2494" t="str">
            <v>N</v>
          </cell>
        </row>
        <row r="2495">
          <cell r="A2495" t="str">
            <v>24-26-c-01</v>
          </cell>
          <cell r="B2495" t="str">
            <v>Providing and installing  PVC bends BSS Class 'D'workingpressure : 2" i/d</v>
          </cell>
          <cell r="C2495" t="str">
            <v>Each</v>
          </cell>
          <cell r="D2495" t="str">
            <v>111.75</v>
          </cell>
          <cell r="E2495" t="str">
            <v>213.31</v>
          </cell>
          <cell r="F2495" t="str">
            <v>Each</v>
          </cell>
          <cell r="G2495" t="str">
            <v>111.75</v>
          </cell>
          <cell r="H2495">
            <v>213.31</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cell r="AF2495">
            <v>0</v>
          </cell>
          <cell r="AG2495">
            <v>0</v>
          </cell>
          <cell r="AH2495">
            <v>0</v>
          </cell>
          <cell r="AI2495">
            <v>0</v>
          </cell>
          <cell r="AJ2495" t="str">
            <v>N</v>
          </cell>
        </row>
        <row r="2496">
          <cell r="A2496" t="str">
            <v>24-26-c-02</v>
          </cell>
          <cell r="B2496" t="str">
            <v>Providing and installing  PVC bends BSS Class 'D'workingpressure : 3" i/d</v>
          </cell>
          <cell r="C2496" t="str">
            <v>Each</v>
          </cell>
          <cell r="D2496" t="str">
            <v>122.06</v>
          </cell>
          <cell r="E2496" t="str">
            <v>396.51</v>
          </cell>
          <cell r="F2496" t="str">
            <v>Each</v>
          </cell>
          <cell r="G2496" t="str">
            <v>122.06</v>
          </cell>
          <cell r="H2496">
            <v>396.51</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cell r="AF2496">
            <v>0</v>
          </cell>
          <cell r="AG2496">
            <v>0</v>
          </cell>
          <cell r="AH2496">
            <v>0</v>
          </cell>
          <cell r="AI2496">
            <v>0</v>
          </cell>
          <cell r="AJ2496" t="str">
            <v>N</v>
          </cell>
        </row>
        <row r="2497">
          <cell r="A2497" t="str">
            <v>24-26-c-03</v>
          </cell>
          <cell r="B2497" t="str">
            <v>Providing and installing  PVC bends BSS Class 'D'workingpressure : 4" i/d</v>
          </cell>
          <cell r="C2497" t="str">
            <v>Each</v>
          </cell>
          <cell r="D2497" t="str">
            <v>209.25</v>
          </cell>
          <cell r="E2497" t="str">
            <v>562.23</v>
          </cell>
          <cell r="F2497" t="str">
            <v>Each</v>
          </cell>
          <cell r="G2497" t="str">
            <v>209.25</v>
          </cell>
          <cell r="H2497">
            <v>562.23</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cell r="AF2497">
            <v>0</v>
          </cell>
          <cell r="AG2497">
            <v>0</v>
          </cell>
          <cell r="AH2497">
            <v>0</v>
          </cell>
          <cell r="AI2497">
            <v>0</v>
          </cell>
          <cell r="AJ2497" t="str">
            <v>N</v>
          </cell>
        </row>
        <row r="2498">
          <cell r="A2498" t="str">
            <v>24-26-c-04</v>
          </cell>
          <cell r="B2498" t="str">
            <v>Providing and installing  PVC bends BSS Class 'D'workingpressure : 6" i/d</v>
          </cell>
          <cell r="C2498" t="str">
            <v>Each</v>
          </cell>
          <cell r="D2498" t="str">
            <v>303.41</v>
          </cell>
          <cell r="E2498" t="str">
            <v>1,064.88</v>
          </cell>
          <cell r="F2498" t="str">
            <v>Each</v>
          </cell>
          <cell r="G2498" t="str">
            <v>303.41</v>
          </cell>
          <cell r="H2498">
            <v>1064.8800000000001</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cell r="AF2498">
            <v>0</v>
          </cell>
          <cell r="AG2498">
            <v>0</v>
          </cell>
          <cell r="AH2498">
            <v>0</v>
          </cell>
          <cell r="AI2498">
            <v>0</v>
          </cell>
          <cell r="AJ2498" t="str">
            <v>N</v>
          </cell>
        </row>
        <row r="2499">
          <cell r="A2499" t="str">
            <v>24-26-c-05</v>
          </cell>
          <cell r="B2499" t="str">
            <v>Providing and installing  PVC bends BSS Class 'D'workingpressure : 8" i/d</v>
          </cell>
          <cell r="C2499" t="str">
            <v>Each</v>
          </cell>
          <cell r="D2499" t="str">
            <v>418.50</v>
          </cell>
          <cell r="E2499" t="str">
            <v>6,008.70</v>
          </cell>
          <cell r="F2499" t="str">
            <v>Each</v>
          </cell>
          <cell r="G2499" t="str">
            <v>418.50</v>
          </cell>
          <cell r="H2499">
            <v>6008.7</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cell r="AF2499">
            <v>0</v>
          </cell>
          <cell r="AG2499">
            <v>0</v>
          </cell>
          <cell r="AH2499">
            <v>0</v>
          </cell>
          <cell r="AI2499">
            <v>0</v>
          </cell>
          <cell r="AJ2499" t="str">
            <v>N</v>
          </cell>
        </row>
        <row r="2500">
          <cell r="A2500" t="str">
            <v>24-26-c-06</v>
          </cell>
          <cell r="B2500" t="str">
            <v>Providing and installing  PVC bends BSS Class 'D'workingpressure : 10" i/d</v>
          </cell>
          <cell r="C2500" t="str">
            <v>Each</v>
          </cell>
          <cell r="D2500" t="str">
            <v>523.13</v>
          </cell>
          <cell r="E2500" t="str">
            <v>8,242.92</v>
          </cell>
          <cell r="F2500" t="str">
            <v>Each</v>
          </cell>
          <cell r="G2500" t="str">
            <v>523.13</v>
          </cell>
          <cell r="H2500">
            <v>8242.92</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cell r="AF2500">
            <v>0</v>
          </cell>
          <cell r="AG2500">
            <v>0</v>
          </cell>
          <cell r="AH2500">
            <v>0</v>
          </cell>
          <cell r="AI2500">
            <v>0</v>
          </cell>
          <cell r="AJ2500" t="str">
            <v>N</v>
          </cell>
        </row>
        <row r="2501">
          <cell r="A2501" t="str">
            <v>24-26-c-07</v>
          </cell>
          <cell r="B2501" t="str">
            <v>Providing and installing  PVC bends BSS Class 'D'workingpressure : 12" i/d</v>
          </cell>
          <cell r="C2501" t="str">
            <v>Each</v>
          </cell>
          <cell r="D2501" t="str">
            <v>627.75</v>
          </cell>
          <cell r="E2501" t="str">
            <v>9,146.15</v>
          </cell>
          <cell r="F2501" t="str">
            <v>Each</v>
          </cell>
          <cell r="G2501" t="str">
            <v>627.75</v>
          </cell>
          <cell r="H2501">
            <v>9146.15</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cell r="AF2501">
            <v>0</v>
          </cell>
          <cell r="AG2501">
            <v>0</v>
          </cell>
          <cell r="AH2501">
            <v>0</v>
          </cell>
          <cell r="AI2501">
            <v>0</v>
          </cell>
          <cell r="AJ2501" t="str">
            <v>N</v>
          </cell>
        </row>
        <row r="2502">
          <cell r="A2502" t="str">
            <v>24-27-a-01</v>
          </cell>
          <cell r="B2502" t="str">
            <v>Providing and installing  PVC tees BSS Class 'B'workingpressure : 2" i/d</v>
          </cell>
          <cell r="C2502" t="str">
            <v>Each</v>
          </cell>
          <cell r="D2502" t="str">
            <v>209.25</v>
          </cell>
          <cell r="E2502" t="str">
            <v>363.91</v>
          </cell>
          <cell r="F2502" t="str">
            <v>Each</v>
          </cell>
          <cell r="G2502" t="str">
            <v>209.25</v>
          </cell>
          <cell r="H2502">
            <v>363.91</v>
          </cell>
          <cell r="I2502">
            <v>0</v>
          </cell>
          <cell r="J2502">
            <v>0</v>
          </cell>
          <cell r="K2502">
            <v>0</v>
          </cell>
          <cell r="L2502">
            <v>0</v>
          </cell>
          <cell r="M2502">
            <v>0</v>
          </cell>
          <cell r="N2502">
            <v>0</v>
          </cell>
          <cell r="O2502">
            <v>0</v>
          </cell>
          <cell r="P2502">
            <v>0</v>
          </cell>
          <cell r="Q2502">
            <v>0</v>
          </cell>
          <cell r="R2502">
            <v>0</v>
          </cell>
          <cell r="S2502">
            <v>0</v>
          </cell>
          <cell r="T2502">
            <v>0</v>
          </cell>
          <cell r="U2502">
            <v>0</v>
          </cell>
          <cell r="V2502">
            <v>0</v>
          </cell>
          <cell r="W2502">
            <v>0</v>
          </cell>
          <cell r="X2502">
            <v>0</v>
          </cell>
          <cell r="Y2502">
            <v>0</v>
          </cell>
          <cell r="Z2502">
            <v>0</v>
          </cell>
          <cell r="AA2502">
            <v>0</v>
          </cell>
          <cell r="AB2502">
            <v>0</v>
          </cell>
          <cell r="AC2502">
            <v>0</v>
          </cell>
          <cell r="AD2502">
            <v>0</v>
          </cell>
          <cell r="AE2502">
            <v>0</v>
          </cell>
          <cell r="AF2502">
            <v>0</v>
          </cell>
          <cell r="AG2502">
            <v>0</v>
          </cell>
          <cell r="AH2502">
            <v>0</v>
          </cell>
          <cell r="AI2502">
            <v>0</v>
          </cell>
          <cell r="AJ2502" t="str">
            <v>N</v>
          </cell>
        </row>
        <row r="2503">
          <cell r="A2503" t="str">
            <v>24-27-a-02</v>
          </cell>
          <cell r="B2503" t="str">
            <v>Providing and installing  PVC tees BSS Class 'B'workingpressure : 3" i/d</v>
          </cell>
          <cell r="C2503" t="str">
            <v>Each</v>
          </cell>
          <cell r="D2503" t="str">
            <v>251.10</v>
          </cell>
          <cell r="E2503" t="str">
            <v>670.19</v>
          </cell>
          <cell r="F2503" t="str">
            <v>Each</v>
          </cell>
          <cell r="G2503" t="str">
            <v>251.10</v>
          </cell>
          <cell r="H2503">
            <v>670.19</v>
          </cell>
          <cell r="I2503">
            <v>0</v>
          </cell>
          <cell r="J2503">
            <v>0</v>
          </cell>
          <cell r="K2503">
            <v>0</v>
          </cell>
          <cell r="L2503">
            <v>0</v>
          </cell>
          <cell r="M2503">
            <v>0</v>
          </cell>
          <cell r="N2503">
            <v>0</v>
          </cell>
          <cell r="O2503">
            <v>0</v>
          </cell>
          <cell r="P2503">
            <v>0</v>
          </cell>
          <cell r="Q2503">
            <v>0</v>
          </cell>
          <cell r="R2503">
            <v>0</v>
          </cell>
          <cell r="S2503">
            <v>0</v>
          </cell>
          <cell r="T2503">
            <v>0</v>
          </cell>
          <cell r="U2503">
            <v>0</v>
          </cell>
          <cell r="V2503">
            <v>0</v>
          </cell>
          <cell r="W2503">
            <v>0</v>
          </cell>
          <cell r="X2503">
            <v>0</v>
          </cell>
          <cell r="Y2503">
            <v>0</v>
          </cell>
          <cell r="Z2503">
            <v>0</v>
          </cell>
          <cell r="AA2503">
            <v>0</v>
          </cell>
          <cell r="AB2503">
            <v>0</v>
          </cell>
          <cell r="AC2503">
            <v>0</v>
          </cell>
          <cell r="AD2503">
            <v>0</v>
          </cell>
          <cell r="AE2503">
            <v>0</v>
          </cell>
          <cell r="AF2503">
            <v>0</v>
          </cell>
          <cell r="AG2503">
            <v>0</v>
          </cell>
          <cell r="AH2503">
            <v>0</v>
          </cell>
          <cell r="AI2503">
            <v>0</v>
          </cell>
          <cell r="AJ2503" t="str">
            <v>N</v>
          </cell>
        </row>
        <row r="2504">
          <cell r="A2504" t="str">
            <v>24-27-a-03</v>
          </cell>
          <cell r="B2504" t="str">
            <v>Providing and installing  PVC tees BSS Class 'B'workingpressure : 4" i/d</v>
          </cell>
          <cell r="C2504" t="str">
            <v>Each</v>
          </cell>
          <cell r="D2504" t="str">
            <v>334.80</v>
          </cell>
          <cell r="E2504" t="str">
            <v>1,047.68</v>
          </cell>
          <cell r="F2504" t="str">
            <v>Each</v>
          </cell>
          <cell r="G2504" t="str">
            <v>334.80</v>
          </cell>
          <cell r="H2504">
            <v>1047.68</v>
          </cell>
          <cell r="I2504">
            <v>0</v>
          </cell>
          <cell r="J2504">
            <v>0</v>
          </cell>
          <cell r="K2504">
            <v>0</v>
          </cell>
          <cell r="L2504">
            <v>0</v>
          </cell>
          <cell r="M2504">
            <v>0</v>
          </cell>
          <cell r="N2504">
            <v>0</v>
          </cell>
          <cell r="O2504">
            <v>0</v>
          </cell>
          <cell r="P2504">
            <v>0</v>
          </cell>
          <cell r="Q2504">
            <v>0</v>
          </cell>
          <cell r="R2504">
            <v>0</v>
          </cell>
          <cell r="S2504">
            <v>0</v>
          </cell>
          <cell r="T2504">
            <v>0</v>
          </cell>
          <cell r="U2504">
            <v>0</v>
          </cell>
          <cell r="V2504">
            <v>0</v>
          </cell>
          <cell r="W2504">
            <v>0</v>
          </cell>
          <cell r="X2504">
            <v>0</v>
          </cell>
          <cell r="Y2504">
            <v>0</v>
          </cell>
          <cell r="Z2504">
            <v>0</v>
          </cell>
          <cell r="AA2504">
            <v>0</v>
          </cell>
          <cell r="AB2504">
            <v>0</v>
          </cell>
          <cell r="AC2504">
            <v>0</v>
          </cell>
          <cell r="AD2504">
            <v>0</v>
          </cell>
          <cell r="AE2504">
            <v>0</v>
          </cell>
          <cell r="AF2504">
            <v>0</v>
          </cell>
          <cell r="AG2504">
            <v>0</v>
          </cell>
          <cell r="AH2504">
            <v>0</v>
          </cell>
          <cell r="AI2504">
            <v>0</v>
          </cell>
          <cell r="AJ2504" t="str">
            <v>N</v>
          </cell>
        </row>
        <row r="2505">
          <cell r="A2505" t="str">
            <v>24-27-a-04</v>
          </cell>
          <cell r="B2505" t="str">
            <v>Providing and installing  PVC tees BSS Class 'B'workingpressure : 6" i/d</v>
          </cell>
          <cell r="C2505" t="str">
            <v>Each</v>
          </cell>
          <cell r="D2505" t="str">
            <v>460.35</v>
          </cell>
          <cell r="E2505" t="str">
            <v>2,611.15</v>
          </cell>
          <cell r="F2505" t="str">
            <v>Each</v>
          </cell>
          <cell r="G2505" t="str">
            <v>460.35</v>
          </cell>
          <cell r="H2505">
            <v>2611.15</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cell r="AF2505">
            <v>0</v>
          </cell>
          <cell r="AG2505">
            <v>0</v>
          </cell>
          <cell r="AH2505">
            <v>0</v>
          </cell>
          <cell r="AI2505">
            <v>0</v>
          </cell>
          <cell r="AJ2505" t="str">
            <v>N</v>
          </cell>
        </row>
        <row r="2506">
          <cell r="A2506" t="str">
            <v>24-27-a-05</v>
          </cell>
          <cell r="B2506" t="str">
            <v>Providing and installing  PVC tees BSS Class 'B'workingpressure : 8" i/d</v>
          </cell>
          <cell r="C2506" t="str">
            <v>Each</v>
          </cell>
          <cell r="D2506" t="str">
            <v>680.06</v>
          </cell>
          <cell r="E2506" t="str">
            <v>3,980.94</v>
          </cell>
          <cell r="F2506" t="str">
            <v>Each</v>
          </cell>
          <cell r="G2506" t="str">
            <v>680.06</v>
          </cell>
          <cell r="H2506">
            <v>3980.94</v>
          </cell>
          <cell r="I2506">
            <v>0</v>
          </cell>
          <cell r="J2506">
            <v>0</v>
          </cell>
          <cell r="K2506">
            <v>0</v>
          </cell>
          <cell r="L2506">
            <v>0</v>
          </cell>
          <cell r="M2506">
            <v>0</v>
          </cell>
          <cell r="N2506">
            <v>0</v>
          </cell>
          <cell r="O2506">
            <v>0</v>
          </cell>
          <cell r="P2506">
            <v>0</v>
          </cell>
          <cell r="Q2506">
            <v>0</v>
          </cell>
          <cell r="R2506">
            <v>0</v>
          </cell>
          <cell r="S2506">
            <v>0</v>
          </cell>
          <cell r="T2506">
            <v>0</v>
          </cell>
          <cell r="U2506">
            <v>0</v>
          </cell>
          <cell r="V2506">
            <v>0</v>
          </cell>
          <cell r="W2506">
            <v>0</v>
          </cell>
          <cell r="X2506">
            <v>0</v>
          </cell>
          <cell r="Y2506">
            <v>0</v>
          </cell>
          <cell r="Z2506">
            <v>0</v>
          </cell>
          <cell r="AA2506">
            <v>0</v>
          </cell>
          <cell r="AB2506">
            <v>0</v>
          </cell>
          <cell r="AC2506">
            <v>0</v>
          </cell>
          <cell r="AD2506">
            <v>0</v>
          </cell>
          <cell r="AE2506">
            <v>0</v>
          </cell>
          <cell r="AF2506">
            <v>0</v>
          </cell>
          <cell r="AG2506">
            <v>0</v>
          </cell>
          <cell r="AH2506">
            <v>0</v>
          </cell>
          <cell r="AI2506">
            <v>0</v>
          </cell>
          <cell r="AJ2506" t="str">
            <v>N</v>
          </cell>
        </row>
        <row r="2507">
          <cell r="A2507" t="str">
            <v>24-27-a-06</v>
          </cell>
          <cell r="B2507" t="str">
            <v>Providing and installing  PVC tees BSS Class 'B'workingpressure : 10" i/d</v>
          </cell>
          <cell r="C2507" t="str">
            <v>Each</v>
          </cell>
          <cell r="D2507" t="str">
            <v>784.69</v>
          </cell>
          <cell r="E2507" t="str">
            <v>4,178.74</v>
          </cell>
          <cell r="F2507" t="str">
            <v>Each</v>
          </cell>
          <cell r="G2507" t="str">
            <v>784.69</v>
          </cell>
          <cell r="H2507">
            <v>4178.74</v>
          </cell>
          <cell r="I2507">
            <v>0</v>
          </cell>
          <cell r="J2507">
            <v>0</v>
          </cell>
          <cell r="K2507">
            <v>0</v>
          </cell>
          <cell r="L2507">
            <v>0</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cell r="AF2507">
            <v>0</v>
          </cell>
          <cell r="AG2507">
            <v>0</v>
          </cell>
          <cell r="AH2507">
            <v>0</v>
          </cell>
          <cell r="AI2507">
            <v>0</v>
          </cell>
          <cell r="AJ2507" t="str">
            <v>N</v>
          </cell>
        </row>
        <row r="2508">
          <cell r="A2508" t="str">
            <v>24-27-a-07</v>
          </cell>
          <cell r="B2508" t="str">
            <v>Providing and installing  PVC tees BSS Class 'B'workingpressure : 12" i/d</v>
          </cell>
          <cell r="C2508" t="str">
            <v>Each</v>
          </cell>
          <cell r="D2508" t="str">
            <v>941.63</v>
          </cell>
          <cell r="E2508" t="str">
            <v>4,801.52</v>
          </cell>
          <cell r="F2508" t="str">
            <v>Each</v>
          </cell>
          <cell r="G2508" t="str">
            <v>941.63</v>
          </cell>
          <cell r="H2508">
            <v>4801.5200000000004</v>
          </cell>
          <cell r="I2508">
            <v>0</v>
          </cell>
          <cell r="J2508">
            <v>0</v>
          </cell>
          <cell r="K2508">
            <v>0</v>
          </cell>
          <cell r="L2508">
            <v>0</v>
          </cell>
          <cell r="M2508">
            <v>0</v>
          </cell>
          <cell r="N2508">
            <v>0</v>
          </cell>
          <cell r="O2508">
            <v>0</v>
          </cell>
          <cell r="P2508">
            <v>0</v>
          </cell>
          <cell r="Q2508">
            <v>0</v>
          </cell>
          <cell r="R2508">
            <v>0</v>
          </cell>
          <cell r="S2508">
            <v>0</v>
          </cell>
          <cell r="T2508">
            <v>0</v>
          </cell>
          <cell r="U2508">
            <v>0</v>
          </cell>
          <cell r="V2508">
            <v>0</v>
          </cell>
          <cell r="W2508">
            <v>0</v>
          </cell>
          <cell r="X2508">
            <v>0</v>
          </cell>
          <cell r="Y2508">
            <v>0</v>
          </cell>
          <cell r="Z2508">
            <v>0</v>
          </cell>
          <cell r="AA2508">
            <v>0</v>
          </cell>
          <cell r="AB2508">
            <v>0</v>
          </cell>
          <cell r="AC2508">
            <v>0</v>
          </cell>
          <cell r="AD2508">
            <v>0</v>
          </cell>
          <cell r="AE2508">
            <v>0</v>
          </cell>
          <cell r="AF2508">
            <v>0</v>
          </cell>
          <cell r="AG2508">
            <v>0</v>
          </cell>
          <cell r="AH2508">
            <v>0</v>
          </cell>
          <cell r="AI2508">
            <v>0</v>
          </cell>
          <cell r="AJ2508" t="str">
            <v>N</v>
          </cell>
        </row>
        <row r="2509">
          <cell r="A2509" t="str">
            <v>24-27-b-01</v>
          </cell>
          <cell r="B2509" t="str">
            <v>Providing and installing  PVC tees BSS Class 'C'workingpressure : 2" i/d</v>
          </cell>
          <cell r="C2509" t="str">
            <v>Each</v>
          </cell>
          <cell r="D2509" t="str">
            <v>209.25</v>
          </cell>
          <cell r="E2509" t="str">
            <v>308.14</v>
          </cell>
          <cell r="F2509" t="str">
            <v>Each</v>
          </cell>
          <cell r="G2509" t="str">
            <v>209.25</v>
          </cell>
          <cell r="H2509">
            <v>308.14</v>
          </cell>
          <cell r="I2509">
            <v>0</v>
          </cell>
          <cell r="J2509">
            <v>0</v>
          </cell>
          <cell r="K2509">
            <v>0</v>
          </cell>
          <cell r="L2509">
            <v>0</v>
          </cell>
          <cell r="M2509">
            <v>0</v>
          </cell>
          <cell r="N2509">
            <v>0</v>
          </cell>
          <cell r="O2509">
            <v>0</v>
          </cell>
          <cell r="P2509">
            <v>0</v>
          </cell>
          <cell r="Q2509">
            <v>0</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cell r="AF2509">
            <v>0</v>
          </cell>
          <cell r="AG2509">
            <v>0</v>
          </cell>
          <cell r="AH2509">
            <v>0</v>
          </cell>
          <cell r="AI2509">
            <v>0</v>
          </cell>
          <cell r="AJ2509" t="str">
            <v>N</v>
          </cell>
        </row>
        <row r="2510">
          <cell r="A2510" t="str">
            <v>24-27-b-02</v>
          </cell>
          <cell r="B2510" t="str">
            <v>Providing and installing  PVC tees BSS Class 'C'workingpressure : 3" i/d</v>
          </cell>
          <cell r="C2510" t="str">
            <v>Each</v>
          </cell>
          <cell r="D2510" t="str">
            <v>251.10</v>
          </cell>
          <cell r="E2510" t="str">
            <v>507.05</v>
          </cell>
          <cell r="F2510" t="str">
            <v>Each</v>
          </cell>
          <cell r="G2510" t="str">
            <v>251.10</v>
          </cell>
          <cell r="H2510">
            <v>507.05</v>
          </cell>
          <cell r="I2510">
            <v>0</v>
          </cell>
          <cell r="J2510">
            <v>0</v>
          </cell>
          <cell r="K2510">
            <v>0</v>
          </cell>
          <cell r="L2510">
            <v>0</v>
          </cell>
          <cell r="M2510">
            <v>0</v>
          </cell>
          <cell r="N2510">
            <v>0</v>
          </cell>
          <cell r="O2510">
            <v>0</v>
          </cell>
          <cell r="P2510">
            <v>0</v>
          </cell>
          <cell r="Q2510">
            <v>0</v>
          </cell>
          <cell r="R2510">
            <v>0</v>
          </cell>
          <cell r="S2510">
            <v>0</v>
          </cell>
          <cell r="T2510">
            <v>0</v>
          </cell>
          <cell r="U2510">
            <v>0</v>
          </cell>
          <cell r="V2510">
            <v>0</v>
          </cell>
          <cell r="W2510">
            <v>0</v>
          </cell>
          <cell r="X2510">
            <v>0</v>
          </cell>
          <cell r="Y2510">
            <v>0</v>
          </cell>
          <cell r="Z2510">
            <v>0</v>
          </cell>
          <cell r="AA2510">
            <v>0</v>
          </cell>
          <cell r="AB2510">
            <v>0</v>
          </cell>
          <cell r="AC2510">
            <v>0</v>
          </cell>
          <cell r="AD2510">
            <v>0</v>
          </cell>
          <cell r="AE2510">
            <v>0</v>
          </cell>
          <cell r="AF2510">
            <v>0</v>
          </cell>
          <cell r="AG2510">
            <v>0</v>
          </cell>
          <cell r="AH2510">
            <v>0</v>
          </cell>
          <cell r="AI2510">
            <v>0</v>
          </cell>
          <cell r="AJ2510" t="str">
            <v>N</v>
          </cell>
        </row>
        <row r="2511">
          <cell r="A2511" t="str">
            <v>24-27-b-03</v>
          </cell>
          <cell r="B2511" t="str">
            <v>Providing and installing  PVC tees BSS Class 'C'workingpressure : 4" i/d</v>
          </cell>
          <cell r="C2511" t="str">
            <v>Each</v>
          </cell>
          <cell r="D2511" t="str">
            <v>334.80</v>
          </cell>
          <cell r="E2511" t="str">
            <v>705.35</v>
          </cell>
          <cell r="F2511" t="str">
            <v>Each</v>
          </cell>
          <cell r="G2511" t="str">
            <v>334.80</v>
          </cell>
          <cell r="H2511">
            <v>705.35</v>
          </cell>
          <cell r="I2511">
            <v>0</v>
          </cell>
          <cell r="J2511">
            <v>0</v>
          </cell>
          <cell r="K2511">
            <v>0</v>
          </cell>
          <cell r="L2511">
            <v>0</v>
          </cell>
          <cell r="M2511">
            <v>0</v>
          </cell>
          <cell r="N2511">
            <v>0</v>
          </cell>
          <cell r="O2511">
            <v>0</v>
          </cell>
          <cell r="P2511">
            <v>0</v>
          </cell>
          <cell r="Q2511">
            <v>0</v>
          </cell>
          <cell r="R2511">
            <v>0</v>
          </cell>
          <cell r="S2511">
            <v>0</v>
          </cell>
          <cell r="T2511">
            <v>0</v>
          </cell>
          <cell r="U2511">
            <v>0</v>
          </cell>
          <cell r="V2511">
            <v>0</v>
          </cell>
          <cell r="W2511">
            <v>0</v>
          </cell>
          <cell r="X2511">
            <v>0</v>
          </cell>
          <cell r="Y2511">
            <v>0</v>
          </cell>
          <cell r="Z2511">
            <v>0</v>
          </cell>
          <cell r="AA2511">
            <v>0</v>
          </cell>
          <cell r="AB2511">
            <v>0</v>
          </cell>
          <cell r="AC2511">
            <v>0</v>
          </cell>
          <cell r="AD2511">
            <v>0</v>
          </cell>
          <cell r="AE2511">
            <v>0</v>
          </cell>
          <cell r="AF2511">
            <v>0</v>
          </cell>
          <cell r="AG2511">
            <v>0</v>
          </cell>
          <cell r="AH2511">
            <v>0</v>
          </cell>
          <cell r="AI2511">
            <v>0</v>
          </cell>
          <cell r="AJ2511" t="str">
            <v>N</v>
          </cell>
        </row>
        <row r="2512">
          <cell r="A2512" t="str">
            <v>24-27-b-04</v>
          </cell>
          <cell r="B2512" t="str">
            <v>Providing and installing  PVC tees BSS Class 'C'workingpressure : 6" i/d</v>
          </cell>
          <cell r="C2512" t="str">
            <v>Each</v>
          </cell>
          <cell r="D2512" t="str">
            <v>460.35</v>
          </cell>
          <cell r="E2512" t="str">
            <v>1,690.06</v>
          </cell>
          <cell r="F2512" t="str">
            <v>Each</v>
          </cell>
          <cell r="G2512" t="str">
            <v>460.35</v>
          </cell>
          <cell r="H2512">
            <v>1690.06</v>
          </cell>
          <cell r="I2512">
            <v>0</v>
          </cell>
          <cell r="J2512">
            <v>0</v>
          </cell>
          <cell r="K2512">
            <v>0</v>
          </cell>
          <cell r="L2512">
            <v>0</v>
          </cell>
          <cell r="M2512">
            <v>0</v>
          </cell>
          <cell r="N2512">
            <v>0</v>
          </cell>
          <cell r="O2512">
            <v>0</v>
          </cell>
          <cell r="P2512">
            <v>0</v>
          </cell>
          <cell r="Q2512">
            <v>0</v>
          </cell>
          <cell r="R2512">
            <v>0</v>
          </cell>
          <cell r="S2512">
            <v>0</v>
          </cell>
          <cell r="T2512">
            <v>0</v>
          </cell>
          <cell r="U2512">
            <v>0</v>
          </cell>
          <cell r="V2512">
            <v>0</v>
          </cell>
          <cell r="W2512">
            <v>0</v>
          </cell>
          <cell r="X2512">
            <v>0</v>
          </cell>
          <cell r="Y2512">
            <v>0</v>
          </cell>
          <cell r="Z2512">
            <v>0</v>
          </cell>
          <cell r="AA2512">
            <v>0</v>
          </cell>
          <cell r="AB2512">
            <v>0</v>
          </cell>
          <cell r="AC2512">
            <v>0</v>
          </cell>
          <cell r="AD2512">
            <v>0</v>
          </cell>
          <cell r="AE2512">
            <v>0</v>
          </cell>
          <cell r="AF2512">
            <v>0</v>
          </cell>
          <cell r="AG2512">
            <v>0</v>
          </cell>
          <cell r="AH2512">
            <v>0</v>
          </cell>
          <cell r="AI2512">
            <v>0</v>
          </cell>
          <cell r="AJ2512" t="str">
            <v>N</v>
          </cell>
        </row>
        <row r="2513">
          <cell r="A2513" t="str">
            <v>24-27-b-05</v>
          </cell>
          <cell r="B2513" t="str">
            <v>Providing and installing  PVC tees BSS Class 'C'workingpressure : 8" i/d</v>
          </cell>
          <cell r="C2513" t="str">
            <v>Each</v>
          </cell>
          <cell r="D2513" t="str">
            <v>680.06</v>
          </cell>
          <cell r="E2513" t="str">
            <v>9,517.90</v>
          </cell>
          <cell r="F2513" t="str">
            <v>Each</v>
          </cell>
          <cell r="G2513" t="str">
            <v>680.06</v>
          </cell>
          <cell r="H2513">
            <v>9517.9</v>
          </cell>
          <cell r="I2513">
            <v>0</v>
          </cell>
          <cell r="J2513">
            <v>0</v>
          </cell>
          <cell r="K2513">
            <v>0</v>
          </cell>
          <cell r="L2513">
            <v>0</v>
          </cell>
          <cell r="M2513">
            <v>0</v>
          </cell>
          <cell r="N2513">
            <v>0</v>
          </cell>
          <cell r="O2513">
            <v>0</v>
          </cell>
          <cell r="P2513">
            <v>0</v>
          </cell>
          <cell r="Q2513">
            <v>0</v>
          </cell>
          <cell r="R2513">
            <v>0</v>
          </cell>
          <cell r="S2513">
            <v>0</v>
          </cell>
          <cell r="T2513">
            <v>0</v>
          </cell>
          <cell r="U2513">
            <v>0</v>
          </cell>
          <cell r="V2513">
            <v>0</v>
          </cell>
          <cell r="W2513">
            <v>0</v>
          </cell>
          <cell r="X2513">
            <v>0</v>
          </cell>
          <cell r="Y2513">
            <v>0</v>
          </cell>
          <cell r="Z2513">
            <v>0</v>
          </cell>
          <cell r="AA2513">
            <v>0</v>
          </cell>
          <cell r="AB2513">
            <v>0</v>
          </cell>
          <cell r="AC2513">
            <v>0</v>
          </cell>
          <cell r="AD2513">
            <v>0</v>
          </cell>
          <cell r="AE2513">
            <v>0</v>
          </cell>
          <cell r="AF2513">
            <v>0</v>
          </cell>
          <cell r="AG2513">
            <v>0</v>
          </cell>
          <cell r="AH2513">
            <v>0</v>
          </cell>
          <cell r="AI2513">
            <v>0</v>
          </cell>
          <cell r="AJ2513" t="str">
            <v>N</v>
          </cell>
        </row>
        <row r="2514">
          <cell r="A2514" t="str">
            <v>24-27-b-06</v>
          </cell>
          <cell r="B2514" t="str">
            <v>Providing and installing  PVC tees BSS Class 'C'workingpressure : 10" i/d</v>
          </cell>
          <cell r="C2514" t="str">
            <v>Each</v>
          </cell>
          <cell r="D2514" t="str">
            <v>780.66</v>
          </cell>
          <cell r="E2514" t="str">
            <v>8,766.66</v>
          </cell>
          <cell r="F2514" t="str">
            <v>Each</v>
          </cell>
          <cell r="G2514" t="str">
            <v>780.66</v>
          </cell>
          <cell r="H2514">
            <v>8766.66</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cell r="AF2514">
            <v>0</v>
          </cell>
          <cell r="AG2514">
            <v>0</v>
          </cell>
          <cell r="AH2514">
            <v>0</v>
          </cell>
          <cell r="AI2514">
            <v>0</v>
          </cell>
          <cell r="AJ2514" t="str">
            <v>N</v>
          </cell>
        </row>
        <row r="2515">
          <cell r="A2515" t="str">
            <v>24-27-b-07</v>
          </cell>
          <cell r="B2515" t="str">
            <v>Providing and installing  PVC tees BSS Class 'C'workingpressure : 12" i/d</v>
          </cell>
          <cell r="C2515" t="str">
            <v>Each</v>
          </cell>
          <cell r="D2515" t="str">
            <v>941.63</v>
          </cell>
          <cell r="E2515" t="str">
            <v>11,589.63</v>
          </cell>
          <cell r="F2515" t="str">
            <v>Each</v>
          </cell>
          <cell r="G2515" t="str">
            <v>941.63</v>
          </cell>
          <cell r="H2515">
            <v>11589.63</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cell r="AF2515">
            <v>0</v>
          </cell>
          <cell r="AG2515">
            <v>0</v>
          </cell>
          <cell r="AH2515">
            <v>0</v>
          </cell>
          <cell r="AI2515">
            <v>0</v>
          </cell>
          <cell r="AJ2515" t="str">
            <v>N</v>
          </cell>
        </row>
        <row r="2516">
          <cell r="A2516" t="str">
            <v>24-27-c-01</v>
          </cell>
          <cell r="B2516" t="str">
            <v>Providing and installing  PVC tees BSS Class 'D'workingpressure : 2" i/d</v>
          </cell>
          <cell r="C2516" t="str">
            <v>Each</v>
          </cell>
          <cell r="D2516" t="str">
            <v>209.25</v>
          </cell>
          <cell r="E2516" t="str">
            <v>308.14</v>
          </cell>
          <cell r="F2516" t="str">
            <v>Each</v>
          </cell>
          <cell r="G2516" t="str">
            <v>209.25</v>
          </cell>
          <cell r="H2516">
            <v>308.14</v>
          </cell>
          <cell r="I2516">
            <v>0</v>
          </cell>
          <cell r="J2516">
            <v>0</v>
          </cell>
          <cell r="K2516">
            <v>0</v>
          </cell>
          <cell r="L2516">
            <v>0</v>
          </cell>
          <cell r="M2516">
            <v>0</v>
          </cell>
          <cell r="N2516">
            <v>0</v>
          </cell>
          <cell r="O2516">
            <v>0</v>
          </cell>
          <cell r="P2516">
            <v>0</v>
          </cell>
          <cell r="Q2516">
            <v>0</v>
          </cell>
          <cell r="R2516">
            <v>0</v>
          </cell>
          <cell r="S2516">
            <v>0</v>
          </cell>
          <cell r="T2516">
            <v>0</v>
          </cell>
          <cell r="U2516">
            <v>0</v>
          </cell>
          <cell r="V2516">
            <v>0</v>
          </cell>
          <cell r="W2516">
            <v>0</v>
          </cell>
          <cell r="X2516">
            <v>0</v>
          </cell>
          <cell r="Y2516">
            <v>0</v>
          </cell>
          <cell r="Z2516">
            <v>0</v>
          </cell>
          <cell r="AA2516">
            <v>0</v>
          </cell>
          <cell r="AB2516">
            <v>0</v>
          </cell>
          <cell r="AC2516">
            <v>0</v>
          </cell>
          <cell r="AD2516">
            <v>0</v>
          </cell>
          <cell r="AE2516">
            <v>0</v>
          </cell>
          <cell r="AF2516">
            <v>0</v>
          </cell>
          <cell r="AG2516">
            <v>0</v>
          </cell>
          <cell r="AH2516">
            <v>0</v>
          </cell>
          <cell r="AI2516">
            <v>0</v>
          </cell>
          <cell r="AJ2516" t="str">
            <v>N</v>
          </cell>
        </row>
        <row r="2517">
          <cell r="A2517" t="str">
            <v>24-27-c-02</v>
          </cell>
          <cell r="B2517" t="str">
            <v>Providing and installing  PVC tees BSS Class 'D'workingpressure : 3" i/d</v>
          </cell>
          <cell r="C2517" t="str">
            <v>Each</v>
          </cell>
          <cell r="D2517" t="str">
            <v>251.10</v>
          </cell>
          <cell r="E2517" t="str">
            <v>507.05</v>
          </cell>
          <cell r="F2517" t="str">
            <v>Each</v>
          </cell>
          <cell r="G2517" t="str">
            <v>251.10</v>
          </cell>
          <cell r="H2517">
            <v>507.05</v>
          </cell>
          <cell r="I2517">
            <v>0</v>
          </cell>
          <cell r="J2517">
            <v>0</v>
          </cell>
          <cell r="K2517">
            <v>0</v>
          </cell>
          <cell r="L2517">
            <v>0</v>
          </cell>
          <cell r="M2517">
            <v>0</v>
          </cell>
          <cell r="N2517">
            <v>0</v>
          </cell>
          <cell r="O2517">
            <v>0</v>
          </cell>
          <cell r="P2517">
            <v>0</v>
          </cell>
          <cell r="Q2517">
            <v>0</v>
          </cell>
          <cell r="R2517">
            <v>0</v>
          </cell>
          <cell r="S2517">
            <v>0</v>
          </cell>
          <cell r="T2517">
            <v>0</v>
          </cell>
          <cell r="U2517">
            <v>0</v>
          </cell>
          <cell r="V2517">
            <v>0</v>
          </cell>
          <cell r="W2517">
            <v>0</v>
          </cell>
          <cell r="X2517">
            <v>0</v>
          </cell>
          <cell r="Y2517">
            <v>0</v>
          </cell>
          <cell r="Z2517">
            <v>0</v>
          </cell>
          <cell r="AA2517">
            <v>0</v>
          </cell>
          <cell r="AB2517">
            <v>0</v>
          </cell>
          <cell r="AC2517">
            <v>0</v>
          </cell>
          <cell r="AD2517">
            <v>0</v>
          </cell>
          <cell r="AE2517">
            <v>0</v>
          </cell>
          <cell r="AF2517">
            <v>0</v>
          </cell>
          <cell r="AG2517">
            <v>0</v>
          </cell>
          <cell r="AH2517">
            <v>0</v>
          </cell>
          <cell r="AI2517">
            <v>0</v>
          </cell>
          <cell r="AJ2517" t="str">
            <v>N</v>
          </cell>
        </row>
        <row r="2518">
          <cell r="A2518" t="str">
            <v>24-27-c-03</v>
          </cell>
          <cell r="B2518" t="str">
            <v>Providing and installing  PVC tees BSS Class 'D'workingpressure : 4" i/d</v>
          </cell>
          <cell r="C2518" t="str">
            <v>Each</v>
          </cell>
          <cell r="D2518" t="str">
            <v>334.80</v>
          </cell>
          <cell r="E2518" t="str">
            <v>705.35</v>
          </cell>
          <cell r="F2518" t="str">
            <v>Each</v>
          </cell>
          <cell r="G2518" t="str">
            <v>334.80</v>
          </cell>
          <cell r="H2518">
            <v>705.35</v>
          </cell>
          <cell r="I2518">
            <v>0</v>
          </cell>
          <cell r="J2518">
            <v>0</v>
          </cell>
          <cell r="K2518">
            <v>0</v>
          </cell>
          <cell r="L2518">
            <v>0</v>
          </cell>
          <cell r="M2518">
            <v>0</v>
          </cell>
          <cell r="N2518">
            <v>0</v>
          </cell>
          <cell r="O2518">
            <v>0</v>
          </cell>
          <cell r="P2518">
            <v>0</v>
          </cell>
          <cell r="Q2518">
            <v>0</v>
          </cell>
          <cell r="R2518">
            <v>0</v>
          </cell>
          <cell r="S2518">
            <v>0</v>
          </cell>
          <cell r="T2518">
            <v>0</v>
          </cell>
          <cell r="U2518">
            <v>0</v>
          </cell>
          <cell r="V2518">
            <v>0</v>
          </cell>
          <cell r="W2518">
            <v>0</v>
          </cell>
          <cell r="X2518">
            <v>0</v>
          </cell>
          <cell r="Y2518">
            <v>0</v>
          </cell>
          <cell r="Z2518">
            <v>0</v>
          </cell>
          <cell r="AA2518">
            <v>0</v>
          </cell>
          <cell r="AB2518">
            <v>0</v>
          </cell>
          <cell r="AC2518">
            <v>0</v>
          </cell>
          <cell r="AD2518">
            <v>0</v>
          </cell>
          <cell r="AE2518">
            <v>0</v>
          </cell>
          <cell r="AF2518">
            <v>0</v>
          </cell>
          <cell r="AG2518">
            <v>0</v>
          </cell>
          <cell r="AH2518">
            <v>0</v>
          </cell>
          <cell r="AI2518">
            <v>0</v>
          </cell>
          <cell r="AJ2518" t="str">
            <v>N</v>
          </cell>
        </row>
        <row r="2519">
          <cell r="A2519" t="str">
            <v>24-27-c-04</v>
          </cell>
          <cell r="B2519" t="str">
            <v>Providing and installing  PVC tees BSS Class 'D'workingpressure : 6" i/d</v>
          </cell>
          <cell r="C2519" t="str">
            <v>Each</v>
          </cell>
          <cell r="D2519" t="str">
            <v>460.35</v>
          </cell>
          <cell r="E2519" t="str">
            <v>1,690.06</v>
          </cell>
          <cell r="F2519" t="str">
            <v>Each</v>
          </cell>
          <cell r="G2519" t="str">
            <v>460.35</v>
          </cell>
          <cell r="H2519">
            <v>1690.06</v>
          </cell>
          <cell r="I2519">
            <v>0</v>
          </cell>
          <cell r="J2519">
            <v>0</v>
          </cell>
          <cell r="K2519">
            <v>0</v>
          </cell>
          <cell r="L2519">
            <v>0</v>
          </cell>
          <cell r="M2519">
            <v>0</v>
          </cell>
          <cell r="N2519">
            <v>0</v>
          </cell>
          <cell r="O2519">
            <v>0</v>
          </cell>
          <cell r="P2519">
            <v>0</v>
          </cell>
          <cell r="Q2519">
            <v>0</v>
          </cell>
          <cell r="R2519">
            <v>0</v>
          </cell>
          <cell r="S2519">
            <v>0</v>
          </cell>
          <cell r="T2519">
            <v>0</v>
          </cell>
          <cell r="U2519">
            <v>0</v>
          </cell>
          <cell r="V2519">
            <v>0</v>
          </cell>
          <cell r="W2519">
            <v>0</v>
          </cell>
          <cell r="X2519">
            <v>0</v>
          </cell>
          <cell r="Y2519">
            <v>0</v>
          </cell>
          <cell r="Z2519">
            <v>0</v>
          </cell>
          <cell r="AA2519">
            <v>0</v>
          </cell>
          <cell r="AB2519">
            <v>0</v>
          </cell>
          <cell r="AC2519">
            <v>0</v>
          </cell>
          <cell r="AD2519">
            <v>0</v>
          </cell>
          <cell r="AE2519">
            <v>0</v>
          </cell>
          <cell r="AF2519">
            <v>0</v>
          </cell>
          <cell r="AG2519">
            <v>0</v>
          </cell>
          <cell r="AH2519">
            <v>0</v>
          </cell>
          <cell r="AI2519">
            <v>0</v>
          </cell>
          <cell r="AJ2519" t="str">
            <v>N</v>
          </cell>
        </row>
        <row r="2520">
          <cell r="A2520" t="str">
            <v>24-27-c-05</v>
          </cell>
          <cell r="B2520" t="str">
            <v>Providing and installing  PVC tees BSS Class 'D'workingpressure : 8" i/d</v>
          </cell>
          <cell r="C2520" t="str">
            <v>Each</v>
          </cell>
          <cell r="D2520" t="str">
            <v>680.06</v>
          </cell>
          <cell r="E2520" t="str">
            <v>5,471.66</v>
          </cell>
          <cell r="F2520" t="str">
            <v>Each</v>
          </cell>
          <cell r="G2520" t="str">
            <v>680.06</v>
          </cell>
          <cell r="H2520">
            <v>5471.66</v>
          </cell>
          <cell r="I2520">
            <v>0</v>
          </cell>
          <cell r="J2520">
            <v>0</v>
          </cell>
          <cell r="K2520">
            <v>0</v>
          </cell>
          <cell r="L2520">
            <v>0</v>
          </cell>
          <cell r="M2520">
            <v>0</v>
          </cell>
          <cell r="N2520">
            <v>0</v>
          </cell>
          <cell r="O2520">
            <v>0</v>
          </cell>
          <cell r="P2520">
            <v>0</v>
          </cell>
          <cell r="Q2520">
            <v>0</v>
          </cell>
          <cell r="R2520">
            <v>0</v>
          </cell>
          <cell r="S2520">
            <v>0</v>
          </cell>
          <cell r="T2520">
            <v>0</v>
          </cell>
          <cell r="U2520">
            <v>0</v>
          </cell>
          <cell r="V2520">
            <v>0</v>
          </cell>
          <cell r="W2520">
            <v>0</v>
          </cell>
          <cell r="X2520">
            <v>0</v>
          </cell>
          <cell r="Y2520">
            <v>0</v>
          </cell>
          <cell r="Z2520">
            <v>0</v>
          </cell>
          <cell r="AA2520">
            <v>0</v>
          </cell>
          <cell r="AB2520">
            <v>0</v>
          </cell>
          <cell r="AC2520">
            <v>0</v>
          </cell>
          <cell r="AD2520">
            <v>0</v>
          </cell>
          <cell r="AE2520">
            <v>0</v>
          </cell>
          <cell r="AF2520">
            <v>0</v>
          </cell>
          <cell r="AG2520">
            <v>0</v>
          </cell>
          <cell r="AH2520">
            <v>0</v>
          </cell>
          <cell r="AI2520">
            <v>0</v>
          </cell>
          <cell r="AJ2520" t="str">
            <v>N</v>
          </cell>
        </row>
        <row r="2521">
          <cell r="A2521" t="str">
            <v>24-27-c-06</v>
          </cell>
          <cell r="B2521" t="str">
            <v>Providing and installing  PVC tees BSS Class 'D'workingpressure : 10" i/d</v>
          </cell>
          <cell r="C2521" t="str">
            <v>Each</v>
          </cell>
          <cell r="D2521" t="str">
            <v>784.69</v>
          </cell>
          <cell r="E2521" t="str">
            <v>8,770.69</v>
          </cell>
          <cell r="F2521" t="str">
            <v>Each</v>
          </cell>
          <cell r="G2521" t="str">
            <v>784.69</v>
          </cell>
          <cell r="H2521">
            <v>8770.69</v>
          </cell>
          <cell r="I2521">
            <v>0</v>
          </cell>
          <cell r="J2521">
            <v>0</v>
          </cell>
          <cell r="K2521">
            <v>0</v>
          </cell>
          <cell r="L2521">
            <v>0</v>
          </cell>
          <cell r="M2521">
            <v>0</v>
          </cell>
          <cell r="N2521">
            <v>0</v>
          </cell>
          <cell r="O2521">
            <v>0</v>
          </cell>
          <cell r="P2521">
            <v>0</v>
          </cell>
          <cell r="Q2521">
            <v>0</v>
          </cell>
          <cell r="R2521">
            <v>0</v>
          </cell>
          <cell r="S2521">
            <v>0</v>
          </cell>
          <cell r="T2521">
            <v>0</v>
          </cell>
          <cell r="U2521">
            <v>0</v>
          </cell>
          <cell r="V2521">
            <v>0</v>
          </cell>
          <cell r="W2521">
            <v>0</v>
          </cell>
          <cell r="X2521">
            <v>0</v>
          </cell>
          <cell r="Y2521">
            <v>0</v>
          </cell>
          <cell r="Z2521">
            <v>0</v>
          </cell>
          <cell r="AA2521">
            <v>0</v>
          </cell>
          <cell r="AB2521">
            <v>0</v>
          </cell>
          <cell r="AC2521">
            <v>0</v>
          </cell>
          <cell r="AD2521">
            <v>0</v>
          </cell>
          <cell r="AE2521">
            <v>0</v>
          </cell>
          <cell r="AF2521">
            <v>0</v>
          </cell>
          <cell r="AG2521">
            <v>0</v>
          </cell>
          <cell r="AH2521">
            <v>0</v>
          </cell>
          <cell r="AI2521">
            <v>0</v>
          </cell>
          <cell r="AJ2521" t="str">
            <v>N</v>
          </cell>
        </row>
        <row r="2522">
          <cell r="A2522" t="str">
            <v>24-27-c-07</v>
          </cell>
          <cell r="B2522" t="str">
            <v>Providing and installing  PVC tees BSS Class 'D'workingpressure : 12" i/d</v>
          </cell>
          <cell r="C2522" t="str">
            <v>Each</v>
          </cell>
          <cell r="D2522" t="str">
            <v>941.63</v>
          </cell>
          <cell r="E2522" t="str">
            <v>10,125.53</v>
          </cell>
          <cell r="F2522" t="str">
            <v>Each</v>
          </cell>
          <cell r="G2522" t="str">
            <v>941.63</v>
          </cell>
          <cell r="H2522">
            <v>10125.530000000001</v>
          </cell>
          <cell r="I2522">
            <v>0</v>
          </cell>
          <cell r="J2522">
            <v>0</v>
          </cell>
          <cell r="K2522">
            <v>0</v>
          </cell>
          <cell r="L2522">
            <v>0</v>
          </cell>
          <cell r="M2522">
            <v>0</v>
          </cell>
          <cell r="N2522">
            <v>0</v>
          </cell>
          <cell r="O2522">
            <v>0</v>
          </cell>
          <cell r="P2522">
            <v>0</v>
          </cell>
          <cell r="Q2522">
            <v>0</v>
          </cell>
          <cell r="R2522">
            <v>0</v>
          </cell>
          <cell r="S2522">
            <v>0</v>
          </cell>
          <cell r="T2522">
            <v>0</v>
          </cell>
          <cell r="U2522">
            <v>0</v>
          </cell>
          <cell r="V2522">
            <v>0</v>
          </cell>
          <cell r="W2522">
            <v>0</v>
          </cell>
          <cell r="X2522">
            <v>0</v>
          </cell>
          <cell r="Y2522">
            <v>0</v>
          </cell>
          <cell r="Z2522">
            <v>0</v>
          </cell>
          <cell r="AA2522">
            <v>0</v>
          </cell>
          <cell r="AB2522">
            <v>0</v>
          </cell>
          <cell r="AC2522">
            <v>0</v>
          </cell>
          <cell r="AD2522">
            <v>0</v>
          </cell>
          <cell r="AE2522">
            <v>0</v>
          </cell>
          <cell r="AF2522">
            <v>0</v>
          </cell>
          <cell r="AG2522">
            <v>0</v>
          </cell>
          <cell r="AH2522">
            <v>0</v>
          </cell>
          <cell r="AI2522">
            <v>0</v>
          </cell>
          <cell r="AJ2522" t="str">
            <v>N</v>
          </cell>
        </row>
        <row r="2523">
          <cell r="A2523" t="str">
            <v>24-28-a-01</v>
          </cell>
          <cell r="B2523" t="str">
            <v>Providing and installing  PVC sockets BSS ClassB'working pressure : 2" i/d</v>
          </cell>
          <cell r="C2523" t="str">
            <v>Each</v>
          </cell>
          <cell r="D2523" t="str">
            <v>70.06</v>
          </cell>
          <cell r="E2523" t="str">
            <v>171.58</v>
          </cell>
          <cell r="F2523" t="str">
            <v>Each</v>
          </cell>
          <cell r="G2523" t="str">
            <v>70.06</v>
          </cell>
          <cell r="H2523">
            <v>171.58</v>
          </cell>
          <cell r="I2523">
            <v>0</v>
          </cell>
          <cell r="J2523">
            <v>0</v>
          </cell>
          <cell r="K2523">
            <v>0</v>
          </cell>
          <cell r="L2523">
            <v>0</v>
          </cell>
          <cell r="M2523">
            <v>0</v>
          </cell>
          <cell r="N2523">
            <v>0</v>
          </cell>
          <cell r="O2523">
            <v>0</v>
          </cell>
          <cell r="P2523">
            <v>0</v>
          </cell>
          <cell r="Q2523">
            <v>0</v>
          </cell>
          <cell r="R2523">
            <v>0</v>
          </cell>
          <cell r="S2523">
            <v>0</v>
          </cell>
          <cell r="T2523">
            <v>0</v>
          </cell>
          <cell r="U2523">
            <v>0</v>
          </cell>
          <cell r="V2523">
            <v>0</v>
          </cell>
          <cell r="W2523">
            <v>0</v>
          </cell>
          <cell r="X2523">
            <v>0</v>
          </cell>
          <cell r="Y2523">
            <v>0</v>
          </cell>
          <cell r="Z2523">
            <v>0</v>
          </cell>
          <cell r="AA2523">
            <v>0</v>
          </cell>
          <cell r="AB2523">
            <v>0</v>
          </cell>
          <cell r="AC2523">
            <v>0</v>
          </cell>
          <cell r="AD2523">
            <v>0</v>
          </cell>
          <cell r="AE2523">
            <v>0</v>
          </cell>
          <cell r="AF2523">
            <v>0</v>
          </cell>
          <cell r="AG2523">
            <v>0</v>
          </cell>
          <cell r="AH2523">
            <v>0</v>
          </cell>
          <cell r="AI2523">
            <v>0</v>
          </cell>
          <cell r="AJ2523" t="str">
            <v>N</v>
          </cell>
        </row>
        <row r="2524">
          <cell r="A2524" t="str">
            <v>24-28-a-02</v>
          </cell>
          <cell r="B2524" t="str">
            <v>Providing and installing  PVC sockets BSS ClassB'working pressure : 3" i/d</v>
          </cell>
          <cell r="C2524" t="str">
            <v>Each</v>
          </cell>
          <cell r="D2524" t="str">
            <v>73.24</v>
          </cell>
          <cell r="E2524" t="str">
            <v>273.25</v>
          </cell>
          <cell r="F2524" t="str">
            <v>Each</v>
          </cell>
          <cell r="G2524" t="str">
            <v>73.24</v>
          </cell>
          <cell r="H2524">
            <v>273.25</v>
          </cell>
          <cell r="I2524">
            <v>0</v>
          </cell>
          <cell r="J2524">
            <v>0</v>
          </cell>
          <cell r="K2524">
            <v>0</v>
          </cell>
          <cell r="L2524">
            <v>0</v>
          </cell>
          <cell r="M2524">
            <v>0</v>
          </cell>
          <cell r="N2524">
            <v>0</v>
          </cell>
          <cell r="O2524">
            <v>0</v>
          </cell>
          <cell r="P2524">
            <v>0</v>
          </cell>
          <cell r="Q2524">
            <v>0</v>
          </cell>
          <cell r="R2524">
            <v>0</v>
          </cell>
          <cell r="S2524">
            <v>0</v>
          </cell>
          <cell r="T2524">
            <v>0</v>
          </cell>
          <cell r="U2524">
            <v>0</v>
          </cell>
          <cell r="V2524">
            <v>0</v>
          </cell>
          <cell r="W2524">
            <v>0</v>
          </cell>
          <cell r="X2524">
            <v>0</v>
          </cell>
          <cell r="Y2524">
            <v>0</v>
          </cell>
          <cell r="Z2524">
            <v>0</v>
          </cell>
          <cell r="AA2524">
            <v>0</v>
          </cell>
          <cell r="AB2524">
            <v>0</v>
          </cell>
          <cell r="AC2524">
            <v>0</v>
          </cell>
          <cell r="AD2524">
            <v>0</v>
          </cell>
          <cell r="AE2524">
            <v>0</v>
          </cell>
          <cell r="AF2524">
            <v>0</v>
          </cell>
          <cell r="AG2524">
            <v>0</v>
          </cell>
          <cell r="AH2524">
            <v>0</v>
          </cell>
          <cell r="AI2524">
            <v>0</v>
          </cell>
          <cell r="AJ2524" t="str">
            <v>N</v>
          </cell>
        </row>
        <row r="2525">
          <cell r="A2525" t="str">
            <v>24-28-a-03</v>
          </cell>
          <cell r="B2525" t="str">
            <v>Providing and installing  PVC sockets BSS ClassB'working pressure : 4" i/d</v>
          </cell>
          <cell r="C2525" t="str">
            <v>Each</v>
          </cell>
          <cell r="D2525" t="str">
            <v>104.63</v>
          </cell>
          <cell r="E2525" t="str">
            <v>395.49</v>
          </cell>
          <cell r="F2525" t="str">
            <v>Each</v>
          </cell>
          <cell r="G2525" t="str">
            <v>104.63</v>
          </cell>
          <cell r="H2525">
            <v>395.49</v>
          </cell>
          <cell r="I2525">
            <v>0</v>
          </cell>
          <cell r="J2525">
            <v>0</v>
          </cell>
          <cell r="K2525">
            <v>0</v>
          </cell>
          <cell r="L2525">
            <v>0</v>
          </cell>
          <cell r="M2525">
            <v>0</v>
          </cell>
          <cell r="N2525">
            <v>0</v>
          </cell>
          <cell r="O2525">
            <v>0</v>
          </cell>
          <cell r="P2525">
            <v>0</v>
          </cell>
          <cell r="Q2525">
            <v>0</v>
          </cell>
          <cell r="R2525">
            <v>0</v>
          </cell>
          <cell r="S2525">
            <v>0</v>
          </cell>
          <cell r="T2525">
            <v>0</v>
          </cell>
          <cell r="U2525">
            <v>0</v>
          </cell>
          <cell r="V2525">
            <v>0</v>
          </cell>
          <cell r="W2525">
            <v>0</v>
          </cell>
          <cell r="X2525">
            <v>0</v>
          </cell>
          <cell r="Y2525">
            <v>0</v>
          </cell>
          <cell r="Z2525">
            <v>0</v>
          </cell>
          <cell r="AA2525">
            <v>0</v>
          </cell>
          <cell r="AB2525">
            <v>0</v>
          </cell>
          <cell r="AC2525">
            <v>0</v>
          </cell>
          <cell r="AD2525">
            <v>0</v>
          </cell>
          <cell r="AE2525">
            <v>0</v>
          </cell>
          <cell r="AF2525">
            <v>0</v>
          </cell>
          <cell r="AG2525">
            <v>0</v>
          </cell>
          <cell r="AH2525">
            <v>0</v>
          </cell>
          <cell r="AI2525">
            <v>0</v>
          </cell>
          <cell r="AJ2525" t="str">
            <v>N</v>
          </cell>
        </row>
        <row r="2526">
          <cell r="A2526" t="str">
            <v>24-28-a-04</v>
          </cell>
          <cell r="B2526" t="str">
            <v>Providing and installing  PVC sockets BSS ClassB'working pressure : 6" i/d</v>
          </cell>
          <cell r="C2526" t="str">
            <v>Each</v>
          </cell>
          <cell r="D2526" t="str">
            <v>781.33</v>
          </cell>
          <cell r="E2526" t="str">
            <v>2,080.39</v>
          </cell>
          <cell r="F2526" t="str">
            <v>Each</v>
          </cell>
          <cell r="G2526" t="str">
            <v>781.33</v>
          </cell>
          <cell r="H2526">
            <v>2080.39</v>
          </cell>
          <cell r="I2526">
            <v>0</v>
          </cell>
          <cell r="J2526">
            <v>0</v>
          </cell>
          <cell r="K2526">
            <v>0</v>
          </cell>
          <cell r="L2526">
            <v>0</v>
          </cell>
          <cell r="M2526">
            <v>0</v>
          </cell>
          <cell r="N2526">
            <v>0</v>
          </cell>
          <cell r="O2526">
            <v>0</v>
          </cell>
          <cell r="P2526">
            <v>0</v>
          </cell>
          <cell r="Q2526">
            <v>0</v>
          </cell>
          <cell r="R2526">
            <v>0</v>
          </cell>
          <cell r="S2526">
            <v>0</v>
          </cell>
          <cell r="T2526">
            <v>0</v>
          </cell>
          <cell r="U2526">
            <v>0</v>
          </cell>
          <cell r="V2526">
            <v>0</v>
          </cell>
          <cell r="W2526">
            <v>0</v>
          </cell>
          <cell r="X2526">
            <v>0</v>
          </cell>
          <cell r="Y2526">
            <v>0</v>
          </cell>
          <cell r="Z2526">
            <v>0</v>
          </cell>
          <cell r="AA2526">
            <v>0</v>
          </cell>
          <cell r="AB2526">
            <v>0</v>
          </cell>
          <cell r="AC2526">
            <v>0</v>
          </cell>
          <cell r="AD2526">
            <v>0</v>
          </cell>
          <cell r="AE2526">
            <v>0</v>
          </cell>
          <cell r="AF2526">
            <v>0</v>
          </cell>
          <cell r="AG2526">
            <v>0</v>
          </cell>
          <cell r="AH2526">
            <v>0</v>
          </cell>
          <cell r="AI2526">
            <v>0</v>
          </cell>
          <cell r="AJ2526" t="str">
            <v>N</v>
          </cell>
        </row>
        <row r="2527">
          <cell r="A2527" t="str">
            <v>24-28-a-05</v>
          </cell>
          <cell r="B2527" t="str">
            <v>Providing and installing  PVC sockets BSS ClassB'working pressure : 8" i/d</v>
          </cell>
          <cell r="C2527" t="str">
            <v>Each</v>
          </cell>
          <cell r="D2527" t="str">
            <v>209.25</v>
          </cell>
          <cell r="E2527" t="str">
            <v>1,433.77</v>
          </cell>
          <cell r="F2527" t="str">
            <v>Each</v>
          </cell>
          <cell r="G2527" t="str">
            <v>209.25</v>
          </cell>
          <cell r="H2527">
            <v>1433.77</v>
          </cell>
          <cell r="I2527">
            <v>0</v>
          </cell>
          <cell r="J2527">
            <v>0</v>
          </cell>
          <cell r="K2527">
            <v>0</v>
          </cell>
          <cell r="L2527">
            <v>0</v>
          </cell>
          <cell r="M2527">
            <v>0</v>
          </cell>
          <cell r="N2527">
            <v>0</v>
          </cell>
          <cell r="O2527">
            <v>0</v>
          </cell>
          <cell r="P2527">
            <v>0</v>
          </cell>
          <cell r="Q2527">
            <v>0</v>
          </cell>
          <cell r="R2527">
            <v>0</v>
          </cell>
          <cell r="S2527">
            <v>0</v>
          </cell>
          <cell r="T2527">
            <v>0</v>
          </cell>
          <cell r="U2527">
            <v>0</v>
          </cell>
          <cell r="V2527">
            <v>0</v>
          </cell>
          <cell r="W2527">
            <v>0</v>
          </cell>
          <cell r="X2527">
            <v>0</v>
          </cell>
          <cell r="Y2527">
            <v>0</v>
          </cell>
          <cell r="Z2527">
            <v>0</v>
          </cell>
          <cell r="AA2527">
            <v>0</v>
          </cell>
          <cell r="AB2527">
            <v>0</v>
          </cell>
          <cell r="AC2527">
            <v>0</v>
          </cell>
          <cell r="AD2527">
            <v>0</v>
          </cell>
          <cell r="AE2527">
            <v>0</v>
          </cell>
          <cell r="AF2527">
            <v>0</v>
          </cell>
          <cell r="AG2527">
            <v>0</v>
          </cell>
          <cell r="AH2527">
            <v>0</v>
          </cell>
          <cell r="AI2527">
            <v>0</v>
          </cell>
          <cell r="AJ2527" t="str">
            <v>N</v>
          </cell>
        </row>
        <row r="2528">
          <cell r="A2528" t="str">
            <v>24-28-a-06</v>
          </cell>
          <cell r="B2528" t="str">
            <v>Providing and installing  PVC sockets BSS ClassB'working pressure : 10" i/d</v>
          </cell>
          <cell r="C2528" t="str">
            <v>Each</v>
          </cell>
          <cell r="D2528" t="str">
            <v>261.36</v>
          </cell>
          <cell r="E2528" t="str">
            <v>1,858.56</v>
          </cell>
          <cell r="F2528" t="str">
            <v>Each</v>
          </cell>
          <cell r="G2528" t="str">
            <v>261.36</v>
          </cell>
          <cell r="H2528">
            <v>1858.56</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0</v>
          </cell>
          <cell r="W2528">
            <v>0</v>
          </cell>
          <cell r="X2528">
            <v>0</v>
          </cell>
          <cell r="Y2528">
            <v>0</v>
          </cell>
          <cell r="Z2528">
            <v>0</v>
          </cell>
          <cell r="AA2528">
            <v>0</v>
          </cell>
          <cell r="AB2528">
            <v>0</v>
          </cell>
          <cell r="AC2528">
            <v>0</v>
          </cell>
          <cell r="AD2528">
            <v>0</v>
          </cell>
          <cell r="AE2528">
            <v>0</v>
          </cell>
          <cell r="AF2528">
            <v>0</v>
          </cell>
          <cell r="AG2528">
            <v>0</v>
          </cell>
          <cell r="AH2528">
            <v>0</v>
          </cell>
          <cell r="AI2528">
            <v>0</v>
          </cell>
          <cell r="AJ2528" t="str">
            <v>N</v>
          </cell>
        </row>
        <row r="2529">
          <cell r="A2529" t="str">
            <v>24-28-a-07</v>
          </cell>
          <cell r="B2529" t="str">
            <v>Providing and installing  PVC sockets BSS ClassB'working pressure : 12" i/d</v>
          </cell>
          <cell r="C2529" t="str">
            <v>Each</v>
          </cell>
          <cell r="D2529" t="str">
            <v>313.88</v>
          </cell>
          <cell r="E2529" t="str">
            <v>2,310.38</v>
          </cell>
          <cell r="F2529" t="str">
            <v>Each</v>
          </cell>
          <cell r="G2529" t="str">
            <v>313.88</v>
          </cell>
          <cell r="H2529">
            <v>2310.38</v>
          </cell>
          <cell r="I2529">
            <v>0</v>
          </cell>
          <cell r="J2529">
            <v>0</v>
          </cell>
          <cell r="K2529">
            <v>0</v>
          </cell>
          <cell r="L2529">
            <v>0</v>
          </cell>
          <cell r="M2529">
            <v>0</v>
          </cell>
          <cell r="N2529">
            <v>0</v>
          </cell>
          <cell r="O2529">
            <v>0</v>
          </cell>
          <cell r="P2529">
            <v>0</v>
          </cell>
          <cell r="Q2529">
            <v>0</v>
          </cell>
          <cell r="R2529">
            <v>0</v>
          </cell>
          <cell r="S2529">
            <v>0</v>
          </cell>
          <cell r="T2529">
            <v>0</v>
          </cell>
          <cell r="U2529">
            <v>0</v>
          </cell>
          <cell r="V2529">
            <v>0</v>
          </cell>
          <cell r="W2529">
            <v>0</v>
          </cell>
          <cell r="X2529">
            <v>0</v>
          </cell>
          <cell r="Y2529">
            <v>0</v>
          </cell>
          <cell r="Z2529">
            <v>0</v>
          </cell>
          <cell r="AA2529">
            <v>0</v>
          </cell>
          <cell r="AB2529">
            <v>0</v>
          </cell>
          <cell r="AC2529">
            <v>0</v>
          </cell>
          <cell r="AD2529">
            <v>0</v>
          </cell>
          <cell r="AE2529">
            <v>0</v>
          </cell>
          <cell r="AF2529">
            <v>0</v>
          </cell>
          <cell r="AG2529">
            <v>0</v>
          </cell>
          <cell r="AH2529">
            <v>0</v>
          </cell>
          <cell r="AI2529">
            <v>0</v>
          </cell>
          <cell r="AJ2529" t="str">
            <v>N</v>
          </cell>
        </row>
        <row r="2530">
          <cell r="A2530" t="str">
            <v>24-28-b-01</v>
          </cell>
          <cell r="B2530" t="str">
            <v>Providing and installing  PVC sockets BSS ClassC'working pressure : 2" i/d</v>
          </cell>
          <cell r="C2530" t="str">
            <v>Each</v>
          </cell>
          <cell r="D2530" t="str">
            <v>70.06</v>
          </cell>
          <cell r="E2530" t="str">
            <v>134.48</v>
          </cell>
          <cell r="F2530" t="str">
            <v>Each</v>
          </cell>
          <cell r="G2530" t="str">
            <v>70.06</v>
          </cell>
          <cell r="H2530">
            <v>134.47999999999999</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cell r="AF2530">
            <v>0</v>
          </cell>
          <cell r="AG2530">
            <v>0</v>
          </cell>
          <cell r="AH2530">
            <v>0</v>
          </cell>
          <cell r="AI2530">
            <v>0</v>
          </cell>
          <cell r="AJ2530" t="str">
            <v>N</v>
          </cell>
        </row>
        <row r="2531">
          <cell r="A2531" t="str">
            <v>24-28-b-02</v>
          </cell>
          <cell r="B2531" t="str">
            <v>Providing and installing  PVC sockets BSS ClassC'working pressure : 3" i/d</v>
          </cell>
          <cell r="C2531" t="str">
            <v>Each</v>
          </cell>
          <cell r="D2531" t="str">
            <v>390.60</v>
          </cell>
          <cell r="E2531" t="str">
            <v>514.92</v>
          </cell>
          <cell r="F2531" t="str">
            <v>Each</v>
          </cell>
          <cell r="G2531" t="str">
            <v>390.60</v>
          </cell>
          <cell r="H2531">
            <v>514.91999999999996</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cell r="AF2531">
            <v>0</v>
          </cell>
          <cell r="AG2531">
            <v>0</v>
          </cell>
          <cell r="AH2531">
            <v>0</v>
          </cell>
          <cell r="AI2531">
            <v>0</v>
          </cell>
          <cell r="AJ2531" t="str">
            <v>N</v>
          </cell>
        </row>
        <row r="2532">
          <cell r="A2532" t="str">
            <v>24-28-b-03</v>
          </cell>
          <cell r="B2532" t="str">
            <v>Providing and installing  PVC sockets BSS ClassC'working pressure : 4" i/d</v>
          </cell>
          <cell r="C2532" t="str">
            <v>Each</v>
          </cell>
          <cell r="D2532" t="str">
            <v>104.63</v>
          </cell>
          <cell r="E2532" t="str">
            <v>255.43</v>
          </cell>
          <cell r="F2532" t="str">
            <v>Each</v>
          </cell>
          <cell r="G2532" t="str">
            <v>104.63</v>
          </cell>
          <cell r="H2532">
            <v>255.43</v>
          </cell>
          <cell r="I2532">
            <v>0</v>
          </cell>
          <cell r="J2532">
            <v>0</v>
          </cell>
          <cell r="K2532">
            <v>0</v>
          </cell>
          <cell r="L2532">
            <v>0</v>
          </cell>
          <cell r="M2532">
            <v>0</v>
          </cell>
          <cell r="N2532">
            <v>0</v>
          </cell>
          <cell r="O2532">
            <v>0</v>
          </cell>
          <cell r="P2532">
            <v>0</v>
          </cell>
          <cell r="Q2532">
            <v>0</v>
          </cell>
          <cell r="R2532">
            <v>0</v>
          </cell>
          <cell r="S2532">
            <v>0</v>
          </cell>
          <cell r="T2532">
            <v>0</v>
          </cell>
          <cell r="U2532">
            <v>0</v>
          </cell>
          <cell r="V2532">
            <v>0</v>
          </cell>
          <cell r="W2532">
            <v>0</v>
          </cell>
          <cell r="X2532">
            <v>0</v>
          </cell>
          <cell r="Y2532">
            <v>0</v>
          </cell>
          <cell r="Z2532">
            <v>0</v>
          </cell>
          <cell r="AA2532">
            <v>0</v>
          </cell>
          <cell r="AB2532">
            <v>0</v>
          </cell>
          <cell r="AC2532">
            <v>0</v>
          </cell>
          <cell r="AD2532">
            <v>0</v>
          </cell>
          <cell r="AE2532">
            <v>0</v>
          </cell>
          <cell r="AF2532">
            <v>0</v>
          </cell>
          <cell r="AG2532">
            <v>0</v>
          </cell>
          <cell r="AH2532">
            <v>0</v>
          </cell>
          <cell r="AI2532">
            <v>0</v>
          </cell>
          <cell r="AJ2532" t="str">
            <v>N</v>
          </cell>
        </row>
        <row r="2533">
          <cell r="A2533" t="str">
            <v>24-28-b-04</v>
          </cell>
          <cell r="B2533" t="str">
            <v>Providing and installing  PVC sockets BSS ClassC'working pressure : 6" i/d</v>
          </cell>
          <cell r="C2533" t="str">
            <v>Each</v>
          </cell>
          <cell r="D2533" t="str">
            <v>146.48</v>
          </cell>
          <cell r="E2533" t="str">
            <v>641.61</v>
          </cell>
          <cell r="F2533" t="str">
            <v>Each</v>
          </cell>
          <cell r="G2533" t="str">
            <v>146.48</v>
          </cell>
          <cell r="H2533">
            <v>641.61</v>
          </cell>
          <cell r="I2533">
            <v>0</v>
          </cell>
          <cell r="J2533">
            <v>0</v>
          </cell>
          <cell r="K2533">
            <v>0</v>
          </cell>
          <cell r="L2533">
            <v>0</v>
          </cell>
          <cell r="M2533">
            <v>0</v>
          </cell>
          <cell r="N2533">
            <v>0</v>
          </cell>
          <cell r="O2533">
            <v>0</v>
          </cell>
          <cell r="P2533">
            <v>0</v>
          </cell>
          <cell r="Q2533">
            <v>0</v>
          </cell>
          <cell r="R2533">
            <v>0</v>
          </cell>
          <cell r="S2533">
            <v>0</v>
          </cell>
          <cell r="T2533">
            <v>0</v>
          </cell>
          <cell r="U2533">
            <v>0</v>
          </cell>
          <cell r="V2533">
            <v>0</v>
          </cell>
          <cell r="W2533">
            <v>0</v>
          </cell>
          <cell r="X2533">
            <v>0</v>
          </cell>
          <cell r="Y2533">
            <v>0</v>
          </cell>
          <cell r="Z2533">
            <v>0</v>
          </cell>
          <cell r="AA2533">
            <v>0</v>
          </cell>
          <cell r="AB2533">
            <v>0</v>
          </cell>
          <cell r="AC2533">
            <v>0</v>
          </cell>
          <cell r="AD2533">
            <v>0</v>
          </cell>
          <cell r="AE2533">
            <v>0</v>
          </cell>
          <cell r="AF2533">
            <v>0</v>
          </cell>
          <cell r="AG2533">
            <v>0</v>
          </cell>
          <cell r="AH2533">
            <v>0</v>
          </cell>
          <cell r="AI2533">
            <v>0</v>
          </cell>
          <cell r="AJ2533" t="str">
            <v>N</v>
          </cell>
        </row>
        <row r="2534">
          <cell r="A2534" t="str">
            <v>24-28-b-05</v>
          </cell>
          <cell r="B2534" t="str">
            <v>Providing and installing  PVC sockets BSS ClassC'working pressure : 8" i/d</v>
          </cell>
          <cell r="C2534" t="str">
            <v>Each</v>
          </cell>
          <cell r="D2534" t="str">
            <v>209.25</v>
          </cell>
          <cell r="E2534" t="str">
            <v>1,833.07</v>
          </cell>
          <cell r="F2534" t="str">
            <v>Each</v>
          </cell>
          <cell r="G2534" t="str">
            <v>209.25</v>
          </cell>
          <cell r="H2534">
            <v>1833.07</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cell r="AF2534">
            <v>0</v>
          </cell>
          <cell r="AG2534">
            <v>0</v>
          </cell>
          <cell r="AH2534">
            <v>0</v>
          </cell>
          <cell r="AI2534">
            <v>0</v>
          </cell>
          <cell r="AJ2534" t="str">
            <v>N</v>
          </cell>
        </row>
        <row r="2535">
          <cell r="A2535" t="str">
            <v>24-28-b-06</v>
          </cell>
          <cell r="B2535" t="str">
            <v>Providing and installing  PVC sockets BSS ClassC'working pressure : 10" i/d</v>
          </cell>
          <cell r="C2535" t="str">
            <v>Each</v>
          </cell>
          <cell r="D2535" t="str">
            <v>261.56</v>
          </cell>
          <cell r="E2535" t="str">
            <v>2,457.71</v>
          </cell>
          <cell r="F2535" t="str">
            <v>Each</v>
          </cell>
          <cell r="G2535" t="str">
            <v>261.56</v>
          </cell>
          <cell r="H2535">
            <v>2457.71</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0</v>
          </cell>
          <cell r="X2535">
            <v>0</v>
          </cell>
          <cell r="Y2535">
            <v>0</v>
          </cell>
          <cell r="Z2535">
            <v>0</v>
          </cell>
          <cell r="AA2535">
            <v>0</v>
          </cell>
          <cell r="AB2535">
            <v>0</v>
          </cell>
          <cell r="AC2535">
            <v>0</v>
          </cell>
          <cell r="AD2535">
            <v>0</v>
          </cell>
          <cell r="AE2535">
            <v>0</v>
          </cell>
          <cell r="AF2535">
            <v>0</v>
          </cell>
          <cell r="AG2535">
            <v>0</v>
          </cell>
          <cell r="AH2535">
            <v>0</v>
          </cell>
          <cell r="AI2535">
            <v>0</v>
          </cell>
          <cell r="AJ2535" t="str">
            <v>N</v>
          </cell>
        </row>
        <row r="2536">
          <cell r="A2536" t="str">
            <v>24-28-b-07</v>
          </cell>
          <cell r="B2536" t="str">
            <v>Providing and installing  PVC sockets BSS ClassC'working pressure : 12" i/d</v>
          </cell>
          <cell r="C2536" t="str">
            <v>Each</v>
          </cell>
          <cell r="D2536" t="str">
            <v>313.88</v>
          </cell>
          <cell r="E2536" t="str">
            <v>3,428.42</v>
          </cell>
          <cell r="F2536" t="str">
            <v>Each</v>
          </cell>
          <cell r="G2536" t="str">
            <v>313.88</v>
          </cell>
          <cell r="H2536">
            <v>3428.42</v>
          </cell>
          <cell r="I2536">
            <v>0</v>
          </cell>
          <cell r="J2536">
            <v>0</v>
          </cell>
          <cell r="K2536">
            <v>0</v>
          </cell>
          <cell r="L2536">
            <v>0</v>
          </cell>
          <cell r="M2536">
            <v>0</v>
          </cell>
          <cell r="N2536">
            <v>0</v>
          </cell>
          <cell r="O2536">
            <v>0</v>
          </cell>
          <cell r="P2536">
            <v>0</v>
          </cell>
          <cell r="Q2536">
            <v>0</v>
          </cell>
          <cell r="R2536">
            <v>0</v>
          </cell>
          <cell r="S2536">
            <v>0</v>
          </cell>
          <cell r="T2536">
            <v>0</v>
          </cell>
          <cell r="U2536">
            <v>0</v>
          </cell>
          <cell r="V2536">
            <v>0</v>
          </cell>
          <cell r="W2536">
            <v>0</v>
          </cell>
          <cell r="X2536">
            <v>0</v>
          </cell>
          <cell r="Y2536">
            <v>0</v>
          </cell>
          <cell r="Z2536">
            <v>0</v>
          </cell>
          <cell r="AA2536">
            <v>0</v>
          </cell>
          <cell r="AB2536">
            <v>0</v>
          </cell>
          <cell r="AC2536">
            <v>0</v>
          </cell>
          <cell r="AD2536">
            <v>0</v>
          </cell>
          <cell r="AE2536">
            <v>0</v>
          </cell>
          <cell r="AF2536">
            <v>0</v>
          </cell>
          <cell r="AG2536">
            <v>0</v>
          </cell>
          <cell r="AH2536">
            <v>0</v>
          </cell>
          <cell r="AI2536">
            <v>0</v>
          </cell>
          <cell r="AJ2536" t="str">
            <v>N</v>
          </cell>
        </row>
        <row r="2537">
          <cell r="A2537" t="str">
            <v>24-28-c-01</v>
          </cell>
          <cell r="B2537" t="str">
            <v>Providing and installing  PVC sockets BSS ClassD'working pressure : 2" i/d</v>
          </cell>
          <cell r="C2537" t="str">
            <v>Each</v>
          </cell>
          <cell r="D2537" t="str">
            <v>70.06</v>
          </cell>
          <cell r="E2537" t="str">
            <v>134.48</v>
          </cell>
          <cell r="F2537" t="str">
            <v>Each</v>
          </cell>
          <cell r="G2537" t="str">
            <v>70.06</v>
          </cell>
          <cell r="H2537">
            <v>134.47999999999999</v>
          </cell>
          <cell r="I2537">
            <v>0</v>
          </cell>
          <cell r="J2537">
            <v>0</v>
          </cell>
          <cell r="K2537">
            <v>0</v>
          </cell>
          <cell r="L2537">
            <v>0</v>
          </cell>
          <cell r="M2537">
            <v>0</v>
          </cell>
          <cell r="N2537">
            <v>0</v>
          </cell>
          <cell r="O2537">
            <v>0</v>
          </cell>
          <cell r="P2537">
            <v>0</v>
          </cell>
          <cell r="Q2537">
            <v>0</v>
          </cell>
          <cell r="R2537">
            <v>0</v>
          </cell>
          <cell r="S2537">
            <v>0</v>
          </cell>
          <cell r="T2537">
            <v>0</v>
          </cell>
          <cell r="U2537">
            <v>0</v>
          </cell>
          <cell r="V2537">
            <v>0</v>
          </cell>
          <cell r="W2537">
            <v>0</v>
          </cell>
          <cell r="X2537">
            <v>0</v>
          </cell>
          <cell r="Y2537">
            <v>0</v>
          </cell>
          <cell r="Z2537">
            <v>0</v>
          </cell>
          <cell r="AA2537">
            <v>0</v>
          </cell>
          <cell r="AB2537">
            <v>0</v>
          </cell>
          <cell r="AC2537">
            <v>0</v>
          </cell>
          <cell r="AD2537">
            <v>0</v>
          </cell>
          <cell r="AE2537">
            <v>0</v>
          </cell>
          <cell r="AF2537">
            <v>0</v>
          </cell>
          <cell r="AG2537">
            <v>0</v>
          </cell>
          <cell r="AH2537">
            <v>0</v>
          </cell>
          <cell r="AI2537">
            <v>0</v>
          </cell>
          <cell r="AJ2537" t="str">
            <v>N</v>
          </cell>
        </row>
        <row r="2538">
          <cell r="A2538" t="str">
            <v>24-28-c-02</v>
          </cell>
          <cell r="B2538" t="str">
            <v>Providing and installing  PVC sockets BSS ClassD'working pressure : 3" i/d</v>
          </cell>
          <cell r="C2538" t="str">
            <v>Each</v>
          </cell>
          <cell r="D2538" t="str">
            <v>73.24</v>
          </cell>
          <cell r="E2538" t="str">
            <v>197.55</v>
          </cell>
          <cell r="F2538" t="str">
            <v>Each</v>
          </cell>
          <cell r="G2538" t="str">
            <v>73.24</v>
          </cell>
          <cell r="H2538">
            <v>197.55</v>
          </cell>
          <cell r="I2538">
            <v>0</v>
          </cell>
          <cell r="J2538">
            <v>0</v>
          </cell>
          <cell r="K2538">
            <v>0</v>
          </cell>
          <cell r="L2538">
            <v>0</v>
          </cell>
          <cell r="M2538">
            <v>0</v>
          </cell>
          <cell r="N2538">
            <v>0</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cell r="AF2538">
            <v>0</v>
          </cell>
          <cell r="AG2538">
            <v>0</v>
          </cell>
          <cell r="AH2538">
            <v>0</v>
          </cell>
          <cell r="AI2538">
            <v>0</v>
          </cell>
          <cell r="AJ2538" t="str">
            <v>N</v>
          </cell>
        </row>
        <row r="2539">
          <cell r="A2539" t="str">
            <v>24-28-c-03</v>
          </cell>
          <cell r="B2539" t="str">
            <v>Providing and installing  PVC sockets BSS ClassD'working pressure : 4" i/d</v>
          </cell>
          <cell r="C2539" t="str">
            <v>Each</v>
          </cell>
          <cell r="D2539" t="str">
            <v>104.63</v>
          </cell>
          <cell r="E2539" t="str">
            <v>255.43</v>
          </cell>
          <cell r="F2539" t="str">
            <v>Each</v>
          </cell>
          <cell r="G2539" t="str">
            <v>104.63</v>
          </cell>
          <cell r="H2539">
            <v>255.43</v>
          </cell>
          <cell r="I2539">
            <v>0</v>
          </cell>
          <cell r="J2539">
            <v>0</v>
          </cell>
          <cell r="K2539">
            <v>0</v>
          </cell>
          <cell r="L2539">
            <v>0</v>
          </cell>
          <cell r="M2539">
            <v>0</v>
          </cell>
          <cell r="N2539">
            <v>0</v>
          </cell>
          <cell r="O2539">
            <v>0</v>
          </cell>
          <cell r="P2539">
            <v>0</v>
          </cell>
          <cell r="Q2539">
            <v>0</v>
          </cell>
          <cell r="R2539">
            <v>0</v>
          </cell>
          <cell r="S2539">
            <v>0</v>
          </cell>
          <cell r="T2539">
            <v>0</v>
          </cell>
          <cell r="U2539">
            <v>0</v>
          </cell>
          <cell r="V2539">
            <v>0</v>
          </cell>
          <cell r="W2539">
            <v>0</v>
          </cell>
          <cell r="X2539">
            <v>0</v>
          </cell>
          <cell r="Y2539">
            <v>0</v>
          </cell>
          <cell r="Z2539">
            <v>0</v>
          </cell>
          <cell r="AA2539">
            <v>0</v>
          </cell>
          <cell r="AB2539">
            <v>0</v>
          </cell>
          <cell r="AC2539">
            <v>0</v>
          </cell>
          <cell r="AD2539">
            <v>0</v>
          </cell>
          <cell r="AE2539">
            <v>0</v>
          </cell>
          <cell r="AF2539">
            <v>0</v>
          </cell>
          <cell r="AG2539">
            <v>0</v>
          </cell>
          <cell r="AH2539">
            <v>0</v>
          </cell>
          <cell r="AI2539">
            <v>0</v>
          </cell>
          <cell r="AJ2539" t="str">
            <v>N</v>
          </cell>
        </row>
        <row r="2540">
          <cell r="A2540" t="str">
            <v>24-28-c-04</v>
          </cell>
          <cell r="B2540" t="str">
            <v>Providing and installing  PVC sockets BSS ClassD'working pressure : 6" i/d</v>
          </cell>
          <cell r="C2540" t="str">
            <v>Each</v>
          </cell>
          <cell r="D2540" t="str">
            <v>146.48</v>
          </cell>
          <cell r="E2540" t="str">
            <v>641.61</v>
          </cell>
          <cell r="F2540" t="str">
            <v>Each</v>
          </cell>
          <cell r="G2540" t="str">
            <v>146.48</v>
          </cell>
          <cell r="H2540">
            <v>641.61</v>
          </cell>
          <cell r="I2540">
            <v>0</v>
          </cell>
          <cell r="J2540">
            <v>0</v>
          </cell>
          <cell r="K2540">
            <v>0</v>
          </cell>
          <cell r="L2540">
            <v>0</v>
          </cell>
          <cell r="M2540">
            <v>0</v>
          </cell>
          <cell r="N2540">
            <v>0</v>
          </cell>
          <cell r="O2540">
            <v>0</v>
          </cell>
          <cell r="P2540">
            <v>0</v>
          </cell>
          <cell r="Q2540">
            <v>0</v>
          </cell>
          <cell r="R2540">
            <v>0</v>
          </cell>
          <cell r="S2540">
            <v>0</v>
          </cell>
          <cell r="T2540">
            <v>0</v>
          </cell>
          <cell r="U2540">
            <v>0</v>
          </cell>
          <cell r="V2540">
            <v>0</v>
          </cell>
          <cell r="W2540">
            <v>0</v>
          </cell>
          <cell r="X2540">
            <v>0</v>
          </cell>
          <cell r="Y2540">
            <v>0</v>
          </cell>
          <cell r="Z2540">
            <v>0</v>
          </cell>
          <cell r="AA2540">
            <v>0</v>
          </cell>
          <cell r="AB2540">
            <v>0</v>
          </cell>
          <cell r="AC2540">
            <v>0</v>
          </cell>
          <cell r="AD2540">
            <v>0</v>
          </cell>
          <cell r="AE2540">
            <v>0</v>
          </cell>
          <cell r="AF2540">
            <v>0</v>
          </cell>
          <cell r="AG2540">
            <v>0</v>
          </cell>
          <cell r="AH2540">
            <v>0</v>
          </cell>
          <cell r="AI2540">
            <v>0</v>
          </cell>
          <cell r="AJ2540" t="str">
            <v>N</v>
          </cell>
        </row>
        <row r="2541">
          <cell r="A2541" t="str">
            <v>24-28-c-05</v>
          </cell>
          <cell r="B2541" t="str">
            <v>Providing and installing  PVC sockets BSS ClassD'working pressure : 8" i/d</v>
          </cell>
          <cell r="C2541" t="str">
            <v>Each</v>
          </cell>
          <cell r="D2541" t="str">
            <v>209.25</v>
          </cell>
          <cell r="E2541" t="str">
            <v>2,139.20</v>
          </cell>
          <cell r="F2541" t="str">
            <v>Each</v>
          </cell>
          <cell r="G2541" t="str">
            <v>209.25</v>
          </cell>
          <cell r="H2541">
            <v>2139.1999999999998</v>
          </cell>
          <cell r="I2541">
            <v>0</v>
          </cell>
          <cell r="J2541">
            <v>0</v>
          </cell>
          <cell r="K2541">
            <v>0</v>
          </cell>
          <cell r="L2541">
            <v>0</v>
          </cell>
          <cell r="M2541">
            <v>0</v>
          </cell>
          <cell r="N2541">
            <v>0</v>
          </cell>
          <cell r="O2541">
            <v>0</v>
          </cell>
          <cell r="P2541">
            <v>0</v>
          </cell>
          <cell r="Q2541">
            <v>0</v>
          </cell>
          <cell r="R2541">
            <v>0</v>
          </cell>
          <cell r="S2541">
            <v>0</v>
          </cell>
          <cell r="T2541">
            <v>0</v>
          </cell>
          <cell r="U2541">
            <v>0</v>
          </cell>
          <cell r="V2541">
            <v>0</v>
          </cell>
          <cell r="W2541">
            <v>0</v>
          </cell>
          <cell r="X2541">
            <v>0</v>
          </cell>
          <cell r="Y2541">
            <v>0</v>
          </cell>
          <cell r="Z2541">
            <v>0</v>
          </cell>
          <cell r="AA2541">
            <v>0</v>
          </cell>
          <cell r="AB2541">
            <v>0</v>
          </cell>
          <cell r="AC2541">
            <v>0</v>
          </cell>
          <cell r="AD2541">
            <v>0</v>
          </cell>
          <cell r="AE2541">
            <v>0</v>
          </cell>
          <cell r="AF2541">
            <v>0</v>
          </cell>
          <cell r="AG2541">
            <v>0</v>
          </cell>
          <cell r="AH2541">
            <v>0</v>
          </cell>
          <cell r="AI2541">
            <v>0</v>
          </cell>
          <cell r="AJ2541" t="str">
            <v>N</v>
          </cell>
        </row>
        <row r="2542">
          <cell r="A2542" t="str">
            <v>24-28-c-06</v>
          </cell>
          <cell r="B2542" t="str">
            <v>Providing and installing  PVC sockets BSS ClassD'working pressure : 10" i/d</v>
          </cell>
          <cell r="C2542" t="str">
            <v>Each</v>
          </cell>
          <cell r="D2542" t="str">
            <v>261.56</v>
          </cell>
          <cell r="E2542" t="str">
            <v>3,030.04</v>
          </cell>
          <cell r="F2542" t="str">
            <v>Each</v>
          </cell>
          <cell r="G2542" t="str">
            <v>261.56</v>
          </cell>
          <cell r="H2542">
            <v>3030.04</v>
          </cell>
          <cell r="I2542">
            <v>0</v>
          </cell>
          <cell r="J2542">
            <v>0</v>
          </cell>
          <cell r="K2542">
            <v>0</v>
          </cell>
          <cell r="L2542">
            <v>0</v>
          </cell>
          <cell r="M2542">
            <v>0</v>
          </cell>
          <cell r="N2542">
            <v>0</v>
          </cell>
          <cell r="O2542">
            <v>0</v>
          </cell>
          <cell r="P2542">
            <v>0</v>
          </cell>
          <cell r="Q2542">
            <v>0</v>
          </cell>
          <cell r="R2542">
            <v>0</v>
          </cell>
          <cell r="S2542">
            <v>0</v>
          </cell>
          <cell r="T2542">
            <v>0</v>
          </cell>
          <cell r="U2542">
            <v>0</v>
          </cell>
          <cell r="V2542">
            <v>0</v>
          </cell>
          <cell r="W2542">
            <v>0</v>
          </cell>
          <cell r="X2542">
            <v>0</v>
          </cell>
          <cell r="Y2542">
            <v>0</v>
          </cell>
          <cell r="Z2542">
            <v>0</v>
          </cell>
          <cell r="AA2542">
            <v>0</v>
          </cell>
          <cell r="AB2542">
            <v>0</v>
          </cell>
          <cell r="AC2542">
            <v>0</v>
          </cell>
          <cell r="AD2542">
            <v>0</v>
          </cell>
          <cell r="AE2542">
            <v>0</v>
          </cell>
          <cell r="AF2542">
            <v>0</v>
          </cell>
          <cell r="AG2542">
            <v>0</v>
          </cell>
          <cell r="AH2542">
            <v>0</v>
          </cell>
          <cell r="AI2542">
            <v>0</v>
          </cell>
          <cell r="AJ2542" t="str">
            <v>N</v>
          </cell>
        </row>
        <row r="2543">
          <cell r="A2543" t="str">
            <v>24-28-c-07</v>
          </cell>
          <cell r="B2543" t="str">
            <v>Providing and installing  PVC sockets BSS ClassD'working pressure : 12" i/d</v>
          </cell>
          <cell r="C2543" t="str">
            <v>Each</v>
          </cell>
          <cell r="D2543" t="str">
            <v>313.88</v>
          </cell>
          <cell r="E2543" t="str">
            <v>3,907.57</v>
          </cell>
          <cell r="F2543" t="str">
            <v>Each</v>
          </cell>
          <cell r="G2543" t="str">
            <v>313.88</v>
          </cell>
          <cell r="H2543">
            <v>3907.57</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cell r="AF2543">
            <v>0</v>
          </cell>
          <cell r="AG2543">
            <v>0</v>
          </cell>
          <cell r="AH2543">
            <v>0</v>
          </cell>
          <cell r="AI2543">
            <v>0</v>
          </cell>
          <cell r="AJ2543" t="str">
            <v>N</v>
          </cell>
        </row>
        <row r="2544">
          <cell r="A2544" t="str">
            <v>24-29-a-01</v>
          </cell>
          <cell r="B2544" t="str">
            <v>Providing and installing  PVC tappered core BSS ClassB'working pressure : 2" i/d</v>
          </cell>
          <cell r="C2544" t="str">
            <v>Each</v>
          </cell>
          <cell r="D2544" t="str">
            <v>143.38</v>
          </cell>
          <cell r="E2544" t="str">
            <v>236.81</v>
          </cell>
          <cell r="F2544" t="str">
            <v>Each</v>
          </cell>
          <cell r="G2544" t="str">
            <v>143.38</v>
          </cell>
          <cell r="H2544">
            <v>236.81</v>
          </cell>
          <cell r="I2544">
            <v>0</v>
          </cell>
          <cell r="J2544">
            <v>0</v>
          </cell>
          <cell r="K2544">
            <v>0</v>
          </cell>
          <cell r="L2544">
            <v>0</v>
          </cell>
          <cell r="M2544">
            <v>0</v>
          </cell>
          <cell r="N2544">
            <v>0</v>
          </cell>
          <cell r="O2544">
            <v>0</v>
          </cell>
          <cell r="P2544">
            <v>0</v>
          </cell>
          <cell r="Q2544">
            <v>0</v>
          </cell>
          <cell r="R2544">
            <v>0</v>
          </cell>
          <cell r="S2544">
            <v>0</v>
          </cell>
          <cell r="T2544">
            <v>0</v>
          </cell>
          <cell r="U2544">
            <v>0</v>
          </cell>
          <cell r="V2544">
            <v>0</v>
          </cell>
          <cell r="W2544">
            <v>0</v>
          </cell>
          <cell r="X2544">
            <v>0</v>
          </cell>
          <cell r="Y2544">
            <v>0</v>
          </cell>
          <cell r="Z2544">
            <v>0</v>
          </cell>
          <cell r="AA2544">
            <v>0</v>
          </cell>
          <cell r="AB2544">
            <v>0</v>
          </cell>
          <cell r="AC2544">
            <v>0</v>
          </cell>
          <cell r="AD2544">
            <v>0</v>
          </cell>
          <cell r="AE2544">
            <v>0</v>
          </cell>
          <cell r="AF2544">
            <v>0</v>
          </cell>
          <cell r="AG2544">
            <v>0</v>
          </cell>
          <cell r="AH2544">
            <v>0</v>
          </cell>
          <cell r="AI2544">
            <v>0</v>
          </cell>
          <cell r="AJ2544" t="str">
            <v>N</v>
          </cell>
        </row>
        <row r="2545">
          <cell r="A2545" t="str">
            <v>24-29-a-02</v>
          </cell>
          <cell r="B2545" t="str">
            <v>Providing and installing  PVC tappered core BSS ClassB'working pressure : 3" i/d</v>
          </cell>
          <cell r="C2545" t="str">
            <v>Each</v>
          </cell>
          <cell r="D2545" t="str">
            <v>156.94</v>
          </cell>
          <cell r="E2545" t="str">
            <v>271.14</v>
          </cell>
          <cell r="F2545" t="str">
            <v>Each</v>
          </cell>
          <cell r="G2545" t="str">
            <v>156.94</v>
          </cell>
          <cell r="H2545">
            <v>271.14</v>
          </cell>
          <cell r="I2545">
            <v>0</v>
          </cell>
          <cell r="J2545">
            <v>0</v>
          </cell>
          <cell r="K2545">
            <v>0</v>
          </cell>
          <cell r="L2545">
            <v>0</v>
          </cell>
          <cell r="M2545">
            <v>0</v>
          </cell>
          <cell r="N2545">
            <v>0</v>
          </cell>
          <cell r="O2545">
            <v>0</v>
          </cell>
          <cell r="P2545">
            <v>0</v>
          </cell>
          <cell r="Q2545">
            <v>0</v>
          </cell>
          <cell r="R2545">
            <v>0</v>
          </cell>
          <cell r="S2545">
            <v>0</v>
          </cell>
          <cell r="T2545">
            <v>0</v>
          </cell>
          <cell r="U2545">
            <v>0</v>
          </cell>
          <cell r="V2545">
            <v>0</v>
          </cell>
          <cell r="W2545">
            <v>0</v>
          </cell>
          <cell r="X2545">
            <v>0</v>
          </cell>
          <cell r="Y2545">
            <v>0</v>
          </cell>
          <cell r="Z2545">
            <v>0</v>
          </cell>
          <cell r="AA2545">
            <v>0</v>
          </cell>
          <cell r="AB2545">
            <v>0</v>
          </cell>
          <cell r="AC2545">
            <v>0</v>
          </cell>
          <cell r="AD2545">
            <v>0</v>
          </cell>
          <cell r="AE2545">
            <v>0</v>
          </cell>
          <cell r="AF2545">
            <v>0</v>
          </cell>
          <cell r="AG2545">
            <v>0</v>
          </cell>
          <cell r="AH2545">
            <v>0</v>
          </cell>
          <cell r="AI2545">
            <v>0</v>
          </cell>
          <cell r="AJ2545" t="str">
            <v>N</v>
          </cell>
        </row>
        <row r="2546">
          <cell r="A2546" t="str">
            <v>24-29-a-03</v>
          </cell>
          <cell r="B2546" t="str">
            <v>Providing and installing  PVC tappered core BSS ClassB'working pressure : 4" i/d</v>
          </cell>
          <cell r="C2546" t="str">
            <v>Each</v>
          </cell>
          <cell r="D2546" t="str">
            <v>209.25</v>
          </cell>
          <cell r="E2546" t="str">
            <v>348.37</v>
          </cell>
          <cell r="F2546" t="str">
            <v>Each</v>
          </cell>
          <cell r="G2546" t="str">
            <v>209.25</v>
          </cell>
          <cell r="H2546">
            <v>348.37</v>
          </cell>
          <cell r="I2546">
            <v>0</v>
          </cell>
          <cell r="J2546">
            <v>0</v>
          </cell>
          <cell r="K2546">
            <v>0</v>
          </cell>
          <cell r="L2546">
            <v>0</v>
          </cell>
          <cell r="M2546">
            <v>0</v>
          </cell>
          <cell r="N2546">
            <v>0</v>
          </cell>
          <cell r="O2546">
            <v>0</v>
          </cell>
          <cell r="P2546">
            <v>0</v>
          </cell>
          <cell r="Q2546">
            <v>0</v>
          </cell>
          <cell r="R2546">
            <v>0</v>
          </cell>
          <cell r="S2546">
            <v>0</v>
          </cell>
          <cell r="T2546">
            <v>0</v>
          </cell>
          <cell r="U2546">
            <v>0</v>
          </cell>
          <cell r="V2546">
            <v>0</v>
          </cell>
          <cell r="W2546">
            <v>0</v>
          </cell>
          <cell r="X2546">
            <v>0</v>
          </cell>
          <cell r="Y2546">
            <v>0</v>
          </cell>
          <cell r="Z2546">
            <v>0</v>
          </cell>
          <cell r="AA2546">
            <v>0</v>
          </cell>
          <cell r="AB2546">
            <v>0</v>
          </cell>
          <cell r="AC2546">
            <v>0</v>
          </cell>
          <cell r="AD2546">
            <v>0</v>
          </cell>
          <cell r="AE2546">
            <v>0</v>
          </cell>
          <cell r="AF2546">
            <v>0</v>
          </cell>
          <cell r="AG2546">
            <v>0</v>
          </cell>
          <cell r="AH2546">
            <v>0</v>
          </cell>
          <cell r="AI2546">
            <v>0</v>
          </cell>
          <cell r="AJ2546" t="str">
            <v>N</v>
          </cell>
        </row>
        <row r="2547">
          <cell r="A2547" t="str">
            <v>24-29-a-04</v>
          </cell>
          <cell r="B2547" t="str">
            <v>Providing and installing  PVC tappered core BSS ClassB'working pressure : 6" i/d</v>
          </cell>
          <cell r="C2547" t="str">
            <v>Each</v>
          </cell>
          <cell r="D2547" t="str">
            <v>303.41</v>
          </cell>
          <cell r="E2547" t="str">
            <v>486.13</v>
          </cell>
          <cell r="F2547" t="str">
            <v>Each</v>
          </cell>
          <cell r="G2547" t="str">
            <v>303.41</v>
          </cell>
          <cell r="H2547">
            <v>486.13</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cell r="AF2547">
            <v>0</v>
          </cell>
          <cell r="AG2547">
            <v>0</v>
          </cell>
          <cell r="AH2547">
            <v>0</v>
          </cell>
          <cell r="AI2547">
            <v>0</v>
          </cell>
          <cell r="AJ2547" t="str">
            <v>N</v>
          </cell>
        </row>
        <row r="2548">
          <cell r="A2548" t="str">
            <v>24-29-a-05</v>
          </cell>
          <cell r="B2548" t="str">
            <v>Providing and installing  PVC tappered core BSS ClassB'working pressure : 8" i/d</v>
          </cell>
          <cell r="C2548" t="str">
            <v>Each</v>
          </cell>
          <cell r="D2548" t="str">
            <v>418.50</v>
          </cell>
          <cell r="E2548" t="str">
            <v>729.95</v>
          </cell>
          <cell r="F2548" t="str">
            <v>Each</v>
          </cell>
          <cell r="G2548" t="str">
            <v>418.50</v>
          </cell>
          <cell r="H2548">
            <v>729.95</v>
          </cell>
          <cell r="I2548">
            <v>0</v>
          </cell>
          <cell r="J2548">
            <v>0</v>
          </cell>
          <cell r="K2548">
            <v>0</v>
          </cell>
          <cell r="L2548">
            <v>0</v>
          </cell>
          <cell r="M2548">
            <v>0</v>
          </cell>
          <cell r="N2548">
            <v>0</v>
          </cell>
          <cell r="O2548">
            <v>0</v>
          </cell>
          <cell r="P2548">
            <v>0</v>
          </cell>
          <cell r="Q2548">
            <v>0</v>
          </cell>
          <cell r="R2548">
            <v>0</v>
          </cell>
          <cell r="S2548">
            <v>0</v>
          </cell>
          <cell r="T2548">
            <v>0</v>
          </cell>
          <cell r="U2548">
            <v>0</v>
          </cell>
          <cell r="V2548">
            <v>0</v>
          </cell>
          <cell r="W2548">
            <v>0</v>
          </cell>
          <cell r="X2548">
            <v>0</v>
          </cell>
          <cell r="Y2548">
            <v>0</v>
          </cell>
          <cell r="Z2548">
            <v>0</v>
          </cell>
          <cell r="AA2548">
            <v>0</v>
          </cell>
          <cell r="AB2548">
            <v>0</v>
          </cell>
          <cell r="AC2548">
            <v>0</v>
          </cell>
          <cell r="AD2548">
            <v>0</v>
          </cell>
          <cell r="AE2548">
            <v>0</v>
          </cell>
          <cell r="AF2548">
            <v>0</v>
          </cell>
          <cell r="AG2548">
            <v>0</v>
          </cell>
          <cell r="AH2548">
            <v>0</v>
          </cell>
          <cell r="AI2548">
            <v>0</v>
          </cell>
          <cell r="AJ2548" t="str">
            <v>N</v>
          </cell>
        </row>
        <row r="2549">
          <cell r="A2549" t="str">
            <v>24-29-a-06</v>
          </cell>
          <cell r="B2549" t="str">
            <v>Providing and installing  PVC tappered core BSS ClassB'working pressure : 10" i/d</v>
          </cell>
          <cell r="C2549" t="str">
            <v>Each</v>
          </cell>
          <cell r="D2549" t="str">
            <v>523.13</v>
          </cell>
          <cell r="E2549" t="str">
            <v>1,042.21</v>
          </cell>
          <cell r="F2549" t="str">
            <v>Each</v>
          </cell>
          <cell r="G2549" t="str">
            <v>523.13</v>
          </cell>
          <cell r="H2549">
            <v>1042.21</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cell r="AF2549">
            <v>0</v>
          </cell>
          <cell r="AG2549">
            <v>0</v>
          </cell>
          <cell r="AH2549">
            <v>0</v>
          </cell>
          <cell r="AI2549">
            <v>0</v>
          </cell>
          <cell r="AJ2549" t="str">
            <v>N</v>
          </cell>
        </row>
        <row r="2550">
          <cell r="A2550" t="str">
            <v>24-29-a-07</v>
          </cell>
          <cell r="B2550" t="str">
            <v>Providing and installing  PVC tappered core BSS ClassB'working pressure : 12" i/d</v>
          </cell>
          <cell r="C2550" t="str">
            <v>Each</v>
          </cell>
          <cell r="D2550" t="str">
            <v>619.07</v>
          </cell>
          <cell r="E2550" t="str">
            <v>1,200.45</v>
          </cell>
          <cell r="F2550" t="str">
            <v>Each</v>
          </cell>
          <cell r="G2550" t="str">
            <v>619.07</v>
          </cell>
          <cell r="H2550">
            <v>1200.45</v>
          </cell>
          <cell r="I2550">
            <v>0</v>
          </cell>
          <cell r="J2550">
            <v>0</v>
          </cell>
          <cell r="K2550">
            <v>0</v>
          </cell>
          <cell r="L2550">
            <v>0</v>
          </cell>
          <cell r="M2550">
            <v>0</v>
          </cell>
          <cell r="N2550">
            <v>0</v>
          </cell>
          <cell r="O2550">
            <v>0</v>
          </cell>
          <cell r="P2550">
            <v>0</v>
          </cell>
          <cell r="Q2550">
            <v>0</v>
          </cell>
          <cell r="R2550">
            <v>0</v>
          </cell>
          <cell r="S2550">
            <v>0</v>
          </cell>
          <cell r="T2550">
            <v>0</v>
          </cell>
          <cell r="U2550">
            <v>0</v>
          </cell>
          <cell r="V2550">
            <v>0</v>
          </cell>
          <cell r="W2550">
            <v>0</v>
          </cell>
          <cell r="X2550">
            <v>0</v>
          </cell>
          <cell r="Y2550">
            <v>0</v>
          </cell>
          <cell r="Z2550">
            <v>0</v>
          </cell>
          <cell r="AA2550">
            <v>0</v>
          </cell>
          <cell r="AB2550">
            <v>0</v>
          </cell>
          <cell r="AC2550">
            <v>0</v>
          </cell>
          <cell r="AD2550">
            <v>0</v>
          </cell>
          <cell r="AE2550">
            <v>0</v>
          </cell>
          <cell r="AF2550">
            <v>0</v>
          </cell>
          <cell r="AG2550">
            <v>0</v>
          </cell>
          <cell r="AH2550">
            <v>0</v>
          </cell>
          <cell r="AI2550">
            <v>0</v>
          </cell>
          <cell r="AJ2550" t="str">
            <v>N</v>
          </cell>
        </row>
        <row r="2551">
          <cell r="A2551" t="str">
            <v>24-29-b-01</v>
          </cell>
          <cell r="B2551" t="str">
            <v>Providing and installing  PVC tappered core BSS ClassC'working pressure : 2" i/d</v>
          </cell>
          <cell r="C2551" t="str">
            <v>Each</v>
          </cell>
          <cell r="D2551" t="str">
            <v>143.38</v>
          </cell>
          <cell r="E2551" t="str">
            <v>247.19</v>
          </cell>
          <cell r="F2551" t="str">
            <v>Each</v>
          </cell>
          <cell r="G2551" t="str">
            <v>143.38</v>
          </cell>
          <cell r="H2551">
            <v>247.19</v>
          </cell>
          <cell r="I2551">
            <v>0</v>
          </cell>
          <cell r="J2551">
            <v>0</v>
          </cell>
          <cell r="K2551">
            <v>0</v>
          </cell>
          <cell r="L2551">
            <v>0</v>
          </cell>
          <cell r="M2551">
            <v>0</v>
          </cell>
          <cell r="N2551">
            <v>0</v>
          </cell>
          <cell r="O2551">
            <v>0</v>
          </cell>
          <cell r="P2551">
            <v>0</v>
          </cell>
          <cell r="Q2551">
            <v>0</v>
          </cell>
          <cell r="R2551">
            <v>0</v>
          </cell>
          <cell r="S2551">
            <v>0</v>
          </cell>
          <cell r="T2551">
            <v>0</v>
          </cell>
          <cell r="U2551">
            <v>0</v>
          </cell>
          <cell r="V2551">
            <v>0</v>
          </cell>
          <cell r="W2551">
            <v>0</v>
          </cell>
          <cell r="X2551">
            <v>0</v>
          </cell>
          <cell r="Y2551">
            <v>0</v>
          </cell>
          <cell r="Z2551">
            <v>0</v>
          </cell>
          <cell r="AA2551">
            <v>0</v>
          </cell>
          <cell r="AB2551">
            <v>0</v>
          </cell>
          <cell r="AC2551">
            <v>0</v>
          </cell>
          <cell r="AD2551">
            <v>0</v>
          </cell>
          <cell r="AE2551">
            <v>0</v>
          </cell>
          <cell r="AF2551">
            <v>0</v>
          </cell>
          <cell r="AG2551">
            <v>0</v>
          </cell>
          <cell r="AH2551">
            <v>0</v>
          </cell>
          <cell r="AI2551">
            <v>0</v>
          </cell>
          <cell r="AJ2551" t="str">
            <v>N</v>
          </cell>
        </row>
        <row r="2552">
          <cell r="A2552" t="str">
            <v>24-29-b-02</v>
          </cell>
          <cell r="B2552" t="str">
            <v>Providing and installing  PVC tappered core BSS ClassC'working pressure : 3" i/d</v>
          </cell>
          <cell r="C2552" t="str">
            <v>Each</v>
          </cell>
          <cell r="D2552" t="str">
            <v>156.94</v>
          </cell>
          <cell r="E2552" t="str">
            <v>281.52</v>
          </cell>
          <cell r="F2552" t="str">
            <v>Each</v>
          </cell>
          <cell r="G2552" t="str">
            <v>156.94</v>
          </cell>
          <cell r="H2552">
            <v>281.52</v>
          </cell>
          <cell r="I2552">
            <v>0</v>
          </cell>
          <cell r="J2552">
            <v>0</v>
          </cell>
          <cell r="K2552">
            <v>0</v>
          </cell>
          <cell r="L2552">
            <v>0</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cell r="AF2552">
            <v>0</v>
          </cell>
          <cell r="AG2552">
            <v>0</v>
          </cell>
          <cell r="AH2552">
            <v>0</v>
          </cell>
          <cell r="AI2552">
            <v>0</v>
          </cell>
          <cell r="AJ2552" t="str">
            <v>N</v>
          </cell>
        </row>
        <row r="2553">
          <cell r="A2553" t="str">
            <v>24-29-b-03</v>
          </cell>
          <cell r="B2553" t="str">
            <v>Providing and installing  PVC tappered core BSS ClassC'working pressure : 4" i/d</v>
          </cell>
          <cell r="C2553" t="str">
            <v>Each</v>
          </cell>
          <cell r="D2553" t="str">
            <v>209.25</v>
          </cell>
          <cell r="E2553" t="str">
            <v>358.75</v>
          </cell>
          <cell r="F2553" t="str">
            <v>Each</v>
          </cell>
          <cell r="G2553" t="str">
            <v>209.25</v>
          </cell>
          <cell r="H2553">
            <v>358.75</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cell r="AF2553">
            <v>0</v>
          </cell>
          <cell r="AG2553">
            <v>0</v>
          </cell>
          <cell r="AH2553">
            <v>0</v>
          </cell>
          <cell r="AI2553">
            <v>0</v>
          </cell>
          <cell r="AJ2553" t="str">
            <v>N</v>
          </cell>
        </row>
        <row r="2554">
          <cell r="A2554" t="str">
            <v>24-29-b-04</v>
          </cell>
          <cell r="B2554" t="str">
            <v>Providing and installing  PVC tappered core BSS ClassC'working pressure : 6" i/d</v>
          </cell>
          <cell r="C2554" t="str">
            <v>Each</v>
          </cell>
          <cell r="D2554" t="str">
            <v>303.82</v>
          </cell>
          <cell r="E2554" t="str">
            <v>496.92</v>
          </cell>
          <cell r="F2554" t="str">
            <v>Each</v>
          </cell>
          <cell r="G2554" t="str">
            <v>303.82</v>
          </cell>
          <cell r="H2554">
            <v>496.92</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0</v>
          </cell>
          <cell r="W2554">
            <v>0</v>
          </cell>
          <cell r="X2554">
            <v>0</v>
          </cell>
          <cell r="Y2554">
            <v>0</v>
          </cell>
          <cell r="Z2554">
            <v>0</v>
          </cell>
          <cell r="AA2554">
            <v>0</v>
          </cell>
          <cell r="AB2554">
            <v>0</v>
          </cell>
          <cell r="AC2554">
            <v>0</v>
          </cell>
          <cell r="AD2554">
            <v>0</v>
          </cell>
          <cell r="AE2554">
            <v>0</v>
          </cell>
          <cell r="AF2554">
            <v>0</v>
          </cell>
          <cell r="AG2554">
            <v>0</v>
          </cell>
          <cell r="AH2554">
            <v>0</v>
          </cell>
          <cell r="AI2554">
            <v>0</v>
          </cell>
          <cell r="AJ2554" t="str">
            <v>N</v>
          </cell>
        </row>
        <row r="2555">
          <cell r="A2555" t="str">
            <v>24-29-b-05</v>
          </cell>
          <cell r="B2555" t="str">
            <v>Providing and installing  PVC tappered core BSS ClassC'working pressure : 8" i/d</v>
          </cell>
          <cell r="C2555" t="str">
            <v>Each</v>
          </cell>
          <cell r="D2555" t="str">
            <v>418.50</v>
          </cell>
          <cell r="E2555" t="str">
            <v>740.34</v>
          </cell>
          <cell r="F2555" t="str">
            <v>Each</v>
          </cell>
          <cell r="G2555" t="str">
            <v>418.50</v>
          </cell>
          <cell r="H2555">
            <v>740.34</v>
          </cell>
          <cell r="I2555">
            <v>0</v>
          </cell>
          <cell r="J2555">
            <v>0</v>
          </cell>
          <cell r="K2555">
            <v>0</v>
          </cell>
          <cell r="L2555">
            <v>0</v>
          </cell>
          <cell r="M2555">
            <v>0</v>
          </cell>
          <cell r="N2555">
            <v>0</v>
          </cell>
          <cell r="O2555">
            <v>0</v>
          </cell>
          <cell r="P2555">
            <v>0</v>
          </cell>
          <cell r="Q2555">
            <v>0</v>
          </cell>
          <cell r="R2555">
            <v>0</v>
          </cell>
          <cell r="S2555">
            <v>0</v>
          </cell>
          <cell r="T2555">
            <v>0</v>
          </cell>
          <cell r="U2555">
            <v>0</v>
          </cell>
          <cell r="V2555">
            <v>0</v>
          </cell>
          <cell r="W2555">
            <v>0</v>
          </cell>
          <cell r="X2555">
            <v>0</v>
          </cell>
          <cell r="Y2555">
            <v>0</v>
          </cell>
          <cell r="Z2555">
            <v>0</v>
          </cell>
          <cell r="AA2555">
            <v>0</v>
          </cell>
          <cell r="AB2555">
            <v>0</v>
          </cell>
          <cell r="AC2555">
            <v>0</v>
          </cell>
          <cell r="AD2555">
            <v>0</v>
          </cell>
          <cell r="AE2555">
            <v>0</v>
          </cell>
          <cell r="AF2555">
            <v>0</v>
          </cell>
          <cell r="AG2555">
            <v>0</v>
          </cell>
          <cell r="AH2555">
            <v>0</v>
          </cell>
          <cell r="AI2555">
            <v>0</v>
          </cell>
          <cell r="AJ2555" t="str">
            <v>N</v>
          </cell>
        </row>
        <row r="2556">
          <cell r="A2556" t="str">
            <v>24-29-b-06</v>
          </cell>
          <cell r="B2556" t="str">
            <v>Providing and installing  PVC tappered core BSS ClassC'working pressure : 10" i/d</v>
          </cell>
          <cell r="C2556" t="str">
            <v>Each</v>
          </cell>
          <cell r="D2556" t="str">
            <v>523.13</v>
          </cell>
          <cell r="E2556" t="str">
            <v>1,075.44</v>
          </cell>
          <cell r="F2556" t="str">
            <v>Each</v>
          </cell>
          <cell r="G2556" t="str">
            <v>523.13</v>
          </cell>
          <cell r="H2556">
            <v>1075.44</v>
          </cell>
          <cell r="I2556">
            <v>0</v>
          </cell>
          <cell r="J2556">
            <v>0</v>
          </cell>
          <cell r="K2556">
            <v>0</v>
          </cell>
          <cell r="L2556">
            <v>0</v>
          </cell>
          <cell r="M2556">
            <v>0</v>
          </cell>
          <cell r="N2556">
            <v>0</v>
          </cell>
          <cell r="O2556">
            <v>0</v>
          </cell>
          <cell r="P2556">
            <v>0</v>
          </cell>
          <cell r="Q2556">
            <v>0</v>
          </cell>
          <cell r="R2556">
            <v>0</v>
          </cell>
          <cell r="S2556">
            <v>0</v>
          </cell>
          <cell r="T2556">
            <v>0</v>
          </cell>
          <cell r="U2556">
            <v>0</v>
          </cell>
          <cell r="V2556">
            <v>0</v>
          </cell>
          <cell r="W2556">
            <v>0</v>
          </cell>
          <cell r="X2556">
            <v>0</v>
          </cell>
          <cell r="Y2556">
            <v>0</v>
          </cell>
          <cell r="Z2556">
            <v>0</v>
          </cell>
          <cell r="AA2556">
            <v>0</v>
          </cell>
          <cell r="AB2556">
            <v>0</v>
          </cell>
          <cell r="AC2556">
            <v>0</v>
          </cell>
          <cell r="AD2556">
            <v>0</v>
          </cell>
          <cell r="AE2556">
            <v>0</v>
          </cell>
          <cell r="AF2556">
            <v>0</v>
          </cell>
          <cell r="AG2556">
            <v>0</v>
          </cell>
          <cell r="AH2556">
            <v>0</v>
          </cell>
          <cell r="AI2556">
            <v>0</v>
          </cell>
          <cell r="AJ2556" t="str">
            <v>N</v>
          </cell>
        </row>
        <row r="2557">
          <cell r="A2557" t="str">
            <v>24-29-b-07</v>
          </cell>
          <cell r="B2557" t="str">
            <v>Providing and installing  PVC tappered core BSS ClassC'working pressure : 12" i/d</v>
          </cell>
          <cell r="C2557" t="str">
            <v>Each</v>
          </cell>
          <cell r="D2557" t="str">
            <v>629.05</v>
          </cell>
          <cell r="E2557" t="str">
            <v>1,283.11</v>
          </cell>
          <cell r="F2557" t="str">
            <v>Each</v>
          </cell>
          <cell r="G2557" t="str">
            <v>629.05</v>
          </cell>
          <cell r="H2557">
            <v>1283.0999999999999</v>
          </cell>
          <cell r="I2557">
            <v>0</v>
          </cell>
          <cell r="J2557">
            <v>0</v>
          </cell>
          <cell r="K2557">
            <v>0</v>
          </cell>
          <cell r="L2557">
            <v>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cell r="AF2557">
            <v>0</v>
          </cell>
          <cell r="AG2557">
            <v>0</v>
          </cell>
          <cell r="AH2557">
            <v>0</v>
          </cell>
          <cell r="AI2557">
            <v>0</v>
          </cell>
          <cell r="AJ2557" t="str">
            <v>N</v>
          </cell>
        </row>
        <row r="2558">
          <cell r="A2558" t="str">
            <v>24-29-c-01</v>
          </cell>
          <cell r="B2558" t="str">
            <v>Providing and installing  PVC tappered core BSS ClassD'working pressure : 2" i/d</v>
          </cell>
          <cell r="C2558" t="str">
            <v>Each</v>
          </cell>
          <cell r="D2558" t="str">
            <v>143.38</v>
          </cell>
          <cell r="E2558" t="str">
            <v>226.43</v>
          </cell>
          <cell r="F2558" t="str">
            <v>Each</v>
          </cell>
          <cell r="G2558" t="str">
            <v>143.38</v>
          </cell>
          <cell r="H2558">
            <v>226.43</v>
          </cell>
          <cell r="I2558">
            <v>0</v>
          </cell>
          <cell r="J2558">
            <v>0</v>
          </cell>
          <cell r="K2558">
            <v>0</v>
          </cell>
          <cell r="L2558">
            <v>0</v>
          </cell>
          <cell r="M2558">
            <v>0</v>
          </cell>
          <cell r="N2558">
            <v>0</v>
          </cell>
          <cell r="O2558">
            <v>0</v>
          </cell>
          <cell r="P2558">
            <v>0</v>
          </cell>
          <cell r="Q2558">
            <v>0</v>
          </cell>
          <cell r="R2558">
            <v>0</v>
          </cell>
          <cell r="S2558">
            <v>0</v>
          </cell>
          <cell r="T2558">
            <v>0</v>
          </cell>
          <cell r="U2558">
            <v>0</v>
          </cell>
          <cell r="V2558">
            <v>0</v>
          </cell>
          <cell r="W2558">
            <v>0</v>
          </cell>
          <cell r="X2558">
            <v>0</v>
          </cell>
          <cell r="Y2558">
            <v>0</v>
          </cell>
          <cell r="Z2558">
            <v>0</v>
          </cell>
          <cell r="AA2558">
            <v>0</v>
          </cell>
          <cell r="AB2558">
            <v>0</v>
          </cell>
          <cell r="AC2558">
            <v>0</v>
          </cell>
          <cell r="AD2558">
            <v>0</v>
          </cell>
          <cell r="AE2558">
            <v>0</v>
          </cell>
          <cell r="AF2558">
            <v>0</v>
          </cell>
          <cell r="AG2558">
            <v>0</v>
          </cell>
          <cell r="AH2558">
            <v>0</v>
          </cell>
          <cell r="AI2558">
            <v>0</v>
          </cell>
          <cell r="AJ2558" t="str">
            <v>N</v>
          </cell>
        </row>
        <row r="2559">
          <cell r="A2559" t="str">
            <v>24-29-c-02</v>
          </cell>
          <cell r="B2559" t="str">
            <v>Providing and installing  PVC tappered core BSS ClassD'working pressure : 3" i/d</v>
          </cell>
          <cell r="C2559" t="str">
            <v>Each</v>
          </cell>
          <cell r="D2559" t="str">
            <v>156.94</v>
          </cell>
          <cell r="E2559" t="str">
            <v>264.91</v>
          </cell>
          <cell r="F2559" t="str">
            <v>Each</v>
          </cell>
          <cell r="G2559" t="str">
            <v>156.94</v>
          </cell>
          <cell r="H2559">
            <v>264.91000000000003</v>
          </cell>
          <cell r="I2559">
            <v>0</v>
          </cell>
          <cell r="J2559">
            <v>0</v>
          </cell>
          <cell r="K2559">
            <v>0</v>
          </cell>
          <cell r="L2559">
            <v>0</v>
          </cell>
          <cell r="M2559">
            <v>0</v>
          </cell>
          <cell r="N2559">
            <v>0</v>
          </cell>
          <cell r="O2559">
            <v>0</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cell r="AF2559">
            <v>0</v>
          </cell>
          <cell r="AG2559">
            <v>0</v>
          </cell>
          <cell r="AH2559">
            <v>0</v>
          </cell>
          <cell r="AI2559">
            <v>0</v>
          </cell>
          <cell r="AJ2559" t="str">
            <v>N</v>
          </cell>
        </row>
        <row r="2560">
          <cell r="A2560" t="str">
            <v>24-29-c-03</v>
          </cell>
          <cell r="B2560" t="str">
            <v>Providing and installing  PVC tappered core BSS ClassD'working pressure : 4" i/d</v>
          </cell>
          <cell r="C2560" t="str">
            <v>Each</v>
          </cell>
          <cell r="D2560" t="str">
            <v>209.25</v>
          </cell>
          <cell r="E2560" t="str">
            <v>381.59</v>
          </cell>
          <cell r="F2560" t="str">
            <v>Each</v>
          </cell>
          <cell r="G2560" t="str">
            <v>209.25</v>
          </cell>
          <cell r="H2560">
            <v>381.59</v>
          </cell>
          <cell r="I2560">
            <v>0</v>
          </cell>
          <cell r="J2560">
            <v>0</v>
          </cell>
          <cell r="K2560">
            <v>0</v>
          </cell>
          <cell r="L2560">
            <v>0</v>
          </cell>
          <cell r="M2560">
            <v>0</v>
          </cell>
          <cell r="N2560">
            <v>0</v>
          </cell>
          <cell r="O2560">
            <v>0</v>
          </cell>
          <cell r="P2560">
            <v>0</v>
          </cell>
          <cell r="Q2560">
            <v>0</v>
          </cell>
          <cell r="R2560">
            <v>0</v>
          </cell>
          <cell r="S2560">
            <v>0</v>
          </cell>
          <cell r="T2560">
            <v>0</v>
          </cell>
          <cell r="U2560">
            <v>0</v>
          </cell>
          <cell r="V2560">
            <v>0</v>
          </cell>
          <cell r="W2560">
            <v>0</v>
          </cell>
          <cell r="X2560">
            <v>0</v>
          </cell>
          <cell r="Y2560">
            <v>0</v>
          </cell>
          <cell r="Z2560">
            <v>0</v>
          </cell>
          <cell r="AA2560">
            <v>0</v>
          </cell>
          <cell r="AB2560">
            <v>0</v>
          </cell>
          <cell r="AC2560">
            <v>0</v>
          </cell>
          <cell r="AD2560">
            <v>0</v>
          </cell>
          <cell r="AE2560">
            <v>0</v>
          </cell>
          <cell r="AF2560">
            <v>0</v>
          </cell>
          <cell r="AG2560">
            <v>0</v>
          </cell>
          <cell r="AH2560">
            <v>0</v>
          </cell>
          <cell r="AI2560">
            <v>0</v>
          </cell>
          <cell r="AJ2560" t="str">
            <v>N</v>
          </cell>
        </row>
        <row r="2561">
          <cell r="A2561" t="str">
            <v>24-29-c-04</v>
          </cell>
          <cell r="B2561" t="str">
            <v>Providing and installing  PVC tappered core BSS ClassD'working pressure : 6" i/d</v>
          </cell>
          <cell r="C2561" t="str">
            <v>Each</v>
          </cell>
          <cell r="D2561" t="str">
            <v>303.41</v>
          </cell>
          <cell r="E2561" t="str">
            <v>562.96</v>
          </cell>
          <cell r="F2561" t="str">
            <v>Each</v>
          </cell>
          <cell r="G2561" t="str">
            <v>303.41</v>
          </cell>
          <cell r="H2561">
            <v>562.96</v>
          </cell>
          <cell r="I2561">
            <v>0</v>
          </cell>
          <cell r="J2561">
            <v>0</v>
          </cell>
          <cell r="K2561">
            <v>0</v>
          </cell>
          <cell r="L2561">
            <v>0</v>
          </cell>
          <cell r="M2561">
            <v>0</v>
          </cell>
          <cell r="N2561">
            <v>0</v>
          </cell>
          <cell r="O2561">
            <v>0</v>
          </cell>
          <cell r="P2561">
            <v>0</v>
          </cell>
          <cell r="Q2561">
            <v>0</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cell r="AF2561">
            <v>0</v>
          </cell>
          <cell r="AG2561">
            <v>0</v>
          </cell>
          <cell r="AH2561">
            <v>0</v>
          </cell>
          <cell r="AI2561">
            <v>0</v>
          </cell>
          <cell r="AJ2561" t="str">
            <v>N</v>
          </cell>
        </row>
        <row r="2562">
          <cell r="A2562" t="str">
            <v>24-29-c-05</v>
          </cell>
          <cell r="B2562" t="str">
            <v>Providing and installing  PVC tappered core BSS ClassD'working pressure : 8" i/d</v>
          </cell>
          <cell r="C2562" t="str">
            <v>Each</v>
          </cell>
          <cell r="D2562" t="str">
            <v>418.50</v>
          </cell>
          <cell r="E2562" t="str">
            <v>854.54</v>
          </cell>
          <cell r="F2562" t="str">
            <v>Each</v>
          </cell>
          <cell r="G2562" t="str">
            <v>418.50</v>
          </cell>
          <cell r="H2562">
            <v>854.54</v>
          </cell>
          <cell r="I2562">
            <v>0</v>
          </cell>
          <cell r="J2562">
            <v>0</v>
          </cell>
          <cell r="K2562">
            <v>0</v>
          </cell>
          <cell r="L2562">
            <v>0</v>
          </cell>
          <cell r="M2562">
            <v>0</v>
          </cell>
          <cell r="N2562">
            <v>0</v>
          </cell>
          <cell r="O2562">
            <v>0</v>
          </cell>
          <cell r="P2562">
            <v>0</v>
          </cell>
          <cell r="Q2562">
            <v>0</v>
          </cell>
          <cell r="R2562">
            <v>0</v>
          </cell>
          <cell r="S2562">
            <v>0</v>
          </cell>
          <cell r="T2562">
            <v>0</v>
          </cell>
          <cell r="U2562">
            <v>0</v>
          </cell>
          <cell r="V2562">
            <v>0</v>
          </cell>
          <cell r="W2562">
            <v>0</v>
          </cell>
          <cell r="X2562">
            <v>0</v>
          </cell>
          <cell r="Y2562">
            <v>0</v>
          </cell>
          <cell r="Z2562">
            <v>0</v>
          </cell>
          <cell r="AA2562">
            <v>0</v>
          </cell>
          <cell r="AB2562">
            <v>0</v>
          </cell>
          <cell r="AC2562">
            <v>0</v>
          </cell>
          <cell r="AD2562">
            <v>0</v>
          </cell>
          <cell r="AE2562">
            <v>0</v>
          </cell>
          <cell r="AF2562">
            <v>0</v>
          </cell>
          <cell r="AG2562">
            <v>0</v>
          </cell>
          <cell r="AH2562">
            <v>0</v>
          </cell>
          <cell r="AI2562">
            <v>0</v>
          </cell>
          <cell r="AJ2562" t="str">
            <v>N</v>
          </cell>
        </row>
        <row r="2563">
          <cell r="A2563" t="str">
            <v>24-29-c-06</v>
          </cell>
          <cell r="B2563" t="str">
            <v>Providing and installing  PVC tappered core BSS ClassD'working pressure : 10" i/d</v>
          </cell>
          <cell r="C2563" t="str">
            <v>Each</v>
          </cell>
          <cell r="D2563" t="str">
            <v>523.13</v>
          </cell>
          <cell r="E2563" t="str">
            <v>1,332.91</v>
          </cell>
          <cell r="F2563" t="str">
            <v>Each</v>
          </cell>
          <cell r="G2563" t="str">
            <v>523.13</v>
          </cell>
          <cell r="H2563">
            <v>1332.91</v>
          </cell>
          <cell r="I2563">
            <v>0</v>
          </cell>
          <cell r="J2563">
            <v>0</v>
          </cell>
          <cell r="K2563">
            <v>0</v>
          </cell>
          <cell r="L2563">
            <v>0</v>
          </cell>
          <cell r="M2563">
            <v>0</v>
          </cell>
          <cell r="N2563">
            <v>0</v>
          </cell>
          <cell r="O2563">
            <v>0</v>
          </cell>
          <cell r="P2563">
            <v>0</v>
          </cell>
          <cell r="Q2563">
            <v>0</v>
          </cell>
          <cell r="R2563">
            <v>0</v>
          </cell>
          <cell r="S2563">
            <v>0</v>
          </cell>
          <cell r="T2563">
            <v>0</v>
          </cell>
          <cell r="U2563">
            <v>0</v>
          </cell>
          <cell r="V2563">
            <v>0</v>
          </cell>
          <cell r="W2563">
            <v>0</v>
          </cell>
          <cell r="X2563">
            <v>0</v>
          </cell>
          <cell r="Y2563">
            <v>0</v>
          </cell>
          <cell r="Z2563">
            <v>0</v>
          </cell>
          <cell r="AA2563">
            <v>0</v>
          </cell>
          <cell r="AB2563">
            <v>0</v>
          </cell>
          <cell r="AC2563">
            <v>0</v>
          </cell>
          <cell r="AD2563">
            <v>0</v>
          </cell>
          <cell r="AE2563">
            <v>0</v>
          </cell>
          <cell r="AF2563">
            <v>0</v>
          </cell>
          <cell r="AG2563">
            <v>0</v>
          </cell>
          <cell r="AH2563">
            <v>0</v>
          </cell>
          <cell r="AI2563">
            <v>0</v>
          </cell>
          <cell r="AJ2563" t="str">
            <v>N</v>
          </cell>
        </row>
        <row r="2564">
          <cell r="A2564" t="str">
            <v>24-29-c-07</v>
          </cell>
          <cell r="B2564" t="str">
            <v>Providing and installing  PVC tappered core BSS ClassD'working pressure : 12" i/d</v>
          </cell>
          <cell r="C2564" t="str">
            <v>Each</v>
          </cell>
          <cell r="D2564" t="str">
            <v>627.75</v>
          </cell>
          <cell r="E2564" t="str">
            <v>1,688.77</v>
          </cell>
          <cell r="F2564" t="str">
            <v>Each</v>
          </cell>
          <cell r="G2564" t="str">
            <v>627.75</v>
          </cell>
          <cell r="H2564">
            <v>1688.77</v>
          </cell>
          <cell r="I2564">
            <v>0</v>
          </cell>
          <cell r="J2564">
            <v>0</v>
          </cell>
          <cell r="K2564">
            <v>0</v>
          </cell>
          <cell r="L2564">
            <v>0</v>
          </cell>
          <cell r="M2564">
            <v>0</v>
          </cell>
          <cell r="N2564">
            <v>0</v>
          </cell>
          <cell r="O2564">
            <v>0</v>
          </cell>
          <cell r="P2564">
            <v>0</v>
          </cell>
          <cell r="Q2564">
            <v>0</v>
          </cell>
          <cell r="R2564">
            <v>0</v>
          </cell>
          <cell r="S2564">
            <v>0</v>
          </cell>
          <cell r="T2564">
            <v>0</v>
          </cell>
          <cell r="U2564">
            <v>0</v>
          </cell>
          <cell r="V2564">
            <v>0</v>
          </cell>
          <cell r="W2564">
            <v>0</v>
          </cell>
          <cell r="X2564">
            <v>0</v>
          </cell>
          <cell r="Y2564">
            <v>0</v>
          </cell>
          <cell r="Z2564">
            <v>0</v>
          </cell>
          <cell r="AA2564">
            <v>0</v>
          </cell>
          <cell r="AB2564">
            <v>0</v>
          </cell>
          <cell r="AC2564">
            <v>0</v>
          </cell>
          <cell r="AD2564">
            <v>0</v>
          </cell>
          <cell r="AE2564">
            <v>0</v>
          </cell>
          <cell r="AF2564">
            <v>0</v>
          </cell>
          <cell r="AG2564">
            <v>0</v>
          </cell>
          <cell r="AH2564">
            <v>0</v>
          </cell>
          <cell r="AI2564">
            <v>0</v>
          </cell>
          <cell r="AJ2564" t="str">
            <v>N</v>
          </cell>
        </row>
        <row r="2565">
          <cell r="A2565" t="str">
            <v>24-30-a-01</v>
          </cell>
          <cell r="B2565" t="str">
            <v>Providing and Laying  HDPE pipe Din-/Din-/ISO-4427incl testing &amp; disinfect complete (20mm dia)</v>
          </cell>
          <cell r="C2565" t="str">
            <v>Rft</v>
          </cell>
          <cell r="D2565" t="str">
            <v>19.09</v>
          </cell>
          <cell r="E2565" t="str">
            <v>30.34</v>
          </cell>
          <cell r="F2565" t="str">
            <v>m</v>
          </cell>
          <cell r="G2565" t="str">
            <v>62.64</v>
          </cell>
          <cell r="H2565">
            <v>99.56</v>
          </cell>
          <cell r="I2565">
            <v>0</v>
          </cell>
          <cell r="J2565">
            <v>0</v>
          </cell>
          <cell r="K2565">
            <v>0</v>
          </cell>
          <cell r="L2565">
            <v>0</v>
          </cell>
          <cell r="M2565">
            <v>0</v>
          </cell>
          <cell r="N2565">
            <v>0</v>
          </cell>
          <cell r="O2565">
            <v>0</v>
          </cell>
          <cell r="P2565">
            <v>0</v>
          </cell>
          <cell r="Q2565">
            <v>0</v>
          </cell>
          <cell r="R2565">
            <v>0</v>
          </cell>
          <cell r="S2565">
            <v>0</v>
          </cell>
          <cell r="T2565">
            <v>0</v>
          </cell>
          <cell r="U2565">
            <v>0</v>
          </cell>
          <cell r="V2565">
            <v>0</v>
          </cell>
          <cell r="W2565">
            <v>0</v>
          </cell>
          <cell r="X2565">
            <v>0</v>
          </cell>
          <cell r="Y2565">
            <v>0</v>
          </cell>
          <cell r="Z2565">
            <v>0</v>
          </cell>
          <cell r="AA2565">
            <v>0</v>
          </cell>
          <cell r="AB2565">
            <v>0</v>
          </cell>
          <cell r="AC2565">
            <v>0</v>
          </cell>
          <cell r="AD2565">
            <v>0</v>
          </cell>
          <cell r="AE2565">
            <v>0</v>
          </cell>
          <cell r="AF2565">
            <v>0</v>
          </cell>
          <cell r="AG2565">
            <v>0</v>
          </cell>
          <cell r="AH2565">
            <v>0</v>
          </cell>
          <cell r="AI2565">
            <v>0</v>
          </cell>
          <cell r="AJ2565" t="str">
            <v>N</v>
          </cell>
        </row>
        <row r="2566">
          <cell r="A2566" t="str">
            <v>24-30-a-02</v>
          </cell>
          <cell r="B2566" t="str">
            <v>Providing and Laying  HDPE pipeDin-8074/Din-8075/ISO-4427 including testing &amp; disinfectcomplete (25mm dia)</v>
          </cell>
          <cell r="C2566" t="str">
            <v>Rft</v>
          </cell>
          <cell r="D2566" t="str">
            <v>19.09</v>
          </cell>
          <cell r="E2566" t="str">
            <v>38.45</v>
          </cell>
          <cell r="F2566" t="str">
            <v>m</v>
          </cell>
          <cell r="G2566" t="str">
            <v>62.64</v>
          </cell>
          <cell r="H2566">
            <v>126.15</v>
          </cell>
          <cell r="I2566">
            <v>0</v>
          </cell>
          <cell r="J2566">
            <v>0</v>
          </cell>
          <cell r="K2566">
            <v>0</v>
          </cell>
          <cell r="L2566">
            <v>0</v>
          </cell>
          <cell r="M2566">
            <v>0</v>
          </cell>
          <cell r="N2566">
            <v>0</v>
          </cell>
          <cell r="O2566">
            <v>0</v>
          </cell>
          <cell r="P2566">
            <v>0</v>
          </cell>
          <cell r="Q2566">
            <v>0</v>
          </cell>
          <cell r="R2566">
            <v>0</v>
          </cell>
          <cell r="S2566">
            <v>0</v>
          </cell>
          <cell r="T2566">
            <v>0</v>
          </cell>
          <cell r="U2566">
            <v>0</v>
          </cell>
          <cell r="V2566">
            <v>0</v>
          </cell>
          <cell r="W2566">
            <v>0</v>
          </cell>
          <cell r="X2566">
            <v>0</v>
          </cell>
          <cell r="Y2566">
            <v>0</v>
          </cell>
          <cell r="Z2566">
            <v>0</v>
          </cell>
          <cell r="AA2566">
            <v>0</v>
          </cell>
          <cell r="AB2566">
            <v>0</v>
          </cell>
          <cell r="AC2566">
            <v>0</v>
          </cell>
          <cell r="AD2566">
            <v>0</v>
          </cell>
          <cell r="AE2566">
            <v>0</v>
          </cell>
          <cell r="AF2566">
            <v>0</v>
          </cell>
          <cell r="AG2566">
            <v>0</v>
          </cell>
          <cell r="AH2566">
            <v>0</v>
          </cell>
          <cell r="AI2566">
            <v>0</v>
          </cell>
          <cell r="AJ2566" t="str">
            <v>N</v>
          </cell>
        </row>
        <row r="2567">
          <cell r="A2567" t="str">
            <v>24-30-a-03</v>
          </cell>
          <cell r="B2567" t="str">
            <v>Providing and Laying  HDPE pipeDin-8074/Din-8075/ISO-4427 incl testing &amp; disinfectcomplete (32mm dia)</v>
          </cell>
          <cell r="C2567" t="str">
            <v>Rft</v>
          </cell>
          <cell r="D2567" t="str">
            <v>19.09</v>
          </cell>
          <cell r="E2567" t="str">
            <v>44.50</v>
          </cell>
          <cell r="F2567" t="str">
            <v>m</v>
          </cell>
          <cell r="G2567" t="str">
            <v>62.64</v>
          </cell>
          <cell r="H2567">
            <v>146</v>
          </cell>
          <cell r="I2567">
            <v>0</v>
          </cell>
          <cell r="J2567">
            <v>0</v>
          </cell>
          <cell r="K2567">
            <v>0</v>
          </cell>
          <cell r="L2567">
            <v>0</v>
          </cell>
          <cell r="M2567">
            <v>0</v>
          </cell>
          <cell r="N2567">
            <v>0</v>
          </cell>
          <cell r="O2567">
            <v>0</v>
          </cell>
          <cell r="P2567">
            <v>0</v>
          </cell>
          <cell r="Q2567">
            <v>0</v>
          </cell>
          <cell r="R2567">
            <v>0</v>
          </cell>
          <cell r="S2567">
            <v>0</v>
          </cell>
          <cell r="T2567">
            <v>0</v>
          </cell>
          <cell r="U2567">
            <v>0</v>
          </cell>
          <cell r="V2567">
            <v>0</v>
          </cell>
          <cell r="W2567">
            <v>0</v>
          </cell>
          <cell r="X2567">
            <v>0</v>
          </cell>
          <cell r="Y2567">
            <v>0</v>
          </cell>
          <cell r="Z2567">
            <v>0</v>
          </cell>
          <cell r="AA2567">
            <v>0</v>
          </cell>
          <cell r="AB2567">
            <v>0</v>
          </cell>
          <cell r="AC2567">
            <v>0</v>
          </cell>
          <cell r="AD2567">
            <v>0</v>
          </cell>
          <cell r="AE2567">
            <v>0</v>
          </cell>
          <cell r="AF2567">
            <v>0</v>
          </cell>
          <cell r="AG2567">
            <v>0</v>
          </cell>
          <cell r="AH2567">
            <v>0</v>
          </cell>
          <cell r="AI2567">
            <v>0</v>
          </cell>
          <cell r="AJ2567" t="str">
            <v>N</v>
          </cell>
        </row>
        <row r="2568">
          <cell r="A2568" t="str">
            <v>24-30-a-04</v>
          </cell>
          <cell r="B2568" t="str">
            <v>Providing and Laying  HDPE pipeDin-8074/Din-8075/ISO-4427 including testing &amp; disinfectcomplete (40mm dia)</v>
          </cell>
          <cell r="C2568" t="str">
            <v>Rft</v>
          </cell>
          <cell r="D2568" t="str">
            <v>25.52</v>
          </cell>
          <cell r="E2568" t="str">
            <v>64.24</v>
          </cell>
          <cell r="F2568" t="str">
            <v>m</v>
          </cell>
          <cell r="G2568" t="str">
            <v>83.72</v>
          </cell>
          <cell r="H2568">
            <v>210.76</v>
          </cell>
          <cell r="I2568">
            <v>0</v>
          </cell>
          <cell r="J2568">
            <v>0</v>
          </cell>
          <cell r="K2568">
            <v>0</v>
          </cell>
          <cell r="L2568">
            <v>0</v>
          </cell>
          <cell r="M2568">
            <v>0</v>
          </cell>
          <cell r="N2568">
            <v>0</v>
          </cell>
          <cell r="O2568">
            <v>0</v>
          </cell>
          <cell r="P2568">
            <v>0</v>
          </cell>
          <cell r="Q2568">
            <v>0</v>
          </cell>
          <cell r="R2568">
            <v>0</v>
          </cell>
          <cell r="S2568">
            <v>0</v>
          </cell>
          <cell r="T2568">
            <v>0</v>
          </cell>
          <cell r="U2568">
            <v>0</v>
          </cell>
          <cell r="V2568">
            <v>0</v>
          </cell>
          <cell r="W2568">
            <v>0</v>
          </cell>
          <cell r="X2568">
            <v>0</v>
          </cell>
          <cell r="Y2568">
            <v>0</v>
          </cell>
          <cell r="Z2568">
            <v>0</v>
          </cell>
          <cell r="AA2568">
            <v>0</v>
          </cell>
          <cell r="AB2568">
            <v>0</v>
          </cell>
          <cell r="AC2568">
            <v>0</v>
          </cell>
          <cell r="AD2568">
            <v>0</v>
          </cell>
          <cell r="AE2568">
            <v>0</v>
          </cell>
          <cell r="AF2568">
            <v>0</v>
          </cell>
          <cell r="AG2568">
            <v>0</v>
          </cell>
          <cell r="AH2568">
            <v>0</v>
          </cell>
          <cell r="AI2568">
            <v>0</v>
          </cell>
          <cell r="AJ2568" t="str">
            <v>N</v>
          </cell>
        </row>
        <row r="2569">
          <cell r="A2569" t="str">
            <v>24-30-a-05</v>
          </cell>
          <cell r="B2569" t="str">
            <v>Providing and Laying  HDPE pipeDin-8074/Din-8075/ISO-4427 including testing &amp; disinfectcomplete (50mm dia)</v>
          </cell>
          <cell r="C2569" t="str">
            <v>Rft</v>
          </cell>
          <cell r="D2569" t="str">
            <v>25.52</v>
          </cell>
          <cell r="E2569" t="str">
            <v>94.49</v>
          </cell>
          <cell r="F2569" t="str">
            <v>m</v>
          </cell>
          <cell r="G2569" t="str">
            <v>83.72</v>
          </cell>
          <cell r="H2569">
            <v>310</v>
          </cell>
          <cell r="I2569">
            <v>0</v>
          </cell>
          <cell r="J2569">
            <v>0</v>
          </cell>
          <cell r="K2569">
            <v>0</v>
          </cell>
          <cell r="L2569">
            <v>0</v>
          </cell>
          <cell r="M2569">
            <v>0</v>
          </cell>
          <cell r="N2569">
            <v>0</v>
          </cell>
          <cell r="O2569">
            <v>0</v>
          </cell>
          <cell r="P2569">
            <v>0</v>
          </cell>
          <cell r="Q2569">
            <v>0</v>
          </cell>
          <cell r="R2569">
            <v>0</v>
          </cell>
          <cell r="S2569">
            <v>0</v>
          </cell>
          <cell r="T2569">
            <v>0</v>
          </cell>
          <cell r="U2569">
            <v>0</v>
          </cell>
          <cell r="V2569">
            <v>0</v>
          </cell>
          <cell r="W2569">
            <v>0</v>
          </cell>
          <cell r="X2569">
            <v>0</v>
          </cell>
          <cell r="Y2569">
            <v>0</v>
          </cell>
          <cell r="Z2569">
            <v>0</v>
          </cell>
          <cell r="AA2569">
            <v>0</v>
          </cell>
          <cell r="AB2569">
            <v>0</v>
          </cell>
          <cell r="AC2569">
            <v>0</v>
          </cell>
          <cell r="AD2569">
            <v>0</v>
          </cell>
          <cell r="AE2569">
            <v>0</v>
          </cell>
          <cell r="AF2569">
            <v>0</v>
          </cell>
          <cell r="AG2569">
            <v>0</v>
          </cell>
          <cell r="AH2569">
            <v>0</v>
          </cell>
          <cell r="AI2569">
            <v>0</v>
          </cell>
          <cell r="AJ2569" t="str">
            <v>N</v>
          </cell>
        </row>
        <row r="2570">
          <cell r="A2570" t="str">
            <v>24-30-a-06</v>
          </cell>
          <cell r="B2570" t="str">
            <v>Providing and Laying  HDPE pipeDin-8074/Din-8075/ISO-4427 incl testing &amp; disinfectcomplete (75mm dia)</v>
          </cell>
          <cell r="C2570" t="str">
            <v>Rft</v>
          </cell>
          <cell r="D2570" t="str">
            <v>25.52</v>
          </cell>
          <cell r="E2570" t="str">
            <v>182.82</v>
          </cell>
          <cell r="F2570" t="str">
            <v>m</v>
          </cell>
          <cell r="G2570" t="str">
            <v>83.72</v>
          </cell>
          <cell r="H2570">
            <v>599.79999999999995</v>
          </cell>
          <cell r="I2570">
            <v>0</v>
          </cell>
          <cell r="J2570">
            <v>0</v>
          </cell>
          <cell r="K2570">
            <v>0</v>
          </cell>
          <cell r="L2570">
            <v>0</v>
          </cell>
          <cell r="M2570">
            <v>0</v>
          </cell>
          <cell r="N2570">
            <v>0</v>
          </cell>
          <cell r="O2570">
            <v>0</v>
          </cell>
          <cell r="P2570">
            <v>0</v>
          </cell>
          <cell r="Q2570">
            <v>0</v>
          </cell>
          <cell r="R2570">
            <v>0</v>
          </cell>
          <cell r="S2570">
            <v>0</v>
          </cell>
          <cell r="T2570">
            <v>0</v>
          </cell>
          <cell r="U2570">
            <v>0</v>
          </cell>
          <cell r="V2570">
            <v>0</v>
          </cell>
          <cell r="W2570">
            <v>0</v>
          </cell>
          <cell r="X2570">
            <v>0</v>
          </cell>
          <cell r="Y2570">
            <v>0</v>
          </cell>
          <cell r="Z2570">
            <v>0</v>
          </cell>
          <cell r="AA2570">
            <v>0</v>
          </cell>
          <cell r="AB2570">
            <v>0</v>
          </cell>
          <cell r="AC2570">
            <v>0</v>
          </cell>
          <cell r="AD2570">
            <v>0</v>
          </cell>
          <cell r="AE2570">
            <v>0</v>
          </cell>
          <cell r="AF2570">
            <v>0</v>
          </cell>
          <cell r="AG2570">
            <v>0</v>
          </cell>
          <cell r="AH2570">
            <v>0</v>
          </cell>
          <cell r="AI2570">
            <v>0</v>
          </cell>
          <cell r="AJ2570" t="str">
            <v>N</v>
          </cell>
        </row>
        <row r="2571">
          <cell r="A2571" t="str">
            <v>24-30-a-07</v>
          </cell>
          <cell r="B2571" t="str">
            <v>Providing and Laying  HDPE pipeDin-8074/Din-8075/ISO-4427 including testing &amp; disinfectcomplete (110mm dia)</v>
          </cell>
          <cell r="C2571" t="str">
            <v>Rft</v>
          </cell>
          <cell r="D2571" t="str">
            <v>28.71</v>
          </cell>
          <cell r="E2571" t="str">
            <v>331.21</v>
          </cell>
          <cell r="F2571" t="str">
            <v>m</v>
          </cell>
          <cell r="G2571" t="str">
            <v>94.19</v>
          </cell>
          <cell r="H2571">
            <v>1086.6400000000001</v>
          </cell>
          <cell r="I2571">
            <v>0</v>
          </cell>
          <cell r="J2571">
            <v>0</v>
          </cell>
          <cell r="K2571">
            <v>0</v>
          </cell>
          <cell r="L2571">
            <v>0</v>
          </cell>
          <cell r="M2571">
            <v>0</v>
          </cell>
          <cell r="N2571">
            <v>0</v>
          </cell>
          <cell r="O2571">
            <v>0</v>
          </cell>
          <cell r="P2571">
            <v>0</v>
          </cell>
          <cell r="Q2571">
            <v>0</v>
          </cell>
          <cell r="R2571">
            <v>0</v>
          </cell>
          <cell r="S2571">
            <v>0</v>
          </cell>
          <cell r="T2571">
            <v>0</v>
          </cell>
          <cell r="U2571">
            <v>0</v>
          </cell>
          <cell r="V2571">
            <v>0</v>
          </cell>
          <cell r="W2571">
            <v>0</v>
          </cell>
          <cell r="X2571">
            <v>0</v>
          </cell>
          <cell r="Y2571">
            <v>0</v>
          </cell>
          <cell r="Z2571">
            <v>0</v>
          </cell>
          <cell r="AA2571">
            <v>0</v>
          </cell>
          <cell r="AB2571">
            <v>0</v>
          </cell>
          <cell r="AC2571">
            <v>0</v>
          </cell>
          <cell r="AD2571">
            <v>0</v>
          </cell>
          <cell r="AE2571">
            <v>0</v>
          </cell>
          <cell r="AF2571">
            <v>0</v>
          </cell>
          <cell r="AG2571">
            <v>0</v>
          </cell>
          <cell r="AH2571">
            <v>0</v>
          </cell>
          <cell r="AI2571">
            <v>0</v>
          </cell>
          <cell r="AJ2571" t="str">
            <v>N</v>
          </cell>
        </row>
        <row r="2572">
          <cell r="A2572" t="str">
            <v>24-30-b-01</v>
          </cell>
          <cell r="B2572" t="str">
            <v>Providing and installing  HDPE Socket 20mm dia</v>
          </cell>
          <cell r="C2572" t="str">
            <v>Each</v>
          </cell>
          <cell r="D2572" t="str">
            <v>50.22</v>
          </cell>
          <cell r="E2572" t="str">
            <v>209.94</v>
          </cell>
          <cell r="F2572" t="str">
            <v>Each</v>
          </cell>
          <cell r="G2572" t="str">
            <v>50.22</v>
          </cell>
          <cell r="H2572">
            <v>209.94</v>
          </cell>
          <cell r="I2572">
            <v>0</v>
          </cell>
          <cell r="J2572">
            <v>0</v>
          </cell>
          <cell r="K2572">
            <v>0</v>
          </cell>
          <cell r="L2572">
            <v>0</v>
          </cell>
          <cell r="M2572">
            <v>0</v>
          </cell>
          <cell r="N2572">
            <v>0</v>
          </cell>
          <cell r="O2572">
            <v>0</v>
          </cell>
          <cell r="P2572">
            <v>0</v>
          </cell>
          <cell r="Q2572">
            <v>0</v>
          </cell>
          <cell r="R2572">
            <v>0</v>
          </cell>
          <cell r="S2572">
            <v>0</v>
          </cell>
          <cell r="T2572">
            <v>0</v>
          </cell>
          <cell r="U2572">
            <v>0</v>
          </cell>
          <cell r="V2572">
            <v>0</v>
          </cell>
          <cell r="W2572">
            <v>0</v>
          </cell>
          <cell r="X2572">
            <v>0</v>
          </cell>
          <cell r="Y2572">
            <v>0</v>
          </cell>
          <cell r="Z2572">
            <v>0</v>
          </cell>
          <cell r="AA2572">
            <v>0</v>
          </cell>
          <cell r="AB2572">
            <v>0</v>
          </cell>
          <cell r="AC2572">
            <v>0</v>
          </cell>
          <cell r="AD2572">
            <v>0</v>
          </cell>
          <cell r="AE2572">
            <v>0</v>
          </cell>
          <cell r="AF2572">
            <v>0</v>
          </cell>
          <cell r="AG2572">
            <v>0</v>
          </cell>
          <cell r="AH2572">
            <v>0</v>
          </cell>
          <cell r="AI2572">
            <v>0</v>
          </cell>
          <cell r="AJ2572" t="str">
            <v>N</v>
          </cell>
        </row>
        <row r="2573">
          <cell r="A2573" t="str">
            <v>24-30-b-02</v>
          </cell>
          <cell r="B2573" t="str">
            <v>Providing and installing  HDPE Socket 25mm dia</v>
          </cell>
          <cell r="C2573" t="str">
            <v>Each</v>
          </cell>
          <cell r="D2573" t="str">
            <v>50.22</v>
          </cell>
          <cell r="E2573" t="str">
            <v>253.50</v>
          </cell>
          <cell r="F2573" t="str">
            <v>Each</v>
          </cell>
          <cell r="G2573" t="str">
            <v>50.22</v>
          </cell>
          <cell r="H2573">
            <v>253.5</v>
          </cell>
          <cell r="I2573">
            <v>0</v>
          </cell>
          <cell r="J2573">
            <v>0</v>
          </cell>
          <cell r="K2573">
            <v>0</v>
          </cell>
          <cell r="L2573">
            <v>0</v>
          </cell>
          <cell r="M2573">
            <v>0</v>
          </cell>
          <cell r="N2573">
            <v>0</v>
          </cell>
          <cell r="O2573">
            <v>0</v>
          </cell>
          <cell r="P2573">
            <v>0</v>
          </cell>
          <cell r="Q2573">
            <v>0</v>
          </cell>
          <cell r="R2573">
            <v>0</v>
          </cell>
          <cell r="S2573">
            <v>0</v>
          </cell>
          <cell r="T2573">
            <v>0</v>
          </cell>
          <cell r="U2573">
            <v>0</v>
          </cell>
          <cell r="V2573">
            <v>0</v>
          </cell>
          <cell r="W2573">
            <v>0</v>
          </cell>
          <cell r="X2573">
            <v>0</v>
          </cell>
          <cell r="Y2573">
            <v>0</v>
          </cell>
          <cell r="Z2573">
            <v>0</v>
          </cell>
          <cell r="AA2573">
            <v>0</v>
          </cell>
          <cell r="AB2573">
            <v>0</v>
          </cell>
          <cell r="AC2573">
            <v>0</v>
          </cell>
          <cell r="AD2573">
            <v>0</v>
          </cell>
          <cell r="AE2573">
            <v>0</v>
          </cell>
          <cell r="AF2573">
            <v>0</v>
          </cell>
          <cell r="AG2573">
            <v>0</v>
          </cell>
          <cell r="AH2573">
            <v>0</v>
          </cell>
          <cell r="AI2573">
            <v>0</v>
          </cell>
          <cell r="AJ2573" t="str">
            <v>N</v>
          </cell>
        </row>
        <row r="2574">
          <cell r="A2574" t="str">
            <v>24-30-b-03</v>
          </cell>
          <cell r="B2574" t="str">
            <v>Providing and installing  HDPE Socket 32mm dia</v>
          </cell>
          <cell r="C2574" t="str">
            <v>Each</v>
          </cell>
          <cell r="D2574" t="str">
            <v>50.22</v>
          </cell>
          <cell r="E2574" t="str">
            <v>299.48</v>
          </cell>
          <cell r="F2574" t="str">
            <v>Each</v>
          </cell>
          <cell r="G2574" t="str">
            <v>50.22</v>
          </cell>
          <cell r="H2574">
            <v>299.48</v>
          </cell>
          <cell r="I2574">
            <v>0</v>
          </cell>
          <cell r="J2574">
            <v>0</v>
          </cell>
          <cell r="K2574">
            <v>0</v>
          </cell>
          <cell r="L2574">
            <v>0</v>
          </cell>
          <cell r="M2574">
            <v>0</v>
          </cell>
          <cell r="N2574">
            <v>0</v>
          </cell>
          <cell r="O2574">
            <v>0</v>
          </cell>
          <cell r="P2574">
            <v>0</v>
          </cell>
          <cell r="Q2574">
            <v>0</v>
          </cell>
          <cell r="R2574">
            <v>0</v>
          </cell>
          <cell r="S2574">
            <v>0</v>
          </cell>
          <cell r="T2574">
            <v>0</v>
          </cell>
          <cell r="U2574">
            <v>0</v>
          </cell>
          <cell r="V2574">
            <v>0</v>
          </cell>
          <cell r="W2574">
            <v>0</v>
          </cell>
          <cell r="X2574">
            <v>0</v>
          </cell>
          <cell r="Y2574">
            <v>0</v>
          </cell>
          <cell r="Z2574">
            <v>0</v>
          </cell>
          <cell r="AA2574">
            <v>0</v>
          </cell>
          <cell r="AB2574">
            <v>0</v>
          </cell>
          <cell r="AC2574">
            <v>0</v>
          </cell>
          <cell r="AD2574">
            <v>0</v>
          </cell>
          <cell r="AE2574">
            <v>0</v>
          </cell>
          <cell r="AF2574">
            <v>0</v>
          </cell>
          <cell r="AG2574">
            <v>0</v>
          </cell>
          <cell r="AH2574">
            <v>0</v>
          </cell>
          <cell r="AI2574">
            <v>0</v>
          </cell>
          <cell r="AJ2574" t="str">
            <v>N</v>
          </cell>
        </row>
        <row r="2575">
          <cell r="A2575" t="str">
            <v>24-30-b-04</v>
          </cell>
          <cell r="B2575" t="str">
            <v>Providing and installing  HDPE Socket 40mm dia</v>
          </cell>
          <cell r="C2575" t="str">
            <v>Each</v>
          </cell>
          <cell r="D2575" t="str">
            <v>70.06</v>
          </cell>
          <cell r="E2575" t="str">
            <v>568.58</v>
          </cell>
          <cell r="F2575" t="str">
            <v>Each</v>
          </cell>
          <cell r="G2575" t="str">
            <v>70.06</v>
          </cell>
          <cell r="H2575">
            <v>568.58000000000004</v>
          </cell>
          <cell r="I2575">
            <v>0</v>
          </cell>
          <cell r="J2575">
            <v>0</v>
          </cell>
          <cell r="K2575">
            <v>0</v>
          </cell>
          <cell r="L2575">
            <v>0</v>
          </cell>
          <cell r="M2575">
            <v>0</v>
          </cell>
          <cell r="N2575">
            <v>0</v>
          </cell>
          <cell r="O2575">
            <v>0</v>
          </cell>
          <cell r="P2575">
            <v>0</v>
          </cell>
          <cell r="Q2575">
            <v>0</v>
          </cell>
          <cell r="R2575">
            <v>0</v>
          </cell>
          <cell r="S2575">
            <v>0</v>
          </cell>
          <cell r="T2575">
            <v>0</v>
          </cell>
          <cell r="U2575">
            <v>0</v>
          </cell>
          <cell r="V2575">
            <v>0</v>
          </cell>
          <cell r="W2575">
            <v>0</v>
          </cell>
          <cell r="X2575">
            <v>0</v>
          </cell>
          <cell r="Y2575">
            <v>0</v>
          </cell>
          <cell r="Z2575">
            <v>0</v>
          </cell>
          <cell r="AA2575">
            <v>0</v>
          </cell>
          <cell r="AB2575">
            <v>0</v>
          </cell>
          <cell r="AC2575">
            <v>0</v>
          </cell>
          <cell r="AD2575">
            <v>0</v>
          </cell>
          <cell r="AE2575">
            <v>0</v>
          </cell>
          <cell r="AF2575">
            <v>0</v>
          </cell>
          <cell r="AG2575">
            <v>0</v>
          </cell>
          <cell r="AH2575">
            <v>0</v>
          </cell>
          <cell r="AI2575">
            <v>0</v>
          </cell>
          <cell r="AJ2575" t="str">
            <v>N</v>
          </cell>
        </row>
        <row r="2576">
          <cell r="A2576" t="str">
            <v>24-30-b-05</v>
          </cell>
          <cell r="B2576" t="str">
            <v>Providing and installing  HDPE Socket 50mm dia</v>
          </cell>
          <cell r="C2576" t="str">
            <v>Each</v>
          </cell>
          <cell r="D2576" t="str">
            <v>392.30</v>
          </cell>
          <cell r="E2576" t="str">
            <v>1,155.81</v>
          </cell>
          <cell r="F2576" t="str">
            <v>Each</v>
          </cell>
          <cell r="G2576" t="str">
            <v>392.30</v>
          </cell>
          <cell r="H2576">
            <v>1155.81</v>
          </cell>
          <cell r="I2576">
            <v>0</v>
          </cell>
          <cell r="J2576">
            <v>0</v>
          </cell>
          <cell r="K2576">
            <v>0</v>
          </cell>
          <cell r="L2576">
            <v>0</v>
          </cell>
          <cell r="M2576">
            <v>0</v>
          </cell>
          <cell r="N2576">
            <v>0</v>
          </cell>
          <cell r="O2576">
            <v>0</v>
          </cell>
          <cell r="P2576">
            <v>0</v>
          </cell>
          <cell r="Q2576">
            <v>0</v>
          </cell>
          <cell r="R2576">
            <v>0</v>
          </cell>
          <cell r="S2576">
            <v>0</v>
          </cell>
          <cell r="T2576">
            <v>0</v>
          </cell>
          <cell r="U2576">
            <v>0</v>
          </cell>
          <cell r="V2576">
            <v>0</v>
          </cell>
          <cell r="W2576">
            <v>0</v>
          </cell>
          <cell r="X2576">
            <v>0</v>
          </cell>
          <cell r="Y2576">
            <v>0</v>
          </cell>
          <cell r="Z2576">
            <v>0</v>
          </cell>
          <cell r="AA2576">
            <v>0</v>
          </cell>
          <cell r="AB2576">
            <v>0</v>
          </cell>
          <cell r="AC2576">
            <v>0</v>
          </cell>
          <cell r="AD2576">
            <v>0</v>
          </cell>
          <cell r="AE2576">
            <v>0</v>
          </cell>
          <cell r="AF2576">
            <v>0</v>
          </cell>
          <cell r="AG2576">
            <v>0</v>
          </cell>
          <cell r="AH2576">
            <v>0</v>
          </cell>
          <cell r="AI2576">
            <v>0</v>
          </cell>
          <cell r="AJ2576" t="str">
            <v>N</v>
          </cell>
        </row>
        <row r="2577">
          <cell r="A2577" t="str">
            <v>24-30-b-06</v>
          </cell>
          <cell r="B2577" t="str">
            <v>Providing and installing  HDPE Socket 75mm dia</v>
          </cell>
          <cell r="C2577" t="str">
            <v>Each</v>
          </cell>
          <cell r="D2577" t="str">
            <v>73.24</v>
          </cell>
          <cell r="E2577" t="str">
            <v>2,314.16</v>
          </cell>
          <cell r="F2577" t="str">
            <v>Each</v>
          </cell>
          <cell r="G2577" t="str">
            <v>73.24</v>
          </cell>
          <cell r="H2577">
            <v>2314.16</v>
          </cell>
          <cell r="I2577">
            <v>0</v>
          </cell>
          <cell r="J2577">
            <v>0</v>
          </cell>
          <cell r="K2577">
            <v>0</v>
          </cell>
          <cell r="L2577">
            <v>0</v>
          </cell>
          <cell r="M2577">
            <v>0</v>
          </cell>
          <cell r="N2577">
            <v>0</v>
          </cell>
          <cell r="O2577">
            <v>0</v>
          </cell>
          <cell r="P2577">
            <v>0</v>
          </cell>
          <cell r="Q2577">
            <v>0</v>
          </cell>
          <cell r="R2577">
            <v>0</v>
          </cell>
          <cell r="S2577">
            <v>0</v>
          </cell>
          <cell r="T2577">
            <v>0</v>
          </cell>
          <cell r="U2577">
            <v>0</v>
          </cell>
          <cell r="V2577">
            <v>0</v>
          </cell>
          <cell r="W2577">
            <v>0</v>
          </cell>
          <cell r="X2577">
            <v>0</v>
          </cell>
          <cell r="Y2577">
            <v>0</v>
          </cell>
          <cell r="Z2577">
            <v>0</v>
          </cell>
          <cell r="AA2577">
            <v>0</v>
          </cell>
          <cell r="AB2577">
            <v>0</v>
          </cell>
          <cell r="AC2577">
            <v>0</v>
          </cell>
          <cell r="AD2577">
            <v>0</v>
          </cell>
          <cell r="AE2577">
            <v>0</v>
          </cell>
          <cell r="AF2577">
            <v>0</v>
          </cell>
          <cell r="AG2577">
            <v>0</v>
          </cell>
          <cell r="AH2577">
            <v>0</v>
          </cell>
          <cell r="AI2577">
            <v>0</v>
          </cell>
          <cell r="AJ2577" t="str">
            <v>N</v>
          </cell>
        </row>
        <row r="2578">
          <cell r="A2578" t="str">
            <v>24-30-b-07</v>
          </cell>
          <cell r="B2578" t="str">
            <v>Providing and installing  HDPE Socket 110mm dia</v>
          </cell>
          <cell r="C2578" t="str">
            <v>Each</v>
          </cell>
          <cell r="D2578" t="str">
            <v>104.63</v>
          </cell>
          <cell r="E2578" t="str">
            <v>1,859.13</v>
          </cell>
          <cell r="F2578" t="str">
            <v>Each</v>
          </cell>
          <cell r="G2578" t="str">
            <v>104.63</v>
          </cell>
          <cell r="H2578">
            <v>1859.13</v>
          </cell>
          <cell r="I2578">
            <v>0</v>
          </cell>
          <cell r="J2578">
            <v>0</v>
          </cell>
          <cell r="K2578">
            <v>0</v>
          </cell>
          <cell r="L2578">
            <v>0</v>
          </cell>
          <cell r="M2578">
            <v>0</v>
          </cell>
          <cell r="N2578">
            <v>0</v>
          </cell>
          <cell r="O2578">
            <v>0</v>
          </cell>
          <cell r="P2578">
            <v>0</v>
          </cell>
          <cell r="Q2578">
            <v>0</v>
          </cell>
          <cell r="R2578">
            <v>0</v>
          </cell>
          <cell r="S2578">
            <v>0</v>
          </cell>
          <cell r="T2578">
            <v>0</v>
          </cell>
          <cell r="U2578">
            <v>0</v>
          </cell>
          <cell r="V2578">
            <v>0</v>
          </cell>
          <cell r="W2578">
            <v>0</v>
          </cell>
          <cell r="X2578">
            <v>0</v>
          </cell>
          <cell r="Y2578">
            <v>0</v>
          </cell>
          <cell r="Z2578">
            <v>0</v>
          </cell>
          <cell r="AA2578">
            <v>0</v>
          </cell>
          <cell r="AB2578">
            <v>0</v>
          </cell>
          <cell r="AC2578">
            <v>0</v>
          </cell>
          <cell r="AD2578">
            <v>0</v>
          </cell>
          <cell r="AE2578">
            <v>0</v>
          </cell>
          <cell r="AF2578">
            <v>0</v>
          </cell>
          <cell r="AG2578">
            <v>0</v>
          </cell>
          <cell r="AH2578">
            <v>0</v>
          </cell>
          <cell r="AI2578">
            <v>0</v>
          </cell>
          <cell r="AJ2578" t="str">
            <v>N</v>
          </cell>
        </row>
        <row r="2579">
          <cell r="A2579" t="str">
            <v>24-30-c-01</v>
          </cell>
          <cell r="B2579" t="str">
            <v>Providing and installing  HDPE Tee 20mm dia</v>
          </cell>
          <cell r="C2579" t="str">
            <v>Each</v>
          </cell>
          <cell r="D2579" t="str">
            <v>167.40</v>
          </cell>
          <cell r="E2579" t="str">
            <v>381.57</v>
          </cell>
          <cell r="F2579" t="str">
            <v>Each</v>
          </cell>
          <cell r="G2579" t="str">
            <v>167.40</v>
          </cell>
          <cell r="H2579">
            <v>381.57</v>
          </cell>
          <cell r="I2579">
            <v>0</v>
          </cell>
          <cell r="J2579">
            <v>0</v>
          </cell>
          <cell r="K2579">
            <v>0</v>
          </cell>
          <cell r="L2579">
            <v>0</v>
          </cell>
          <cell r="M2579">
            <v>0</v>
          </cell>
          <cell r="N2579">
            <v>0</v>
          </cell>
          <cell r="O2579">
            <v>0</v>
          </cell>
          <cell r="P2579">
            <v>0</v>
          </cell>
          <cell r="Q2579">
            <v>0</v>
          </cell>
          <cell r="R2579">
            <v>0</v>
          </cell>
          <cell r="S2579">
            <v>0</v>
          </cell>
          <cell r="T2579">
            <v>0</v>
          </cell>
          <cell r="U2579">
            <v>0</v>
          </cell>
          <cell r="V2579">
            <v>0</v>
          </cell>
          <cell r="W2579">
            <v>0</v>
          </cell>
          <cell r="X2579">
            <v>0</v>
          </cell>
          <cell r="Y2579">
            <v>0</v>
          </cell>
          <cell r="Z2579">
            <v>0</v>
          </cell>
          <cell r="AA2579">
            <v>0</v>
          </cell>
          <cell r="AB2579">
            <v>0</v>
          </cell>
          <cell r="AC2579">
            <v>0</v>
          </cell>
          <cell r="AD2579">
            <v>0</v>
          </cell>
          <cell r="AE2579">
            <v>0</v>
          </cell>
          <cell r="AF2579">
            <v>0</v>
          </cell>
          <cell r="AG2579">
            <v>0</v>
          </cell>
          <cell r="AH2579">
            <v>0</v>
          </cell>
          <cell r="AI2579">
            <v>0</v>
          </cell>
          <cell r="AJ2579" t="str">
            <v>N</v>
          </cell>
        </row>
        <row r="2580">
          <cell r="A2580" t="str">
            <v>24-30-c-02</v>
          </cell>
          <cell r="B2580" t="str">
            <v>Providing and installing  HDPE Tee 25mm dia</v>
          </cell>
          <cell r="C2580" t="str">
            <v>Each</v>
          </cell>
          <cell r="D2580" t="str">
            <v>167.40</v>
          </cell>
          <cell r="E2580" t="str">
            <v>460.22</v>
          </cell>
          <cell r="F2580" t="str">
            <v>Each</v>
          </cell>
          <cell r="G2580" t="str">
            <v>167.40</v>
          </cell>
          <cell r="H2580">
            <v>460.22</v>
          </cell>
          <cell r="I2580">
            <v>0</v>
          </cell>
          <cell r="J2580">
            <v>0</v>
          </cell>
          <cell r="K2580">
            <v>0</v>
          </cell>
          <cell r="L2580">
            <v>0</v>
          </cell>
          <cell r="M2580">
            <v>0</v>
          </cell>
          <cell r="N2580">
            <v>0</v>
          </cell>
          <cell r="O2580">
            <v>0</v>
          </cell>
          <cell r="P2580">
            <v>0</v>
          </cell>
          <cell r="Q2580">
            <v>0</v>
          </cell>
          <cell r="R2580">
            <v>0</v>
          </cell>
          <cell r="S2580">
            <v>0</v>
          </cell>
          <cell r="T2580">
            <v>0</v>
          </cell>
          <cell r="U2580">
            <v>0</v>
          </cell>
          <cell r="V2580">
            <v>0</v>
          </cell>
          <cell r="W2580">
            <v>0</v>
          </cell>
          <cell r="X2580">
            <v>0</v>
          </cell>
          <cell r="Y2580">
            <v>0</v>
          </cell>
          <cell r="Z2580">
            <v>0</v>
          </cell>
          <cell r="AA2580">
            <v>0</v>
          </cell>
          <cell r="AB2580">
            <v>0</v>
          </cell>
          <cell r="AC2580">
            <v>0</v>
          </cell>
          <cell r="AD2580">
            <v>0</v>
          </cell>
          <cell r="AE2580">
            <v>0</v>
          </cell>
          <cell r="AF2580">
            <v>0</v>
          </cell>
          <cell r="AG2580">
            <v>0</v>
          </cell>
          <cell r="AH2580">
            <v>0</v>
          </cell>
          <cell r="AI2580">
            <v>0</v>
          </cell>
          <cell r="AJ2580" t="str">
            <v>N</v>
          </cell>
        </row>
        <row r="2581">
          <cell r="A2581" t="str">
            <v>24-30-c-03</v>
          </cell>
          <cell r="B2581" t="str">
            <v>Providing and installing  HDPE Tee 32mm dia</v>
          </cell>
          <cell r="C2581" t="str">
            <v>Each</v>
          </cell>
          <cell r="D2581" t="str">
            <v>167.40</v>
          </cell>
          <cell r="E2581" t="str">
            <v>557.02</v>
          </cell>
          <cell r="F2581" t="str">
            <v>Each</v>
          </cell>
          <cell r="G2581" t="str">
            <v>167.40</v>
          </cell>
          <cell r="H2581">
            <v>557.02</v>
          </cell>
          <cell r="I2581">
            <v>0</v>
          </cell>
          <cell r="J2581">
            <v>0</v>
          </cell>
          <cell r="K2581">
            <v>0</v>
          </cell>
          <cell r="L2581">
            <v>0</v>
          </cell>
          <cell r="M2581">
            <v>0</v>
          </cell>
          <cell r="N2581">
            <v>0</v>
          </cell>
          <cell r="O2581">
            <v>0</v>
          </cell>
          <cell r="P2581">
            <v>0</v>
          </cell>
          <cell r="Q2581">
            <v>0</v>
          </cell>
          <cell r="R2581">
            <v>0</v>
          </cell>
          <cell r="S2581">
            <v>0</v>
          </cell>
          <cell r="T2581">
            <v>0</v>
          </cell>
          <cell r="U2581">
            <v>0</v>
          </cell>
          <cell r="V2581">
            <v>0</v>
          </cell>
          <cell r="W2581">
            <v>0</v>
          </cell>
          <cell r="X2581">
            <v>0</v>
          </cell>
          <cell r="Y2581">
            <v>0</v>
          </cell>
          <cell r="Z2581">
            <v>0</v>
          </cell>
          <cell r="AA2581">
            <v>0</v>
          </cell>
          <cell r="AB2581">
            <v>0</v>
          </cell>
          <cell r="AC2581">
            <v>0</v>
          </cell>
          <cell r="AD2581">
            <v>0</v>
          </cell>
          <cell r="AE2581">
            <v>0</v>
          </cell>
          <cell r="AF2581">
            <v>0</v>
          </cell>
          <cell r="AG2581">
            <v>0</v>
          </cell>
          <cell r="AH2581">
            <v>0</v>
          </cell>
          <cell r="AI2581">
            <v>0</v>
          </cell>
          <cell r="AJ2581" t="str">
            <v>N</v>
          </cell>
        </row>
        <row r="2582">
          <cell r="A2582" t="str">
            <v>24-30-c-04</v>
          </cell>
          <cell r="B2582" t="str">
            <v>Providing and installing  HDPE Tee 40mm dia</v>
          </cell>
          <cell r="C2582" t="str">
            <v>Each</v>
          </cell>
          <cell r="D2582" t="str">
            <v>209.25</v>
          </cell>
          <cell r="E2582" t="str">
            <v>1,073.19</v>
          </cell>
          <cell r="F2582" t="str">
            <v>Each</v>
          </cell>
          <cell r="G2582" t="str">
            <v>209.25</v>
          </cell>
          <cell r="H2582">
            <v>1073.19</v>
          </cell>
          <cell r="I2582">
            <v>0</v>
          </cell>
          <cell r="J2582">
            <v>0</v>
          </cell>
          <cell r="K2582">
            <v>0</v>
          </cell>
          <cell r="L2582">
            <v>0</v>
          </cell>
          <cell r="M2582">
            <v>0</v>
          </cell>
          <cell r="N2582">
            <v>0</v>
          </cell>
          <cell r="O2582">
            <v>0</v>
          </cell>
          <cell r="P2582">
            <v>0</v>
          </cell>
          <cell r="Q2582">
            <v>0</v>
          </cell>
          <cell r="R2582">
            <v>0</v>
          </cell>
          <cell r="S2582">
            <v>0</v>
          </cell>
          <cell r="T2582">
            <v>0</v>
          </cell>
          <cell r="U2582">
            <v>0</v>
          </cell>
          <cell r="V2582">
            <v>0</v>
          </cell>
          <cell r="W2582">
            <v>0</v>
          </cell>
          <cell r="X2582">
            <v>0</v>
          </cell>
          <cell r="Y2582">
            <v>0</v>
          </cell>
          <cell r="Z2582">
            <v>0</v>
          </cell>
          <cell r="AA2582">
            <v>0</v>
          </cell>
          <cell r="AB2582">
            <v>0</v>
          </cell>
          <cell r="AC2582">
            <v>0</v>
          </cell>
          <cell r="AD2582">
            <v>0</v>
          </cell>
          <cell r="AE2582">
            <v>0</v>
          </cell>
          <cell r="AF2582">
            <v>0</v>
          </cell>
          <cell r="AG2582">
            <v>0</v>
          </cell>
          <cell r="AH2582">
            <v>0</v>
          </cell>
          <cell r="AI2582">
            <v>0</v>
          </cell>
          <cell r="AJ2582" t="str">
            <v>N</v>
          </cell>
        </row>
        <row r="2583">
          <cell r="A2583" t="str">
            <v>24-30-c-05</v>
          </cell>
          <cell r="B2583" t="str">
            <v>Providing and installing  HDPE Tee 50mm dia</v>
          </cell>
          <cell r="C2583" t="str">
            <v>Each</v>
          </cell>
          <cell r="D2583" t="str">
            <v>209.25</v>
          </cell>
          <cell r="E2583" t="str">
            <v>1,317.61</v>
          </cell>
          <cell r="F2583" t="str">
            <v>Each</v>
          </cell>
          <cell r="G2583" t="str">
            <v>209.25</v>
          </cell>
          <cell r="H2583">
            <v>1317.61</v>
          </cell>
          <cell r="I2583">
            <v>0</v>
          </cell>
          <cell r="J2583">
            <v>0</v>
          </cell>
          <cell r="K2583">
            <v>0</v>
          </cell>
          <cell r="L2583">
            <v>0</v>
          </cell>
          <cell r="M2583">
            <v>0</v>
          </cell>
          <cell r="N2583">
            <v>0</v>
          </cell>
          <cell r="O2583">
            <v>0</v>
          </cell>
          <cell r="P2583">
            <v>0</v>
          </cell>
          <cell r="Q2583">
            <v>0</v>
          </cell>
          <cell r="R2583">
            <v>0</v>
          </cell>
          <cell r="S2583">
            <v>0</v>
          </cell>
          <cell r="T2583">
            <v>0</v>
          </cell>
          <cell r="U2583">
            <v>0</v>
          </cell>
          <cell r="V2583">
            <v>0</v>
          </cell>
          <cell r="W2583">
            <v>0</v>
          </cell>
          <cell r="X2583">
            <v>0</v>
          </cell>
          <cell r="Y2583">
            <v>0</v>
          </cell>
          <cell r="Z2583">
            <v>0</v>
          </cell>
          <cell r="AA2583">
            <v>0</v>
          </cell>
          <cell r="AB2583">
            <v>0</v>
          </cell>
          <cell r="AC2583">
            <v>0</v>
          </cell>
          <cell r="AD2583">
            <v>0</v>
          </cell>
          <cell r="AE2583">
            <v>0</v>
          </cell>
          <cell r="AF2583">
            <v>0</v>
          </cell>
          <cell r="AG2583">
            <v>0</v>
          </cell>
          <cell r="AH2583">
            <v>0</v>
          </cell>
          <cell r="AI2583">
            <v>0</v>
          </cell>
          <cell r="AJ2583" t="str">
            <v>N</v>
          </cell>
        </row>
        <row r="2584">
          <cell r="A2584" t="str">
            <v>24-30-c-06</v>
          </cell>
          <cell r="B2584" t="str">
            <v>Providing and installing  HDPE Tee 75mm dia</v>
          </cell>
          <cell r="C2584" t="str">
            <v>Each</v>
          </cell>
          <cell r="D2584" t="str">
            <v>251.10</v>
          </cell>
          <cell r="E2584" t="str">
            <v>3,483.01</v>
          </cell>
          <cell r="F2584" t="str">
            <v>Each</v>
          </cell>
          <cell r="G2584" t="str">
            <v>251.10</v>
          </cell>
          <cell r="H2584">
            <v>3483.01</v>
          </cell>
          <cell r="I2584">
            <v>0</v>
          </cell>
          <cell r="J2584">
            <v>0</v>
          </cell>
          <cell r="K2584">
            <v>0</v>
          </cell>
          <cell r="L2584">
            <v>0</v>
          </cell>
          <cell r="M2584">
            <v>0</v>
          </cell>
          <cell r="N2584">
            <v>0</v>
          </cell>
          <cell r="O2584">
            <v>0</v>
          </cell>
          <cell r="P2584">
            <v>0</v>
          </cell>
          <cell r="Q2584">
            <v>0</v>
          </cell>
          <cell r="R2584">
            <v>0</v>
          </cell>
          <cell r="S2584">
            <v>0</v>
          </cell>
          <cell r="T2584">
            <v>0</v>
          </cell>
          <cell r="U2584">
            <v>0</v>
          </cell>
          <cell r="V2584">
            <v>0</v>
          </cell>
          <cell r="W2584">
            <v>0</v>
          </cell>
          <cell r="X2584">
            <v>0</v>
          </cell>
          <cell r="Y2584">
            <v>0</v>
          </cell>
          <cell r="Z2584">
            <v>0</v>
          </cell>
          <cell r="AA2584">
            <v>0</v>
          </cell>
          <cell r="AB2584">
            <v>0</v>
          </cell>
          <cell r="AC2584">
            <v>0</v>
          </cell>
          <cell r="AD2584">
            <v>0</v>
          </cell>
          <cell r="AE2584">
            <v>0</v>
          </cell>
          <cell r="AF2584">
            <v>0</v>
          </cell>
          <cell r="AG2584">
            <v>0</v>
          </cell>
          <cell r="AH2584">
            <v>0</v>
          </cell>
          <cell r="AI2584">
            <v>0</v>
          </cell>
          <cell r="AJ2584" t="str">
            <v>N</v>
          </cell>
        </row>
        <row r="2585">
          <cell r="A2585" t="str">
            <v>24-30-c-07</v>
          </cell>
          <cell r="B2585" t="str">
            <v>Providing and installing  HDPE Tee 110mm dia</v>
          </cell>
          <cell r="C2585" t="str">
            <v>Each</v>
          </cell>
          <cell r="D2585" t="str">
            <v>334.80</v>
          </cell>
          <cell r="E2585" t="str">
            <v>4,814.22</v>
          </cell>
          <cell r="F2585" t="str">
            <v>Each</v>
          </cell>
          <cell r="G2585" t="str">
            <v>334.80</v>
          </cell>
          <cell r="H2585">
            <v>4814.22</v>
          </cell>
          <cell r="I2585">
            <v>0</v>
          </cell>
          <cell r="J2585">
            <v>0</v>
          </cell>
          <cell r="K2585">
            <v>0</v>
          </cell>
          <cell r="L2585">
            <v>0</v>
          </cell>
          <cell r="M2585">
            <v>0</v>
          </cell>
          <cell r="N2585">
            <v>0</v>
          </cell>
          <cell r="O2585">
            <v>0</v>
          </cell>
          <cell r="P2585">
            <v>0</v>
          </cell>
          <cell r="Q2585">
            <v>0</v>
          </cell>
          <cell r="R2585">
            <v>0</v>
          </cell>
          <cell r="S2585">
            <v>0</v>
          </cell>
          <cell r="T2585">
            <v>0</v>
          </cell>
          <cell r="U2585">
            <v>0</v>
          </cell>
          <cell r="V2585">
            <v>0</v>
          </cell>
          <cell r="W2585">
            <v>0</v>
          </cell>
          <cell r="X2585">
            <v>0</v>
          </cell>
          <cell r="Y2585">
            <v>0</v>
          </cell>
          <cell r="Z2585">
            <v>0</v>
          </cell>
          <cell r="AA2585">
            <v>0</v>
          </cell>
          <cell r="AB2585">
            <v>0</v>
          </cell>
          <cell r="AC2585">
            <v>0</v>
          </cell>
          <cell r="AD2585">
            <v>0</v>
          </cell>
          <cell r="AE2585">
            <v>0</v>
          </cell>
          <cell r="AF2585">
            <v>0</v>
          </cell>
          <cell r="AG2585">
            <v>0</v>
          </cell>
          <cell r="AH2585">
            <v>0</v>
          </cell>
          <cell r="AI2585">
            <v>0</v>
          </cell>
          <cell r="AJ2585" t="str">
            <v>N</v>
          </cell>
        </row>
        <row r="2586">
          <cell r="A2586" t="str">
            <v>24-30-d-01</v>
          </cell>
          <cell r="B2586" t="str">
            <v>Providing and installing  HDPE bend 20mm dia</v>
          </cell>
          <cell r="C2586" t="str">
            <v>Each</v>
          </cell>
          <cell r="D2586" t="str">
            <v>112.53</v>
          </cell>
          <cell r="E2586" t="str">
            <v>238.37</v>
          </cell>
          <cell r="F2586" t="str">
            <v>Each</v>
          </cell>
          <cell r="G2586" t="str">
            <v>112.53</v>
          </cell>
          <cell r="H2586">
            <v>238.37</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cell r="AF2586">
            <v>0</v>
          </cell>
          <cell r="AG2586">
            <v>0</v>
          </cell>
          <cell r="AH2586">
            <v>0</v>
          </cell>
          <cell r="AI2586">
            <v>0</v>
          </cell>
          <cell r="AJ2586" t="str">
            <v>N</v>
          </cell>
        </row>
        <row r="2587">
          <cell r="A2587" t="str">
            <v>24-30-d-02</v>
          </cell>
          <cell r="B2587" t="str">
            <v>Providing and installing  HDPE bend 25mm dia</v>
          </cell>
          <cell r="C2587" t="str">
            <v>Each</v>
          </cell>
          <cell r="D2587" t="str">
            <v>112.53</v>
          </cell>
          <cell r="E2587" t="str">
            <v>268.62</v>
          </cell>
          <cell r="F2587" t="str">
            <v>Each</v>
          </cell>
          <cell r="G2587" t="str">
            <v>112.53</v>
          </cell>
          <cell r="H2587">
            <v>268.62</v>
          </cell>
          <cell r="I2587">
            <v>0</v>
          </cell>
          <cell r="J2587">
            <v>0</v>
          </cell>
          <cell r="K2587">
            <v>0</v>
          </cell>
          <cell r="L2587">
            <v>0</v>
          </cell>
          <cell r="M2587">
            <v>0</v>
          </cell>
          <cell r="N2587">
            <v>0</v>
          </cell>
          <cell r="O2587">
            <v>0</v>
          </cell>
          <cell r="P2587">
            <v>0</v>
          </cell>
          <cell r="Q2587">
            <v>0</v>
          </cell>
          <cell r="R2587">
            <v>0</v>
          </cell>
          <cell r="S2587">
            <v>0</v>
          </cell>
          <cell r="T2587">
            <v>0</v>
          </cell>
          <cell r="U2587">
            <v>0</v>
          </cell>
          <cell r="V2587">
            <v>0</v>
          </cell>
          <cell r="W2587">
            <v>0</v>
          </cell>
          <cell r="X2587">
            <v>0</v>
          </cell>
          <cell r="Y2587">
            <v>0</v>
          </cell>
          <cell r="Z2587">
            <v>0</v>
          </cell>
          <cell r="AA2587">
            <v>0</v>
          </cell>
          <cell r="AB2587">
            <v>0</v>
          </cell>
          <cell r="AC2587">
            <v>0</v>
          </cell>
          <cell r="AD2587">
            <v>0</v>
          </cell>
          <cell r="AE2587">
            <v>0</v>
          </cell>
          <cell r="AF2587">
            <v>0</v>
          </cell>
          <cell r="AG2587">
            <v>0</v>
          </cell>
          <cell r="AH2587">
            <v>0</v>
          </cell>
          <cell r="AI2587">
            <v>0</v>
          </cell>
          <cell r="AJ2587" t="str">
            <v>N</v>
          </cell>
        </row>
        <row r="2588">
          <cell r="A2588" t="str">
            <v>24-30-d-03</v>
          </cell>
          <cell r="B2588" t="str">
            <v>Providing and installing  HDPE bend 32mm dia</v>
          </cell>
          <cell r="C2588" t="str">
            <v>Each</v>
          </cell>
          <cell r="D2588" t="str">
            <v>112.53</v>
          </cell>
          <cell r="E2588" t="str">
            <v>327.91</v>
          </cell>
          <cell r="F2588" t="str">
            <v>Each</v>
          </cell>
          <cell r="G2588" t="str">
            <v>112.53</v>
          </cell>
          <cell r="H2588">
            <v>327.91</v>
          </cell>
          <cell r="I2588">
            <v>0</v>
          </cell>
          <cell r="J2588">
            <v>0</v>
          </cell>
          <cell r="K2588">
            <v>0</v>
          </cell>
          <cell r="L2588">
            <v>0</v>
          </cell>
          <cell r="M2588">
            <v>0</v>
          </cell>
          <cell r="N2588">
            <v>0</v>
          </cell>
          <cell r="O2588">
            <v>0</v>
          </cell>
          <cell r="P2588">
            <v>0</v>
          </cell>
          <cell r="Q2588">
            <v>0</v>
          </cell>
          <cell r="R2588">
            <v>0</v>
          </cell>
          <cell r="S2588">
            <v>0</v>
          </cell>
          <cell r="T2588">
            <v>0</v>
          </cell>
          <cell r="U2588">
            <v>0</v>
          </cell>
          <cell r="V2588">
            <v>0</v>
          </cell>
          <cell r="W2588">
            <v>0</v>
          </cell>
          <cell r="X2588">
            <v>0</v>
          </cell>
          <cell r="Y2588">
            <v>0</v>
          </cell>
          <cell r="Z2588">
            <v>0</v>
          </cell>
          <cell r="AA2588">
            <v>0</v>
          </cell>
          <cell r="AB2588">
            <v>0</v>
          </cell>
          <cell r="AC2588">
            <v>0</v>
          </cell>
          <cell r="AD2588">
            <v>0</v>
          </cell>
          <cell r="AE2588">
            <v>0</v>
          </cell>
          <cell r="AF2588">
            <v>0</v>
          </cell>
          <cell r="AG2588">
            <v>0</v>
          </cell>
          <cell r="AH2588">
            <v>0</v>
          </cell>
          <cell r="AI2588">
            <v>0</v>
          </cell>
          <cell r="AJ2588" t="str">
            <v>N</v>
          </cell>
        </row>
        <row r="2589">
          <cell r="A2589" t="str">
            <v>24-30-d-04</v>
          </cell>
          <cell r="B2589" t="str">
            <v>Providing and installing  HDPE bend 40mm dia</v>
          </cell>
          <cell r="C2589" t="str">
            <v>Each</v>
          </cell>
          <cell r="D2589" t="str">
            <v>143.38</v>
          </cell>
          <cell r="E2589" t="str">
            <v>591.08</v>
          </cell>
          <cell r="F2589" t="str">
            <v>Each</v>
          </cell>
          <cell r="G2589" t="str">
            <v>143.38</v>
          </cell>
          <cell r="H2589">
            <v>591.08000000000004</v>
          </cell>
          <cell r="I2589">
            <v>0</v>
          </cell>
          <cell r="J2589">
            <v>0</v>
          </cell>
          <cell r="K2589">
            <v>0</v>
          </cell>
          <cell r="L2589">
            <v>0</v>
          </cell>
          <cell r="M2589">
            <v>0</v>
          </cell>
          <cell r="N2589">
            <v>0</v>
          </cell>
          <cell r="O2589">
            <v>0</v>
          </cell>
          <cell r="P2589">
            <v>0</v>
          </cell>
          <cell r="Q2589">
            <v>0</v>
          </cell>
          <cell r="R2589">
            <v>0</v>
          </cell>
          <cell r="S2589">
            <v>0</v>
          </cell>
          <cell r="T2589">
            <v>0</v>
          </cell>
          <cell r="U2589">
            <v>0</v>
          </cell>
          <cell r="V2589">
            <v>0</v>
          </cell>
          <cell r="W2589">
            <v>0</v>
          </cell>
          <cell r="X2589">
            <v>0</v>
          </cell>
          <cell r="Y2589">
            <v>0</v>
          </cell>
          <cell r="Z2589">
            <v>0</v>
          </cell>
          <cell r="AA2589">
            <v>0</v>
          </cell>
          <cell r="AB2589">
            <v>0</v>
          </cell>
          <cell r="AC2589">
            <v>0</v>
          </cell>
          <cell r="AD2589">
            <v>0</v>
          </cell>
          <cell r="AE2589">
            <v>0</v>
          </cell>
          <cell r="AF2589">
            <v>0</v>
          </cell>
          <cell r="AG2589">
            <v>0</v>
          </cell>
          <cell r="AH2589">
            <v>0</v>
          </cell>
          <cell r="AI2589">
            <v>0</v>
          </cell>
          <cell r="AJ2589" t="str">
            <v>N</v>
          </cell>
        </row>
        <row r="2590">
          <cell r="A2590" t="str">
            <v>24-30-d-05</v>
          </cell>
          <cell r="B2590" t="str">
            <v>Providing and installing  HDPE bend 50mm dia</v>
          </cell>
          <cell r="C2590" t="str">
            <v>Each</v>
          </cell>
          <cell r="D2590" t="str">
            <v>143.38</v>
          </cell>
          <cell r="E2590" t="str">
            <v>854.85</v>
          </cell>
          <cell r="F2590" t="str">
            <v>Each</v>
          </cell>
          <cell r="G2590" t="str">
            <v>143.38</v>
          </cell>
          <cell r="H2590">
            <v>854.85</v>
          </cell>
          <cell r="I2590">
            <v>0</v>
          </cell>
          <cell r="J2590">
            <v>0</v>
          </cell>
          <cell r="K2590">
            <v>0</v>
          </cell>
          <cell r="L2590">
            <v>0</v>
          </cell>
          <cell r="M2590">
            <v>0</v>
          </cell>
          <cell r="N2590">
            <v>0</v>
          </cell>
          <cell r="O2590">
            <v>0</v>
          </cell>
          <cell r="P2590">
            <v>0</v>
          </cell>
          <cell r="Q2590">
            <v>0</v>
          </cell>
          <cell r="R2590">
            <v>0</v>
          </cell>
          <cell r="S2590">
            <v>0</v>
          </cell>
          <cell r="T2590">
            <v>0</v>
          </cell>
          <cell r="U2590">
            <v>0</v>
          </cell>
          <cell r="V2590">
            <v>0</v>
          </cell>
          <cell r="W2590">
            <v>0</v>
          </cell>
          <cell r="X2590">
            <v>0</v>
          </cell>
          <cell r="Y2590">
            <v>0</v>
          </cell>
          <cell r="Z2590">
            <v>0</v>
          </cell>
          <cell r="AA2590">
            <v>0</v>
          </cell>
          <cell r="AB2590">
            <v>0</v>
          </cell>
          <cell r="AC2590">
            <v>0</v>
          </cell>
          <cell r="AD2590">
            <v>0</v>
          </cell>
          <cell r="AE2590">
            <v>0</v>
          </cell>
          <cell r="AF2590">
            <v>0</v>
          </cell>
          <cell r="AG2590">
            <v>0</v>
          </cell>
          <cell r="AH2590">
            <v>0</v>
          </cell>
          <cell r="AI2590">
            <v>0</v>
          </cell>
          <cell r="AJ2590" t="str">
            <v>N</v>
          </cell>
        </row>
        <row r="2591">
          <cell r="A2591" t="str">
            <v>24-30-d-06</v>
          </cell>
          <cell r="B2591" t="str">
            <v>Providing and installing  HDPE bend 75mm dia</v>
          </cell>
          <cell r="C2591" t="str">
            <v>Each</v>
          </cell>
          <cell r="D2591" t="str">
            <v>156.94</v>
          </cell>
          <cell r="E2591" t="str">
            <v>2,119.56</v>
          </cell>
          <cell r="F2591" t="str">
            <v>Each</v>
          </cell>
          <cell r="G2591" t="str">
            <v>156.94</v>
          </cell>
          <cell r="H2591">
            <v>2119.56</v>
          </cell>
          <cell r="I2591">
            <v>0</v>
          </cell>
          <cell r="J2591">
            <v>0</v>
          </cell>
          <cell r="K2591">
            <v>0</v>
          </cell>
          <cell r="L2591">
            <v>0</v>
          </cell>
          <cell r="M2591">
            <v>0</v>
          </cell>
          <cell r="N2591">
            <v>0</v>
          </cell>
          <cell r="O2591">
            <v>0</v>
          </cell>
          <cell r="P2591">
            <v>0</v>
          </cell>
          <cell r="Q2591">
            <v>0</v>
          </cell>
          <cell r="R2591">
            <v>0</v>
          </cell>
          <cell r="S2591">
            <v>0</v>
          </cell>
          <cell r="T2591">
            <v>0</v>
          </cell>
          <cell r="U2591">
            <v>0</v>
          </cell>
          <cell r="V2591">
            <v>0</v>
          </cell>
          <cell r="W2591">
            <v>0</v>
          </cell>
          <cell r="X2591">
            <v>0</v>
          </cell>
          <cell r="Y2591">
            <v>0</v>
          </cell>
          <cell r="Z2591">
            <v>0</v>
          </cell>
          <cell r="AA2591">
            <v>0</v>
          </cell>
          <cell r="AB2591">
            <v>0</v>
          </cell>
          <cell r="AC2591">
            <v>0</v>
          </cell>
          <cell r="AD2591">
            <v>0</v>
          </cell>
          <cell r="AE2591">
            <v>0</v>
          </cell>
          <cell r="AF2591">
            <v>0</v>
          </cell>
          <cell r="AG2591">
            <v>0</v>
          </cell>
          <cell r="AH2591">
            <v>0</v>
          </cell>
          <cell r="AI2591">
            <v>0</v>
          </cell>
          <cell r="AJ2591" t="str">
            <v>N</v>
          </cell>
        </row>
        <row r="2592">
          <cell r="A2592" t="str">
            <v>24-30-d-07</v>
          </cell>
          <cell r="B2592" t="str">
            <v>Providing and installing  HDPE bend 110mm dia</v>
          </cell>
          <cell r="C2592" t="str">
            <v>Each</v>
          </cell>
          <cell r="D2592" t="str">
            <v>209.25</v>
          </cell>
          <cell r="E2592" t="str">
            <v>3,101.15</v>
          </cell>
          <cell r="F2592" t="str">
            <v>Each</v>
          </cell>
          <cell r="G2592" t="str">
            <v>209.25</v>
          </cell>
          <cell r="H2592">
            <v>3101.15</v>
          </cell>
          <cell r="I2592">
            <v>0</v>
          </cell>
          <cell r="J2592">
            <v>0</v>
          </cell>
          <cell r="K2592">
            <v>0</v>
          </cell>
          <cell r="L2592">
            <v>0</v>
          </cell>
          <cell r="M2592">
            <v>0</v>
          </cell>
          <cell r="N2592">
            <v>0</v>
          </cell>
          <cell r="O2592">
            <v>0</v>
          </cell>
          <cell r="P2592">
            <v>0</v>
          </cell>
          <cell r="Q2592">
            <v>0</v>
          </cell>
          <cell r="R2592">
            <v>0</v>
          </cell>
          <cell r="S2592">
            <v>0</v>
          </cell>
          <cell r="T2592">
            <v>0</v>
          </cell>
          <cell r="U2592">
            <v>0</v>
          </cell>
          <cell r="V2592">
            <v>0</v>
          </cell>
          <cell r="W2592">
            <v>0</v>
          </cell>
          <cell r="X2592">
            <v>0</v>
          </cell>
          <cell r="Y2592">
            <v>0</v>
          </cell>
          <cell r="Z2592">
            <v>0</v>
          </cell>
          <cell r="AA2592">
            <v>0</v>
          </cell>
          <cell r="AB2592">
            <v>0</v>
          </cell>
          <cell r="AC2592">
            <v>0</v>
          </cell>
          <cell r="AD2592">
            <v>0</v>
          </cell>
          <cell r="AE2592">
            <v>0</v>
          </cell>
          <cell r="AF2592">
            <v>0</v>
          </cell>
          <cell r="AG2592">
            <v>0</v>
          </cell>
          <cell r="AH2592">
            <v>0</v>
          </cell>
          <cell r="AI2592">
            <v>0</v>
          </cell>
          <cell r="AJ2592" t="str">
            <v>N</v>
          </cell>
        </row>
        <row r="2593">
          <cell r="A2593" t="str">
            <v>24-30-e-01</v>
          </cell>
          <cell r="B2593" t="str">
            <v>Providing and installing  HDPE adaptor 20mm</v>
          </cell>
          <cell r="C2593" t="str">
            <v>Each</v>
          </cell>
          <cell r="D2593" t="str">
            <v>58.59</v>
          </cell>
          <cell r="E2593" t="str">
            <v>152.97</v>
          </cell>
          <cell r="F2593" t="str">
            <v>Each</v>
          </cell>
          <cell r="G2593" t="str">
            <v>58.59</v>
          </cell>
          <cell r="H2593">
            <v>152.97</v>
          </cell>
          <cell r="I2593">
            <v>0</v>
          </cell>
          <cell r="J2593">
            <v>0</v>
          </cell>
          <cell r="K2593">
            <v>0</v>
          </cell>
          <cell r="L2593">
            <v>0</v>
          </cell>
          <cell r="M2593">
            <v>0</v>
          </cell>
          <cell r="N2593">
            <v>0</v>
          </cell>
          <cell r="O2593">
            <v>0</v>
          </cell>
          <cell r="P2593">
            <v>0</v>
          </cell>
          <cell r="Q2593">
            <v>0</v>
          </cell>
          <cell r="R2593">
            <v>0</v>
          </cell>
          <cell r="S2593">
            <v>0</v>
          </cell>
          <cell r="T2593">
            <v>0</v>
          </cell>
          <cell r="U2593">
            <v>0</v>
          </cell>
          <cell r="V2593">
            <v>0</v>
          </cell>
          <cell r="W2593">
            <v>0</v>
          </cell>
          <cell r="X2593">
            <v>0</v>
          </cell>
          <cell r="Y2593">
            <v>0</v>
          </cell>
          <cell r="Z2593">
            <v>0</v>
          </cell>
          <cell r="AA2593">
            <v>0</v>
          </cell>
          <cell r="AB2593">
            <v>0</v>
          </cell>
          <cell r="AC2593">
            <v>0</v>
          </cell>
          <cell r="AD2593">
            <v>0</v>
          </cell>
          <cell r="AE2593">
            <v>0</v>
          </cell>
          <cell r="AF2593">
            <v>0</v>
          </cell>
          <cell r="AG2593">
            <v>0</v>
          </cell>
          <cell r="AH2593">
            <v>0</v>
          </cell>
          <cell r="AI2593">
            <v>0</v>
          </cell>
          <cell r="AJ2593" t="str">
            <v>N</v>
          </cell>
        </row>
        <row r="2594">
          <cell r="A2594" t="str">
            <v>24-30-e-02</v>
          </cell>
          <cell r="B2594" t="str">
            <v>Providing and installing  HDPE adaptor 25mm</v>
          </cell>
          <cell r="C2594" t="str">
            <v>Each</v>
          </cell>
          <cell r="D2594" t="str">
            <v>58.59</v>
          </cell>
          <cell r="E2594" t="str">
            <v>191.69</v>
          </cell>
          <cell r="F2594" t="str">
            <v>Each</v>
          </cell>
          <cell r="G2594" t="str">
            <v>58.59</v>
          </cell>
          <cell r="H2594">
            <v>191.69</v>
          </cell>
          <cell r="I2594">
            <v>0</v>
          </cell>
          <cell r="J2594">
            <v>0</v>
          </cell>
          <cell r="K2594">
            <v>0</v>
          </cell>
          <cell r="L2594">
            <v>0</v>
          </cell>
          <cell r="M2594">
            <v>0</v>
          </cell>
          <cell r="N2594">
            <v>0</v>
          </cell>
          <cell r="O2594">
            <v>0</v>
          </cell>
          <cell r="P2594">
            <v>0</v>
          </cell>
          <cell r="Q2594">
            <v>0</v>
          </cell>
          <cell r="R2594">
            <v>0</v>
          </cell>
          <cell r="S2594">
            <v>0</v>
          </cell>
          <cell r="T2594">
            <v>0</v>
          </cell>
          <cell r="U2594">
            <v>0</v>
          </cell>
          <cell r="V2594">
            <v>0</v>
          </cell>
          <cell r="W2594">
            <v>0</v>
          </cell>
          <cell r="X2594">
            <v>0</v>
          </cell>
          <cell r="Y2594">
            <v>0</v>
          </cell>
          <cell r="Z2594">
            <v>0</v>
          </cell>
          <cell r="AA2594">
            <v>0</v>
          </cell>
          <cell r="AB2594">
            <v>0</v>
          </cell>
          <cell r="AC2594">
            <v>0</v>
          </cell>
          <cell r="AD2594">
            <v>0</v>
          </cell>
          <cell r="AE2594">
            <v>0</v>
          </cell>
          <cell r="AF2594">
            <v>0</v>
          </cell>
          <cell r="AG2594">
            <v>0</v>
          </cell>
          <cell r="AH2594">
            <v>0</v>
          </cell>
          <cell r="AI2594">
            <v>0</v>
          </cell>
          <cell r="AJ2594" t="str">
            <v>N</v>
          </cell>
        </row>
        <row r="2595">
          <cell r="A2595" t="str">
            <v>24-30-e-03</v>
          </cell>
          <cell r="B2595" t="str">
            <v>Providing and installing  HDPE adaptor 32mm</v>
          </cell>
          <cell r="C2595" t="str">
            <v>Each</v>
          </cell>
          <cell r="D2595" t="str">
            <v>58.59</v>
          </cell>
          <cell r="E2595" t="str">
            <v>255.82</v>
          </cell>
          <cell r="F2595" t="str">
            <v>Each</v>
          </cell>
          <cell r="G2595" t="str">
            <v>58.59</v>
          </cell>
          <cell r="H2595">
            <v>255.82</v>
          </cell>
          <cell r="I2595">
            <v>0</v>
          </cell>
          <cell r="J2595">
            <v>0</v>
          </cell>
          <cell r="K2595">
            <v>0</v>
          </cell>
          <cell r="L2595">
            <v>0</v>
          </cell>
          <cell r="M2595">
            <v>0</v>
          </cell>
          <cell r="N2595">
            <v>0</v>
          </cell>
          <cell r="O2595">
            <v>0</v>
          </cell>
          <cell r="P2595">
            <v>0</v>
          </cell>
          <cell r="Q2595">
            <v>0</v>
          </cell>
          <cell r="R2595">
            <v>0</v>
          </cell>
          <cell r="S2595">
            <v>0</v>
          </cell>
          <cell r="T2595">
            <v>0</v>
          </cell>
          <cell r="U2595">
            <v>0</v>
          </cell>
          <cell r="V2595">
            <v>0</v>
          </cell>
          <cell r="W2595">
            <v>0</v>
          </cell>
          <cell r="X2595">
            <v>0</v>
          </cell>
          <cell r="Y2595">
            <v>0</v>
          </cell>
          <cell r="Z2595">
            <v>0</v>
          </cell>
          <cell r="AA2595">
            <v>0</v>
          </cell>
          <cell r="AB2595">
            <v>0</v>
          </cell>
          <cell r="AC2595">
            <v>0</v>
          </cell>
          <cell r="AD2595">
            <v>0</v>
          </cell>
          <cell r="AE2595">
            <v>0</v>
          </cell>
          <cell r="AF2595">
            <v>0</v>
          </cell>
          <cell r="AG2595">
            <v>0</v>
          </cell>
          <cell r="AH2595">
            <v>0</v>
          </cell>
          <cell r="AI2595">
            <v>0</v>
          </cell>
          <cell r="AJ2595" t="str">
            <v>N</v>
          </cell>
        </row>
        <row r="2596">
          <cell r="A2596" t="str">
            <v>24-30-e-04</v>
          </cell>
          <cell r="B2596" t="str">
            <v>Providing and installing  HDPE adaptor 40mm</v>
          </cell>
          <cell r="C2596" t="str">
            <v>Each</v>
          </cell>
          <cell r="D2596" t="str">
            <v>70.06</v>
          </cell>
          <cell r="E2596" t="str">
            <v>433.06</v>
          </cell>
          <cell r="F2596" t="str">
            <v>Each</v>
          </cell>
          <cell r="G2596" t="str">
            <v>70.06</v>
          </cell>
          <cell r="H2596">
            <v>433.06</v>
          </cell>
          <cell r="I2596">
            <v>0</v>
          </cell>
          <cell r="J2596">
            <v>0</v>
          </cell>
          <cell r="K2596">
            <v>0</v>
          </cell>
          <cell r="L2596">
            <v>0</v>
          </cell>
          <cell r="M2596">
            <v>0</v>
          </cell>
          <cell r="N2596">
            <v>0</v>
          </cell>
          <cell r="O2596">
            <v>0</v>
          </cell>
          <cell r="P2596">
            <v>0</v>
          </cell>
          <cell r="Q2596">
            <v>0</v>
          </cell>
          <cell r="R2596">
            <v>0</v>
          </cell>
          <cell r="S2596">
            <v>0</v>
          </cell>
          <cell r="T2596">
            <v>0</v>
          </cell>
          <cell r="U2596">
            <v>0</v>
          </cell>
          <cell r="V2596">
            <v>0</v>
          </cell>
          <cell r="W2596">
            <v>0</v>
          </cell>
          <cell r="X2596">
            <v>0</v>
          </cell>
          <cell r="Y2596">
            <v>0</v>
          </cell>
          <cell r="Z2596">
            <v>0</v>
          </cell>
          <cell r="AA2596">
            <v>0</v>
          </cell>
          <cell r="AB2596">
            <v>0</v>
          </cell>
          <cell r="AC2596">
            <v>0</v>
          </cell>
          <cell r="AD2596">
            <v>0</v>
          </cell>
          <cell r="AE2596">
            <v>0</v>
          </cell>
          <cell r="AF2596">
            <v>0</v>
          </cell>
          <cell r="AG2596">
            <v>0</v>
          </cell>
          <cell r="AH2596">
            <v>0</v>
          </cell>
          <cell r="AI2596">
            <v>0</v>
          </cell>
          <cell r="AJ2596" t="str">
            <v>N</v>
          </cell>
        </row>
        <row r="2597">
          <cell r="A2597" t="str">
            <v>24-30-e-05</v>
          </cell>
          <cell r="B2597" t="str">
            <v>Providing and installing  HDPE adaptor 50mm</v>
          </cell>
          <cell r="C2597" t="str">
            <v>Each</v>
          </cell>
          <cell r="D2597" t="str">
            <v>70.06</v>
          </cell>
          <cell r="E2597" t="str">
            <v>658.12</v>
          </cell>
          <cell r="F2597" t="str">
            <v>Each</v>
          </cell>
          <cell r="G2597" t="str">
            <v>70.06</v>
          </cell>
          <cell r="H2597">
            <v>658.12</v>
          </cell>
          <cell r="I2597">
            <v>0</v>
          </cell>
          <cell r="J2597">
            <v>0</v>
          </cell>
          <cell r="K2597">
            <v>0</v>
          </cell>
          <cell r="L2597">
            <v>0</v>
          </cell>
          <cell r="M2597">
            <v>0</v>
          </cell>
          <cell r="N2597">
            <v>0</v>
          </cell>
          <cell r="O2597">
            <v>0</v>
          </cell>
          <cell r="P2597">
            <v>0</v>
          </cell>
          <cell r="Q2597">
            <v>0</v>
          </cell>
          <cell r="R2597">
            <v>0</v>
          </cell>
          <cell r="S2597">
            <v>0</v>
          </cell>
          <cell r="T2597">
            <v>0</v>
          </cell>
          <cell r="U2597">
            <v>0</v>
          </cell>
          <cell r="V2597">
            <v>0</v>
          </cell>
          <cell r="W2597">
            <v>0</v>
          </cell>
          <cell r="X2597">
            <v>0</v>
          </cell>
          <cell r="Y2597">
            <v>0</v>
          </cell>
          <cell r="Z2597">
            <v>0</v>
          </cell>
          <cell r="AA2597">
            <v>0</v>
          </cell>
          <cell r="AB2597">
            <v>0</v>
          </cell>
          <cell r="AC2597">
            <v>0</v>
          </cell>
          <cell r="AD2597">
            <v>0</v>
          </cell>
          <cell r="AE2597">
            <v>0</v>
          </cell>
          <cell r="AF2597">
            <v>0</v>
          </cell>
          <cell r="AG2597">
            <v>0</v>
          </cell>
          <cell r="AH2597">
            <v>0</v>
          </cell>
          <cell r="AI2597">
            <v>0</v>
          </cell>
          <cell r="AJ2597" t="str">
            <v>N</v>
          </cell>
        </row>
        <row r="2598">
          <cell r="A2598" t="str">
            <v>24-30-e-06</v>
          </cell>
          <cell r="B2598" t="str">
            <v>Providing and installing  HDPE adaptor 75mm</v>
          </cell>
          <cell r="C2598" t="str">
            <v>Each</v>
          </cell>
          <cell r="D2598" t="str">
            <v>73.24</v>
          </cell>
          <cell r="E2598" t="str">
            <v>1,751.51</v>
          </cell>
          <cell r="F2598" t="str">
            <v>Each</v>
          </cell>
          <cell r="G2598" t="str">
            <v>73.24</v>
          </cell>
          <cell r="H2598">
            <v>1751.51</v>
          </cell>
          <cell r="I2598">
            <v>0</v>
          </cell>
          <cell r="J2598">
            <v>0</v>
          </cell>
          <cell r="K2598">
            <v>0</v>
          </cell>
          <cell r="L2598">
            <v>0</v>
          </cell>
          <cell r="M2598">
            <v>0</v>
          </cell>
          <cell r="N2598">
            <v>0</v>
          </cell>
          <cell r="O2598">
            <v>0</v>
          </cell>
          <cell r="P2598">
            <v>0</v>
          </cell>
          <cell r="Q2598">
            <v>0</v>
          </cell>
          <cell r="R2598">
            <v>0</v>
          </cell>
          <cell r="S2598">
            <v>0</v>
          </cell>
          <cell r="T2598">
            <v>0</v>
          </cell>
          <cell r="U2598">
            <v>0</v>
          </cell>
          <cell r="V2598">
            <v>0</v>
          </cell>
          <cell r="W2598">
            <v>0</v>
          </cell>
          <cell r="X2598">
            <v>0</v>
          </cell>
          <cell r="Y2598">
            <v>0</v>
          </cell>
          <cell r="Z2598">
            <v>0</v>
          </cell>
          <cell r="AA2598">
            <v>0</v>
          </cell>
          <cell r="AB2598">
            <v>0</v>
          </cell>
          <cell r="AC2598">
            <v>0</v>
          </cell>
          <cell r="AD2598">
            <v>0</v>
          </cell>
          <cell r="AE2598">
            <v>0</v>
          </cell>
          <cell r="AF2598">
            <v>0</v>
          </cell>
          <cell r="AG2598">
            <v>0</v>
          </cell>
          <cell r="AH2598">
            <v>0</v>
          </cell>
          <cell r="AI2598">
            <v>0</v>
          </cell>
          <cell r="AJ2598" t="str">
            <v>N</v>
          </cell>
        </row>
        <row r="2599">
          <cell r="A2599" t="str">
            <v>24-30-e-07</v>
          </cell>
          <cell r="B2599" t="str">
            <v>Providing and installing  HDPE adaptor 110mm</v>
          </cell>
          <cell r="C2599" t="str">
            <v>Each</v>
          </cell>
          <cell r="D2599" t="str">
            <v>104.63</v>
          </cell>
          <cell r="E2599" t="str">
            <v>3,357.10</v>
          </cell>
          <cell r="F2599" t="str">
            <v>Each</v>
          </cell>
          <cell r="G2599" t="str">
            <v>104.63</v>
          </cell>
          <cell r="H2599">
            <v>3357.1</v>
          </cell>
          <cell r="I2599">
            <v>0</v>
          </cell>
          <cell r="J2599">
            <v>0</v>
          </cell>
          <cell r="K2599">
            <v>0</v>
          </cell>
          <cell r="L2599">
            <v>0</v>
          </cell>
          <cell r="M2599">
            <v>0</v>
          </cell>
          <cell r="N2599">
            <v>0</v>
          </cell>
          <cell r="O2599">
            <v>0</v>
          </cell>
          <cell r="P2599">
            <v>0</v>
          </cell>
          <cell r="Q2599">
            <v>0</v>
          </cell>
          <cell r="R2599">
            <v>0</v>
          </cell>
          <cell r="S2599">
            <v>0</v>
          </cell>
          <cell r="T2599">
            <v>0</v>
          </cell>
          <cell r="U2599">
            <v>0</v>
          </cell>
          <cell r="V2599">
            <v>0</v>
          </cell>
          <cell r="W2599">
            <v>0</v>
          </cell>
          <cell r="X2599">
            <v>0</v>
          </cell>
          <cell r="Y2599">
            <v>0</v>
          </cell>
          <cell r="Z2599">
            <v>0</v>
          </cell>
          <cell r="AA2599">
            <v>0</v>
          </cell>
          <cell r="AB2599">
            <v>0</v>
          </cell>
          <cell r="AC2599">
            <v>0</v>
          </cell>
          <cell r="AD2599">
            <v>0</v>
          </cell>
          <cell r="AE2599">
            <v>0</v>
          </cell>
          <cell r="AF2599">
            <v>0</v>
          </cell>
          <cell r="AG2599">
            <v>0</v>
          </cell>
          <cell r="AH2599">
            <v>0</v>
          </cell>
          <cell r="AI2599">
            <v>0</v>
          </cell>
          <cell r="AJ2599" t="str">
            <v>N</v>
          </cell>
        </row>
        <row r="2600">
          <cell r="A2600" t="str">
            <v>24-31-a</v>
          </cell>
          <cell r="B2600" t="str">
            <v>S/H/J G.I. Flanged Pipe 18" i/d 6.35mm thick</v>
          </cell>
          <cell r="C2600" t="str">
            <v>Rft</v>
          </cell>
          <cell r="D2600" t="str">
            <v>918.66</v>
          </cell>
          <cell r="E2600" t="str">
            <v>7,668.16</v>
          </cell>
          <cell r="F2600" t="str">
            <v>m</v>
          </cell>
          <cell r="G2600" t="str">
            <v>3,013.97</v>
          </cell>
          <cell r="H2600">
            <v>25158.01</v>
          </cell>
          <cell r="I2600">
            <v>0</v>
          </cell>
          <cell r="J2600">
            <v>0</v>
          </cell>
          <cell r="K2600">
            <v>0</v>
          </cell>
          <cell r="L2600">
            <v>0</v>
          </cell>
          <cell r="M2600">
            <v>0</v>
          </cell>
          <cell r="N2600">
            <v>0</v>
          </cell>
          <cell r="O2600">
            <v>0</v>
          </cell>
          <cell r="P2600">
            <v>0</v>
          </cell>
          <cell r="Q2600">
            <v>0</v>
          </cell>
          <cell r="R2600">
            <v>0</v>
          </cell>
          <cell r="S2600">
            <v>0</v>
          </cell>
          <cell r="T2600">
            <v>0</v>
          </cell>
          <cell r="U2600">
            <v>0</v>
          </cell>
          <cell r="V2600">
            <v>0</v>
          </cell>
          <cell r="W2600">
            <v>0</v>
          </cell>
          <cell r="X2600">
            <v>0</v>
          </cell>
          <cell r="Y2600">
            <v>0</v>
          </cell>
          <cell r="Z2600">
            <v>0</v>
          </cell>
          <cell r="AA2600">
            <v>0</v>
          </cell>
          <cell r="AB2600">
            <v>0</v>
          </cell>
          <cell r="AC2600">
            <v>0</v>
          </cell>
          <cell r="AD2600">
            <v>0</v>
          </cell>
          <cell r="AE2600">
            <v>0</v>
          </cell>
          <cell r="AF2600">
            <v>0</v>
          </cell>
          <cell r="AG2600">
            <v>0</v>
          </cell>
          <cell r="AH2600">
            <v>0</v>
          </cell>
          <cell r="AI2600">
            <v>0</v>
          </cell>
          <cell r="AJ2600" t="str">
            <v>N</v>
          </cell>
        </row>
        <row r="2601">
          <cell r="A2601" t="str">
            <v>24-31-b</v>
          </cell>
          <cell r="B2601" t="str">
            <v>S/H/J G.I. Flanged Pipe 16" i/d 6.35mm thick</v>
          </cell>
          <cell r="C2601" t="str">
            <v>Rft</v>
          </cell>
          <cell r="D2601" t="str">
            <v>366.71</v>
          </cell>
          <cell r="E2601" t="str">
            <v>5,975.95</v>
          </cell>
          <cell r="F2601" t="str">
            <v>m</v>
          </cell>
          <cell r="G2601" t="str">
            <v>1,203.11</v>
          </cell>
          <cell r="H2601">
            <v>19606.150000000001</v>
          </cell>
          <cell r="I2601">
            <v>0</v>
          </cell>
          <cell r="J2601">
            <v>0</v>
          </cell>
          <cell r="K2601">
            <v>0</v>
          </cell>
          <cell r="L2601">
            <v>0</v>
          </cell>
          <cell r="M2601">
            <v>0</v>
          </cell>
          <cell r="N2601">
            <v>0</v>
          </cell>
          <cell r="O2601">
            <v>0</v>
          </cell>
          <cell r="P2601">
            <v>0</v>
          </cell>
          <cell r="Q2601">
            <v>0</v>
          </cell>
          <cell r="R2601">
            <v>0</v>
          </cell>
          <cell r="S2601">
            <v>0</v>
          </cell>
          <cell r="T2601">
            <v>0</v>
          </cell>
          <cell r="U2601">
            <v>0</v>
          </cell>
          <cell r="V2601">
            <v>0</v>
          </cell>
          <cell r="W2601">
            <v>0</v>
          </cell>
          <cell r="X2601">
            <v>0</v>
          </cell>
          <cell r="Y2601">
            <v>0</v>
          </cell>
          <cell r="Z2601">
            <v>0</v>
          </cell>
          <cell r="AA2601">
            <v>0</v>
          </cell>
          <cell r="AB2601">
            <v>0</v>
          </cell>
          <cell r="AC2601">
            <v>0</v>
          </cell>
          <cell r="AD2601">
            <v>0</v>
          </cell>
          <cell r="AE2601">
            <v>0</v>
          </cell>
          <cell r="AF2601">
            <v>0</v>
          </cell>
          <cell r="AG2601">
            <v>0</v>
          </cell>
          <cell r="AH2601">
            <v>0</v>
          </cell>
          <cell r="AI2601">
            <v>0</v>
          </cell>
          <cell r="AJ2601" t="str">
            <v>N</v>
          </cell>
        </row>
        <row r="2602">
          <cell r="A2602" t="str">
            <v>24-31-c</v>
          </cell>
          <cell r="B2602" t="str">
            <v>S/H/J G.I. Flanged Pipe 12" i/d 6.35mm thick</v>
          </cell>
          <cell r="C2602" t="str">
            <v>Rft</v>
          </cell>
          <cell r="D2602" t="str">
            <v>459.33</v>
          </cell>
          <cell r="E2602" t="str">
            <v>5,767.03</v>
          </cell>
          <cell r="F2602" t="str">
            <v>m</v>
          </cell>
          <cell r="G2602" t="str">
            <v>1,506.99</v>
          </cell>
          <cell r="H2602">
            <v>18920.7</v>
          </cell>
          <cell r="I2602">
            <v>0</v>
          </cell>
          <cell r="J2602">
            <v>0</v>
          </cell>
          <cell r="K2602">
            <v>0</v>
          </cell>
          <cell r="L2602">
            <v>0</v>
          </cell>
          <cell r="M2602">
            <v>0</v>
          </cell>
          <cell r="N2602">
            <v>0</v>
          </cell>
          <cell r="O2602">
            <v>0</v>
          </cell>
          <cell r="P2602">
            <v>0</v>
          </cell>
          <cell r="Q2602">
            <v>0</v>
          </cell>
          <cell r="R2602">
            <v>0</v>
          </cell>
          <cell r="S2602">
            <v>0</v>
          </cell>
          <cell r="T2602">
            <v>0</v>
          </cell>
          <cell r="U2602">
            <v>0</v>
          </cell>
          <cell r="V2602">
            <v>0</v>
          </cell>
          <cell r="W2602">
            <v>0</v>
          </cell>
          <cell r="X2602">
            <v>0</v>
          </cell>
          <cell r="Y2602">
            <v>0</v>
          </cell>
          <cell r="Z2602">
            <v>0</v>
          </cell>
          <cell r="AA2602">
            <v>0</v>
          </cell>
          <cell r="AB2602">
            <v>0</v>
          </cell>
          <cell r="AC2602">
            <v>0</v>
          </cell>
          <cell r="AD2602">
            <v>0</v>
          </cell>
          <cell r="AE2602">
            <v>0</v>
          </cell>
          <cell r="AF2602">
            <v>0</v>
          </cell>
          <cell r="AG2602">
            <v>0</v>
          </cell>
          <cell r="AH2602">
            <v>0</v>
          </cell>
          <cell r="AI2602">
            <v>0</v>
          </cell>
          <cell r="AJ2602" t="str">
            <v>N</v>
          </cell>
        </row>
        <row r="2603">
          <cell r="A2603" t="str">
            <v>24-31-d</v>
          </cell>
          <cell r="B2603" t="str">
            <v>S/H/J G.I. Flanged Pipe 10" i/d 6.35mm thick</v>
          </cell>
          <cell r="C2603" t="str">
            <v>Rft</v>
          </cell>
          <cell r="D2603" t="str">
            <v>382.77</v>
          </cell>
          <cell r="E2603" t="str">
            <v>4,479.65</v>
          </cell>
          <cell r="F2603" t="str">
            <v>m</v>
          </cell>
          <cell r="G2603" t="str">
            <v>1,255.82</v>
          </cell>
          <cell r="H2603">
            <v>14697.02</v>
          </cell>
          <cell r="I2603">
            <v>0</v>
          </cell>
          <cell r="J2603">
            <v>0</v>
          </cell>
          <cell r="K2603">
            <v>0</v>
          </cell>
          <cell r="L2603">
            <v>0</v>
          </cell>
          <cell r="M2603">
            <v>0</v>
          </cell>
          <cell r="N2603">
            <v>0</v>
          </cell>
          <cell r="O2603">
            <v>0</v>
          </cell>
          <cell r="P2603">
            <v>0</v>
          </cell>
          <cell r="Q2603">
            <v>0</v>
          </cell>
          <cell r="R2603">
            <v>0</v>
          </cell>
          <cell r="S2603">
            <v>0</v>
          </cell>
          <cell r="T2603">
            <v>0</v>
          </cell>
          <cell r="U2603">
            <v>0</v>
          </cell>
          <cell r="V2603">
            <v>0</v>
          </cell>
          <cell r="W2603">
            <v>0</v>
          </cell>
          <cell r="X2603">
            <v>0</v>
          </cell>
          <cell r="Y2603">
            <v>0</v>
          </cell>
          <cell r="Z2603">
            <v>0</v>
          </cell>
          <cell r="AA2603">
            <v>0</v>
          </cell>
          <cell r="AB2603">
            <v>0</v>
          </cell>
          <cell r="AC2603">
            <v>0</v>
          </cell>
          <cell r="AD2603">
            <v>0</v>
          </cell>
          <cell r="AE2603">
            <v>0</v>
          </cell>
          <cell r="AF2603">
            <v>0</v>
          </cell>
          <cell r="AG2603">
            <v>0</v>
          </cell>
          <cell r="AH2603">
            <v>0</v>
          </cell>
          <cell r="AI2603">
            <v>0</v>
          </cell>
          <cell r="AJ2603" t="str">
            <v>N</v>
          </cell>
        </row>
        <row r="2604">
          <cell r="A2604" t="str">
            <v>24-31-e</v>
          </cell>
          <cell r="B2604" t="str">
            <v>S/H/J G.I. Flanged Pipe 8" i/d 5mm thick</v>
          </cell>
          <cell r="C2604" t="str">
            <v>Rft</v>
          </cell>
          <cell r="D2604" t="str">
            <v>306.22</v>
          </cell>
          <cell r="E2604" t="str">
            <v>3,714.34</v>
          </cell>
          <cell r="F2604" t="str">
            <v>m</v>
          </cell>
          <cell r="G2604" t="str">
            <v>1,004.66</v>
          </cell>
          <cell r="H2604">
            <v>12186.16</v>
          </cell>
          <cell r="I2604">
            <v>0</v>
          </cell>
          <cell r="J2604">
            <v>0</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0</v>
          </cell>
          <cell r="AD2604">
            <v>0</v>
          </cell>
          <cell r="AE2604">
            <v>0</v>
          </cell>
          <cell r="AF2604">
            <v>0</v>
          </cell>
          <cell r="AG2604">
            <v>0</v>
          </cell>
          <cell r="AH2604">
            <v>0</v>
          </cell>
          <cell r="AI2604">
            <v>0</v>
          </cell>
          <cell r="AJ2604" t="str">
            <v>N</v>
          </cell>
        </row>
        <row r="2605">
          <cell r="A2605" t="str">
            <v>24-31-f</v>
          </cell>
          <cell r="B2605" t="str">
            <v>S/H/J G.I. Flanged Pipe 6" i/d 5mm thick</v>
          </cell>
          <cell r="C2605" t="str">
            <v>Rft</v>
          </cell>
          <cell r="D2605" t="str">
            <v>229.66</v>
          </cell>
          <cell r="E2605" t="str">
            <v>2,238.26</v>
          </cell>
          <cell r="F2605" t="str">
            <v>m</v>
          </cell>
          <cell r="G2605" t="str">
            <v>753.49</v>
          </cell>
          <cell r="H2605">
            <v>7343.39</v>
          </cell>
          <cell r="I2605">
            <v>0</v>
          </cell>
          <cell r="J2605">
            <v>0</v>
          </cell>
          <cell r="K2605">
            <v>0</v>
          </cell>
          <cell r="L2605">
            <v>0</v>
          </cell>
          <cell r="M2605">
            <v>0</v>
          </cell>
          <cell r="N2605">
            <v>0</v>
          </cell>
          <cell r="O2605">
            <v>0</v>
          </cell>
          <cell r="P2605">
            <v>0</v>
          </cell>
          <cell r="Q2605">
            <v>0</v>
          </cell>
          <cell r="R2605">
            <v>0</v>
          </cell>
          <cell r="S2605">
            <v>0</v>
          </cell>
          <cell r="T2605">
            <v>0</v>
          </cell>
          <cell r="U2605">
            <v>0</v>
          </cell>
          <cell r="V2605">
            <v>0</v>
          </cell>
          <cell r="W2605">
            <v>0</v>
          </cell>
          <cell r="X2605">
            <v>0</v>
          </cell>
          <cell r="Y2605">
            <v>0</v>
          </cell>
          <cell r="Z2605">
            <v>0</v>
          </cell>
          <cell r="AA2605">
            <v>0</v>
          </cell>
          <cell r="AB2605">
            <v>0</v>
          </cell>
          <cell r="AC2605">
            <v>0</v>
          </cell>
          <cell r="AD2605">
            <v>0</v>
          </cell>
          <cell r="AE2605">
            <v>0</v>
          </cell>
          <cell r="AF2605">
            <v>0</v>
          </cell>
          <cell r="AG2605">
            <v>0</v>
          </cell>
          <cell r="AH2605">
            <v>0</v>
          </cell>
          <cell r="AI2605">
            <v>0</v>
          </cell>
          <cell r="AJ2605" t="str">
            <v>N</v>
          </cell>
        </row>
        <row r="2606">
          <cell r="A2606" t="str">
            <v>24-31-g</v>
          </cell>
          <cell r="B2606" t="str">
            <v>S/H/J G.I. Flanged Pipe 4" i/d 5mm thick</v>
          </cell>
          <cell r="C2606" t="str">
            <v>Rft</v>
          </cell>
          <cell r="D2606" t="str">
            <v>153.11</v>
          </cell>
          <cell r="E2606" t="str">
            <v>1,269.88</v>
          </cell>
          <cell r="F2606" t="str">
            <v>m</v>
          </cell>
          <cell r="G2606" t="str">
            <v>502.33</v>
          </cell>
          <cell r="H2606">
            <v>4166.2700000000004</v>
          </cell>
          <cell r="I2606">
            <v>0</v>
          </cell>
          <cell r="J2606">
            <v>0</v>
          </cell>
          <cell r="K2606">
            <v>0</v>
          </cell>
          <cell r="L2606">
            <v>0</v>
          </cell>
          <cell r="M2606">
            <v>0</v>
          </cell>
          <cell r="N2606">
            <v>0</v>
          </cell>
          <cell r="O2606">
            <v>0</v>
          </cell>
          <cell r="P2606">
            <v>0</v>
          </cell>
          <cell r="Q2606">
            <v>0</v>
          </cell>
          <cell r="R2606">
            <v>0</v>
          </cell>
          <cell r="S2606">
            <v>0</v>
          </cell>
          <cell r="T2606">
            <v>0</v>
          </cell>
          <cell r="U2606">
            <v>0</v>
          </cell>
          <cell r="V2606">
            <v>0</v>
          </cell>
          <cell r="W2606">
            <v>0</v>
          </cell>
          <cell r="X2606">
            <v>0</v>
          </cell>
          <cell r="Y2606">
            <v>0</v>
          </cell>
          <cell r="Z2606">
            <v>0</v>
          </cell>
          <cell r="AA2606">
            <v>0</v>
          </cell>
          <cell r="AB2606">
            <v>0</v>
          </cell>
          <cell r="AC2606">
            <v>0</v>
          </cell>
          <cell r="AD2606">
            <v>0</v>
          </cell>
          <cell r="AE2606">
            <v>0</v>
          </cell>
          <cell r="AF2606">
            <v>0</v>
          </cell>
          <cell r="AG2606">
            <v>0</v>
          </cell>
          <cell r="AH2606">
            <v>0</v>
          </cell>
          <cell r="AI2606">
            <v>0</v>
          </cell>
          <cell r="AJ2606" t="str">
            <v>N</v>
          </cell>
        </row>
        <row r="2607">
          <cell r="A2607" t="str">
            <v>24-32-a</v>
          </cell>
          <cell r="B2607" t="str">
            <v>S/H/J MS Flanged Pipe 18" i/d 6.35mm thick</v>
          </cell>
          <cell r="C2607" t="str">
            <v>Rft</v>
          </cell>
          <cell r="D2607" t="str">
            <v>765.55</v>
          </cell>
          <cell r="E2607" t="str">
            <v>7,045.73</v>
          </cell>
          <cell r="F2607" t="str">
            <v>m</v>
          </cell>
          <cell r="G2607" t="str">
            <v>2,511.64</v>
          </cell>
          <cell r="H2607">
            <v>23115.9</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cell r="AF2607">
            <v>0</v>
          </cell>
          <cell r="AG2607">
            <v>0</v>
          </cell>
          <cell r="AH2607">
            <v>0</v>
          </cell>
          <cell r="AI2607">
            <v>0</v>
          </cell>
          <cell r="AJ2607" t="str">
            <v>N</v>
          </cell>
        </row>
        <row r="2608">
          <cell r="A2608" t="str">
            <v>24-32-b</v>
          </cell>
          <cell r="B2608" t="str">
            <v>S/H/J MS Flanged Pipe 16" i/d 6.35mm thick</v>
          </cell>
          <cell r="C2608" t="str">
            <v>Rft</v>
          </cell>
          <cell r="D2608" t="str">
            <v>510.37</v>
          </cell>
          <cell r="E2608" t="str">
            <v>5,881.69</v>
          </cell>
          <cell r="F2608" t="str">
            <v>m</v>
          </cell>
          <cell r="G2608" t="str">
            <v>1,674.43</v>
          </cell>
          <cell r="H2608">
            <v>19296.88</v>
          </cell>
          <cell r="I2608">
            <v>0</v>
          </cell>
          <cell r="J2608">
            <v>0</v>
          </cell>
          <cell r="K2608">
            <v>0</v>
          </cell>
          <cell r="L2608">
            <v>0</v>
          </cell>
          <cell r="M2608">
            <v>0</v>
          </cell>
          <cell r="N2608">
            <v>0</v>
          </cell>
          <cell r="O2608">
            <v>0</v>
          </cell>
          <cell r="P2608">
            <v>0</v>
          </cell>
          <cell r="Q2608">
            <v>0</v>
          </cell>
          <cell r="R2608">
            <v>0</v>
          </cell>
          <cell r="S2608">
            <v>0</v>
          </cell>
          <cell r="T2608">
            <v>0</v>
          </cell>
          <cell r="U2608">
            <v>0</v>
          </cell>
          <cell r="V2608">
            <v>0</v>
          </cell>
          <cell r="W2608">
            <v>0</v>
          </cell>
          <cell r="X2608">
            <v>0</v>
          </cell>
          <cell r="Y2608">
            <v>0</v>
          </cell>
          <cell r="Z2608">
            <v>0</v>
          </cell>
          <cell r="AA2608">
            <v>0</v>
          </cell>
          <cell r="AB2608">
            <v>0</v>
          </cell>
          <cell r="AC2608">
            <v>0</v>
          </cell>
          <cell r="AD2608">
            <v>0</v>
          </cell>
          <cell r="AE2608">
            <v>0</v>
          </cell>
          <cell r="AF2608">
            <v>0</v>
          </cell>
          <cell r="AG2608">
            <v>0</v>
          </cell>
          <cell r="AH2608">
            <v>0</v>
          </cell>
          <cell r="AI2608">
            <v>0</v>
          </cell>
          <cell r="AJ2608" t="str">
            <v>N</v>
          </cell>
        </row>
        <row r="2609">
          <cell r="A2609" t="str">
            <v>24-32-c</v>
          </cell>
          <cell r="B2609" t="str">
            <v>S/H/J MS Flanged Pipe 12" i/d 6.35mm</v>
          </cell>
          <cell r="C2609" t="str">
            <v>Rft</v>
          </cell>
          <cell r="D2609" t="str">
            <v>382.77</v>
          </cell>
          <cell r="E2609" t="str">
            <v>4,411.80</v>
          </cell>
          <cell r="F2609" t="str">
            <v>m</v>
          </cell>
          <cell r="G2609" t="str">
            <v>1,255.82</v>
          </cell>
          <cell r="H2609">
            <v>14474.4</v>
          </cell>
          <cell r="I2609">
            <v>0</v>
          </cell>
          <cell r="J2609">
            <v>0</v>
          </cell>
          <cell r="K2609">
            <v>0</v>
          </cell>
          <cell r="L2609">
            <v>0</v>
          </cell>
          <cell r="M2609">
            <v>0</v>
          </cell>
          <cell r="N2609">
            <v>0</v>
          </cell>
          <cell r="O2609">
            <v>0</v>
          </cell>
          <cell r="P2609">
            <v>0</v>
          </cell>
          <cell r="Q2609">
            <v>0</v>
          </cell>
          <cell r="R2609">
            <v>0</v>
          </cell>
          <cell r="S2609">
            <v>0</v>
          </cell>
          <cell r="T2609">
            <v>0</v>
          </cell>
          <cell r="U2609">
            <v>0</v>
          </cell>
          <cell r="V2609">
            <v>0</v>
          </cell>
          <cell r="W2609">
            <v>0</v>
          </cell>
          <cell r="X2609">
            <v>0</v>
          </cell>
          <cell r="Y2609">
            <v>0</v>
          </cell>
          <cell r="Z2609">
            <v>0</v>
          </cell>
          <cell r="AA2609">
            <v>0</v>
          </cell>
          <cell r="AB2609">
            <v>0</v>
          </cell>
          <cell r="AC2609">
            <v>0</v>
          </cell>
          <cell r="AD2609">
            <v>0</v>
          </cell>
          <cell r="AE2609">
            <v>0</v>
          </cell>
          <cell r="AF2609">
            <v>0</v>
          </cell>
          <cell r="AG2609">
            <v>0</v>
          </cell>
          <cell r="AH2609">
            <v>0</v>
          </cell>
          <cell r="AI2609">
            <v>0</v>
          </cell>
          <cell r="AJ2609" t="str">
            <v>N</v>
          </cell>
        </row>
        <row r="2610">
          <cell r="A2610" t="str">
            <v>24-32-d</v>
          </cell>
          <cell r="B2610" t="str">
            <v>S/H/J MS Flanged Pipe 10" i/d 6.35mm thick</v>
          </cell>
          <cell r="C2610" t="str">
            <v>Rft</v>
          </cell>
          <cell r="D2610" t="str">
            <v>306.22</v>
          </cell>
          <cell r="E2610" t="str">
            <v>3,443.77</v>
          </cell>
          <cell r="F2610" t="str">
            <v>m</v>
          </cell>
          <cell r="G2610" t="str">
            <v>1,004.66</v>
          </cell>
          <cell r="H2610">
            <v>11298.47</v>
          </cell>
          <cell r="I2610">
            <v>0</v>
          </cell>
          <cell r="J2610">
            <v>0</v>
          </cell>
          <cell r="K2610">
            <v>0</v>
          </cell>
          <cell r="L2610">
            <v>0</v>
          </cell>
          <cell r="M2610">
            <v>0</v>
          </cell>
          <cell r="N2610">
            <v>0</v>
          </cell>
          <cell r="O2610">
            <v>0</v>
          </cell>
          <cell r="P2610">
            <v>0</v>
          </cell>
          <cell r="Q2610">
            <v>0</v>
          </cell>
          <cell r="R2610">
            <v>0</v>
          </cell>
          <cell r="S2610">
            <v>0</v>
          </cell>
          <cell r="T2610">
            <v>0</v>
          </cell>
          <cell r="U2610">
            <v>0</v>
          </cell>
          <cell r="V2610">
            <v>0</v>
          </cell>
          <cell r="W2610">
            <v>0</v>
          </cell>
          <cell r="X2610">
            <v>0</v>
          </cell>
          <cell r="Y2610">
            <v>0</v>
          </cell>
          <cell r="Z2610">
            <v>0</v>
          </cell>
          <cell r="AA2610">
            <v>0</v>
          </cell>
          <cell r="AB2610">
            <v>0</v>
          </cell>
          <cell r="AC2610">
            <v>0</v>
          </cell>
          <cell r="AD2610">
            <v>0</v>
          </cell>
          <cell r="AE2610">
            <v>0</v>
          </cell>
          <cell r="AF2610">
            <v>0</v>
          </cell>
          <cell r="AG2610">
            <v>0</v>
          </cell>
          <cell r="AH2610">
            <v>0</v>
          </cell>
          <cell r="AI2610">
            <v>0</v>
          </cell>
          <cell r="AJ2610" t="str">
            <v>N</v>
          </cell>
        </row>
        <row r="2611">
          <cell r="A2611" t="str">
            <v>24-32-e</v>
          </cell>
          <cell r="B2611" t="str">
            <v>S/H/J MS Flanged Pipe 8" i/d 5mm thick</v>
          </cell>
          <cell r="C2611" t="str">
            <v>Rft</v>
          </cell>
          <cell r="D2611" t="str">
            <v>255.18</v>
          </cell>
          <cell r="E2611" t="str">
            <v>2,795.15</v>
          </cell>
          <cell r="F2611" t="str">
            <v>m</v>
          </cell>
          <cell r="G2611" t="str">
            <v>837.21</v>
          </cell>
          <cell r="H2611">
            <v>9170.4500000000007</v>
          </cell>
          <cell r="I2611">
            <v>0</v>
          </cell>
          <cell r="J2611">
            <v>0</v>
          </cell>
          <cell r="K2611">
            <v>0</v>
          </cell>
          <cell r="L2611">
            <v>0</v>
          </cell>
          <cell r="M2611">
            <v>0</v>
          </cell>
          <cell r="N2611">
            <v>0</v>
          </cell>
          <cell r="O2611">
            <v>0</v>
          </cell>
          <cell r="P2611">
            <v>0</v>
          </cell>
          <cell r="Q2611">
            <v>0</v>
          </cell>
          <cell r="R2611">
            <v>0</v>
          </cell>
          <cell r="S2611">
            <v>0</v>
          </cell>
          <cell r="T2611">
            <v>0</v>
          </cell>
          <cell r="U2611">
            <v>0</v>
          </cell>
          <cell r="V2611">
            <v>0</v>
          </cell>
          <cell r="W2611">
            <v>0</v>
          </cell>
          <cell r="X2611">
            <v>0</v>
          </cell>
          <cell r="Y2611">
            <v>0</v>
          </cell>
          <cell r="Z2611">
            <v>0</v>
          </cell>
          <cell r="AA2611">
            <v>0</v>
          </cell>
          <cell r="AB2611">
            <v>0</v>
          </cell>
          <cell r="AC2611">
            <v>0</v>
          </cell>
          <cell r="AD2611">
            <v>0</v>
          </cell>
          <cell r="AE2611">
            <v>0</v>
          </cell>
          <cell r="AF2611">
            <v>0</v>
          </cell>
          <cell r="AG2611">
            <v>0</v>
          </cell>
          <cell r="AH2611">
            <v>0</v>
          </cell>
          <cell r="AI2611">
            <v>0</v>
          </cell>
          <cell r="AJ2611" t="str">
            <v>N</v>
          </cell>
        </row>
        <row r="2612">
          <cell r="A2612" t="str">
            <v>24-32-f</v>
          </cell>
          <cell r="B2612" t="str">
            <v>S/H/J MS Flanged Pipe 6" i/d 5mm thick</v>
          </cell>
          <cell r="C2612" t="str">
            <v>Rft</v>
          </cell>
          <cell r="D2612" t="str">
            <v>204.15</v>
          </cell>
          <cell r="E2612" t="str">
            <v>1,956.26</v>
          </cell>
          <cell r="F2612" t="str">
            <v>m</v>
          </cell>
          <cell r="G2612" t="str">
            <v>669.77</v>
          </cell>
          <cell r="H2612">
            <v>6418.19</v>
          </cell>
          <cell r="I2612">
            <v>0</v>
          </cell>
          <cell r="J2612">
            <v>0</v>
          </cell>
          <cell r="K2612">
            <v>0</v>
          </cell>
          <cell r="L2612">
            <v>0</v>
          </cell>
          <cell r="M2612">
            <v>0</v>
          </cell>
          <cell r="N2612">
            <v>0</v>
          </cell>
          <cell r="O2612">
            <v>0</v>
          </cell>
          <cell r="P2612">
            <v>0</v>
          </cell>
          <cell r="Q2612">
            <v>0</v>
          </cell>
          <cell r="R2612">
            <v>0</v>
          </cell>
          <cell r="S2612">
            <v>0</v>
          </cell>
          <cell r="T2612">
            <v>0</v>
          </cell>
          <cell r="U2612">
            <v>0</v>
          </cell>
          <cell r="V2612">
            <v>0</v>
          </cell>
          <cell r="W2612">
            <v>0</v>
          </cell>
          <cell r="X2612">
            <v>0</v>
          </cell>
          <cell r="Y2612">
            <v>0</v>
          </cell>
          <cell r="Z2612">
            <v>0</v>
          </cell>
          <cell r="AA2612">
            <v>0</v>
          </cell>
          <cell r="AB2612">
            <v>0</v>
          </cell>
          <cell r="AC2612">
            <v>0</v>
          </cell>
          <cell r="AD2612">
            <v>0</v>
          </cell>
          <cell r="AE2612">
            <v>0</v>
          </cell>
          <cell r="AF2612">
            <v>0</v>
          </cell>
          <cell r="AG2612">
            <v>0</v>
          </cell>
          <cell r="AH2612">
            <v>0</v>
          </cell>
          <cell r="AI2612">
            <v>0</v>
          </cell>
          <cell r="AJ2612" t="str">
            <v>N</v>
          </cell>
        </row>
        <row r="2613">
          <cell r="A2613" t="str">
            <v>24-32-g</v>
          </cell>
          <cell r="B2613" t="str">
            <v>S/H/J MS Flanged Pipe 4" i/d 5mm thick</v>
          </cell>
          <cell r="C2613" t="str">
            <v>Rft</v>
          </cell>
          <cell r="D2613" t="str">
            <v>127.59</v>
          </cell>
          <cell r="E2613" t="str">
            <v>1,062.32</v>
          </cell>
          <cell r="F2613" t="str">
            <v>m</v>
          </cell>
          <cell r="G2613" t="str">
            <v>418.61</v>
          </cell>
          <cell r="H2613">
            <v>3485.29</v>
          </cell>
          <cell r="I2613">
            <v>0</v>
          </cell>
          <cell r="J2613">
            <v>0</v>
          </cell>
          <cell r="K2613">
            <v>0</v>
          </cell>
          <cell r="L2613">
            <v>0</v>
          </cell>
          <cell r="M2613">
            <v>0</v>
          </cell>
          <cell r="N2613">
            <v>0</v>
          </cell>
          <cell r="O2613">
            <v>0</v>
          </cell>
          <cell r="P2613">
            <v>0</v>
          </cell>
          <cell r="Q2613">
            <v>0</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cell r="AF2613">
            <v>0</v>
          </cell>
          <cell r="AG2613">
            <v>0</v>
          </cell>
          <cell r="AH2613">
            <v>0</v>
          </cell>
          <cell r="AI2613">
            <v>0</v>
          </cell>
          <cell r="AJ2613" t="str">
            <v>N</v>
          </cell>
        </row>
        <row r="2614">
          <cell r="A2614" t="str">
            <v>24-33</v>
          </cell>
          <cell r="B2614" t="str">
            <v>Supplying and Fixing  MS manhole cover of 0.25" thicksheet &amp; angle iron frame 2"x2"x0.25" with lock complete</v>
          </cell>
          <cell r="C2614" t="str">
            <v>Sft</v>
          </cell>
          <cell r="D2614" t="str">
            <v>59.93</v>
          </cell>
          <cell r="E2614" t="str">
            <v>534.59</v>
          </cell>
          <cell r="F2614" t="str">
            <v>m2</v>
          </cell>
          <cell r="G2614" t="str">
            <v>644.80</v>
          </cell>
          <cell r="H2614">
            <v>5752.21</v>
          </cell>
          <cell r="I2614">
            <v>0</v>
          </cell>
          <cell r="J2614">
            <v>0</v>
          </cell>
          <cell r="K2614">
            <v>0</v>
          </cell>
          <cell r="L2614">
            <v>0</v>
          </cell>
          <cell r="M2614">
            <v>0</v>
          </cell>
          <cell r="N2614">
            <v>0</v>
          </cell>
          <cell r="O2614">
            <v>0</v>
          </cell>
          <cell r="P2614">
            <v>0</v>
          </cell>
          <cell r="Q2614">
            <v>0</v>
          </cell>
          <cell r="R2614">
            <v>0</v>
          </cell>
          <cell r="S2614">
            <v>5.0190000000000001</v>
          </cell>
          <cell r="T2614" t="str">
            <v>Kg</v>
          </cell>
          <cell r="U2614">
            <v>54.024000000000001</v>
          </cell>
          <cell r="V2614" t="str">
            <v>Kg</v>
          </cell>
          <cell r="W2614">
            <v>0</v>
          </cell>
          <cell r="X2614">
            <v>0</v>
          </cell>
          <cell r="Y2614">
            <v>0</v>
          </cell>
          <cell r="Z2614">
            <v>0</v>
          </cell>
          <cell r="AA2614">
            <v>0</v>
          </cell>
          <cell r="AB2614">
            <v>0</v>
          </cell>
          <cell r="AC2614">
            <v>0</v>
          </cell>
          <cell r="AD2614">
            <v>0</v>
          </cell>
          <cell r="AE2614">
            <v>0</v>
          </cell>
          <cell r="AF2614">
            <v>0</v>
          </cell>
          <cell r="AG2614">
            <v>0</v>
          </cell>
          <cell r="AH2614">
            <v>0</v>
          </cell>
          <cell r="AI2614">
            <v>59.042999999999999</v>
          </cell>
          <cell r="AJ2614" t="str">
            <v>Y</v>
          </cell>
        </row>
        <row r="2615">
          <cell r="A2615" t="str">
            <v>24-34</v>
          </cell>
          <cell r="B2615" t="str">
            <v>Supplying and Fixing  flat iron (2"x3/8") ladder for OHR,holes @ 15" c/c, steps of MS bars 5/8" i/d &amp; paint compl</v>
          </cell>
          <cell r="C2615" t="str">
            <v>Rft</v>
          </cell>
          <cell r="D2615" t="str">
            <v>34.21</v>
          </cell>
          <cell r="E2615" t="str">
            <v>522.64</v>
          </cell>
          <cell r="F2615" t="str">
            <v>m</v>
          </cell>
          <cell r="G2615" t="str">
            <v>112.25</v>
          </cell>
          <cell r="H2615">
            <v>1714.7</v>
          </cell>
          <cell r="I2615">
            <v>0</v>
          </cell>
          <cell r="J2615">
            <v>0</v>
          </cell>
          <cell r="K2615">
            <v>0</v>
          </cell>
          <cell r="L2615">
            <v>0</v>
          </cell>
          <cell r="M2615">
            <v>0</v>
          </cell>
          <cell r="N2615">
            <v>0</v>
          </cell>
          <cell r="O2615">
            <v>0</v>
          </cell>
          <cell r="P2615">
            <v>0</v>
          </cell>
          <cell r="Q2615">
            <v>0</v>
          </cell>
          <cell r="R2615">
            <v>0</v>
          </cell>
          <cell r="S2615">
            <v>5</v>
          </cell>
          <cell r="T2615" t="str">
            <v>Kg</v>
          </cell>
          <cell r="U2615">
            <v>16.404</v>
          </cell>
          <cell r="V2615" t="str">
            <v>Kg</v>
          </cell>
          <cell r="W2615">
            <v>0</v>
          </cell>
          <cell r="X2615">
            <v>0</v>
          </cell>
          <cell r="Y2615">
            <v>0</v>
          </cell>
          <cell r="Z2615">
            <v>0</v>
          </cell>
          <cell r="AA2615">
            <v>0</v>
          </cell>
          <cell r="AB2615">
            <v>0</v>
          </cell>
          <cell r="AC2615">
            <v>0</v>
          </cell>
          <cell r="AD2615">
            <v>0</v>
          </cell>
          <cell r="AE2615">
            <v>0</v>
          </cell>
          <cell r="AF2615">
            <v>0</v>
          </cell>
          <cell r="AG2615">
            <v>0</v>
          </cell>
          <cell r="AH2615">
            <v>0</v>
          </cell>
          <cell r="AI2615">
            <v>21.404</v>
          </cell>
          <cell r="AJ2615" t="str">
            <v>Y</v>
          </cell>
        </row>
        <row r="2616">
          <cell r="A2616" t="str">
            <v>24-35</v>
          </cell>
          <cell r="B2616" t="str">
            <v>Supplying and Fixing  C.I. vent pipe for storage tanksincluding jally etc</v>
          </cell>
          <cell r="C2616" t="str">
            <v>Rft</v>
          </cell>
          <cell r="D2616" t="str">
            <v>2.55</v>
          </cell>
          <cell r="E2616" t="str">
            <v>55.67</v>
          </cell>
          <cell r="F2616" t="str">
            <v>m</v>
          </cell>
          <cell r="G2616" t="str">
            <v>8.37</v>
          </cell>
          <cell r="H2616">
            <v>182.66</v>
          </cell>
          <cell r="I2616">
            <v>0</v>
          </cell>
          <cell r="J2616">
            <v>0</v>
          </cell>
          <cell r="K2616">
            <v>0</v>
          </cell>
          <cell r="L2616">
            <v>0</v>
          </cell>
          <cell r="M2616">
            <v>0</v>
          </cell>
          <cell r="N2616">
            <v>0</v>
          </cell>
          <cell r="O2616">
            <v>0</v>
          </cell>
          <cell r="P2616">
            <v>0</v>
          </cell>
          <cell r="Q2616">
            <v>0</v>
          </cell>
          <cell r="R2616">
            <v>0</v>
          </cell>
          <cell r="S2616">
            <v>0</v>
          </cell>
          <cell r="T2616">
            <v>0</v>
          </cell>
          <cell r="U2616">
            <v>0</v>
          </cell>
          <cell r="V2616">
            <v>0</v>
          </cell>
          <cell r="W2616">
            <v>0</v>
          </cell>
          <cell r="X2616">
            <v>0</v>
          </cell>
          <cell r="Y2616">
            <v>0</v>
          </cell>
          <cell r="Z2616">
            <v>0</v>
          </cell>
          <cell r="AA2616">
            <v>0</v>
          </cell>
          <cell r="AB2616">
            <v>0</v>
          </cell>
          <cell r="AC2616">
            <v>0</v>
          </cell>
          <cell r="AD2616">
            <v>0</v>
          </cell>
          <cell r="AE2616">
            <v>0</v>
          </cell>
          <cell r="AF2616">
            <v>0</v>
          </cell>
          <cell r="AG2616">
            <v>0</v>
          </cell>
          <cell r="AH2616">
            <v>0</v>
          </cell>
          <cell r="AI2616">
            <v>0</v>
          </cell>
          <cell r="AJ2616" t="str">
            <v>N</v>
          </cell>
        </row>
        <row r="2617">
          <cell r="A2617" t="str">
            <v>24-36-a</v>
          </cell>
          <cell r="B2617" t="str">
            <v>Supplying and Fixing  MS cap of 3/16" thick sheet : 10" i/d</v>
          </cell>
          <cell r="C2617" t="str">
            <v>Each</v>
          </cell>
          <cell r="D2617" t="str">
            <v>16.12</v>
          </cell>
          <cell r="E2617" t="str">
            <v>3,525.12</v>
          </cell>
          <cell r="F2617" t="str">
            <v>Each</v>
          </cell>
          <cell r="G2617" t="str">
            <v>16.12</v>
          </cell>
          <cell r="H2617">
            <v>3525.12</v>
          </cell>
          <cell r="I2617">
            <v>0</v>
          </cell>
          <cell r="J2617">
            <v>0</v>
          </cell>
          <cell r="K2617">
            <v>0</v>
          </cell>
          <cell r="L2617">
            <v>0</v>
          </cell>
          <cell r="M2617">
            <v>0</v>
          </cell>
          <cell r="N2617">
            <v>0</v>
          </cell>
          <cell r="O2617">
            <v>0</v>
          </cell>
          <cell r="P2617">
            <v>0</v>
          </cell>
          <cell r="Q2617">
            <v>0</v>
          </cell>
          <cell r="R2617">
            <v>0</v>
          </cell>
          <cell r="S2617">
            <v>0</v>
          </cell>
          <cell r="T2617">
            <v>0</v>
          </cell>
          <cell r="U2617">
            <v>0</v>
          </cell>
          <cell r="V2617">
            <v>0</v>
          </cell>
          <cell r="W2617">
            <v>0</v>
          </cell>
          <cell r="X2617">
            <v>0</v>
          </cell>
          <cell r="Y2617">
            <v>0</v>
          </cell>
          <cell r="Z2617">
            <v>0</v>
          </cell>
          <cell r="AA2617">
            <v>0</v>
          </cell>
          <cell r="AB2617">
            <v>0</v>
          </cell>
          <cell r="AC2617">
            <v>0</v>
          </cell>
          <cell r="AD2617">
            <v>0</v>
          </cell>
          <cell r="AE2617">
            <v>0</v>
          </cell>
          <cell r="AF2617">
            <v>0</v>
          </cell>
          <cell r="AG2617">
            <v>0</v>
          </cell>
          <cell r="AH2617">
            <v>0</v>
          </cell>
          <cell r="AI2617">
            <v>0</v>
          </cell>
          <cell r="AJ2617" t="str">
            <v>N</v>
          </cell>
        </row>
        <row r="2618">
          <cell r="A2618" t="str">
            <v>24-36-b</v>
          </cell>
          <cell r="B2618" t="str">
            <v>Supplying and Fixing  MS Cap of 3/16" thick sheet : 8" i/d</v>
          </cell>
          <cell r="C2618" t="str">
            <v>Each</v>
          </cell>
          <cell r="D2618" t="str">
            <v>16.12</v>
          </cell>
          <cell r="E2618" t="str">
            <v>3,404.12</v>
          </cell>
          <cell r="F2618" t="str">
            <v>Each</v>
          </cell>
          <cell r="G2618" t="str">
            <v>16.12</v>
          </cell>
          <cell r="H2618">
            <v>3404.12</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cell r="AF2618">
            <v>0</v>
          </cell>
          <cell r="AG2618">
            <v>0</v>
          </cell>
          <cell r="AH2618">
            <v>0</v>
          </cell>
          <cell r="AI2618">
            <v>0</v>
          </cell>
          <cell r="AJ2618" t="str">
            <v>N</v>
          </cell>
        </row>
        <row r="2619">
          <cell r="A2619" t="str">
            <v>24-36-c</v>
          </cell>
          <cell r="B2619" t="str">
            <v>Supplying and Fixing  MS Cap of 3/16" thick sheet : 6" i/d</v>
          </cell>
          <cell r="C2619" t="str">
            <v>Each</v>
          </cell>
          <cell r="D2619" t="str">
            <v>16.12</v>
          </cell>
          <cell r="E2619" t="str">
            <v>3,041.12</v>
          </cell>
          <cell r="F2619" t="str">
            <v>Each</v>
          </cell>
          <cell r="G2619" t="str">
            <v>16.12</v>
          </cell>
          <cell r="H2619">
            <v>3041.12</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cell r="AF2619">
            <v>0</v>
          </cell>
          <cell r="AG2619">
            <v>0</v>
          </cell>
          <cell r="AH2619">
            <v>0</v>
          </cell>
          <cell r="AI2619">
            <v>0</v>
          </cell>
          <cell r="AJ2619" t="str">
            <v>N</v>
          </cell>
        </row>
        <row r="2620">
          <cell r="A2620" t="str">
            <v>24-38-a</v>
          </cell>
          <cell r="B2620" t="str">
            <v>Supplying and Fixing  Flanged Expansion Joints BSS2035: 18" i/d</v>
          </cell>
          <cell r="C2620" t="str">
            <v>Each</v>
          </cell>
          <cell r="D2620" t="str">
            <v>23,436.00</v>
          </cell>
          <cell r="E2620" t="str">
            <v>96,036.00</v>
          </cell>
          <cell r="F2620" t="str">
            <v>Each</v>
          </cell>
          <cell r="G2620" t="str">
            <v>23,436.00</v>
          </cell>
          <cell r="H2620">
            <v>96036</v>
          </cell>
          <cell r="I2620">
            <v>0</v>
          </cell>
          <cell r="J2620">
            <v>0</v>
          </cell>
          <cell r="K2620">
            <v>0</v>
          </cell>
          <cell r="L2620">
            <v>0</v>
          </cell>
          <cell r="M2620">
            <v>0</v>
          </cell>
          <cell r="N2620">
            <v>0</v>
          </cell>
          <cell r="O2620">
            <v>0</v>
          </cell>
          <cell r="P2620">
            <v>0</v>
          </cell>
          <cell r="Q2620">
            <v>0</v>
          </cell>
          <cell r="R2620">
            <v>0</v>
          </cell>
          <cell r="S2620">
            <v>0</v>
          </cell>
          <cell r="T2620">
            <v>0</v>
          </cell>
          <cell r="U2620">
            <v>0</v>
          </cell>
          <cell r="V2620">
            <v>0</v>
          </cell>
          <cell r="W2620">
            <v>0</v>
          </cell>
          <cell r="X2620">
            <v>0</v>
          </cell>
          <cell r="Y2620">
            <v>0</v>
          </cell>
          <cell r="Z2620">
            <v>0</v>
          </cell>
          <cell r="AA2620">
            <v>0</v>
          </cell>
          <cell r="AB2620">
            <v>0</v>
          </cell>
          <cell r="AC2620">
            <v>0</v>
          </cell>
          <cell r="AD2620">
            <v>0</v>
          </cell>
          <cell r="AE2620">
            <v>0</v>
          </cell>
          <cell r="AF2620">
            <v>0</v>
          </cell>
          <cell r="AG2620">
            <v>0</v>
          </cell>
          <cell r="AH2620">
            <v>0</v>
          </cell>
          <cell r="AI2620">
            <v>0</v>
          </cell>
          <cell r="AJ2620" t="str">
            <v>N</v>
          </cell>
        </row>
        <row r="2621">
          <cell r="A2621" t="str">
            <v>24-38-b</v>
          </cell>
          <cell r="B2621" t="str">
            <v>Supplying and Fixing  Flanged Expansion Joint BS-2035 :16" i/d</v>
          </cell>
          <cell r="C2621" t="str">
            <v>Each</v>
          </cell>
          <cell r="D2621" t="str">
            <v>16,740.00</v>
          </cell>
          <cell r="E2621" t="str">
            <v>74,820.00</v>
          </cell>
          <cell r="F2621" t="str">
            <v>Each</v>
          </cell>
          <cell r="G2621" t="str">
            <v>16,740.00</v>
          </cell>
          <cell r="H2621">
            <v>74820</v>
          </cell>
          <cell r="I2621">
            <v>0</v>
          </cell>
          <cell r="J2621">
            <v>0</v>
          </cell>
          <cell r="K2621">
            <v>0</v>
          </cell>
          <cell r="L2621">
            <v>0</v>
          </cell>
          <cell r="M2621">
            <v>0</v>
          </cell>
          <cell r="N2621">
            <v>0</v>
          </cell>
          <cell r="O2621">
            <v>0</v>
          </cell>
          <cell r="P2621">
            <v>0</v>
          </cell>
          <cell r="Q2621">
            <v>0</v>
          </cell>
          <cell r="R2621">
            <v>0</v>
          </cell>
          <cell r="S2621">
            <v>0</v>
          </cell>
          <cell r="T2621">
            <v>0</v>
          </cell>
          <cell r="U2621">
            <v>0</v>
          </cell>
          <cell r="V2621">
            <v>0</v>
          </cell>
          <cell r="W2621">
            <v>0</v>
          </cell>
          <cell r="X2621">
            <v>0</v>
          </cell>
          <cell r="Y2621">
            <v>0</v>
          </cell>
          <cell r="Z2621">
            <v>0</v>
          </cell>
          <cell r="AA2621">
            <v>0</v>
          </cell>
          <cell r="AB2621">
            <v>0</v>
          </cell>
          <cell r="AC2621">
            <v>0</v>
          </cell>
          <cell r="AD2621">
            <v>0</v>
          </cell>
          <cell r="AE2621">
            <v>0</v>
          </cell>
          <cell r="AF2621">
            <v>0</v>
          </cell>
          <cell r="AG2621">
            <v>0</v>
          </cell>
          <cell r="AH2621">
            <v>0</v>
          </cell>
          <cell r="AI2621">
            <v>0</v>
          </cell>
          <cell r="AJ2621" t="str">
            <v>N</v>
          </cell>
        </row>
        <row r="2622">
          <cell r="A2622" t="str">
            <v>24-38-c</v>
          </cell>
          <cell r="B2622" t="str">
            <v>Supplying and Fixing  Flanged Expansion Joint BS-2035 :12" i/d</v>
          </cell>
          <cell r="C2622" t="str">
            <v>Each</v>
          </cell>
          <cell r="D2622" t="str">
            <v>7,737.60</v>
          </cell>
          <cell r="E2622" t="str">
            <v>36,777.60</v>
          </cell>
          <cell r="F2622" t="str">
            <v>Each</v>
          </cell>
          <cell r="G2622" t="str">
            <v>7,737.60</v>
          </cell>
          <cell r="H2622">
            <v>36777.599999999999</v>
          </cell>
          <cell r="I2622">
            <v>0</v>
          </cell>
          <cell r="J2622">
            <v>0</v>
          </cell>
          <cell r="K2622">
            <v>0</v>
          </cell>
          <cell r="L2622">
            <v>0</v>
          </cell>
          <cell r="M2622">
            <v>0</v>
          </cell>
          <cell r="N2622">
            <v>0</v>
          </cell>
          <cell r="O2622">
            <v>0</v>
          </cell>
          <cell r="P2622">
            <v>0</v>
          </cell>
          <cell r="Q2622">
            <v>0</v>
          </cell>
          <cell r="R2622">
            <v>0</v>
          </cell>
          <cell r="S2622">
            <v>0</v>
          </cell>
          <cell r="T2622">
            <v>0</v>
          </cell>
          <cell r="U2622">
            <v>0</v>
          </cell>
          <cell r="V2622">
            <v>0</v>
          </cell>
          <cell r="W2622">
            <v>0</v>
          </cell>
          <cell r="X2622">
            <v>0</v>
          </cell>
          <cell r="Y2622">
            <v>0</v>
          </cell>
          <cell r="Z2622">
            <v>0</v>
          </cell>
          <cell r="AA2622">
            <v>0</v>
          </cell>
          <cell r="AB2622">
            <v>0</v>
          </cell>
          <cell r="AC2622">
            <v>0</v>
          </cell>
          <cell r="AD2622">
            <v>0</v>
          </cell>
          <cell r="AE2622">
            <v>0</v>
          </cell>
          <cell r="AF2622">
            <v>0</v>
          </cell>
          <cell r="AG2622">
            <v>0</v>
          </cell>
          <cell r="AH2622">
            <v>0</v>
          </cell>
          <cell r="AI2622">
            <v>0</v>
          </cell>
          <cell r="AJ2622" t="str">
            <v>N</v>
          </cell>
        </row>
        <row r="2623">
          <cell r="A2623" t="str">
            <v>24-38-d</v>
          </cell>
          <cell r="B2623" t="str">
            <v>Supplying and Fixing  Flanged Expansion Joint BSS-2035: 10" i/d</v>
          </cell>
          <cell r="C2623" t="str">
            <v>Each</v>
          </cell>
          <cell r="D2623" t="str">
            <v>5,356.80</v>
          </cell>
          <cell r="E2623" t="str">
            <v>22,780.80</v>
          </cell>
          <cell r="F2623" t="str">
            <v>Each</v>
          </cell>
          <cell r="G2623" t="str">
            <v>5,356.80</v>
          </cell>
          <cell r="H2623">
            <v>22780.799999999999</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cell r="AF2623">
            <v>0</v>
          </cell>
          <cell r="AG2623">
            <v>0</v>
          </cell>
          <cell r="AH2623">
            <v>0</v>
          </cell>
          <cell r="AI2623">
            <v>0</v>
          </cell>
          <cell r="AJ2623" t="str">
            <v>N</v>
          </cell>
        </row>
        <row r="2624">
          <cell r="A2624" t="str">
            <v>24-38-e</v>
          </cell>
          <cell r="B2624" t="str">
            <v>Supplying and Fixing  Flanged Expansion Joint BSS 2035: 8" i/d</v>
          </cell>
          <cell r="C2624" t="str">
            <v>Each</v>
          </cell>
          <cell r="D2624" t="str">
            <v>4,352.40</v>
          </cell>
          <cell r="E2624" t="str">
            <v>16,839.60</v>
          </cell>
          <cell r="F2624" t="str">
            <v>Each</v>
          </cell>
          <cell r="G2624" t="str">
            <v>4,352.40</v>
          </cell>
          <cell r="H2624">
            <v>16839.599999999999</v>
          </cell>
          <cell r="I2624">
            <v>0</v>
          </cell>
          <cell r="J2624">
            <v>0</v>
          </cell>
          <cell r="K2624">
            <v>0</v>
          </cell>
          <cell r="L2624">
            <v>0</v>
          </cell>
          <cell r="M2624">
            <v>0</v>
          </cell>
          <cell r="N2624">
            <v>0</v>
          </cell>
          <cell r="O2624">
            <v>0</v>
          </cell>
          <cell r="P2624">
            <v>0</v>
          </cell>
          <cell r="Q2624">
            <v>0</v>
          </cell>
          <cell r="R2624">
            <v>0</v>
          </cell>
          <cell r="S2624">
            <v>0</v>
          </cell>
          <cell r="T2624">
            <v>0</v>
          </cell>
          <cell r="U2624">
            <v>0</v>
          </cell>
          <cell r="V2624">
            <v>0</v>
          </cell>
          <cell r="W2624">
            <v>0</v>
          </cell>
          <cell r="X2624">
            <v>0</v>
          </cell>
          <cell r="Y2624">
            <v>0</v>
          </cell>
          <cell r="Z2624">
            <v>0</v>
          </cell>
          <cell r="AA2624">
            <v>0</v>
          </cell>
          <cell r="AB2624">
            <v>0</v>
          </cell>
          <cell r="AC2624">
            <v>0</v>
          </cell>
          <cell r="AD2624">
            <v>0</v>
          </cell>
          <cell r="AE2624">
            <v>0</v>
          </cell>
          <cell r="AF2624">
            <v>0</v>
          </cell>
          <cell r="AG2624">
            <v>0</v>
          </cell>
          <cell r="AH2624">
            <v>0</v>
          </cell>
          <cell r="AI2624">
            <v>0</v>
          </cell>
          <cell r="AJ2624" t="str">
            <v>N</v>
          </cell>
        </row>
        <row r="2625">
          <cell r="A2625" t="str">
            <v>24-38-f</v>
          </cell>
          <cell r="B2625" t="str">
            <v>Supplying and Fixing  Flanged Expansion Joints BSS 2035: 6" i/d</v>
          </cell>
          <cell r="C2625" t="str">
            <v>Each</v>
          </cell>
          <cell r="D2625" t="str">
            <v>2,343.60</v>
          </cell>
          <cell r="E2625" t="str">
            <v>11,055.60</v>
          </cell>
          <cell r="F2625" t="str">
            <v>Each</v>
          </cell>
          <cell r="G2625" t="str">
            <v>2,343.60</v>
          </cell>
          <cell r="H2625">
            <v>11055.6</v>
          </cell>
          <cell r="I2625">
            <v>0</v>
          </cell>
          <cell r="J2625">
            <v>0</v>
          </cell>
          <cell r="K2625">
            <v>0</v>
          </cell>
          <cell r="L2625">
            <v>0</v>
          </cell>
          <cell r="M2625">
            <v>0</v>
          </cell>
          <cell r="N2625">
            <v>0</v>
          </cell>
          <cell r="O2625">
            <v>0</v>
          </cell>
          <cell r="P2625">
            <v>0</v>
          </cell>
          <cell r="Q2625">
            <v>0</v>
          </cell>
          <cell r="R2625">
            <v>0</v>
          </cell>
          <cell r="S2625">
            <v>0</v>
          </cell>
          <cell r="T2625">
            <v>0</v>
          </cell>
          <cell r="U2625">
            <v>0</v>
          </cell>
          <cell r="V2625">
            <v>0</v>
          </cell>
          <cell r="W2625">
            <v>0</v>
          </cell>
          <cell r="X2625">
            <v>0</v>
          </cell>
          <cell r="Y2625">
            <v>0</v>
          </cell>
          <cell r="Z2625">
            <v>0</v>
          </cell>
          <cell r="AA2625">
            <v>0</v>
          </cell>
          <cell r="AB2625">
            <v>0</v>
          </cell>
          <cell r="AC2625">
            <v>0</v>
          </cell>
          <cell r="AD2625">
            <v>0</v>
          </cell>
          <cell r="AE2625">
            <v>0</v>
          </cell>
          <cell r="AF2625">
            <v>0</v>
          </cell>
          <cell r="AG2625">
            <v>0</v>
          </cell>
          <cell r="AH2625">
            <v>0</v>
          </cell>
          <cell r="AI2625">
            <v>0</v>
          </cell>
          <cell r="AJ2625" t="str">
            <v>N</v>
          </cell>
        </row>
        <row r="2626">
          <cell r="A2626" t="str">
            <v>24-38-g</v>
          </cell>
          <cell r="B2626" t="str">
            <v>Supplying and Fixing  Flanged Expansion Joint BSS-2035: 4" i/d</v>
          </cell>
          <cell r="C2626" t="str">
            <v>Each</v>
          </cell>
          <cell r="D2626" t="str">
            <v>2,008.80</v>
          </cell>
          <cell r="E2626" t="str">
            <v>8,542.80</v>
          </cell>
          <cell r="F2626" t="str">
            <v>Each</v>
          </cell>
          <cell r="G2626" t="str">
            <v>2,008.80</v>
          </cell>
          <cell r="H2626">
            <v>8542.7999999999993</v>
          </cell>
          <cell r="I2626">
            <v>0</v>
          </cell>
          <cell r="J2626">
            <v>0</v>
          </cell>
          <cell r="K2626">
            <v>0</v>
          </cell>
          <cell r="L2626">
            <v>0</v>
          </cell>
          <cell r="M2626">
            <v>0</v>
          </cell>
          <cell r="N2626">
            <v>0</v>
          </cell>
          <cell r="O2626">
            <v>0</v>
          </cell>
          <cell r="P2626">
            <v>0</v>
          </cell>
          <cell r="Q2626">
            <v>0</v>
          </cell>
          <cell r="R2626">
            <v>0</v>
          </cell>
          <cell r="S2626">
            <v>0</v>
          </cell>
          <cell r="T2626">
            <v>0</v>
          </cell>
          <cell r="U2626">
            <v>0</v>
          </cell>
          <cell r="V2626">
            <v>0</v>
          </cell>
          <cell r="W2626">
            <v>0</v>
          </cell>
          <cell r="X2626">
            <v>0</v>
          </cell>
          <cell r="Y2626">
            <v>0</v>
          </cell>
          <cell r="Z2626">
            <v>0</v>
          </cell>
          <cell r="AA2626">
            <v>0</v>
          </cell>
          <cell r="AB2626">
            <v>0</v>
          </cell>
          <cell r="AC2626">
            <v>0</v>
          </cell>
          <cell r="AD2626">
            <v>0</v>
          </cell>
          <cell r="AE2626">
            <v>0</v>
          </cell>
          <cell r="AF2626">
            <v>0</v>
          </cell>
          <cell r="AG2626">
            <v>0</v>
          </cell>
          <cell r="AH2626">
            <v>0</v>
          </cell>
          <cell r="AI2626">
            <v>0</v>
          </cell>
          <cell r="AJ2626" t="str">
            <v>N</v>
          </cell>
        </row>
        <row r="2627">
          <cell r="A2627" t="str">
            <v>24-39-a</v>
          </cell>
          <cell r="B2627" t="str">
            <v>Supplying and Fixing  MS Suspension Clamp 3/8" thickfor housing pipe : 18" i/d</v>
          </cell>
          <cell r="C2627" t="str">
            <v>Each</v>
          </cell>
          <cell r="D2627" t="str">
            <v>2,008.80</v>
          </cell>
          <cell r="E2627" t="str">
            <v>5,033.80</v>
          </cell>
          <cell r="F2627" t="str">
            <v>Each</v>
          </cell>
          <cell r="G2627" t="str">
            <v>2,008.80</v>
          </cell>
          <cell r="H2627">
            <v>5033.8</v>
          </cell>
          <cell r="I2627">
            <v>0</v>
          </cell>
          <cell r="J2627">
            <v>0</v>
          </cell>
          <cell r="K2627">
            <v>0</v>
          </cell>
          <cell r="L2627">
            <v>0</v>
          </cell>
          <cell r="M2627">
            <v>0</v>
          </cell>
          <cell r="N2627">
            <v>0</v>
          </cell>
          <cell r="O2627">
            <v>0</v>
          </cell>
          <cell r="P2627">
            <v>0</v>
          </cell>
          <cell r="Q2627">
            <v>0</v>
          </cell>
          <cell r="R2627">
            <v>0</v>
          </cell>
          <cell r="S2627">
            <v>0</v>
          </cell>
          <cell r="T2627">
            <v>0</v>
          </cell>
          <cell r="U2627">
            <v>0</v>
          </cell>
          <cell r="V2627">
            <v>0</v>
          </cell>
          <cell r="W2627">
            <v>0</v>
          </cell>
          <cell r="X2627">
            <v>0</v>
          </cell>
          <cell r="Y2627">
            <v>0</v>
          </cell>
          <cell r="Z2627">
            <v>0</v>
          </cell>
          <cell r="AA2627">
            <v>0</v>
          </cell>
          <cell r="AB2627">
            <v>0</v>
          </cell>
          <cell r="AC2627">
            <v>0</v>
          </cell>
          <cell r="AD2627">
            <v>0</v>
          </cell>
          <cell r="AE2627">
            <v>0</v>
          </cell>
          <cell r="AF2627">
            <v>0</v>
          </cell>
          <cell r="AG2627">
            <v>0</v>
          </cell>
          <cell r="AH2627">
            <v>0</v>
          </cell>
          <cell r="AI2627">
            <v>0</v>
          </cell>
          <cell r="AJ2627" t="str">
            <v>N</v>
          </cell>
        </row>
        <row r="2628">
          <cell r="A2628" t="str">
            <v>24-39-b</v>
          </cell>
          <cell r="B2628" t="str">
            <v>Supplying and Fixing  MS Suspension Clamp 3/8" thickfor housing pipe : 16" i/d</v>
          </cell>
          <cell r="C2628" t="str">
            <v>Each</v>
          </cell>
          <cell r="D2628" t="str">
            <v>1,339.20</v>
          </cell>
          <cell r="E2628" t="str">
            <v>3,275.20</v>
          </cell>
          <cell r="F2628" t="str">
            <v>Each</v>
          </cell>
          <cell r="G2628" t="str">
            <v>1,339.20</v>
          </cell>
          <cell r="H2628">
            <v>3275.2</v>
          </cell>
          <cell r="I2628">
            <v>0</v>
          </cell>
          <cell r="J2628">
            <v>0</v>
          </cell>
          <cell r="K2628">
            <v>0</v>
          </cell>
          <cell r="L2628">
            <v>0</v>
          </cell>
          <cell r="M2628">
            <v>0</v>
          </cell>
          <cell r="N2628">
            <v>0</v>
          </cell>
          <cell r="O2628">
            <v>0</v>
          </cell>
          <cell r="P2628">
            <v>0</v>
          </cell>
          <cell r="Q2628">
            <v>0</v>
          </cell>
          <cell r="R2628">
            <v>0</v>
          </cell>
          <cell r="S2628">
            <v>0</v>
          </cell>
          <cell r="T2628">
            <v>0</v>
          </cell>
          <cell r="U2628">
            <v>0</v>
          </cell>
          <cell r="V2628">
            <v>0</v>
          </cell>
          <cell r="W2628">
            <v>0</v>
          </cell>
          <cell r="X2628">
            <v>0</v>
          </cell>
          <cell r="Y2628">
            <v>0</v>
          </cell>
          <cell r="Z2628">
            <v>0</v>
          </cell>
          <cell r="AA2628">
            <v>0</v>
          </cell>
          <cell r="AB2628">
            <v>0</v>
          </cell>
          <cell r="AC2628">
            <v>0</v>
          </cell>
          <cell r="AD2628">
            <v>0</v>
          </cell>
          <cell r="AE2628">
            <v>0</v>
          </cell>
          <cell r="AF2628">
            <v>0</v>
          </cell>
          <cell r="AG2628">
            <v>0</v>
          </cell>
          <cell r="AH2628">
            <v>0</v>
          </cell>
          <cell r="AI2628">
            <v>0</v>
          </cell>
          <cell r="AJ2628" t="str">
            <v>N</v>
          </cell>
        </row>
        <row r="2629">
          <cell r="A2629" t="str">
            <v>24-39-c</v>
          </cell>
          <cell r="B2629" t="str">
            <v>Supplying and Fixing  MS Suspension Clamp 3/8" thickfor housing pipe : 12" i/d</v>
          </cell>
          <cell r="C2629" t="str">
            <v>Each</v>
          </cell>
          <cell r="D2629" t="str">
            <v>837.00</v>
          </cell>
          <cell r="E2629" t="str">
            <v>1,986.50</v>
          </cell>
          <cell r="F2629" t="str">
            <v>Each</v>
          </cell>
          <cell r="G2629" t="str">
            <v>837.00</v>
          </cell>
          <cell r="H2629">
            <v>1986.5</v>
          </cell>
          <cell r="I2629">
            <v>0</v>
          </cell>
          <cell r="J2629">
            <v>0</v>
          </cell>
          <cell r="K2629">
            <v>0</v>
          </cell>
          <cell r="L2629">
            <v>0</v>
          </cell>
          <cell r="M2629">
            <v>0</v>
          </cell>
          <cell r="N2629">
            <v>0</v>
          </cell>
          <cell r="O2629">
            <v>0</v>
          </cell>
          <cell r="P2629">
            <v>0</v>
          </cell>
          <cell r="Q2629">
            <v>0</v>
          </cell>
          <cell r="R2629">
            <v>0</v>
          </cell>
          <cell r="S2629">
            <v>0</v>
          </cell>
          <cell r="T2629">
            <v>0</v>
          </cell>
          <cell r="U2629">
            <v>0</v>
          </cell>
          <cell r="V2629">
            <v>0</v>
          </cell>
          <cell r="W2629">
            <v>0</v>
          </cell>
          <cell r="X2629">
            <v>0</v>
          </cell>
          <cell r="Y2629">
            <v>0</v>
          </cell>
          <cell r="Z2629">
            <v>0</v>
          </cell>
          <cell r="AA2629">
            <v>0</v>
          </cell>
          <cell r="AB2629">
            <v>0</v>
          </cell>
          <cell r="AC2629">
            <v>0</v>
          </cell>
          <cell r="AD2629">
            <v>0</v>
          </cell>
          <cell r="AE2629">
            <v>0</v>
          </cell>
          <cell r="AF2629">
            <v>0</v>
          </cell>
          <cell r="AG2629">
            <v>0</v>
          </cell>
          <cell r="AH2629">
            <v>0</v>
          </cell>
          <cell r="AI2629">
            <v>0</v>
          </cell>
          <cell r="AJ2629" t="str">
            <v>N</v>
          </cell>
        </row>
        <row r="2630">
          <cell r="A2630" t="str">
            <v>24-39-d</v>
          </cell>
          <cell r="B2630" t="str">
            <v>Supplying and Fixing  MS Suspension Clamp 3/8" thickfor housing pipe : 10" i/d</v>
          </cell>
          <cell r="C2630" t="str">
            <v>Each</v>
          </cell>
          <cell r="D2630" t="str">
            <v>502.20</v>
          </cell>
          <cell r="E2630" t="str">
            <v>1,409.70</v>
          </cell>
          <cell r="F2630" t="str">
            <v>Each</v>
          </cell>
          <cell r="G2630" t="str">
            <v>502.20</v>
          </cell>
          <cell r="H2630">
            <v>1409.7</v>
          </cell>
          <cell r="I2630">
            <v>0</v>
          </cell>
          <cell r="J2630">
            <v>0</v>
          </cell>
          <cell r="K2630">
            <v>0</v>
          </cell>
          <cell r="L2630">
            <v>0</v>
          </cell>
          <cell r="M2630">
            <v>0</v>
          </cell>
          <cell r="N2630">
            <v>0</v>
          </cell>
          <cell r="O2630">
            <v>0</v>
          </cell>
          <cell r="P2630">
            <v>0</v>
          </cell>
          <cell r="Q2630">
            <v>0</v>
          </cell>
          <cell r="R2630">
            <v>0</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cell r="AF2630">
            <v>0</v>
          </cell>
          <cell r="AG2630">
            <v>0</v>
          </cell>
          <cell r="AH2630">
            <v>0</v>
          </cell>
          <cell r="AI2630">
            <v>0</v>
          </cell>
          <cell r="AJ2630" t="str">
            <v>N</v>
          </cell>
        </row>
        <row r="2631">
          <cell r="A2631" t="str">
            <v>24-39-e</v>
          </cell>
          <cell r="B2631" t="str">
            <v>Supplying and Fixing  MS Suspension Clamp 3/8" thickfor housing pipe : 8" i/d</v>
          </cell>
          <cell r="C2631" t="str">
            <v>Each</v>
          </cell>
          <cell r="D2631" t="str">
            <v>334.80</v>
          </cell>
          <cell r="E2631" t="str">
            <v>939.80</v>
          </cell>
          <cell r="F2631" t="str">
            <v>Each</v>
          </cell>
          <cell r="G2631" t="str">
            <v>334.80</v>
          </cell>
          <cell r="H2631">
            <v>939.8</v>
          </cell>
          <cell r="I2631">
            <v>0</v>
          </cell>
          <cell r="J2631">
            <v>0</v>
          </cell>
          <cell r="K2631">
            <v>0</v>
          </cell>
          <cell r="L2631">
            <v>0</v>
          </cell>
          <cell r="M2631">
            <v>0</v>
          </cell>
          <cell r="N2631">
            <v>0</v>
          </cell>
          <cell r="O2631">
            <v>0</v>
          </cell>
          <cell r="P2631">
            <v>0</v>
          </cell>
          <cell r="Q2631">
            <v>0</v>
          </cell>
          <cell r="R2631">
            <v>0</v>
          </cell>
          <cell r="S2631">
            <v>0</v>
          </cell>
          <cell r="T2631">
            <v>0</v>
          </cell>
          <cell r="U2631">
            <v>0</v>
          </cell>
          <cell r="V2631">
            <v>0</v>
          </cell>
          <cell r="W2631">
            <v>0</v>
          </cell>
          <cell r="X2631">
            <v>0</v>
          </cell>
          <cell r="Y2631">
            <v>0</v>
          </cell>
          <cell r="Z2631">
            <v>0</v>
          </cell>
          <cell r="AA2631">
            <v>0</v>
          </cell>
          <cell r="AB2631">
            <v>0</v>
          </cell>
          <cell r="AC2631">
            <v>0</v>
          </cell>
          <cell r="AD2631">
            <v>0</v>
          </cell>
          <cell r="AE2631">
            <v>0</v>
          </cell>
          <cell r="AF2631">
            <v>0</v>
          </cell>
          <cell r="AG2631">
            <v>0</v>
          </cell>
          <cell r="AH2631">
            <v>0</v>
          </cell>
          <cell r="AI2631">
            <v>0</v>
          </cell>
          <cell r="AJ2631" t="str">
            <v>N</v>
          </cell>
        </row>
        <row r="2632">
          <cell r="A2632" t="str">
            <v>24-39-f</v>
          </cell>
          <cell r="B2632" t="str">
            <v>Supplying and Fixing  MS Suspension Clamp 3/8" thickfor housing pipe : 6" i/d</v>
          </cell>
          <cell r="C2632" t="str">
            <v>Each</v>
          </cell>
          <cell r="D2632" t="str">
            <v>251.10</v>
          </cell>
          <cell r="E2632" t="str">
            <v>735.10</v>
          </cell>
          <cell r="F2632" t="str">
            <v>Each</v>
          </cell>
          <cell r="G2632" t="str">
            <v>251.10</v>
          </cell>
          <cell r="H2632">
            <v>735.1</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cell r="AF2632">
            <v>0</v>
          </cell>
          <cell r="AG2632">
            <v>0</v>
          </cell>
          <cell r="AH2632">
            <v>0</v>
          </cell>
          <cell r="AI2632">
            <v>0</v>
          </cell>
          <cell r="AJ2632" t="str">
            <v>N</v>
          </cell>
        </row>
        <row r="2633">
          <cell r="A2633" t="str">
            <v>24-39-g</v>
          </cell>
          <cell r="B2633" t="str">
            <v>Supplying and Fixing  MS Suspension Clamp 3/8" thickfor housing pipe : 4" i/d</v>
          </cell>
          <cell r="C2633" t="str">
            <v>Each</v>
          </cell>
          <cell r="D2633" t="str">
            <v>167.40</v>
          </cell>
          <cell r="E2633" t="str">
            <v>651.40</v>
          </cell>
          <cell r="F2633" t="str">
            <v>Each</v>
          </cell>
          <cell r="G2633" t="str">
            <v>167.40</v>
          </cell>
          <cell r="H2633">
            <v>651.4</v>
          </cell>
          <cell r="I2633">
            <v>0</v>
          </cell>
          <cell r="J2633">
            <v>0</v>
          </cell>
          <cell r="K2633">
            <v>0</v>
          </cell>
          <cell r="L2633">
            <v>0</v>
          </cell>
          <cell r="M2633">
            <v>0</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cell r="AF2633">
            <v>0</v>
          </cell>
          <cell r="AG2633">
            <v>0</v>
          </cell>
          <cell r="AH2633">
            <v>0</v>
          </cell>
          <cell r="AI2633">
            <v>0</v>
          </cell>
          <cell r="AJ2633" t="str">
            <v>N</v>
          </cell>
        </row>
        <row r="2634">
          <cell r="A2634" t="str">
            <v>24-40</v>
          </cell>
          <cell r="B2634" t="str">
            <v>Supplying and Fixing  PVC Water Stopper 8" wide 3/8"thick</v>
          </cell>
          <cell r="C2634" t="str">
            <v>Rft</v>
          </cell>
          <cell r="D2634" t="str">
            <v>10.21</v>
          </cell>
          <cell r="E2634" t="str">
            <v>240.11</v>
          </cell>
          <cell r="F2634" t="str">
            <v>m</v>
          </cell>
          <cell r="G2634" t="str">
            <v>33.49</v>
          </cell>
          <cell r="H2634">
            <v>787.75</v>
          </cell>
          <cell r="I2634">
            <v>0</v>
          </cell>
          <cell r="J2634">
            <v>0</v>
          </cell>
          <cell r="K2634">
            <v>0</v>
          </cell>
          <cell r="L2634">
            <v>0</v>
          </cell>
          <cell r="M2634">
            <v>0</v>
          </cell>
          <cell r="N2634">
            <v>0</v>
          </cell>
          <cell r="O2634">
            <v>0</v>
          </cell>
          <cell r="P2634">
            <v>0</v>
          </cell>
          <cell r="Q2634">
            <v>0</v>
          </cell>
          <cell r="R2634">
            <v>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cell r="AF2634">
            <v>0</v>
          </cell>
          <cell r="AG2634">
            <v>0</v>
          </cell>
          <cell r="AH2634">
            <v>0</v>
          </cell>
          <cell r="AI2634">
            <v>0</v>
          </cell>
          <cell r="AJ2634" t="str">
            <v>N</v>
          </cell>
        </row>
        <row r="2635">
          <cell r="A2635" t="str">
            <v>24-41</v>
          </cell>
          <cell r="B2635" t="str">
            <v>Conducting Elec: Resistivity survey of the area andfurnishing its reports.</v>
          </cell>
          <cell r="C2635" t="str">
            <v>No</v>
          </cell>
          <cell r="D2635" t="str">
            <v>1,085.00</v>
          </cell>
          <cell r="E2635" t="str">
            <v>36,175.00</v>
          </cell>
          <cell r="F2635" t="str">
            <v>no</v>
          </cell>
          <cell r="G2635" t="str">
            <v>1,085.00</v>
          </cell>
          <cell r="H2635">
            <v>36175</v>
          </cell>
          <cell r="I2635">
            <v>0</v>
          </cell>
          <cell r="J2635">
            <v>0</v>
          </cell>
          <cell r="K2635">
            <v>0</v>
          </cell>
          <cell r="L2635">
            <v>0</v>
          </cell>
          <cell r="M2635">
            <v>0</v>
          </cell>
          <cell r="N2635">
            <v>0</v>
          </cell>
          <cell r="O2635">
            <v>0</v>
          </cell>
          <cell r="P2635">
            <v>0</v>
          </cell>
          <cell r="Q2635">
            <v>0</v>
          </cell>
          <cell r="R2635">
            <v>0</v>
          </cell>
          <cell r="S2635">
            <v>0</v>
          </cell>
          <cell r="T2635">
            <v>0</v>
          </cell>
          <cell r="U2635">
            <v>0</v>
          </cell>
          <cell r="V2635">
            <v>0</v>
          </cell>
          <cell r="W2635">
            <v>0</v>
          </cell>
          <cell r="X2635">
            <v>0</v>
          </cell>
          <cell r="Y2635">
            <v>0</v>
          </cell>
          <cell r="Z2635">
            <v>0</v>
          </cell>
          <cell r="AA2635">
            <v>0</v>
          </cell>
          <cell r="AB2635">
            <v>0</v>
          </cell>
          <cell r="AC2635">
            <v>0</v>
          </cell>
          <cell r="AD2635">
            <v>0</v>
          </cell>
          <cell r="AE2635">
            <v>0</v>
          </cell>
          <cell r="AF2635">
            <v>0</v>
          </cell>
          <cell r="AG2635">
            <v>0</v>
          </cell>
          <cell r="AH2635">
            <v>0</v>
          </cell>
          <cell r="AI2635">
            <v>0</v>
          </cell>
          <cell r="AJ2635" t="str">
            <v>N</v>
          </cell>
        </row>
        <row r="2636">
          <cell r="A2636" t="str">
            <v>24-42</v>
          </cell>
          <cell r="B2636" t="str">
            <v>Logging of bore hole with electrical equipment andfurnishing reports.</v>
          </cell>
          <cell r="C2636" t="str">
            <v>Job</v>
          </cell>
          <cell r="D2636" t="str">
            <v>1,302.00</v>
          </cell>
          <cell r="E2636" t="str">
            <v>21,872.00</v>
          </cell>
          <cell r="F2636" t="str">
            <v>job</v>
          </cell>
          <cell r="G2636" t="str">
            <v>1,302.00</v>
          </cell>
          <cell r="H2636">
            <v>21872</v>
          </cell>
          <cell r="I2636">
            <v>0</v>
          </cell>
          <cell r="J2636">
            <v>0</v>
          </cell>
          <cell r="K2636">
            <v>0</v>
          </cell>
          <cell r="L2636">
            <v>0</v>
          </cell>
          <cell r="M2636">
            <v>0</v>
          </cell>
          <cell r="N2636">
            <v>0</v>
          </cell>
          <cell r="O2636">
            <v>0</v>
          </cell>
          <cell r="P2636">
            <v>0</v>
          </cell>
          <cell r="Q2636">
            <v>0</v>
          </cell>
          <cell r="R2636">
            <v>0</v>
          </cell>
          <cell r="S2636">
            <v>0</v>
          </cell>
          <cell r="T2636">
            <v>0</v>
          </cell>
          <cell r="U2636">
            <v>0</v>
          </cell>
          <cell r="V2636">
            <v>0</v>
          </cell>
          <cell r="W2636">
            <v>0</v>
          </cell>
          <cell r="X2636">
            <v>0</v>
          </cell>
          <cell r="Y2636">
            <v>0</v>
          </cell>
          <cell r="Z2636">
            <v>0</v>
          </cell>
          <cell r="AA2636">
            <v>0</v>
          </cell>
          <cell r="AB2636">
            <v>0</v>
          </cell>
          <cell r="AC2636">
            <v>0</v>
          </cell>
          <cell r="AD2636">
            <v>0</v>
          </cell>
          <cell r="AE2636">
            <v>0</v>
          </cell>
          <cell r="AF2636">
            <v>0</v>
          </cell>
          <cell r="AG2636">
            <v>0</v>
          </cell>
          <cell r="AH2636">
            <v>0</v>
          </cell>
          <cell r="AI2636">
            <v>0</v>
          </cell>
          <cell r="AJ2636" t="str">
            <v>N</v>
          </cell>
        </row>
        <row r="2637">
          <cell r="A2637" t="str">
            <v>24-43</v>
          </cell>
          <cell r="B2637" t="str">
            <v>Providing and lowering pezu meter 1.25" GI pipe includingall accessories.</v>
          </cell>
          <cell r="C2637" t="str">
            <v>Rft</v>
          </cell>
          <cell r="D2637" t="str">
            <v>47.10</v>
          </cell>
          <cell r="E2637" t="str">
            <v>185.89</v>
          </cell>
          <cell r="F2637" t="str">
            <v>m</v>
          </cell>
          <cell r="G2637" t="str">
            <v>154.54</v>
          </cell>
          <cell r="H2637">
            <v>609.88</v>
          </cell>
          <cell r="I2637">
            <v>0</v>
          </cell>
          <cell r="J2637">
            <v>0</v>
          </cell>
          <cell r="K2637">
            <v>0</v>
          </cell>
          <cell r="L2637">
            <v>0</v>
          </cell>
          <cell r="M2637">
            <v>0</v>
          </cell>
          <cell r="N2637">
            <v>0</v>
          </cell>
          <cell r="O2637">
            <v>0</v>
          </cell>
          <cell r="P2637">
            <v>0</v>
          </cell>
          <cell r="Q2637">
            <v>0</v>
          </cell>
          <cell r="R2637">
            <v>0</v>
          </cell>
          <cell r="S2637">
            <v>0</v>
          </cell>
          <cell r="T2637">
            <v>0</v>
          </cell>
          <cell r="U2637">
            <v>0</v>
          </cell>
          <cell r="V2637">
            <v>0</v>
          </cell>
          <cell r="W2637">
            <v>0</v>
          </cell>
          <cell r="X2637">
            <v>0</v>
          </cell>
          <cell r="Y2637">
            <v>0</v>
          </cell>
          <cell r="Z2637">
            <v>0</v>
          </cell>
          <cell r="AA2637">
            <v>0</v>
          </cell>
          <cell r="AB2637">
            <v>0</v>
          </cell>
          <cell r="AC2637">
            <v>0</v>
          </cell>
          <cell r="AD2637">
            <v>0</v>
          </cell>
          <cell r="AE2637">
            <v>0</v>
          </cell>
          <cell r="AF2637">
            <v>0</v>
          </cell>
          <cell r="AG2637">
            <v>0</v>
          </cell>
          <cell r="AH2637">
            <v>0</v>
          </cell>
          <cell r="AI2637">
            <v>0</v>
          </cell>
          <cell r="AJ2637" t="str">
            <v>N</v>
          </cell>
        </row>
        <row r="2638">
          <cell r="A2638" t="str">
            <v>24-44</v>
          </cell>
          <cell r="B2638" t="str">
            <v>P&amp;L Reflux valves (C.I) of BSS quality/weight includingjointing material 3" i/d-6" i/d.</v>
          </cell>
          <cell r="C2638" t="str">
            <v>Rft</v>
          </cell>
          <cell r="D2638" t="str">
            <v>396.95</v>
          </cell>
          <cell r="E2638" t="str">
            <v>1,857.80</v>
          </cell>
          <cell r="F2638" t="str">
            <v>m</v>
          </cell>
          <cell r="G2638" t="str">
            <v>1,302.33</v>
          </cell>
          <cell r="H2638">
            <v>6095.16</v>
          </cell>
          <cell r="I2638">
            <v>0</v>
          </cell>
          <cell r="J2638">
            <v>0</v>
          </cell>
          <cell r="K2638">
            <v>0</v>
          </cell>
          <cell r="L2638">
            <v>0</v>
          </cell>
          <cell r="M2638">
            <v>0</v>
          </cell>
          <cell r="N2638">
            <v>0</v>
          </cell>
          <cell r="O2638">
            <v>0</v>
          </cell>
          <cell r="P2638">
            <v>0</v>
          </cell>
          <cell r="Q2638">
            <v>0</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cell r="AF2638">
            <v>0</v>
          </cell>
          <cell r="AG2638">
            <v>0</v>
          </cell>
          <cell r="AH2638">
            <v>0</v>
          </cell>
          <cell r="AI2638">
            <v>0</v>
          </cell>
          <cell r="AJ2638" t="str">
            <v>N</v>
          </cell>
        </row>
        <row r="2639">
          <cell r="A2639" t="str">
            <v>24-45-a</v>
          </cell>
          <cell r="B2639" t="str">
            <v>Laying cut, joint, test &amp; disinfect of 8"i/d of GI pipe lineincluding cost of welding, excavation and fillingcompaction etc complete.</v>
          </cell>
          <cell r="C2639" t="str">
            <v>No</v>
          </cell>
          <cell r="D2639" t="str">
            <v>154.50</v>
          </cell>
          <cell r="E2639" t="str">
            <v>1,199.94</v>
          </cell>
          <cell r="F2639" t="str">
            <v>joint</v>
          </cell>
          <cell r="G2639" t="str">
            <v>154.50</v>
          </cell>
          <cell r="H2639">
            <v>1199.94</v>
          </cell>
          <cell r="I2639">
            <v>0</v>
          </cell>
          <cell r="J2639">
            <v>0</v>
          </cell>
          <cell r="K2639">
            <v>0</v>
          </cell>
          <cell r="L2639">
            <v>0</v>
          </cell>
          <cell r="M2639">
            <v>0</v>
          </cell>
          <cell r="N2639">
            <v>0</v>
          </cell>
          <cell r="O2639">
            <v>0</v>
          </cell>
          <cell r="P2639">
            <v>0</v>
          </cell>
          <cell r="Q2639">
            <v>0</v>
          </cell>
          <cell r="R2639">
            <v>0</v>
          </cell>
          <cell r="S2639">
            <v>0</v>
          </cell>
          <cell r="T2639">
            <v>0</v>
          </cell>
          <cell r="U2639">
            <v>0</v>
          </cell>
          <cell r="V2639">
            <v>0</v>
          </cell>
          <cell r="W2639">
            <v>0</v>
          </cell>
          <cell r="X2639">
            <v>0</v>
          </cell>
          <cell r="Y2639">
            <v>0</v>
          </cell>
          <cell r="Z2639">
            <v>0</v>
          </cell>
          <cell r="AA2639">
            <v>0</v>
          </cell>
          <cell r="AB2639">
            <v>0</v>
          </cell>
          <cell r="AC2639">
            <v>0</v>
          </cell>
          <cell r="AD2639">
            <v>0</v>
          </cell>
          <cell r="AE2639">
            <v>0</v>
          </cell>
          <cell r="AF2639">
            <v>0</v>
          </cell>
          <cell r="AG2639">
            <v>0</v>
          </cell>
          <cell r="AH2639">
            <v>0</v>
          </cell>
          <cell r="AI2639">
            <v>0</v>
          </cell>
          <cell r="AJ2639" t="str">
            <v>N</v>
          </cell>
        </row>
        <row r="2640">
          <cell r="A2640" t="str">
            <v>24-45-b</v>
          </cell>
          <cell r="B2640" t="str">
            <v>Laying cut, joint, test &amp; disinfect of 6"i/d of GI pipe lineincluding cost of welding, excavation and fillingcompaction etc complete.</v>
          </cell>
          <cell r="C2640" t="str">
            <v>joint</v>
          </cell>
          <cell r="D2640" t="str">
            <v>154.50</v>
          </cell>
          <cell r="E2640" t="str">
            <v>969.08</v>
          </cell>
          <cell r="F2640" t="str">
            <v>joint</v>
          </cell>
          <cell r="G2640" t="str">
            <v>154.50</v>
          </cell>
          <cell r="H2640">
            <v>969.08</v>
          </cell>
          <cell r="I2640">
            <v>0</v>
          </cell>
          <cell r="J2640">
            <v>0</v>
          </cell>
          <cell r="K2640">
            <v>0</v>
          </cell>
          <cell r="L2640">
            <v>0</v>
          </cell>
          <cell r="M2640">
            <v>0</v>
          </cell>
          <cell r="N2640">
            <v>0</v>
          </cell>
          <cell r="O2640">
            <v>0</v>
          </cell>
          <cell r="P2640">
            <v>0</v>
          </cell>
          <cell r="Q2640">
            <v>0</v>
          </cell>
          <cell r="R2640">
            <v>0</v>
          </cell>
          <cell r="S2640">
            <v>0</v>
          </cell>
          <cell r="T2640">
            <v>0</v>
          </cell>
          <cell r="U2640">
            <v>0</v>
          </cell>
          <cell r="V2640">
            <v>0</v>
          </cell>
          <cell r="W2640">
            <v>0</v>
          </cell>
          <cell r="X2640">
            <v>0</v>
          </cell>
          <cell r="Y2640">
            <v>0</v>
          </cell>
          <cell r="Z2640">
            <v>0</v>
          </cell>
          <cell r="AA2640">
            <v>0</v>
          </cell>
          <cell r="AB2640">
            <v>0</v>
          </cell>
          <cell r="AC2640">
            <v>0</v>
          </cell>
          <cell r="AD2640">
            <v>0</v>
          </cell>
          <cell r="AE2640">
            <v>0</v>
          </cell>
          <cell r="AF2640">
            <v>0</v>
          </cell>
          <cell r="AG2640">
            <v>0</v>
          </cell>
          <cell r="AH2640">
            <v>0</v>
          </cell>
          <cell r="AI2640">
            <v>0</v>
          </cell>
          <cell r="AJ2640" t="str">
            <v>N</v>
          </cell>
        </row>
        <row r="2641">
          <cell r="A2641" t="str">
            <v>24-45-c</v>
          </cell>
          <cell r="B2641" t="str">
            <v>Laying cut, joint, test &amp; disinfect of 4"i/d of GI pipe lineincluding cost of welding, excavation and fillingcompaction etc complete.</v>
          </cell>
          <cell r="C2641" t="str">
            <v>joint</v>
          </cell>
          <cell r="D2641" t="str">
            <v>154.50</v>
          </cell>
          <cell r="E2641" t="str">
            <v>738.21</v>
          </cell>
          <cell r="F2641" t="str">
            <v>joint</v>
          </cell>
          <cell r="G2641" t="str">
            <v>154.50</v>
          </cell>
          <cell r="H2641">
            <v>738.21</v>
          </cell>
          <cell r="I2641">
            <v>0</v>
          </cell>
          <cell r="J2641">
            <v>0</v>
          </cell>
          <cell r="K2641">
            <v>0</v>
          </cell>
          <cell r="L2641">
            <v>0</v>
          </cell>
          <cell r="M2641">
            <v>0</v>
          </cell>
          <cell r="N2641">
            <v>0</v>
          </cell>
          <cell r="O2641">
            <v>0</v>
          </cell>
          <cell r="P2641">
            <v>0</v>
          </cell>
          <cell r="Q2641">
            <v>0</v>
          </cell>
          <cell r="R2641">
            <v>0</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cell r="AF2641">
            <v>0</v>
          </cell>
          <cell r="AG2641">
            <v>0</v>
          </cell>
          <cell r="AH2641">
            <v>0</v>
          </cell>
          <cell r="AI2641">
            <v>0</v>
          </cell>
          <cell r="AJ2641" t="str">
            <v>N</v>
          </cell>
        </row>
        <row r="2642">
          <cell r="A2642" t="str">
            <v>24-45-d</v>
          </cell>
          <cell r="B2642" t="str">
            <v>Laying cut, joint, test &amp; disinfect of 3"i/d of GI pipe lineincluding cost of welding, excavation and fillingcompaction etc complete.</v>
          </cell>
          <cell r="C2642" t="str">
            <v>Joint</v>
          </cell>
          <cell r="D2642" t="str">
            <v>154.50</v>
          </cell>
          <cell r="E2642" t="str">
            <v>508.79</v>
          </cell>
          <cell r="F2642" t="str">
            <v>joint</v>
          </cell>
          <cell r="G2642" t="str">
            <v>154.50</v>
          </cell>
          <cell r="H2642">
            <v>508.79</v>
          </cell>
          <cell r="I2642">
            <v>0</v>
          </cell>
          <cell r="J2642">
            <v>0</v>
          </cell>
          <cell r="K2642">
            <v>0</v>
          </cell>
          <cell r="L2642">
            <v>0</v>
          </cell>
          <cell r="M2642">
            <v>0</v>
          </cell>
          <cell r="N2642">
            <v>0</v>
          </cell>
          <cell r="O2642">
            <v>0</v>
          </cell>
          <cell r="P2642">
            <v>0</v>
          </cell>
          <cell r="Q2642">
            <v>0</v>
          </cell>
          <cell r="R2642">
            <v>0</v>
          </cell>
          <cell r="S2642">
            <v>0</v>
          </cell>
          <cell r="T2642">
            <v>0</v>
          </cell>
          <cell r="U2642">
            <v>0</v>
          </cell>
          <cell r="V2642">
            <v>0</v>
          </cell>
          <cell r="W2642">
            <v>0</v>
          </cell>
          <cell r="X2642">
            <v>0</v>
          </cell>
          <cell r="Y2642">
            <v>0</v>
          </cell>
          <cell r="Z2642">
            <v>0</v>
          </cell>
          <cell r="AA2642">
            <v>0</v>
          </cell>
          <cell r="AB2642">
            <v>0</v>
          </cell>
          <cell r="AC2642">
            <v>0</v>
          </cell>
          <cell r="AD2642">
            <v>0</v>
          </cell>
          <cell r="AE2642">
            <v>0</v>
          </cell>
          <cell r="AF2642">
            <v>0</v>
          </cell>
          <cell r="AG2642">
            <v>0</v>
          </cell>
          <cell r="AH2642">
            <v>0</v>
          </cell>
          <cell r="AI2642">
            <v>0</v>
          </cell>
          <cell r="AJ2642" t="str">
            <v>N</v>
          </cell>
        </row>
        <row r="2643">
          <cell r="A2643" t="str">
            <v>24-46</v>
          </cell>
          <cell r="B2643" t="str">
            <v>Testing of soil for bearing capacity &amp; chemical contentsupto any depth.</v>
          </cell>
          <cell r="C2643" t="str">
            <v>Rft</v>
          </cell>
          <cell r="D2643" t="str">
            <v>529.27</v>
          </cell>
          <cell r="E2643" t="str">
            <v>5,693.90</v>
          </cell>
          <cell r="F2643" t="str">
            <v>m</v>
          </cell>
          <cell r="G2643" t="str">
            <v>1,736.44</v>
          </cell>
          <cell r="H2643">
            <v>18680.78</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cell r="AF2643">
            <v>0</v>
          </cell>
          <cell r="AG2643">
            <v>0</v>
          </cell>
          <cell r="AH2643">
            <v>0</v>
          </cell>
          <cell r="AI2643">
            <v>0</v>
          </cell>
          <cell r="AJ2643" t="str">
            <v>N</v>
          </cell>
        </row>
        <row r="2644">
          <cell r="A2644" t="str">
            <v>24-47</v>
          </cell>
          <cell r="B2644" t="str">
            <v>Supply and Fixing Affridev type hand pump upto 170 Feet</v>
          </cell>
          <cell r="C2644" t="str">
            <v>Each</v>
          </cell>
          <cell r="D2644" t="str">
            <v>589.00</v>
          </cell>
          <cell r="E2644" t="str">
            <v>18,678.50</v>
          </cell>
          <cell r="F2644" t="str">
            <v>Each</v>
          </cell>
          <cell r="G2644" t="str">
            <v>589.00</v>
          </cell>
          <cell r="H2644">
            <v>18678.5</v>
          </cell>
          <cell r="I2644">
            <v>0</v>
          </cell>
          <cell r="J2644">
            <v>0</v>
          </cell>
          <cell r="K2644">
            <v>0</v>
          </cell>
          <cell r="L2644">
            <v>0</v>
          </cell>
          <cell r="M2644">
            <v>0</v>
          </cell>
          <cell r="N2644">
            <v>0</v>
          </cell>
          <cell r="O2644">
            <v>0</v>
          </cell>
          <cell r="P2644">
            <v>0</v>
          </cell>
          <cell r="Q2644">
            <v>0</v>
          </cell>
          <cell r="R2644">
            <v>0</v>
          </cell>
          <cell r="S2644">
            <v>0</v>
          </cell>
          <cell r="T2644">
            <v>0</v>
          </cell>
          <cell r="U2644">
            <v>0</v>
          </cell>
          <cell r="V2644">
            <v>0</v>
          </cell>
          <cell r="W2644">
            <v>0</v>
          </cell>
          <cell r="X2644">
            <v>0</v>
          </cell>
          <cell r="Y2644">
            <v>0</v>
          </cell>
          <cell r="Z2644">
            <v>0</v>
          </cell>
          <cell r="AA2644">
            <v>0</v>
          </cell>
          <cell r="AB2644">
            <v>0</v>
          </cell>
          <cell r="AC2644">
            <v>0</v>
          </cell>
          <cell r="AD2644">
            <v>0</v>
          </cell>
          <cell r="AE2644">
            <v>0</v>
          </cell>
          <cell r="AF2644">
            <v>0</v>
          </cell>
          <cell r="AG2644">
            <v>0</v>
          </cell>
          <cell r="AH2644">
            <v>0</v>
          </cell>
          <cell r="AI2644">
            <v>0</v>
          </cell>
          <cell r="AJ2644" t="str">
            <v>N</v>
          </cell>
        </row>
        <row r="2645">
          <cell r="A2645" t="str">
            <v>24-48-a</v>
          </cell>
          <cell r="B2645" t="str">
            <v>Supply and Fixing Voltage Regulator 20 KVA</v>
          </cell>
          <cell r="C2645" t="str">
            <v>Each</v>
          </cell>
          <cell r="D2645" t="str">
            <v>806.00</v>
          </cell>
          <cell r="E2645" t="str">
            <v>31,661.00</v>
          </cell>
          <cell r="F2645" t="str">
            <v>Each</v>
          </cell>
          <cell r="G2645" t="str">
            <v>806.00</v>
          </cell>
          <cell r="H2645">
            <v>31661</v>
          </cell>
          <cell r="I2645">
            <v>0</v>
          </cell>
          <cell r="J2645">
            <v>0</v>
          </cell>
          <cell r="K2645">
            <v>0</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cell r="AF2645">
            <v>0</v>
          </cell>
          <cell r="AG2645">
            <v>0</v>
          </cell>
          <cell r="AH2645">
            <v>0</v>
          </cell>
          <cell r="AI2645">
            <v>0</v>
          </cell>
          <cell r="AJ2645" t="str">
            <v>N</v>
          </cell>
        </row>
        <row r="2646">
          <cell r="A2646" t="str">
            <v>24-48-b</v>
          </cell>
          <cell r="B2646" t="str">
            <v>Supply and Fixing Voltage Regulator 25 KVA</v>
          </cell>
          <cell r="C2646" t="str">
            <v>Each</v>
          </cell>
          <cell r="D2646" t="str">
            <v>806.00</v>
          </cell>
          <cell r="E2646" t="str">
            <v>36,501.00</v>
          </cell>
          <cell r="F2646" t="str">
            <v>Each</v>
          </cell>
          <cell r="G2646" t="str">
            <v>806.00</v>
          </cell>
          <cell r="H2646">
            <v>36501</v>
          </cell>
          <cell r="I2646">
            <v>0</v>
          </cell>
          <cell r="J2646">
            <v>0</v>
          </cell>
          <cell r="K2646">
            <v>0</v>
          </cell>
          <cell r="L2646">
            <v>0</v>
          </cell>
          <cell r="M2646">
            <v>0</v>
          </cell>
          <cell r="N2646">
            <v>0</v>
          </cell>
          <cell r="O2646">
            <v>0</v>
          </cell>
          <cell r="P2646">
            <v>0</v>
          </cell>
          <cell r="Q2646">
            <v>0</v>
          </cell>
          <cell r="R2646">
            <v>0</v>
          </cell>
          <cell r="S2646">
            <v>0</v>
          </cell>
          <cell r="T2646">
            <v>0</v>
          </cell>
          <cell r="U2646">
            <v>0</v>
          </cell>
          <cell r="V2646">
            <v>0</v>
          </cell>
          <cell r="W2646">
            <v>0</v>
          </cell>
          <cell r="X2646">
            <v>0</v>
          </cell>
          <cell r="Y2646">
            <v>0</v>
          </cell>
          <cell r="Z2646">
            <v>0</v>
          </cell>
          <cell r="AA2646">
            <v>0</v>
          </cell>
          <cell r="AB2646">
            <v>0</v>
          </cell>
          <cell r="AC2646">
            <v>0</v>
          </cell>
          <cell r="AD2646">
            <v>0</v>
          </cell>
          <cell r="AE2646">
            <v>0</v>
          </cell>
          <cell r="AF2646">
            <v>0</v>
          </cell>
          <cell r="AG2646">
            <v>0</v>
          </cell>
          <cell r="AH2646">
            <v>0</v>
          </cell>
          <cell r="AI2646">
            <v>0</v>
          </cell>
          <cell r="AJ2646" t="str">
            <v>N</v>
          </cell>
        </row>
        <row r="2647">
          <cell r="A2647" t="str">
            <v>24-48-c</v>
          </cell>
          <cell r="B2647" t="str">
            <v>Supply and Fixing Voltage Regulator 30 KV</v>
          </cell>
          <cell r="C2647" t="str">
            <v>Each</v>
          </cell>
          <cell r="D2647" t="str">
            <v>806.00</v>
          </cell>
          <cell r="E2647" t="str">
            <v>43,156.00</v>
          </cell>
          <cell r="F2647" t="str">
            <v>Each</v>
          </cell>
          <cell r="G2647" t="str">
            <v>806.00</v>
          </cell>
          <cell r="H2647">
            <v>43156</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cell r="AF2647">
            <v>0</v>
          </cell>
          <cell r="AG2647">
            <v>0</v>
          </cell>
          <cell r="AH2647">
            <v>0</v>
          </cell>
          <cell r="AI2647">
            <v>0</v>
          </cell>
          <cell r="AJ2647" t="str">
            <v>N</v>
          </cell>
        </row>
        <row r="2648">
          <cell r="A2648" t="str">
            <v>24-48-d</v>
          </cell>
          <cell r="B2648" t="str">
            <v>Supply and Fixing Voltage Regulator 50 KVA</v>
          </cell>
          <cell r="C2648" t="str">
            <v>Each</v>
          </cell>
          <cell r="D2648" t="str">
            <v>806.00</v>
          </cell>
          <cell r="E2648" t="str">
            <v>60,096.00</v>
          </cell>
          <cell r="F2648" t="str">
            <v>Each</v>
          </cell>
          <cell r="G2648" t="str">
            <v>806.00</v>
          </cell>
          <cell r="H2648">
            <v>60096</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cell r="AF2648">
            <v>0</v>
          </cell>
          <cell r="AG2648">
            <v>0</v>
          </cell>
          <cell r="AH2648">
            <v>0</v>
          </cell>
          <cell r="AI2648">
            <v>0</v>
          </cell>
          <cell r="AJ2648" t="str">
            <v>N</v>
          </cell>
        </row>
        <row r="2649">
          <cell r="A2649" t="str">
            <v>24-48-e</v>
          </cell>
          <cell r="B2649" t="str">
            <v>Supply and Fixing Voltage Regulator 75 KVA</v>
          </cell>
          <cell r="C2649" t="str">
            <v>Each</v>
          </cell>
          <cell r="D2649" t="str">
            <v>806.00</v>
          </cell>
          <cell r="E2649" t="str">
            <v>87,321.00</v>
          </cell>
          <cell r="F2649" t="str">
            <v>Each</v>
          </cell>
          <cell r="G2649" t="str">
            <v>806.00</v>
          </cell>
          <cell r="H2649">
            <v>87321</v>
          </cell>
          <cell r="I2649">
            <v>0</v>
          </cell>
          <cell r="J2649">
            <v>0</v>
          </cell>
          <cell r="K2649">
            <v>0</v>
          </cell>
          <cell r="L2649">
            <v>0</v>
          </cell>
          <cell r="M2649">
            <v>0</v>
          </cell>
          <cell r="N2649">
            <v>0</v>
          </cell>
          <cell r="O2649">
            <v>0</v>
          </cell>
          <cell r="P2649">
            <v>0</v>
          </cell>
          <cell r="Q2649">
            <v>0</v>
          </cell>
          <cell r="R2649">
            <v>0</v>
          </cell>
          <cell r="S2649">
            <v>0</v>
          </cell>
          <cell r="T2649">
            <v>0</v>
          </cell>
          <cell r="U2649">
            <v>0</v>
          </cell>
          <cell r="V2649">
            <v>0</v>
          </cell>
          <cell r="W2649">
            <v>0</v>
          </cell>
          <cell r="X2649">
            <v>0</v>
          </cell>
          <cell r="Y2649">
            <v>0</v>
          </cell>
          <cell r="Z2649">
            <v>0</v>
          </cell>
          <cell r="AA2649">
            <v>0</v>
          </cell>
          <cell r="AB2649">
            <v>0</v>
          </cell>
          <cell r="AC2649">
            <v>0</v>
          </cell>
          <cell r="AD2649">
            <v>0</v>
          </cell>
          <cell r="AE2649">
            <v>0</v>
          </cell>
          <cell r="AF2649">
            <v>0</v>
          </cell>
          <cell r="AG2649">
            <v>0</v>
          </cell>
          <cell r="AH2649">
            <v>0</v>
          </cell>
          <cell r="AI2649">
            <v>0</v>
          </cell>
          <cell r="AJ2649" t="str">
            <v>N</v>
          </cell>
        </row>
        <row r="2650">
          <cell r="A2650" t="str">
            <v>24-48-f</v>
          </cell>
          <cell r="B2650" t="str">
            <v>Supply and Fixing Voltage Regulator 100 KVA</v>
          </cell>
          <cell r="C2650" t="str">
            <v>Each</v>
          </cell>
          <cell r="D2650" t="str">
            <v>806.00</v>
          </cell>
          <cell r="E2650" t="str">
            <v>115,756.00</v>
          </cell>
          <cell r="F2650" t="str">
            <v>Each</v>
          </cell>
          <cell r="G2650" t="str">
            <v>806.00</v>
          </cell>
          <cell r="H2650">
            <v>115756</v>
          </cell>
          <cell r="I2650">
            <v>0</v>
          </cell>
          <cell r="J2650">
            <v>0</v>
          </cell>
          <cell r="K2650">
            <v>0</v>
          </cell>
          <cell r="L2650">
            <v>0</v>
          </cell>
          <cell r="M2650">
            <v>0</v>
          </cell>
          <cell r="N2650">
            <v>0</v>
          </cell>
          <cell r="O2650">
            <v>0</v>
          </cell>
          <cell r="P2650">
            <v>0</v>
          </cell>
          <cell r="Q2650">
            <v>0</v>
          </cell>
          <cell r="R2650">
            <v>0</v>
          </cell>
          <cell r="S2650">
            <v>0</v>
          </cell>
          <cell r="T2650">
            <v>0</v>
          </cell>
          <cell r="U2650">
            <v>0</v>
          </cell>
          <cell r="V2650">
            <v>0</v>
          </cell>
          <cell r="W2650">
            <v>0</v>
          </cell>
          <cell r="X2650">
            <v>0</v>
          </cell>
          <cell r="Y2650">
            <v>0</v>
          </cell>
          <cell r="Z2650">
            <v>0</v>
          </cell>
          <cell r="AA2650">
            <v>0</v>
          </cell>
          <cell r="AB2650">
            <v>0</v>
          </cell>
          <cell r="AC2650">
            <v>0</v>
          </cell>
          <cell r="AD2650">
            <v>0</v>
          </cell>
          <cell r="AE2650">
            <v>0</v>
          </cell>
          <cell r="AF2650">
            <v>0</v>
          </cell>
          <cell r="AG2650">
            <v>0</v>
          </cell>
          <cell r="AH2650">
            <v>0</v>
          </cell>
          <cell r="AI2650">
            <v>0</v>
          </cell>
          <cell r="AJ2650" t="str">
            <v>N</v>
          </cell>
        </row>
        <row r="2651">
          <cell r="A2651" t="str">
            <v>24-49-a</v>
          </cell>
          <cell r="B2651" t="str">
            <v>Providing and Fixing Brass peet / gate valve 1" dia</v>
          </cell>
          <cell r="C2651" t="str">
            <v>Each</v>
          </cell>
          <cell r="D2651" t="str">
            <v>59.52</v>
          </cell>
          <cell r="E2651" t="str">
            <v>1,269.52</v>
          </cell>
          <cell r="F2651" t="str">
            <v>Each</v>
          </cell>
          <cell r="G2651" t="str">
            <v>59.52</v>
          </cell>
          <cell r="H2651">
            <v>1269.52</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cell r="AF2651">
            <v>0</v>
          </cell>
          <cell r="AG2651">
            <v>0</v>
          </cell>
          <cell r="AH2651">
            <v>0</v>
          </cell>
          <cell r="AI2651">
            <v>0</v>
          </cell>
          <cell r="AJ2651" t="str">
            <v>N</v>
          </cell>
        </row>
        <row r="2652">
          <cell r="A2652" t="str">
            <v>24-49-b</v>
          </cell>
          <cell r="B2652" t="str">
            <v>Providing and Fixing Brass peet / gate valve 1.25" dia</v>
          </cell>
          <cell r="C2652" t="str">
            <v>Each</v>
          </cell>
          <cell r="D2652" t="str">
            <v>59.52</v>
          </cell>
          <cell r="E2652" t="str">
            <v>2,116.52</v>
          </cell>
          <cell r="F2652" t="str">
            <v>Each</v>
          </cell>
          <cell r="G2652" t="str">
            <v>59.52</v>
          </cell>
          <cell r="H2652">
            <v>2116.52</v>
          </cell>
          <cell r="I2652">
            <v>0</v>
          </cell>
          <cell r="J2652">
            <v>0</v>
          </cell>
          <cell r="K2652">
            <v>0</v>
          </cell>
          <cell r="L2652">
            <v>0</v>
          </cell>
          <cell r="M2652">
            <v>0</v>
          </cell>
          <cell r="N2652">
            <v>0</v>
          </cell>
          <cell r="O2652">
            <v>0</v>
          </cell>
          <cell r="P2652">
            <v>0</v>
          </cell>
          <cell r="Q2652">
            <v>0</v>
          </cell>
          <cell r="R2652">
            <v>0</v>
          </cell>
          <cell r="S2652">
            <v>0</v>
          </cell>
          <cell r="T2652">
            <v>0</v>
          </cell>
          <cell r="U2652">
            <v>0</v>
          </cell>
          <cell r="V2652">
            <v>0</v>
          </cell>
          <cell r="W2652">
            <v>0</v>
          </cell>
          <cell r="X2652">
            <v>0</v>
          </cell>
          <cell r="Y2652">
            <v>0</v>
          </cell>
          <cell r="Z2652">
            <v>0</v>
          </cell>
          <cell r="AA2652">
            <v>0</v>
          </cell>
          <cell r="AB2652">
            <v>0</v>
          </cell>
          <cell r="AC2652">
            <v>0</v>
          </cell>
          <cell r="AD2652">
            <v>0</v>
          </cell>
          <cell r="AE2652">
            <v>0</v>
          </cell>
          <cell r="AF2652">
            <v>0</v>
          </cell>
          <cell r="AG2652">
            <v>0</v>
          </cell>
          <cell r="AH2652">
            <v>0</v>
          </cell>
          <cell r="AI2652">
            <v>0</v>
          </cell>
          <cell r="AJ2652" t="str">
            <v>N</v>
          </cell>
        </row>
        <row r="2653">
          <cell r="A2653" t="str">
            <v>24-49-c</v>
          </cell>
          <cell r="B2653" t="str">
            <v>Providing and Fixing Brass peet / gate valve 1.5" dia</v>
          </cell>
          <cell r="C2653" t="str">
            <v>Each</v>
          </cell>
          <cell r="D2653" t="str">
            <v>59.52</v>
          </cell>
          <cell r="E2653" t="str">
            <v>2,479.52</v>
          </cell>
          <cell r="F2653" t="str">
            <v>Each</v>
          </cell>
          <cell r="G2653" t="str">
            <v>59.52</v>
          </cell>
          <cell r="H2653">
            <v>2479.52</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0</v>
          </cell>
          <cell r="Y2653">
            <v>0</v>
          </cell>
          <cell r="Z2653">
            <v>0</v>
          </cell>
          <cell r="AA2653">
            <v>0</v>
          </cell>
          <cell r="AB2653">
            <v>0</v>
          </cell>
          <cell r="AC2653">
            <v>0</v>
          </cell>
          <cell r="AD2653">
            <v>0</v>
          </cell>
          <cell r="AE2653">
            <v>0</v>
          </cell>
          <cell r="AF2653">
            <v>0</v>
          </cell>
          <cell r="AG2653">
            <v>0</v>
          </cell>
          <cell r="AH2653">
            <v>0</v>
          </cell>
          <cell r="AI2653">
            <v>0</v>
          </cell>
          <cell r="AJ2653" t="str">
            <v>N</v>
          </cell>
        </row>
        <row r="2654">
          <cell r="A2654" t="str">
            <v>24-49-d</v>
          </cell>
          <cell r="B2654" t="str">
            <v>Providing and Fixing Brass peet / gate valve 2" dia</v>
          </cell>
          <cell r="C2654" t="str">
            <v>Each</v>
          </cell>
          <cell r="D2654" t="str">
            <v>59.52</v>
          </cell>
          <cell r="E2654" t="str">
            <v>3,750.02</v>
          </cell>
          <cell r="F2654" t="str">
            <v>Each</v>
          </cell>
          <cell r="G2654" t="str">
            <v>59.52</v>
          </cell>
          <cell r="H2654">
            <v>3750.02</v>
          </cell>
          <cell r="I2654">
            <v>0</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cell r="AF2654">
            <v>0</v>
          </cell>
          <cell r="AG2654">
            <v>0</v>
          </cell>
          <cell r="AH2654">
            <v>0</v>
          </cell>
          <cell r="AI2654">
            <v>0</v>
          </cell>
          <cell r="AJ2654" t="str">
            <v>N</v>
          </cell>
        </row>
        <row r="2655">
          <cell r="A2655" t="str">
            <v>24-49-e</v>
          </cell>
          <cell r="B2655" t="str">
            <v>Providing and Fixing Brass peet / gate valve 2.5" dia</v>
          </cell>
          <cell r="C2655" t="str">
            <v>Each</v>
          </cell>
          <cell r="D2655" t="str">
            <v>59.52</v>
          </cell>
          <cell r="E2655" t="str">
            <v>5,020.52</v>
          </cell>
          <cell r="F2655" t="str">
            <v>Each</v>
          </cell>
          <cell r="G2655" t="str">
            <v>59.52</v>
          </cell>
          <cell r="H2655">
            <v>5020.5200000000004</v>
          </cell>
          <cell r="I2655">
            <v>0</v>
          </cell>
          <cell r="J2655">
            <v>0</v>
          </cell>
          <cell r="K2655">
            <v>0</v>
          </cell>
          <cell r="L2655">
            <v>0</v>
          </cell>
          <cell r="M2655">
            <v>0</v>
          </cell>
          <cell r="N2655">
            <v>0</v>
          </cell>
          <cell r="O2655">
            <v>0</v>
          </cell>
          <cell r="P2655">
            <v>0</v>
          </cell>
          <cell r="Q2655">
            <v>0</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cell r="AF2655">
            <v>0</v>
          </cell>
          <cell r="AG2655">
            <v>0</v>
          </cell>
          <cell r="AH2655">
            <v>0</v>
          </cell>
          <cell r="AI2655">
            <v>0</v>
          </cell>
          <cell r="AJ2655" t="str">
            <v>N</v>
          </cell>
        </row>
        <row r="2656">
          <cell r="A2656" t="str">
            <v>24-49-f</v>
          </cell>
          <cell r="B2656" t="str">
            <v>Providing and Fixing Brass peet / gate valve 3" dia</v>
          </cell>
          <cell r="C2656" t="str">
            <v>Each</v>
          </cell>
          <cell r="D2656" t="str">
            <v>59.52</v>
          </cell>
          <cell r="E2656" t="str">
            <v>8,650.52</v>
          </cell>
          <cell r="F2656" t="str">
            <v>Each</v>
          </cell>
          <cell r="G2656" t="str">
            <v>59.52</v>
          </cell>
          <cell r="H2656">
            <v>8650.52</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cell r="AF2656">
            <v>0</v>
          </cell>
          <cell r="AG2656">
            <v>0</v>
          </cell>
          <cell r="AH2656">
            <v>0</v>
          </cell>
          <cell r="AI2656">
            <v>0</v>
          </cell>
          <cell r="AJ2656" t="str">
            <v>N</v>
          </cell>
        </row>
        <row r="2657">
          <cell r="A2657" t="str">
            <v>24-49-g</v>
          </cell>
          <cell r="B2657" t="str">
            <v>Providing and Fixing Brass peet / gate valve 4" dia</v>
          </cell>
          <cell r="C2657" t="str">
            <v>Each</v>
          </cell>
          <cell r="D2657" t="str">
            <v>59.52</v>
          </cell>
          <cell r="E2657" t="str">
            <v>12,159.52</v>
          </cell>
          <cell r="F2657" t="str">
            <v>Each</v>
          </cell>
          <cell r="G2657" t="str">
            <v>59.52</v>
          </cell>
          <cell r="H2657">
            <v>12159.52</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cell r="AF2657">
            <v>0</v>
          </cell>
          <cell r="AG2657">
            <v>0</v>
          </cell>
          <cell r="AH2657">
            <v>0</v>
          </cell>
          <cell r="AI2657">
            <v>0</v>
          </cell>
          <cell r="AJ2657" t="str">
            <v>N</v>
          </cell>
        </row>
        <row r="2658">
          <cell r="A2658" t="str">
            <v>25-01</v>
          </cell>
          <cell r="B2658" t="str">
            <v>Laying, linking and packing tramway line</v>
          </cell>
          <cell r="C2658" t="str">
            <v>Rft</v>
          </cell>
          <cell r="D2658" t="str">
            <v>13.44</v>
          </cell>
          <cell r="E2658" t="str">
            <v>13.44</v>
          </cell>
          <cell r="F2658" t="str">
            <v>m</v>
          </cell>
          <cell r="G2658" t="str">
            <v>44.09</v>
          </cell>
          <cell r="H2658">
            <v>44.09</v>
          </cell>
          <cell r="I2658">
            <v>0</v>
          </cell>
          <cell r="J2658">
            <v>0</v>
          </cell>
          <cell r="K2658">
            <v>0</v>
          </cell>
          <cell r="L2658">
            <v>0</v>
          </cell>
          <cell r="M2658">
            <v>0</v>
          </cell>
          <cell r="N2658">
            <v>0</v>
          </cell>
          <cell r="O2658">
            <v>0</v>
          </cell>
          <cell r="P2658">
            <v>0</v>
          </cell>
          <cell r="Q2658">
            <v>0</v>
          </cell>
          <cell r="R2658">
            <v>0</v>
          </cell>
          <cell r="S2658">
            <v>0</v>
          </cell>
          <cell r="T2658">
            <v>0</v>
          </cell>
          <cell r="U2658">
            <v>0</v>
          </cell>
          <cell r="V2658">
            <v>0</v>
          </cell>
          <cell r="W2658">
            <v>0</v>
          </cell>
          <cell r="X2658">
            <v>0</v>
          </cell>
          <cell r="Y2658">
            <v>0</v>
          </cell>
          <cell r="Z2658">
            <v>0</v>
          </cell>
          <cell r="AA2658">
            <v>0</v>
          </cell>
          <cell r="AB2658">
            <v>0</v>
          </cell>
          <cell r="AC2658">
            <v>0</v>
          </cell>
          <cell r="AD2658">
            <v>0</v>
          </cell>
          <cell r="AE2658">
            <v>0</v>
          </cell>
          <cell r="AF2658">
            <v>0</v>
          </cell>
          <cell r="AG2658">
            <v>0</v>
          </cell>
          <cell r="AH2658">
            <v>0</v>
          </cell>
          <cell r="AI2658">
            <v>0</v>
          </cell>
          <cell r="AJ2658" t="str">
            <v>N</v>
          </cell>
        </row>
        <row r="2659">
          <cell r="A2659" t="str">
            <v>25-02</v>
          </cell>
          <cell r="B2659" t="str">
            <v>Dismantling tramway track</v>
          </cell>
          <cell r="C2659" t="str">
            <v>Rft</v>
          </cell>
          <cell r="D2659" t="str">
            <v>4.44</v>
          </cell>
          <cell r="E2659" t="str">
            <v>4.44</v>
          </cell>
          <cell r="F2659" t="str">
            <v>m</v>
          </cell>
          <cell r="G2659" t="str">
            <v>14.58</v>
          </cell>
          <cell r="H2659">
            <v>14.58</v>
          </cell>
          <cell r="I2659">
            <v>0</v>
          </cell>
          <cell r="J2659">
            <v>0</v>
          </cell>
          <cell r="K2659">
            <v>0</v>
          </cell>
          <cell r="L2659">
            <v>0</v>
          </cell>
          <cell r="M2659">
            <v>0</v>
          </cell>
          <cell r="N2659">
            <v>0</v>
          </cell>
          <cell r="O2659">
            <v>0</v>
          </cell>
          <cell r="P2659">
            <v>0</v>
          </cell>
          <cell r="Q2659">
            <v>0</v>
          </cell>
          <cell r="R2659">
            <v>0</v>
          </cell>
          <cell r="S2659">
            <v>0</v>
          </cell>
          <cell r="T2659">
            <v>0</v>
          </cell>
          <cell r="U2659">
            <v>0</v>
          </cell>
          <cell r="V2659">
            <v>0</v>
          </cell>
          <cell r="W2659">
            <v>0</v>
          </cell>
          <cell r="X2659">
            <v>0</v>
          </cell>
          <cell r="Y2659">
            <v>0</v>
          </cell>
          <cell r="Z2659">
            <v>0</v>
          </cell>
          <cell r="AA2659">
            <v>0</v>
          </cell>
          <cell r="AB2659">
            <v>0</v>
          </cell>
          <cell r="AC2659">
            <v>0</v>
          </cell>
          <cell r="AD2659">
            <v>0</v>
          </cell>
          <cell r="AE2659">
            <v>0</v>
          </cell>
          <cell r="AF2659">
            <v>0</v>
          </cell>
          <cell r="AG2659">
            <v>0</v>
          </cell>
          <cell r="AH2659">
            <v>0</v>
          </cell>
          <cell r="AI2659">
            <v>0</v>
          </cell>
          <cell r="AJ2659" t="str">
            <v>N</v>
          </cell>
        </row>
        <row r="2660">
          <cell r="A2660" t="str">
            <v>25-03</v>
          </cell>
          <cell r="B2660" t="str">
            <v>Laying, linking of  BG track, including packing,straightening and levelling</v>
          </cell>
          <cell r="C2660" t="str">
            <v>Rft</v>
          </cell>
          <cell r="D2660" t="str">
            <v>35.97</v>
          </cell>
          <cell r="E2660" t="str">
            <v>35.97</v>
          </cell>
          <cell r="F2660" t="str">
            <v>m</v>
          </cell>
          <cell r="G2660" t="str">
            <v>118.01</v>
          </cell>
          <cell r="H2660">
            <v>118.01</v>
          </cell>
          <cell r="I2660">
            <v>0</v>
          </cell>
          <cell r="J2660">
            <v>0</v>
          </cell>
          <cell r="K2660">
            <v>0</v>
          </cell>
          <cell r="L2660">
            <v>0</v>
          </cell>
          <cell r="M2660">
            <v>0</v>
          </cell>
          <cell r="N2660">
            <v>0</v>
          </cell>
          <cell r="O2660">
            <v>0</v>
          </cell>
          <cell r="P2660">
            <v>0</v>
          </cell>
          <cell r="Q2660">
            <v>0</v>
          </cell>
          <cell r="R2660">
            <v>0</v>
          </cell>
          <cell r="S2660">
            <v>0</v>
          </cell>
          <cell r="T2660">
            <v>0</v>
          </cell>
          <cell r="U2660">
            <v>0</v>
          </cell>
          <cell r="V2660">
            <v>0</v>
          </cell>
          <cell r="W2660">
            <v>0</v>
          </cell>
          <cell r="X2660">
            <v>0</v>
          </cell>
          <cell r="Y2660">
            <v>0</v>
          </cell>
          <cell r="Z2660">
            <v>0</v>
          </cell>
          <cell r="AA2660">
            <v>0</v>
          </cell>
          <cell r="AB2660">
            <v>0</v>
          </cell>
          <cell r="AC2660">
            <v>0</v>
          </cell>
          <cell r="AD2660">
            <v>0</v>
          </cell>
          <cell r="AE2660">
            <v>0</v>
          </cell>
          <cell r="AF2660">
            <v>0</v>
          </cell>
          <cell r="AG2660">
            <v>0</v>
          </cell>
          <cell r="AH2660">
            <v>0</v>
          </cell>
          <cell r="AI2660">
            <v>0</v>
          </cell>
          <cell r="AJ2660" t="str">
            <v>N</v>
          </cell>
        </row>
        <row r="2661">
          <cell r="A2661" t="str">
            <v>25-04</v>
          </cell>
          <cell r="B2661" t="str">
            <v>Linking points and crossings, complete with fastenings</v>
          </cell>
          <cell r="C2661" t="str">
            <v>Each</v>
          </cell>
          <cell r="D2661" t="str">
            <v>3,503.00</v>
          </cell>
          <cell r="E2661" t="str">
            <v>3,503.00</v>
          </cell>
          <cell r="F2661" t="str">
            <v>Each</v>
          </cell>
          <cell r="G2661" t="str">
            <v>3,503.00</v>
          </cell>
          <cell r="H2661">
            <v>3503</v>
          </cell>
          <cell r="I2661">
            <v>0</v>
          </cell>
          <cell r="J2661">
            <v>0</v>
          </cell>
          <cell r="K2661">
            <v>0</v>
          </cell>
          <cell r="L2661">
            <v>0</v>
          </cell>
          <cell r="M2661">
            <v>0</v>
          </cell>
          <cell r="N2661">
            <v>0</v>
          </cell>
          <cell r="O2661">
            <v>0</v>
          </cell>
          <cell r="P2661">
            <v>0</v>
          </cell>
          <cell r="Q2661">
            <v>0</v>
          </cell>
          <cell r="R2661">
            <v>0</v>
          </cell>
          <cell r="S2661">
            <v>0</v>
          </cell>
          <cell r="T2661">
            <v>0</v>
          </cell>
          <cell r="U2661">
            <v>0</v>
          </cell>
          <cell r="V2661">
            <v>0</v>
          </cell>
          <cell r="W2661">
            <v>0</v>
          </cell>
          <cell r="X2661">
            <v>0</v>
          </cell>
          <cell r="Y2661">
            <v>0</v>
          </cell>
          <cell r="Z2661">
            <v>0</v>
          </cell>
          <cell r="AA2661">
            <v>0</v>
          </cell>
          <cell r="AB2661">
            <v>0</v>
          </cell>
          <cell r="AC2661">
            <v>0</v>
          </cell>
          <cell r="AD2661">
            <v>0</v>
          </cell>
          <cell r="AE2661">
            <v>0</v>
          </cell>
          <cell r="AF2661">
            <v>0</v>
          </cell>
          <cell r="AG2661">
            <v>0</v>
          </cell>
          <cell r="AH2661">
            <v>0</v>
          </cell>
          <cell r="AI2661">
            <v>0</v>
          </cell>
          <cell r="AJ2661" t="str">
            <v>N</v>
          </cell>
        </row>
        <row r="2662">
          <cell r="A2662" t="str">
            <v>25-05</v>
          </cell>
          <cell r="B2662" t="str">
            <v>Bending or straightening BG rail with jim crow</v>
          </cell>
          <cell r="C2662" t="str">
            <v>Each</v>
          </cell>
          <cell r="D2662" t="str">
            <v>403.00</v>
          </cell>
          <cell r="E2662" t="str">
            <v>403.00</v>
          </cell>
          <cell r="F2662" t="str">
            <v>Each</v>
          </cell>
          <cell r="G2662" t="str">
            <v>403.00</v>
          </cell>
          <cell r="H2662">
            <v>403</v>
          </cell>
          <cell r="I2662">
            <v>0</v>
          </cell>
          <cell r="J2662">
            <v>0</v>
          </cell>
          <cell r="K2662">
            <v>0</v>
          </cell>
          <cell r="L2662">
            <v>0</v>
          </cell>
          <cell r="M2662">
            <v>0</v>
          </cell>
          <cell r="N2662">
            <v>0</v>
          </cell>
          <cell r="O2662">
            <v>0</v>
          </cell>
          <cell r="P2662">
            <v>0</v>
          </cell>
          <cell r="Q2662">
            <v>0</v>
          </cell>
          <cell r="R2662">
            <v>0</v>
          </cell>
          <cell r="S2662">
            <v>0</v>
          </cell>
          <cell r="T2662">
            <v>0</v>
          </cell>
          <cell r="U2662">
            <v>0</v>
          </cell>
          <cell r="V2662">
            <v>0</v>
          </cell>
          <cell r="W2662">
            <v>0</v>
          </cell>
          <cell r="X2662">
            <v>0</v>
          </cell>
          <cell r="Y2662">
            <v>0</v>
          </cell>
          <cell r="Z2662">
            <v>0</v>
          </cell>
          <cell r="AA2662">
            <v>0</v>
          </cell>
          <cell r="AB2662">
            <v>0</v>
          </cell>
          <cell r="AC2662">
            <v>0</v>
          </cell>
          <cell r="AD2662">
            <v>0</v>
          </cell>
          <cell r="AE2662">
            <v>0</v>
          </cell>
          <cell r="AF2662">
            <v>0</v>
          </cell>
          <cell r="AG2662">
            <v>0</v>
          </cell>
          <cell r="AH2662">
            <v>0</v>
          </cell>
          <cell r="AI2662">
            <v>0</v>
          </cell>
          <cell r="AJ2662" t="str">
            <v>N</v>
          </cell>
        </row>
        <row r="2663">
          <cell r="A2663" t="str">
            <v>25-06</v>
          </cell>
          <cell r="B2663" t="str">
            <v>Fixing street lamp posts</v>
          </cell>
          <cell r="C2663" t="str">
            <v>Each</v>
          </cell>
          <cell r="D2663" t="str">
            <v>1,302.00</v>
          </cell>
          <cell r="E2663" t="str">
            <v>1,302.00</v>
          </cell>
          <cell r="F2663" t="str">
            <v>Each</v>
          </cell>
          <cell r="G2663" t="str">
            <v>1,302.00</v>
          </cell>
          <cell r="H2663">
            <v>1302</v>
          </cell>
          <cell r="I2663">
            <v>0</v>
          </cell>
          <cell r="J2663">
            <v>0</v>
          </cell>
          <cell r="K2663">
            <v>0</v>
          </cell>
          <cell r="L2663">
            <v>0</v>
          </cell>
          <cell r="M2663">
            <v>0</v>
          </cell>
          <cell r="N2663">
            <v>0</v>
          </cell>
          <cell r="O2663">
            <v>0</v>
          </cell>
          <cell r="P2663">
            <v>0</v>
          </cell>
          <cell r="Q2663">
            <v>0</v>
          </cell>
          <cell r="R2663">
            <v>0</v>
          </cell>
          <cell r="S2663">
            <v>0</v>
          </cell>
          <cell r="T2663">
            <v>0</v>
          </cell>
          <cell r="U2663">
            <v>0</v>
          </cell>
          <cell r="V2663">
            <v>0</v>
          </cell>
          <cell r="W2663">
            <v>0</v>
          </cell>
          <cell r="X2663">
            <v>0</v>
          </cell>
          <cell r="Y2663">
            <v>0</v>
          </cell>
          <cell r="Z2663">
            <v>0</v>
          </cell>
          <cell r="AA2663">
            <v>0</v>
          </cell>
          <cell r="AB2663">
            <v>0</v>
          </cell>
          <cell r="AC2663">
            <v>0</v>
          </cell>
          <cell r="AD2663">
            <v>0</v>
          </cell>
          <cell r="AE2663">
            <v>0</v>
          </cell>
          <cell r="AF2663">
            <v>0</v>
          </cell>
          <cell r="AG2663">
            <v>0</v>
          </cell>
          <cell r="AH2663">
            <v>0</v>
          </cell>
          <cell r="AI2663">
            <v>0</v>
          </cell>
          <cell r="AJ2663" t="str">
            <v>N</v>
          </cell>
        </row>
        <row r="2664">
          <cell r="A2664" t="str">
            <v>25-07</v>
          </cell>
          <cell r="B2664" t="str">
            <v>Binding ends of sleepers and timbers of all sizes &amp; kinds,including spreading &amp; restacking</v>
          </cell>
          <cell r="C2664" t="str">
            <v>Each</v>
          </cell>
          <cell r="D2664" t="str">
            <v>49.91</v>
          </cell>
          <cell r="E2664" t="str">
            <v>49.91</v>
          </cell>
          <cell r="F2664" t="str">
            <v>Each</v>
          </cell>
          <cell r="G2664" t="str">
            <v>49.91</v>
          </cell>
          <cell r="H2664">
            <v>49.91</v>
          </cell>
          <cell r="I2664">
            <v>0</v>
          </cell>
          <cell r="J2664">
            <v>0</v>
          </cell>
          <cell r="K2664">
            <v>0</v>
          </cell>
          <cell r="L2664">
            <v>0</v>
          </cell>
          <cell r="M2664">
            <v>0</v>
          </cell>
          <cell r="N2664">
            <v>0</v>
          </cell>
          <cell r="O2664">
            <v>0</v>
          </cell>
          <cell r="P2664">
            <v>0</v>
          </cell>
          <cell r="Q2664">
            <v>0</v>
          </cell>
          <cell r="R2664">
            <v>0</v>
          </cell>
          <cell r="S2664">
            <v>0</v>
          </cell>
          <cell r="T2664">
            <v>0</v>
          </cell>
          <cell r="U2664">
            <v>0</v>
          </cell>
          <cell r="V2664">
            <v>0</v>
          </cell>
          <cell r="W2664">
            <v>0</v>
          </cell>
          <cell r="X2664">
            <v>0</v>
          </cell>
          <cell r="Y2664">
            <v>0</v>
          </cell>
          <cell r="Z2664">
            <v>0</v>
          </cell>
          <cell r="AA2664">
            <v>0</v>
          </cell>
          <cell r="AB2664">
            <v>0</v>
          </cell>
          <cell r="AC2664">
            <v>0</v>
          </cell>
          <cell r="AD2664">
            <v>0</v>
          </cell>
          <cell r="AE2664">
            <v>0</v>
          </cell>
          <cell r="AF2664">
            <v>0</v>
          </cell>
          <cell r="AG2664">
            <v>0</v>
          </cell>
          <cell r="AH2664">
            <v>0</v>
          </cell>
          <cell r="AI2664">
            <v>0</v>
          </cell>
          <cell r="AJ2664" t="str">
            <v>N</v>
          </cell>
        </row>
        <row r="2665">
          <cell r="A2665" t="str">
            <v>25-08</v>
          </cell>
          <cell r="B2665" t="str">
            <v>Opening stacks of sleepers &amp; timber of all kinds and sizes,including spreading for inspection</v>
          </cell>
          <cell r="C2665" t="str">
            <v>Each</v>
          </cell>
          <cell r="D2665" t="str">
            <v>5.39</v>
          </cell>
          <cell r="E2665" t="str">
            <v>5.39</v>
          </cell>
          <cell r="F2665" t="str">
            <v>Each</v>
          </cell>
          <cell r="G2665" t="str">
            <v>5.39</v>
          </cell>
          <cell r="H2665">
            <v>5.39</v>
          </cell>
          <cell r="I2665">
            <v>0</v>
          </cell>
          <cell r="J2665">
            <v>0</v>
          </cell>
          <cell r="K2665">
            <v>0</v>
          </cell>
          <cell r="L2665">
            <v>0</v>
          </cell>
          <cell r="M2665">
            <v>0</v>
          </cell>
          <cell r="N2665">
            <v>0</v>
          </cell>
          <cell r="O2665">
            <v>0</v>
          </cell>
          <cell r="P2665">
            <v>0</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cell r="AF2665">
            <v>0</v>
          </cell>
          <cell r="AG2665">
            <v>0</v>
          </cell>
          <cell r="AH2665">
            <v>0</v>
          </cell>
          <cell r="AI2665">
            <v>0</v>
          </cell>
          <cell r="AJ2665" t="str">
            <v>N</v>
          </cell>
        </row>
        <row r="2666">
          <cell r="A2666" t="str">
            <v>25-09</v>
          </cell>
          <cell r="B2666" t="str">
            <v>Small iron work, such as gusset plates, knees, bends,stirrups, straps, rings etc excluding erection</v>
          </cell>
          <cell r="C2666" t="str">
            <v>tonne</v>
          </cell>
          <cell r="D2666" t="str">
            <v>40,672.00</v>
          </cell>
          <cell r="E2666" t="str">
            <v>130,212.00</v>
          </cell>
          <cell r="F2666" t="str">
            <v>tonne</v>
          </cell>
          <cell r="G2666" t="str">
            <v>40,672.00</v>
          </cell>
          <cell r="H2666">
            <v>130212</v>
          </cell>
          <cell r="I2666">
            <v>0</v>
          </cell>
          <cell r="J2666">
            <v>0</v>
          </cell>
          <cell r="K2666">
            <v>0</v>
          </cell>
          <cell r="L2666">
            <v>0</v>
          </cell>
          <cell r="M2666">
            <v>0</v>
          </cell>
          <cell r="N2666">
            <v>0</v>
          </cell>
          <cell r="O2666">
            <v>0</v>
          </cell>
          <cell r="P2666">
            <v>0</v>
          </cell>
          <cell r="Q2666">
            <v>0</v>
          </cell>
          <cell r="R2666">
            <v>0</v>
          </cell>
          <cell r="S2666">
            <v>1000</v>
          </cell>
          <cell r="T2666" t="str">
            <v>Kg</v>
          </cell>
          <cell r="U2666">
            <v>1000</v>
          </cell>
          <cell r="V2666" t="str">
            <v>Kg</v>
          </cell>
          <cell r="W2666">
            <v>0</v>
          </cell>
          <cell r="X2666">
            <v>0</v>
          </cell>
          <cell r="Y2666">
            <v>0</v>
          </cell>
          <cell r="Z2666">
            <v>0</v>
          </cell>
          <cell r="AA2666">
            <v>0</v>
          </cell>
          <cell r="AB2666">
            <v>0</v>
          </cell>
          <cell r="AC2666">
            <v>0</v>
          </cell>
          <cell r="AD2666">
            <v>0</v>
          </cell>
          <cell r="AE2666">
            <v>0</v>
          </cell>
          <cell r="AF2666">
            <v>0</v>
          </cell>
          <cell r="AG2666">
            <v>0</v>
          </cell>
          <cell r="AH2666">
            <v>0</v>
          </cell>
          <cell r="AI2666">
            <v>2000</v>
          </cell>
          <cell r="AJ2666" t="str">
            <v>Y</v>
          </cell>
        </row>
        <row r="2667">
          <cell r="A2667" t="str">
            <v>25-10</v>
          </cell>
          <cell r="B2667" t="str">
            <v>Fabrication of heavy steel work with angle, tees, sheet ironetc for making trusses, girders etc</v>
          </cell>
          <cell r="C2667" t="str">
            <v>tonne</v>
          </cell>
          <cell r="D2667" t="str">
            <v>23,560.00</v>
          </cell>
          <cell r="E2667" t="str">
            <v>113,100.00</v>
          </cell>
          <cell r="F2667" t="str">
            <v>tonne</v>
          </cell>
          <cell r="G2667" t="str">
            <v>23,560.00</v>
          </cell>
          <cell r="H2667">
            <v>113100</v>
          </cell>
          <cell r="I2667">
            <v>0</v>
          </cell>
          <cell r="J2667">
            <v>0</v>
          </cell>
          <cell r="K2667">
            <v>0</v>
          </cell>
          <cell r="L2667">
            <v>0</v>
          </cell>
          <cell r="M2667">
            <v>0</v>
          </cell>
          <cell r="N2667">
            <v>0</v>
          </cell>
          <cell r="O2667">
            <v>0</v>
          </cell>
          <cell r="P2667">
            <v>0</v>
          </cell>
          <cell r="Q2667">
            <v>0</v>
          </cell>
          <cell r="R2667">
            <v>0</v>
          </cell>
          <cell r="S2667">
            <v>1000</v>
          </cell>
          <cell r="T2667" t="str">
            <v>Kg</v>
          </cell>
          <cell r="U2667">
            <v>1000</v>
          </cell>
          <cell r="V2667" t="str">
            <v>Kg</v>
          </cell>
          <cell r="W2667">
            <v>0</v>
          </cell>
          <cell r="X2667">
            <v>0</v>
          </cell>
          <cell r="Y2667">
            <v>0</v>
          </cell>
          <cell r="Z2667">
            <v>0</v>
          </cell>
          <cell r="AA2667">
            <v>0</v>
          </cell>
          <cell r="AB2667">
            <v>0</v>
          </cell>
          <cell r="AC2667">
            <v>0</v>
          </cell>
          <cell r="AD2667">
            <v>0</v>
          </cell>
          <cell r="AE2667">
            <v>0</v>
          </cell>
          <cell r="AF2667">
            <v>0</v>
          </cell>
          <cell r="AG2667">
            <v>0</v>
          </cell>
          <cell r="AH2667">
            <v>0</v>
          </cell>
          <cell r="AI2667">
            <v>2000</v>
          </cell>
          <cell r="AJ2667" t="str">
            <v>Y</v>
          </cell>
        </row>
        <row r="2668">
          <cell r="A2668" t="str">
            <v>25-11</v>
          </cell>
          <cell r="B2668" t="str">
            <v>Erection and fitting in position iron trusses, staging ofwater tanks, etc</v>
          </cell>
          <cell r="C2668" t="str">
            <v>tonne</v>
          </cell>
          <cell r="D2668" t="str">
            <v>7,479.12</v>
          </cell>
          <cell r="E2668" t="str">
            <v>7,479.12</v>
          </cell>
          <cell r="F2668" t="str">
            <v>tonne</v>
          </cell>
          <cell r="G2668" t="str">
            <v>7,479.12</v>
          </cell>
          <cell r="H2668">
            <v>7479.12</v>
          </cell>
          <cell r="I2668">
            <v>0</v>
          </cell>
          <cell r="J2668">
            <v>0</v>
          </cell>
          <cell r="K2668">
            <v>0</v>
          </cell>
          <cell r="L2668">
            <v>0</v>
          </cell>
          <cell r="M2668">
            <v>0</v>
          </cell>
          <cell r="N2668">
            <v>0</v>
          </cell>
          <cell r="O2668">
            <v>0</v>
          </cell>
          <cell r="P2668">
            <v>0</v>
          </cell>
          <cell r="Q2668">
            <v>0</v>
          </cell>
          <cell r="R2668">
            <v>0</v>
          </cell>
          <cell r="S2668">
            <v>0</v>
          </cell>
          <cell r="T2668">
            <v>0</v>
          </cell>
          <cell r="U2668">
            <v>0</v>
          </cell>
          <cell r="V2668">
            <v>0</v>
          </cell>
          <cell r="W2668">
            <v>0</v>
          </cell>
          <cell r="X2668">
            <v>0</v>
          </cell>
          <cell r="Y2668">
            <v>0</v>
          </cell>
          <cell r="Z2668">
            <v>0</v>
          </cell>
          <cell r="AA2668">
            <v>0</v>
          </cell>
          <cell r="AB2668">
            <v>0</v>
          </cell>
          <cell r="AC2668">
            <v>0</v>
          </cell>
          <cell r="AD2668">
            <v>0</v>
          </cell>
          <cell r="AE2668">
            <v>0</v>
          </cell>
          <cell r="AF2668">
            <v>0</v>
          </cell>
          <cell r="AG2668">
            <v>0</v>
          </cell>
          <cell r="AH2668">
            <v>0</v>
          </cell>
          <cell r="AI2668">
            <v>0</v>
          </cell>
          <cell r="AJ2668" t="str">
            <v>N</v>
          </cell>
        </row>
        <row r="2669">
          <cell r="A2669" t="str">
            <v>25-12</v>
          </cell>
          <cell r="B2669" t="str">
            <v>Fixing corrugated iron sheet including rivetting, etc</v>
          </cell>
          <cell r="C2669" t="str">
            <v>Sft</v>
          </cell>
          <cell r="D2669" t="str">
            <v>9.39</v>
          </cell>
          <cell r="E2669" t="str">
            <v>9.39</v>
          </cell>
          <cell r="F2669" t="str">
            <v>m2</v>
          </cell>
          <cell r="G2669" t="str">
            <v>100.99</v>
          </cell>
          <cell r="H2669">
            <v>100.99</v>
          </cell>
          <cell r="I2669">
            <v>0</v>
          </cell>
          <cell r="J2669">
            <v>0</v>
          </cell>
          <cell r="K2669">
            <v>0</v>
          </cell>
          <cell r="L2669">
            <v>0</v>
          </cell>
          <cell r="M2669">
            <v>0</v>
          </cell>
          <cell r="N2669">
            <v>0</v>
          </cell>
          <cell r="O2669">
            <v>0</v>
          </cell>
          <cell r="P2669">
            <v>0</v>
          </cell>
          <cell r="Q2669">
            <v>0</v>
          </cell>
          <cell r="R2669">
            <v>0</v>
          </cell>
          <cell r="S2669">
            <v>0</v>
          </cell>
          <cell r="T2669">
            <v>0</v>
          </cell>
          <cell r="U2669">
            <v>0</v>
          </cell>
          <cell r="V2669">
            <v>0</v>
          </cell>
          <cell r="W2669">
            <v>0</v>
          </cell>
          <cell r="X2669">
            <v>0</v>
          </cell>
          <cell r="Y2669">
            <v>0</v>
          </cell>
          <cell r="Z2669">
            <v>0</v>
          </cell>
          <cell r="AA2669">
            <v>0</v>
          </cell>
          <cell r="AB2669">
            <v>0</v>
          </cell>
          <cell r="AC2669">
            <v>0</v>
          </cell>
          <cell r="AD2669">
            <v>0</v>
          </cell>
          <cell r="AE2669">
            <v>0</v>
          </cell>
          <cell r="AF2669">
            <v>0</v>
          </cell>
          <cell r="AG2669">
            <v>0</v>
          </cell>
          <cell r="AH2669">
            <v>0</v>
          </cell>
          <cell r="AI2669">
            <v>0</v>
          </cell>
          <cell r="AJ2669" t="str">
            <v>N</v>
          </cell>
        </row>
        <row r="2670">
          <cell r="A2670" t="str">
            <v>25-13</v>
          </cell>
          <cell r="B2670" t="str">
            <v>Erecting corrugated iron sheet tanks, upto 20' height</v>
          </cell>
          <cell r="C2670" t="str">
            <v>tonne</v>
          </cell>
          <cell r="D2670" t="str">
            <v>8,977.60</v>
          </cell>
          <cell r="E2670" t="str">
            <v>8,977.60</v>
          </cell>
          <cell r="F2670" t="str">
            <v>tonne</v>
          </cell>
          <cell r="G2670" t="str">
            <v>8,977.60</v>
          </cell>
          <cell r="H2670">
            <v>8977.6</v>
          </cell>
          <cell r="I2670">
            <v>0</v>
          </cell>
          <cell r="J2670">
            <v>0</v>
          </cell>
          <cell r="K2670">
            <v>0</v>
          </cell>
          <cell r="L2670">
            <v>0</v>
          </cell>
          <cell r="M2670">
            <v>0</v>
          </cell>
          <cell r="N2670">
            <v>0</v>
          </cell>
          <cell r="O2670">
            <v>0</v>
          </cell>
          <cell r="P2670">
            <v>0</v>
          </cell>
          <cell r="Q2670">
            <v>0</v>
          </cell>
          <cell r="R2670">
            <v>0</v>
          </cell>
          <cell r="S2670">
            <v>0</v>
          </cell>
          <cell r="T2670">
            <v>0</v>
          </cell>
          <cell r="U2670">
            <v>0</v>
          </cell>
          <cell r="V2670">
            <v>0</v>
          </cell>
          <cell r="W2670">
            <v>0</v>
          </cell>
          <cell r="X2670">
            <v>0</v>
          </cell>
          <cell r="Y2670">
            <v>0</v>
          </cell>
          <cell r="Z2670">
            <v>0</v>
          </cell>
          <cell r="AA2670">
            <v>0</v>
          </cell>
          <cell r="AB2670">
            <v>0</v>
          </cell>
          <cell r="AC2670">
            <v>0</v>
          </cell>
          <cell r="AD2670">
            <v>0</v>
          </cell>
          <cell r="AE2670">
            <v>0</v>
          </cell>
          <cell r="AF2670">
            <v>0</v>
          </cell>
          <cell r="AG2670">
            <v>0</v>
          </cell>
          <cell r="AH2670">
            <v>0</v>
          </cell>
          <cell r="AI2670">
            <v>0</v>
          </cell>
          <cell r="AJ2670" t="str">
            <v>N</v>
          </cell>
        </row>
        <row r="2671">
          <cell r="A2671" t="str">
            <v>25-14</v>
          </cell>
          <cell r="B2671" t="str">
            <v>Erecting rolled steel beams or old rails, in roof etc, erection&amp; fixing in position</v>
          </cell>
          <cell r="C2671" t="str">
            <v>tonne</v>
          </cell>
          <cell r="D2671" t="str">
            <v>533.20</v>
          </cell>
          <cell r="E2671" t="str">
            <v>533.20</v>
          </cell>
          <cell r="F2671" t="str">
            <v>tonne</v>
          </cell>
          <cell r="G2671" t="str">
            <v>533.20</v>
          </cell>
          <cell r="H2671">
            <v>533.20000000000005</v>
          </cell>
          <cell r="I2671">
            <v>0</v>
          </cell>
          <cell r="J2671">
            <v>0</v>
          </cell>
          <cell r="K2671">
            <v>0</v>
          </cell>
          <cell r="L2671">
            <v>0</v>
          </cell>
          <cell r="M2671">
            <v>0</v>
          </cell>
          <cell r="N2671">
            <v>0</v>
          </cell>
          <cell r="O2671">
            <v>0</v>
          </cell>
          <cell r="P2671">
            <v>0</v>
          </cell>
          <cell r="Q2671">
            <v>0</v>
          </cell>
          <cell r="R2671">
            <v>0</v>
          </cell>
          <cell r="S2671">
            <v>0</v>
          </cell>
          <cell r="T2671">
            <v>0</v>
          </cell>
          <cell r="U2671">
            <v>0</v>
          </cell>
          <cell r="V2671">
            <v>0</v>
          </cell>
          <cell r="W2671">
            <v>0</v>
          </cell>
          <cell r="X2671">
            <v>0</v>
          </cell>
          <cell r="Y2671">
            <v>0</v>
          </cell>
          <cell r="Z2671">
            <v>0</v>
          </cell>
          <cell r="AA2671">
            <v>0</v>
          </cell>
          <cell r="AB2671">
            <v>0</v>
          </cell>
          <cell r="AC2671">
            <v>0</v>
          </cell>
          <cell r="AD2671">
            <v>0</v>
          </cell>
          <cell r="AE2671">
            <v>0</v>
          </cell>
          <cell r="AF2671">
            <v>0</v>
          </cell>
          <cell r="AG2671">
            <v>0</v>
          </cell>
          <cell r="AH2671">
            <v>0</v>
          </cell>
          <cell r="AI2671">
            <v>0</v>
          </cell>
          <cell r="AJ2671" t="str">
            <v>N</v>
          </cell>
        </row>
        <row r="2672">
          <cell r="A2672" t="str">
            <v>25-15</v>
          </cell>
          <cell r="B2672" t="str">
            <v>Erecting rolled steel beams or rails, erection for posts etc(other than in roofs)</v>
          </cell>
          <cell r="C2672" t="str">
            <v>tonne</v>
          </cell>
          <cell r="D2672" t="str">
            <v>264.12</v>
          </cell>
          <cell r="E2672" t="str">
            <v>264.12</v>
          </cell>
          <cell r="F2672" t="str">
            <v>tonne</v>
          </cell>
          <cell r="G2672" t="str">
            <v>264.12</v>
          </cell>
          <cell r="H2672">
            <v>264.12</v>
          </cell>
          <cell r="I2672">
            <v>0</v>
          </cell>
          <cell r="J2672">
            <v>0</v>
          </cell>
          <cell r="K2672">
            <v>0</v>
          </cell>
          <cell r="L2672">
            <v>0</v>
          </cell>
          <cell r="M2672">
            <v>0</v>
          </cell>
          <cell r="N2672">
            <v>0</v>
          </cell>
          <cell r="O2672">
            <v>0</v>
          </cell>
          <cell r="P2672">
            <v>0</v>
          </cell>
          <cell r="Q2672">
            <v>0</v>
          </cell>
          <cell r="R2672">
            <v>0</v>
          </cell>
          <cell r="S2672">
            <v>0</v>
          </cell>
          <cell r="T2672">
            <v>0</v>
          </cell>
          <cell r="U2672">
            <v>0</v>
          </cell>
          <cell r="V2672">
            <v>0</v>
          </cell>
          <cell r="W2672">
            <v>0</v>
          </cell>
          <cell r="X2672">
            <v>0</v>
          </cell>
          <cell r="Y2672">
            <v>0</v>
          </cell>
          <cell r="Z2672">
            <v>0</v>
          </cell>
          <cell r="AA2672">
            <v>0</v>
          </cell>
          <cell r="AB2672">
            <v>0</v>
          </cell>
          <cell r="AC2672">
            <v>0</v>
          </cell>
          <cell r="AD2672">
            <v>0</v>
          </cell>
          <cell r="AE2672">
            <v>0</v>
          </cell>
          <cell r="AF2672">
            <v>0</v>
          </cell>
          <cell r="AG2672">
            <v>0</v>
          </cell>
          <cell r="AH2672">
            <v>0</v>
          </cell>
          <cell r="AI2672">
            <v>0</v>
          </cell>
          <cell r="AJ2672" t="str">
            <v>N</v>
          </cell>
        </row>
        <row r="2673">
          <cell r="A2673" t="str">
            <v>25-16</v>
          </cell>
          <cell r="B2673" t="str">
            <v>Making bolts &amp; nuts of iron rods</v>
          </cell>
          <cell r="C2673" t="str">
            <v>kg</v>
          </cell>
          <cell r="D2673" t="str">
            <v>82.46</v>
          </cell>
          <cell r="E2673" t="str">
            <v>148.72</v>
          </cell>
          <cell r="F2673" t="str">
            <v>kg</v>
          </cell>
          <cell r="G2673" t="str">
            <v>82.46</v>
          </cell>
          <cell r="H2673">
            <v>148.72</v>
          </cell>
          <cell r="I2673">
            <v>0</v>
          </cell>
          <cell r="J2673">
            <v>0</v>
          </cell>
          <cell r="K2673">
            <v>0</v>
          </cell>
          <cell r="L2673">
            <v>0</v>
          </cell>
          <cell r="M2673">
            <v>0</v>
          </cell>
          <cell r="N2673">
            <v>0</v>
          </cell>
          <cell r="O2673">
            <v>0</v>
          </cell>
          <cell r="P2673">
            <v>0</v>
          </cell>
          <cell r="Q2673">
            <v>0</v>
          </cell>
          <cell r="R2673">
            <v>0</v>
          </cell>
          <cell r="S2673">
            <v>0.74</v>
          </cell>
          <cell r="T2673" t="str">
            <v>Kg</v>
          </cell>
          <cell r="U2673">
            <v>0.74</v>
          </cell>
          <cell r="V2673" t="str">
            <v>Kg</v>
          </cell>
          <cell r="W2673">
            <v>0</v>
          </cell>
          <cell r="X2673">
            <v>0</v>
          </cell>
          <cell r="Y2673">
            <v>0</v>
          </cell>
          <cell r="Z2673">
            <v>0</v>
          </cell>
          <cell r="AA2673">
            <v>0</v>
          </cell>
          <cell r="AB2673">
            <v>0</v>
          </cell>
          <cell r="AC2673">
            <v>0</v>
          </cell>
          <cell r="AD2673">
            <v>0</v>
          </cell>
          <cell r="AE2673">
            <v>0</v>
          </cell>
          <cell r="AF2673">
            <v>0</v>
          </cell>
          <cell r="AG2673">
            <v>0</v>
          </cell>
          <cell r="AH2673">
            <v>0</v>
          </cell>
          <cell r="AI2673">
            <v>1.48</v>
          </cell>
          <cell r="AJ2673" t="str">
            <v>Y</v>
          </cell>
        </row>
        <row r="2674">
          <cell r="A2674" t="str">
            <v>25-17-a</v>
          </cell>
          <cell r="B2674" t="str">
            <v>Cutting rails,rolled steel joist &amp; beams, with hacksaw :Upto 6" size</v>
          </cell>
          <cell r="C2674" t="str">
            <v>Each cut</v>
          </cell>
          <cell r="D2674" t="str">
            <v>196.33</v>
          </cell>
          <cell r="E2674" t="str">
            <v>196.33</v>
          </cell>
          <cell r="F2674" t="str">
            <v>Each cut</v>
          </cell>
          <cell r="G2674" t="str">
            <v>196.33</v>
          </cell>
          <cell r="H2674">
            <v>196.33</v>
          </cell>
          <cell r="I2674">
            <v>0</v>
          </cell>
          <cell r="J2674">
            <v>0</v>
          </cell>
          <cell r="K2674">
            <v>0</v>
          </cell>
          <cell r="L2674">
            <v>0</v>
          </cell>
          <cell r="M2674">
            <v>0</v>
          </cell>
          <cell r="N2674">
            <v>0</v>
          </cell>
          <cell r="O2674">
            <v>0</v>
          </cell>
          <cell r="P2674">
            <v>0</v>
          </cell>
          <cell r="Q2674">
            <v>0</v>
          </cell>
          <cell r="R2674">
            <v>0</v>
          </cell>
          <cell r="S2674">
            <v>0</v>
          </cell>
          <cell r="T2674">
            <v>0</v>
          </cell>
          <cell r="U2674">
            <v>0</v>
          </cell>
          <cell r="V2674">
            <v>0</v>
          </cell>
          <cell r="W2674">
            <v>0</v>
          </cell>
          <cell r="X2674">
            <v>0</v>
          </cell>
          <cell r="Y2674">
            <v>0</v>
          </cell>
          <cell r="Z2674">
            <v>0</v>
          </cell>
          <cell r="AA2674">
            <v>0</v>
          </cell>
          <cell r="AB2674">
            <v>0</v>
          </cell>
          <cell r="AC2674">
            <v>0</v>
          </cell>
          <cell r="AD2674">
            <v>0</v>
          </cell>
          <cell r="AE2674">
            <v>0</v>
          </cell>
          <cell r="AF2674">
            <v>0</v>
          </cell>
          <cell r="AG2674">
            <v>0</v>
          </cell>
          <cell r="AH2674">
            <v>0</v>
          </cell>
          <cell r="AI2674">
            <v>0</v>
          </cell>
          <cell r="AJ2674" t="str">
            <v>N</v>
          </cell>
        </row>
        <row r="2675">
          <cell r="A2675" t="str">
            <v>25-17-b</v>
          </cell>
          <cell r="B2675" t="str">
            <v>Cutting rails,rolled steel joist &amp; beams, with hacksaw :Above 6" size</v>
          </cell>
          <cell r="C2675" t="str">
            <v>Each cut</v>
          </cell>
          <cell r="D2675" t="str">
            <v>294.50</v>
          </cell>
          <cell r="E2675" t="str">
            <v>294.50</v>
          </cell>
          <cell r="F2675" t="str">
            <v>Each cut</v>
          </cell>
          <cell r="G2675" t="str">
            <v>294.50</v>
          </cell>
          <cell r="H2675">
            <v>294.5</v>
          </cell>
          <cell r="I2675">
            <v>0</v>
          </cell>
          <cell r="J2675">
            <v>0</v>
          </cell>
          <cell r="K2675">
            <v>0</v>
          </cell>
          <cell r="L2675">
            <v>0</v>
          </cell>
          <cell r="M2675">
            <v>0</v>
          </cell>
          <cell r="N2675">
            <v>0</v>
          </cell>
          <cell r="O2675">
            <v>0</v>
          </cell>
          <cell r="P2675">
            <v>0</v>
          </cell>
          <cell r="Q2675">
            <v>0</v>
          </cell>
          <cell r="R2675">
            <v>0</v>
          </cell>
          <cell r="S2675">
            <v>0</v>
          </cell>
          <cell r="T2675">
            <v>0</v>
          </cell>
          <cell r="U2675">
            <v>0</v>
          </cell>
          <cell r="V2675">
            <v>0</v>
          </cell>
          <cell r="W2675">
            <v>0</v>
          </cell>
          <cell r="X2675">
            <v>0</v>
          </cell>
          <cell r="Y2675">
            <v>0</v>
          </cell>
          <cell r="Z2675">
            <v>0</v>
          </cell>
          <cell r="AA2675">
            <v>0</v>
          </cell>
          <cell r="AB2675">
            <v>0</v>
          </cell>
          <cell r="AC2675">
            <v>0</v>
          </cell>
          <cell r="AD2675">
            <v>0</v>
          </cell>
          <cell r="AE2675">
            <v>0</v>
          </cell>
          <cell r="AF2675">
            <v>0</v>
          </cell>
          <cell r="AG2675">
            <v>0</v>
          </cell>
          <cell r="AH2675">
            <v>0</v>
          </cell>
          <cell r="AI2675">
            <v>0</v>
          </cell>
          <cell r="AJ2675" t="str">
            <v>N</v>
          </cell>
        </row>
        <row r="2676">
          <cell r="A2676" t="str">
            <v>25-18</v>
          </cell>
          <cell r="B2676" t="str">
            <v>Cutting rails or rolled steel beams of size below 6" with jim</v>
          </cell>
          <cell r="C2676" t="str">
            <v>Each cut</v>
          </cell>
          <cell r="D2676" t="str">
            <v>98.16</v>
          </cell>
          <cell r="E2676" t="str">
            <v>98.16</v>
          </cell>
          <cell r="F2676" t="str">
            <v>Each cut</v>
          </cell>
          <cell r="G2676" t="str">
            <v>98.16</v>
          </cell>
          <cell r="H2676">
            <v>98.16</v>
          </cell>
          <cell r="I2676">
            <v>0</v>
          </cell>
          <cell r="J2676">
            <v>0</v>
          </cell>
          <cell r="K2676">
            <v>0</v>
          </cell>
          <cell r="L2676">
            <v>0</v>
          </cell>
          <cell r="M2676">
            <v>0</v>
          </cell>
          <cell r="N2676">
            <v>0</v>
          </cell>
          <cell r="O2676">
            <v>0</v>
          </cell>
          <cell r="P2676">
            <v>0</v>
          </cell>
          <cell r="Q2676">
            <v>0</v>
          </cell>
          <cell r="R2676">
            <v>0</v>
          </cell>
          <cell r="S2676">
            <v>0</v>
          </cell>
          <cell r="T2676">
            <v>0</v>
          </cell>
          <cell r="U2676">
            <v>0</v>
          </cell>
          <cell r="V2676">
            <v>0</v>
          </cell>
          <cell r="W2676">
            <v>0</v>
          </cell>
          <cell r="X2676">
            <v>0</v>
          </cell>
          <cell r="Y2676">
            <v>0</v>
          </cell>
          <cell r="Z2676">
            <v>0</v>
          </cell>
          <cell r="AA2676">
            <v>0</v>
          </cell>
          <cell r="AB2676">
            <v>0</v>
          </cell>
          <cell r="AC2676">
            <v>0</v>
          </cell>
          <cell r="AD2676">
            <v>0</v>
          </cell>
          <cell r="AE2676">
            <v>0</v>
          </cell>
          <cell r="AF2676">
            <v>0</v>
          </cell>
          <cell r="AG2676">
            <v>0</v>
          </cell>
          <cell r="AH2676">
            <v>0</v>
          </cell>
          <cell r="AI2676">
            <v>0</v>
          </cell>
          <cell r="AJ2676" t="str">
            <v>N</v>
          </cell>
        </row>
        <row r="2677">
          <cell r="A2677" t="str">
            <v>25-19</v>
          </cell>
          <cell r="B2677" t="str">
            <v>Bending rolled steel beams or rails</v>
          </cell>
          <cell r="C2677" t="str">
            <v>Per Bend</v>
          </cell>
          <cell r="D2677" t="str">
            <v>168.29</v>
          </cell>
          <cell r="E2677" t="str">
            <v>946.15</v>
          </cell>
          <cell r="F2677" t="str">
            <v>Per Bend</v>
          </cell>
          <cell r="G2677" t="str">
            <v>168.29</v>
          </cell>
          <cell r="H2677">
            <v>946.15</v>
          </cell>
          <cell r="I2677">
            <v>0</v>
          </cell>
          <cell r="J2677">
            <v>0</v>
          </cell>
          <cell r="K2677">
            <v>0</v>
          </cell>
          <cell r="L2677">
            <v>0</v>
          </cell>
          <cell r="M2677">
            <v>0</v>
          </cell>
          <cell r="N2677">
            <v>0</v>
          </cell>
          <cell r="O2677">
            <v>0</v>
          </cell>
          <cell r="P2677">
            <v>0</v>
          </cell>
          <cell r="Q2677">
            <v>0</v>
          </cell>
          <cell r="R2677">
            <v>0</v>
          </cell>
          <cell r="S2677">
            <v>0</v>
          </cell>
          <cell r="T2677">
            <v>0</v>
          </cell>
          <cell r="U2677">
            <v>0</v>
          </cell>
          <cell r="V2677">
            <v>0</v>
          </cell>
          <cell r="W2677">
            <v>0</v>
          </cell>
          <cell r="X2677">
            <v>0</v>
          </cell>
          <cell r="Y2677">
            <v>0</v>
          </cell>
          <cell r="Z2677">
            <v>0</v>
          </cell>
          <cell r="AA2677">
            <v>0</v>
          </cell>
          <cell r="AB2677">
            <v>0</v>
          </cell>
          <cell r="AC2677">
            <v>0</v>
          </cell>
          <cell r="AD2677">
            <v>0</v>
          </cell>
          <cell r="AE2677">
            <v>0</v>
          </cell>
          <cell r="AF2677">
            <v>0</v>
          </cell>
          <cell r="AG2677">
            <v>0</v>
          </cell>
          <cell r="AH2677">
            <v>0</v>
          </cell>
          <cell r="AI2677">
            <v>0</v>
          </cell>
          <cell r="AJ2677" t="str">
            <v>N</v>
          </cell>
        </row>
        <row r="2678">
          <cell r="A2678" t="str">
            <v>25-20</v>
          </cell>
          <cell r="B2678" t="str">
            <v>Drilling holes,in plates upto 1/2" thick per inch dia. or partthereof</v>
          </cell>
          <cell r="C2678" t="str">
            <v>Each hole</v>
          </cell>
          <cell r="D2678" t="str">
            <v>41.33</v>
          </cell>
          <cell r="E2678" t="str">
            <v>41.33</v>
          </cell>
          <cell r="F2678" t="str">
            <v>Each hole</v>
          </cell>
          <cell r="G2678" t="str">
            <v>41.33</v>
          </cell>
          <cell r="H2678">
            <v>41.33</v>
          </cell>
          <cell r="I2678">
            <v>0</v>
          </cell>
          <cell r="J2678">
            <v>0</v>
          </cell>
          <cell r="K2678">
            <v>0</v>
          </cell>
          <cell r="L2678">
            <v>0</v>
          </cell>
          <cell r="M2678">
            <v>0</v>
          </cell>
          <cell r="N2678">
            <v>0</v>
          </cell>
          <cell r="O2678">
            <v>0</v>
          </cell>
          <cell r="P2678">
            <v>0</v>
          </cell>
          <cell r="Q2678">
            <v>0</v>
          </cell>
          <cell r="R2678">
            <v>0</v>
          </cell>
          <cell r="S2678">
            <v>0</v>
          </cell>
          <cell r="T2678">
            <v>0</v>
          </cell>
          <cell r="U2678">
            <v>0</v>
          </cell>
          <cell r="V2678">
            <v>0</v>
          </cell>
          <cell r="W2678">
            <v>0</v>
          </cell>
          <cell r="X2678">
            <v>0</v>
          </cell>
          <cell r="Y2678">
            <v>0</v>
          </cell>
          <cell r="Z2678">
            <v>0</v>
          </cell>
          <cell r="AA2678">
            <v>0</v>
          </cell>
          <cell r="AB2678">
            <v>0</v>
          </cell>
          <cell r="AC2678">
            <v>0</v>
          </cell>
          <cell r="AD2678">
            <v>0</v>
          </cell>
          <cell r="AE2678">
            <v>0</v>
          </cell>
          <cell r="AF2678">
            <v>0</v>
          </cell>
          <cell r="AG2678">
            <v>0</v>
          </cell>
          <cell r="AH2678">
            <v>0</v>
          </cell>
          <cell r="AI2678">
            <v>0</v>
          </cell>
          <cell r="AJ2678" t="str">
            <v>N</v>
          </cell>
        </row>
        <row r="2679">
          <cell r="A2679" t="str">
            <v>25-21</v>
          </cell>
          <cell r="B2679" t="str">
            <v>Extra for drilling holes in plates over 1/2" thick per inchdia, or part thereof</v>
          </cell>
          <cell r="C2679" t="str">
            <v>Each hole</v>
          </cell>
          <cell r="D2679" t="str">
            <v>19.22</v>
          </cell>
          <cell r="E2679" t="str">
            <v>19.22</v>
          </cell>
          <cell r="F2679" t="str">
            <v>Each hole</v>
          </cell>
          <cell r="G2679" t="str">
            <v>19.22</v>
          </cell>
          <cell r="H2679">
            <v>19.22</v>
          </cell>
          <cell r="I2679">
            <v>0</v>
          </cell>
          <cell r="J2679">
            <v>0</v>
          </cell>
          <cell r="K2679">
            <v>0</v>
          </cell>
          <cell r="L2679">
            <v>0</v>
          </cell>
          <cell r="M2679">
            <v>0</v>
          </cell>
          <cell r="N2679">
            <v>0</v>
          </cell>
          <cell r="O2679">
            <v>0</v>
          </cell>
          <cell r="P2679">
            <v>0</v>
          </cell>
          <cell r="Q2679">
            <v>0</v>
          </cell>
          <cell r="R2679">
            <v>0</v>
          </cell>
          <cell r="S2679">
            <v>0</v>
          </cell>
          <cell r="T2679">
            <v>0</v>
          </cell>
          <cell r="U2679">
            <v>0</v>
          </cell>
          <cell r="V2679">
            <v>0</v>
          </cell>
          <cell r="W2679">
            <v>0</v>
          </cell>
          <cell r="X2679">
            <v>0</v>
          </cell>
          <cell r="Y2679">
            <v>0</v>
          </cell>
          <cell r="Z2679">
            <v>0</v>
          </cell>
          <cell r="AA2679">
            <v>0</v>
          </cell>
          <cell r="AB2679">
            <v>0</v>
          </cell>
          <cell r="AC2679">
            <v>0</v>
          </cell>
          <cell r="AD2679">
            <v>0</v>
          </cell>
          <cell r="AE2679">
            <v>0</v>
          </cell>
          <cell r="AF2679">
            <v>0</v>
          </cell>
          <cell r="AG2679">
            <v>0</v>
          </cell>
          <cell r="AH2679">
            <v>0</v>
          </cell>
          <cell r="AI2679">
            <v>0</v>
          </cell>
          <cell r="AJ2679" t="str">
            <v>N</v>
          </cell>
        </row>
        <row r="2680">
          <cell r="A2680" t="str">
            <v>25-22</v>
          </cell>
          <cell r="B2680" t="str">
            <v>Rivetting 1/8" dia</v>
          </cell>
          <cell r="C2680" t="str">
            <v>Each</v>
          </cell>
          <cell r="D2680" t="str">
            <v>5.89</v>
          </cell>
          <cell r="E2680" t="str">
            <v>5.89</v>
          </cell>
          <cell r="F2680" t="str">
            <v>Each</v>
          </cell>
          <cell r="G2680" t="str">
            <v>5.89</v>
          </cell>
          <cell r="H2680">
            <v>5.89</v>
          </cell>
          <cell r="I2680">
            <v>0</v>
          </cell>
          <cell r="J2680">
            <v>0</v>
          </cell>
          <cell r="K2680">
            <v>0</v>
          </cell>
          <cell r="L2680">
            <v>0</v>
          </cell>
          <cell r="M2680">
            <v>0</v>
          </cell>
          <cell r="N2680">
            <v>0</v>
          </cell>
          <cell r="O2680">
            <v>0</v>
          </cell>
          <cell r="P2680">
            <v>0</v>
          </cell>
          <cell r="Q2680">
            <v>0</v>
          </cell>
          <cell r="R2680">
            <v>0</v>
          </cell>
          <cell r="S2680">
            <v>0</v>
          </cell>
          <cell r="T2680">
            <v>0</v>
          </cell>
          <cell r="U2680">
            <v>0</v>
          </cell>
          <cell r="V2680">
            <v>0</v>
          </cell>
          <cell r="W2680">
            <v>0</v>
          </cell>
          <cell r="X2680">
            <v>0</v>
          </cell>
          <cell r="Y2680">
            <v>0</v>
          </cell>
          <cell r="Z2680">
            <v>0</v>
          </cell>
          <cell r="AA2680">
            <v>0</v>
          </cell>
          <cell r="AB2680">
            <v>0</v>
          </cell>
          <cell r="AC2680">
            <v>0</v>
          </cell>
          <cell r="AD2680">
            <v>0</v>
          </cell>
          <cell r="AE2680">
            <v>0</v>
          </cell>
          <cell r="AF2680">
            <v>0</v>
          </cell>
          <cell r="AG2680">
            <v>0</v>
          </cell>
          <cell r="AH2680">
            <v>0</v>
          </cell>
          <cell r="AI2680">
            <v>0</v>
          </cell>
          <cell r="AJ2680" t="str">
            <v>N</v>
          </cell>
        </row>
        <row r="2681">
          <cell r="A2681" t="str">
            <v>25-23</v>
          </cell>
          <cell r="B2681" t="str">
            <v>Cutting out Rivets, all sizes.</v>
          </cell>
          <cell r="C2681" t="str">
            <v>Each</v>
          </cell>
          <cell r="D2681" t="str">
            <v>16.35</v>
          </cell>
          <cell r="E2681" t="str">
            <v>16.35</v>
          </cell>
          <cell r="F2681" t="str">
            <v>Each</v>
          </cell>
          <cell r="G2681" t="str">
            <v>16.35</v>
          </cell>
          <cell r="H2681">
            <v>16.350000000000001</v>
          </cell>
          <cell r="I2681">
            <v>0</v>
          </cell>
          <cell r="J2681">
            <v>0</v>
          </cell>
          <cell r="K2681">
            <v>0</v>
          </cell>
          <cell r="L2681">
            <v>0</v>
          </cell>
          <cell r="M2681">
            <v>0</v>
          </cell>
          <cell r="N2681">
            <v>0</v>
          </cell>
          <cell r="O2681">
            <v>0</v>
          </cell>
          <cell r="P2681">
            <v>0</v>
          </cell>
          <cell r="Q2681">
            <v>0</v>
          </cell>
          <cell r="R2681">
            <v>0</v>
          </cell>
          <cell r="S2681">
            <v>0</v>
          </cell>
          <cell r="T2681">
            <v>0</v>
          </cell>
          <cell r="U2681">
            <v>0</v>
          </cell>
          <cell r="V2681">
            <v>0</v>
          </cell>
          <cell r="W2681">
            <v>0</v>
          </cell>
          <cell r="X2681">
            <v>0</v>
          </cell>
          <cell r="Y2681">
            <v>0</v>
          </cell>
          <cell r="Z2681">
            <v>0</v>
          </cell>
          <cell r="AA2681">
            <v>0</v>
          </cell>
          <cell r="AB2681">
            <v>0</v>
          </cell>
          <cell r="AC2681">
            <v>0</v>
          </cell>
          <cell r="AD2681">
            <v>0</v>
          </cell>
          <cell r="AE2681">
            <v>0</v>
          </cell>
          <cell r="AF2681">
            <v>0</v>
          </cell>
          <cell r="AG2681">
            <v>0</v>
          </cell>
          <cell r="AH2681">
            <v>0</v>
          </cell>
          <cell r="AI2681">
            <v>0</v>
          </cell>
          <cell r="AJ2681" t="str">
            <v>N</v>
          </cell>
        </row>
        <row r="2682">
          <cell r="A2682" t="str">
            <v>25-24</v>
          </cell>
          <cell r="B2682" t="str">
            <v>Fitting and erection of gutters of sheet iron</v>
          </cell>
          <cell r="C2682" t="str">
            <v>Rft</v>
          </cell>
          <cell r="D2682" t="str">
            <v>29.15</v>
          </cell>
          <cell r="E2682" t="str">
            <v>29.15</v>
          </cell>
          <cell r="F2682" t="str">
            <v>m</v>
          </cell>
          <cell r="G2682" t="str">
            <v>95.64</v>
          </cell>
          <cell r="H2682">
            <v>95.64</v>
          </cell>
          <cell r="I2682">
            <v>0</v>
          </cell>
          <cell r="J2682">
            <v>0</v>
          </cell>
          <cell r="K2682">
            <v>0</v>
          </cell>
          <cell r="L2682">
            <v>0</v>
          </cell>
          <cell r="M2682">
            <v>0</v>
          </cell>
          <cell r="N2682">
            <v>0</v>
          </cell>
          <cell r="O2682">
            <v>0</v>
          </cell>
          <cell r="P2682">
            <v>0</v>
          </cell>
          <cell r="Q2682">
            <v>0</v>
          </cell>
          <cell r="R2682">
            <v>0</v>
          </cell>
          <cell r="S2682">
            <v>0</v>
          </cell>
          <cell r="T2682">
            <v>0</v>
          </cell>
          <cell r="U2682">
            <v>0</v>
          </cell>
          <cell r="V2682">
            <v>0</v>
          </cell>
          <cell r="W2682">
            <v>0</v>
          </cell>
          <cell r="X2682">
            <v>0</v>
          </cell>
          <cell r="Y2682">
            <v>0</v>
          </cell>
          <cell r="Z2682">
            <v>0</v>
          </cell>
          <cell r="AA2682">
            <v>0</v>
          </cell>
          <cell r="AB2682">
            <v>0</v>
          </cell>
          <cell r="AC2682">
            <v>0</v>
          </cell>
          <cell r="AD2682">
            <v>0</v>
          </cell>
          <cell r="AE2682">
            <v>0</v>
          </cell>
          <cell r="AF2682">
            <v>0</v>
          </cell>
          <cell r="AG2682">
            <v>0</v>
          </cell>
          <cell r="AH2682">
            <v>0</v>
          </cell>
          <cell r="AI2682">
            <v>0</v>
          </cell>
          <cell r="AJ2682" t="str">
            <v>N</v>
          </cell>
        </row>
        <row r="2683">
          <cell r="A2683" t="str">
            <v>25-25</v>
          </cell>
          <cell r="B2683" t="str">
            <v>Cutting and fixing iron bars, for barred windows</v>
          </cell>
          <cell r="C2683" t="str">
            <v>Each</v>
          </cell>
          <cell r="D2683" t="str">
            <v>39.26</v>
          </cell>
          <cell r="E2683" t="str">
            <v>39.26</v>
          </cell>
          <cell r="F2683" t="str">
            <v>Each</v>
          </cell>
          <cell r="G2683" t="str">
            <v>39.26</v>
          </cell>
          <cell r="H2683">
            <v>39.26</v>
          </cell>
          <cell r="I2683">
            <v>0</v>
          </cell>
          <cell r="J2683">
            <v>0</v>
          </cell>
          <cell r="K2683">
            <v>0</v>
          </cell>
          <cell r="L2683">
            <v>0</v>
          </cell>
          <cell r="M2683">
            <v>0</v>
          </cell>
          <cell r="N2683">
            <v>0</v>
          </cell>
          <cell r="O2683">
            <v>0</v>
          </cell>
          <cell r="P2683">
            <v>0</v>
          </cell>
          <cell r="Q2683">
            <v>0</v>
          </cell>
          <cell r="R2683">
            <v>0</v>
          </cell>
          <cell r="S2683">
            <v>0</v>
          </cell>
          <cell r="T2683">
            <v>0</v>
          </cell>
          <cell r="U2683">
            <v>0</v>
          </cell>
          <cell r="V2683">
            <v>0</v>
          </cell>
          <cell r="W2683">
            <v>0</v>
          </cell>
          <cell r="X2683">
            <v>0</v>
          </cell>
          <cell r="Y2683">
            <v>0</v>
          </cell>
          <cell r="Z2683">
            <v>0</v>
          </cell>
          <cell r="AA2683">
            <v>0</v>
          </cell>
          <cell r="AB2683">
            <v>0</v>
          </cell>
          <cell r="AC2683">
            <v>0</v>
          </cell>
          <cell r="AD2683">
            <v>0</v>
          </cell>
          <cell r="AE2683">
            <v>0</v>
          </cell>
          <cell r="AF2683">
            <v>0</v>
          </cell>
          <cell r="AG2683">
            <v>0</v>
          </cell>
          <cell r="AH2683">
            <v>0</v>
          </cell>
          <cell r="AI2683">
            <v>0</v>
          </cell>
          <cell r="AJ2683" t="str">
            <v>N</v>
          </cell>
        </row>
        <row r="2684">
          <cell r="A2684" t="str">
            <v>25-26</v>
          </cell>
          <cell r="B2684" t="str">
            <v>Cutting GI sheets of 2'-8" wide.</v>
          </cell>
          <cell r="C2684" t="str">
            <v>Each</v>
          </cell>
          <cell r="D2684" t="str">
            <v>19.63</v>
          </cell>
          <cell r="E2684" t="str">
            <v>19.63</v>
          </cell>
          <cell r="F2684" t="str">
            <v>Each</v>
          </cell>
          <cell r="G2684" t="str">
            <v>19.63</v>
          </cell>
          <cell r="H2684">
            <v>19.63</v>
          </cell>
          <cell r="I2684">
            <v>0</v>
          </cell>
          <cell r="J2684">
            <v>0</v>
          </cell>
          <cell r="K2684">
            <v>0</v>
          </cell>
          <cell r="L2684">
            <v>0</v>
          </cell>
          <cell r="M2684">
            <v>0</v>
          </cell>
          <cell r="N2684">
            <v>0</v>
          </cell>
          <cell r="O2684">
            <v>0</v>
          </cell>
          <cell r="P2684">
            <v>0</v>
          </cell>
          <cell r="Q2684">
            <v>0</v>
          </cell>
          <cell r="R2684">
            <v>0</v>
          </cell>
          <cell r="S2684">
            <v>0</v>
          </cell>
          <cell r="T2684">
            <v>0</v>
          </cell>
          <cell r="U2684">
            <v>0</v>
          </cell>
          <cell r="V2684">
            <v>0</v>
          </cell>
          <cell r="W2684">
            <v>0</v>
          </cell>
          <cell r="X2684">
            <v>0</v>
          </cell>
          <cell r="Y2684">
            <v>0</v>
          </cell>
          <cell r="Z2684">
            <v>0</v>
          </cell>
          <cell r="AA2684">
            <v>0</v>
          </cell>
          <cell r="AB2684">
            <v>0</v>
          </cell>
          <cell r="AC2684">
            <v>0</v>
          </cell>
          <cell r="AD2684">
            <v>0</v>
          </cell>
          <cell r="AE2684">
            <v>0</v>
          </cell>
          <cell r="AF2684">
            <v>0</v>
          </cell>
          <cell r="AG2684">
            <v>0</v>
          </cell>
          <cell r="AH2684">
            <v>0</v>
          </cell>
          <cell r="AI2684">
            <v>0</v>
          </cell>
          <cell r="AJ2684" t="str">
            <v>N</v>
          </cell>
        </row>
        <row r="2685">
          <cell r="A2685" t="str">
            <v>25-27</v>
          </cell>
          <cell r="B2685" t="str">
            <v>Notching web or foot of rail posts for housing rail beams</v>
          </cell>
          <cell r="C2685" t="str">
            <v>Each cut</v>
          </cell>
          <cell r="D2685" t="str">
            <v>392.66</v>
          </cell>
          <cell r="E2685" t="str">
            <v>422.91</v>
          </cell>
          <cell r="F2685" t="str">
            <v>Each cut</v>
          </cell>
          <cell r="G2685" t="str">
            <v>392.66</v>
          </cell>
          <cell r="H2685">
            <v>422.91</v>
          </cell>
          <cell r="I2685">
            <v>0</v>
          </cell>
          <cell r="J2685">
            <v>0</v>
          </cell>
          <cell r="K2685">
            <v>0</v>
          </cell>
          <cell r="L2685">
            <v>0</v>
          </cell>
          <cell r="M2685">
            <v>0</v>
          </cell>
          <cell r="N2685">
            <v>0</v>
          </cell>
          <cell r="O2685">
            <v>0</v>
          </cell>
          <cell r="P2685">
            <v>0</v>
          </cell>
          <cell r="Q2685">
            <v>0</v>
          </cell>
          <cell r="R2685">
            <v>0</v>
          </cell>
          <cell r="S2685">
            <v>0</v>
          </cell>
          <cell r="T2685">
            <v>0</v>
          </cell>
          <cell r="U2685">
            <v>0</v>
          </cell>
          <cell r="V2685">
            <v>0</v>
          </cell>
          <cell r="W2685">
            <v>0</v>
          </cell>
          <cell r="X2685">
            <v>0</v>
          </cell>
          <cell r="Y2685">
            <v>0</v>
          </cell>
          <cell r="Z2685">
            <v>0</v>
          </cell>
          <cell r="AA2685">
            <v>0</v>
          </cell>
          <cell r="AB2685">
            <v>0</v>
          </cell>
          <cell r="AC2685">
            <v>0</v>
          </cell>
          <cell r="AD2685">
            <v>0</v>
          </cell>
          <cell r="AE2685">
            <v>0</v>
          </cell>
          <cell r="AF2685">
            <v>0</v>
          </cell>
          <cell r="AG2685">
            <v>0</v>
          </cell>
          <cell r="AH2685">
            <v>0</v>
          </cell>
          <cell r="AI2685">
            <v>0</v>
          </cell>
          <cell r="AJ2685" t="str">
            <v>N</v>
          </cell>
        </row>
        <row r="2686">
          <cell r="A2686" t="str">
            <v>25-28</v>
          </cell>
          <cell r="B2686" t="str">
            <v>Hoop iron netted trellis work fixed with nails</v>
          </cell>
          <cell r="C2686" t="str">
            <v>Sft</v>
          </cell>
          <cell r="D2686" t="str">
            <v>32.73</v>
          </cell>
          <cell r="E2686" t="str">
            <v>34.64</v>
          </cell>
          <cell r="F2686" t="str">
            <v>m2</v>
          </cell>
          <cell r="G2686" t="str">
            <v>352.22</v>
          </cell>
          <cell r="H2686">
            <v>372.69</v>
          </cell>
          <cell r="I2686">
            <v>0</v>
          </cell>
          <cell r="J2686">
            <v>0</v>
          </cell>
          <cell r="K2686">
            <v>0</v>
          </cell>
          <cell r="L2686">
            <v>0</v>
          </cell>
          <cell r="M2686">
            <v>0</v>
          </cell>
          <cell r="N2686">
            <v>0</v>
          </cell>
          <cell r="O2686">
            <v>0</v>
          </cell>
          <cell r="P2686">
            <v>0</v>
          </cell>
          <cell r="Q2686">
            <v>0</v>
          </cell>
          <cell r="R2686">
            <v>0</v>
          </cell>
          <cell r="S2686">
            <v>0</v>
          </cell>
          <cell r="T2686">
            <v>0</v>
          </cell>
          <cell r="U2686">
            <v>0</v>
          </cell>
          <cell r="V2686">
            <v>0</v>
          </cell>
          <cell r="W2686">
            <v>0</v>
          </cell>
          <cell r="X2686">
            <v>0</v>
          </cell>
          <cell r="Y2686">
            <v>0</v>
          </cell>
          <cell r="Z2686">
            <v>0</v>
          </cell>
          <cell r="AA2686">
            <v>0</v>
          </cell>
          <cell r="AB2686">
            <v>0</v>
          </cell>
          <cell r="AC2686">
            <v>0</v>
          </cell>
          <cell r="AD2686">
            <v>0</v>
          </cell>
          <cell r="AE2686">
            <v>0</v>
          </cell>
          <cell r="AF2686">
            <v>0</v>
          </cell>
          <cell r="AG2686">
            <v>0</v>
          </cell>
          <cell r="AH2686">
            <v>0</v>
          </cell>
          <cell r="AI2686">
            <v>0</v>
          </cell>
          <cell r="AJ2686" t="str">
            <v>N</v>
          </cell>
        </row>
        <row r="2687">
          <cell r="A2687" t="str">
            <v>25-29</v>
          </cell>
          <cell r="B2687" t="str">
            <v>Fixing zinc, iron or  GI sheet on table tops</v>
          </cell>
          <cell r="C2687" t="str">
            <v>Sft</v>
          </cell>
          <cell r="D2687" t="str">
            <v>15.71</v>
          </cell>
          <cell r="E2687" t="str">
            <v>16.42</v>
          </cell>
          <cell r="F2687" t="str">
            <v>m2</v>
          </cell>
          <cell r="G2687" t="str">
            <v>169.07</v>
          </cell>
          <cell r="H2687">
            <v>176.71</v>
          </cell>
          <cell r="I2687">
            <v>0</v>
          </cell>
          <cell r="J2687">
            <v>0</v>
          </cell>
          <cell r="K2687">
            <v>0</v>
          </cell>
          <cell r="L2687">
            <v>0</v>
          </cell>
          <cell r="M2687">
            <v>0</v>
          </cell>
          <cell r="N2687">
            <v>0</v>
          </cell>
          <cell r="O2687">
            <v>0</v>
          </cell>
          <cell r="P2687">
            <v>0</v>
          </cell>
          <cell r="Q2687">
            <v>0</v>
          </cell>
          <cell r="R2687">
            <v>0</v>
          </cell>
          <cell r="S2687">
            <v>0</v>
          </cell>
          <cell r="T2687">
            <v>0</v>
          </cell>
          <cell r="U2687">
            <v>0</v>
          </cell>
          <cell r="V2687">
            <v>0</v>
          </cell>
          <cell r="W2687">
            <v>0</v>
          </cell>
          <cell r="X2687">
            <v>0</v>
          </cell>
          <cell r="Y2687">
            <v>0</v>
          </cell>
          <cell r="Z2687">
            <v>0</v>
          </cell>
          <cell r="AA2687">
            <v>0</v>
          </cell>
          <cell r="AB2687">
            <v>0</v>
          </cell>
          <cell r="AC2687">
            <v>0</v>
          </cell>
          <cell r="AD2687">
            <v>0</v>
          </cell>
          <cell r="AE2687">
            <v>0</v>
          </cell>
          <cell r="AF2687">
            <v>0</v>
          </cell>
          <cell r="AG2687">
            <v>0</v>
          </cell>
          <cell r="AH2687">
            <v>0</v>
          </cell>
          <cell r="AI2687">
            <v>0</v>
          </cell>
          <cell r="AJ2687" t="str">
            <v>N</v>
          </cell>
        </row>
        <row r="2688">
          <cell r="A2688" t="str">
            <v>25-30</v>
          </cell>
          <cell r="B2688" t="str">
            <v>Making and fixing steel grated doors, complete withlocking arrangements &amp; angle iron frame</v>
          </cell>
          <cell r="C2688" t="str">
            <v>Sft</v>
          </cell>
          <cell r="D2688" t="str">
            <v>299.63</v>
          </cell>
          <cell r="E2688" t="str">
            <v>529.32</v>
          </cell>
          <cell r="F2688" t="str">
            <v>m2</v>
          </cell>
          <cell r="G2688" t="str">
            <v>3,224.00</v>
          </cell>
          <cell r="H2688">
            <v>5695.52</v>
          </cell>
          <cell r="I2688">
            <v>0</v>
          </cell>
          <cell r="J2688">
            <v>0</v>
          </cell>
          <cell r="K2688">
            <v>0</v>
          </cell>
          <cell r="L2688">
            <v>0</v>
          </cell>
          <cell r="M2688">
            <v>0</v>
          </cell>
          <cell r="N2688">
            <v>0</v>
          </cell>
          <cell r="O2688">
            <v>0</v>
          </cell>
          <cell r="P2688">
            <v>0</v>
          </cell>
          <cell r="Q2688">
            <v>0</v>
          </cell>
          <cell r="R2688">
            <v>0</v>
          </cell>
          <cell r="S2688">
            <v>1.839</v>
          </cell>
          <cell r="T2688" t="str">
            <v>Kg</v>
          </cell>
          <cell r="U2688">
            <v>19.795000000000002</v>
          </cell>
          <cell r="V2688" t="str">
            <v>Kg</v>
          </cell>
          <cell r="W2688">
            <v>0</v>
          </cell>
          <cell r="X2688">
            <v>0</v>
          </cell>
          <cell r="Y2688">
            <v>0</v>
          </cell>
          <cell r="Z2688">
            <v>0</v>
          </cell>
          <cell r="AA2688">
            <v>0</v>
          </cell>
          <cell r="AB2688">
            <v>0</v>
          </cell>
          <cell r="AC2688">
            <v>0</v>
          </cell>
          <cell r="AD2688">
            <v>0</v>
          </cell>
          <cell r="AE2688">
            <v>0</v>
          </cell>
          <cell r="AF2688">
            <v>0</v>
          </cell>
          <cell r="AG2688">
            <v>0</v>
          </cell>
          <cell r="AH2688">
            <v>0</v>
          </cell>
          <cell r="AI2688">
            <v>21.634</v>
          </cell>
          <cell r="AJ2688" t="str">
            <v>Y</v>
          </cell>
        </row>
        <row r="2689">
          <cell r="A2689" t="str">
            <v>25-31</v>
          </cell>
          <cell r="B2689" t="str">
            <v>Making and fixing steel grated door, with 1/16" thicksheeting, including angle iron frame &amp; lock</v>
          </cell>
          <cell r="C2689" t="str">
            <v>Sft</v>
          </cell>
          <cell r="D2689" t="str">
            <v>293.58</v>
          </cell>
          <cell r="E2689" t="str">
            <v>695.56</v>
          </cell>
          <cell r="F2689" t="str">
            <v>m2</v>
          </cell>
          <cell r="G2689" t="str">
            <v>3,158.90</v>
          </cell>
          <cell r="H2689">
            <v>7484.25</v>
          </cell>
          <cell r="I2689">
            <v>0</v>
          </cell>
          <cell r="J2689">
            <v>0</v>
          </cell>
          <cell r="K2689">
            <v>0</v>
          </cell>
          <cell r="L2689">
            <v>0</v>
          </cell>
          <cell r="M2689">
            <v>0</v>
          </cell>
          <cell r="N2689">
            <v>0</v>
          </cell>
          <cell r="O2689">
            <v>0</v>
          </cell>
          <cell r="P2689">
            <v>0</v>
          </cell>
          <cell r="Q2689">
            <v>0</v>
          </cell>
          <cell r="R2689">
            <v>0</v>
          </cell>
          <cell r="S2689">
            <v>3.6139999999999999</v>
          </cell>
          <cell r="T2689" t="str">
            <v>Kg</v>
          </cell>
          <cell r="U2689">
            <v>38.901000000000003</v>
          </cell>
          <cell r="V2689" t="str">
            <v>Kg</v>
          </cell>
          <cell r="W2689">
            <v>0</v>
          </cell>
          <cell r="X2689">
            <v>0</v>
          </cell>
          <cell r="Y2689">
            <v>0</v>
          </cell>
          <cell r="Z2689">
            <v>0</v>
          </cell>
          <cell r="AA2689">
            <v>0</v>
          </cell>
          <cell r="AB2689">
            <v>0</v>
          </cell>
          <cell r="AC2689">
            <v>0</v>
          </cell>
          <cell r="AD2689">
            <v>0</v>
          </cell>
          <cell r="AE2689">
            <v>0</v>
          </cell>
          <cell r="AF2689">
            <v>0</v>
          </cell>
          <cell r="AG2689">
            <v>0</v>
          </cell>
          <cell r="AH2689">
            <v>0</v>
          </cell>
          <cell r="AI2689">
            <v>42.515000000000001</v>
          </cell>
          <cell r="AJ2689" t="str">
            <v>Y</v>
          </cell>
        </row>
        <row r="2690">
          <cell r="A2690" t="str">
            <v>25-32</v>
          </cell>
          <cell r="B2690" t="str">
            <v>Making and fixing grating in opening, including fixing atsite with flat iron 2"x3/8" and 3/4" sq. bars</v>
          </cell>
          <cell r="C2690" t="str">
            <v>Sft</v>
          </cell>
          <cell r="D2690" t="str">
            <v>80.61</v>
          </cell>
          <cell r="E2690" t="str">
            <v>159.13</v>
          </cell>
          <cell r="F2690" t="str">
            <v>m2</v>
          </cell>
          <cell r="G2690" t="str">
            <v>867.34</v>
          </cell>
          <cell r="H2690">
            <v>1712.26</v>
          </cell>
          <cell r="I2690">
            <v>0</v>
          </cell>
          <cell r="J2690">
            <v>0</v>
          </cell>
          <cell r="K2690">
            <v>0</v>
          </cell>
          <cell r="L2690">
            <v>0</v>
          </cell>
          <cell r="M2690">
            <v>0</v>
          </cell>
          <cell r="N2690">
            <v>0</v>
          </cell>
          <cell r="O2690">
            <v>0</v>
          </cell>
          <cell r="P2690">
            <v>0</v>
          </cell>
          <cell r="Q2690">
            <v>0</v>
          </cell>
          <cell r="R2690">
            <v>0</v>
          </cell>
          <cell r="S2690">
            <v>0.83599999999999997</v>
          </cell>
          <cell r="T2690" t="str">
            <v>Kg</v>
          </cell>
          <cell r="U2690">
            <v>8.9990000000000006</v>
          </cell>
          <cell r="V2690" t="str">
            <v>Kg</v>
          </cell>
          <cell r="W2690">
            <v>0</v>
          </cell>
          <cell r="X2690">
            <v>0</v>
          </cell>
          <cell r="Y2690">
            <v>0</v>
          </cell>
          <cell r="Z2690">
            <v>0</v>
          </cell>
          <cell r="AA2690">
            <v>0</v>
          </cell>
          <cell r="AB2690">
            <v>0</v>
          </cell>
          <cell r="AC2690">
            <v>0</v>
          </cell>
          <cell r="AD2690">
            <v>0</v>
          </cell>
          <cell r="AE2690">
            <v>0</v>
          </cell>
          <cell r="AF2690">
            <v>0</v>
          </cell>
          <cell r="AG2690">
            <v>0</v>
          </cell>
          <cell r="AH2690">
            <v>0</v>
          </cell>
          <cell r="AI2690">
            <v>9.8350000000000009</v>
          </cell>
          <cell r="AJ2690" t="str">
            <v>Y</v>
          </cell>
        </row>
        <row r="2691">
          <cell r="A2691" t="str">
            <v>25-33</v>
          </cell>
          <cell r="B2691" t="str">
            <v>Providing and Fixing terrace railing of 2" i/d conduit pipe16 SWG welded with 5/8"x5/8" sq bar 2.75' high complete</v>
          </cell>
          <cell r="C2691" t="str">
            <v>Sft</v>
          </cell>
          <cell r="D2691" t="str">
            <v>61.63</v>
          </cell>
          <cell r="E2691" t="str">
            <v>294.55</v>
          </cell>
          <cell r="F2691" t="str">
            <v>m2</v>
          </cell>
          <cell r="G2691" t="str">
            <v>663.16</v>
          </cell>
          <cell r="H2691">
            <v>3169.34</v>
          </cell>
          <cell r="I2691">
            <v>0</v>
          </cell>
          <cell r="J2691">
            <v>0</v>
          </cell>
          <cell r="K2691">
            <v>0</v>
          </cell>
          <cell r="L2691">
            <v>0</v>
          </cell>
          <cell r="M2691">
            <v>0</v>
          </cell>
          <cell r="N2691">
            <v>0</v>
          </cell>
          <cell r="O2691">
            <v>0</v>
          </cell>
          <cell r="P2691">
            <v>0</v>
          </cell>
          <cell r="Q2691">
            <v>0</v>
          </cell>
          <cell r="R2691">
            <v>0</v>
          </cell>
          <cell r="S2691">
            <v>1.7989999999999999</v>
          </cell>
          <cell r="T2691" t="str">
            <v>Kg</v>
          </cell>
          <cell r="U2691">
            <v>19.364000000000001</v>
          </cell>
          <cell r="V2691" t="str">
            <v>Kg</v>
          </cell>
          <cell r="W2691">
            <v>0</v>
          </cell>
          <cell r="X2691">
            <v>0</v>
          </cell>
          <cell r="Y2691">
            <v>0</v>
          </cell>
          <cell r="Z2691">
            <v>0</v>
          </cell>
          <cell r="AA2691">
            <v>0</v>
          </cell>
          <cell r="AB2691">
            <v>0</v>
          </cell>
          <cell r="AC2691">
            <v>0</v>
          </cell>
          <cell r="AD2691">
            <v>0</v>
          </cell>
          <cell r="AE2691">
            <v>0</v>
          </cell>
          <cell r="AF2691">
            <v>0</v>
          </cell>
          <cell r="AG2691">
            <v>0</v>
          </cell>
          <cell r="AH2691">
            <v>0</v>
          </cell>
          <cell r="AI2691">
            <v>21.163</v>
          </cell>
          <cell r="AJ2691" t="str">
            <v>Y</v>
          </cell>
        </row>
        <row r="2692">
          <cell r="A2692" t="str">
            <v>25-34</v>
          </cell>
          <cell r="B2692" t="str">
            <v>Providing and Fixing collapsible gate made of 2"x2"x1/4"tee iron at top &amp; bottom, lock etc complete</v>
          </cell>
          <cell r="C2692" t="str">
            <v>Sft</v>
          </cell>
          <cell r="D2692" t="str">
            <v>188.37</v>
          </cell>
          <cell r="E2692" t="str">
            <v>630.03</v>
          </cell>
          <cell r="F2692" t="str">
            <v>m2</v>
          </cell>
          <cell r="G2692" t="str">
            <v>2,026.90</v>
          </cell>
          <cell r="H2692">
            <v>6779.13</v>
          </cell>
          <cell r="I2692">
            <v>0</v>
          </cell>
          <cell r="J2692">
            <v>0</v>
          </cell>
          <cell r="K2692">
            <v>0</v>
          </cell>
          <cell r="L2692">
            <v>0</v>
          </cell>
          <cell r="M2692">
            <v>0</v>
          </cell>
          <cell r="N2692">
            <v>0</v>
          </cell>
          <cell r="O2692">
            <v>0</v>
          </cell>
          <cell r="P2692">
            <v>0</v>
          </cell>
          <cell r="Q2692">
            <v>0</v>
          </cell>
          <cell r="R2692">
            <v>0</v>
          </cell>
          <cell r="S2692">
            <v>0</v>
          </cell>
          <cell r="T2692">
            <v>0</v>
          </cell>
          <cell r="U2692">
            <v>0</v>
          </cell>
          <cell r="V2692">
            <v>0</v>
          </cell>
          <cell r="W2692">
            <v>0</v>
          </cell>
          <cell r="X2692">
            <v>0</v>
          </cell>
          <cell r="Y2692">
            <v>0</v>
          </cell>
          <cell r="Z2692">
            <v>0</v>
          </cell>
          <cell r="AA2692">
            <v>0</v>
          </cell>
          <cell r="AB2692">
            <v>0</v>
          </cell>
          <cell r="AC2692">
            <v>0</v>
          </cell>
          <cell r="AD2692">
            <v>0</v>
          </cell>
          <cell r="AE2692">
            <v>0</v>
          </cell>
          <cell r="AF2692">
            <v>0</v>
          </cell>
          <cell r="AG2692">
            <v>0</v>
          </cell>
          <cell r="AH2692">
            <v>0</v>
          </cell>
          <cell r="AI2692">
            <v>0</v>
          </cell>
          <cell r="AJ2692" t="str">
            <v>N</v>
          </cell>
        </row>
        <row r="2693">
          <cell r="A2693" t="str">
            <v>25-35</v>
          </cell>
          <cell r="B2693" t="str">
            <v>Providing and Fixing 24 SWG GI sheet rolling shutter ofsteel frame of MS channel 2"x1.25"x1/8"  complete</v>
          </cell>
          <cell r="C2693" t="str">
            <v>Sft</v>
          </cell>
          <cell r="D2693" t="str">
            <v>23.57</v>
          </cell>
          <cell r="E2693" t="str">
            <v>232.31</v>
          </cell>
          <cell r="F2693" t="str">
            <v>m2</v>
          </cell>
          <cell r="G2693" t="str">
            <v>253.60</v>
          </cell>
          <cell r="H2693">
            <v>2499.69</v>
          </cell>
          <cell r="I2693">
            <v>0</v>
          </cell>
          <cell r="J2693">
            <v>0</v>
          </cell>
          <cell r="K2693">
            <v>0</v>
          </cell>
          <cell r="L2693">
            <v>0</v>
          </cell>
          <cell r="M2693">
            <v>0</v>
          </cell>
          <cell r="N2693">
            <v>0</v>
          </cell>
          <cell r="O2693">
            <v>0</v>
          </cell>
          <cell r="P2693">
            <v>0</v>
          </cell>
          <cell r="Q2693">
            <v>0</v>
          </cell>
          <cell r="R2693">
            <v>0</v>
          </cell>
          <cell r="S2693">
            <v>0</v>
          </cell>
          <cell r="T2693">
            <v>0</v>
          </cell>
          <cell r="U2693">
            <v>0</v>
          </cell>
          <cell r="V2693">
            <v>0</v>
          </cell>
          <cell r="W2693">
            <v>0</v>
          </cell>
          <cell r="X2693">
            <v>0</v>
          </cell>
          <cell r="Y2693">
            <v>0</v>
          </cell>
          <cell r="Z2693">
            <v>0</v>
          </cell>
          <cell r="AA2693">
            <v>0</v>
          </cell>
          <cell r="AB2693">
            <v>0</v>
          </cell>
          <cell r="AC2693">
            <v>0</v>
          </cell>
          <cell r="AD2693">
            <v>0</v>
          </cell>
          <cell r="AE2693">
            <v>0</v>
          </cell>
          <cell r="AF2693">
            <v>0</v>
          </cell>
          <cell r="AG2693">
            <v>0</v>
          </cell>
          <cell r="AH2693">
            <v>0</v>
          </cell>
          <cell r="AI2693">
            <v>0</v>
          </cell>
          <cell r="AJ2693" t="str">
            <v>N</v>
          </cell>
        </row>
        <row r="2694">
          <cell r="A2694" t="str">
            <v>25-36</v>
          </cell>
          <cell r="B2694" t="str">
            <v>Providing and Fixing MS angle iron 1«"x1«"x1/4" edgeprotector nozing of steps of stairs, complete</v>
          </cell>
          <cell r="C2694" t="str">
            <v>Rft</v>
          </cell>
          <cell r="D2694" t="str">
            <v>26.67</v>
          </cell>
          <cell r="E2694" t="str">
            <v>186.44</v>
          </cell>
          <cell r="F2694" t="str">
            <v>m</v>
          </cell>
          <cell r="G2694" t="str">
            <v>87.49</v>
          </cell>
          <cell r="H2694">
            <v>611.66999999999996</v>
          </cell>
          <cell r="I2694">
            <v>0</v>
          </cell>
          <cell r="J2694">
            <v>0</v>
          </cell>
          <cell r="K2694">
            <v>0</v>
          </cell>
          <cell r="L2694">
            <v>0</v>
          </cell>
          <cell r="M2694">
            <v>0</v>
          </cell>
          <cell r="N2694">
            <v>0</v>
          </cell>
          <cell r="O2694">
            <v>0</v>
          </cell>
          <cell r="P2694">
            <v>0</v>
          </cell>
          <cell r="Q2694">
            <v>0</v>
          </cell>
          <cell r="R2694">
            <v>0</v>
          </cell>
          <cell r="S2694">
            <v>1.651</v>
          </cell>
          <cell r="T2694" t="str">
            <v>Kg</v>
          </cell>
          <cell r="U2694">
            <v>5.4169999999999998</v>
          </cell>
          <cell r="V2694" t="str">
            <v>Kg</v>
          </cell>
          <cell r="W2694">
            <v>0</v>
          </cell>
          <cell r="X2694">
            <v>0</v>
          </cell>
          <cell r="Y2694">
            <v>0</v>
          </cell>
          <cell r="Z2694">
            <v>0</v>
          </cell>
          <cell r="AA2694">
            <v>0</v>
          </cell>
          <cell r="AB2694">
            <v>0</v>
          </cell>
          <cell r="AC2694">
            <v>0</v>
          </cell>
          <cell r="AD2694">
            <v>0</v>
          </cell>
          <cell r="AE2694">
            <v>0</v>
          </cell>
          <cell r="AF2694">
            <v>0</v>
          </cell>
          <cell r="AG2694">
            <v>0</v>
          </cell>
          <cell r="AH2694">
            <v>0</v>
          </cell>
          <cell r="AI2694">
            <v>7.0679999999999996</v>
          </cell>
          <cell r="AJ2694" t="str">
            <v>Y</v>
          </cell>
        </row>
        <row r="2695">
          <cell r="A2695" t="str">
            <v>25-37</v>
          </cell>
          <cell r="B2695" t="str">
            <v>Providing and Fixing stair railing of 2.5" i/d GI pipe,welded with 5/8"x5/8" MS bars 2'-9" high, fixed in eachstep</v>
          </cell>
          <cell r="C2695" t="str">
            <v>Rft</v>
          </cell>
          <cell r="D2695" t="str">
            <v>93.03</v>
          </cell>
          <cell r="E2695" t="str">
            <v>443.24</v>
          </cell>
          <cell r="F2695" t="str">
            <v>m</v>
          </cell>
          <cell r="G2695" t="str">
            <v>305.21</v>
          </cell>
          <cell r="H2695">
            <v>1454.2</v>
          </cell>
          <cell r="I2695">
            <v>0</v>
          </cell>
          <cell r="J2695">
            <v>0</v>
          </cell>
          <cell r="K2695">
            <v>0</v>
          </cell>
          <cell r="L2695">
            <v>0</v>
          </cell>
          <cell r="M2695">
            <v>0</v>
          </cell>
          <cell r="N2695">
            <v>0</v>
          </cell>
          <cell r="O2695">
            <v>0</v>
          </cell>
          <cell r="P2695">
            <v>0</v>
          </cell>
          <cell r="Q2695">
            <v>0</v>
          </cell>
          <cell r="R2695">
            <v>0</v>
          </cell>
          <cell r="S2695">
            <v>1.21</v>
          </cell>
          <cell r="T2695" t="str">
            <v>Kg</v>
          </cell>
          <cell r="U2695">
            <v>3.97</v>
          </cell>
          <cell r="V2695" t="str">
            <v>Kg</v>
          </cell>
          <cell r="W2695">
            <v>0</v>
          </cell>
          <cell r="X2695">
            <v>0</v>
          </cell>
          <cell r="Y2695">
            <v>0</v>
          </cell>
          <cell r="Z2695">
            <v>0</v>
          </cell>
          <cell r="AA2695">
            <v>0</v>
          </cell>
          <cell r="AB2695">
            <v>0</v>
          </cell>
          <cell r="AC2695">
            <v>0</v>
          </cell>
          <cell r="AD2695">
            <v>0</v>
          </cell>
          <cell r="AE2695">
            <v>0</v>
          </cell>
          <cell r="AF2695">
            <v>0</v>
          </cell>
          <cell r="AG2695">
            <v>0</v>
          </cell>
          <cell r="AH2695">
            <v>0</v>
          </cell>
          <cell r="AI2695">
            <v>5.18</v>
          </cell>
          <cell r="AJ2695" t="str">
            <v>Y</v>
          </cell>
        </row>
        <row r="2696">
          <cell r="A2696" t="str">
            <v>25-38</v>
          </cell>
          <cell r="B2696" t="str">
            <v>Providing and Fixing GI wire gauze 24 SWG, 12x12meshes per sq.in., fixed to steel windows or doors etc</v>
          </cell>
          <cell r="C2696" t="str">
            <v>Sft</v>
          </cell>
          <cell r="D2696" t="str">
            <v>66.86</v>
          </cell>
          <cell r="E2696" t="str">
            <v>124.46</v>
          </cell>
          <cell r="F2696" t="str">
            <v>m2</v>
          </cell>
          <cell r="G2696" t="str">
            <v>719.42</v>
          </cell>
          <cell r="H2696">
            <v>1339.17</v>
          </cell>
          <cell r="I2696">
            <v>0</v>
          </cell>
          <cell r="J2696">
            <v>0</v>
          </cell>
          <cell r="K2696">
            <v>0</v>
          </cell>
          <cell r="L2696">
            <v>0</v>
          </cell>
          <cell r="M2696">
            <v>0</v>
          </cell>
          <cell r="N2696">
            <v>0</v>
          </cell>
          <cell r="O2696">
            <v>0</v>
          </cell>
          <cell r="P2696">
            <v>0</v>
          </cell>
          <cell r="Q2696">
            <v>0</v>
          </cell>
          <cell r="R2696">
            <v>0</v>
          </cell>
          <cell r="S2696">
            <v>0</v>
          </cell>
          <cell r="T2696">
            <v>0</v>
          </cell>
          <cell r="U2696">
            <v>0</v>
          </cell>
          <cell r="V2696">
            <v>0</v>
          </cell>
          <cell r="W2696">
            <v>0</v>
          </cell>
          <cell r="X2696">
            <v>0</v>
          </cell>
          <cell r="Y2696">
            <v>0</v>
          </cell>
          <cell r="Z2696">
            <v>0</v>
          </cell>
          <cell r="AA2696">
            <v>0</v>
          </cell>
          <cell r="AB2696">
            <v>0</v>
          </cell>
          <cell r="AC2696">
            <v>0</v>
          </cell>
          <cell r="AD2696">
            <v>0</v>
          </cell>
          <cell r="AE2696">
            <v>0</v>
          </cell>
          <cell r="AF2696">
            <v>0</v>
          </cell>
          <cell r="AG2696">
            <v>0</v>
          </cell>
          <cell r="AH2696">
            <v>0</v>
          </cell>
          <cell r="AI2696">
            <v>0</v>
          </cell>
          <cell r="AJ2696" t="str">
            <v>N</v>
          </cell>
        </row>
        <row r="2697">
          <cell r="A2697" t="str">
            <v>25-39-a-01</v>
          </cell>
          <cell r="B2697" t="str">
            <v>Providing and Fixing steel windows with openable glazedpanels Without wire guaze : Glass pane 2mm thick</v>
          </cell>
          <cell r="C2697" t="str">
            <v>Sft</v>
          </cell>
          <cell r="D2697" t="str">
            <v>19.23</v>
          </cell>
          <cell r="E2697" t="str">
            <v>475.33</v>
          </cell>
          <cell r="F2697" t="str">
            <v>m2</v>
          </cell>
          <cell r="G2697" t="str">
            <v>206.88</v>
          </cell>
          <cell r="H2697">
            <v>5114.57</v>
          </cell>
          <cell r="I2697">
            <v>0</v>
          </cell>
          <cell r="J2697">
            <v>0</v>
          </cell>
          <cell r="K2697">
            <v>0</v>
          </cell>
          <cell r="L2697">
            <v>0</v>
          </cell>
          <cell r="M2697">
            <v>0</v>
          </cell>
          <cell r="N2697">
            <v>0</v>
          </cell>
          <cell r="O2697">
            <v>0</v>
          </cell>
          <cell r="P2697">
            <v>0</v>
          </cell>
          <cell r="Q2697">
            <v>0</v>
          </cell>
          <cell r="R2697">
            <v>0</v>
          </cell>
          <cell r="S2697">
            <v>0</v>
          </cell>
          <cell r="T2697">
            <v>0</v>
          </cell>
          <cell r="U2697">
            <v>0</v>
          </cell>
          <cell r="V2697">
            <v>0</v>
          </cell>
          <cell r="W2697">
            <v>0</v>
          </cell>
          <cell r="X2697">
            <v>0</v>
          </cell>
          <cell r="Y2697">
            <v>0</v>
          </cell>
          <cell r="Z2697">
            <v>0</v>
          </cell>
          <cell r="AA2697">
            <v>0</v>
          </cell>
          <cell r="AB2697">
            <v>0</v>
          </cell>
          <cell r="AC2697">
            <v>0</v>
          </cell>
          <cell r="AD2697">
            <v>0</v>
          </cell>
          <cell r="AE2697">
            <v>0</v>
          </cell>
          <cell r="AF2697">
            <v>0</v>
          </cell>
          <cell r="AG2697">
            <v>0</v>
          </cell>
          <cell r="AH2697">
            <v>0</v>
          </cell>
          <cell r="AI2697">
            <v>0</v>
          </cell>
          <cell r="AJ2697" t="str">
            <v>N</v>
          </cell>
        </row>
        <row r="2698">
          <cell r="A2698" t="str">
            <v>25-39-a-02</v>
          </cell>
          <cell r="B2698" t="str">
            <v>Providing and Fixing steel windows with openable glazedpanels Without wire gauze : Glass pane 2.5mm thick</v>
          </cell>
          <cell r="C2698" t="str">
            <v>Sft</v>
          </cell>
          <cell r="D2698" t="str">
            <v>19.23</v>
          </cell>
          <cell r="E2698" t="str">
            <v>478.96</v>
          </cell>
          <cell r="F2698" t="str">
            <v>m2</v>
          </cell>
          <cell r="G2698" t="str">
            <v>206.88</v>
          </cell>
          <cell r="H2698">
            <v>5153.63</v>
          </cell>
          <cell r="I2698">
            <v>0</v>
          </cell>
          <cell r="J2698">
            <v>0</v>
          </cell>
          <cell r="K2698">
            <v>0</v>
          </cell>
          <cell r="L2698">
            <v>0</v>
          </cell>
          <cell r="M2698">
            <v>0</v>
          </cell>
          <cell r="N2698">
            <v>0</v>
          </cell>
          <cell r="O2698">
            <v>0</v>
          </cell>
          <cell r="P2698">
            <v>0</v>
          </cell>
          <cell r="Q2698">
            <v>0</v>
          </cell>
          <cell r="R2698">
            <v>0</v>
          </cell>
          <cell r="S2698">
            <v>0</v>
          </cell>
          <cell r="T2698">
            <v>0</v>
          </cell>
          <cell r="U2698">
            <v>0</v>
          </cell>
          <cell r="V2698">
            <v>0</v>
          </cell>
          <cell r="W2698">
            <v>0</v>
          </cell>
          <cell r="X2698">
            <v>0</v>
          </cell>
          <cell r="Y2698">
            <v>0</v>
          </cell>
          <cell r="Z2698">
            <v>0</v>
          </cell>
          <cell r="AA2698">
            <v>0</v>
          </cell>
          <cell r="AB2698">
            <v>0</v>
          </cell>
          <cell r="AC2698">
            <v>0</v>
          </cell>
          <cell r="AD2698">
            <v>0</v>
          </cell>
          <cell r="AE2698">
            <v>0</v>
          </cell>
          <cell r="AF2698">
            <v>0</v>
          </cell>
          <cell r="AG2698">
            <v>0</v>
          </cell>
          <cell r="AH2698">
            <v>0</v>
          </cell>
          <cell r="AI2698">
            <v>0</v>
          </cell>
          <cell r="AJ2698" t="str">
            <v>N</v>
          </cell>
        </row>
        <row r="2699">
          <cell r="A2699" t="str">
            <v>25-39-a-03</v>
          </cell>
          <cell r="B2699" t="str">
            <v>Providing and Fixing steel windows with openable glazedpanels Without wire gauze : Glass pane 3mm thick</v>
          </cell>
          <cell r="C2699" t="str">
            <v>Sft</v>
          </cell>
          <cell r="D2699" t="str">
            <v>19.23</v>
          </cell>
          <cell r="E2699" t="str">
            <v>481.38</v>
          </cell>
          <cell r="F2699" t="str">
            <v>m2</v>
          </cell>
          <cell r="G2699" t="str">
            <v>206.88</v>
          </cell>
          <cell r="H2699">
            <v>5179.67</v>
          </cell>
          <cell r="I2699">
            <v>0</v>
          </cell>
          <cell r="J2699">
            <v>0</v>
          </cell>
          <cell r="K2699">
            <v>0</v>
          </cell>
          <cell r="L2699">
            <v>0</v>
          </cell>
          <cell r="M2699">
            <v>0</v>
          </cell>
          <cell r="N2699">
            <v>0</v>
          </cell>
          <cell r="O2699">
            <v>0</v>
          </cell>
          <cell r="P2699">
            <v>0</v>
          </cell>
          <cell r="Q2699">
            <v>0</v>
          </cell>
          <cell r="R2699">
            <v>0</v>
          </cell>
          <cell r="S2699">
            <v>0</v>
          </cell>
          <cell r="T2699">
            <v>0</v>
          </cell>
          <cell r="U2699">
            <v>0</v>
          </cell>
          <cell r="V2699">
            <v>0</v>
          </cell>
          <cell r="W2699">
            <v>0</v>
          </cell>
          <cell r="X2699">
            <v>0</v>
          </cell>
          <cell r="Y2699">
            <v>0</v>
          </cell>
          <cell r="Z2699">
            <v>0</v>
          </cell>
          <cell r="AA2699">
            <v>0</v>
          </cell>
          <cell r="AB2699">
            <v>0</v>
          </cell>
          <cell r="AC2699">
            <v>0</v>
          </cell>
          <cell r="AD2699">
            <v>0</v>
          </cell>
          <cell r="AE2699">
            <v>0</v>
          </cell>
          <cell r="AF2699">
            <v>0</v>
          </cell>
          <cell r="AG2699">
            <v>0</v>
          </cell>
          <cell r="AH2699">
            <v>0</v>
          </cell>
          <cell r="AI2699">
            <v>0</v>
          </cell>
          <cell r="AJ2699" t="str">
            <v>N</v>
          </cell>
        </row>
        <row r="2700">
          <cell r="A2700" t="str">
            <v>25-39-a-04</v>
          </cell>
          <cell r="B2700" t="str">
            <v>Providing and Fixing steel windows with openable glazedpanels Without wire gauze : Glass pane 4mm thick</v>
          </cell>
          <cell r="C2700" t="str">
            <v>Sft</v>
          </cell>
          <cell r="D2700" t="str">
            <v>19.23</v>
          </cell>
          <cell r="E2700" t="str">
            <v>487.43</v>
          </cell>
          <cell r="F2700" t="str">
            <v>m2</v>
          </cell>
          <cell r="G2700" t="str">
            <v>206.88</v>
          </cell>
          <cell r="H2700">
            <v>5244.77</v>
          </cell>
          <cell r="I2700">
            <v>0</v>
          </cell>
          <cell r="J2700">
            <v>0</v>
          </cell>
          <cell r="K2700">
            <v>0</v>
          </cell>
          <cell r="L2700">
            <v>0</v>
          </cell>
          <cell r="M2700">
            <v>0</v>
          </cell>
          <cell r="N2700">
            <v>0</v>
          </cell>
          <cell r="O2700">
            <v>0</v>
          </cell>
          <cell r="P2700">
            <v>0</v>
          </cell>
          <cell r="Q2700">
            <v>0</v>
          </cell>
          <cell r="R2700">
            <v>0</v>
          </cell>
          <cell r="S2700">
            <v>0</v>
          </cell>
          <cell r="T2700">
            <v>0</v>
          </cell>
          <cell r="U2700">
            <v>0</v>
          </cell>
          <cell r="V2700">
            <v>0</v>
          </cell>
          <cell r="W2700">
            <v>0</v>
          </cell>
          <cell r="X2700">
            <v>0</v>
          </cell>
          <cell r="Y2700">
            <v>0</v>
          </cell>
          <cell r="Z2700">
            <v>0</v>
          </cell>
          <cell r="AA2700">
            <v>0</v>
          </cell>
          <cell r="AB2700">
            <v>0</v>
          </cell>
          <cell r="AC2700">
            <v>0</v>
          </cell>
          <cell r="AD2700">
            <v>0</v>
          </cell>
          <cell r="AE2700">
            <v>0</v>
          </cell>
          <cell r="AF2700">
            <v>0</v>
          </cell>
          <cell r="AG2700">
            <v>0</v>
          </cell>
          <cell r="AH2700">
            <v>0</v>
          </cell>
          <cell r="AI2700">
            <v>0</v>
          </cell>
          <cell r="AJ2700" t="str">
            <v>N</v>
          </cell>
        </row>
        <row r="2701">
          <cell r="A2701" t="str">
            <v>25-39-a-05</v>
          </cell>
          <cell r="B2701" t="str">
            <v>Providing and Fixing steel windows with openable glazedpanels Without wire gauze : Glass pane 5mm thick</v>
          </cell>
          <cell r="C2701" t="str">
            <v>Sft</v>
          </cell>
          <cell r="D2701" t="str">
            <v>19.23</v>
          </cell>
          <cell r="E2701" t="str">
            <v>488.64</v>
          </cell>
          <cell r="F2701" t="str">
            <v>m2</v>
          </cell>
          <cell r="G2701" t="str">
            <v>206.88</v>
          </cell>
          <cell r="H2701">
            <v>5257.79</v>
          </cell>
          <cell r="I2701">
            <v>0</v>
          </cell>
          <cell r="J2701">
            <v>0</v>
          </cell>
          <cell r="K2701">
            <v>0</v>
          </cell>
          <cell r="L2701">
            <v>0</v>
          </cell>
          <cell r="M2701">
            <v>0</v>
          </cell>
          <cell r="N2701">
            <v>0</v>
          </cell>
          <cell r="O2701">
            <v>0</v>
          </cell>
          <cell r="P2701">
            <v>0</v>
          </cell>
          <cell r="Q2701">
            <v>0</v>
          </cell>
          <cell r="R2701">
            <v>0</v>
          </cell>
          <cell r="S2701">
            <v>0</v>
          </cell>
          <cell r="T2701">
            <v>0</v>
          </cell>
          <cell r="U2701">
            <v>0</v>
          </cell>
          <cell r="V2701">
            <v>0</v>
          </cell>
          <cell r="W2701">
            <v>0</v>
          </cell>
          <cell r="X2701">
            <v>0</v>
          </cell>
          <cell r="Y2701">
            <v>0</v>
          </cell>
          <cell r="Z2701">
            <v>0</v>
          </cell>
          <cell r="AA2701">
            <v>0</v>
          </cell>
          <cell r="AB2701">
            <v>0</v>
          </cell>
          <cell r="AC2701">
            <v>0</v>
          </cell>
          <cell r="AD2701">
            <v>0</v>
          </cell>
          <cell r="AE2701">
            <v>0</v>
          </cell>
          <cell r="AF2701">
            <v>0</v>
          </cell>
          <cell r="AG2701">
            <v>0</v>
          </cell>
          <cell r="AH2701">
            <v>0</v>
          </cell>
          <cell r="AI2701">
            <v>0</v>
          </cell>
          <cell r="AJ2701" t="str">
            <v>N</v>
          </cell>
        </row>
        <row r="2702">
          <cell r="A2702" t="str">
            <v>25-39-b-01</v>
          </cell>
          <cell r="B2702" t="str">
            <v>Providing and Fixing steel windows with openable glazedpanels With 22 SWG wire gauze : Glass pane 2mm</v>
          </cell>
          <cell r="C2702" t="str">
            <v>Sft</v>
          </cell>
          <cell r="D2702" t="str">
            <v>21.09</v>
          </cell>
          <cell r="E2702" t="str">
            <v>534.85</v>
          </cell>
          <cell r="F2702" t="str">
            <v>m2</v>
          </cell>
          <cell r="G2702" t="str">
            <v>226.91</v>
          </cell>
          <cell r="H2702">
            <v>5754.96</v>
          </cell>
          <cell r="I2702">
            <v>0</v>
          </cell>
          <cell r="J2702">
            <v>0</v>
          </cell>
          <cell r="K2702">
            <v>0</v>
          </cell>
          <cell r="L2702">
            <v>0</v>
          </cell>
          <cell r="M2702">
            <v>0</v>
          </cell>
          <cell r="N2702">
            <v>0</v>
          </cell>
          <cell r="O2702">
            <v>0</v>
          </cell>
          <cell r="P2702">
            <v>0</v>
          </cell>
          <cell r="Q2702">
            <v>0</v>
          </cell>
          <cell r="R2702">
            <v>0</v>
          </cell>
          <cell r="S2702">
            <v>0</v>
          </cell>
          <cell r="T2702">
            <v>0</v>
          </cell>
          <cell r="U2702">
            <v>0</v>
          </cell>
          <cell r="V2702">
            <v>0</v>
          </cell>
          <cell r="W2702">
            <v>0</v>
          </cell>
          <cell r="X2702">
            <v>0</v>
          </cell>
          <cell r="Y2702">
            <v>0</v>
          </cell>
          <cell r="Z2702">
            <v>0</v>
          </cell>
          <cell r="AA2702">
            <v>0</v>
          </cell>
          <cell r="AB2702">
            <v>0</v>
          </cell>
          <cell r="AC2702">
            <v>0</v>
          </cell>
          <cell r="AD2702">
            <v>0</v>
          </cell>
          <cell r="AE2702">
            <v>0</v>
          </cell>
          <cell r="AF2702">
            <v>0</v>
          </cell>
          <cell r="AG2702">
            <v>0</v>
          </cell>
          <cell r="AH2702">
            <v>0</v>
          </cell>
          <cell r="AI2702">
            <v>0</v>
          </cell>
          <cell r="AJ2702" t="str">
            <v>N</v>
          </cell>
        </row>
        <row r="2703">
          <cell r="A2703" t="str">
            <v>25-39-b-02</v>
          </cell>
          <cell r="B2703" t="str">
            <v>Providing and Fixing steel windows with openable glazedpanels With 22 SWG wire gauze : Glass pane 2.5mm</v>
          </cell>
          <cell r="C2703" t="str">
            <v>Sft</v>
          </cell>
          <cell r="D2703" t="str">
            <v>21.09</v>
          </cell>
          <cell r="E2703" t="str">
            <v>538.48</v>
          </cell>
          <cell r="F2703" t="str">
            <v>m2</v>
          </cell>
          <cell r="G2703" t="str">
            <v>226.91</v>
          </cell>
          <cell r="H2703">
            <v>5794.02</v>
          </cell>
          <cell r="I2703">
            <v>0</v>
          </cell>
          <cell r="J2703">
            <v>0</v>
          </cell>
          <cell r="K2703">
            <v>0</v>
          </cell>
          <cell r="L2703">
            <v>0</v>
          </cell>
          <cell r="M2703">
            <v>0</v>
          </cell>
          <cell r="N2703">
            <v>0</v>
          </cell>
          <cell r="O2703">
            <v>0</v>
          </cell>
          <cell r="P2703">
            <v>0</v>
          </cell>
          <cell r="Q2703">
            <v>0</v>
          </cell>
          <cell r="R2703">
            <v>0</v>
          </cell>
          <cell r="S2703">
            <v>0</v>
          </cell>
          <cell r="T2703">
            <v>0</v>
          </cell>
          <cell r="U2703">
            <v>0</v>
          </cell>
          <cell r="V2703">
            <v>0</v>
          </cell>
          <cell r="W2703">
            <v>0</v>
          </cell>
          <cell r="X2703">
            <v>0</v>
          </cell>
          <cell r="Y2703">
            <v>0</v>
          </cell>
          <cell r="Z2703">
            <v>0</v>
          </cell>
          <cell r="AA2703">
            <v>0</v>
          </cell>
          <cell r="AB2703">
            <v>0</v>
          </cell>
          <cell r="AC2703">
            <v>0</v>
          </cell>
          <cell r="AD2703">
            <v>0</v>
          </cell>
          <cell r="AE2703">
            <v>0</v>
          </cell>
          <cell r="AF2703">
            <v>0</v>
          </cell>
          <cell r="AG2703">
            <v>0</v>
          </cell>
          <cell r="AH2703">
            <v>0</v>
          </cell>
          <cell r="AI2703">
            <v>0</v>
          </cell>
          <cell r="AJ2703" t="str">
            <v>N</v>
          </cell>
        </row>
        <row r="2704">
          <cell r="A2704" t="str">
            <v>25-39-b-03</v>
          </cell>
          <cell r="B2704" t="str">
            <v>Providing and Fixing steel windows with openable glazedpanels With 22 SWG wire gauze : Glass pane 3mm</v>
          </cell>
          <cell r="C2704" t="str">
            <v>Sft</v>
          </cell>
          <cell r="D2704" t="str">
            <v>21.09</v>
          </cell>
          <cell r="E2704" t="str">
            <v>540.90</v>
          </cell>
          <cell r="F2704" t="str">
            <v>m2</v>
          </cell>
          <cell r="G2704" t="str">
            <v>226.91</v>
          </cell>
          <cell r="H2704">
            <v>5820.06</v>
          </cell>
          <cell r="I2704">
            <v>0</v>
          </cell>
          <cell r="J2704">
            <v>0</v>
          </cell>
          <cell r="K2704">
            <v>0</v>
          </cell>
          <cell r="L2704">
            <v>0</v>
          </cell>
          <cell r="M2704">
            <v>0</v>
          </cell>
          <cell r="N2704">
            <v>0</v>
          </cell>
          <cell r="O2704">
            <v>0</v>
          </cell>
          <cell r="P2704">
            <v>0</v>
          </cell>
          <cell r="Q2704">
            <v>0</v>
          </cell>
          <cell r="R2704">
            <v>0</v>
          </cell>
          <cell r="S2704">
            <v>0</v>
          </cell>
          <cell r="T2704">
            <v>0</v>
          </cell>
          <cell r="U2704">
            <v>0</v>
          </cell>
          <cell r="V2704">
            <v>0</v>
          </cell>
          <cell r="W2704">
            <v>0</v>
          </cell>
          <cell r="X2704">
            <v>0</v>
          </cell>
          <cell r="Y2704">
            <v>0</v>
          </cell>
          <cell r="Z2704">
            <v>0</v>
          </cell>
          <cell r="AA2704">
            <v>0</v>
          </cell>
          <cell r="AB2704">
            <v>0</v>
          </cell>
          <cell r="AC2704">
            <v>0</v>
          </cell>
          <cell r="AD2704">
            <v>0</v>
          </cell>
          <cell r="AE2704">
            <v>0</v>
          </cell>
          <cell r="AF2704">
            <v>0</v>
          </cell>
          <cell r="AG2704">
            <v>0</v>
          </cell>
          <cell r="AH2704">
            <v>0</v>
          </cell>
          <cell r="AI2704">
            <v>0</v>
          </cell>
          <cell r="AJ2704" t="str">
            <v>N</v>
          </cell>
        </row>
        <row r="2705">
          <cell r="A2705" t="str">
            <v>25-39-b-04</v>
          </cell>
          <cell r="B2705" t="str">
            <v>Providing and Fixing steel windows with openable glazedpanels With 22 SWG wire gauze : Glass pane 4mm</v>
          </cell>
          <cell r="C2705" t="str">
            <v>Sft</v>
          </cell>
          <cell r="D2705" t="str">
            <v>21.09</v>
          </cell>
          <cell r="E2705" t="str">
            <v>546.95</v>
          </cell>
          <cell r="F2705" t="str">
            <v>m2</v>
          </cell>
          <cell r="G2705" t="str">
            <v>226.91</v>
          </cell>
          <cell r="H2705">
            <v>5885.16</v>
          </cell>
          <cell r="I2705">
            <v>0</v>
          </cell>
          <cell r="J2705">
            <v>0</v>
          </cell>
          <cell r="K2705">
            <v>0</v>
          </cell>
          <cell r="L2705">
            <v>0</v>
          </cell>
          <cell r="M2705">
            <v>0</v>
          </cell>
          <cell r="N2705">
            <v>0</v>
          </cell>
          <cell r="O2705">
            <v>0</v>
          </cell>
          <cell r="P2705">
            <v>0</v>
          </cell>
          <cell r="Q2705">
            <v>0</v>
          </cell>
          <cell r="R2705">
            <v>0</v>
          </cell>
          <cell r="S2705">
            <v>0</v>
          </cell>
          <cell r="T2705">
            <v>0</v>
          </cell>
          <cell r="U2705">
            <v>0</v>
          </cell>
          <cell r="V2705">
            <v>0</v>
          </cell>
          <cell r="W2705">
            <v>0</v>
          </cell>
          <cell r="X2705">
            <v>0</v>
          </cell>
          <cell r="Y2705">
            <v>0</v>
          </cell>
          <cell r="Z2705">
            <v>0</v>
          </cell>
          <cell r="AA2705">
            <v>0</v>
          </cell>
          <cell r="AB2705">
            <v>0</v>
          </cell>
          <cell r="AC2705">
            <v>0</v>
          </cell>
          <cell r="AD2705">
            <v>0</v>
          </cell>
          <cell r="AE2705">
            <v>0</v>
          </cell>
          <cell r="AF2705">
            <v>0</v>
          </cell>
          <cell r="AG2705">
            <v>0</v>
          </cell>
          <cell r="AH2705">
            <v>0</v>
          </cell>
          <cell r="AI2705">
            <v>0</v>
          </cell>
          <cell r="AJ2705" t="str">
            <v>N</v>
          </cell>
        </row>
        <row r="2706">
          <cell r="A2706" t="str">
            <v>25-39-b-05</v>
          </cell>
          <cell r="B2706" t="str">
            <v>Providing and Fixing steel windows with openable glazedpanels With 22 SWG wire gauze : Glass pane 5mm</v>
          </cell>
          <cell r="C2706" t="str">
            <v>Sft</v>
          </cell>
          <cell r="D2706" t="str">
            <v>21.09</v>
          </cell>
          <cell r="E2706" t="str">
            <v>548.16</v>
          </cell>
          <cell r="F2706" t="str">
            <v>m2</v>
          </cell>
          <cell r="G2706" t="str">
            <v>226.91</v>
          </cell>
          <cell r="H2706">
            <v>5898.17</v>
          </cell>
          <cell r="I2706">
            <v>0</v>
          </cell>
          <cell r="J2706">
            <v>0</v>
          </cell>
          <cell r="K2706">
            <v>0</v>
          </cell>
          <cell r="L2706">
            <v>0</v>
          </cell>
          <cell r="M2706">
            <v>0</v>
          </cell>
          <cell r="N2706">
            <v>0</v>
          </cell>
          <cell r="O2706">
            <v>0</v>
          </cell>
          <cell r="P2706">
            <v>0</v>
          </cell>
          <cell r="Q2706">
            <v>0</v>
          </cell>
          <cell r="R2706">
            <v>0</v>
          </cell>
          <cell r="S2706">
            <v>0</v>
          </cell>
          <cell r="T2706">
            <v>0</v>
          </cell>
          <cell r="U2706">
            <v>0</v>
          </cell>
          <cell r="V2706">
            <v>0</v>
          </cell>
          <cell r="W2706">
            <v>0</v>
          </cell>
          <cell r="X2706">
            <v>0</v>
          </cell>
          <cell r="Y2706">
            <v>0</v>
          </cell>
          <cell r="Z2706">
            <v>0</v>
          </cell>
          <cell r="AA2706">
            <v>0</v>
          </cell>
          <cell r="AB2706">
            <v>0</v>
          </cell>
          <cell r="AC2706">
            <v>0</v>
          </cell>
          <cell r="AD2706">
            <v>0</v>
          </cell>
          <cell r="AE2706">
            <v>0</v>
          </cell>
          <cell r="AF2706">
            <v>0</v>
          </cell>
          <cell r="AG2706">
            <v>0</v>
          </cell>
          <cell r="AH2706">
            <v>0</v>
          </cell>
          <cell r="AI2706">
            <v>0</v>
          </cell>
          <cell r="AJ2706" t="str">
            <v>N</v>
          </cell>
        </row>
        <row r="2707">
          <cell r="A2707" t="str">
            <v>25-40</v>
          </cell>
          <cell r="B2707" t="str">
            <v>Supply and Fixing iron grating for fire place</v>
          </cell>
          <cell r="C2707" t="str">
            <v>Sft</v>
          </cell>
          <cell r="D2707" t="str">
            <v>403.15</v>
          </cell>
          <cell r="E2707" t="str">
            <v>696.61</v>
          </cell>
          <cell r="F2707" t="str">
            <v>m2</v>
          </cell>
          <cell r="G2707" t="str">
            <v>4,337.89</v>
          </cell>
          <cell r="H2707">
            <v>7495.51</v>
          </cell>
          <cell r="I2707">
            <v>0</v>
          </cell>
          <cell r="J2707">
            <v>0</v>
          </cell>
          <cell r="K2707">
            <v>0</v>
          </cell>
          <cell r="L2707">
            <v>0</v>
          </cell>
          <cell r="M2707">
            <v>0</v>
          </cell>
          <cell r="N2707">
            <v>0</v>
          </cell>
          <cell r="O2707">
            <v>0</v>
          </cell>
          <cell r="P2707">
            <v>0</v>
          </cell>
          <cell r="Q2707">
            <v>0</v>
          </cell>
          <cell r="R2707">
            <v>0</v>
          </cell>
          <cell r="S2707">
            <v>3.032</v>
          </cell>
          <cell r="T2707" t="str">
            <v>Kg</v>
          </cell>
          <cell r="U2707">
            <v>32.636000000000003</v>
          </cell>
          <cell r="V2707" t="str">
            <v>Kg</v>
          </cell>
          <cell r="W2707">
            <v>0</v>
          </cell>
          <cell r="X2707">
            <v>0</v>
          </cell>
          <cell r="Y2707">
            <v>0</v>
          </cell>
          <cell r="Z2707">
            <v>0</v>
          </cell>
          <cell r="AA2707">
            <v>0</v>
          </cell>
          <cell r="AB2707">
            <v>0</v>
          </cell>
          <cell r="AC2707">
            <v>0</v>
          </cell>
          <cell r="AD2707">
            <v>0</v>
          </cell>
          <cell r="AE2707">
            <v>0</v>
          </cell>
          <cell r="AF2707">
            <v>0</v>
          </cell>
          <cell r="AG2707">
            <v>0</v>
          </cell>
          <cell r="AH2707">
            <v>0</v>
          </cell>
          <cell r="AI2707">
            <v>35.668000000000006</v>
          </cell>
          <cell r="AJ2707" t="str">
            <v>Y</v>
          </cell>
        </row>
        <row r="2708">
          <cell r="A2708" t="str">
            <v>25-41</v>
          </cell>
          <cell r="B2708" t="str">
            <v>Providing and Fixing angle iron railing, using2.5"x2.5"x3/8" angle iron post 4.5'long, 5'to 6" apart,complete</v>
          </cell>
          <cell r="C2708" t="str">
            <v>Rft</v>
          </cell>
          <cell r="D2708" t="str">
            <v>204.68</v>
          </cell>
          <cell r="E2708" t="str">
            <v>914.93</v>
          </cell>
          <cell r="F2708" t="str">
            <v>m</v>
          </cell>
          <cell r="G2708" t="str">
            <v>671.53</v>
          </cell>
          <cell r="H2708">
            <v>3001.73</v>
          </cell>
          <cell r="I2708">
            <v>0</v>
          </cell>
          <cell r="J2708">
            <v>0</v>
          </cell>
          <cell r="K2708">
            <v>0</v>
          </cell>
          <cell r="L2708">
            <v>0</v>
          </cell>
          <cell r="M2708">
            <v>0</v>
          </cell>
          <cell r="N2708">
            <v>0</v>
          </cell>
          <cell r="O2708">
            <v>0</v>
          </cell>
          <cell r="P2708">
            <v>0</v>
          </cell>
          <cell r="Q2708">
            <v>0</v>
          </cell>
          <cell r="R2708">
            <v>0</v>
          </cell>
          <cell r="S2708">
            <v>0.45200000000000001</v>
          </cell>
          <cell r="T2708" t="str">
            <v>Kg</v>
          </cell>
          <cell r="U2708">
            <v>1.4830000000000001</v>
          </cell>
          <cell r="V2708" t="str">
            <v>Kg</v>
          </cell>
          <cell r="W2708">
            <v>0</v>
          </cell>
          <cell r="X2708">
            <v>0</v>
          </cell>
          <cell r="Y2708">
            <v>0</v>
          </cell>
          <cell r="Z2708">
            <v>0</v>
          </cell>
          <cell r="AA2708">
            <v>0</v>
          </cell>
          <cell r="AB2708">
            <v>0</v>
          </cell>
          <cell r="AC2708">
            <v>0</v>
          </cell>
          <cell r="AD2708">
            <v>0</v>
          </cell>
          <cell r="AE2708">
            <v>0</v>
          </cell>
          <cell r="AF2708">
            <v>0</v>
          </cell>
          <cell r="AG2708">
            <v>0</v>
          </cell>
          <cell r="AH2708">
            <v>0</v>
          </cell>
          <cell r="AI2708">
            <v>1.9350000000000001</v>
          </cell>
          <cell r="AJ2708" t="str">
            <v>Y</v>
          </cell>
        </row>
        <row r="2709">
          <cell r="A2709" t="str">
            <v>25-42</v>
          </cell>
          <cell r="B2709" t="str">
            <v>Providing and Fixing barbed wire fencing of1.5"x1.5"x3/16" angle iron post 3.25' long, 5 to 6 ft. centreto centre</v>
          </cell>
          <cell r="C2709" t="str">
            <v>Rft</v>
          </cell>
          <cell r="D2709" t="str">
            <v>40.26</v>
          </cell>
          <cell r="E2709" t="str">
            <v>129.72</v>
          </cell>
          <cell r="F2709" t="str">
            <v>m</v>
          </cell>
          <cell r="G2709" t="str">
            <v>132.09</v>
          </cell>
          <cell r="H2709">
            <v>425.59</v>
          </cell>
          <cell r="I2709">
            <v>0</v>
          </cell>
          <cell r="J2709">
            <v>0</v>
          </cell>
          <cell r="K2709">
            <v>1.2E-2</v>
          </cell>
          <cell r="L2709" t="str">
            <v>Bags</v>
          </cell>
          <cell r="M2709">
            <v>3.9E-2</v>
          </cell>
          <cell r="N2709" t="str">
            <v>Bags</v>
          </cell>
          <cell r="O2709">
            <v>0</v>
          </cell>
          <cell r="P2709">
            <v>0</v>
          </cell>
          <cell r="Q2709">
            <v>0</v>
          </cell>
          <cell r="R2709">
            <v>0</v>
          </cell>
          <cell r="S2709">
            <v>0.30499999999999999</v>
          </cell>
          <cell r="T2709" t="str">
            <v>Kg</v>
          </cell>
          <cell r="U2709">
            <v>1.0009999999999999</v>
          </cell>
          <cell r="V2709" t="str">
            <v>Kg</v>
          </cell>
          <cell r="W2709">
            <v>0</v>
          </cell>
          <cell r="X2709">
            <v>0</v>
          </cell>
          <cell r="Y2709">
            <v>0</v>
          </cell>
          <cell r="Z2709">
            <v>0</v>
          </cell>
          <cell r="AA2709">
            <v>0</v>
          </cell>
          <cell r="AB2709">
            <v>0</v>
          </cell>
          <cell r="AC2709">
            <v>0</v>
          </cell>
          <cell r="AD2709">
            <v>0</v>
          </cell>
          <cell r="AE2709">
            <v>0</v>
          </cell>
          <cell r="AF2709">
            <v>0</v>
          </cell>
          <cell r="AG2709">
            <v>0</v>
          </cell>
          <cell r="AH2709">
            <v>0</v>
          </cell>
          <cell r="AI2709">
            <v>1.3569999999999998</v>
          </cell>
          <cell r="AJ2709" t="str">
            <v>Y</v>
          </cell>
        </row>
        <row r="2710">
          <cell r="A2710" t="str">
            <v>25-43</v>
          </cell>
          <cell r="B2710" t="str">
            <v>Providing and Fixing barbed wire fencing on compoundwall of 1.5"x1.5"x3/16" angle iron post 3' long, 4' apart</v>
          </cell>
          <cell r="C2710" t="str">
            <v>Rft</v>
          </cell>
          <cell r="D2710" t="str">
            <v>43.38</v>
          </cell>
          <cell r="E2710" t="str">
            <v>145.18</v>
          </cell>
          <cell r="F2710" t="str">
            <v>m</v>
          </cell>
          <cell r="G2710" t="str">
            <v>142.33</v>
          </cell>
          <cell r="H2710">
            <v>476.31</v>
          </cell>
          <cell r="I2710">
            <v>0</v>
          </cell>
          <cell r="J2710">
            <v>0</v>
          </cell>
          <cell r="K2710">
            <v>5.0000000000000001E-3</v>
          </cell>
          <cell r="L2710" t="str">
            <v>Bags</v>
          </cell>
          <cell r="M2710">
            <v>1.6E-2</v>
          </cell>
          <cell r="N2710" t="str">
            <v>Bags</v>
          </cell>
          <cell r="O2710">
            <v>0</v>
          </cell>
          <cell r="P2710">
            <v>0</v>
          </cell>
          <cell r="Q2710">
            <v>0</v>
          </cell>
          <cell r="R2710">
            <v>0</v>
          </cell>
          <cell r="S2710">
            <v>0.42699999999999999</v>
          </cell>
          <cell r="T2710" t="str">
            <v>Kg</v>
          </cell>
          <cell r="U2710">
            <v>1.401</v>
          </cell>
          <cell r="V2710" t="str">
            <v>Kg</v>
          </cell>
          <cell r="W2710">
            <v>0</v>
          </cell>
          <cell r="X2710">
            <v>0</v>
          </cell>
          <cell r="Y2710">
            <v>0</v>
          </cell>
          <cell r="Z2710">
            <v>0</v>
          </cell>
          <cell r="AA2710">
            <v>0</v>
          </cell>
          <cell r="AB2710">
            <v>0</v>
          </cell>
          <cell r="AC2710">
            <v>0</v>
          </cell>
          <cell r="AD2710">
            <v>0</v>
          </cell>
          <cell r="AE2710">
            <v>0</v>
          </cell>
          <cell r="AF2710">
            <v>0</v>
          </cell>
          <cell r="AG2710">
            <v>0</v>
          </cell>
          <cell r="AH2710">
            <v>0</v>
          </cell>
          <cell r="AI2710">
            <v>1.849</v>
          </cell>
          <cell r="AJ2710" t="str">
            <v>Y</v>
          </cell>
        </row>
        <row r="2711">
          <cell r="A2711" t="str">
            <v>25-46</v>
          </cell>
          <cell r="B2711" t="str">
            <v>Supplying and Fixing   18SWG Steel Almirah, 12" maxdepth including box shelves, back, shelves, lock, spraypaint complete.</v>
          </cell>
          <cell r="C2711" t="str">
            <v>Sft</v>
          </cell>
          <cell r="D2711" t="str">
            <v>80.41</v>
          </cell>
          <cell r="E2711" t="str">
            <v>655.13</v>
          </cell>
          <cell r="F2711" t="str">
            <v>m2</v>
          </cell>
          <cell r="G2711" t="str">
            <v>865.16</v>
          </cell>
          <cell r="H2711">
            <v>7049.18</v>
          </cell>
          <cell r="I2711">
            <v>0</v>
          </cell>
          <cell r="J2711">
            <v>0</v>
          </cell>
          <cell r="K2711">
            <v>0</v>
          </cell>
          <cell r="L2711">
            <v>0</v>
          </cell>
          <cell r="M2711">
            <v>0</v>
          </cell>
          <cell r="N2711">
            <v>0</v>
          </cell>
          <cell r="O2711">
            <v>0</v>
          </cell>
          <cell r="P2711">
            <v>0</v>
          </cell>
          <cell r="Q2711">
            <v>0</v>
          </cell>
          <cell r="R2711">
            <v>0</v>
          </cell>
          <cell r="S2711">
            <v>3.839</v>
          </cell>
          <cell r="T2711" t="str">
            <v>Kg</v>
          </cell>
          <cell r="U2711">
            <v>41.323</v>
          </cell>
          <cell r="V2711" t="str">
            <v>Kg</v>
          </cell>
          <cell r="W2711">
            <v>0</v>
          </cell>
          <cell r="X2711">
            <v>0</v>
          </cell>
          <cell r="Y2711">
            <v>0</v>
          </cell>
          <cell r="Z2711">
            <v>0</v>
          </cell>
          <cell r="AA2711">
            <v>0</v>
          </cell>
          <cell r="AB2711">
            <v>0</v>
          </cell>
          <cell r="AC2711">
            <v>0</v>
          </cell>
          <cell r="AD2711">
            <v>0</v>
          </cell>
          <cell r="AE2711">
            <v>0</v>
          </cell>
          <cell r="AF2711">
            <v>0</v>
          </cell>
          <cell r="AG2711">
            <v>0</v>
          </cell>
          <cell r="AH2711">
            <v>0</v>
          </cell>
          <cell r="AI2711">
            <v>45.161999999999999</v>
          </cell>
          <cell r="AJ2711" t="str">
            <v>Y</v>
          </cell>
        </row>
        <row r="2712">
          <cell r="A2712" t="str">
            <v>25-47-a</v>
          </cell>
          <cell r="B2712" t="str">
            <v>Supplying and Fixing   18 SWG MS Sheet Door with angleiron frame (1.5"x1.5"x1/8"), bolt, hinges, paint etccomplete</v>
          </cell>
          <cell r="C2712" t="str">
            <v>Sft</v>
          </cell>
          <cell r="D2712" t="str">
            <v>83.59</v>
          </cell>
          <cell r="E2712" t="str">
            <v>449.70</v>
          </cell>
          <cell r="F2712" t="str">
            <v>m2</v>
          </cell>
          <cell r="G2712" t="str">
            <v>899.39</v>
          </cell>
          <cell r="H2712">
            <v>4838.79</v>
          </cell>
          <cell r="I2712">
            <v>0</v>
          </cell>
          <cell r="J2712">
            <v>0</v>
          </cell>
          <cell r="K2712">
            <v>0</v>
          </cell>
          <cell r="L2712">
            <v>0</v>
          </cell>
          <cell r="M2712">
            <v>0</v>
          </cell>
          <cell r="N2712">
            <v>0</v>
          </cell>
          <cell r="O2712">
            <v>0</v>
          </cell>
          <cell r="P2712">
            <v>0</v>
          </cell>
          <cell r="Q2712">
            <v>0</v>
          </cell>
          <cell r="R2712">
            <v>0</v>
          </cell>
          <cell r="S2712">
            <v>2.04</v>
          </cell>
          <cell r="T2712" t="str">
            <v>Kg</v>
          </cell>
          <cell r="U2712">
            <v>21.957999999999998</v>
          </cell>
          <cell r="V2712" t="str">
            <v>Kg</v>
          </cell>
          <cell r="W2712">
            <v>0</v>
          </cell>
          <cell r="X2712">
            <v>0</v>
          </cell>
          <cell r="Y2712">
            <v>0</v>
          </cell>
          <cell r="Z2712">
            <v>0</v>
          </cell>
          <cell r="AA2712">
            <v>0</v>
          </cell>
          <cell r="AB2712">
            <v>0</v>
          </cell>
          <cell r="AC2712">
            <v>0</v>
          </cell>
          <cell r="AD2712">
            <v>0</v>
          </cell>
          <cell r="AE2712">
            <v>0</v>
          </cell>
          <cell r="AF2712">
            <v>0</v>
          </cell>
          <cell r="AG2712">
            <v>0</v>
          </cell>
          <cell r="AH2712">
            <v>0</v>
          </cell>
          <cell r="AI2712">
            <v>23.997999999999998</v>
          </cell>
          <cell r="AJ2712" t="str">
            <v>Y</v>
          </cell>
        </row>
        <row r="2713">
          <cell r="A2713" t="str">
            <v>25-47-b</v>
          </cell>
          <cell r="B2713" t="str">
            <v>Supplying and Fixing   18 SWG MS Sheet Gate with angleiron frame (2"x2"x3/16") with side window, lock, paintingetc</v>
          </cell>
          <cell r="C2713" t="str">
            <v>Sft</v>
          </cell>
          <cell r="D2713" t="str">
            <v>136.91</v>
          </cell>
          <cell r="E2713" t="str">
            <v>604.90</v>
          </cell>
          <cell r="F2713" t="str">
            <v>m2</v>
          </cell>
          <cell r="G2713" t="str">
            <v>1,473.18</v>
          </cell>
          <cell r="H2713">
            <v>6508.74</v>
          </cell>
          <cell r="I2713">
            <v>0</v>
          </cell>
          <cell r="J2713">
            <v>0</v>
          </cell>
          <cell r="K2713">
            <v>0</v>
          </cell>
          <cell r="L2713">
            <v>0</v>
          </cell>
          <cell r="M2713">
            <v>0</v>
          </cell>
          <cell r="N2713">
            <v>0</v>
          </cell>
          <cell r="O2713">
            <v>0</v>
          </cell>
          <cell r="P2713">
            <v>0</v>
          </cell>
          <cell r="Q2713">
            <v>0</v>
          </cell>
          <cell r="R2713">
            <v>0</v>
          </cell>
          <cell r="S2713">
            <v>3.4699999999999998</v>
          </cell>
          <cell r="T2713" t="str">
            <v>Kg</v>
          </cell>
          <cell r="U2713">
            <v>37.350999999999999</v>
          </cell>
          <cell r="V2713" t="str">
            <v>Kg</v>
          </cell>
          <cell r="W2713">
            <v>0</v>
          </cell>
          <cell r="X2713">
            <v>0</v>
          </cell>
          <cell r="Y2713">
            <v>0</v>
          </cell>
          <cell r="Z2713">
            <v>0</v>
          </cell>
          <cell r="AA2713">
            <v>0</v>
          </cell>
          <cell r="AB2713">
            <v>0</v>
          </cell>
          <cell r="AC2713">
            <v>0</v>
          </cell>
          <cell r="AD2713">
            <v>0</v>
          </cell>
          <cell r="AE2713">
            <v>0</v>
          </cell>
          <cell r="AF2713">
            <v>0</v>
          </cell>
          <cell r="AG2713">
            <v>0</v>
          </cell>
          <cell r="AH2713">
            <v>0</v>
          </cell>
          <cell r="AI2713">
            <v>40.820999999999998</v>
          </cell>
          <cell r="AJ2713" t="str">
            <v>Y</v>
          </cell>
        </row>
        <row r="2714">
          <cell r="A2714" t="str">
            <v>26-01</v>
          </cell>
          <cell r="B2714" t="str">
            <v>Supplying bamboo jhandies 10' to 12' with iron shoes andflags 15" square</v>
          </cell>
          <cell r="C2714" t="str">
            <v>Each</v>
          </cell>
          <cell r="D2714" t="str">
            <v>58.90</v>
          </cell>
          <cell r="E2714" t="str">
            <v>368.05</v>
          </cell>
          <cell r="F2714" t="str">
            <v>Each</v>
          </cell>
          <cell r="G2714" t="str">
            <v>58.90</v>
          </cell>
          <cell r="H2714">
            <v>368.05</v>
          </cell>
          <cell r="I2714">
            <v>0</v>
          </cell>
          <cell r="J2714">
            <v>0</v>
          </cell>
          <cell r="K2714">
            <v>0</v>
          </cell>
          <cell r="L2714">
            <v>0</v>
          </cell>
          <cell r="M2714">
            <v>0</v>
          </cell>
          <cell r="N2714">
            <v>0</v>
          </cell>
          <cell r="O2714">
            <v>0</v>
          </cell>
          <cell r="P2714">
            <v>0</v>
          </cell>
          <cell r="Q2714">
            <v>0</v>
          </cell>
          <cell r="R2714">
            <v>0</v>
          </cell>
          <cell r="S2714">
            <v>0</v>
          </cell>
          <cell r="T2714">
            <v>0</v>
          </cell>
          <cell r="U2714">
            <v>0</v>
          </cell>
          <cell r="V2714">
            <v>0</v>
          </cell>
          <cell r="W2714">
            <v>0</v>
          </cell>
          <cell r="X2714">
            <v>0</v>
          </cell>
          <cell r="Y2714">
            <v>0</v>
          </cell>
          <cell r="Z2714">
            <v>0</v>
          </cell>
          <cell r="AA2714">
            <v>0</v>
          </cell>
          <cell r="AB2714">
            <v>0</v>
          </cell>
          <cell r="AC2714">
            <v>0</v>
          </cell>
          <cell r="AD2714">
            <v>0</v>
          </cell>
          <cell r="AE2714">
            <v>0</v>
          </cell>
          <cell r="AF2714">
            <v>0</v>
          </cell>
          <cell r="AG2714">
            <v>0</v>
          </cell>
          <cell r="AH2714">
            <v>0</v>
          </cell>
          <cell r="AI2714">
            <v>0</v>
          </cell>
          <cell r="AJ2714" t="str">
            <v>N</v>
          </cell>
        </row>
        <row r="2715">
          <cell r="A2715" t="str">
            <v>26-02</v>
          </cell>
          <cell r="B2715" t="str">
            <v>Supplying wooden pegs for levelling 1.5" square 6" long</v>
          </cell>
          <cell r="C2715" t="str">
            <v>100 No.</v>
          </cell>
          <cell r="D2715" t="str">
            <v>240.25</v>
          </cell>
          <cell r="E2715" t="str">
            <v>806.53</v>
          </cell>
          <cell r="F2715" t="str">
            <v>100 No.</v>
          </cell>
          <cell r="G2715" t="str">
            <v>240.25</v>
          </cell>
          <cell r="H2715">
            <v>806.53</v>
          </cell>
          <cell r="I2715">
            <v>0</v>
          </cell>
          <cell r="J2715">
            <v>0</v>
          </cell>
          <cell r="K2715">
            <v>0</v>
          </cell>
          <cell r="L2715">
            <v>0</v>
          </cell>
          <cell r="M2715">
            <v>0</v>
          </cell>
          <cell r="N2715">
            <v>0</v>
          </cell>
          <cell r="O2715">
            <v>0</v>
          </cell>
          <cell r="P2715">
            <v>0</v>
          </cell>
          <cell r="Q2715">
            <v>0</v>
          </cell>
          <cell r="R2715">
            <v>0</v>
          </cell>
          <cell r="S2715">
            <v>0</v>
          </cell>
          <cell r="T2715">
            <v>0</v>
          </cell>
          <cell r="U2715">
            <v>0</v>
          </cell>
          <cell r="V2715">
            <v>0</v>
          </cell>
          <cell r="W2715">
            <v>0</v>
          </cell>
          <cell r="X2715">
            <v>0</v>
          </cell>
          <cell r="Y2715">
            <v>0</v>
          </cell>
          <cell r="Z2715">
            <v>0</v>
          </cell>
          <cell r="AA2715">
            <v>0</v>
          </cell>
          <cell r="AB2715">
            <v>0</v>
          </cell>
          <cell r="AC2715">
            <v>0</v>
          </cell>
          <cell r="AD2715">
            <v>0</v>
          </cell>
          <cell r="AE2715">
            <v>0</v>
          </cell>
          <cell r="AF2715">
            <v>0</v>
          </cell>
          <cell r="AG2715">
            <v>0</v>
          </cell>
          <cell r="AH2715">
            <v>0</v>
          </cell>
          <cell r="AI2715">
            <v>0</v>
          </cell>
          <cell r="AJ2715" t="str">
            <v>N</v>
          </cell>
        </row>
        <row r="2716">
          <cell r="A2716" t="str">
            <v>26-03</v>
          </cell>
          <cell r="B2716" t="str">
            <v>Supplying wooden pegs for alignment, 2" to 3" square, 9"long</v>
          </cell>
          <cell r="C2716" t="str">
            <v>100 No.</v>
          </cell>
          <cell r="D2716" t="str">
            <v>852.50</v>
          </cell>
          <cell r="E2716" t="str">
            <v>1,970.54</v>
          </cell>
          <cell r="F2716" t="str">
            <v>100 No.</v>
          </cell>
          <cell r="G2716" t="str">
            <v>852.50</v>
          </cell>
          <cell r="H2716">
            <v>1970.54</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cell r="AF2716">
            <v>0</v>
          </cell>
          <cell r="AG2716">
            <v>0</v>
          </cell>
          <cell r="AH2716">
            <v>0</v>
          </cell>
          <cell r="AI2716">
            <v>0</v>
          </cell>
          <cell r="AJ2716" t="str">
            <v>N</v>
          </cell>
        </row>
        <row r="2717">
          <cell r="A2717" t="str">
            <v>26-04</v>
          </cell>
          <cell r="B2717" t="str">
            <v>Fixing enamelled iron gauges flush with masonry includingcost of hooks</v>
          </cell>
          <cell r="C2717" t="str">
            <v>Each</v>
          </cell>
          <cell r="D2717" t="str">
            <v>1,240.00</v>
          </cell>
          <cell r="E2717" t="str">
            <v>1,312.60</v>
          </cell>
          <cell r="F2717" t="str">
            <v>Each</v>
          </cell>
          <cell r="G2717" t="str">
            <v>1,240.00</v>
          </cell>
          <cell r="H2717">
            <v>1312.6</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cell r="AF2717">
            <v>0</v>
          </cell>
          <cell r="AG2717">
            <v>0</v>
          </cell>
          <cell r="AH2717">
            <v>0</v>
          </cell>
          <cell r="AI2717">
            <v>0</v>
          </cell>
          <cell r="AJ2717" t="str">
            <v>N</v>
          </cell>
        </row>
        <row r="2718">
          <cell r="A2718" t="str">
            <v>26-05</v>
          </cell>
          <cell r="B2718" t="str">
            <v>Supply &amp; fix boundry pillars in position, including diggingpits</v>
          </cell>
          <cell r="C2718" t="str">
            <v>Each</v>
          </cell>
          <cell r="D2718" t="str">
            <v>217.00</v>
          </cell>
          <cell r="E2718" t="str">
            <v>742.76</v>
          </cell>
          <cell r="F2718" t="str">
            <v>Each</v>
          </cell>
          <cell r="G2718" t="str">
            <v>217.00</v>
          </cell>
          <cell r="H2718">
            <v>742.76</v>
          </cell>
          <cell r="I2718">
            <v>0</v>
          </cell>
          <cell r="J2718">
            <v>0</v>
          </cell>
          <cell r="K2718">
            <v>7.1999999999999995E-2</v>
          </cell>
          <cell r="L2718" t="str">
            <v>Bags</v>
          </cell>
          <cell r="M2718">
            <v>7.1999999999999995E-2</v>
          </cell>
          <cell r="N2718" t="str">
            <v>Bags</v>
          </cell>
          <cell r="O2718">
            <v>0</v>
          </cell>
          <cell r="P2718">
            <v>0</v>
          </cell>
          <cell r="Q2718">
            <v>0</v>
          </cell>
          <cell r="R2718">
            <v>0</v>
          </cell>
          <cell r="S2718">
            <v>0</v>
          </cell>
          <cell r="T2718">
            <v>0</v>
          </cell>
          <cell r="U2718">
            <v>0</v>
          </cell>
          <cell r="V2718">
            <v>0</v>
          </cell>
          <cell r="W2718">
            <v>0</v>
          </cell>
          <cell r="X2718">
            <v>0</v>
          </cell>
          <cell r="Y2718">
            <v>0</v>
          </cell>
          <cell r="Z2718">
            <v>0</v>
          </cell>
          <cell r="AA2718">
            <v>0</v>
          </cell>
          <cell r="AB2718">
            <v>0</v>
          </cell>
          <cell r="AC2718">
            <v>0</v>
          </cell>
          <cell r="AD2718">
            <v>0</v>
          </cell>
          <cell r="AE2718">
            <v>0</v>
          </cell>
          <cell r="AF2718">
            <v>0</v>
          </cell>
          <cell r="AG2718">
            <v>0</v>
          </cell>
          <cell r="AH2718">
            <v>0</v>
          </cell>
          <cell r="AI2718">
            <v>0.14399999999999999</v>
          </cell>
          <cell r="AJ2718" t="str">
            <v>Y</v>
          </cell>
        </row>
        <row r="2719">
          <cell r="A2719" t="str">
            <v>26-06</v>
          </cell>
          <cell r="B2719" t="str">
            <v>Fixing main line type distance mark in position includingmaking 1:3:6 cement concrete base block</v>
          </cell>
          <cell r="C2719" t="str">
            <v>Each</v>
          </cell>
          <cell r="D2719" t="str">
            <v>130.20</v>
          </cell>
          <cell r="E2719" t="str">
            <v>439.62</v>
          </cell>
          <cell r="F2719" t="str">
            <v>Each</v>
          </cell>
          <cell r="G2719" t="str">
            <v>130.20</v>
          </cell>
          <cell r="H2719">
            <v>439.62</v>
          </cell>
          <cell r="I2719">
            <v>0</v>
          </cell>
          <cell r="J2719">
            <v>0</v>
          </cell>
          <cell r="K2719">
            <v>0.4</v>
          </cell>
          <cell r="L2719" t="str">
            <v>Bags</v>
          </cell>
          <cell r="M2719">
            <v>0.4</v>
          </cell>
          <cell r="N2719" t="str">
            <v>Bags</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cell r="AF2719">
            <v>0</v>
          </cell>
          <cell r="AG2719">
            <v>0</v>
          </cell>
          <cell r="AH2719">
            <v>0</v>
          </cell>
          <cell r="AI2719">
            <v>0.8</v>
          </cell>
          <cell r="AJ2719" t="str">
            <v>Y</v>
          </cell>
        </row>
        <row r="2720">
          <cell r="A2720" t="str">
            <v>26-07-a</v>
          </cell>
          <cell r="B2720" t="str">
            <v>Boring and fixing 1.5" dia pressure pipe in ordinary soil</v>
          </cell>
          <cell r="C2720" t="str">
            <v>Rft</v>
          </cell>
          <cell r="D2720" t="str">
            <v>68.99</v>
          </cell>
          <cell r="E2720" t="str">
            <v>68.99</v>
          </cell>
          <cell r="F2720" t="str">
            <v>m</v>
          </cell>
          <cell r="G2720" t="str">
            <v>226.36</v>
          </cell>
          <cell r="H2720">
            <v>226.36</v>
          </cell>
          <cell r="I2720">
            <v>0</v>
          </cell>
          <cell r="J2720">
            <v>0</v>
          </cell>
          <cell r="K2720">
            <v>0</v>
          </cell>
          <cell r="L2720">
            <v>0</v>
          </cell>
          <cell r="M2720">
            <v>0</v>
          </cell>
          <cell r="N2720">
            <v>0</v>
          </cell>
          <cell r="O2720">
            <v>0</v>
          </cell>
          <cell r="P2720">
            <v>0</v>
          </cell>
          <cell r="Q2720">
            <v>0</v>
          </cell>
          <cell r="R2720">
            <v>0</v>
          </cell>
          <cell r="S2720">
            <v>0</v>
          </cell>
          <cell r="T2720">
            <v>0</v>
          </cell>
          <cell r="U2720">
            <v>0</v>
          </cell>
          <cell r="V2720">
            <v>0</v>
          </cell>
          <cell r="W2720">
            <v>0</v>
          </cell>
          <cell r="X2720">
            <v>0</v>
          </cell>
          <cell r="Y2720">
            <v>0</v>
          </cell>
          <cell r="Z2720">
            <v>0</v>
          </cell>
          <cell r="AA2720">
            <v>0</v>
          </cell>
          <cell r="AB2720">
            <v>0</v>
          </cell>
          <cell r="AC2720">
            <v>0</v>
          </cell>
          <cell r="AD2720">
            <v>0</v>
          </cell>
          <cell r="AE2720">
            <v>0</v>
          </cell>
          <cell r="AF2720">
            <v>0</v>
          </cell>
          <cell r="AG2720">
            <v>0</v>
          </cell>
          <cell r="AH2720">
            <v>0</v>
          </cell>
          <cell r="AI2720">
            <v>0</v>
          </cell>
          <cell r="AJ2720" t="str">
            <v>N</v>
          </cell>
        </row>
        <row r="2721">
          <cell r="A2721" t="str">
            <v>26-07-b</v>
          </cell>
          <cell r="B2721" t="str">
            <v>Boring and fixing 1.5 dia pressure pipe in clay</v>
          </cell>
          <cell r="C2721" t="str">
            <v>Rft</v>
          </cell>
          <cell r="D2721" t="str">
            <v>128.54</v>
          </cell>
          <cell r="E2721" t="str">
            <v>128.54</v>
          </cell>
          <cell r="F2721" t="str">
            <v>m</v>
          </cell>
          <cell r="G2721" t="str">
            <v>421.71</v>
          </cell>
          <cell r="H2721">
            <v>421.71</v>
          </cell>
          <cell r="I2721">
            <v>0</v>
          </cell>
          <cell r="J2721">
            <v>0</v>
          </cell>
          <cell r="K2721">
            <v>0</v>
          </cell>
          <cell r="L2721">
            <v>0</v>
          </cell>
          <cell r="M2721">
            <v>0</v>
          </cell>
          <cell r="N2721">
            <v>0</v>
          </cell>
          <cell r="O2721">
            <v>0</v>
          </cell>
          <cell r="P2721">
            <v>0</v>
          </cell>
          <cell r="Q2721">
            <v>0</v>
          </cell>
          <cell r="R2721">
            <v>0</v>
          </cell>
          <cell r="S2721">
            <v>0</v>
          </cell>
          <cell r="T2721">
            <v>0</v>
          </cell>
          <cell r="U2721">
            <v>0</v>
          </cell>
          <cell r="V2721">
            <v>0</v>
          </cell>
          <cell r="W2721">
            <v>0</v>
          </cell>
          <cell r="X2721">
            <v>0</v>
          </cell>
          <cell r="Y2721">
            <v>0</v>
          </cell>
          <cell r="Z2721">
            <v>0</v>
          </cell>
          <cell r="AA2721">
            <v>0</v>
          </cell>
          <cell r="AB2721">
            <v>0</v>
          </cell>
          <cell r="AC2721">
            <v>0</v>
          </cell>
          <cell r="AD2721">
            <v>0</v>
          </cell>
          <cell r="AE2721">
            <v>0</v>
          </cell>
          <cell r="AF2721">
            <v>0</v>
          </cell>
          <cell r="AG2721">
            <v>0</v>
          </cell>
          <cell r="AH2721">
            <v>0</v>
          </cell>
          <cell r="AI2721">
            <v>0</v>
          </cell>
          <cell r="AJ2721" t="str">
            <v>N</v>
          </cell>
        </row>
        <row r="2722">
          <cell r="A2722" t="str">
            <v>26-07-c</v>
          </cell>
          <cell r="B2722" t="str">
            <v>Boring and fixing 1.5" dia pressure pipe in shingle</v>
          </cell>
          <cell r="C2722" t="str">
            <v>Rft</v>
          </cell>
          <cell r="D2722" t="str">
            <v>188.08</v>
          </cell>
          <cell r="E2722" t="str">
            <v>188.08</v>
          </cell>
          <cell r="F2722" t="str">
            <v>m</v>
          </cell>
          <cell r="G2722" t="str">
            <v>617.06</v>
          </cell>
          <cell r="H2722">
            <v>617.05999999999995</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cell r="AF2722">
            <v>0</v>
          </cell>
          <cell r="AG2722">
            <v>0</v>
          </cell>
          <cell r="AH2722">
            <v>0</v>
          </cell>
          <cell r="AI2722">
            <v>0</v>
          </cell>
          <cell r="AJ2722" t="str">
            <v>N</v>
          </cell>
        </row>
        <row r="2723">
          <cell r="A2723" t="str">
            <v>26-08</v>
          </cell>
          <cell r="B2723" t="str">
            <v>Repairs to hand pump, pulling out &amp; refitting</v>
          </cell>
          <cell r="C2723" t="str">
            <v>Rft</v>
          </cell>
          <cell r="D2723" t="str">
            <v>42.41</v>
          </cell>
          <cell r="E2723" t="str">
            <v>42.41</v>
          </cell>
          <cell r="F2723" t="str">
            <v>m</v>
          </cell>
          <cell r="G2723" t="str">
            <v>139.13</v>
          </cell>
          <cell r="H2723">
            <v>139.13</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cell r="AF2723">
            <v>0</v>
          </cell>
          <cell r="AG2723">
            <v>0</v>
          </cell>
          <cell r="AH2723">
            <v>0</v>
          </cell>
          <cell r="AI2723">
            <v>0</v>
          </cell>
          <cell r="AJ2723" t="str">
            <v>N</v>
          </cell>
        </row>
        <row r="2724">
          <cell r="A2724" t="str">
            <v>26-09</v>
          </cell>
          <cell r="B2724" t="str">
            <v>Fixing hand pump (machine only)</v>
          </cell>
          <cell r="C2724" t="str">
            <v>Each</v>
          </cell>
          <cell r="D2724" t="str">
            <v>297.60</v>
          </cell>
          <cell r="E2724" t="str">
            <v>297.60</v>
          </cell>
          <cell r="F2724" t="str">
            <v>Each</v>
          </cell>
          <cell r="G2724" t="str">
            <v>297.60</v>
          </cell>
          <cell r="H2724">
            <v>297.60000000000002</v>
          </cell>
          <cell r="I2724">
            <v>0</v>
          </cell>
          <cell r="J2724">
            <v>0</v>
          </cell>
          <cell r="K2724">
            <v>0</v>
          </cell>
          <cell r="L2724">
            <v>0</v>
          </cell>
          <cell r="M2724">
            <v>0</v>
          </cell>
          <cell r="N2724">
            <v>0</v>
          </cell>
          <cell r="O2724">
            <v>0</v>
          </cell>
          <cell r="P2724">
            <v>0</v>
          </cell>
          <cell r="Q2724">
            <v>0</v>
          </cell>
          <cell r="R2724">
            <v>0</v>
          </cell>
          <cell r="S2724">
            <v>0</v>
          </cell>
          <cell r="T2724">
            <v>0</v>
          </cell>
          <cell r="U2724">
            <v>0</v>
          </cell>
          <cell r="V2724">
            <v>0</v>
          </cell>
          <cell r="W2724">
            <v>0</v>
          </cell>
          <cell r="X2724">
            <v>0</v>
          </cell>
          <cell r="Y2724">
            <v>0</v>
          </cell>
          <cell r="Z2724">
            <v>0</v>
          </cell>
          <cell r="AA2724">
            <v>0</v>
          </cell>
          <cell r="AB2724">
            <v>0</v>
          </cell>
          <cell r="AC2724">
            <v>0</v>
          </cell>
          <cell r="AD2724">
            <v>0</v>
          </cell>
          <cell r="AE2724">
            <v>0</v>
          </cell>
          <cell r="AF2724">
            <v>0</v>
          </cell>
          <cell r="AG2724">
            <v>0</v>
          </cell>
          <cell r="AH2724">
            <v>0</v>
          </cell>
          <cell r="AI2724">
            <v>0</v>
          </cell>
          <cell r="AJ2724" t="str">
            <v>N</v>
          </cell>
        </row>
        <row r="2725">
          <cell r="A2725" t="str">
            <v>26-10-a</v>
          </cell>
          <cell r="B2725" t="str">
            <v>Washing of Durries / Synthetic Matting</v>
          </cell>
          <cell r="C2725" t="str">
            <v>100 Sft</v>
          </cell>
          <cell r="D2725" t="str">
            <v>1,728.90</v>
          </cell>
          <cell r="E2725" t="str">
            <v>1,728.90</v>
          </cell>
          <cell r="F2725" t="str">
            <v>m2</v>
          </cell>
          <cell r="G2725" t="str">
            <v>186.03</v>
          </cell>
          <cell r="H2725">
            <v>186.03</v>
          </cell>
          <cell r="I2725">
            <v>0</v>
          </cell>
          <cell r="J2725">
            <v>0</v>
          </cell>
          <cell r="K2725">
            <v>0</v>
          </cell>
          <cell r="L2725">
            <v>0</v>
          </cell>
          <cell r="M2725">
            <v>0</v>
          </cell>
          <cell r="N2725">
            <v>0</v>
          </cell>
          <cell r="O2725">
            <v>0</v>
          </cell>
          <cell r="P2725">
            <v>0</v>
          </cell>
          <cell r="Q2725">
            <v>0</v>
          </cell>
          <cell r="R2725">
            <v>0</v>
          </cell>
          <cell r="S2725">
            <v>0</v>
          </cell>
          <cell r="T2725">
            <v>0</v>
          </cell>
          <cell r="U2725">
            <v>0</v>
          </cell>
          <cell r="V2725">
            <v>0</v>
          </cell>
          <cell r="W2725">
            <v>0</v>
          </cell>
          <cell r="X2725">
            <v>0</v>
          </cell>
          <cell r="Y2725">
            <v>0</v>
          </cell>
          <cell r="Z2725">
            <v>0</v>
          </cell>
          <cell r="AA2725">
            <v>0</v>
          </cell>
          <cell r="AB2725">
            <v>0</v>
          </cell>
          <cell r="AC2725">
            <v>0</v>
          </cell>
          <cell r="AD2725">
            <v>0</v>
          </cell>
          <cell r="AE2725">
            <v>0</v>
          </cell>
          <cell r="AF2725">
            <v>0</v>
          </cell>
          <cell r="AG2725">
            <v>0</v>
          </cell>
          <cell r="AH2725">
            <v>0</v>
          </cell>
          <cell r="AI2725">
            <v>0</v>
          </cell>
          <cell r="AJ2725" t="str">
            <v>N</v>
          </cell>
        </row>
        <row r="2726">
          <cell r="A2726" t="str">
            <v>26-10-b</v>
          </cell>
          <cell r="B2726" t="str">
            <v>Washing of Bed Sheets</v>
          </cell>
          <cell r="C2726" t="str">
            <v>Each</v>
          </cell>
          <cell r="D2726" t="str">
            <v>37.35</v>
          </cell>
          <cell r="E2726" t="str">
            <v>37.35</v>
          </cell>
          <cell r="F2726" t="str">
            <v>Each</v>
          </cell>
          <cell r="G2726" t="str">
            <v>37.35</v>
          </cell>
          <cell r="H2726">
            <v>37.35</v>
          </cell>
          <cell r="I2726">
            <v>0</v>
          </cell>
          <cell r="J2726">
            <v>0</v>
          </cell>
          <cell r="K2726">
            <v>0</v>
          </cell>
          <cell r="L2726">
            <v>0</v>
          </cell>
          <cell r="M2726">
            <v>0</v>
          </cell>
          <cell r="N2726">
            <v>0</v>
          </cell>
          <cell r="O2726">
            <v>0</v>
          </cell>
          <cell r="P2726">
            <v>0</v>
          </cell>
          <cell r="Q2726">
            <v>0</v>
          </cell>
          <cell r="R2726">
            <v>0</v>
          </cell>
          <cell r="S2726">
            <v>0</v>
          </cell>
          <cell r="T2726">
            <v>0</v>
          </cell>
          <cell r="U2726">
            <v>0</v>
          </cell>
          <cell r="V2726">
            <v>0</v>
          </cell>
          <cell r="W2726">
            <v>0</v>
          </cell>
          <cell r="X2726">
            <v>0</v>
          </cell>
          <cell r="Y2726">
            <v>0</v>
          </cell>
          <cell r="Z2726">
            <v>0</v>
          </cell>
          <cell r="AA2726">
            <v>0</v>
          </cell>
          <cell r="AB2726">
            <v>0</v>
          </cell>
          <cell r="AC2726">
            <v>0</v>
          </cell>
          <cell r="AD2726">
            <v>0</v>
          </cell>
          <cell r="AE2726">
            <v>0</v>
          </cell>
          <cell r="AF2726">
            <v>0</v>
          </cell>
          <cell r="AG2726">
            <v>0</v>
          </cell>
          <cell r="AH2726">
            <v>0</v>
          </cell>
          <cell r="AI2726">
            <v>0</v>
          </cell>
          <cell r="AJ2726" t="str">
            <v>N</v>
          </cell>
        </row>
        <row r="2727">
          <cell r="A2727" t="str">
            <v>26-10-c</v>
          </cell>
          <cell r="B2727" t="str">
            <v>Washing of Table Cloth / Napkins / Dusters etc</v>
          </cell>
          <cell r="C2727" t="str">
            <v>Each</v>
          </cell>
          <cell r="D2727" t="str">
            <v>18.65</v>
          </cell>
          <cell r="E2727" t="str">
            <v>18.65</v>
          </cell>
          <cell r="F2727" t="str">
            <v>Each</v>
          </cell>
          <cell r="G2727" t="str">
            <v>18.65</v>
          </cell>
          <cell r="H2727">
            <v>18.649999999999999</v>
          </cell>
          <cell r="I2727">
            <v>0</v>
          </cell>
          <cell r="J2727">
            <v>0</v>
          </cell>
          <cell r="K2727">
            <v>0</v>
          </cell>
          <cell r="L2727">
            <v>0</v>
          </cell>
          <cell r="M2727">
            <v>0</v>
          </cell>
          <cell r="N2727">
            <v>0</v>
          </cell>
          <cell r="O2727">
            <v>0</v>
          </cell>
          <cell r="P2727">
            <v>0</v>
          </cell>
          <cell r="Q2727">
            <v>0</v>
          </cell>
          <cell r="R2727">
            <v>0</v>
          </cell>
          <cell r="S2727">
            <v>0</v>
          </cell>
          <cell r="T2727">
            <v>0</v>
          </cell>
          <cell r="U2727">
            <v>0</v>
          </cell>
          <cell r="V2727">
            <v>0</v>
          </cell>
          <cell r="W2727">
            <v>0</v>
          </cell>
          <cell r="X2727">
            <v>0</v>
          </cell>
          <cell r="Y2727">
            <v>0</v>
          </cell>
          <cell r="Z2727">
            <v>0</v>
          </cell>
          <cell r="AA2727">
            <v>0</v>
          </cell>
          <cell r="AB2727">
            <v>0</v>
          </cell>
          <cell r="AC2727">
            <v>0</v>
          </cell>
          <cell r="AD2727">
            <v>0</v>
          </cell>
          <cell r="AE2727">
            <v>0</v>
          </cell>
          <cell r="AF2727">
            <v>0</v>
          </cell>
          <cell r="AG2727">
            <v>0</v>
          </cell>
          <cell r="AH2727">
            <v>0</v>
          </cell>
          <cell r="AI2727">
            <v>0</v>
          </cell>
          <cell r="AJ2727" t="str">
            <v>N</v>
          </cell>
        </row>
        <row r="2728">
          <cell r="A2728" t="str">
            <v>26-11-a</v>
          </cell>
          <cell r="B2728" t="str">
            <v>Recaning of chairs/stools : With plastic cane.</v>
          </cell>
          <cell r="C2728" t="str">
            <v>kg</v>
          </cell>
          <cell r="D2728" t="str">
            <v>124.00</v>
          </cell>
          <cell r="E2728" t="str">
            <v>408.35</v>
          </cell>
          <cell r="F2728" t="str">
            <v>kg</v>
          </cell>
          <cell r="G2728" t="str">
            <v>124.00</v>
          </cell>
          <cell r="H2728">
            <v>408.35</v>
          </cell>
          <cell r="I2728">
            <v>0</v>
          </cell>
          <cell r="J2728">
            <v>0</v>
          </cell>
          <cell r="K2728">
            <v>0</v>
          </cell>
          <cell r="L2728">
            <v>0</v>
          </cell>
          <cell r="M2728">
            <v>0</v>
          </cell>
          <cell r="N2728">
            <v>0</v>
          </cell>
          <cell r="O2728">
            <v>0</v>
          </cell>
          <cell r="P2728">
            <v>0</v>
          </cell>
          <cell r="Q2728">
            <v>0</v>
          </cell>
          <cell r="R2728">
            <v>0</v>
          </cell>
          <cell r="S2728">
            <v>0</v>
          </cell>
          <cell r="T2728">
            <v>0</v>
          </cell>
          <cell r="U2728">
            <v>0</v>
          </cell>
          <cell r="V2728">
            <v>0</v>
          </cell>
          <cell r="W2728">
            <v>0</v>
          </cell>
          <cell r="X2728">
            <v>0</v>
          </cell>
          <cell r="Y2728">
            <v>0</v>
          </cell>
          <cell r="Z2728">
            <v>0</v>
          </cell>
          <cell r="AA2728">
            <v>0</v>
          </cell>
          <cell r="AB2728">
            <v>0</v>
          </cell>
          <cell r="AC2728">
            <v>0</v>
          </cell>
          <cell r="AD2728">
            <v>0</v>
          </cell>
          <cell r="AE2728">
            <v>0</v>
          </cell>
          <cell r="AF2728">
            <v>0</v>
          </cell>
          <cell r="AG2728">
            <v>0</v>
          </cell>
          <cell r="AH2728">
            <v>0</v>
          </cell>
          <cell r="AI2728">
            <v>0</v>
          </cell>
          <cell r="AJ2728" t="str">
            <v>N</v>
          </cell>
        </row>
        <row r="2729">
          <cell r="A2729" t="str">
            <v>26-11-b</v>
          </cell>
          <cell r="B2729" t="str">
            <v>Recaning of chairs/stools : With willow cane.</v>
          </cell>
          <cell r="C2729" t="str">
            <v>kg</v>
          </cell>
          <cell r="D2729" t="str">
            <v>173.60</v>
          </cell>
          <cell r="E2729" t="str">
            <v>897.18</v>
          </cell>
          <cell r="F2729" t="str">
            <v>kg</v>
          </cell>
          <cell r="G2729" t="str">
            <v>173.60</v>
          </cell>
          <cell r="H2729">
            <v>897.18</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cell r="AF2729">
            <v>0</v>
          </cell>
          <cell r="AG2729">
            <v>0</v>
          </cell>
          <cell r="AH2729">
            <v>0</v>
          </cell>
          <cell r="AI2729">
            <v>0</v>
          </cell>
          <cell r="AJ2729" t="str">
            <v>N</v>
          </cell>
        </row>
        <row r="2730">
          <cell r="A2730" t="str">
            <v>26-12</v>
          </cell>
          <cell r="B2730" t="str">
            <v>Sweeping chimneys</v>
          </cell>
          <cell r="C2730" t="str">
            <v>Each</v>
          </cell>
          <cell r="D2730" t="str">
            <v>108.50</v>
          </cell>
          <cell r="E2730" t="str">
            <v>179.94</v>
          </cell>
          <cell r="F2730" t="str">
            <v>Each</v>
          </cell>
          <cell r="G2730" t="str">
            <v>108.50</v>
          </cell>
          <cell r="H2730">
            <v>179.94</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cell r="AF2730">
            <v>0</v>
          </cell>
          <cell r="AG2730">
            <v>0</v>
          </cell>
          <cell r="AH2730">
            <v>0</v>
          </cell>
          <cell r="AI2730">
            <v>0</v>
          </cell>
          <cell r="AJ2730" t="str">
            <v>N</v>
          </cell>
        </row>
        <row r="2731">
          <cell r="A2731" t="str">
            <v>26-13</v>
          </cell>
          <cell r="B2731" t="str">
            <v>Cleaning of water tanks upto 400 gallons capacity</v>
          </cell>
          <cell r="C2731" t="str">
            <v>Each</v>
          </cell>
          <cell r="D2731" t="str">
            <v>109.37</v>
          </cell>
          <cell r="E2731" t="str">
            <v>109.37</v>
          </cell>
          <cell r="F2731" t="str">
            <v>Each</v>
          </cell>
          <cell r="G2731" t="str">
            <v>109.37</v>
          </cell>
          <cell r="H2731">
            <v>109.37</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cell r="AF2731">
            <v>0</v>
          </cell>
          <cell r="AG2731">
            <v>0</v>
          </cell>
          <cell r="AH2731">
            <v>0</v>
          </cell>
          <cell r="AI2731">
            <v>0</v>
          </cell>
          <cell r="AJ2731" t="str">
            <v>N</v>
          </cell>
        </row>
        <row r="2732">
          <cell r="A2732" t="str">
            <v>26-14</v>
          </cell>
          <cell r="B2732" t="str">
            <v>Supplying manure</v>
          </cell>
          <cell r="C2732" t="str">
            <v>Cart load</v>
          </cell>
          <cell r="D2732" t="str">
            <v>173.60</v>
          </cell>
          <cell r="E2732" t="str">
            <v>35,084.66</v>
          </cell>
          <cell r="F2732" t="str">
            <v>Cart load</v>
          </cell>
          <cell r="G2732" t="str">
            <v>173.60</v>
          </cell>
          <cell r="H2732">
            <v>35084.660000000003</v>
          </cell>
          <cell r="I2732">
            <v>0</v>
          </cell>
          <cell r="J2732">
            <v>0</v>
          </cell>
          <cell r="K2732">
            <v>0</v>
          </cell>
          <cell r="L2732">
            <v>0</v>
          </cell>
          <cell r="M2732">
            <v>0</v>
          </cell>
          <cell r="N2732">
            <v>0</v>
          </cell>
          <cell r="O2732">
            <v>0</v>
          </cell>
          <cell r="P2732">
            <v>0</v>
          </cell>
          <cell r="Q2732">
            <v>0</v>
          </cell>
          <cell r="R2732">
            <v>0</v>
          </cell>
          <cell r="S2732">
            <v>0</v>
          </cell>
          <cell r="T2732">
            <v>0</v>
          </cell>
          <cell r="U2732">
            <v>0</v>
          </cell>
          <cell r="V2732">
            <v>0</v>
          </cell>
          <cell r="W2732">
            <v>0</v>
          </cell>
          <cell r="X2732">
            <v>0</v>
          </cell>
          <cell r="Y2732">
            <v>0</v>
          </cell>
          <cell r="Z2732">
            <v>0</v>
          </cell>
          <cell r="AA2732">
            <v>0</v>
          </cell>
          <cell r="AB2732">
            <v>0</v>
          </cell>
          <cell r="AC2732">
            <v>0</v>
          </cell>
          <cell r="AD2732">
            <v>0</v>
          </cell>
          <cell r="AE2732">
            <v>0</v>
          </cell>
          <cell r="AF2732">
            <v>0</v>
          </cell>
          <cell r="AG2732">
            <v>0</v>
          </cell>
          <cell r="AH2732">
            <v>0</v>
          </cell>
          <cell r="AI2732">
            <v>0</v>
          </cell>
          <cell r="AJ2732" t="str">
            <v>N</v>
          </cell>
        </row>
        <row r="2733">
          <cell r="A2733" t="str">
            <v>26-15</v>
          </cell>
          <cell r="B2733" t="str">
            <v>Spraying anti-termite liquid mixed with water in the ratioof 1:40</v>
          </cell>
          <cell r="C2733" t="str">
            <v>100 Sft/spr</v>
          </cell>
          <cell r="D2733" t="str">
            <v>12.40</v>
          </cell>
          <cell r="E2733" t="str">
            <v>109.13</v>
          </cell>
          <cell r="F2733" t="str">
            <v>m2</v>
          </cell>
          <cell r="G2733" t="str">
            <v>1.33</v>
          </cell>
          <cell r="H2733">
            <v>11.74</v>
          </cell>
          <cell r="I2733">
            <v>0</v>
          </cell>
          <cell r="J2733">
            <v>0</v>
          </cell>
          <cell r="K2733">
            <v>0</v>
          </cell>
          <cell r="L2733">
            <v>0</v>
          </cell>
          <cell r="M2733">
            <v>0</v>
          </cell>
          <cell r="N2733">
            <v>0</v>
          </cell>
          <cell r="O2733">
            <v>0</v>
          </cell>
          <cell r="P2733">
            <v>0</v>
          </cell>
          <cell r="Q2733">
            <v>0</v>
          </cell>
          <cell r="R2733">
            <v>0</v>
          </cell>
          <cell r="S2733">
            <v>0</v>
          </cell>
          <cell r="T2733">
            <v>0</v>
          </cell>
          <cell r="U2733">
            <v>0</v>
          </cell>
          <cell r="V2733">
            <v>0</v>
          </cell>
          <cell r="W2733">
            <v>0</v>
          </cell>
          <cell r="X2733">
            <v>0</v>
          </cell>
          <cell r="Y2733">
            <v>0</v>
          </cell>
          <cell r="Z2733">
            <v>0</v>
          </cell>
          <cell r="AA2733">
            <v>0</v>
          </cell>
          <cell r="AB2733">
            <v>0</v>
          </cell>
          <cell r="AC2733">
            <v>0</v>
          </cell>
          <cell r="AD2733">
            <v>0</v>
          </cell>
          <cell r="AE2733">
            <v>0</v>
          </cell>
          <cell r="AF2733">
            <v>0</v>
          </cell>
          <cell r="AG2733">
            <v>0</v>
          </cell>
          <cell r="AH2733">
            <v>0</v>
          </cell>
          <cell r="AI2733">
            <v>0</v>
          </cell>
          <cell r="AJ2733" t="str">
            <v>N</v>
          </cell>
        </row>
        <row r="2734">
          <cell r="A2734" t="str">
            <v>26-16-a</v>
          </cell>
          <cell r="B2734" t="str">
            <v>Providing and Fixing barbed wire fencing with 4 horizontal&amp; 2 cross wires : Without PCC base</v>
          </cell>
          <cell r="C2734" t="str">
            <v>Rft</v>
          </cell>
          <cell r="D2734" t="str">
            <v>6.86</v>
          </cell>
          <cell r="E2734" t="str">
            <v>169.11</v>
          </cell>
          <cell r="F2734" t="str">
            <v>m</v>
          </cell>
          <cell r="G2734" t="str">
            <v>22.50</v>
          </cell>
          <cell r="H2734">
            <v>554.83000000000004</v>
          </cell>
          <cell r="I2734">
            <v>0</v>
          </cell>
          <cell r="J2734">
            <v>0</v>
          </cell>
          <cell r="K2734">
            <v>0</v>
          </cell>
          <cell r="L2734">
            <v>0</v>
          </cell>
          <cell r="M2734">
            <v>0</v>
          </cell>
          <cell r="N2734">
            <v>0</v>
          </cell>
          <cell r="O2734">
            <v>0</v>
          </cell>
          <cell r="P2734">
            <v>0</v>
          </cell>
          <cell r="Q2734">
            <v>0</v>
          </cell>
          <cell r="R2734">
            <v>0</v>
          </cell>
          <cell r="S2734">
            <v>3.0000000000000001E-3</v>
          </cell>
          <cell r="T2734" t="str">
            <v>Kg</v>
          </cell>
          <cell r="U2734">
            <v>0.01</v>
          </cell>
          <cell r="V2734" t="str">
            <v>Kg</v>
          </cell>
          <cell r="W2734">
            <v>0</v>
          </cell>
          <cell r="X2734">
            <v>0</v>
          </cell>
          <cell r="Y2734">
            <v>0</v>
          </cell>
          <cell r="Z2734">
            <v>0</v>
          </cell>
          <cell r="AA2734">
            <v>0</v>
          </cell>
          <cell r="AB2734">
            <v>0</v>
          </cell>
          <cell r="AC2734">
            <v>0</v>
          </cell>
          <cell r="AD2734">
            <v>0</v>
          </cell>
          <cell r="AE2734">
            <v>0</v>
          </cell>
          <cell r="AF2734">
            <v>0</v>
          </cell>
          <cell r="AG2734">
            <v>0</v>
          </cell>
          <cell r="AH2734">
            <v>0</v>
          </cell>
          <cell r="AI2734">
            <v>1.3000000000000001E-2</v>
          </cell>
          <cell r="AJ2734" t="str">
            <v>Y</v>
          </cell>
        </row>
        <row r="2735">
          <cell r="A2735" t="str">
            <v>26-16-b</v>
          </cell>
          <cell r="B2735" t="str">
            <v>Providing and Fixing barbed wire fencing with 4 horizontal&amp; 2 cross wires : With PCC 1:4:8 base 12"x12"x21"</v>
          </cell>
          <cell r="C2735" t="str">
            <v>Rft</v>
          </cell>
          <cell r="D2735" t="str">
            <v>6.86</v>
          </cell>
          <cell r="E2735" t="str">
            <v>174.06</v>
          </cell>
          <cell r="F2735" t="str">
            <v>m</v>
          </cell>
          <cell r="G2735" t="str">
            <v>22.50</v>
          </cell>
          <cell r="H2735">
            <v>571.07000000000005</v>
          </cell>
          <cell r="I2735">
            <v>0</v>
          </cell>
          <cell r="J2735">
            <v>0</v>
          </cell>
          <cell r="K2735">
            <v>1.0999999999999999E-2</v>
          </cell>
          <cell r="L2735" t="str">
            <v>Bags</v>
          </cell>
          <cell r="M2735">
            <v>3.5999999999999997E-2</v>
          </cell>
          <cell r="N2735" t="str">
            <v>Bags</v>
          </cell>
          <cell r="O2735">
            <v>0</v>
          </cell>
          <cell r="P2735">
            <v>0</v>
          </cell>
          <cell r="Q2735">
            <v>0</v>
          </cell>
          <cell r="R2735">
            <v>0</v>
          </cell>
          <cell r="S2735">
            <v>3.0000000000000001E-3</v>
          </cell>
          <cell r="T2735" t="str">
            <v>Kg</v>
          </cell>
          <cell r="U2735">
            <v>0.01</v>
          </cell>
          <cell r="V2735" t="str">
            <v>Kg</v>
          </cell>
          <cell r="W2735">
            <v>0</v>
          </cell>
          <cell r="X2735">
            <v>0</v>
          </cell>
          <cell r="Y2735">
            <v>0</v>
          </cell>
          <cell r="Z2735">
            <v>0</v>
          </cell>
          <cell r="AA2735">
            <v>0</v>
          </cell>
          <cell r="AB2735">
            <v>0</v>
          </cell>
          <cell r="AC2735">
            <v>0</v>
          </cell>
          <cell r="AD2735">
            <v>0</v>
          </cell>
          <cell r="AE2735">
            <v>0</v>
          </cell>
          <cell r="AF2735">
            <v>0</v>
          </cell>
          <cell r="AG2735">
            <v>0</v>
          </cell>
          <cell r="AH2735">
            <v>0</v>
          </cell>
          <cell r="AI2735">
            <v>6.0000000000000005E-2</v>
          </cell>
          <cell r="AJ2735" t="str">
            <v>Y</v>
          </cell>
        </row>
        <row r="2736">
          <cell r="A2736" t="str">
            <v>26-17</v>
          </cell>
          <cell r="B2736" t="str">
            <v>Making notice board 1/2" thick of c/s mortar 1:3 with2"x1/2" beading</v>
          </cell>
          <cell r="C2736" t="str">
            <v>100 Sft</v>
          </cell>
          <cell r="D2736" t="str">
            <v>7,255.21</v>
          </cell>
          <cell r="E2736" t="str">
            <v>8,059.38</v>
          </cell>
          <cell r="F2736" t="str">
            <v>m2</v>
          </cell>
          <cell r="G2736" t="str">
            <v>780.66</v>
          </cell>
          <cell r="H2736">
            <v>867.19</v>
          </cell>
          <cell r="I2736">
            <v>0</v>
          </cell>
          <cell r="J2736">
            <v>0</v>
          </cell>
          <cell r="K2736">
            <v>1.1000000000000001</v>
          </cell>
          <cell r="L2736" t="str">
            <v>Bags</v>
          </cell>
          <cell r="M2736">
            <v>0.11799999999999999</v>
          </cell>
          <cell r="N2736" t="str">
            <v>Bags</v>
          </cell>
          <cell r="O2736">
            <v>0</v>
          </cell>
          <cell r="P2736">
            <v>0</v>
          </cell>
          <cell r="Q2736">
            <v>0</v>
          </cell>
          <cell r="R2736">
            <v>0</v>
          </cell>
          <cell r="S2736">
            <v>0</v>
          </cell>
          <cell r="T2736">
            <v>0</v>
          </cell>
          <cell r="U2736">
            <v>0</v>
          </cell>
          <cell r="V2736">
            <v>0</v>
          </cell>
          <cell r="W2736">
            <v>0</v>
          </cell>
          <cell r="X2736">
            <v>0</v>
          </cell>
          <cell r="Y2736">
            <v>0</v>
          </cell>
          <cell r="Z2736">
            <v>0</v>
          </cell>
          <cell r="AA2736">
            <v>0</v>
          </cell>
          <cell r="AB2736">
            <v>0</v>
          </cell>
          <cell r="AC2736">
            <v>0</v>
          </cell>
          <cell r="AD2736">
            <v>0</v>
          </cell>
          <cell r="AE2736">
            <v>0</v>
          </cell>
          <cell r="AF2736">
            <v>0</v>
          </cell>
          <cell r="AG2736">
            <v>0</v>
          </cell>
          <cell r="AH2736">
            <v>0</v>
          </cell>
          <cell r="AI2736">
            <v>1.218</v>
          </cell>
          <cell r="AJ2736" t="str">
            <v>Y</v>
          </cell>
        </row>
        <row r="2737">
          <cell r="A2737" t="str">
            <v>26-18</v>
          </cell>
          <cell r="B2737" t="str">
            <v>Binding office books/registers.</v>
          </cell>
          <cell r="C2737" t="str">
            <v>Each</v>
          </cell>
          <cell r="D2737" t="str">
            <v>24.80</v>
          </cell>
          <cell r="E2737" t="str">
            <v>97.40</v>
          </cell>
          <cell r="F2737" t="str">
            <v>Each</v>
          </cell>
          <cell r="G2737" t="str">
            <v>24.80</v>
          </cell>
          <cell r="H2737">
            <v>97.4</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cell r="AF2737">
            <v>0</v>
          </cell>
          <cell r="AG2737">
            <v>0</v>
          </cell>
          <cell r="AH2737">
            <v>0</v>
          </cell>
          <cell r="AI2737">
            <v>0</v>
          </cell>
          <cell r="AJ2737" t="str">
            <v>N</v>
          </cell>
        </row>
        <row r="2738">
          <cell r="A2738" t="str">
            <v>26-19</v>
          </cell>
          <cell r="B2738" t="str">
            <v>Cutting of Pipes upto 2" Dia</v>
          </cell>
          <cell r="C2738" t="str">
            <v>Per Cut</v>
          </cell>
          <cell r="D2738" t="str">
            <v>81.84</v>
          </cell>
          <cell r="E2738" t="str">
            <v>81.84</v>
          </cell>
          <cell r="F2738" t="str">
            <v>Per Cut</v>
          </cell>
          <cell r="G2738" t="str">
            <v>81.84</v>
          </cell>
          <cell r="H2738">
            <v>81.84</v>
          </cell>
          <cell r="I2738">
            <v>0</v>
          </cell>
          <cell r="J2738">
            <v>0</v>
          </cell>
          <cell r="K2738">
            <v>0</v>
          </cell>
          <cell r="L2738">
            <v>0</v>
          </cell>
          <cell r="M2738">
            <v>0</v>
          </cell>
          <cell r="N2738">
            <v>0</v>
          </cell>
          <cell r="O2738">
            <v>0</v>
          </cell>
          <cell r="P2738">
            <v>0</v>
          </cell>
          <cell r="Q2738">
            <v>0</v>
          </cell>
          <cell r="R2738">
            <v>0</v>
          </cell>
          <cell r="S2738">
            <v>0</v>
          </cell>
          <cell r="T2738">
            <v>0</v>
          </cell>
          <cell r="U2738">
            <v>0</v>
          </cell>
          <cell r="V2738">
            <v>0</v>
          </cell>
          <cell r="W2738">
            <v>0</v>
          </cell>
          <cell r="X2738">
            <v>0</v>
          </cell>
          <cell r="Y2738">
            <v>0</v>
          </cell>
          <cell r="Z2738">
            <v>0</v>
          </cell>
          <cell r="AA2738">
            <v>0</v>
          </cell>
          <cell r="AB2738">
            <v>0</v>
          </cell>
          <cell r="AC2738">
            <v>0</v>
          </cell>
          <cell r="AD2738">
            <v>0</v>
          </cell>
          <cell r="AE2738">
            <v>0</v>
          </cell>
          <cell r="AF2738">
            <v>0</v>
          </cell>
          <cell r="AG2738">
            <v>0</v>
          </cell>
          <cell r="AH2738">
            <v>0</v>
          </cell>
          <cell r="AI2738">
            <v>0</v>
          </cell>
          <cell r="AJ2738" t="str">
            <v>N</v>
          </cell>
        </row>
        <row r="2739">
          <cell r="A2739" t="str">
            <v>26-20</v>
          </cell>
          <cell r="B2739" t="str">
            <v>Cutting of Pipes above 2" Dia upto 4" dia</v>
          </cell>
          <cell r="C2739" t="str">
            <v>Per Cut</v>
          </cell>
          <cell r="D2739" t="str">
            <v>148.80</v>
          </cell>
          <cell r="E2739" t="str">
            <v>148.80</v>
          </cell>
          <cell r="F2739" t="str">
            <v>Per Cut</v>
          </cell>
          <cell r="G2739" t="str">
            <v>148.80</v>
          </cell>
          <cell r="H2739">
            <v>148.80000000000001</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cell r="AF2739">
            <v>0</v>
          </cell>
          <cell r="AG2739">
            <v>0</v>
          </cell>
          <cell r="AH2739">
            <v>0</v>
          </cell>
          <cell r="AI2739">
            <v>0</v>
          </cell>
          <cell r="AJ2739" t="str">
            <v>N</v>
          </cell>
        </row>
        <row r="2740">
          <cell r="K2740">
            <v>489</v>
          </cell>
          <cell r="M2740">
            <v>489</v>
          </cell>
          <cell r="O2740">
            <v>181</v>
          </cell>
          <cell r="Q2740">
            <v>181</v>
          </cell>
          <cell r="S2740">
            <v>74</v>
          </cell>
          <cell r="U2740">
            <v>74</v>
          </cell>
          <cell r="W2740">
            <v>7</v>
          </cell>
          <cell r="Y2740">
            <v>7</v>
          </cell>
          <cell r="AA2740">
            <v>2</v>
          </cell>
          <cell r="AC2740">
            <v>2</v>
          </cell>
          <cell r="AE2740">
            <v>78</v>
          </cell>
          <cell r="AG2740">
            <v>78</v>
          </cell>
          <cell r="AI2740" t="str">
            <v>Y</v>
          </cell>
          <cell r="AJ2740">
            <v>608</v>
          </cell>
        </row>
        <row r="2741">
          <cell r="AI2741" t="str">
            <v>N</v>
          </cell>
          <cell r="AJ2741">
            <v>2126</v>
          </cell>
        </row>
        <row r="2742">
          <cell r="AI2742" t="str">
            <v>Total</v>
          </cell>
          <cell r="AJ2742">
            <v>2734</v>
          </cell>
        </row>
      </sheetData>
      <sheetData sheetId="15"/>
      <sheetData sheetId="16"/>
      <sheetData sheetId="17"/>
      <sheetData sheetId="18"/>
      <sheetData sheetId="19"/>
      <sheetData sheetId="20"/>
      <sheetData sheetId="2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1000000"/>
      <sheetName val="AAAAAAA"/>
      <sheetName val="bajri"/>
      <sheetName val="History_"/>
      <sheetName val="PC_I _3_"/>
      <sheetName val="bargy"/>
      <sheetName val="BC"/>
      <sheetName val="SBase"/>
      <sheetName val="Bricks"/>
      <sheetName val="Dis_Lab"/>
      <sheetName val="Bitumen"/>
      <sheetName val="steel"/>
      <sheetName val="cement"/>
      <sheetName val="SUM"/>
      <sheetName val="Frunt"/>
      <sheetName val="Face"/>
      <sheetName val="G_COMP"/>
      <sheetName val="Comp"/>
      <sheetName val="G_Abst"/>
      <sheetName val="Abst a"/>
      <sheetName val="Abst b"/>
      <sheetName val="Qty"/>
      <sheetName val="Qty_2_"/>
      <sheetName val="Analysis"/>
      <sheetName val="85% earth work"/>
      <sheetName val="Sheet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LECT"/>
      <sheetName val="List"/>
      <sheetName val="RA"/>
      <sheetName val="Inputs"/>
      <sheetName val="Summary"/>
      <sheetName val="Boqs"/>
      <sheetName val="Bill No 2"/>
      <sheetName val="Ratelist"/>
      <sheetName val="Leiah"/>
      <sheetName val="Girder 13.15 "/>
      <sheetName val="Phy Qty unit"/>
      <sheetName val="Exp-Joint"/>
      <sheetName val="Densities"/>
      <sheetName val="Gard Rail"/>
      <sheetName val="Fix Joint"/>
      <sheetName val="Rate Sheet"/>
      <sheetName val="Conversion"/>
      <sheetName val="Convertion"/>
      <sheetName val="Concrete as per NHA"/>
      <sheetName val="Cement Con Req"/>
      <sheetName val="Index"/>
      <sheetName val="piles"/>
      <sheetName val="Girder34.5"/>
      <sheetName val="Girder 13.15"/>
      <sheetName val="Girder30"/>
      <sheetName val="Restoration Rain Cut"/>
      <sheetName val="Gantry Sing"/>
      <sheetName val="Jersey Barier-1"/>
      <sheetName val="Jersey Barier"/>
      <sheetName val="Chevron"/>
      <sheetName val="Guard End Pice"/>
      <sheetName val="Plaster "/>
      <sheetName val="RA (9)"/>
      <sheetName val="RA (2)"/>
      <sheetName val="RA (10)"/>
      <sheetName val="Sheet1"/>
      <sheetName val="Sheet3"/>
      <sheetName val="Sheet3 (2)"/>
      <sheetName val="Rate Analysis"/>
      <sheetName val="Manpower"/>
      <sheetName val="Equipment"/>
      <sheetName val="Material"/>
      <sheetName val="Bkup_Mnpwr"/>
      <sheetName val="Bkup_Eqpt"/>
      <sheetName val="Base Rates"/>
      <sheetName val="Bkup_Matrl"/>
      <sheetName val="NHA_CSRs"/>
      <sheetName val="RA_DB (2)"/>
      <sheetName val="RA_DB"/>
      <sheetName val="Lists"/>
      <sheetName val="Carriage"/>
      <sheetName val="MES-Clac"/>
      <sheetName val="MES"/>
      <sheetName val="Sheet2"/>
      <sheetName val="Selected Material Densities"/>
      <sheetName val="Water"/>
      <sheetName val="Steel"/>
      <sheetName val="Concret"/>
      <sheetName val="Right Triangle"/>
      <sheetName val="POL-SUM"/>
      <sheetName val="MAT_ANALYSIS"/>
      <sheetName val="Dist"/>
      <sheetName val="Titel"/>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LECT"/>
      <sheetName val="List"/>
      <sheetName val="RA"/>
      <sheetName val="Inputs"/>
      <sheetName val="Summary"/>
      <sheetName val="Boqs"/>
      <sheetName val="Bill No 2"/>
      <sheetName val="Ratelist"/>
      <sheetName val="Leiah"/>
      <sheetName val="Girder 13.15 "/>
      <sheetName val="Phy Qty unit"/>
      <sheetName val="Exp-Joint"/>
      <sheetName val="Densities"/>
      <sheetName val="Gard Rail"/>
      <sheetName val="Fix Joint"/>
      <sheetName val="Rate Sheet"/>
      <sheetName val="Conversion"/>
      <sheetName val="Convertion"/>
      <sheetName val="Concrete as per NHA"/>
      <sheetName val="Cement Con Req"/>
      <sheetName val="Index"/>
      <sheetName val="piles"/>
      <sheetName val="Girder34.5"/>
      <sheetName val="Girder 13.15"/>
      <sheetName val="Girder30"/>
      <sheetName val="Restoration Rain Cut"/>
      <sheetName val="Gantry Sing"/>
      <sheetName val="Jersey Barier-1"/>
      <sheetName val="Jersey Barier"/>
      <sheetName val="Chevron"/>
      <sheetName val="Guard End Pice"/>
      <sheetName val="Plaster "/>
      <sheetName val="RA (9)"/>
      <sheetName val="RA (2)"/>
      <sheetName val="RA (10)"/>
      <sheetName val="Sheet1"/>
      <sheetName val="Sheet3"/>
      <sheetName val="Sheet3 (2)"/>
      <sheetName val="Rate Analysis"/>
      <sheetName val="Manpower"/>
      <sheetName val="Equipment"/>
      <sheetName val="Material"/>
      <sheetName val="Bkup_Mnpwr"/>
      <sheetName val="Bkup_Eqpt"/>
      <sheetName val="Base Rates"/>
      <sheetName val="Bkup_Matrl"/>
      <sheetName val="NHA_CSRs"/>
      <sheetName val="RA_DB (2)"/>
      <sheetName val="RA_DB"/>
      <sheetName val="Lists"/>
      <sheetName val="Carriage"/>
      <sheetName val="MES-Clac"/>
      <sheetName val="MES"/>
      <sheetName val="Sheet2"/>
      <sheetName val="Selected Material Densities"/>
      <sheetName val="Water"/>
      <sheetName val="Steel"/>
      <sheetName val="Concret"/>
      <sheetName val="Right Triangle"/>
      <sheetName val="OH-SUM"/>
      <sheetName val="BOQ"/>
      <sheetName val="EST-PROGRESS PAYMENT"/>
      <sheetName val="BOQ2"/>
      <sheetName val="BOQs Compr"/>
      <sheetName val="CON_M_FL"/>
      <sheetName val="Staff Phone Numbers"/>
      <sheetName val="Merriage Sentence"/>
      <sheetName val="SILICATE"/>
      <sheetName val="Bitumen"/>
      <sheetName val="bargy"/>
      <sheetName val="Data"/>
      <sheetName val="db"/>
      <sheetName val="Matdb"/>
      <sheetName val="MP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t"/>
      <sheetName val="Sheet4"/>
      <sheetName val="Data"/>
      <sheetName val="db"/>
      <sheetName val="SUMMARY"/>
      <sheetName val="Matdb"/>
      <sheetName val="MPdb"/>
      <sheetName val="Building"/>
      <sheetName val="CIVIL 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 1"/>
      <sheetName val="sorted"/>
      <sheetName val="FWBS1100"/>
      <sheetName val="FWBS1200"/>
      <sheetName val="FWBS1300"/>
      <sheetName val="FWBS1500"/>
      <sheetName val="FWBS1600"/>
      <sheetName val="FWBS1700"/>
      <sheetName val="FWBS1800"/>
      <sheetName val="FWBS2000"/>
      <sheetName val="FWBS6000"/>
      <sheetName val="FWBSB000"/>
      <sheetName val="FWBS32.33"/>
      <sheetName val="FWBS8000"/>
      <sheetName val="TABLE 3"/>
      <sheetName val="FWBS2900"/>
      <sheetName val="FWBS1400"/>
      <sheetName val="BOQs"/>
      <sheetName val="Abstract"/>
      <sheetName val="type ahead combo"/>
      <sheetName val="BOQ"/>
      <sheetName val="Wordsdata"/>
      <sheetName val="item"/>
      <sheetName val="BOQ2"/>
      <sheetName val="concrete"/>
      <sheetName val="M-480"/>
      <sheetName val="M-519"/>
      <sheetName val="Sheet1 (2)"/>
      <sheetName val="21"/>
      <sheetName val="5"/>
      <sheetName val="Constants"/>
      <sheetName val="CALENDAR ANNUAL"/>
      <sheetName val="csr"/>
      <sheetName val="SCHEDULE"/>
      <sheetName val="PH NOS."/>
      <sheetName val="gen"/>
      <sheetName val="inWords"/>
      <sheetName val="ELM"/>
      <sheetName val="CSR Regions"/>
      <sheetName val="transf"/>
      <sheetName val="Building"/>
    </sheetNames>
    <sheetDataSet>
      <sheetData sheetId="0" refreshError="1"/>
      <sheetData sheetId="1" refreshError="1"/>
      <sheetData sheetId="2">
        <row r="27">
          <cell r="P27">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LIST"/>
      <sheetName val="Dist"/>
      <sheetName val="POL-SUM"/>
      <sheetName val="MAT_ANALYSIS"/>
      <sheetName val="ELM"/>
      <sheetName val="CSR Regions"/>
      <sheetName val="transf"/>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BOQ"/>
      <sheetName val="BOQ"/>
      <sheetName val="Summary"/>
      <sheetName val="Compr"/>
      <sheetName val="rATE LIST"/>
      <sheetName val="Summary BOQ (blank)"/>
      <sheetName val="BOQ (blank)"/>
      <sheetName val="Work Schedule"/>
      <sheetName val="Payment Schedule 2"/>
      <sheetName val="12CGOU"/>
      <sheetName val="Sheet1"/>
    </sheetNames>
    <sheetDataSet>
      <sheetData sheetId="0"/>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RE"/>
      <sheetName val="summary"/>
      <sheetName val="BOQ summ"/>
      <sheetName val="Sheet2"/>
      <sheetName val="add1- 2"/>
      <sheetName val="add1 sum"/>
      <sheetName val="ad rd3"/>
      <sheetName val="add3 summ"/>
      <sheetName val="BOQ"/>
      <sheetName val="sevice addi"/>
      <sheetName val="service add sum"/>
      <sheetName val="ETC relocation "/>
      <sheetName val="Titel"/>
      <sheetName val="POL-SUM"/>
      <sheetName val="MAT_ANALYSIS"/>
      <sheetName val="12CGOU"/>
      <sheetName val="db"/>
      <sheetName val="Material"/>
      <sheetName val="300"/>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 val="12CGOU"/>
      <sheetName val="85% earth work"/>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el"/>
      <sheetName val="Keyfigures"/>
      <sheetName val="Check"/>
      <sheetName val="OI"/>
      <sheetName val="Sales"/>
      <sheetName val="Receivables"/>
      <sheetName val="Fin_stat_cum"/>
      <sheetName val="Fin_Stat_mon"/>
      <sheetName val="Cash_Flow"/>
      <sheetName val="Segments"/>
      <sheetName val="Investments"/>
      <sheetName val="Forecast"/>
      <sheetName val="Inventory"/>
      <sheetName val="Vivendi"/>
      <sheetName val="Comments"/>
      <sheetName val="Customer_Country"/>
      <sheetName val="Modul1"/>
      <sheetName val="Sheet1"/>
      <sheetName val="B.O.Q"/>
      <sheetName val="Civil BOQ 1A"/>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as.She. 08  Marla"/>
      <sheetName val="Lab.Rate"/>
      <sheetName val="B.O.Q"/>
      <sheetName val="Services"/>
      <sheetName val="Matl Sum"/>
      <sheetName val="Public Health"/>
      <sheetName val="ELECTRIC"/>
      <sheetName val="Cost summ CM"/>
      <sheetName val="BBS o8 Marla"/>
      <sheetName val="M.Shee.Ext."/>
      <sheetName val="Ext.Boq"/>
      <sheetName val="Mat Sum ExT"/>
      <sheetName val="Cost summ CE"/>
      <sheetName val="External boq  (2)"/>
      <sheetName val="MATave I&amp;II MODEL"/>
    </sheetNames>
    <sheetDataSet>
      <sheetData sheetId="0"/>
      <sheetData sheetId="1"/>
      <sheetData sheetId="2">
        <row r="5">
          <cell r="B5" t="str">
            <v xml:space="preserve">D E S C R I P T I O N </v>
          </cell>
        </row>
        <row r="8">
          <cell r="B8" t="str">
            <v>Excavate  and  Earth  Work.</v>
          </cell>
        </row>
        <row r="9">
          <cell r="B9" t="str">
            <v>Excavation</v>
          </cell>
        </row>
        <row r="10">
          <cell r="B10" t="str">
            <v>kasoo Filling</v>
          </cell>
        </row>
        <row r="12">
          <cell r="B12" t="str">
            <v>TERMITE PROOFING</v>
          </cell>
        </row>
        <row r="13">
          <cell r="B13" t="str">
            <v>TERMITE PROOFING (TRENCHES)</v>
          </cell>
        </row>
        <row r="14">
          <cell r="B14" t="str">
            <v>HEPTACHLORE</v>
          </cell>
        </row>
        <row r="15">
          <cell r="B15" t="str">
            <v>TERMITE PROOFING (FLOORS)</v>
          </cell>
        </row>
        <row r="16">
          <cell r="B16" t="str">
            <v>HEPTACHLORE</v>
          </cell>
        </row>
        <row r="18">
          <cell r="B18" t="str">
            <v>Lean  Concrete (1:4:8) Ravi Sand &amp; B.Ballast</v>
          </cell>
        </row>
        <row r="19">
          <cell r="B19" t="str">
            <v>Lean  Concrete (1:4:8) Ravi Sand &amp; B.Ballast</v>
          </cell>
        </row>
        <row r="20">
          <cell r="B20" t="str">
            <v>CEMENT OPC</v>
          </cell>
        </row>
        <row r="21">
          <cell r="B21" t="str">
            <v>SAND  RAVI</v>
          </cell>
        </row>
        <row r="22">
          <cell r="B22" t="str">
            <v>BRICK BALLAST</v>
          </cell>
        </row>
        <row r="24">
          <cell r="B24" t="str">
            <v>Lean  Concrete (1:4:8) Ravi Sand &amp; B.Ballast</v>
          </cell>
        </row>
        <row r="25">
          <cell r="B25" t="str">
            <v>CEMENT OPC</v>
          </cell>
        </row>
        <row r="26">
          <cell r="B26" t="str">
            <v>SAND  RAVI</v>
          </cell>
        </row>
        <row r="27">
          <cell r="B27" t="str">
            <v>BRICK BALLAST</v>
          </cell>
        </row>
        <row r="29">
          <cell r="B29" t="str">
            <v>R.C.C (1:2:4) using chenab sand crush.</v>
          </cell>
        </row>
        <row r="30">
          <cell r="B30" t="str">
            <v>Footing</v>
          </cell>
        </row>
        <row r="31">
          <cell r="B31" t="str">
            <v>CEMENT OPC</v>
          </cell>
        </row>
        <row r="32">
          <cell r="B32" t="str">
            <v>SAND  CHENAB</v>
          </cell>
        </row>
        <row r="33">
          <cell r="B33" t="str">
            <v>AGGREGATE</v>
          </cell>
        </row>
        <row r="34">
          <cell r="B34" t="str">
            <v>Steel</v>
          </cell>
        </row>
        <row r="35">
          <cell r="B35" t="str">
            <v>Parapets.</v>
          </cell>
        </row>
        <row r="36">
          <cell r="B36" t="str">
            <v>CEMENT OPC</v>
          </cell>
        </row>
        <row r="37">
          <cell r="B37" t="str">
            <v>SAND  CHENAB</v>
          </cell>
        </row>
        <row r="38">
          <cell r="B38" t="str">
            <v>AGGREGATE</v>
          </cell>
        </row>
        <row r="39">
          <cell r="B39" t="str">
            <v>Steel</v>
          </cell>
        </row>
        <row r="40">
          <cell r="B40" t="str">
            <v>Stairs.</v>
          </cell>
        </row>
        <row r="41">
          <cell r="B41" t="str">
            <v>CEMENT OPC</v>
          </cell>
        </row>
        <row r="42">
          <cell r="B42" t="str">
            <v>SAND  CHENAB</v>
          </cell>
        </row>
        <row r="43">
          <cell r="B43" t="str">
            <v>AGGREGATE</v>
          </cell>
        </row>
        <row r="44">
          <cell r="B44" t="str">
            <v>Steel</v>
          </cell>
        </row>
        <row r="45">
          <cell r="B45" t="str">
            <v>Beams &amp; Lintels.</v>
          </cell>
        </row>
        <row r="46">
          <cell r="B46" t="str">
            <v>CEMENT OPC</v>
          </cell>
        </row>
        <row r="47">
          <cell r="B47" t="str">
            <v>SAND  CHENAB</v>
          </cell>
        </row>
        <row r="48">
          <cell r="B48" t="str">
            <v>AGGREGATE</v>
          </cell>
        </row>
        <row r="49">
          <cell r="B49" t="str">
            <v>Steel</v>
          </cell>
        </row>
        <row r="50">
          <cell r="B50" t="str">
            <v>Slabs.</v>
          </cell>
        </row>
        <row r="51">
          <cell r="B51" t="str">
            <v>CEMENT OPC</v>
          </cell>
        </row>
        <row r="52">
          <cell r="B52" t="str">
            <v>SAND  CHENAB</v>
          </cell>
        </row>
        <row r="53">
          <cell r="B53" t="str">
            <v>AGGREGATE</v>
          </cell>
        </row>
        <row r="54">
          <cell r="B54" t="str">
            <v>Steel</v>
          </cell>
        </row>
        <row r="55">
          <cell r="B55" t="str">
            <v>Shelves for Servant &amp;  Box</v>
          </cell>
        </row>
        <row r="56">
          <cell r="B56" t="str">
            <v>CEMENT OPC</v>
          </cell>
        </row>
        <row r="57">
          <cell r="B57" t="str">
            <v>SAND  CHENAB</v>
          </cell>
        </row>
        <row r="58">
          <cell r="B58" t="str">
            <v>AGGREGATE</v>
          </cell>
        </row>
        <row r="59">
          <cell r="B59" t="str">
            <v>Steel</v>
          </cell>
        </row>
        <row r="60">
          <cell r="B60" t="str">
            <v>Shelves for Kitchen</v>
          </cell>
        </row>
        <row r="61">
          <cell r="B61" t="str">
            <v>CEMENT OPC</v>
          </cell>
        </row>
        <row r="62">
          <cell r="B62" t="str">
            <v>SAND  CHENAB</v>
          </cell>
        </row>
        <row r="63">
          <cell r="B63" t="str">
            <v>AGGREGATE</v>
          </cell>
        </row>
        <row r="64">
          <cell r="B64" t="str">
            <v>Steel</v>
          </cell>
        </row>
        <row r="65">
          <cell r="B65" t="str">
            <v xml:space="preserve">R.C.C (1:1.5:3) in column </v>
          </cell>
        </row>
        <row r="66">
          <cell r="B66" t="str">
            <v>CEMENT OPC</v>
          </cell>
        </row>
        <row r="67">
          <cell r="B67" t="str">
            <v>SAND  CHENAB</v>
          </cell>
        </row>
        <row r="68">
          <cell r="B68" t="str">
            <v>AGGREGATE</v>
          </cell>
        </row>
        <row r="69">
          <cell r="B69" t="str">
            <v>Steel</v>
          </cell>
        </row>
        <row r="70">
          <cell r="B70" t="str">
            <v>P.C.C (1:2:4) as filler materail for khaprail top slopy parapet</v>
          </cell>
        </row>
        <row r="71">
          <cell r="B71" t="str">
            <v>CEMENT OPC</v>
          </cell>
        </row>
        <row r="72">
          <cell r="B72" t="str">
            <v>SAND  CHENAB</v>
          </cell>
        </row>
        <row r="73">
          <cell r="B73" t="str">
            <v>AGGREGATE</v>
          </cell>
        </row>
        <row r="74">
          <cell r="B74" t="str">
            <v>Steel</v>
          </cell>
        </row>
        <row r="75">
          <cell r="B75" t="str">
            <v>Steel Reinforcement.</v>
          </cell>
        </row>
        <row r="76">
          <cell r="B76" t="str">
            <v>Hot roled Def. 60 Grade.</v>
          </cell>
        </row>
        <row r="77">
          <cell r="B77" t="str">
            <v>3/8" Dia.</v>
          </cell>
        </row>
        <row r="78">
          <cell r="B78" t="str">
            <v>1/2" Dia.</v>
          </cell>
        </row>
        <row r="79">
          <cell r="B79" t="str">
            <v>5/8" Dia.</v>
          </cell>
        </row>
        <row r="80">
          <cell r="B80" t="str">
            <v>3/4" Dia.</v>
          </cell>
        </row>
        <row r="81">
          <cell r="B81" t="str">
            <v>Hot roled Def. 40 Grade.</v>
          </cell>
        </row>
        <row r="82">
          <cell r="B82" t="str">
            <v>1/4" Dia.</v>
          </cell>
        </row>
        <row r="83">
          <cell r="B83" t="str">
            <v>BINDING  WIRE</v>
          </cell>
        </row>
        <row r="85">
          <cell r="B85" t="str">
            <v>Damp proof Course.</v>
          </cell>
        </row>
        <row r="86">
          <cell r="B86" t="str">
            <v>2" Horizontal D.P.C. (1:2:4)</v>
          </cell>
        </row>
        <row r="87">
          <cell r="B87" t="str">
            <v>CEMENT OPC</v>
          </cell>
        </row>
        <row r="88">
          <cell r="B88" t="str">
            <v>SAND  RAVI</v>
          </cell>
        </row>
        <row r="89">
          <cell r="B89" t="str">
            <v>AGGREGATE</v>
          </cell>
        </row>
        <row r="90">
          <cell r="B90" t="str">
            <v>BITUMEN</v>
          </cell>
        </row>
        <row r="91">
          <cell r="B91" t="str">
            <v>KEROSENE OIL</v>
          </cell>
        </row>
        <row r="92">
          <cell r="B92" t="str">
            <v>Polythene  Sheet</v>
          </cell>
        </row>
        <row r="93">
          <cell r="B93" t="str">
            <v>WASTE  WOOD</v>
          </cell>
        </row>
        <row r="95">
          <cell r="B95" t="str">
            <v>VERTICAL D.P.C</v>
          </cell>
        </row>
        <row r="96">
          <cell r="B96" t="str">
            <v>CEMENT OPC</v>
          </cell>
        </row>
        <row r="97">
          <cell r="B97" t="str">
            <v>SAND  RAVI</v>
          </cell>
        </row>
        <row r="98">
          <cell r="B98" t="str">
            <v>BITUMEN</v>
          </cell>
        </row>
        <row r="99">
          <cell r="B99" t="str">
            <v>KEROSENE OIL</v>
          </cell>
        </row>
        <row r="100">
          <cell r="B100" t="str">
            <v>WASTE  WOOD</v>
          </cell>
        </row>
        <row r="103">
          <cell r="B103" t="str">
            <v>BRICK WORK  IN SUB STRUCTURE</v>
          </cell>
        </row>
        <row r="104">
          <cell r="B104" t="str">
            <v>9" &amp;13 1/2" thick (1:6)</v>
          </cell>
        </row>
        <row r="105">
          <cell r="B105" t="str">
            <v>CEMENT OPC</v>
          </cell>
        </row>
        <row r="106">
          <cell r="B106" t="str">
            <v>SAND  RAVI</v>
          </cell>
        </row>
        <row r="107">
          <cell r="B107" t="str">
            <v>BRICKS  IST  CLASS</v>
          </cell>
        </row>
        <row r="109">
          <cell r="B109" t="str">
            <v>BRICK  WORK IN SUPER  STRUCTURE</v>
          </cell>
        </row>
        <row r="110">
          <cell r="B110" t="str">
            <v>9" &amp; 13 1/2" thick (1:6) (G.F)</v>
          </cell>
        </row>
        <row r="111">
          <cell r="B111" t="str">
            <v>CEMENT OPC</v>
          </cell>
        </row>
        <row r="112">
          <cell r="B112" t="str">
            <v>SAND  RAVI</v>
          </cell>
        </row>
        <row r="113">
          <cell r="B113" t="str">
            <v>BRICKS  IST  CLASS</v>
          </cell>
        </row>
        <row r="114">
          <cell r="B114" t="str">
            <v>Stair Steps  (1:4) (G.F)</v>
          </cell>
        </row>
        <row r="115">
          <cell r="B115" t="str">
            <v>CEMENT OPC</v>
          </cell>
        </row>
        <row r="116">
          <cell r="B116" t="str">
            <v>SAND  RAVI</v>
          </cell>
        </row>
        <row r="117">
          <cell r="B117" t="str">
            <v>BRICKS  IST  CLASS</v>
          </cell>
        </row>
        <row r="118">
          <cell r="B118" t="str">
            <v>4.5" thick (1:4) (G.F)</v>
          </cell>
        </row>
        <row r="119">
          <cell r="B119" t="str">
            <v>CEMENT OPC</v>
          </cell>
        </row>
        <row r="120">
          <cell r="B120" t="str">
            <v>SAND  RAVI</v>
          </cell>
        </row>
        <row r="121">
          <cell r="B121" t="str">
            <v>BRICKS  IST  CLASS</v>
          </cell>
        </row>
        <row r="123">
          <cell r="B123" t="str">
            <v>Internal Plastering (G.F)</v>
          </cell>
        </row>
        <row r="124">
          <cell r="B124" t="str">
            <v>On brick walls (1:4)</v>
          </cell>
        </row>
        <row r="125">
          <cell r="B125" t="str">
            <v>CEMENT OPC</v>
          </cell>
        </row>
        <row r="126">
          <cell r="B126" t="str">
            <v>SAND  RAVI</v>
          </cell>
        </row>
        <row r="128">
          <cell r="B128" t="str">
            <v>Soffits (1:3) (G.F)</v>
          </cell>
        </row>
        <row r="129">
          <cell r="B129" t="str">
            <v>CEMENT OPC</v>
          </cell>
        </row>
        <row r="130">
          <cell r="B130" t="str">
            <v>SAND  RAVI</v>
          </cell>
        </row>
        <row r="132">
          <cell r="B132" t="str">
            <v>BRICK  WORK IN SUPER  STRUCTURE (F.F)</v>
          </cell>
        </row>
        <row r="133">
          <cell r="B133" t="str">
            <v>9"&amp;13 1/2" thick (1:6) (F.F.)</v>
          </cell>
        </row>
        <row r="134">
          <cell r="B134" t="str">
            <v>CEMENT OPC</v>
          </cell>
        </row>
        <row r="135">
          <cell r="B135" t="str">
            <v>SAND  RAVI</v>
          </cell>
        </row>
        <row r="136">
          <cell r="B136" t="str">
            <v>BRICKS  IST  CLASS</v>
          </cell>
        </row>
        <row r="138">
          <cell r="B138" t="str">
            <v>4.5 thick (1:4) in parapt</v>
          </cell>
        </row>
        <row r="139">
          <cell r="B139" t="str">
            <v>CEMENT OPC</v>
          </cell>
        </row>
        <row r="140">
          <cell r="B140" t="str">
            <v>SAND  RAVI</v>
          </cell>
        </row>
        <row r="141">
          <cell r="B141" t="str">
            <v>BRICKS  IST  CLASS</v>
          </cell>
        </row>
        <row r="143">
          <cell r="B143" t="str">
            <v>4.5" thick (1:4) (F.F.)</v>
          </cell>
        </row>
        <row r="144">
          <cell r="B144" t="str">
            <v>CEMENT OPC</v>
          </cell>
        </row>
        <row r="145">
          <cell r="B145" t="str">
            <v>SAND  RAVI</v>
          </cell>
        </row>
        <row r="146">
          <cell r="B146" t="str">
            <v>BRICKS  IST  CLASS</v>
          </cell>
        </row>
        <row r="148">
          <cell r="B148" t="str">
            <v>Internal Plastering (F.F)</v>
          </cell>
        </row>
        <row r="149">
          <cell r="B149" t="str">
            <v>On brick walls (1:4)</v>
          </cell>
        </row>
        <row r="150">
          <cell r="B150" t="str">
            <v>CEMENT OPC</v>
          </cell>
        </row>
        <row r="151">
          <cell r="B151" t="str">
            <v>SAND  RAVI</v>
          </cell>
        </row>
        <row r="153">
          <cell r="B153" t="str">
            <v>Soffits (1:3) F.F</v>
          </cell>
        </row>
        <row r="154">
          <cell r="B154" t="str">
            <v>CEMENT OPC</v>
          </cell>
        </row>
        <row r="155">
          <cell r="B155" t="str">
            <v>SAND  RAVI</v>
          </cell>
        </row>
        <row r="157">
          <cell r="B157" t="str">
            <v>External Plastering   (G.F+F.F)</v>
          </cell>
        </row>
        <row r="158">
          <cell r="B158" t="str">
            <v>Facade  (1:4)</v>
          </cell>
        </row>
        <row r="159">
          <cell r="B159" t="str">
            <v>CEMENT OPC</v>
          </cell>
        </row>
        <row r="160">
          <cell r="B160" t="str">
            <v>SAND  RAVI</v>
          </cell>
        </row>
        <row r="162">
          <cell r="B162" t="str">
            <v>Parapet Plaster  (1:4)</v>
          </cell>
        </row>
        <row r="163">
          <cell r="B163" t="str">
            <v>CEMENT OPC</v>
          </cell>
        </row>
        <row r="164">
          <cell r="B164" t="str">
            <v>SAND  RAVI</v>
          </cell>
        </row>
        <row r="166">
          <cell r="B166" t="str">
            <v xml:space="preserve"> Flooring</v>
          </cell>
        </row>
        <row r="167">
          <cell r="B167" t="str">
            <v>4" SAND Fill under floor G.F20% Compaction Margin</v>
          </cell>
        </row>
        <row r="168">
          <cell r="B168" t="str">
            <v>SAND  RAVI</v>
          </cell>
        </row>
        <row r="169">
          <cell r="B169" t="str">
            <v>B.Ballast 4" Thick Under floor  G.F</v>
          </cell>
        </row>
        <row r="170">
          <cell r="B170" t="str">
            <v>BRICK BALLAST</v>
          </cell>
        </row>
        <row r="172">
          <cell r="B172" t="str">
            <v>Ballast 4" Thick under floor F.F+20% Compaction</v>
          </cell>
        </row>
        <row r="173">
          <cell r="B173" t="str">
            <v>BRICK BALLAST</v>
          </cell>
        </row>
        <row r="175">
          <cell r="B175" t="str">
            <v>2" CONCRETE (1:2:4) with out Marble patti at (G.F+F.F)</v>
          </cell>
        </row>
        <row r="176">
          <cell r="B176" t="str">
            <v>PCC Katcha</v>
          </cell>
        </row>
        <row r="177">
          <cell r="B177" t="str">
            <v>CEMENT OPC</v>
          </cell>
        </row>
        <row r="178">
          <cell r="B178" t="str">
            <v>SAND  RAVI</v>
          </cell>
        </row>
        <row r="179">
          <cell r="B179" t="str">
            <v>AGGREGATE</v>
          </cell>
        </row>
        <row r="181">
          <cell r="B181" t="str">
            <v>Badal marble on Stair tread</v>
          </cell>
        </row>
        <row r="182">
          <cell r="B182" t="str">
            <v>Badal marble for tread</v>
          </cell>
        </row>
        <row r="183">
          <cell r="B183" t="str">
            <v>CEMENT OPC</v>
          </cell>
        </row>
        <row r="184">
          <cell r="B184" t="str">
            <v>SAND  RAVI</v>
          </cell>
        </row>
        <row r="185">
          <cell r="B185" t="str">
            <v>WHITE  CEMENT</v>
          </cell>
        </row>
        <row r="186">
          <cell r="B186" t="str">
            <v>COLOUR  PIGMENT</v>
          </cell>
        </row>
        <row r="188">
          <cell r="B188" t="str">
            <v>Badal marble on Stair riser</v>
          </cell>
        </row>
        <row r="189">
          <cell r="B189" t="str">
            <v>Badal marble for riser</v>
          </cell>
        </row>
        <row r="190">
          <cell r="B190" t="str">
            <v>CEMENT OPC</v>
          </cell>
        </row>
        <row r="191">
          <cell r="B191" t="str">
            <v>SAND  RAVI</v>
          </cell>
        </row>
        <row r="192">
          <cell r="B192" t="str">
            <v>WHITE  CEMENT</v>
          </cell>
        </row>
        <row r="193">
          <cell r="B193" t="str">
            <v>COLOUR  PIGMENT</v>
          </cell>
        </row>
        <row r="195">
          <cell r="B195" t="str">
            <v xml:space="preserve">2'P.C.C.Floor in  grey cement </v>
          </cell>
        </row>
        <row r="196">
          <cell r="B196" t="str">
            <v>Internal side</v>
          </cell>
        </row>
        <row r="197">
          <cell r="B197" t="str">
            <v>Marble Strip</v>
          </cell>
        </row>
        <row r="198">
          <cell r="B198" t="str">
            <v>CEMENT OPC</v>
          </cell>
        </row>
        <row r="199">
          <cell r="B199" t="str">
            <v>SAND  RAVI</v>
          </cell>
        </row>
        <row r="200">
          <cell r="B200" t="str">
            <v>AGGREGATE</v>
          </cell>
        </row>
        <row r="206">
          <cell r="B206" t="str">
            <v>Paver Area</v>
          </cell>
        </row>
        <row r="218">
          <cell r="B218" t="str">
            <v xml:space="preserve">1/2''Terr.Floor in 50:50 white grey cement </v>
          </cell>
        </row>
        <row r="219">
          <cell r="B219" t="str">
            <v>Terrace</v>
          </cell>
        </row>
        <row r="220">
          <cell r="B220" t="str">
            <v>Marble Strip</v>
          </cell>
        </row>
        <row r="221">
          <cell r="B221" t="str">
            <v>WHITE  CEMENT</v>
          </cell>
        </row>
        <row r="222">
          <cell r="B222" t="str">
            <v>CEMENT OPC</v>
          </cell>
        </row>
        <row r="223">
          <cell r="B223" t="str">
            <v>MARBLE  POWDER</v>
          </cell>
        </row>
        <row r="224">
          <cell r="B224" t="str">
            <v>CHIPS</v>
          </cell>
        </row>
        <row r="225">
          <cell r="B225" t="str">
            <v>POLISH  WAX  KIWI</v>
          </cell>
        </row>
        <row r="226">
          <cell r="B226" t="str">
            <v>Brush</v>
          </cell>
        </row>
        <row r="227">
          <cell r="B227" t="str">
            <v>WASTE  CLOTH</v>
          </cell>
        </row>
        <row r="228">
          <cell r="B228" t="str">
            <v>Polythene  Sheet</v>
          </cell>
        </row>
        <row r="229">
          <cell r="B229" t="str">
            <v>Thermopore Sheet</v>
          </cell>
        </row>
        <row r="230">
          <cell r="B230" t="str">
            <v xml:space="preserve">1/2" Terr.Dado in 50:50 white &amp; grey cement </v>
          </cell>
        </row>
        <row r="231">
          <cell r="B231" t="str">
            <v>WHITE  CEMENT</v>
          </cell>
        </row>
        <row r="232">
          <cell r="B232" t="str">
            <v>CEMENT OPC</v>
          </cell>
        </row>
        <row r="233">
          <cell r="B233" t="str">
            <v>MARBLE  POWDER</v>
          </cell>
        </row>
        <row r="234">
          <cell r="B234" t="str">
            <v>CHIPS</v>
          </cell>
        </row>
        <row r="235">
          <cell r="B235" t="str">
            <v>POLISH  WAX  KIWI</v>
          </cell>
        </row>
        <row r="236">
          <cell r="B236" t="str">
            <v>Brush</v>
          </cell>
        </row>
        <row r="237">
          <cell r="B237" t="str">
            <v>WASTE  CLOTH</v>
          </cell>
        </row>
        <row r="239">
          <cell r="B239" t="str">
            <v>Wash Aggrgate floor</v>
          </cell>
        </row>
        <row r="240">
          <cell r="B240" t="str">
            <v>CEMENT OPC</v>
          </cell>
        </row>
        <row r="241">
          <cell r="B241" t="str">
            <v>AGGREGATE</v>
          </cell>
        </row>
        <row r="243">
          <cell r="B243" t="str">
            <v xml:space="preserve"> Ceramic Floor Tiles in  Kitchen  3/4"(1:4)1.5"(1:2:4)</v>
          </cell>
        </row>
        <row r="244">
          <cell r="B244" t="str">
            <v xml:space="preserve">EMCO  MAT </v>
          </cell>
        </row>
        <row r="245">
          <cell r="B245" t="str">
            <v>MORTAR FOR  TILES   IN  (1:4)  RATIO</v>
          </cell>
        </row>
        <row r="246">
          <cell r="B246" t="str">
            <v>CEMENT OPC</v>
          </cell>
        </row>
        <row r="247">
          <cell r="B247" t="str">
            <v>SAND  RAVI</v>
          </cell>
        </row>
        <row r="248">
          <cell r="B248" t="str">
            <v>COLOUR  PIGMENT</v>
          </cell>
        </row>
        <row r="249">
          <cell r="B249" t="str">
            <v>WHITE  CEMENT</v>
          </cell>
        </row>
        <row r="250">
          <cell r="B250" t="str">
            <v>CEMENT  FOR  TILES (Buttering).</v>
          </cell>
        </row>
        <row r="251">
          <cell r="B251" t="str">
            <v>CEMENT OPC</v>
          </cell>
        </row>
        <row r="253">
          <cell r="B253" t="str">
            <v xml:space="preserve">Ceramic Floor Tiles in  Bath  3/4"(1:4) </v>
          </cell>
        </row>
        <row r="254">
          <cell r="B254" t="str">
            <v xml:space="preserve">EMCO  MAT </v>
          </cell>
        </row>
        <row r="255">
          <cell r="B255" t="str">
            <v>MORTAR FOR  TILES   IN  (1:4)  RATIO</v>
          </cell>
        </row>
        <row r="256">
          <cell r="B256" t="str">
            <v>CEMENT OPC</v>
          </cell>
        </row>
        <row r="257">
          <cell r="B257" t="str">
            <v>SAND  RAVI</v>
          </cell>
        </row>
        <row r="258">
          <cell r="B258" t="str">
            <v>COLOUR  PIGMENT</v>
          </cell>
        </row>
        <row r="259">
          <cell r="B259" t="str">
            <v>WHITE  CEMENT</v>
          </cell>
        </row>
        <row r="260">
          <cell r="B260" t="str">
            <v>CEMENT  FOR  TILES (Buttering).</v>
          </cell>
        </row>
        <row r="261">
          <cell r="B261" t="str">
            <v>CEMENT OPC</v>
          </cell>
        </row>
        <row r="263">
          <cell r="B263" t="str">
            <v>Ceramic  Wall Tiles Kitchen i/c 20mm (1:4) back plaster +Buttering</v>
          </cell>
        </row>
        <row r="264">
          <cell r="B264" t="str">
            <v xml:space="preserve">EMCO  GLAZED </v>
          </cell>
        </row>
        <row r="265">
          <cell r="B265" t="str">
            <v>CERAMIC TILES  (1:4)</v>
          </cell>
        </row>
        <row r="266">
          <cell r="B266" t="str">
            <v>CEMENT OPC</v>
          </cell>
        </row>
        <row r="267">
          <cell r="B267" t="str">
            <v>SAND  RAVI</v>
          </cell>
        </row>
        <row r="268">
          <cell r="B268" t="str">
            <v>COLOUR  PIGMENT</v>
          </cell>
        </row>
        <row r="269">
          <cell r="B269" t="str">
            <v>WHITE  CEMENT</v>
          </cell>
        </row>
        <row r="270">
          <cell r="B270" t="str">
            <v>CEMENT  FOR  TILES (Buttering).</v>
          </cell>
        </row>
        <row r="271">
          <cell r="B271" t="str">
            <v>CEMENT OPC</v>
          </cell>
        </row>
        <row r="273">
          <cell r="B273" t="str">
            <v>Ceramic  Wall Tiles i/c 20mm (1:4) back plaster +Buttering</v>
          </cell>
        </row>
        <row r="274">
          <cell r="B274" t="str">
            <v xml:space="preserve">EMCO  GLAZED </v>
          </cell>
        </row>
        <row r="275">
          <cell r="B275" t="str">
            <v>CERAMIC TILES  (1:4)</v>
          </cell>
        </row>
        <row r="276">
          <cell r="B276" t="str">
            <v>CEMENT OPC</v>
          </cell>
        </row>
        <row r="277">
          <cell r="B277" t="str">
            <v>SAND  RAVI</v>
          </cell>
        </row>
        <row r="278">
          <cell r="B278" t="str">
            <v>COLOUR  PIGMENT</v>
          </cell>
        </row>
        <row r="279">
          <cell r="B279" t="str">
            <v>WHITE  CEMENT</v>
          </cell>
        </row>
        <row r="280">
          <cell r="B280" t="str">
            <v>CEMENT  FOR  TILES (Buttering).</v>
          </cell>
        </row>
        <row r="281">
          <cell r="B281" t="str">
            <v>CEMENT OPC</v>
          </cell>
        </row>
        <row r="283">
          <cell r="B283" t="str">
            <v>Jet Black marble on floor i/c 3/4''(1:4)</v>
          </cell>
        </row>
        <row r="284">
          <cell r="B284" t="str">
            <v xml:space="preserve">Jetblack marble </v>
          </cell>
        </row>
        <row r="285">
          <cell r="B285" t="str">
            <v>CEMENT OPC</v>
          </cell>
        </row>
        <row r="286">
          <cell r="B286" t="str">
            <v>SAND  RAVI</v>
          </cell>
        </row>
        <row r="287">
          <cell r="B287" t="str">
            <v>WHITE  CEMENT</v>
          </cell>
        </row>
        <row r="288">
          <cell r="B288" t="str">
            <v>COLOUR  PIGMENT</v>
          </cell>
        </row>
        <row r="290">
          <cell r="B290" t="str">
            <v>Master Tiles floor i/c 3/4''(1:4)</v>
          </cell>
        </row>
        <row r="291">
          <cell r="B291" t="str">
            <v>Master Tiles Floor</v>
          </cell>
        </row>
        <row r="292">
          <cell r="B292" t="str">
            <v>CEMENT OPC</v>
          </cell>
        </row>
        <row r="293">
          <cell r="B293" t="str">
            <v>SAND  RAVI</v>
          </cell>
        </row>
        <row r="294">
          <cell r="B294" t="str">
            <v>WHITE  CEMENT</v>
          </cell>
        </row>
        <row r="295">
          <cell r="B295" t="str">
            <v>COLOUR  PIGMENT</v>
          </cell>
        </row>
        <row r="297">
          <cell r="B297" t="str">
            <v>Chaina verona marble on window sill i/c 3/4''(1:4)</v>
          </cell>
        </row>
        <row r="298">
          <cell r="B298" t="str">
            <v>Chaina verona marble on cill</v>
          </cell>
        </row>
        <row r="299">
          <cell r="B299" t="str">
            <v>CEMENT OPC</v>
          </cell>
        </row>
        <row r="300">
          <cell r="B300" t="str">
            <v>SAND  RAVI</v>
          </cell>
        </row>
        <row r="301">
          <cell r="B301" t="str">
            <v>WHITE  CEMENT</v>
          </cell>
        </row>
        <row r="302">
          <cell r="B302" t="str">
            <v>COLOUR  PIGMENT</v>
          </cell>
        </row>
        <row r="304">
          <cell r="B304" t="str">
            <v>Ceramic Tiles 8" x 8" on Kitichen counter slab i/cmortar (1:4) ratio</v>
          </cell>
        </row>
        <row r="305">
          <cell r="B305" t="str">
            <v xml:space="preserve">Ceramic Tiles on kitchen counter </v>
          </cell>
        </row>
        <row r="306">
          <cell r="B306" t="str">
            <v>CEMENT OPC</v>
          </cell>
        </row>
        <row r="307">
          <cell r="B307" t="str">
            <v>SAND  RAVI</v>
          </cell>
        </row>
        <row r="308">
          <cell r="B308" t="str">
            <v>WHITE  CEMENT</v>
          </cell>
        </row>
        <row r="309">
          <cell r="B309" t="str">
            <v>COLOUR  PIGMENT</v>
          </cell>
        </row>
        <row r="311">
          <cell r="B311" t="str">
            <v>Chaina verona marble on Vanity slab top i/c mortar (1:4) ratio</v>
          </cell>
        </row>
        <row r="312">
          <cell r="B312" t="str">
            <v xml:space="preserve">Chaina verona marble on shelves </v>
          </cell>
        </row>
        <row r="313">
          <cell r="B313" t="str">
            <v>CEMENT OPC</v>
          </cell>
        </row>
        <row r="314">
          <cell r="B314" t="str">
            <v>SAND  RAVI</v>
          </cell>
        </row>
        <row r="315">
          <cell r="B315" t="str">
            <v>WHITE  CEMENT</v>
          </cell>
        </row>
        <row r="316">
          <cell r="B316" t="str">
            <v>COLOUR  PIGMENT</v>
          </cell>
        </row>
        <row r="318">
          <cell r="B318" t="str">
            <v>Chaina verona marble on Vanity front Side i/c mortar (1:4) ratio</v>
          </cell>
        </row>
        <row r="319">
          <cell r="B319" t="str">
            <v xml:space="preserve">Chaina verona marble on shelves </v>
          </cell>
        </row>
        <row r="320">
          <cell r="B320" t="str">
            <v>CEMENT OPC</v>
          </cell>
        </row>
        <row r="321">
          <cell r="B321" t="str">
            <v>SAND  RAVI</v>
          </cell>
        </row>
        <row r="322">
          <cell r="B322" t="str">
            <v>WHITE  CEMENT</v>
          </cell>
        </row>
        <row r="323">
          <cell r="B323" t="str">
            <v>COLOUR  PIGMENT</v>
          </cell>
        </row>
        <row r="325">
          <cell r="B325" t="str">
            <v>Super white marble on Vanity slab top i/c mortar (1:4)</v>
          </cell>
        </row>
        <row r="326">
          <cell r="B326" t="str">
            <v xml:space="preserve">Chaina virona marble on shelves </v>
          </cell>
        </row>
        <row r="327">
          <cell r="B327" t="str">
            <v>CEMENT OPC</v>
          </cell>
        </row>
        <row r="328">
          <cell r="B328" t="str">
            <v>SAND  RAVI</v>
          </cell>
        </row>
        <row r="329">
          <cell r="B329" t="str">
            <v>WHITE  CEMENT</v>
          </cell>
        </row>
        <row r="330">
          <cell r="B330" t="str">
            <v>COLOUR  PIGMENT</v>
          </cell>
        </row>
        <row r="332">
          <cell r="B332" t="str">
            <v xml:space="preserve">Super white marble on Vanity front side i/c  mortar (1:4)ratio </v>
          </cell>
        </row>
        <row r="333">
          <cell r="B333" t="str">
            <v xml:space="preserve">Chaina virona marble on shelves </v>
          </cell>
        </row>
        <row r="334">
          <cell r="B334" t="str">
            <v>CEMENT OPC</v>
          </cell>
        </row>
        <row r="335">
          <cell r="B335" t="str">
            <v>SAND  RAVI</v>
          </cell>
        </row>
        <row r="336">
          <cell r="B336" t="str">
            <v>WHITE  CEMENT</v>
          </cell>
        </row>
        <row r="337">
          <cell r="B337" t="str">
            <v>COLOUR  PIGMENT</v>
          </cell>
        </row>
        <row r="341">
          <cell r="B341" t="str">
            <v>Terrazzo Skirting 4"x12"x3/8"</v>
          </cell>
        </row>
        <row r="342">
          <cell r="B342" t="str">
            <v>Terrace Skirting 4"x12"x3/8"</v>
          </cell>
        </row>
        <row r="343">
          <cell r="B343" t="str">
            <v>Terrace Skirting 4"x12"x3/8"</v>
          </cell>
        </row>
        <row r="344">
          <cell r="B344" t="str">
            <v>WHITE  CEMENT</v>
          </cell>
        </row>
        <row r="345">
          <cell r="B345" t="str">
            <v>CEMENT OPC</v>
          </cell>
        </row>
        <row r="346">
          <cell r="B346" t="str">
            <v>MARBLE  POWDER</v>
          </cell>
        </row>
        <row r="347">
          <cell r="B347" t="str">
            <v>CHIPS</v>
          </cell>
        </row>
        <row r="348">
          <cell r="B348" t="str">
            <v>POLISH  WAX  KIWI</v>
          </cell>
        </row>
        <row r="349">
          <cell r="B349" t="str">
            <v>Brush</v>
          </cell>
        </row>
        <row r="350">
          <cell r="B350" t="str">
            <v>WASTE  CLOTH</v>
          </cell>
        </row>
        <row r="352">
          <cell r="B352" t="str">
            <v>Ceramic tile skirting 4"x12"x3/8" i/c 3/4''(1:4)</v>
          </cell>
        </row>
        <row r="353">
          <cell r="B353" t="str">
            <v xml:space="preserve">EMCO  GLAZED </v>
          </cell>
        </row>
        <row r="354">
          <cell r="B354" t="str">
            <v>MORTAR FOR  TILES   IN  (1:4)  RATIO</v>
          </cell>
        </row>
        <row r="355">
          <cell r="B355" t="str">
            <v>CEMENT OPC</v>
          </cell>
        </row>
        <row r="356">
          <cell r="B356" t="str">
            <v>SAND  RAVI</v>
          </cell>
        </row>
        <row r="357">
          <cell r="B357" t="str">
            <v>COLOUR  PIGMENT</v>
          </cell>
        </row>
        <row r="358">
          <cell r="B358" t="str">
            <v>WHITE  CEMENT</v>
          </cell>
        </row>
        <row r="359">
          <cell r="B359" t="str">
            <v>CEMENT  FOR  TILES (Buttering).</v>
          </cell>
        </row>
        <row r="360">
          <cell r="B360" t="str">
            <v>CEMENT OPC</v>
          </cell>
        </row>
        <row r="362">
          <cell r="B362" t="str">
            <v>Choklate marble skirting 4''x12''x3/8'' i/c 3/4''(1:4)</v>
          </cell>
        </row>
        <row r="363">
          <cell r="B363" t="str">
            <v>Choklate marble (inside)</v>
          </cell>
        </row>
        <row r="364">
          <cell r="B364" t="str">
            <v>Choklate marble skirting</v>
          </cell>
        </row>
        <row r="365">
          <cell r="B365" t="str">
            <v>CEMENT OPC</v>
          </cell>
        </row>
        <row r="366">
          <cell r="B366" t="str">
            <v>SAND  RAVI</v>
          </cell>
        </row>
        <row r="367">
          <cell r="B367" t="str">
            <v>WHITE  CEMENT</v>
          </cell>
        </row>
        <row r="368">
          <cell r="B368" t="str">
            <v>COLOUR  PIGMENT</v>
          </cell>
        </row>
        <row r="370">
          <cell r="B370" t="str">
            <v>Choklate marble skirting 4''x12''x3/8'' i/c 3/4''(1:4)</v>
          </cell>
        </row>
        <row r="371">
          <cell r="B371" t="str">
            <v>Choklate marble (inside)</v>
          </cell>
        </row>
        <row r="372">
          <cell r="B372" t="str">
            <v>Choklate marble skirting</v>
          </cell>
        </row>
        <row r="373">
          <cell r="B373" t="str">
            <v>CEMENT OPC</v>
          </cell>
        </row>
        <row r="374">
          <cell r="B374" t="str">
            <v>SAND  RAVI</v>
          </cell>
        </row>
        <row r="375">
          <cell r="B375" t="str">
            <v>WHITE  CEMENT</v>
          </cell>
        </row>
        <row r="376">
          <cell r="B376" t="str">
            <v>COLOUR  PIGMENT</v>
          </cell>
        </row>
        <row r="377">
          <cell r="B377" t="str">
            <v>Badal marble Skirting 4''x12''x3/8'' i/c 3/4''(1:4)</v>
          </cell>
        </row>
        <row r="378">
          <cell r="B378" t="str">
            <v xml:space="preserve">Badal marble </v>
          </cell>
        </row>
        <row r="379">
          <cell r="B379" t="str">
            <v>Badal marble Skirting</v>
          </cell>
        </row>
        <row r="380">
          <cell r="B380" t="str">
            <v>CEMENT OPC</v>
          </cell>
        </row>
        <row r="381">
          <cell r="B381" t="str">
            <v>SAND  RAVI</v>
          </cell>
        </row>
        <row r="382">
          <cell r="B382" t="str">
            <v>WHITE  CEMENT</v>
          </cell>
        </row>
        <row r="383">
          <cell r="B383" t="str">
            <v>COLOUR  PIGMENT</v>
          </cell>
        </row>
        <row r="385">
          <cell r="B385" t="str">
            <v>Wooden Texture tile floor  over 3/4''(1:4) mortor</v>
          </cell>
        </row>
        <row r="386">
          <cell r="B386" t="str">
            <v>Wooden Texture tile</v>
          </cell>
        </row>
        <row r="387">
          <cell r="B387" t="str">
            <v>Marble Strip</v>
          </cell>
        </row>
        <row r="388">
          <cell r="B388" t="str">
            <v>CEMENT OPC</v>
          </cell>
        </row>
        <row r="389">
          <cell r="B389" t="str">
            <v>MARBLE  POWDER</v>
          </cell>
        </row>
        <row r="390">
          <cell r="B390" t="str">
            <v>CHIPS</v>
          </cell>
        </row>
        <row r="391">
          <cell r="B391" t="str">
            <v>POLISH  WAX  KIWI</v>
          </cell>
        </row>
        <row r="392">
          <cell r="B392" t="str">
            <v>Brush</v>
          </cell>
        </row>
        <row r="393">
          <cell r="B393" t="str">
            <v>WASTE  CLOTH</v>
          </cell>
        </row>
        <row r="394">
          <cell r="B394" t="str">
            <v xml:space="preserve">Wooden Texture tile skirting  </v>
          </cell>
        </row>
        <row r="395">
          <cell r="B395" t="str">
            <v>Wooden Texture tile</v>
          </cell>
        </row>
        <row r="396">
          <cell r="B396" t="str">
            <v>Terrace Skirting 4"x12"x3/8"</v>
          </cell>
        </row>
        <row r="397">
          <cell r="B397" t="str">
            <v>CEMENT OPC</v>
          </cell>
        </row>
        <row r="398">
          <cell r="B398" t="str">
            <v>MARBLE  POWDER</v>
          </cell>
        </row>
        <row r="399">
          <cell r="B399" t="str">
            <v>CHIPS</v>
          </cell>
        </row>
        <row r="400">
          <cell r="B400" t="str">
            <v>POLISH  WAX  KIWI</v>
          </cell>
        </row>
        <row r="401">
          <cell r="B401" t="str">
            <v>Brush</v>
          </cell>
        </row>
        <row r="402">
          <cell r="B402" t="str">
            <v>WASTE  CLOTH</v>
          </cell>
        </row>
        <row r="404">
          <cell r="B404" t="str">
            <v>Wooden Doors and Wardrobes i/c ironmongry</v>
          </cell>
        </row>
        <row r="405">
          <cell r="B405" t="str">
            <v>Panelled Door with Deodar wooden frame&amp; Deodar ply for pannel</v>
          </cell>
        </row>
        <row r="406">
          <cell r="B406" t="str">
            <v xml:space="preserve">D1 </v>
          </cell>
        </row>
        <row r="408">
          <cell r="B408" t="str">
            <v>Panelled Door with Pertal wooden frame&amp; Commercial ply for pannel</v>
          </cell>
        </row>
        <row r="409">
          <cell r="B409" t="str">
            <v>D-2</v>
          </cell>
        </row>
        <row r="411">
          <cell r="B411" t="str">
            <v>Panelled Door with Pertal wooden frame&amp; Commercial ply for pannel</v>
          </cell>
        </row>
        <row r="412">
          <cell r="B412" t="str">
            <v xml:space="preserve">D-3 </v>
          </cell>
        </row>
        <row r="414">
          <cell r="B414" t="str">
            <v>Panelled Door with Pertal wooden frame&amp; Commercial ply for pannel</v>
          </cell>
        </row>
        <row r="415">
          <cell r="B415" t="str">
            <v>Kitchen fly Screen door</v>
          </cell>
        </row>
        <row r="417">
          <cell r="B417" t="str">
            <v>Flush Door with Pertal wooden frame and 3/4'' M.D.F sheet Com.ply</v>
          </cell>
        </row>
        <row r="418">
          <cell r="B418" t="str">
            <v>Servant quarter</v>
          </cell>
        </row>
        <row r="420">
          <cell r="B420" t="str">
            <v>Flush Doorwith Pertal wooden frame and 3/4'' M.D.F sheet Com.ply</v>
          </cell>
        </row>
        <row r="421">
          <cell r="B421" t="str">
            <v>Servant quarter toilet</v>
          </cell>
        </row>
        <row r="423">
          <cell r="B423" t="str">
            <v xml:space="preserve">Panelled Door Folding with Pertal wooden frame com.ply &amp;5mm </v>
          </cell>
        </row>
        <row r="424">
          <cell r="B424" t="str">
            <v xml:space="preserve">Local plain glass </v>
          </cell>
        </row>
        <row r="425">
          <cell r="B425" t="str">
            <v>F.D-1</v>
          </cell>
        </row>
        <row r="427">
          <cell r="B427" t="str">
            <v>Wardrobes</v>
          </cell>
        </row>
        <row r="430">
          <cell r="B430" t="str">
            <v>Kitchen Cabinet Base units</v>
          </cell>
        </row>
        <row r="434">
          <cell r="B434" t="str">
            <v>Kitchen Cabinet Wall units</v>
          </cell>
        </row>
        <row r="437">
          <cell r="B437" t="str">
            <v>Break fast table</v>
          </cell>
        </row>
        <row r="441">
          <cell r="B441" t="str">
            <v>Wooden hood</v>
          </cell>
        </row>
        <row r="443">
          <cell r="B443" t="str">
            <v>Top projection with moulding</v>
          </cell>
        </row>
        <row r="445">
          <cell r="B445" t="str">
            <v>Stair Railing and balustrades</v>
          </cell>
        </row>
        <row r="446">
          <cell r="B446" t="str">
            <v>Stair handrail and balustrades</v>
          </cell>
        </row>
        <row r="448">
          <cell r="B448" t="str">
            <v>Wooden gola on top of tile</v>
          </cell>
        </row>
        <row r="450">
          <cell r="B450" t="str">
            <v>Steel Windows " Z" Section</v>
          </cell>
        </row>
        <row r="453">
          <cell r="B453" t="str">
            <v>Glass work</v>
          </cell>
        </row>
        <row r="454">
          <cell r="B454" t="str">
            <v>3mm thick plain glass</v>
          </cell>
        </row>
        <row r="455">
          <cell r="B455" t="str">
            <v>Looking glass on vanities</v>
          </cell>
        </row>
        <row r="457">
          <cell r="B457" t="str">
            <v xml:space="preserve">Steel window box section </v>
          </cell>
        </row>
        <row r="460">
          <cell r="B460" t="str">
            <v>Steel Works</v>
          </cell>
        </row>
        <row r="461">
          <cell r="B461" t="str">
            <v>Steel Main Gate</v>
          </cell>
        </row>
        <row r="462">
          <cell r="B462" t="str">
            <v>Balcony railing on terrace</v>
          </cell>
        </row>
        <row r="463">
          <cell r="B463" t="str">
            <v>Balcony railing on window</v>
          </cell>
        </row>
        <row r="465">
          <cell r="B465" t="str">
            <v>Painting and Polishing</v>
          </cell>
        </row>
        <row r="466">
          <cell r="B466" t="str">
            <v>Vinyl Emulsion</v>
          </cell>
        </row>
        <row r="467">
          <cell r="B467" t="str">
            <v>Enamel paint steel + Windows</v>
          </cell>
        </row>
        <row r="468">
          <cell r="B468" t="str">
            <v>RWP</v>
          </cell>
        </row>
        <row r="469">
          <cell r="B469" t="str">
            <v>Enamel Paint  doors</v>
          </cell>
        </row>
        <row r="470">
          <cell r="B470" t="str">
            <v>Spirit polish I/c stair rail</v>
          </cell>
        </row>
        <row r="471">
          <cell r="B471" t="str">
            <v>Sand tax</v>
          </cell>
        </row>
        <row r="472">
          <cell r="B472" t="str">
            <v>Rool on</v>
          </cell>
        </row>
        <row r="473">
          <cell r="B473" t="str">
            <v xml:space="preserve">Weather shield paint </v>
          </cell>
        </row>
        <row r="474">
          <cell r="B474" t="str">
            <v>Roof  Water  proofing</v>
          </cell>
        </row>
        <row r="475">
          <cell r="B475" t="str">
            <v>Roof Waterproofing with Brick tile finish</v>
          </cell>
        </row>
        <row r="476">
          <cell r="B476" t="str">
            <v>Roof Waterproofing with Pcc floor finish</v>
          </cell>
        </row>
        <row r="477">
          <cell r="B477" t="str">
            <v>BITUMEN</v>
          </cell>
        </row>
        <row r="478">
          <cell r="B478" t="str">
            <v>KEROSENE OIL</v>
          </cell>
        </row>
        <row r="479">
          <cell r="B479" t="str">
            <v>Polythene  Sheet</v>
          </cell>
        </row>
        <row r="480">
          <cell r="B480" t="str">
            <v>Brush Narial</v>
          </cell>
        </row>
        <row r="481">
          <cell r="B481" t="str">
            <v>MUD</v>
          </cell>
        </row>
        <row r="482">
          <cell r="B482" t="str">
            <v>CHOPED HAY</v>
          </cell>
        </row>
        <row r="483">
          <cell r="B483" t="str">
            <v>WASTE  WOOD</v>
          </cell>
        </row>
        <row r="484">
          <cell r="B484" t="str">
            <v>BRICK  TILE</v>
          </cell>
        </row>
        <row r="485">
          <cell r="B485" t="str">
            <v>(1:4) GROUTING :3/8"THICK.</v>
          </cell>
        </row>
        <row r="486">
          <cell r="B486" t="str">
            <v>CEMENT OPC</v>
          </cell>
        </row>
        <row r="487">
          <cell r="B487" t="str">
            <v>SAND  RAVI</v>
          </cell>
        </row>
        <row r="488">
          <cell r="B488" t="str">
            <v>Roof  Water  proofing (Khaprail )</v>
          </cell>
        </row>
        <row r="489">
          <cell r="B489" t="str">
            <v>Roof Waterproofing (with Khaprail)</v>
          </cell>
        </row>
        <row r="490">
          <cell r="B490" t="str">
            <v>BITUMEN</v>
          </cell>
        </row>
        <row r="491">
          <cell r="B491" t="str">
            <v>KEROSENE OIL</v>
          </cell>
        </row>
        <row r="492">
          <cell r="B492" t="str">
            <v>Polythene  Sheet</v>
          </cell>
        </row>
        <row r="493">
          <cell r="B493" t="str">
            <v>MUD</v>
          </cell>
        </row>
        <row r="494">
          <cell r="B494" t="str">
            <v>CHOPED HAY</v>
          </cell>
        </row>
        <row r="495">
          <cell r="B495" t="str">
            <v>WASTE  WOOD</v>
          </cell>
        </row>
        <row r="496">
          <cell r="B496" t="str">
            <v>Khaprail</v>
          </cell>
        </row>
        <row r="497">
          <cell r="B497" t="str">
            <v>(1:4) GROUTING :3/8"THICK.</v>
          </cell>
        </row>
        <row r="498">
          <cell r="B498" t="str">
            <v>CEMENT OPC</v>
          </cell>
        </row>
        <row r="499">
          <cell r="B499" t="str">
            <v>SAND  RAVI</v>
          </cell>
        </row>
        <row r="501">
          <cell r="B501" t="str">
            <v xml:space="preserve">A.C Pipe for flue duct </v>
          </cell>
        </row>
        <row r="502">
          <cell r="B502" t="str">
            <v>A.C  pipe  4" dia</v>
          </cell>
        </row>
        <row r="504">
          <cell r="B504" t="str">
            <v>Over Head water tank 300 gallons</v>
          </cell>
        </row>
        <row r="507">
          <cell r="B507" t="str">
            <v xml:space="preserve">9" &amp; 13 1/2" thick (1:6) </v>
          </cell>
        </row>
        <row r="508">
          <cell r="B508" t="str">
            <v>CEMENT OPC</v>
          </cell>
        </row>
        <row r="509">
          <cell r="B509" t="str">
            <v>SAND  RAVI</v>
          </cell>
        </row>
        <row r="510">
          <cell r="B510" t="str">
            <v>BRICKS  IST  CLASS</v>
          </cell>
        </row>
        <row r="512">
          <cell r="B512" t="str">
            <v xml:space="preserve">4.5" thick (1:4) </v>
          </cell>
        </row>
        <row r="513">
          <cell r="B513" t="str">
            <v>CEMENT OPC</v>
          </cell>
        </row>
        <row r="514">
          <cell r="B514" t="str">
            <v>SAND  RAVI</v>
          </cell>
        </row>
        <row r="515">
          <cell r="B515" t="str">
            <v>BRICKS  IST  CLASS</v>
          </cell>
        </row>
        <row r="517">
          <cell r="B517" t="str">
            <v>Cement plaster</v>
          </cell>
        </row>
        <row r="518">
          <cell r="B518" t="str">
            <v>On brick walls (1:4)</v>
          </cell>
        </row>
        <row r="519">
          <cell r="B519" t="str">
            <v>CEMENT OPC</v>
          </cell>
        </row>
        <row r="520">
          <cell r="B520" t="str">
            <v>SAND  RAVI</v>
          </cell>
        </row>
        <row r="522">
          <cell r="B522" t="str">
            <v>R.C.C (1:2:4)</v>
          </cell>
        </row>
        <row r="523">
          <cell r="B523" t="str">
            <v>CEMENT OPC</v>
          </cell>
        </row>
        <row r="524">
          <cell r="B524" t="str">
            <v>SAND  CHENAB</v>
          </cell>
        </row>
        <row r="525">
          <cell r="B525" t="str">
            <v>AGGREGATE</v>
          </cell>
        </row>
        <row r="527">
          <cell r="B527" t="str">
            <v>Water stopper</v>
          </cell>
        </row>
        <row r="529">
          <cell r="B529" t="str">
            <v>C.I man hole cover</v>
          </cell>
        </row>
        <row r="531">
          <cell r="B531" t="str">
            <v>1/2''thick terrazzo dado</v>
          </cell>
        </row>
        <row r="532">
          <cell r="B532" t="str">
            <v xml:space="preserve">1/2" Terr.Dado in 50:50 white &amp; grey cement </v>
          </cell>
        </row>
        <row r="533">
          <cell r="B533" t="str">
            <v>WHITE  CEMENT</v>
          </cell>
        </row>
        <row r="534">
          <cell r="B534" t="str">
            <v>CEMENT OPC</v>
          </cell>
        </row>
        <row r="535">
          <cell r="B535" t="str">
            <v>MARBLE  POWDER</v>
          </cell>
        </row>
        <row r="536">
          <cell r="B536" t="str">
            <v>CHIPS</v>
          </cell>
        </row>
        <row r="540">
          <cell r="B540" t="str">
            <v>Steel reinforcement Grade 60</v>
          </cell>
        </row>
      </sheetData>
      <sheetData sheetId="3"/>
      <sheetData sheetId="4"/>
      <sheetData sheetId="5"/>
      <sheetData sheetId="6"/>
      <sheetData sheetId="7"/>
      <sheetData sheetId="8"/>
      <sheetData sheetId="9"/>
      <sheetData sheetId="10">
        <row r="6">
          <cell r="B6" t="str">
            <v xml:space="preserve">D E S C R I P T I O N </v>
          </cell>
        </row>
        <row r="7">
          <cell r="B7" t="str">
            <v>CIVIL: EXTERNAL WORKS</v>
          </cell>
        </row>
        <row r="8">
          <cell r="B8" t="str">
            <v>Excavation  and  Earth  Work.</v>
          </cell>
        </row>
        <row r="9">
          <cell r="B9" t="str">
            <v>Excavation</v>
          </cell>
        </row>
        <row r="10">
          <cell r="B10" t="str">
            <v>kasoo Filling</v>
          </cell>
        </row>
        <row r="11">
          <cell r="B11" t="str">
            <v>Sweat  earth  fill</v>
          </cell>
        </row>
        <row r="12">
          <cell r="B12" t="str">
            <v>Grass(Dhaka)</v>
          </cell>
        </row>
        <row r="14">
          <cell r="B14" t="str">
            <v>Lean concrete (1:4:8) Ravi sand &amp; B.Ballast</v>
          </cell>
        </row>
        <row r="15">
          <cell r="B15" t="str">
            <v>CEMENT OPC</v>
          </cell>
        </row>
        <row r="16">
          <cell r="B16" t="str">
            <v>Sand Ravi</v>
          </cell>
        </row>
        <row r="17">
          <cell r="B17" t="str">
            <v>BRICK BALLAST</v>
          </cell>
        </row>
        <row r="19">
          <cell r="B19" t="str">
            <v>BRICK WORK  IN SUB STRUCTURE</v>
          </cell>
        </row>
        <row r="20">
          <cell r="B20" t="str">
            <v>9''&amp;13 1/2" thick (1:6)</v>
          </cell>
        </row>
        <row r="21">
          <cell r="B21" t="str">
            <v>CEMENT OPC</v>
          </cell>
        </row>
        <row r="22">
          <cell r="B22" t="str">
            <v>Sand Ravi</v>
          </cell>
        </row>
        <row r="23">
          <cell r="B23" t="str">
            <v>BRICKS IST CLASS</v>
          </cell>
        </row>
        <row r="25">
          <cell r="B25" t="str">
            <v>Damp proof Course.</v>
          </cell>
        </row>
        <row r="26">
          <cell r="B26" t="str">
            <v>1.5" Horizontal D.P.C. (1:2:4)</v>
          </cell>
        </row>
        <row r="27">
          <cell r="B27" t="str">
            <v>CEMENT OPC</v>
          </cell>
        </row>
        <row r="28">
          <cell r="B28" t="str">
            <v>Sand Ravi</v>
          </cell>
        </row>
        <row r="29">
          <cell r="B29" t="str">
            <v>AGGREGATE</v>
          </cell>
        </row>
        <row r="30">
          <cell r="B30" t="str">
            <v>BITUMEN 10/20 GRADE</v>
          </cell>
        </row>
        <row r="31">
          <cell r="B31" t="str">
            <v>KEROSENE OIL</v>
          </cell>
        </row>
        <row r="33">
          <cell r="B33" t="str">
            <v>4.5" thick (1:4) (G.F)</v>
          </cell>
        </row>
        <row r="35">
          <cell r="B35" t="str">
            <v>CEMENT OPC</v>
          </cell>
        </row>
        <row r="36">
          <cell r="B36" t="str">
            <v>Sand Ravi</v>
          </cell>
        </row>
        <row r="37">
          <cell r="B37" t="str">
            <v>BRICKS IST CLASS</v>
          </cell>
        </row>
        <row r="39">
          <cell r="B39" t="str">
            <v>9 thick (1:6) (G.F)</v>
          </cell>
        </row>
        <row r="40">
          <cell r="B40" t="str">
            <v>CEMENT OPC</v>
          </cell>
        </row>
        <row r="41">
          <cell r="B41" t="str">
            <v>Sand Ravi</v>
          </cell>
        </row>
        <row r="42">
          <cell r="B42" t="str">
            <v>BRICKS IST CLASS</v>
          </cell>
        </row>
        <row r="44">
          <cell r="B44" t="str">
            <v>Cement Plaster  (1:4)</v>
          </cell>
        </row>
        <row r="45">
          <cell r="B45" t="str">
            <v>CEMENT OPC</v>
          </cell>
        </row>
        <row r="46">
          <cell r="B46" t="str">
            <v>Sand Ravi</v>
          </cell>
        </row>
        <row r="48">
          <cell r="B48" t="str">
            <v>Stuccu Plaster  (1:1)</v>
          </cell>
        </row>
        <row r="49">
          <cell r="B49" t="str">
            <v>CEMENT OPC</v>
          </cell>
        </row>
        <row r="50">
          <cell r="B50" t="str">
            <v>Sand Ravi</v>
          </cell>
        </row>
        <row r="53">
          <cell r="B53" t="str">
            <v>STEEL RAILING</v>
          </cell>
        </row>
        <row r="55">
          <cell r="B55" t="str">
            <v>STEEL DECORATIVE ELEMENT</v>
          </cell>
        </row>
        <row r="57">
          <cell r="B57" t="str">
            <v>STEEL MAIN GATE</v>
          </cell>
        </row>
        <row r="59">
          <cell r="B59" t="str">
            <v>STEEL GRATING</v>
          </cell>
        </row>
        <row r="61">
          <cell r="B61" t="str">
            <v>Steel Stair for Servant quarter</v>
          </cell>
        </row>
        <row r="63">
          <cell r="B63" t="str">
            <v>FLOORING</v>
          </cell>
        </row>
        <row r="64">
          <cell r="B64" t="str">
            <v xml:space="preserve">4''TH.SAND RAVI FILL UNDER FLOOR </v>
          </cell>
        </row>
        <row r="65">
          <cell r="B65" t="str">
            <v>Sand Ravi</v>
          </cell>
        </row>
        <row r="67">
          <cell r="B67" t="str">
            <v>BRICK BALLAST 4''THICK UNDER FLOOR</v>
          </cell>
        </row>
        <row r="68">
          <cell r="B68" t="str">
            <v>BRICK BALLAST</v>
          </cell>
        </row>
        <row r="70">
          <cell r="B70" t="str">
            <v xml:space="preserve">1½'' CONCRETE(1:2:4) </v>
          </cell>
        </row>
        <row r="71">
          <cell r="B71" t="str">
            <v>CEMENT OPC</v>
          </cell>
        </row>
        <row r="72">
          <cell r="B72" t="str">
            <v>Sand Ravi</v>
          </cell>
        </row>
        <row r="73">
          <cell r="B73" t="str">
            <v>AGGREGATE</v>
          </cell>
        </row>
        <row r="75">
          <cell r="B75" t="str">
            <v>WASH AGGREGATE 3/4'' THICK (1:2)</v>
          </cell>
        </row>
        <row r="76">
          <cell r="B76" t="str">
            <v>CEMENT OPC</v>
          </cell>
        </row>
        <row r="77">
          <cell r="B77" t="str">
            <v>AGGREGATE</v>
          </cell>
        </row>
        <row r="78">
          <cell r="B78" t="str">
            <v xml:space="preserve">1/2''Terr.Floor in 50:50 white grey cement </v>
          </cell>
        </row>
        <row r="79">
          <cell r="B79" t="str">
            <v>Marble Strip</v>
          </cell>
        </row>
        <row r="80">
          <cell r="B80" t="str">
            <v>WHITE CEMENT</v>
          </cell>
        </row>
        <row r="81">
          <cell r="B81" t="str">
            <v>CEMENT OPC</v>
          </cell>
        </row>
        <row r="82">
          <cell r="B82" t="str">
            <v>MARBLE  POWDER</v>
          </cell>
        </row>
        <row r="83">
          <cell r="B83" t="str">
            <v>CHIPS</v>
          </cell>
        </row>
        <row r="84">
          <cell r="B84" t="str">
            <v>POLISH  WAX  KIWI</v>
          </cell>
        </row>
        <row r="85">
          <cell r="B85" t="str">
            <v>Brush</v>
          </cell>
        </row>
        <row r="86">
          <cell r="B86" t="str">
            <v>WASTE  CLOTH</v>
          </cell>
        </row>
        <row r="89">
          <cell r="B89" t="str">
            <v>SAND STONE</v>
          </cell>
        </row>
        <row r="90">
          <cell r="B90" t="str">
            <v>CEMENT OPC</v>
          </cell>
        </row>
        <row r="91">
          <cell r="B91" t="str">
            <v>Sand Ravi</v>
          </cell>
        </row>
        <row r="93">
          <cell r="B93" t="str">
            <v>KHURRA (2.5*2)</v>
          </cell>
        </row>
        <row r="94">
          <cell r="B94" t="str">
            <v>BRICK BALLAST 4''THICK</v>
          </cell>
        </row>
        <row r="95">
          <cell r="B95" t="str">
            <v>BRICK BALLAST</v>
          </cell>
        </row>
        <row r="97">
          <cell r="B97" t="str">
            <v>1.5'' CONCRETE(1:2:4)</v>
          </cell>
        </row>
        <row r="98">
          <cell r="B98" t="str">
            <v>CEMENT OPC</v>
          </cell>
        </row>
        <row r="99">
          <cell r="B99" t="str">
            <v>SAND CHANAB</v>
          </cell>
        </row>
        <row r="100">
          <cell r="B100" t="str">
            <v>AGGREGATE</v>
          </cell>
        </row>
        <row r="102">
          <cell r="B102" t="str">
            <v>Ceramic Tiles i/c Skirting (1:4) C.S Mortar</v>
          </cell>
        </row>
        <row r="103">
          <cell r="B103" t="str">
            <v xml:space="preserve">EMCO MAT </v>
          </cell>
        </row>
        <row r="104">
          <cell r="B104" t="str">
            <v>MORTAR FOR  TILES   IN  (1:4)  RATIO</v>
          </cell>
        </row>
        <row r="105">
          <cell r="B105" t="str">
            <v>CEMENT OPC</v>
          </cell>
        </row>
        <row r="106">
          <cell r="B106" t="str">
            <v>Sand Ravi</v>
          </cell>
        </row>
        <row r="107">
          <cell r="B107" t="str">
            <v>COLOUR  PIGMENT</v>
          </cell>
        </row>
        <row r="108">
          <cell r="B108" t="str">
            <v>WHITE CEMENT</v>
          </cell>
        </row>
        <row r="109">
          <cell r="B109" t="str">
            <v>CEMENT  FOR  TILES (Buttering).</v>
          </cell>
        </row>
        <row r="110">
          <cell r="B110" t="str">
            <v>CEMENT OPC</v>
          </cell>
        </row>
        <row r="112">
          <cell r="B112" t="str">
            <v>Planter</v>
          </cell>
        </row>
        <row r="113">
          <cell r="B113" t="str">
            <v>P.C.C(1:4:8)</v>
          </cell>
        </row>
        <row r="114">
          <cell r="B114" t="str">
            <v>CEMENT OPC</v>
          </cell>
        </row>
        <row r="115">
          <cell r="B115" t="str">
            <v>Sand Ravi</v>
          </cell>
        </row>
        <row r="116">
          <cell r="B116" t="str">
            <v>BRICK BALLAST</v>
          </cell>
        </row>
        <row r="118">
          <cell r="B118" t="str">
            <v>R.C.C(1:2:4)</v>
          </cell>
        </row>
        <row r="119">
          <cell r="B119" t="str">
            <v>CEMENT OPC</v>
          </cell>
        </row>
        <row r="120">
          <cell r="B120" t="str">
            <v>SAND CHANAB</v>
          </cell>
        </row>
        <row r="121">
          <cell r="B121" t="str">
            <v>AGGREGATE</v>
          </cell>
        </row>
        <row r="123">
          <cell r="B123" t="str">
            <v>SAND STONE OVER 1/2''TH(1:4) C.S PLASTER</v>
          </cell>
        </row>
        <row r="124">
          <cell r="B124" t="str">
            <v>SAND STONE</v>
          </cell>
        </row>
        <row r="125">
          <cell r="B125" t="str">
            <v>CEMENT</v>
          </cell>
        </row>
        <row r="126">
          <cell r="B126" t="str">
            <v>SAND CHANAB</v>
          </cell>
        </row>
        <row r="128">
          <cell r="B128" t="str">
            <v>1/2'' TH. Terrazzo toping in white cement over 1/2'' TH</v>
          </cell>
        </row>
        <row r="129">
          <cell r="B129" t="str">
            <v>C.S.Plaster</v>
          </cell>
        </row>
        <row r="130">
          <cell r="B130" t="str">
            <v>WHITE  CEMENT</v>
          </cell>
        </row>
        <row r="131">
          <cell r="B131" t="str">
            <v>CEMENT OPC</v>
          </cell>
        </row>
        <row r="132">
          <cell r="B132" t="str">
            <v>MARBLE  POWDER</v>
          </cell>
        </row>
        <row r="133">
          <cell r="B133" t="str">
            <v>CHIPS</v>
          </cell>
        </row>
        <row r="134">
          <cell r="B134" t="str">
            <v>POLISH  WAX  KIWI</v>
          </cell>
        </row>
        <row r="135">
          <cell r="B135" t="str">
            <v>Brush</v>
          </cell>
        </row>
        <row r="136">
          <cell r="B136" t="str">
            <v>WASTE  CLOTH</v>
          </cell>
        </row>
        <row r="137">
          <cell r="B137" t="str">
            <v>CEMENT OPC</v>
          </cell>
        </row>
        <row r="138">
          <cell r="B138" t="str">
            <v>Sand Ravi</v>
          </cell>
        </row>
        <row r="140">
          <cell r="B140" t="str">
            <v>Bench</v>
          </cell>
        </row>
        <row r="141">
          <cell r="B141" t="str">
            <v>BRICK BALLAST</v>
          </cell>
        </row>
        <row r="143">
          <cell r="B143" t="str">
            <v>BRICK WORK  (1:6)</v>
          </cell>
        </row>
        <row r="144">
          <cell r="B144" t="str">
            <v>CEMENT</v>
          </cell>
        </row>
        <row r="145">
          <cell r="B145" t="str">
            <v>Sand Ravi</v>
          </cell>
        </row>
        <row r="146">
          <cell r="B146" t="str">
            <v>BRICKS IST CLASS</v>
          </cell>
        </row>
        <row r="148">
          <cell r="B148" t="str">
            <v>R.C.C(1:2:4)</v>
          </cell>
        </row>
        <row r="149">
          <cell r="B149" t="str">
            <v>CEMENT OPC</v>
          </cell>
        </row>
        <row r="150">
          <cell r="B150" t="str">
            <v>SAND CHANAB</v>
          </cell>
        </row>
        <row r="151">
          <cell r="B151" t="str">
            <v>AGGREGATE</v>
          </cell>
        </row>
        <row r="153">
          <cell r="B153" t="str">
            <v>1/2'' TH. Terrazzo toping in white cement over 1/2'' TH</v>
          </cell>
        </row>
        <row r="154">
          <cell r="B154" t="str">
            <v>C.S.Plaster</v>
          </cell>
        </row>
        <row r="155">
          <cell r="B155" t="str">
            <v>WHITE  CEMENT</v>
          </cell>
        </row>
        <row r="156">
          <cell r="B156" t="str">
            <v>CEMENT OPC</v>
          </cell>
        </row>
        <row r="157">
          <cell r="B157" t="str">
            <v>MARBLE  POWDER</v>
          </cell>
        </row>
        <row r="158">
          <cell r="B158" t="str">
            <v>CHIPS</v>
          </cell>
        </row>
        <row r="159">
          <cell r="B159" t="str">
            <v>POLISH  WAX  KIWI</v>
          </cell>
        </row>
        <row r="160">
          <cell r="B160" t="str">
            <v>Brush</v>
          </cell>
        </row>
        <row r="161">
          <cell r="B161" t="str">
            <v>WASTE  CLOTH</v>
          </cell>
        </row>
        <row r="162">
          <cell r="B162" t="str">
            <v>CEMENT OPC</v>
          </cell>
        </row>
        <row r="163">
          <cell r="B163" t="str">
            <v>Sand Ravi</v>
          </cell>
        </row>
        <row r="165">
          <cell r="B165" t="str">
            <v>Lawn Light foundation</v>
          </cell>
        </row>
        <row r="166">
          <cell r="B166" t="str">
            <v>P.C.C(1:2:4)</v>
          </cell>
        </row>
        <row r="167">
          <cell r="B167" t="str">
            <v>CEMENT OPC</v>
          </cell>
        </row>
        <row r="168">
          <cell r="B168" t="str">
            <v>SAND CHANAB</v>
          </cell>
        </row>
        <row r="169">
          <cell r="B169" t="str">
            <v>AGGREGATE</v>
          </cell>
        </row>
      </sheetData>
      <sheetData sheetId="11"/>
      <sheetData sheetId="12"/>
      <sheetData sheetId="13"/>
      <sheetData sheetId="14"/>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DDRESSES"/>
      <sheetName val="BOOK"/>
      <sheetName val="CALCULATION SHEET"/>
      <sheetName val="CALENDAR ANNUAL"/>
      <sheetName val="CALENDAR DESKTOP"/>
      <sheetName val="CASIO SHEET"/>
      <sheetName val="CASSETTE TITLE"/>
      <sheetName val="CD-Cover"/>
      <sheetName val="CD-Cover ii"/>
      <sheetName val="CHECKLIST"/>
      <sheetName val="CONVERSION FACTORS"/>
      <sheetName val="CONVERSION FACTORS (calc)"/>
      <sheetName val="DADS TELEPHONE Nos."/>
      <sheetName val="DIARY PAGE"/>
      <sheetName val="DOS Characters"/>
      <sheetName val="E-MAIL ADDRESSES"/>
      <sheetName val="FILE TITLES I"/>
      <sheetName val="FILE TITLES II"/>
      <sheetName val="FONT"/>
      <sheetName val="GBC - LOGO"/>
      <sheetName val="I CHING"/>
      <sheetName val="IMPORTANT HISTORICAL DATES"/>
      <sheetName val="IQ TEST"/>
      <sheetName val="LINED PAPER"/>
      <sheetName val="MATHEMAGICS"/>
      <sheetName val="MEMORY"/>
      <sheetName val="NATIONS OF THE WORLD"/>
      <sheetName val="OVERTIME"/>
      <sheetName val="PERPETUAL CALENDAR"/>
      <sheetName val="PERSONALIZED CARD"/>
      <sheetName val="PROJECT CALENDAR ACTUAL"/>
      <sheetName val="PROJECT CLAUSE 14"/>
      <sheetName val="PROJECT HOLIDAYS"/>
      <sheetName val="ROUGH PAGE"/>
      <sheetName val="TELEPHONE Nos"/>
      <sheetName val="TELEPHONE Nos ADD"/>
      <sheetName val="TELEPHONE PAD"/>
      <sheetName val="TROUBLE SHOOTING CHART"/>
      <sheetName val="UNIT CONVERTER"/>
      <sheetName val="UNITS"/>
      <sheetName val="WINDOWS SHORTCUTS"/>
      <sheetName val="WORDS"/>
      <sheetName val="Code"/>
      <sheetName val="101"/>
      <sheetName val="B.O.Q"/>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 val="Bitumen"/>
      <sheetName val="steel"/>
      <sheetName val="bargy"/>
      <sheetName val="UR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ertificate"/>
      <sheetName val="Summary"/>
      <sheetName val="BOQ"/>
      <sheetName val="Sheet1"/>
      <sheetName val="Sheet2"/>
      <sheetName val="URA"/>
      <sheetName val="Material"/>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1000000"/>
      <sheetName val="AAAAAAA"/>
      <sheetName val="bajri"/>
      <sheetName val="History_"/>
      <sheetName val="PC_I _3_"/>
      <sheetName val="bargy"/>
      <sheetName val="BC"/>
      <sheetName val="SBase"/>
      <sheetName val="Bricks"/>
      <sheetName val="Dis_Lab"/>
      <sheetName val="Bitumen"/>
      <sheetName val="steel"/>
      <sheetName val="cement"/>
      <sheetName val="SUM"/>
      <sheetName val="Frunt"/>
      <sheetName val="Face"/>
      <sheetName val="G_COMP"/>
      <sheetName val="Comp"/>
      <sheetName val="G_Abst"/>
      <sheetName val="Abst a"/>
      <sheetName val="Abst b"/>
      <sheetName val="Qty"/>
      <sheetName val="Qty_2_"/>
      <sheetName val="Analysis"/>
      <sheetName val="D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rders 99"/>
      <sheetName val="DeckSlab"/>
      <sheetName val="Diaphargm"/>
      <sheetName val="RW5-5"/>
      <sheetName val="footing7-7 (2)"/>
      <sheetName val="footing7-7"/>
      <sheetName val="wing wall"/>
      <sheetName val="footing6-6 (2)"/>
      <sheetName val="footing6-6"/>
      <sheetName val="RW4-4"/>
      <sheetName val="footing5-5"/>
      <sheetName val="footing4-4"/>
      <sheetName val="SUM"/>
      <sheetName val="Diesel+Labour"/>
      <sheetName val="steel"/>
      <sheetName val="Cement"/>
      <sheetName val="sp-IPC"/>
      <sheetName val="Item- "/>
      <sheetName val="Item-8"/>
      <sheetName val="Item-7"/>
      <sheetName val="Item-10"/>
      <sheetName val="Item-18"/>
      <sheetName val="Item-9"/>
      <sheetName val="Item-19"/>
      <sheetName val="Item-"/>
      <sheetName val="Item-28"/>
      <sheetName val="Item-6"/>
      <sheetName val="Item-5"/>
      <sheetName val="Item-4"/>
      <sheetName val="Item-3"/>
      <sheetName val="SUMMERY 001"/>
      <sheetName val="BOQ 002"/>
      <sheetName val="Qtys"/>
      <sheetName val="SA+MA"/>
      <sheetName val="barier"/>
      <sheetName val="D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CGOU"/>
      <sheetName val="Dist"/>
      <sheetName val="M.D.B Analysis "/>
    </sheetNames>
    <sheetDataSet>
      <sheetData sheetId="0" refreshError="1"/>
      <sheetData sheetId="1" refreshError="1"/>
      <sheetData sheetId="2"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 val="RA"/>
      <sheetName val="Inputs"/>
      <sheetName val="Dist"/>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UMMARY"/>
      <sheetName val="SEC 02584"/>
      <sheetName val="SEC 13100"/>
      <sheetName val="SEC 13760"/>
      <sheetName val="SEC 13851"/>
      <sheetName val="SEC 16060"/>
      <sheetName val="SEC 16120"/>
      <sheetName val="SEC 16130"/>
      <sheetName val="SEC 16139"/>
      <sheetName val="SEC 16140"/>
      <sheetName val="SEC 16145"/>
      <sheetName val="SEC 16231"/>
      <sheetName val="SEC 16265"/>
      <sheetName val="SEC 16280"/>
      <sheetName val="SEC 16300"/>
      <sheetName val="SEC 16441"/>
      <sheetName val="SEC 16442"/>
      <sheetName val="SEC 16461"/>
      <sheetName val="SEC 16511"/>
      <sheetName val="SEC 16715"/>
      <sheetName val="SEC 16726"/>
      <sheetName val="SEC 16785"/>
      <sheetName val="SEC 16443"/>
      <sheetName val="SEC 13851A"/>
      <sheetName val="RA"/>
      <sheetName val="Inputs"/>
      <sheetName val="List"/>
      <sheetName val="POL-SUM"/>
      <sheetName val="MAT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ST lightconc-II"/>
      <sheetName val="PRECAST-conc-II"/>
      <sheetName val="Miscellaneous-civil"/>
      <sheetName val="basic"/>
      <sheetName val="GN-ST-10"/>
      <sheetName val="CF-det"/>
      <sheetName val="PRECAST lightconc_II"/>
      <sheetName val="Cleaning &amp; Grubbing"/>
      <sheetName val="GN_ST_10"/>
      <sheetName val="Friends"/>
      <sheetName val="College Details"/>
      <sheetName val="Personal "/>
      <sheetName val="Office"/>
      <sheetName val="TITLES"/>
      <sheetName val="temp"/>
      <sheetName val="KLHT"/>
      <sheetName val="Rates"/>
      <sheetName val="SILICATE"/>
      <sheetName val="Code 02"/>
      <sheetName val="Code 03"/>
      <sheetName val="Code 04"/>
      <sheetName val="Code 05"/>
      <sheetName val="Code 06"/>
      <sheetName val="Code 07"/>
      <sheetName val="Code 09"/>
      <sheetName val="BM"/>
    </sheetNames>
    <sheetDataSet>
      <sheetData sheetId="0" refreshError="1">
        <row r="19">
          <cell r="J19">
            <v>1.0499999999999999E-3</v>
          </cell>
        </row>
        <row r="20">
          <cell r="K20">
            <v>0.10083</v>
          </cell>
        </row>
      </sheetData>
      <sheetData sheetId="1" refreshError="1"/>
      <sheetData sheetId="2" refreshError="1"/>
      <sheetData sheetId="3" refreshError="1"/>
      <sheetData sheetId="4" refreshError="1"/>
      <sheetData sheetId="5"/>
      <sheetData sheetId="6"/>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R"/>
    </sheetNames>
    <sheetDataSet>
      <sheetData sheetId="0"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 val="85% earth wor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IPC 17"/>
      <sheetName val="B.O.Q IPC 17 (2)"/>
      <sheetName val="95% earth work"/>
      <sheetName val="SB"/>
      <sheetName val="BC"/>
      <sheetName val="ABC"/>
      <sheetName val="ACWC"/>
      <sheetName val="Drain (2)"/>
      <sheetName val="85% earth work"/>
      <sheetName val="85% earth work (2)"/>
      <sheetName val=" earth work"/>
      <sheetName val=" earth work (2)"/>
      <sheetName val="85% earth work (3)"/>
      <sheetName val="85% earth work (4)"/>
      <sheetName val=" earth work (3)"/>
      <sheetName val=" earth work (4)"/>
      <sheetName val="SB (2)"/>
      <sheetName val="BC (2)"/>
      <sheetName val="BC (3)"/>
      <sheetName val="ABC (2)"/>
      <sheetName val="ACWC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AB"/>
      <sheetName val="Earthwork (OK). (2)"/>
      <sheetName val="Sub base (0k)"/>
      <sheetName val="Road Edging (OK)"/>
      <sheetName val="WBM (OK)"/>
      <sheetName val="WBM (OK) (2)"/>
      <sheetName val="Prime Coat"/>
      <sheetName val="Asphalt Wearing"/>
      <sheetName val="Dismantling RCC Slab"/>
      <sheetName val="Dismantling Brick Work"/>
      <sheetName val="Excavation"/>
      <sheetName val="Excavation Open Cuting"/>
      <sheetName val="PCC 1;4;8"/>
      <sheetName val="Paacca Brick work"/>
      <sheetName val="Plaster"/>
      <sheetName val="1;2;4"/>
      <sheetName val="steel"/>
      <sheetName val="Line Marking"/>
      <sheetName val="Cat Eyes"/>
      <sheetName val="Sing Boads"/>
      <sheetName val="KM Stone"/>
      <sheetName val="Sheet5"/>
      <sheetName val="85% earth work"/>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ummary"/>
      <sheetName val="Prelimnary Work"/>
      <sheetName val="Pilling"/>
      <sheetName val="Chancery"/>
      <sheetName val="Multi Purpose Hall"/>
      <sheetName val="Ambassador"/>
      <sheetName val="BUNGALOW A"/>
      <sheetName val="SEMI D-Class B"/>
      <sheetName val="Apartment Class C"/>
      <sheetName val="Class D"/>
      <sheetName val="Class E"/>
      <sheetName val="Store"/>
      <sheetName val="MECHANICAL SUMMARY "/>
      <sheetName val="A. CW"/>
      <sheetName val="B. SP"/>
      <sheetName val="C. FIRE PROTECTION"/>
      <sheetName val="D. ACMV"/>
      <sheetName val="E. LPG"/>
      <sheetName val="F. LAUNDRY"/>
      <sheetName val="G. LIFT"/>
      <sheetName val="E. SW"/>
      <sheetName val="ELECTRICAL SUMMARY"/>
      <sheetName val="HT"/>
      <sheetName val="LV"/>
      <sheetName val="ELV"/>
      <sheetName val="Summary"/>
      <sheetName val="Earthwork"/>
      <sheetName val="Road"/>
      <sheetName val="SWD"/>
      <sheetName val="SEWERAGE"/>
      <sheetName val="WaterRec"/>
      <sheetName val="Gen.Sum of Furniture"/>
      <sheetName val="Bungalow A (2)"/>
      <sheetName val="Semi -D Class B"/>
      <sheetName val="Aprt class C"/>
      <sheetName val="Aprt class D"/>
      <sheetName val="aprt class E"/>
      <sheetName val=" Chancery"/>
      <sheetName val="Ambassador (2)"/>
      <sheetName val="General Workers House"/>
      <sheetName val="Others Summary"/>
      <sheetName val="Raft Foundation"/>
      <sheetName val="FWBS1100"/>
      <sheetName val="Tit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rATE LIST"/>
      <sheetName val="BOQ"/>
    </sheetNames>
    <sheetDataSet>
      <sheetData sheetId="0"/>
      <sheetData sheetId="1"/>
      <sheetData sheetId="2">
        <row r="9">
          <cell r="AU9">
            <v>20</v>
          </cell>
        </row>
      </sheetData>
      <sheetData sheetId="3"/>
      <sheetData sheetId="4"/>
      <sheetData sheetId="5"/>
      <sheetData sheetId="6">
        <row r="7">
          <cell r="B7" t="str">
            <v>LUXURY VILLAS (VILLA)</v>
          </cell>
          <cell r="C7" t="str">
            <v>0001-Drg No-IM-V-46</v>
          </cell>
          <cell r="D7" t="str">
            <v>VEERA</v>
          </cell>
        </row>
        <row r="8">
          <cell r="B8" t="str">
            <v>Example Job 2</v>
          </cell>
          <cell r="C8">
            <v>990002</v>
          </cell>
          <cell r="D8" t="str">
            <v>DEF</v>
          </cell>
        </row>
        <row r="9">
          <cell r="B9" t="str">
            <v>Example Job 3</v>
          </cell>
          <cell r="C9">
            <v>990003</v>
          </cell>
          <cell r="D9" t="str">
            <v>GHJ</v>
          </cell>
        </row>
      </sheetData>
      <sheetData sheetId="7"/>
      <sheetData sheetId="8"/>
      <sheetData sheetId="9"/>
      <sheetData sheetId="10"/>
      <sheetData sheetId="11"/>
      <sheetData sheetId="12"/>
      <sheetData sheetId="13"/>
      <sheetData sheetId="14">
        <row r="1">
          <cell r="A1">
            <v>1</v>
          </cell>
        </row>
        <row r="2">
          <cell r="A2">
            <v>2</v>
          </cell>
        </row>
        <row r="3">
          <cell r="A3">
            <v>3</v>
          </cell>
        </row>
        <row r="4">
          <cell r="A4">
            <v>4</v>
          </cell>
        </row>
        <row r="5">
          <cell r="A5">
            <v>5</v>
          </cell>
        </row>
        <row r="6">
          <cell r="A6">
            <v>6</v>
          </cell>
        </row>
        <row r="7">
          <cell r="A7">
            <v>7</v>
          </cell>
        </row>
        <row r="8">
          <cell r="A8">
            <v>8</v>
          </cell>
        </row>
        <row r="9">
          <cell r="A9">
            <v>9</v>
          </cell>
        </row>
        <row r="10">
          <cell r="A10">
            <v>10</v>
          </cell>
        </row>
        <row r="11">
          <cell r="A11">
            <v>11</v>
          </cell>
        </row>
        <row r="12">
          <cell r="A12">
            <v>12</v>
          </cell>
        </row>
        <row r="13">
          <cell r="A13">
            <v>13</v>
          </cell>
        </row>
        <row r="14">
          <cell r="A14">
            <v>14</v>
          </cell>
        </row>
        <row r="15">
          <cell r="A15">
            <v>15</v>
          </cell>
        </row>
        <row r="16">
          <cell r="A16">
            <v>16</v>
          </cell>
        </row>
        <row r="17">
          <cell r="A17">
            <v>17</v>
          </cell>
        </row>
        <row r="18">
          <cell r="A18">
            <v>18</v>
          </cell>
        </row>
        <row r="19">
          <cell r="A19">
            <v>19</v>
          </cell>
        </row>
        <row r="20">
          <cell r="A20">
            <v>20</v>
          </cell>
        </row>
        <row r="21">
          <cell r="A21">
            <v>21</v>
          </cell>
        </row>
        <row r="22">
          <cell r="A22">
            <v>22</v>
          </cell>
        </row>
        <row r="23">
          <cell r="A23">
            <v>23</v>
          </cell>
        </row>
        <row r="24">
          <cell r="A24">
            <v>24</v>
          </cell>
        </row>
        <row r="25">
          <cell r="A25">
            <v>25</v>
          </cell>
        </row>
        <row r="26">
          <cell r="A26">
            <v>26</v>
          </cell>
        </row>
        <row r="27">
          <cell r="A27">
            <v>27</v>
          </cell>
        </row>
        <row r="28">
          <cell r="A28">
            <v>28</v>
          </cell>
        </row>
        <row r="29">
          <cell r="A29">
            <v>29</v>
          </cell>
        </row>
        <row r="30">
          <cell r="A30">
            <v>30</v>
          </cell>
        </row>
        <row r="31">
          <cell r="A31">
            <v>31</v>
          </cell>
        </row>
        <row r="32">
          <cell r="A32">
            <v>32</v>
          </cell>
        </row>
        <row r="33">
          <cell r="A33">
            <v>33</v>
          </cell>
        </row>
        <row r="34">
          <cell r="A34">
            <v>34</v>
          </cell>
        </row>
        <row r="35">
          <cell r="A35">
            <v>35</v>
          </cell>
        </row>
        <row r="36">
          <cell r="A36">
            <v>36</v>
          </cell>
        </row>
        <row r="37">
          <cell r="A37">
            <v>37</v>
          </cell>
        </row>
        <row r="38">
          <cell r="A38">
            <v>38</v>
          </cell>
        </row>
        <row r="39">
          <cell r="A39">
            <v>39</v>
          </cell>
        </row>
        <row r="40">
          <cell r="A40">
            <v>40</v>
          </cell>
        </row>
        <row r="41">
          <cell r="A41">
            <v>41</v>
          </cell>
        </row>
        <row r="42">
          <cell r="A42">
            <v>42</v>
          </cell>
        </row>
        <row r="43">
          <cell r="A43">
            <v>43</v>
          </cell>
        </row>
        <row r="44">
          <cell r="A44">
            <v>44</v>
          </cell>
        </row>
        <row r="45">
          <cell r="A45">
            <v>45</v>
          </cell>
        </row>
        <row r="46">
          <cell r="A46">
            <v>46</v>
          </cell>
        </row>
        <row r="47">
          <cell r="A47">
            <v>47</v>
          </cell>
        </row>
        <row r="48">
          <cell r="A48">
            <v>48</v>
          </cell>
        </row>
        <row r="49">
          <cell r="A49">
            <v>49</v>
          </cell>
        </row>
        <row r="50">
          <cell r="A50">
            <v>50</v>
          </cell>
        </row>
        <row r="51">
          <cell r="A51">
            <v>51</v>
          </cell>
        </row>
        <row r="52">
          <cell r="A52">
            <v>52</v>
          </cell>
        </row>
        <row r="53">
          <cell r="A53">
            <v>53</v>
          </cell>
        </row>
        <row r="54">
          <cell r="A54">
            <v>54</v>
          </cell>
        </row>
        <row r="55">
          <cell r="A55">
            <v>55</v>
          </cell>
        </row>
        <row r="56">
          <cell r="A56">
            <v>56</v>
          </cell>
        </row>
        <row r="57">
          <cell r="A57">
            <v>57</v>
          </cell>
        </row>
        <row r="58">
          <cell r="A58">
            <v>58</v>
          </cell>
        </row>
        <row r="59">
          <cell r="A59">
            <v>59</v>
          </cell>
        </row>
        <row r="60">
          <cell r="A60">
            <v>60</v>
          </cell>
        </row>
        <row r="61">
          <cell r="A61">
            <v>61</v>
          </cell>
        </row>
        <row r="62">
          <cell r="A62">
            <v>62</v>
          </cell>
        </row>
        <row r="63">
          <cell r="A63">
            <v>63</v>
          </cell>
        </row>
        <row r="64">
          <cell r="A64">
            <v>64</v>
          </cell>
        </row>
        <row r="65">
          <cell r="A65">
            <v>65</v>
          </cell>
        </row>
        <row r="66">
          <cell r="A66">
            <v>66</v>
          </cell>
        </row>
        <row r="67">
          <cell r="A67">
            <v>67</v>
          </cell>
        </row>
        <row r="68">
          <cell r="A68">
            <v>68</v>
          </cell>
        </row>
        <row r="69">
          <cell r="A69">
            <v>69</v>
          </cell>
        </row>
        <row r="70">
          <cell r="A70">
            <v>70</v>
          </cell>
        </row>
        <row r="71">
          <cell r="A71">
            <v>71</v>
          </cell>
        </row>
        <row r="72">
          <cell r="A72">
            <v>72</v>
          </cell>
        </row>
        <row r="73">
          <cell r="A73">
            <v>73</v>
          </cell>
        </row>
        <row r="74">
          <cell r="A74">
            <v>74</v>
          </cell>
        </row>
        <row r="75">
          <cell r="A75">
            <v>75</v>
          </cell>
        </row>
        <row r="76">
          <cell r="A76">
            <v>76</v>
          </cell>
        </row>
        <row r="77">
          <cell r="A77">
            <v>77</v>
          </cell>
        </row>
        <row r="78">
          <cell r="A78">
            <v>78</v>
          </cell>
        </row>
        <row r="79">
          <cell r="A79">
            <v>79</v>
          </cell>
        </row>
        <row r="80">
          <cell r="A80">
            <v>80</v>
          </cell>
        </row>
        <row r="81">
          <cell r="A81">
            <v>81</v>
          </cell>
        </row>
        <row r="82">
          <cell r="A82">
            <v>82</v>
          </cell>
        </row>
        <row r="83">
          <cell r="A83">
            <v>83</v>
          </cell>
        </row>
        <row r="84">
          <cell r="A84">
            <v>84</v>
          </cell>
        </row>
        <row r="85">
          <cell r="A85">
            <v>85</v>
          </cell>
        </row>
        <row r="86">
          <cell r="A86">
            <v>86</v>
          </cell>
        </row>
        <row r="87">
          <cell r="A87">
            <v>87</v>
          </cell>
        </row>
        <row r="88">
          <cell r="A88">
            <v>88</v>
          </cell>
        </row>
        <row r="89">
          <cell r="A89">
            <v>89</v>
          </cell>
        </row>
        <row r="90">
          <cell r="A90">
            <v>90</v>
          </cell>
        </row>
        <row r="91">
          <cell r="A91">
            <v>91</v>
          </cell>
        </row>
        <row r="92">
          <cell r="A92">
            <v>92</v>
          </cell>
        </row>
        <row r="93">
          <cell r="A93">
            <v>93</v>
          </cell>
        </row>
        <row r="94">
          <cell r="A94">
            <v>94</v>
          </cell>
        </row>
        <row r="95">
          <cell r="A95">
            <v>95</v>
          </cell>
        </row>
        <row r="96">
          <cell r="A96">
            <v>96</v>
          </cell>
        </row>
        <row r="97">
          <cell r="A97">
            <v>97</v>
          </cell>
        </row>
        <row r="98">
          <cell r="A98">
            <v>98</v>
          </cell>
        </row>
        <row r="99">
          <cell r="A99">
            <v>99</v>
          </cell>
        </row>
      </sheetData>
      <sheetData sheetId="15" refreshError="1"/>
      <sheetData sheetId="16"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Titel"/>
      <sheetName val="rATE LIST"/>
      <sheetName val="ELM"/>
      <sheetName val="CSR Regions"/>
      <sheetName val="transf"/>
    </sheetNames>
    <sheetDataSet>
      <sheetData sheetId="0"/>
      <sheetData sheetId="1"/>
      <sheetData sheetId="2"/>
      <sheetData sheetId="3" refreshError="1"/>
      <sheetData sheetId="4" refreshError="1"/>
      <sheetData sheetId="5"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C"/>
      <sheetName val="BAR CHART"/>
      <sheetName val="QTY-LOD"/>
      <sheetName val="REV-LOD"/>
      <sheetName val="MAT-REQ "/>
      <sheetName val="EST-PROGRESS PAYMENT"/>
      <sheetName val="CASH FLOW_TABLE (2)"/>
      <sheetName val="S-CURVE-CONT-MNTH (2)"/>
      <sheetName val="CASH FLOW_TABLE"/>
      <sheetName val="S-CURVE-CONT-QTR"/>
      <sheetName val="EQPT-RQMNT"/>
      <sheetName val="SUMMARY OF EQPT REQ"/>
      <sheetName val="MANHOUR-CALC"/>
      <sheetName val="CREW SUMMARY"/>
      <sheetName val="POL-SUM"/>
      <sheetName val="MAT_ANALYSIS"/>
      <sheetName val="BOQ"/>
      <sheetName val="Titel"/>
      <sheetName val="ELM"/>
      <sheetName val="CSR Regions"/>
      <sheetName val="transf"/>
    </sheetNames>
    <sheetDataSet>
      <sheetData sheetId="0"/>
      <sheetData sheetId="1"/>
      <sheetData sheetId="2"/>
      <sheetData sheetId="3"/>
      <sheetData sheetId="4"/>
      <sheetData sheetId="5">
        <row r="4">
          <cell r="D4">
            <v>1000000</v>
          </cell>
        </row>
      </sheetData>
      <sheetData sheetId="6"/>
      <sheetData sheetId="7" refreshError="1"/>
      <sheetData sheetId="8"/>
      <sheetData sheetId="9" refreshError="1"/>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consistancy"/>
      <sheetName val="Sheet4"/>
      <sheetName val="Exp Eva"/>
      <sheetName val="Prog Eva."/>
      <sheetName val="MTL"/>
      <sheetName val="man p sum."/>
      <sheetName val="spare"/>
      <sheetName val="fuel "/>
      <sheetName val="eq't "/>
      <sheetName val="Summary"/>
      <sheetName val="Fuel Eva."/>
      <sheetName val="Eqt Eva."/>
      <sheetName val="Mat Eva."/>
      <sheetName val="Lab Eva."/>
      <sheetName val="Prob."/>
      <sheetName val="Office Eng'g"/>
      <sheetName val="Beza"/>
      <sheetName val="Dozer"/>
      <sheetName val="Grader"/>
      <sheetName val="Loader"/>
      <sheetName val="DT"/>
      <sheetName val="Excavator"/>
      <sheetName val="crusher"/>
      <sheetName val="Compressor"/>
      <sheetName val="Minor Drainage"/>
      <sheetName val="Titel"/>
      <sheetName val="BOQ"/>
      <sheetName val="SCHEDULE"/>
      <sheetName val="12CGOU"/>
    </sheetNames>
    <sheetDataSet>
      <sheetData sheetId="0"/>
      <sheetData sheetId="1">
        <row r="2">
          <cell r="B2" t="str">
            <v>Reporting Date: Yekatit 28</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 &amp; L (2)"/>
      <sheetName val="BUDGET-SUM"/>
      <sheetName val="FORM -3"/>
      <sheetName val="PAYROLL"/>
      <sheetName val="PAYROLL_%AGES"/>
      <sheetName val="MAN-QTY"/>
      <sheetName val="SUB"/>
      <sheetName val="MAT_CALC"/>
      <sheetName val="MAT-SUM"/>
      <sheetName val="AREA SUMMARY"/>
      <sheetName val="EQPT-LOADING"/>
      <sheetName val="EQPT-LOADING_COST"/>
      <sheetName val="POL_LODING COST"/>
      <sheetName val="POL LOADING"/>
      <sheetName val="EQP_ITEM_JUNE"/>
      <sheetName val="EQP-SUMMARY"/>
      <sheetName val="DIESEL-2009"/>
      <sheetName val="DIESEL-2010"/>
      <sheetName val="EQP-QTY"/>
      <sheetName val="POL-QTY_JUNE"/>
      <sheetName val="Diesel-SUM (June)"/>
      <sheetName val="POL-COST"/>
      <sheetName val="SUPR-SALARY-SUM"/>
      <sheetName val="EQPT ACCOUNTS"/>
      <sheetName val="CCTR_MANHOURS"/>
      <sheetName val="BOQ"/>
      <sheetName val="SCHEDULE"/>
      <sheetName val="12CGOU"/>
    </sheetNames>
    <sheetDataSet>
      <sheetData sheetId="0"/>
      <sheetData sheetId="1"/>
      <sheetData sheetId="2"/>
      <sheetData sheetId="3"/>
      <sheetData sheetId="4"/>
      <sheetData sheetId="5"/>
      <sheetData sheetId="6"/>
      <sheetData sheetId="7">
        <row r="408">
          <cell r="N408">
            <v>53184161.565809511</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 val="12CGOU"/>
      <sheetName val="85% earth work"/>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S"/>
      <sheetName val="IS  "/>
      <sheetName val="I&amp;ES"/>
      <sheetName val="PvsAC "/>
      <sheetName val="mtl"/>
      <sheetName val="man "/>
      <sheetName val="sum eq't "/>
      <sheetName val="Equ Uti"/>
      <sheetName val="spare"/>
      <sheetName val="fuel"/>
      <sheetName val="fuel Eva. (2)"/>
      <sheetName val="fuel Eva."/>
      <sheetName val="man (sh.)"/>
      <sheetName val="eq't (sh.)"/>
      <sheetName val="O.STANDING PRO."/>
      <sheetName val="RA"/>
      <sheetName val="Inputs"/>
      <sheetName val="PACK_01"/>
      <sheetName val="CALENDAR ANNUAL"/>
      <sheetName val="12CGO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 val="BOQ"/>
      <sheetName val="B.O.Q"/>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1"/>
      <sheetName val="BOQs"/>
      <sheetName val="SUMMARY Compr"/>
      <sheetName val="Compr"/>
      <sheetName val="Ratelist"/>
      <sheetName val="CSR Karachi"/>
      <sheetName val="Summ"/>
      <sheetName val="Added Sums"/>
      <sheetName val="Work Sch"/>
      <sheetName val="Payment Sch"/>
      <sheetName val="Material item"/>
      <sheetName val="Anx A"/>
      <sheetName val="Anx B"/>
      <sheetName val="GRP pipe Detail"/>
      <sheetName val="SCHEDULE"/>
      <sheetName val="BOQ"/>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sheetData sheetId="12"/>
      <sheetData sheetId="13"/>
      <sheetData sheetId="14" refreshError="1"/>
      <sheetData sheetId="1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de"/>
      <sheetName val="Summary"/>
      <sheetName val="101"/>
      <sheetName val="102a"/>
      <sheetName val="102b"/>
      <sheetName val="102c"/>
      <sheetName val="103"/>
      <sheetName val="104"/>
      <sheetName val="106a"/>
      <sheetName val="106bi"/>
      <sheetName val="107a"/>
      <sheetName val="107d"/>
      <sheetName val="108a"/>
      <sheetName val="108c"/>
      <sheetName val="110"/>
      <sheetName val="201a"/>
      <sheetName val="202a"/>
      <sheetName val="203b"/>
      <sheetName val="209a"/>
      <sheetName val="302a"/>
      <sheetName val="303a"/>
      <sheetName val="304c"/>
      <sheetName val="305b"/>
      <sheetName val="201"/>
      <sheetName val="202"/>
      <sheetName val="401a1ii"/>
      <sheetName val="401b"/>
      <sheetName val="401f"/>
      <sheetName val="404b (60)"/>
      <sheetName val="401a1i"/>
      <sheetName val="401a2i"/>
      <sheetName val="401a2ii"/>
      <sheetName val="401a2iii"/>
      <sheetName val="406dii"/>
      <sheetName val="509a"/>
      <sheetName val="509b"/>
      <sheetName val="509h"/>
      <sheetName val="501g"/>
      <sheetName val="NSI-3"/>
      <sheetName val="NSI-4"/>
      <sheetName val="401a3i"/>
      <sheetName val="401a3ii"/>
      <sheetName val="401a3iii"/>
      <sheetName val="401d"/>
      <sheetName val="404h"/>
      <sheetName val="405a"/>
      <sheetName val="405b"/>
      <sheetName val="406a"/>
      <sheetName val="406e"/>
      <sheetName val="407d2"/>
      <sheetName val="407d3"/>
      <sheetName val="407d4"/>
      <sheetName val="407i"/>
      <sheetName val="407h"/>
      <sheetName val="Sp-418a"/>
      <sheetName val="601dii"/>
      <sheetName val="604a"/>
      <sheetName val="604b"/>
      <sheetName val="604d"/>
      <sheetName val="607a"/>
      <sheetName val="607b"/>
      <sheetName val="607c"/>
      <sheetName val="608i1"/>
      <sheetName val="608j1"/>
      <sheetName val="609c"/>
      <sheetName val="610b"/>
      <sheetName val="611a"/>
      <sheetName val="601ai"/>
      <sheetName val="NSI-7"/>
    </sheetNames>
    <sheetDataSet>
      <sheetData sheetId="0">
        <row r="4">
          <cell r="A4">
            <v>1</v>
          </cell>
        </row>
        <row r="30">
          <cell r="A30">
            <v>1</v>
          </cell>
          <cell r="B30" t="str">
            <v>3-Wheel Roller (10-15 T) DRR</v>
          </cell>
          <cell r="C30">
            <v>3034.4300000000003</v>
          </cell>
        </row>
        <row r="31">
          <cell r="A31">
            <v>2</v>
          </cell>
          <cell r="B31" t="str">
            <v>Asphalt Plant (80 T)</v>
          </cell>
          <cell r="C31">
            <v>18178.800000000003</v>
          </cell>
        </row>
        <row r="32">
          <cell r="A32" t="str">
            <v>2a</v>
          </cell>
          <cell r="B32" t="str">
            <v>Asphalt Plant (45 T)</v>
          </cell>
          <cell r="C32">
            <v>13819.25</v>
          </cell>
        </row>
        <row r="33">
          <cell r="A33">
            <v>3</v>
          </cell>
          <cell r="B33" t="str">
            <v>Bitumen Distributor Tow Type (2000 Litres)</v>
          </cell>
          <cell r="C33">
            <v>889.86</v>
          </cell>
        </row>
        <row r="34">
          <cell r="A34">
            <v>4</v>
          </cell>
          <cell r="B34" t="str">
            <v>Bulldozer 140 HP</v>
          </cell>
          <cell r="C34">
            <v>3957.46</v>
          </cell>
        </row>
        <row r="35">
          <cell r="A35">
            <v>5</v>
          </cell>
          <cell r="B35" t="str">
            <v>Bulldozer 90HP</v>
          </cell>
          <cell r="C35">
            <v>3235.36</v>
          </cell>
        </row>
        <row r="36">
          <cell r="A36">
            <v>6</v>
          </cell>
          <cell r="B36" t="str">
            <v>Bulldozer 200 HP</v>
          </cell>
          <cell r="C36">
            <v>6159.16</v>
          </cell>
        </row>
        <row r="37">
          <cell r="A37">
            <v>7</v>
          </cell>
          <cell r="B37" t="str">
            <v>Combination Roller (10-12T)</v>
          </cell>
          <cell r="C37">
            <v>2793.01</v>
          </cell>
        </row>
        <row r="38">
          <cell r="A38">
            <v>8</v>
          </cell>
          <cell r="B38" t="str">
            <v>Combination Roller (18 T)</v>
          </cell>
          <cell r="C38">
            <v>3395.96</v>
          </cell>
        </row>
        <row r="39">
          <cell r="A39">
            <v>9</v>
          </cell>
          <cell r="B39" t="str">
            <v>Compressor 300 CFM</v>
          </cell>
          <cell r="C39">
            <v>2013.54</v>
          </cell>
        </row>
        <row r="40">
          <cell r="A40">
            <v>10</v>
          </cell>
          <cell r="B40" t="str">
            <v>Concrete Batching Plant (30 cum/Hr.)</v>
          </cell>
          <cell r="C40">
            <v>4682.79</v>
          </cell>
        </row>
        <row r="41">
          <cell r="A41">
            <v>11</v>
          </cell>
          <cell r="B41" t="str">
            <v>Concrete Pump</v>
          </cell>
          <cell r="C41">
            <v>625.16</v>
          </cell>
        </row>
        <row r="42">
          <cell r="A42">
            <v>12</v>
          </cell>
          <cell r="B42" t="str">
            <v>Concrete Static Mixer (1/4 cum)</v>
          </cell>
          <cell r="C42">
            <v>402.57</v>
          </cell>
        </row>
        <row r="43">
          <cell r="A43">
            <v>13</v>
          </cell>
          <cell r="B43" t="str">
            <v>Concrete Transit Mixer (6 cum)</v>
          </cell>
          <cell r="C43">
            <v>5724.77</v>
          </cell>
        </row>
        <row r="44">
          <cell r="A44">
            <v>14</v>
          </cell>
          <cell r="B44" t="str">
            <v>Crane 20 T</v>
          </cell>
          <cell r="C44">
            <v>3019.83</v>
          </cell>
        </row>
        <row r="45">
          <cell r="A45">
            <v>3088</v>
          </cell>
          <cell r="B45" t="str">
            <v>CHIPPING SPREADER 3 METER WIDE</v>
          </cell>
          <cell r="C45">
            <v>244.72000000000003</v>
          </cell>
        </row>
        <row r="46">
          <cell r="A46">
            <v>15</v>
          </cell>
          <cell r="B46" t="str">
            <v>Dumper 18 T</v>
          </cell>
          <cell r="C46">
            <v>2842.06</v>
          </cell>
        </row>
        <row r="47">
          <cell r="A47">
            <v>16</v>
          </cell>
          <cell r="B47" t="str">
            <v>Dumper 10 T</v>
          </cell>
          <cell r="C47">
            <v>1942.04</v>
          </cell>
        </row>
        <row r="48">
          <cell r="A48">
            <v>17</v>
          </cell>
          <cell r="B48" t="str">
            <v>Electric Saw</v>
          </cell>
          <cell r="C48">
            <v>646.1</v>
          </cell>
        </row>
        <row r="49">
          <cell r="A49">
            <v>18</v>
          </cell>
          <cell r="B49" t="str">
            <v>Excavator (Track Type) 100 HP</v>
          </cell>
          <cell r="C49">
            <v>2689.06</v>
          </cell>
        </row>
        <row r="50">
          <cell r="A50">
            <v>19</v>
          </cell>
          <cell r="B50" t="str">
            <v>Flat Body Truck (18 T)</v>
          </cell>
          <cell r="C50">
            <v>1514.75</v>
          </cell>
        </row>
        <row r="51">
          <cell r="A51">
            <v>20</v>
          </cell>
          <cell r="B51" t="str">
            <v>Front End Loader 3.0 Cum</v>
          </cell>
          <cell r="C51">
            <v>5385.7199999999993</v>
          </cell>
        </row>
        <row r="52">
          <cell r="A52">
            <v>21</v>
          </cell>
          <cell r="B52" t="str">
            <v>Front End Loader 2.5 Cum</v>
          </cell>
          <cell r="C52">
            <v>4416.2000000000007</v>
          </cell>
        </row>
        <row r="53">
          <cell r="A53">
            <v>22</v>
          </cell>
          <cell r="B53" t="str">
            <v>Front End Loader 1.5 Cum</v>
          </cell>
          <cell r="C53">
            <v>3542.21</v>
          </cell>
        </row>
        <row r="54">
          <cell r="A54">
            <v>23</v>
          </cell>
          <cell r="B54" t="str">
            <v>Grader (140 HP)</v>
          </cell>
          <cell r="C54">
            <v>4083.38</v>
          </cell>
        </row>
        <row r="55">
          <cell r="A55">
            <v>24</v>
          </cell>
          <cell r="B55" t="str">
            <v>Pneumatic Tyre Roller</v>
          </cell>
          <cell r="C55">
            <v>2732.4700000000003</v>
          </cell>
        </row>
        <row r="56">
          <cell r="A56" t="str">
            <v>24a</v>
          </cell>
          <cell r="B56" t="str">
            <v>P.T.R 8-13 T</v>
          </cell>
          <cell r="C56">
            <v>2342.5299999999997</v>
          </cell>
        </row>
        <row r="57">
          <cell r="A57">
            <v>3021</v>
          </cell>
          <cell r="B57" t="str">
            <v>STATIC TANDEM ROLLER. 8 T.</v>
          </cell>
          <cell r="C57">
            <v>1230</v>
          </cell>
        </row>
        <row r="58">
          <cell r="A58">
            <v>25</v>
          </cell>
          <cell r="B58" t="str">
            <v>Paver 4 M wide</v>
          </cell>
          <cell r="C58">
            <v>3730.28</v>
          </cell>
        </row>
        <row r="59">
          <cell r="A59">
            <v>26</v>
          </cell>
          <cell r="B59" t="str">
            <v>Piling Rig</v>
          </cell>
          <cell r="C59">
            <v>8548.02</v>
          </cell>
        </row>
        <row r="60">
          <cell r="A60">
            <v>27</v>
          </cell>
          <cell r="B60" t="str">
            <v>Plate Compactor</v>
          </cell>
          <cell r="C60">
            <v>383.56</v>
          </cell>
        </row>
        <row r="61">
          <cell r="A61">
            <v>28</v>
          </cell>
          <cell r="B61" t="str">
            <v>Power Broom</v>
          </cell>
          <cell r="C61">
            <v>1229.01</v>
          </cell>
        </row>
        <row r="62">
          <cell r="A62">
            <v>29</v>
          </cell>
          <cell r="B62" t="str">
            <v>Pump 4" Delivery (Diesel)</v>
          </cell>
          <cell r="C62">
            <v>625.16</v>
          </cell>
        </row>
        <row r="63">
          <cell r="A63">
            <v>30</v>
          </cell>
          <cell r="B63" t="str">
            <v>Road Marking Machine</v>
          </cell>
          <cell r="C63">
            <v>1010.83</v>
          </cell>
        </row>
        <row r="64">
          <cell r="A64">
            <v>31</v>
          </cell>
          <cell r="B64" t="str">
            <v>Rock Driller</v>
          </cell>
          <cell r="C64">
            <v>352.20000000000005</v>
          </cell>
        </row>
        <row r="65">
          <cell r="A65">
            <v>32</v>
          </cell>
          <cell r="B65" t="str">
            <v>Tendem Vibratory Roller (1.5T)</v>
          </cell>
          <cell r="C65">
            <v>707.62</v>
          </cell>
        </row>
        <row r="66">
          <cell r="A66" t="str">
            <v>32a</v>
          </cell>
          <cell r="B66" t="str">
            <v>Road Roller 8-12 Ton</v>
          </cell>
          <cell r="C66">
            <v>3034.4300000000003</v>
          </cell>
        </row>
        <row r="67">
          <cell r="A67">
            <v>33</v>
          </cell>
          <cell r="B67" t="str">
            <v>Tractor (50 HP)</v>
          </cell>
          <cell r="C67">
            <v>842.43000000000006</v>
          </cell>
        </row>
        <row r="68">
          <cell r="A68">
            <v>34</v>
          </cell>
          <cell r="B68" t="str">
            <v xml:space="preserve">Truck-2-Axle </v>
          </cell>
          <cell r="C68">
            <v>2140</v>
          </cell>
        </row>
        <row r="69">
          <cell r="A69">
            <v>35</v>
          </cell>
          <cell r="B69" t="str">
            <v>Vibrator (Pocker 1.5")</v>
          </cell>
          <cell r="C69">
            <v>284.33999999999997</v>
          </cell>
        </row>
        <row r="70">
          <cell r="A70">
            <v>36</v>
          </cell>
          <cell r="B70" t="str">
            <v>Water Lorry (Local) 4000 L tow type</v>
          </cell>
          <cell r="C70">
            <v>934.84</v>
          </cell>
        </row>
        <row r="71">
          <cell r="A71">
            <v>37</v>
          </cell>
          <cell r="B71" t="str">
            <v>Water Tank Tow Type (12000L)</v>
          </cell>
          <cell r="C71">
            <v>1919.73</v>
          </cell>
        </row>
        <row r="72">
          <cell r="A72">
            <v>38</v>
          </cell>
          <cell r="B72" t="str">
            <v>Welding Plant</v>
          </cell>
          <cell r="C72">
            <v>703.4</v>
          </cell>
        </row>
        <row r="73">
          <cell r="A73">
            <v>39</v>
          </cell>
          <cell r="B73" t="str">
            <v>Tractor Trolley</v>
          </cell>
          <cell r="C73">
            <v>1053.5999999999999</v>
          </cell>
        </row>
        <row r="74">
          <cell r="A74" t="str">
            <v>39a</v>
          </cell>
          <cell r="B74" t="str">
            <v>Tractor with Blade</v>
          </cell>
          <cell r="C74">
            <v>719</v>
          </cell>
        </row>
        <row r="75">
          <cell r="A75" t="str">
            <v>39b</v>
          </cell>
          <cell r="B75" t="str">
            <v>Preheating of Bitumen including Equipment &amp; Fuel Charges</v>
          </cell>
          <cell r="C75">
            <v>0</v>
          </cell>
        </row>
        <row r="76">
          <cell r="A76" t="str">
            <v>39c</v>
          </cell>
          <cell r="B76" t="str">
            <v>Preheating of Bitumen including Equipment &amp; Fuel Charges</v>
          </cell>
          <cell r="C76">
            <v>0</v>
          </cell>
        </row>
        <row r="77">
          <cell r="A77">
            <v>40</v>
          </cell>
          <cell r="B77" t="str">
            <v>Tendem Vibratory Roller (10-12 T)</v>
          </cell>
          <cell r="C77">
            <v>3034.4300000000003</v>
          </cell>
        </row>
        <row r="78">
          <cell r="A78" t="str">
            <v>40a</v>
          </cell>
          <cell r="B78" t="str">
            <v>Vibratory Roller (8-10 T)</v>
          </cell>
          <cell r="C78">
            <v>2660.3</v>
          </cell>
        </row>
        <row r="79">
          <cell r="A79">
            <v>41</v>
          </cell>
          <cell r="B79" t="str">
            <v>Motor Grader 140 HP</v>
          </cell>
          <cell r="C79">
            <v>4083.38</v>
          </cell>
        </row>
        <row r="80">
          <cell r="A80">
            <v>42</v>
          </cell>
          <cell r="B80" t="str">
            <v>Static Mixer Machinew (1 bag)</v>
          </cell>
          <cell r="C80">
            <v>764.35</v>
          </cell>
        </row>
        <row r="81">
          <cell r="A81">
            <v>43</v>
          </cell>
          <cell r="B81" t="str">
            <v>Jack Hammer</v>
          </cell>
          <cell r="C81">
            <v>299.56</v>
          </cell>
        </row>
        <row r="82">
          <cell r="A82">
            <v>44</v>
          </cell>
          <cell r="B82" t="str">
            <v>Grader (165 HP)</v>
          </cell>
          <cell r="C82">
            <v>4764</v>
          </cell>
        </row>
        <row r="83">
          <cell r="A83">
            <v>45</v>
          </cell>
          <cell r="B83" t="str">
            <v>Generator Diesel (150 KVA)</v>
          </cell>
          <cell r="C83">
            <v>3258.75</v>
          </cell>
        </row>
        <row r="84">
          <cell r="A84">
            <v>46</v>
          </cell>
          <cell r="B84" t="str">
            <v>Trailer Low Bed 30 T.</v>
          </cell>
          <cell r="C84">
            <v>3605.1400000000003</v>
          </cell>
        </row>
        <row r="85">
          <cell r="A85">
            <v>47</v>
          </cell>
          <cell r="B85" t="str">
            <v>Crane. 45 T.</v>
          </cell>
          <cell r="C85">
            <v>3735.36</v>
          </cell>
        </row>
        <row r="86">
          <cell r="A86">
            <v>48</v>
          </cell>
          <cell r="B86" t="str">
            <v>Girder Launcher</v>
          </cell>
          <cell r="C86">
            <v>4452.68</v>
          </cell>
        </row>
        <row r="87">
          <cell r="A87">
            <v>49</v>
          </cell>
          <cell r="B87" t="str">
            <v>Slipmform Paver</v>
          </cell>
          <cell r="C87">
            <v>3730.28</v>
          </cell>
        </row>
        <row r="88">
          <cell r="A88">
            <v>50</v>
          </cell>
          <cell r="B88" t="str">
            <v>Forgoing/Shape Machine</v>
          </cell>
          <cell r="C88">
            <v>1249.3599999999999</v>
          </cell>
        </row>
      </sheetData>
      <sheetData sheetId="1" refreshError="1"/>
      <sheetData sheetId="2">
        <row r="1">
          <cell r="B1" t="str">
            <v>UNIT RATE ANALYSIS (BASED ON BI-ANNUAL PERIOD AUG, 2014 TO 31 JAN, 2015 RAWALPINDI)</v>
          </cell>
        </row>
      </sheetData>
      <sheetData sheetId="3" refreshError="1"/>
      <sheetData sheetId="4" refreshError="1"/>
      <sheetData sheetId="5" refreshError="1"/>
      <sheetData sheetId="6" refreshError="1"/>
      <sheetData sheetId="7" refreshError="1"/>
      <sheetData sheetId="8" refreshError="1"/>
      <sheetData sheetId="9"/>
      <sheetData sheetId="10">
        <row r="4">
          <cell r="C4" t="str">
            <v>Structural Excavation in Common Material</v>
          </cell>
        </row>
      </sheetData>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row r="4">
          <cell r="C4" t="str">
            <v>Concrete Class A1 (On Ground)</v>
          </cell>
        </row>
      </sheetData>
      <sheetData sheetId="26">
        <row r="4">
          <cell r="C4" t="str">
            <v>Concrete Class B</v>
          </cell>
        </row>
      </sheetData>
      <sheetData sheetId="27">
        <row r="4">
          <cell r="C4" t="str">
            <v xml:space="preserve">Lean Concrete </v>
          </cell>
        </row>
      </sheetData>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ow r="52">
          <cell r="G52">
            <v>12563</v>
          </cell>
        </row>
      </sheetData>
      <sheetData sheetId="41" refreshError="1"/>
      <sheetData sheetId="42"/>
      <sheetData sheetId="43" refreshError="1"/>
      <sheetData sheetId="44"/>
      <sheetData sheetId="45" refreshError="1"/>
      <sheetData sheetId="46"/>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al"/>
      <sheetName val="Tital - 2"/>
      <sheetName val="Summary"/>
      <sheetName val="Tital - 3"/>
      <sheetName val="101"/>
      <sheetName val="102a"/>
      <sheetName val="102b"/>
      <sheetName val="102c"/>
      <sheetName val="104"/>
      <sheetName val="106a"/>
      <sheetName val="107a"/>
      <sheetName val="107d"/>
      <sheetName val="107di"/>
      <sheetName val="107e"/>
      <sheetName val="107f"/>
      <sheetName val="108a"/>
      <sheetName val="108c"/>
      <sheetName val="108d"/>
      <sheetName val="108f"/>
      <sheetName val="109a"/>
      <sheetName val="SP-118"/>
      <sheetName val="201a"/>
      <sheetName val="201"/>
      <sheetName val="202"/>
      <sheetName val="203b"/>
      <sheetName val="206"/>
      <sheetName val="207a"/>
      <sheetName val="207b"/>
      <sheetName val="209a"/>
      <sheetName val="209b"/>
      <sheetName val="302a"/>
      <sheetName val="303a"/>
      <sheetName val="305a"/>
      <sheetName val="401a1(i)"/>
      <sheetName val="401a1(ii)"/>
      <sheetName val="401a1(iii)"/>
      <sheetName val="401a2(i)"/>
      <sheetName val="401a2(ii)"/>
      <sheetName val="401a2(iii)"/>
      <sheetName val="401a3(i)"/>
      <sheetName val="401a3(ii)"/>
      <sheetName val="401a3(iii)"/>
      <sheetName val="401b"/>
      <sheetName val="401b(ii)"/>
      <sheetName val="401d"/>
      <sheetName val="401gi(1)"/>
      <sheetName val="401gi(3)"/>
      <sheetName val="401giii(1)"/>
      <sheetName val="401giii(3)"/>
      <sheetName val="401f"/>
      <sheetName val="401g"/>
      <sheetName val="404a"/>
      <sheetName val="404b"/>
      <sheetName val="405a"/>
      <sheetName val="405b"/>
      <sheetName val="406a"/>
      <sheetName val="406a(i)"/>
      <sheetName val="406b"/>
      <sheetName val="406e"/>
      <sheetName val="406e (2)"/>
      <sheetName val="406d"/>
      <sheetName val="407d1(i)"/>
      <sheetName val="407d1(ii)"/>
      <sheetName val="407d3(i)"/>
      <sheetName val="407d3(ii)"/>
      <sheetName val="407j"/>
      <sheetName val="407f"/>
      <sheetName val="407m"/>
      <sheetName val="407n"/>
      <sheetName val="410a"/>
      <sheetName val="411g"/>
      <sheetName val="413c"/>
      <sheetName val="SP-414"/>
      <sheetName val="415c"/>
      <sheetName val="Sp-416"/>
      <sheetName val="SP-420"/>
      <sheetName val="501p"/>
      <sheetName val="501q"/>
      <sheetName val="501n"/>
      <sheetName val="501L"/>
      <sheetName val="509a"/>
      <sheetName val="509d"/>
      <sheetName val="510a"/>
      <sheetName val="510b"/>
      <sheetName val="510c"/>
      <sheetName val="SP-514a"/>
      <sheetName val="601-dii"/>
      <sheetName val="607a"/>
      <sheetName val="607b"/>
      <sheetName val="607ci"/>
      <sheetName val="607cii"/>
      <sheetName val="608i"/>
      <sheetName val="608j"/>
      <sheetName val="609c"/>
      <sheetName val="SP 614 (i)"/>
      <sheetName val="SP 614 (ii)"/>
      <sheetName val="Manhole Percast"/>
      <sheetName val="Manhole Cast in Situ"/>
      <sheetName val="Man Hole (Brick Work) 6 M Depth"/>
      <sheetName val="SP-613(Type-IA)"/>
      <sheetName val="SP-613(Type-IB)"/>
      <sheetName val="SP-613(Type-IC)"/>
      <sheetName val="SP-613(Type-II)"/>
      <sheetName val="SP-613(Type-IV)"/>
      <sheetName val="SP-613(Type-IV) (2)"/>
      <sheetName val="413b"/>
      <sheetName val="413d"/>
      <sheetName val="418a"/>
      <sheetName val="418b"/>
      <sheetName val="SP-419"/>
      <sheetName val="SP 617 (i)"/>
      <sheetName val="SP 617 (ii)"/>
      <sheetName val="SP 617 (iii)"/>
      <sheetName val="SP 618i"/>
      <sheetName val="SP 618ii"/>
      <sheetName val="901.2"/>
      <sheetName val="901.3"/>
      <sheetName val="SP-417c"/>
      <sheetName val="SP-417a"/>
      <sheetName val="Break Down-Reinforcement Earth"/>
      <sheetName val="801a"/>
      <sheetName val="801b"/>
      <sheetName val="802a"/>
      <sheetName val="802b"/>
      <sheetName val="803a"/>
      <sheetName val="803b"/>
      <sheetName val="804a"/>
      <sheetName val="804b"/>
      <sheetName val="804c"/>
      <sheetName val="804d"/>
      <sheetName val="805"/>
      <sheetName val="806a"/>
      <sheetName val="806b"/>
      <sheetName val="Transformer"/>
      <sheetName val="Code"/>
      <sheetName val="3rd Qtr"/>
      <sheetName val="Lead"/>
      <sheetName val="Summary Comp"/>
      <sheetName val="Area Detail"/>
      <sheetName val="GANT CHAR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row r="6">
          <cell r="A6">
            <v>1</v>
          </cell>
          <cell r="B6" t="str">
            <v>Site Engineer</v>
          </cell>
          <cell r="C6">
            <v>80</v>
          </cell>
        </row>
        <row r="7">
          <cell r="A7">
            <v>2</v>
          </cell>
          <cell r="B7" t="str">
            <v>Concrete Plant Engineer</v>
          </cell>
          <cell r="C7">
            <v>80</v>
          </cell>
        </row>
        <row r="8">
          <cell r="A8">
            <v>3</v>
          </cell>
          <cell r="B8" t="str">
            <v>Asphalt Plant Engineer</v>
          </cell>
          <cell r="C8">
            <v>80</v>
          </cell>
        </row>
        <row r="9">
          <cell r="A9">
            <v>4</v>
          </cell>
          <cell r="B9" t="str">
            <v>Foreman Concrete</v>
          </cell>
          <cell r="C9">
            <v>50</v>
          </cell>
        </row>
        <row r="10">
          <cell r="A10">
            <v>5</v>
          </cell>
          <cell r="B10" t="str">
            <v>Foreman Earthwork</v>
          </cell>
          <cell r="C10">
            <v>45</v>
          </cell>
        </row>
        <row r="11">
          <cell r="A11">
            <v>6</v>
          </cell>
          <cell r="B11" t="str">
            <v>Foreman Asphalt</v>
          </cell>
          <cell r="C11">
            <v>50</v>
          </cell>
        </row>
        <row r="12">
          <cell r="A12">
            <v>7</v>
          </cell>
          <cell r="B12" t="str">
            <v>Supervisor</v>
          </cell>
          <cell r="C12">
            <v>50</v>
          </cell>
        </row>
        <row r="13">
          <cell r="A13">
            <v>8</v>
          </cell>
          <cell r="B13" t="str">
            <v>Surveyor</v>
          </cell>
          <cell r="C13">
            <v>50</v>
          </cell>
        </row>
        <row r="14">
          <cell r="A14">
            <v>9</v>
          </cell>
          <cell r="B14" t="str">
            <v>Asst. Surveyor</v>
          </cell>
          <cell r="C14">
            <v>40</v>
          </cell>
        </row>
        <row r="15">
          <cell r="A15">
            <v>10</v>
          </cell>
          <cell r="B15" t="str">
            <v>Mason</v>
          </cell>
          <cell r="C15">
            <v>60</v>
          </cell>
        </row>
        <row r="16">
          <cell r="A16">
            <v>11</v>
          </cell>
          <cell r="B16" t="str">
            <v>Carpenter</v>
          </cell>
          <cell r="C16">
            <v>47.5</v>
          </cell>
        </row>
        <row r="17">
          <cell r="A17">
            <v>12</v>
          </cell>
          <cell r="B17" t="str">
            <v>Steel binder/Cutter</v>
          </cell>
          <cell r="C17">
            <v>45</v>
          </cell>
        </row>
        <row r="18">
          <cell r="A18">
            <v>13</v>
          </cell>
          <cell r="B18" t="str">
            <v>Black Smith</v>
          </cell>
          <cell r="C18">
            <v>47.5</v>
          </cell>
        </row>
        <row r="19">
          <cell r="A19">
            <v>14</v>
          </cell>
          <cell r="B19" t="str">
            <v>Welder</v>
          </cell>
          <cell r="C19">
            <v>47.5</v>
          </cell>
        </row>
        <row r="20">
          <cell r="A20">
            <v>15</v>
          </cell>
          <cell r="B20" t="str">
            <v>Painter</v>
          </cell>
          <cell r="C20">
            <v>47.5</v>
          </cell>
        </row>
        <row r="21">
          <cell r="A21">
            <v>16</v>
          </cell>
          <cell r="B21" t="str">
            <v>Skilled Labour</v>
          </cell>
          <cell r="C21">
            <v>41.25</v>
          </cell>
        </row>
        <row r="22">
          <cell r="A22">
            <v>17</v>
          </cell>
          <cell r="B22" t="str">
            <v>Helper</v>
          </cell>
          <cell r="C22">
            <v>36.25</v>
          </cell>
        </row>
        <row r="23">
          <cell r="A23">
            <v>18</v>
          </cell>
          <cell r="B23" t="str">
            <v>Labour</v>
          </cell>
          <cell r="C23">
            <v>35</v>
          </cell>
        </row>
        <row r="24">
          <cell r="A24">
            <v>19</v>
          </cell>
          <cell r="B24" t="str">
            <v>Unskilled Cooly</v>
          </cell>
          <cell r="C24">
            <v>35</v>
          </cell>
        </row>
        <row r="25">
          <cell r="A25">
            <v>20</v>
          </cell>
          <cell r="B25" t="str">
            <v>Plumber</v>
          </cell>
          <cell r="C25">
            <v>47.5</v>
          </cell>
        </row>
        <row r="26">
          <cell r="A26">
            <v>21</v>
          </cell>
          <cell r="B26" t="str">
            <v>Bhishti</v>
          </cell>
          <cell r="C26">
            <v>35</v>
          </cell>
        </row>
        <row r="27">
          <cell r="A27">
            <v>22</v>
          </cell>
          <cell r="B27" t="str">
            <v>Forman</v>
          </cell>
          <cell r="C27">
            <v>50</v>
          </cell>
        </row>
        <row r="28">
          <cell r="A28">
            <v>23</v>
          </cell>
          <cell r="B28" t="str">
            <v>Paver Operator</v>
          </cell>
          <cell r="C28">
            <v>56</v>
          </cell>
        </row>
        <row r="29">
          <cell r="A29">
            <v>24</v>
          </cell>
          <cell r="B29" t="str">
            <v>Asst. Paver Operator</v>
          </cell>
          <cell r="C29">
            <v>40</v>
          </cell>
        </row>
        <row r="30">
          <cell r="A30">
            <v>25</v>
          </cell>
          <cell r="B30" t="str">
            <v>Fitter</v>
          </cell>
          <cell r="C30">
            <v>57.5</v>
          </cell>
        </row>
        <row r="32">
          <cell r="A32">
            <v>1</v>
          </cell>
          <cell r="B32" t="str">
            <v>3-Wheel Roller (10-15 T) DRR</v>
          </cell>
          <cell r="C32">
            <v>963</v>
          </cell>
        </row>
        <row r="33">
          <cell r="A33">
            <v>2</v>
          </cell>
          <cell r="B33" t="str">
            <v>Asphalt Plant (80 T)</v>
          </cell>
          <cell r="C33">
            <v>25000</v>
          </cell>
        </row>
        <row r="34">
          <cell r="A34">
            <v>3</v>
          </cell>
          <cell r="B34" t="str">
            <v>Bitumen Distributor Tow Type (2000 Litres)</v>
          </cell>
          <cell r="C34">
            <v>148</v>
          </cell>
        </row>
        <row r="35">
          <cell r="A35">
            <v>4</v>
          </cell>
          <cell r="B35" t="str">
            <v>Bulldozer 120 HP</v>
          </cell>
          <cell r="C35">
            <v>1291</v>
          </cell>
        </row>
        <row r="36">
          <cell r="A36">
            <v>5</v>
          </cell>
          <cell r="B36" t="str">
            <v>Bulldozer 200 HP</v>
          </cell>
          <cell r="C36">
            <v>2576</v>
          </cell>
        </row>
        <row r="37">
          <cell r="A37">
            <v>6</v>
          </cell>
          <cell r="B37" t="str">
            <v>Bulldozer 90 HP</v>
          </cell>
          <cell r="C37">
            <v>950</v>
          </cell>
        </row>
        <row r="38">
          <cell r="A38">
            <v>7</v>
          </cell>
          <cell r="B38" t="str">
            <v>Combination Roller (10-12T)</v>
          </cell>
          <cell r="C38">
            <v>1185</v>
          </cell>
        </row>
        <row r="39">
          <cell r="A39">
            <v>8</v>
          </cell>
          <cell r="B39" t="str">
            <v>Combination Roller (18 T)</v>
          </cell>
          <cell r="C39">
            <v>1395</v>
          </cell>
        </row>
        <row r="40">
          <cell r="A40">
            <v>9</v>
          </cell>
          <cell r="B40" t="str">
            <v>Compressor 300 CFM</v>
          </cell>
          <cell r="C40">
            <v>300</v>
          </cell>
        </row>
        <row r="41">
          <cell r="A41">
            <v>10</v>
          </cell>
          <cell r="B41" t="str">
            <v>Concrete Batching Planst (30 cum/Hr.)</v>
          </cell>
          <cell r="C41">
            <v>1125</v>
          </cell>
        </row>
        <row r="42">
          <cell r="A42">
            <v>11</v>
          </cell>
          <cell r="B42" t="str">
            <v>Concrete Pump</v>
          </cell>
          <cell r="C42">
            <v>800</v>
          </cell>
        </row>
        <row r="43">
          <cell r="A43">
            <v>12</v>
          </cell>
          <cell r="B43" t="str">
            <v>Concrete Static Mixer (1/4 cuy)</v>
          </cell>
          <cell r="C43">
            <v>66</v>
          </cell>
        </row>
        <row r="44">
          <cell r="A44">
            <v>13</v>
          </cell>
          <cell r="B44" t="str">
            <v>Concrete Transit Mixer (6 cum)</v>
          </cell>
          <cell r="C44">
            <v>1100</v>
          </cell>
        </row>
        <row r="45">
          <cell r="A45">
            <v>14</v>
          </cell>
          <cell r="B45" t="str">
            <v>Crane 20 T</v>
          </cell>
          <cell r="C45">
            <v>806</v>
          </cell>
        </row>
        <row r="46">
          <cell r="A46">
            <v>15</v>
          </cell>
          <cell r="B46" t="str">
            <v>Dumper (10 T)</v>
          </cell>
          <cell r="C46">
            <v>550</v>
          </cell>
        </row>
        <row r="47">
          <cell r="A47">
            <v>16</v>
          </cell>
          <cell r="B47" t="str">
            <v>Dumper (18 T)</v>
          </cell>
          <cell r="C47">
            <v>1816</v>
          </cell>
        </row>
        <row r="48">
          <cell r="A48">
            <v>17</v>
          </cell>
          <cell r="B48" t="str">
            <v>Electric Saw</v>
          </cell>
          <cell r="C48">
            <v>189.5</v>
          </cell>
        </row>
        <row r="49">
          <cell r="A49">
            <v>18</v>
          </cell>
          <cell r="B49" t="str">
            <v>Excavator (Track Type) 100 HP</v>
          </cell>
          <cell r="C49">
            <v>1000</v>
          </cell>
        </row>
        <row r="50">
          <cell r="A50">
            <v>19</v>
          </cell>
          <cell r="B50" t="str">
            <v>Flat Body Truck (18 T)</v>
          </cell>
          <cell r="C50">
            <v>162.5</v>
          </cell>
        </row>
        <row r="51">
          <cell r="A51">
            <v>20</v>
          </cell>
          <cell r="B51" t="str">
            <v>Front End Loader (Cap. 1.5 cum)</v>
          </cell>
          <cell r="C51">
            <v>1266</v>
          </cell>
        </row>
        <row r="52">
          <cell r="A52">
            <v>21</v>
          </cell>
          <cell r="B52" t="str">
            <v>Front End Loader (Cap. 2.5 cum)</v>
          </cell>
          <cell r="C52">
            <v>1425</v>
          </cell>
        </row>
        <row r="53">
          <cell r="A53">
            <v>22</v>
          </cell>
          <cell r="B53" t="str">
            <v>Front End Loader (Cap. 3.0 cum)</v>
          </cell>
          <cell r="C53">
            <v>1910</v>
          </cell>
        </row>
        <row r="54">
          <cell r="A54">
            <v>23</v>
          </cell>
          <cell r="B54" t="str">
            <v>Grader (140 HP)</v>
          </cell>
          <cell r="C54">
            <v>1878</v>
          </cell>
        </row>
        <row r="55">
          <cell r="A55">
            <v>24</v>
          </cell>
          <cell r="B55" t="str">
            <v>P.T.R (9-Wheeler) 21 T</v>
          </cell>
          <cell r="C55">
            <v>1971</v>
          </cell>
        </row>
        <row r="56">
          <cell r="A56">
            <v>25</v>
          </cell>
          <cell r="B56" t="str">
            <v>Paver 4 M wide</v>
          </cell>
          <cell r="C56">
            <v>2256</v>
          </cell>
        </row>
        <row r="57">
          <cell r="A57">
            <v>26</v>
          </cell>
          <cell r="B57" t="str">
            <v>Piling Rig</v>
          </cell>
          <cell r="C57">
            <v>1000</v>
          </cell>
        </row>
        <row r="58">
          <cell r="A58">
            <v>27</v>
          </cell>
          <cell r="B58" t="str">
            <v>Plate Compactor</v>
          </cell>
          <cell r="C58">
            <v>181</v>
          </cell>
        </row>
        <row r="59">
          <cell r="A59">
            <v>28</v>
          </cell>
          <cell r="B59" t="str">
            <v>Power Broom</v>
          </cell>
          <cell r="C59">
            <v>300</v>
          </cell>
        </row>
        <row r="60">
          <cell r="A60">
            <v>29</v>
          </cell>
          <cell r="B60" t="str">
            <v>Pump 4" Delivery (Diesel)</v>
          </cell>
          <cell r="C60">
            <v>106</v>
          </cell>
        </row>
        <row r="61">
          <cell r="A61">
            <v>30</v>
          </cell>
          <cell r="B61" t="str">
            <v>Road Marking Machine</v>
          </cell>
          <cell r="C61">
            <v>317</v>
          </cell>
        </row>
        <row r="62">
          <cell r="A62">
            <v>31</v>
          </cell>
          <cell r="B62" t="str">
            <v>Rock Driller</v>
          </cell>
          <cell r="C62">
            <v>260</v>
          </cell>
        </row>
        <row r="63">
          <cell r="A63">
            <v>32</v>
          </cell>
          <cell r="B63" t="str">
            <v>Tendem Vibratory Roller (1.5T)</v>
          </cell>
          <cell r="C63">
            <v>368</v>
          </cell>
        </row>
        <row r="64">
          <cell r="A64">
            <v>33</v>
          </cell>
          <cell r="B64" t="str">
            <v>Tractor (50 HP)</v>
          </cell>
          <cell r="C64">
            <v>835</v>
          </cell>
        </row>
        <row r="65">
          <cell r="A65">
            <v>34</v>
          </cell>
          <cell r="B65" t="str">
            <v>Vibrator (Pocker 1.5")</v>
          </cell>
          <cell r="C65">
            <v>150</v>
          </cell>
        </row>
        <row r="66">
          <cell r="A66">
            <v>35</v>
          </cell>
          <cell r="B66" t="str">
            <v>Water Lorry (Local) 4000 L tow type</v>
          </cell>
          <cell r="C66">
            <v>200</v>
          </cell>
        </row>
        <row r="67">
          <cell r="A67">
            <v>36</v>
          </cell>
          <cell r="B67" t="str">
            <v>Water Tank Tow Type (12000L)</v>
          </cell>
          <cell r="C67">
            <v>998</v>
          </cell>
        </row>
        <row r="68">
          <cell r="A68">
            <v>37</v>
          </cell>
          <cell r="B68" t="str">
            <v>Welding Plant</v>
          </cell>
          <cell r="C68">
            <v>238.61</v>
          </cell>
        </row>
        <row r="69">
          <cell r="A69">
            <v>38</v>
          </cell>
          <cell r="B69" t="str">
            <v>Tractor Trolly</v>
          </cell>
          <cell r="C69">
            <v>885</v>
          </cell>
        </row>
        <row r="70">
          <cell r="A70">
            <v>39</v>
          </cell>
          <cell r="B70" t="str">
            <v>Tendem Vibratory Roller (10-12 T)</v>
          </cell>
          <cell r="C70">
            <v>1070</v>
          </cell>
        </row>
        <row r="71">
          <cell r="A71">
            <v>40</v>
          </cell>
          <cell r="B71" t="str">
            <v>Moter Grader 135 HP</v>
          </cell>
          <cell r="C71">
            <v>1927</v>
          </cell>
        </row>
        <row r="72">
          <cell r="A72">
            <v>41</v>
          </cell>
          <cell r="B72" t="str">
            <v>Static Mixer Machinew (1 bag)</v>
          </cell>
          <cell r="C72">
            <v>168</v>
          </cell>
        </row>
        <row r="73">
          <cell r="A73">
            <v>42</v>
          </cell>
          <cell r="B73" t="str">
            <v>Jack Hammer</v>
          </cell>
          <cell r="C73">
            <v>165.6</v>
          </cell>
        </row>
        <row r="74">
          <cell r="A74">
            <v>43</v>
          </cell>
          <cell r="B74" t="str">
            <v>Grader (165 HP)</v>
          </cell>
          <cell r="C74">
            <v>2037</v>
          </cell>
        </row>
        <row r="75">
          <cell r="A75">
            <v>44</v>
          </cell>
          <cell r="B75" t="str">
            <v>Generator Diesel (150 KVA)</v>
          </cell>
          <cell r="C75">
            <v>1705</v>
          </cell>
        </row>
        <row r="76">
          <cell r="A76">
            <v>45</v>
          </cell>
          <cell r="B76" t="str">
            <v>Trailer Low Bed 30 T.</v>
          </cell>
          <cell r="C76">
            <v>1587</v>
          </cell>
        </row>
        <row r="77">
          <cell r="A77">
            <v>46</v>
          </cell>
          <cell r="B77" t="str">
            <v>Crane. 45 T.</v>
          </cell>
          <cell r="C77">
            <v>1765</v>
          </cell>
        </row>
        <row r="78">
          <cell r="A78">
            <v>47</v>
          </cell>
          <cell r="B78" t="str">
            <v>Girder Launcher</v>
          </cell>
          <cell r="C78">
            <v>2579</v>
          </cell>
        </row>
        <row r="79">
          <cell r="A79">
            <v>48</v>
          </cell>
          <cell r="B79" t="str">
            <v>Slipmform Paver</v>
          </cell>
          <cell r="C79">
            <v>6700</v>
          </cell>
        </row>
        <row r="81">
          <cell r="A81">
            <v>1</v>
          </cell>
          <cell r="B81" t="str">
            <v>Fine Sand</v>
          </cell>
          <cell r="C81">
            <v>309</v>
          </cell>
        </row>
        <row r="82">
          <cell r="A82">
            <v>2</v>
          </cell>
          <cell r="B82" t="str">
            <v>Coarse Sand</v>
          </cell>
          <cell r="C82">
            <v>1077.26</v>
          </cell>
        </row>
        <row r="83">
          <cell r="A83">
            <v>58</v>
          </cell>
          <cell r="B83" t="str">
            <v>Chenab Sand</v>
          </cell>
          <cell r="C83">
            <v>706.42</v>
          </cell>
        </row>
        <row r="84">
          <cell r="A84">
            <v>3</v>
          </cell>
          <cell r="B84" t="str">
            <v>Soil A2-4</v>
          </cell>
          <cell r="C84">
            <v>142</v>
          </cell>
        </row>
        <row r="85">
          <cell r="A85">
            <v>4</v>
          </cell>
          <cell r="B85" t="str">
            <v>Soil Class A-4 including lead upto 16.5 Km</v>
          </cell>
          <cell r="C85">
            <v>288.63749999999999</v>
          </cell>
        </row>
        <row r="86">
          <cell r="A86">
            <v>5</v>
          </cell>
          <cell r="B86" t="str">
            <v>Soil class A4</v>
          </cell>
          <cell r="C86">
            <v>114</v>
          </cell>
        </row>
        <row r="87">
          <cell r="A87">
            <v>6</v>
          </cell>
          <cell r="B87" t="str">
            <v>Granular subbase</v>
          </cell>
          <cell r="C87">
            <v>1119.0785572</v>
          </cell>
        </row>
        <row r="88">
          <cell r="A88">
            <v>7</v>
          </cell>
          <cell r="B88" t="str">
            <v>Asphalt grade 60/70</v>
          </cell>
          <cell r="C88">
            <v>46550</v>
          </cell>
        </row>
        <row r="89">
          <cell r="A89">
            <v>8</v>
          </cell>
          <cell r="B89" t="str">
            <v>Asphalt M.C 70</v>
          </cell>
          <cell r="C89">
            <v>51000</v>
          </cell>
        </row>
        <row r="90">
          <cell r="A90">
            <v>9</v>
          </cell>
          <cell r="B90" t="str">
            <v>Asphalt R.C 70</v>
          </cell>
          <cell r="C90">
            <v>50000</v>
          </cell>
        </row>
        <row r="91">
          <cell r="A91">
            <v>10</v>
          </cell>
          <cell r="B91" t="str">
            <v>Aggregate Base</v>
          </cell>
          <cell r="C91">
            <v>1286.8485572</v>
          </cell>
        </row>
        <row r="92">
          <cell r="A92">
            <v>11</v>
          </cell>
          <cell r="B92" t="str">
            <v>Aggregate 1 1/2" - 3/4"</v>
          </cell>
          <cell r="C92">
            <v>1589.45</v>
          </cell>
        </row>
        <row r="93">
          <cell r="A93">
            <v>12</v>
          </cell>
          <cell r="B93" t="str">
            <v>Aggregate 3/4" - 3/8"</v>
          </cell>
          <cell r="C93">
            <v>1589.45</v>
          </cell>
        </row>
        <row r="94">
          <cell r="A94">
            <v>13</v>
          </cell>
          <cell r="B94" t="str">
            <v>Aggregate 3/8" - No. 4</v>
          </cell>
          <cell r="C94">
            <v>1589.45</v>
          </cell>
        </row>
        <row r="95">
          <cell r="A95">
            <v>14</v>
          </cell>
          <cell r="B95" t="str">
            <v>Aggregate No. 4 - No. 200</v>
          </cell>
          <cell r="C95">
            <v>1419.96</v>
          </cell>
        </row>
        <row r="96">
          <cell r="A96" t="str">
            <v>14a</v>
          </cell>
          <cell r="B96" t="str">
            <v>Stone Dust</v>
          </cell>
          <cell r="C96">
            <v>600.28</v>
          </cell>
        </row>
        <row r="97">
          <cell r="A97">
            <v>57</v>
          </cell>
          <cell r="B97" t="str">
            <v>Aggregate 2" - 1 1/2"</v>
          </cell>
          <cell r="C97">
            <v>1339.8385572</v>
          </cell>
        </row>
        <row r="98">
          <cell r="A98" t="str">
            <v>57a</v>
          </cell>
          <cell r="B98" t="str">
            <v>Aggregate</v>
          </cell>
          <cell r="C98">
            <v>1286.8485572</v>
          </cell>
        </row>
        <row r="99">
          <cell r="A99" t="str">
            <v>57b</v>
          </cell>
          <cell r="B99" t="str">
            <v>Aggregate</v>
          </cell>
          <cell r="C99">
            <v>1294.8499999999999</v>
          </cell>
        </row>
        <row r="100">
          <cell r="A100">
            <v>68</v>
          </cell>
          <cell r="B100" t="str">
            <v>Stone Random Class-A</v>
          </cell>
          <cell r="C100">
            <v>730.79</v>
          </cell>
        </row>
        <row r="101">
          <cell r="A101">
            <v>15</v>
          </cell>
          <cell r="B101" t="str">
            <v>Cement (OPC)</v>
          </cell>
          <cell r="C101">
            <v>335</v>
          </cell>
        </row>
        <row r="102">
          <cell r="A102">
            <v>16</v>
          </cell>
          <cell r="B102" t="str">
            <v>Water</v>
          </cell>
          <cell r="C102">
            <v>36</v>
          </cell>
        </row>
        <row r="103">
          <cell r="A103">
            <v>17</v>
          </cell>
          <cell r="B103" t="str">
            <v>Electric Carges</v>
          </cell>
          <cell r="C103">
            <v>16</v>
          </cell>
        </row>
        <row r="104">
          <cell r="A104">
            <v>18</v>
          </cell>
          <cell r="B104" t="str">
            <v>Sub Base</v>
          </cell>
          <cell r="C104">
            <v>716.66</v>
          </cell>
        </row>
        <row r="105">
          <cell r="A105">
            <v>19</v>
          </cell>
          <cell r="B105" t="str">
            <v>Diesel</v>
          </cell>
          <cell r="C105">
            <v>62.65</v>
          </cell>
        </row>
        <row r="106">
          <cell r="A106">
            <v>20</v>
          </cell>
          <cell r="B106" t="str">
            <v>Shuttering</v>
          </cell>
        </row>
        <row r="107">
          <cell r="A107">
            <v>21</v>
          </cell>
          <cell r="B107" t="str">
            <v xml:space="preserve">Super Plasticizer </v>
          </cell>
          <cell r="C107">
            <v>90</v>
          </cell>
        </row>
        <row r="108">
          <cell r="A108">
            <v>22</v>
          </cell>
          <cell r="B108" t="str">
            <v>Cable having 12.50 mm dia</v>
          </cell>
          <cell r="C108">
            <v>105000</v>
          </cell>
        </row>
        <row r="109">
          <cell r="A109">
            <v>23</v>
          </cell>
          <cell r="B109" t="str">
            <v>Anchorage cone sets with wedges</v>
          </cell>
          <cell r="C109">
            <v>3200</v>
          </cell>
        </row>
        <row r="110">
          <cell r="A110">
            <v>24</v>
          </cell>
          <cell r="B110" t="str">
            <v>Corrugated steel duct</v>
          </cell>
          <cell r="C110">
            <v>45</v>
          </cell>
        </row>
        <row r="111">
          <cell r="A111">
            <v>25</v>
          </cell>
          <cell r="B111" t="str">
            <v>PE Grout Vents</v>
          </cell>
          <cell r="C111">
            <v>50</v>
          </cell>
        </row>
        <row r="112">
          <cell r="A112">
            <v>26</v>
          </cell>
          <cell r="B112" t="str">
            <v>PE Grout Tube</v>
          </cell>
          <cell r="C112">
            <v>45</v>
          </cell>
        </row>
        <row r="113">
          <cell r="A113">
            <v>27</v>
          </cell>
          <cell r="B113" t="str">
            <v>PVC Wraping Tap Roll</v>
          </cell>
          <cell r="C113">
            <v>65</v>
          </cell>
        </row>
        <row r="114">
          <cell r="A114">
            <v>28</v>
          </cell>
          <cell r="B114" t="str">
            <v>Binding Wire</v>
          </cell>
          <cell r="C114">
            <v>70</v>
          </cell>
        </row>
        <row r="115">
          <cell r="A115">
            <v>29</v>
          </cell>
          <cell r="B115" t="str">
            <v>OPC Cement for Grout</v>
          </cell>
          <cell r="C115">
            <v>7200</v>
          </cell>
        </row>
        <row r="116">
          <cell r="A116">
            <v>30</v>
          </cell>
          <cell r="B116" t="str">
            <v>Grout Additive</v>
          </cell>
          <cell r="C116">
            <v>460</v>
          </cell>
        </row>
        <row r="117">
          <cell r="A117">
            <v>31</v>
          </cell>
          <cell r="B117" t="str">
            <v>Premoulded boad (thermopore sheet 1" thick)</v>
          </cell>
          <cell r="C117">
            <v>50</v>
          </cell>
        </row>
        <row r="118">
          <cell r="A118">
            <v>32</v>
          </cell>
          <cell r="B118" t="str">
            <v>Sealant (Litre)</v>
          </cell>
          <cell r="C118">
            <v>330</v>
          </cell>
        </row>
        <row r="119">
          <cell r="A119">
            <v>33</v>
          </cell>
          <cell r="B119" t="str">
            <v>Sealant (Ml)</v>
          </cell>
          <cell r="C119">
            <v>1.25</v>
          </cell>
        </row>
        <row r="120">
          <cell r="A120">
            <v>34</v>
          </cell>
          <cell r="B120" t="str">
            <v>Structural steel A-36</v>
          </cell>
          <cell r="C120">
            <v>70</v>
          </cell>
        </row>
        <row r="121">
          <cell r="A121">
            <v>35</v>
          </cell>
          <cell r="B121" t="str">
            <v>Galvanizing</v>
          </cell>
          <cell r="C121">
            <v>33</v>
          </cell>
        </row>
        <row r="122">
          <cell r="A122">
            <v>36</v>
          </cell>
          <cell r="B122" t="str">
            <v>Elastomeric Bearing Pads</v>
          </cell>
          <cell r="C122">
            <v>3</v>
          </cell>
        </row>
        <row r="123">
          <cell r="A123">
            <v>37</v>
          </cell>
          <cell r="B123" t="str">
            <v>Bentonite Powder</v>
          </cell>
          <cell r="C123">
            <v>6</v>
          </cell>
        </row>
        <row r="124">
          <cell r="A124">
            <v>38</v>
          </cell>
          <cell r="B124" t="str">
            <v xml:space="preserve">Steel Bars Grade-40 </v>
          </cell>
          <cell r="C124">
            <v>55.5</v>
          </cell>
        </row>
        <row r="125">
          <cell r="A125">
            <v>39</v>
          </cell>
          <cell r="B125" t="str">
            <v xml:space="preserve">Bitumen (Packed) </v>
          </cell>
          <cell r="C125">
            <v>54.1</v>
          </cell>
        </row>
        <row r="126">
          <cell r="A126">
            <v>40</v>
          </cell>
          <cell r="B126" t="str">
            <v>Fuel</v>
          </cell>
          <cell r="C126">
            <v>10</v>
          </cell>
        </row>
        <row r="127">
          <cell r="A127">
            <v>41</v>
          </cell>
          <cell r="B127" t="str">
            <v>100 mm dia G.I Pipe</v>
          </cell>
          <cell r="C127">
            <v>470</v>
          </cell>
        </row>
        <row r="128">
          <cell r="A128">
            <v>42</v>
          </cell>
          <cell r="B128" t="str">
            <v xml:space="preserve">Anchors </v>
          </cell>
          <cell r="C128">
            <v>60</v>
          </cell>
        </row>
        <row r="129">
          <cell r="A129">
            <v>43</v>
          </cell>
          <cell r="B129" t="str">
            <v>MS Pipe 100 x 50 x 5 mm</v>
          </cell>
          <cell r="C129">
            <v>70</v>
          </cell>
        </row>
        <row r="130">
          <cell r="A130">
            <v>44</v>
          </cell>
          <cell r="B130" t="str">
            <v>MS Pipe 25 x 25 x 3 mm</v>
          </cell>
          <cell r="C130">
            <v>70</v>
          </cell>
        </row>
        <row r="131">
          <cell r="A131">
            <v>45</v>
          </cell>
          <cell r="B131" t="str">
            <v xml:space="preserve">Bolts Bearing plates etc </v>
          </cell>
        </row>
        <row r="132">
          <cell r="A132">
            <v>46</v>
          </cell>
          <cell r="B132" t="str">
            <v>Enamel paint (Three coats) @ 0.02 galons per SM per coat</v>
          </cell>
          <cell r="C132">
            <v>170</v>
          </cell>
        </row>
        <row r="133">
          <cell r="A133">
            <v>47</v>
          </cell>
          <cell r="B133" t="str">
            <v>Glazed cermaic tiles</v>
          </cell>
          <cell r="C133">
            <v>322.95</v>
          </cell>
        </row>
        <row r="134">
          <cell r="A134">
            <v>48</v>
          </cell>
          <cell r="B134" t="str">
            <v>White cement and colour for joint filling &amp; applying floating coat of cement</v>
          </cell>
          <cell r="C134">
            <v>45.21</v>
          </cell>
        </row>
        <row r="135">
          <cell r="A135">
            <v>49</v>
          </cell>
          <cell r="B135" t="str">
            <v>Excavation and finishing of surface</v>
          </cell>
        </row>
        <row r="136">
          <cell r="A136">
            <v>50</v>
          </cell>
          <cell r="B136" t="str">
            <v>Traffic Sign (including clamps anchor bolts etc)</v>
          </cell>
          <cell r="C136">
            <v>5000</v>
          </cell>
        </row>
        <row r="137">
          <cell r="A137">
            <v>51</v>
          </cell>
          <cell r="B137" t="str">
            <v>GI Pipe 75 mm dia</v>
          </cell>
          <cell r="C137">
            <v>587</v>
          </cell>
        </row>
        <row r="138">
          <cell r="A138">
            <v>52</v>
          </cell>
          <cell r="B138" t="str">
            <v>TP Paint for road marking</v>
          </cell>
          <cell r="C138">
            <v>88</v>
          </cell>
        </row>
        <row r="139">
          <cell r="A139">
            <v>53</v>
          </cell>
          <cell r="B139" t="str">
            <v>Glass beads</v>
          </cell>
          <cell r="C139">
            <v>102</v>
          </cell>
        </row>
        <row r="140">
          <cell r="A140">
            <v>54</v>
          </cell>
          <cell r="B140" t="str">
            <v>Cat eye single (raised profile)</v>
          </cell>
          <cell r="C140">
            <v>300</v>
          </cell>
        </row>
        <row r="141">
          <cell r="A141">
            <v>55</v>
          </cell>
          <cell r="B141" t="str">
            <v>Paving tile (50mm Thick)</v>
          </cell>
          <cell r="C141">
            <v>465</v>
          </cell>
        </row>
        <row r="142">
          <cell r="A142" t="str">
            <v>55a</v>
          </cell>
          <cell r="B142" t="str">
            <v>Paving tile (80mm thick)</v>
          </cell>
          <cell r="C142">
            <v>650</v>
          </cell>
        </row>
        <row r="143">
          <cell r="A143">
            <v>56</v>
          </cell>
          <cell r="B143" t="str">
            <v>Edge kerbs</v>
          </cell>
          <cell r="C143">
            <v>190</v>
          </cell>
        </row>
        <row r="144">
          <cell r="A144">
            <v>60</v>
          </cell>
          <cell r="B144" t="str">
            <v>Cold Steel Wire AASHTO M-32</v>
          </cell>
          <cell r="C144">
            <v>70000</v>
          </cell>
        </row>
        <row r="145">
          <cell r="A145">
            <v>61</v>
          </cell>
          <cell r="B145" t="str">
            <v>50 mm dia G.I Pipe</v>
          </cell>
          <cell r="C145">
            <v>147</v>
          </cell>
        </row>
        <row r="146">
          <cell r="A146">
            <v>62</v>
          </cell>
          <cell r="B146" t="str">
            <v>100 mm dia C.I Pipe</v>
          </cell>
          <cell r="C146">
            <v>335</v>
          </cell>
        </row>
        <row r="147">
          <cell r="A147">
            <v>63</v>
          </cell>
          <cell r="B147" t="str">
            <v>C.I. Heads 100 mm dia</v>
          </cell>
          <cell r="C147">
            <v>150</v>
          </cell>
        </row>
        <row r="148">
          <cell r="A148">
            <v>64</v>
          </cell>
          <cell r="B148" t="str">
            <v>C.I. Shoes bend or offset 100 mm dia</v>
          </cell>
          <cell r="C148">
            <v>150</v>
          </cell>
        </row>
        <row r="149">
          <cell r="A149">
            <v>65</v>
          </cell>
          <cell r="B149" t="str">
            <v>Clamps with hold fasts etc.</v>
          </cell>
          <cell r="C149">
            <v>20</v>
          </cell>
        </row>
        <row r="150">
          <cell r="A150">
            <v>66</v>
          </cell>
          <cell r="B150" t="str">
            <v>Elbow 4" dia</v>
          </cell>
          <cell r="C150">
            <v>84</v>
          </cell>
        </row>
        <row r="151">
          <cell r="A151">
            <v>67</v>
          </cell>
          <cell r="B151" t="str">
            <v>Emulsion Paint</v>
          </cell>
          <cell r="C151">
            <v>600</v>
          </cell>
        </row>
        <row r="152">
          <cell r="A152">
            <v>69</v>
          </cell>
          <cell r="B152" t="str">
            <v>R.C.C. Pipe Class-IV 1220 mm (AASHTO M-170)</v>
          </cell>
          <cell r="C152">
            <v>8172.6</v>
          </cell>
        </row>
        <row r="153">
          <cell r="A153">
            <v>73</v>
          </cell>
          <cell r="B153" t="str">
            <v>R.C.C. Pipe Class-IV 1070 mm (AASHTO M-170)</v>
          </cell>
          <cell r="C153">
            <v>6399.22</v>
          </cell>
        </row>
        <row r="154">
          <cell r="A154">
            <v>75</v>
          </cell>
          <cell r="B154" t="str">
            <v>R.C.C. Pipe Class-IV 760 mm (AASHTO M-170)</v>
          </cell>
          <cell r="C154">
            <v>3304.02</v>
          </cell>
        </row>
        <row r="155">
          <cell r="A155">
            <v>77</v>
          </cell>
          <cell r="B155" t="str">
            <v>R.C.C. Pipe Class-IV 460 mm (AASHTO M-170)</v>
          </cell>
          <cell r="C155">
            <v>1248.68</v>
          </cell>
        </row>
        <row r="156">
          <cell r="A156">
            <v>70</v>
          </cell>
          <cell r="B156" t="str">
            <v>Curing Compound</v>
          </cell>
          <cell r="C156">
            <v>175.23</v>
          </cell>
        </row>
        <row r="157">
          <cell r="A157">
            <v>71</v>
          </cell>
          <cell r="B157" t="str">
            <v>Steel Grade-40</v>
          </cell>
          <cell r="C157">
            <v>52500</v>
          </cell>
        </row>
        <row r="158">
          <cell r="A158">
            <v>59</v>
          </cell>
          <cell r="B158" t="str">
            <v>Steel Grade-60</v>
          </cell>
          <cell r="C158">
            <v>57000</v>
          </cell>
        </row>
        <row r="159">
          <cell r="A159">
            <v>72</v>
          </cell>
          <cell r="B159" t="str">
            <v>Rubber Ring (1220)</v>
          </cell>
          <cell r="C159">
            <v>96</v>
          </cell>
        </row>
        <row r="160">
          <cell r="A160">
            <v>74</v>
          </cell>
          <cell r="B160" t="str">
            <v>Rubber Ring (1070)</v>
          </cell>
          <cell r="C160">
            <v>84</v>
          </cell>
        </row>
        <row r="161">
          <cell r="A161">
            <v>76</v>
          </cell>
          <cell r="B161" t="str">
            <v>Rubber Ring (760)</v>
          </cell>
          <cell r="C161">
            <v>60</v>
          </cell>
        </row>
        <row r="162">
          <cell r="A162">
            <v>78</v>
          </cell>
          <cell r="B162" t="str">
            <v>Rubber Ring (460)</v>
          </cell>
          <cell r="C162">
            <v>36</v>
          </cell>
        </row>
        <row r="163">
          <cell r="A163">
            <v>79</v>
          </cell>
          <cell r="B163" t="str">
            <v>Brick</v>
          </cell>
          <cell r="C163">
            <v>3.8</v>
          </cell>
        </row>
        <row r="164">
          <cell r="A164">
            <v>80</v>
          </cell>
          <cell r="B164" t="str">
            <v>Piching Stone</v>
          </cell>
          <cell r="C164">
            <v>1133.2085572000001</v>
          </cell>
        </row>
      </sheetData>
      <sheetData sheetId="135"/>
      <sheetData sheetId="136"/>
      <sheetData sheetId="137"/>
      <sheetData sheetId="138"/>
      <sheetData sheetId="139"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Summary"/>
      <sheetName val="Summ road"/>
      <sheetName val="BOQs Road"/>
      <sheetName val="Storm"/>
      <sheetName val="Sewerage"/>
      <sheetName val="Watersupply"/>
      <sheetName val="Watersupply Dist"/>
      <sheetName val="Ratelist"/>
      <sheetName val="Khairpur"/>
      <sheetName val="Summary Day"/>
      <sheetName val="Labour"/>
      <sheetName val="mateiral"/>
      <sheetName val="Plt"/>
      <sheetName val="Sheet1"/>
      <sheetName val="Work Sch"/>
      <sheetName val="Payment Sch"/>
      <sheetName val="SCHEDULE"/>
      <sheetName val="Code"/>
      <sheetName val="101"/>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Sheet1"/>
      <sheetName val="Bitumen"/>
      <sheetName val="steel"/>
      <sheetName val="bar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ow r="10">
          <cell r="AJ10">
            <v>0</v>
          </cell>
        </row>
      </sheetData>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 val="Bitumen"/>
      <sheetName val="steel"/>
      <sheetName val="bargy"/>
      <sheetName val="URA"/>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1000000"/>
      <sheetName val="AAAAAAA"/>
      <sheetName val="bajri"/>
      <sheetName val="History_"/>
      <sheetName val="PC_I _3_"/>
      <sheetName val="bargy"/>
      <sheetName val="BC"/>
      <sheetName val="SBase"/>
      <sheetName val="Bricks"/>
      <sheetName val="Dis_Lab"/>
      <sheetName val="Bitumen"/>
      <sheetName val="steel"/>
      <sheetName val="cement"/>
      <sheetName val="SUM"/>
      <sheetName val="Frunt"/>
      <sheetName val="Face"/>
      <sheetName val="G_COMP"/>
      <sheetName val="Comp"/>
      <sheetName val="G_Abst"/>
      <sheetName val="Abst a"/>
      <sheetName val="Abst b"/>
      <sheetName val="Qty"/>
      <sheetName val="Qty_2_"/>
      <sheetName val="Analysis"/>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
      <sheetName val="1000000"/>
      <sheetName val="AAAAAAA"/>
      <sheetName val="bajri"/>
      <sheetName val="History_"/>
      <sheetName val="PC_I _3_"/>
      <sheetName val="bargy"/>
      <sheetName val="BC"/>
      <sheetName val="SBase"/>
      <sheetName val="Bricks"/>
      <sheetName val="Dis_Lab"/>
      <sheetName val="Bitumen"/>
      <sheetName val="steel"/>
      <sheetName val="cement"/>
      <sheetName val="SUM"/>
      <sheetName val="Frunt"/>
      <sheetName val="Face"/>
      <sheetName val="G_COMP"/>
      <sheetName val="Comp"/>
      <sheetName val="G_Abst"/>
      <sheetName val="Abst a"/>
      <sheetName val="Abst b"/>
      <sheetName val="Qty"/>
      <sheetName val="Qty_2_"/>
      <sheetName val="Analysis"/>
      <sheetName val="UR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2"/>
      <sheetName val="Sheet1"/>
      <sheetName val="ES"/>
      <sheetName val="I&amp;ES"/>
      <sheetName val="PvsAC "/>
      <sheetName val="man"/>
      <sheetName val="mtl"/>
      <sheetName val="eq't "/>
      <sheetName val="spare"/>
      <sheetName val="fuel"/>
      <sheetName val="m.status"/>
      <sheetName val="Fuel Eva  (2)"/>
      <sheetName val="Eqt Eva."/>
      <sheetName val="man (sh.)"/>
      <sheetName val="eq't (sh.)"/>
      <sheetName val="Prob."/>
      <sheetName val="O.STANDING PRO."/>
      <sheetName val="GANT CHART-1"/>
      <sheetName val="BOQ"/>
      <sheetName val="EST-PROGRESS PAYMENT"/>
      <sheetName val="Chancery"/>
      <sheetName val="Bitumen"/>
      <sheetName val="steel"/>
    </sheetNames>
    <sheetDataSet>
      <sheetData sheetId="0"/>
      <sheetData sheetId="1"/>
      <sheetData sheetId="2">
        <row r="3">
          <cell r="B3" t="str">
            <v>Reporting Month:Tir, 1996</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14.01"/>
      <sheetName val="14.02"/>
      <sheetName val="14.03"/>
      <sheetName val="14.04"/>
      <sheetName val="14.05"/>
      <sheetName val="14.06"/>
      <sheetName val="14.07"/>
      <sheetName val="14.08"/>
      <sheetName val="14.09"/>
      <sheetName val="14.10"/>
      <sheetName val="14.11"/>
      <sheetName val="14.12"/>
      <sheetName val="Wiring Analysis"/>
      <sheetName val="D.B Analysis"/>
      <sheetName val="M.D.B Analysis "/>
      <sheetName val="DG-SET"/>
      <sheetName val="Chancery"/>
      <sheetName val="Bitumen"/>
      <sheetName val="steel"/>
      <sheetName val="bar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BL-J10"/>
      <sheetName val="#REF"/>
      <sheetName val="PipWT"/>
      <sheetName val="BQ Working"/>
      <sheetName val="Sheet4"/>
      <sheetName val="EST-PROGRESS PAYMENT"/>
      <sheetName val="MAT_CALC"/>
      <sheetName val="Database"/>
      <sheetName val="schedule nos"/>
      <sheetName val="ste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tain Wall"/>
      <sheetName val="wing wall"/>
      <sheetName val="Girders 67'-6&quot;"/>
      <sheetName val="Girders 72'-2&quot;"/>
      <sheetName val="Girders 76'-10&quot;"/>
      <sheetName val="Girders 81'-6&quot;"/>
      <sheetName val="RW lower S1-1,2-2,3-3"/>
      <sheetName val="RW 4-4,5-5"/>
      <sheetName val="footing 6-6,7-7"/>
      <sheetName val="RW VP"/>
      <sheetName val="RW F3-3"/>
      <sheetName val="Item- "/>
      <sheetName val="Item-"/>
      <sheetName val="Item-8"/>
      <sheetName val="Item-18"/>
      <sheetName val="Item-28"/>
      <sheetName val="Item-19"/>
      <sheetName val="Item-12"/>
      <sheetName val="Item-9"/>
      <sheetName val="Item-6"/>
      <sheetName val="Item-5"/>
      <sheetName val="Item-4"/>
      <sheetName val="Item-3"/>
      <sheetName val="SUMMERY 001"/>
      <sheetName val="BOQ 002"/>
      <sheetName val="Qtys"/>
      <sheetName val="SA+MA"/>
      <sheetName val="SUM"/>
      <sheetName val="Diesel+Labour"/>
      <sheetName val="steel"/>
      <sheetName val="Cement"/>
      <sheetName val="sp-IPC"/>
      <sheetName val="D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BOQ"/>
      <sheetName val="steel"/>
    </sheetNames>
    <sheetDataSet>
      <sheetData sheetId="0"/>
      <sheetData sheetId="1"/>
      <sheetData sheetId="2"/>
      <sheetData sheetId="3"/>
      <sheetData sheetId="4"/>
      <sheetData sheetId="5"/>
      <sheetData sheetId="6"/>
      <sheetData sheetId="7"/>
      <sheetData sheetId="8"/>
      <sheetData sheetId="9"/>
      <sheetData sheetId="10">
        <row r="7">
          <cell r="B7" t="str">
            <v>Example Job 1</v>
          </cell>
        </row>
      </sheetData>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as.She.4  Marla"/>
      <sheetName val="B.O.Q"/>
      <sheetName val="Matl Sum"/>
      <sheetName val="Mat Sum ExT"/>
      <sheetName val="Public Health"/>
      <sheetName val="ELECTRIC"/>
      <sheetName val="Services"/>
      <sheetName val="Cost summ CE"/>
      <sheetName val="Cost summ CM"/>
      <sheetName val="Barbending Schedule"/>
      <sheetName val="M.Shee.Ext."/>
      <sheetName val="Ext.Boq"/>
      <sheetName val="External boq  (2)"/>
      <sheetName val="MATave I&amp;II MODEL"/>
    </sheetNames>
    <sheetDataSet>
      <sheetData sheetId="0">
        <row r="24">
          <cell r="H24">
            <v>922.087890625</v>
          </cell>
        </row>
      </sheetData>
      <sheetData sheetId="1">
        <row r="4">
          <cell r="D4">
            <v>39072</v>
          </cell>
        </row>
      </sheetData>
      <sheetData sheetId="2"/>
      <sheetData sheetId="3"/>
      <sheetData sheetId="4"/>
      <sheetData sheetId="5"/>
      <sheetData sheetId="6"/>
      <sheetData sheetId="7"/>
      <sheetData sheetId="8"/>
      <sheetData sheetId="9">
        <row r="79">
          <cell r="J79">
            <v>651.49650070780399</v>
          </cell>
        </row>
      </sheetData>
      <sheetData sheetId="10"/>
      <sheetData sheetId="11">
        <row r="6">
          <cell r="B6" t="str">
            <v xml:space="preserve">D E S C R I P T I O N </v>
          </cell>
          <cell r="D6" t="str">
            <v>QTY.</v>
          </cell>
        </row>
        <row r="7">
          <cell r="B7" t="str">
            <v>CIVIL: EXTERNAL WORKS</v>
          </cell>
          <cell r="D7" t="str">
            <v xml:space="preserve"> </v>
          </cell>
        </row>
        <row r="8">
          <cell r="B8" t="str">
            <v>Excavation  and  Earth  Work.</v>
          </cell>
        </row>
        <row r="9">
          <cell r="B9" t="str">
            <v>Excavation</v>
          </cell>
          <cell r="D9">
            <v>159.30000000000001</v>
          </cell>
        </row>
        <row r="10">
          <cell r="B10" t="str">
            <v>kasoo Filling</v>
          </cell>
          <cell r="D10">
            <v>560.88</v>
          </cell>
        </row>
        <row r="11">
          <cell r="B11" t="str">
            <v>Sweat  earth  fill</v>
          </cell>
          <cell r="D11">
            <v>989.25</v>
          </cell>
        </row>
        <row r="12">
          <cell r="B12" t="str">
            <v>Grass(Dhaka)</v>
          </cell>
          <cell r="D12">
            <v>2</v>
          </cell>
        </row>
        <row r="14">
          <cell r="B14" t="str">
            <v>Lean concrete (1:4:8) Ravi sand &amp; B.Ballast</v>
          </cell>
          <cell r="D14">
            <v>31.86</v>
          </cell>
        </row>
        <row r="15">
          <cell r="B15" t="str">
            <v>CEMENT OPC</v>
          </cell>
          <cell r="D15">
            <v>3.0193476923076923</v>
          </cell>
        </row>
        <row r="16">
          <cell r="B16" t="str">
            <v>SAND  RAVI</v>
          </cell>
          <cell r="D16">
            <v>15.096738461538461</v>
          </cell>
        </row>
        <row r="17">
          <cell r="B17" t="str">
            <v>BRICK BALLAST</v>
          </cell>
          <cell r="D17">
            <v>30.193476923076922</v>
          </cell>
        </row>
        <row r="19">
          <cell r="B19" t="str">
            <v>BRICK WORK  IN SUB STRUCTURE</v>
          </cell>
        </row>
        <row r="20">
          <cell r="B20" t="str">
            <v>9''&amp;13 1/2" thick (1:6)</v>
          </cell>
          <cell r="D20">
            <v>146.23739999999998</v>
          </cell>
        </row>
        <row r="21">
          <cell r="B21" t="str">
            <v>CEMENT OPC</v>
          </cell>
          <cell r="D21">
            <v>5.0138537142857142</v>
          </cell>
        </row>
        <row r="22">
          <cell r="B22" t="str">
            <v>SAND  RAVI</v>
          </cell>
          <cell r="D22">
            <v>37.603902857142849</v>
          </cell>
        </row>
        <row r="23">
          <cell r="B23" t="str">
            <v>BRICKS IST CLASS</v>
          </cell>
          <cell r="D23">
            <v>1.9742048999999997</v>
          </cell>
        </row>
        <row r="25">
          <cell r="B25" t="str">
            <v>Damp proof Course.</v>
          </cell>
        </row>
        <row r="26">
          <cell r="B26" t="str">
            <v>1.5" Horizontal D.P.C. (1:2:4)</v>
          </cell>
          <cell r="D26">
            <v>25.484999999999999</v>
          </cell>
        </row>
        <row r="27">
          <cell r="B27" t="str">
            <v>CEMENT OPC</v>
          </cell>
          <cell r="D27">
            <v>0.56066999999999989</v>
          </cell>
        </row>
        <row r="28">
          <cell r="B28" t="str">
            <v>SAND  RAVI</v>
          </cell>
          <cell r="D28">
            <v>1.4016749999999998</v>
          </cell>
        </row>
        <row r="29">
          <cell r="B29" t="str">
            <v>AGGREGATE</v>
          </cell>
          <cell r="D29">
            <v>2.8033499999999996</v>
          </cell>
        </row>
        <row r="30">
          <cell r="B30" t="str">
            <v>BITUMEN 10/20 GRADE</v>
          </cell>
          <cell r="D30">
            <v>5.2033802177858437</v>
          </cell>
        </row>
        <row r="31">
          <cell r="B31" t="str">
            <v>KEROSENE OIL</v>
          </cell>
          <cell r="D31">
            <v>3.8227499999999996</v>
          </cell>
        </row>
        <row r="33">
          <cell r="B33" t="str">
            <v>4.5" thick (1:4) (G.F)</v>
          </cell>
          <cell r="D33">
            <v>127.32375000000002</v>
          </cell>
        </row>
        <row r="34">
          <cell r="D34">
            <v>47.746406250000007</v>
          </cell>
        </row>
        <row r="35">
          <cell r="B35" t="str">
            <v>CEMENT OPC</v>
          </cell>
          <cell r="D35">
            <v>2.2918275000000001</v>
          </cell>
        </row>
        <row r="36">
          <cell r="B36" t="str">
            <v>SAND  RAVI</v>
          </cell>
          <cell r="D36">
            <v>11.459137500000001</v>
          </cell>
        </row>
        <row r="37">
          <cell r="B37" t="str">
            <v>BRICKS IST CLASS</v>
          </cell>
          <cell r="D37">
            <v>0.64457648437500004</v>
          </cell>
        </row>
        <row r="39">
          <cell r="B39" t="str">
            <v>9 thick (1:6) (G.F)</v>
          </cell>
          <cell r="D39">
            <v>11.8125</v>
          </cell>
        </row>
        <row r="40">
          <cell r="B40" t="str">
            <v>CEMENT OPC</v>
          </cell>
          <cell r="D40">
            <v>0.40499999999999997</v>
          </cell>
        </row>
        <row r="41">
          <cell r="B41" t="str">
            <v>SAND  RAVI</v>
          </cell>
          <cell r="D41">
            <v>3.0375000000000001</v>
          </cell>
        </row>
        <row r="42">
          <cell r="B42" t="str">
            <v>BRICKS IST CLASS</v>
          </cell>
          <cell r="D42">
            <v>0.15946874999999999</v>
          </cell>
        </row>
        <row r="44">
          <cell r="B44" t="str">
            <v>Cement Plaster  (1:4)</v>
          </cell>
          <cell r="D44">
            <v>418.84500000000003</v>
          </cell>
        </row>
        <row r="45">
          <cell r="B45" t="str">
            <v>CEMENT OPC</v>
          </cell>
          <cell r="D45">
            <v>5.2355625000000012</v>
          </cell>
        </row>
        <row r="46">
          <cell r="B46" t="str">
            <v>SAND  RAVI</v>
          </cell>
          <cell r="D46">
            <v>26.177812500000005</v>
          </cell>
        </row>
        <row r="48">
          <cell r="B48" t="str">
            <v>Stuccu Plaster  (1:1)</v>
          </cell>
          <cell r="D48">
            <v>375</v>
          </cell>
        </row>
        <row r="49">
          <cell r="B49" t="str">
            <v>CEMENT OPC</v>
          </cell>
          <cell r="D49">
            <v>7.8</v>
          </cell>
        </row>
        <row r="50">
          <cell r="B50" t="str">
            <v>SAND  RAVI</v>
          </cell>
          <cell r="D50">
            <v>19.5</v>
          </cell>
        </row>
        <row r="53">
          <cell r="B53" t="str">
            <v>STEEL RAILING</v>
          </cell>
          <cell r="D53">
            <v>0</v>
          </cell>
        </row>
        <row r="55">
          <cell r="B55" t="str">
            <v>STEEL DECORATIVE ELEMENT</v>
          </cell>
          <cell r="D55">
            <v>0</v>
          </cell>
        </row>
        <row r="57">
          <cell r="B57" t="str">
            <v>STEEL MAIN GATE</v>
          </cell>
          <cell r="D57">
            <v>1</v>
          </cell>
        </row>
        <row r="59">
          <cell r="B59" t="str">
            <v>STEEL GRATING</v>
          </cell>
          <cell r="D59">
            <v>1</v>
          </cell>
        </row>
        <row r="61">
          <cell r="B61" t="str">
            <v>Steel Stair for Servant quarter</v>
          </cell>
          <cell r="D61">
            <v>1</v>
          </cell>
        </row>
        <row r="63">
          <cell r="B63" t="str">
            <v>FLOORING</v>
          </cell>
        </row>
        <row r="64">
          <cell r="B64" t="str">
            <v xml:space="preserve">4''TH.SAND RAVI FILL UNDER FLOOR </v>
          </cell>
          <cell r="D64">
            <v>73.419637499999993</v>
          </cell>
        </row>
        <row r="65">
          <cell r="B65" t="str">
            <v>SAND RAVI</v>
          </cell>
          <cell r="D65">
            <v>73.419637499999993</v>
          </cell>
        </row>
        <row r="67">
          <cell r="B67" t="str">
            <v>BRICK BALLAST 4''THICK UNDER FLOOR</v>
          </cell>
          <cell r="D67">
            <v>73.419637499999993</v>
          </cell>
        </row>
        <row r="68">
          <cell r="B68" t="str">
            <v>BRICK BALLAST</v>
          </cell>
          <cell r="D68">
            <v>73.419637499999993</v>
          </cell>
        </row>
        <row r="70">
          <cell r="B70" t="str">
            <v xml:space="preserve">1.5'' CONCRETE(1:2:4) </v>
          </cell>
          <cell r="D70">
            <v>222.48374999999999</v>
          </cell>
        </row>
        <row r="71">
          <cell r="B71" t="str">
            <v>CEMENT OPC</v>
          </cell>
          <cell r="D71">
            <v>4.8946424999999998</v>
          </cell>
        </row>
        <row r="72">
          <cell r="B72" t="str">
            <v>SAND CHANAB</v>
          </cell>
          <cell r="D72">
            <v>12.236606249999999</v>
          </cell>
        </row>
        <row r="73">
          <cell r="B73" t="str">
            <v>AGGREGATE</v>
          </cell>
          <cell r="D73">
            <v>24.473212499999999</v>
          </cell>
        </row>
        <row r="75">
          <cell r="B75" t="str">
            <v>WASH AGGREGATE 3/4'' THICK (1:2)</v>
          </cell>
          <cell r="D75">
            <v>58.5625</v>
          </cell>
        </row>
        <row r="76">
          <cell r="B76" t="str">
            <v>CEMENT OPC</v>
          </cell>
          <cell r="D76">
            <v>1.5031041666666667</v>
          </cell>
        </row>
        <row r="77">
          <cell r="B77" t="str">
            <v>AGGREGATE</v>
          </cell>
          <cell r="D77">
            <v>3.7577604166666667</v>
          </cell>
        </row>
        <row r="78">
          <cell r="B78" t="str">
            <v xml:space="preserve">1/2''Terr.Floor in 50:50 white grey cement </v>
          </cell>
          <cell r="D78">
            <v>163.92124999999999</v>
          </cell>
        </row>
        <row r="79">
          <cell r="B79" t="str">
            <v>Marble Strip</v>
          </cell>
          <cell r="D79">
            <v>91.832633053221286</v>
          </cell>
        </row>
        <row r="80">
          <cell r="B80" t="str">
            <v>WHITE CEMENT</v>
          </cell>
          <cell r="D80">
            <v>0.68874474789915963</v>
          </cell>
        </row>
        <row r="81">
          <cell r="B81" t="str">
            <v>CEMENT OPC</v>
          </cell>
          <cell r="D81">
            <v>0.68874474789915963</v>
          </cell>
        </row>
        <row r="82">
          <cell r="B82" t="str">
            <v>MARBLE  POWDER</v>
          </cell>
          <cell r="D82">
            <v>1.3774894957983193</v>
          </cell>
        </row>
        <row r="83">
          <cell r="B83" t="str">
            <v>CHIPS</v>
          </cell>
          <cell r="D83">
            <v>10.10158963585434</v>
          </cell>
        </row>
        <row r="84">
          <cell r="B84" t="str">
            <v>POLISH  WAX  KIWI</v>
          </cell>
          <cell r="D84">
            <v>0.91832633053221291</v>
          </cell>
        </row>
        <row r="85">
          <cell r="B85" t="str">
            <v>Brush</v>
          </cell>
          <cell r="D85">
            <v>0.91832633053221291</v>
          </cell>
        </row>
        <row r="86">
          <cell r="B86" t="str">
            <v>WASTE  CLOTH</v>
          </cell>
          <cell r="D86">
            <v>0.91832633053221291</v>
          </cell>
        </row>
        <row r="87">
          <cell r="B87" t="str">
            <v>Polythene  Sheet</v>
          </cell>
          <cell r="D87">
            <v>3.718721642468239</v>
          </cell>
        </row>
        <row r="89">
          <cell r="B89" t="str">
            <v>SAND STONE</v>
          </cell>
          <cell r="D89">
            <v>0</v>
          </cell>
        </row>
        <row r="90">
          <cell r="B90" t="str">
            <v>CEMENT OPC</v>
          </cell>
          <cell r="D90">
            <v>0</v>
          </cell>
        </row>
        <row r="91">
          <cell r="B91" t="str">
            <v>SAND  RAVI</v>
          </cell>
          <cell r="D91">
            <v>0</v>
          </cell>
        </row>
        <row r="93">
          <cell r="B93" t="str">
            <v>KHURRA (2.5*2)</v>
          </cell>
          <cell r="D93">
            <v>2</v>
          </cell>
        </row>
        <row r="94">
          <cell r="B94" t="str">
            <v>BRICK BALLAST 4''THICK</v>
          </cell>
          <cell r="D94">
            <v>2.48</v>
          </cell>
        </row>
        <row r="95">
          <cell r="B95" t="str">
            <v>BRICK BALLAST</v>
          </cell>
          <cell r="D95">
            <v>2.48</v>
          </cell>
        </row>
        <row r="97">
          <cell r="B97" t="str">
            <v>1.5'' CONCRETE(1:2:4)</v>
          </cell>
          <cell r="D97">
            <v>0</v>
          </cell>
        </row>
        <row r="98">
          <cell r="B98" t="str">
            <v>CEMENT OPC</v>
          </cell>
          <cell r="D98">
            <v>0</v>
          </cell>
        </row>
        <row r="99">
          <cell r="B99" t="str">
            <v>SAND CHANAB</v>
          </cell>
          <cell r="D99">
            <v>0</v>
          </cell>
        </row>
        <row r="100">
          <cell r="B100" t="str">
            <v>AGGREGATE</v>
          </cell>
          <cell r="D100">
            <v>0</v>
          </cell>
        </row>
        <row r="102">
          <cell r="B102" t="str">
            <v>CERAMIC TILE WITH(1:4) C.S.MORTOR</v>
          </cell>
          <cell r="D102">
            <v>12.88</v>
          </cell>
        </row>
        <row r="103">
          <cell r="B103" t="str">
            <v xml:space="preserve">EMCO MAT </v>
          </cell>
          <cell r="D103">
            <v>12.88</v>
          </cell>
        </row>
        <row r="104">
          <cell r="B104" t="str">
            <v>MORTAR FOR  TILES   IN  (1:4)  RATIO</v>
          </cell>
        </row>
        <row r="105">
          <cell r="B105" t="str">
            <v>CEMENT OPC</v>
          </cell>
          <cell r="D105">
            <v>0.20608000000000001</v>
          </cell>
        </row>
        <row r="106">
          <cell r="B106" t="str">
            <v>SAND  RAVI</v>
          </cell>
          <cell r="D106">
            <v>1.0304</v>
          </cell>
        </row>
        <row r="107">
          <cell r="B107" t="str">
            <v>COLOUR  PIGMENT</v>
          </cell>
          <cell r="D107">
            <v>0.1288</v>
          </cell>
        </row>
        <row r="108">
          <cell r="B108" t="str">
            <v>WHITE CEMENT</v>
          </cell>
          <cell r="D108">
            <v>2.2540000000000004E-2</v>
          </cell>
        </row>
        <row r="109">
          <cell r="B109" t="str">
            <v>CEMENT  FOR  TILES (Buttering).</v>
          </cell>
        </row>
        <row r="110">
          <cell r="B110" t="str">
            <v>CEMENT OPC</v>
          </cell>
          <cell r="D110">
            <v>9.6600000000000005E-2</v>
          </cell>
        </row>
        <row r="112">
          <cell r="B112" t="str">
            <v>Planter</v>
          </cell>
          <cell r="D112">
            <v>7.625</v>
          </cell>
        </row>
        <row r="113">
          <cell r="B113" t="str">
            <v>P.C.C(1:4:8)</v>
          </cell>
          <cell r="D113">
            <v>2.36</v>
          </cell>
        </row>
        <row r="114">
          <cell r="B114" t="str">
            <v>CEMENT OPC</v>
          </cell>
          <cell r="D114">
            <v>0.22365538461538459</v>
          </cell>
        </row>
        <row r="115">
          <cell r="B115" t="str">
            <v>SAND  RAVI</v>
          </cell>
          <cell r="D115">
            <v>1.1182769230769229</v>
          </cell>
        </row>
        <row r="116">
          <cell r="B116" t="str">
            <v>BRICK BALLAST</v>
          </cell>
          <cell r="D116">
            <v>2.2365538461538459</v>
          </cell>
        </row>
        <row r="118">
          <cell r="B118" t="str">
            <v>R.C.C(1:2:4)</v>
          </cell>
          <cell r="D118">
            <v>6.31</v>
          </cell>
        </row>
        <row r="119">
          <cell r="B119" t="str">
            <v>CEMENT OPC</v>
          </cell>
          <cell r="D119">
            <v>1.11056</v>
          </cell>
        </row>
        <row r="120">
          <cell r="B120" t="str">
            <v>SAND CHANAB</v>
          </cell>
          <cell r="D120">
            <v>2.7763999999999998</v>
          </cell>
        </row>
        <row r="121">
          <cell r="B121" t="str">
            <v>AGGREGATE</v>
          </cell>
          <cell r="D121">
            <v>5.5527999999999995</v>
          </cell>
        </row>
        <row r="123">
          <cell r="B123" t="str">
            <v>SAND STONE OVER 1/2''TH(1:4) C.S PLASTER</v>
          </cell>
          <cell r="D123">
            <v>16.59</v>
          </cell>
        </row>
        <row r="124">
          <cell r="B124" t="str">
            <v>SAND STONE</v>
          </cell>
          <cell r="D124">
            <v>16.59</v>
          </cell>
        </row>
        <row r="125">
          <cell r="B125" t="str">
            <v>CEMENT</v>
          </cell>
        </row>
        <row r="126">
          <cell r="B126" t="str">
            <v>SAND CHANAB</v>
          </cell>
        </row>
        <row r="128">
          <cell r="B128" t="str">
            <v>1/2'' TH. Terrazzo toping in white cement over 1/2'' TH</v>
          </cell>
        </row>
        <row r="129">
          <cell r="B129" t="str">
            <v>C.S.Plaster</v>
          </cell>
          <cell r="D129">
            <v>5.5</v>
          </cell>
        </row>
        <row r="130">
          <cell r="B130" t="str">
            <v>WHITE  CEMENT</v>
          </cell>
          <cell r="D130">
            <v>8.2500000000000004E-2</v>
          </cell>
        </row>
        <row r="131">
          <cell r="B131" t="str">
            <v>CEMENT OPC</v>
          </cell>
          <cell r="D131">
            <v>8.2500000000000004E-2</v>
          </cell>
        </row>
        <row r="132">
          <cell r="B132" t="str">
            <v>MARBLE  POWDER</v>
          </cell>
          <cell r="D132">
            <v>8.2500000000000004E-2</v>
          </cell>
        </row>
        <row r="133">
          <cell r="B133" t="str">
            <v>CHIPS</v>
          </cell>
          <cell r="D133">
            <v>0.60499999999999998</v>
          </cell>
        </row>
        <row r="134">
          <cell r="B134" t="str">
            <v>POLISH  WAX  KIWI</v>
          </cell>
          <cell r="D134">
            <v>5.5E-2</v>
          </cell>
        </row>
        <row r="135">
          <cell r="B135" t="str">
            <v>Brush</v>
          </cell>
          <cell r="D135">
            <v>5.5E-2</v>
          </cell>
        </row>
        <row r="136">
          <cell r="B136" t="str">
            <v>WASTE  CLOTH</v>
          </cell>
          <cell r="D136">
            <v>5.5E-2</v>
          </cell>
        </row>
        <row r="137">
          <cell r="B137" t="str">
            <v>CEMENT OPC</v>
          </cell>
          <cell r="D137">
            <v>4.6199999999999998E-2</v>
          </cell>
        </row>
        <row r="138">
          <cell r="B138" t="str">
            <v>SAND  RAVI</v>
          </cell>
          <cell r="D138">
            <v>0.23100000000000001</v>
          </cell>
        </row>
        <row r="140">
          <cell r="B140" t="str">
            <v>Bench</v>
          </cell>
          <cell r="D140">
            <v>1</v>
          </cell>
        </row>
        <row r="141">
          <cell r="B141" t="str">
            <v>Brick Ballast</v>
          </cell>
          <cell r="D141">
            <v>1.68</v>
          </cell>
        </row>
        <row r="143">
          <cell r="B143" t="str">
            <v>BRICK WORK  (1:6)</v>
          </cell>
          <cell r="D143">
            <v>8.74</v>
          </cell>
        </row>
        <row r="144">
          <cell r="B144" t="str">
            <v>CEMENT</v>
          </cell>
          <cell r="D144">
            <v>0.29965714285714284</v>
          </cell>
        </row>
        <row r="145">
          <cell r="B145" t="str">
            <v>SAND RAVI</v>
          </cell>
          <cell r="D145">
            <v>2.2474285714285713</v>
          </cell>
        </row>
        <row r="146">
          <cell r="B146" t="str">
            <v>BRICKS IST CLASS</v>
          </cell>
          <cell r="D146">
            <v>0.11799</v>
          </cell>
        </row>
        <row r="148">
          <cell r="B148" t="str">
            <v>R.C.C(1:2:4)</v>
          </cell>
          <cell r="D148">
            <v>2.11</v>
          </cell>
        </row>
        <row r="149">
          <cell r="B149" t="str">
            <v>CEMENT OPC</v>
          </cell>
          <cell r="D149">
            <v>0.37136000000000002</v>
          </cell>
        </row>
        <row r="150">
          <cell r="B150" t="str">
            <v>SAND CHANAB</v>
          </cell>
          <cell r="D150">
            <v>0.9284</v>
          </cell>
        </row>
        <row r="151">
          <cell r="B151" t="str">
            <v>AGGREGATE</v>
          </cell>
          <cell r="D151">
            <v>1.8568</v>
          </cell>
        </row>
        <row r="153">
          <cell r="B153" t="str">
            <v>1/2'' TH. Terrazzo toping in white cement over 1/2'' TH</v>
          </cell>
        </row>
        <row r="154">
          <cell r="B154" t="str">
            <v>C.S.Plaster</v>
          </cell>
          <cell r="D154">
            <v>11.43</v>
          </cell>
        </row>
        <row r="155">
          <cell r="B155" t="str">
            <v>WHITE  CEMENT</v>
          </cell>
          <cell r="D155">
            <v>0.17144999999999999</v>
          </cell>
        </row>
        <row r="156">
          <cell r="B156" t="str">
            <v>CEMENT OPC</v>
          </cell>
          <cell r="D156">
            <v>0.17144999999999999</v>
          </cell>
        </row>
        <row r="157">
          <cell r="B157" t="str">
            <v>MARBLE  POWDER</v>
          </cell>
          <cell r="D157">
            <v>0.17144999999999999</v>
          </cell>
        </row>
        <row r="158">
          <cell r="B158" t="str">
            <v>CHIPS</v>
          </cell>
          <cell r="D158">
            <v>1.2572999999999999</v>
          </cell>
        </row>
        <row r="159">
          <cell r="B159" t="str">
            <v>POLISH  WAX  KIWI</v>
          </cell>
          <cell r="D159">
            <v>0.1143</v>
          </cell>
        </row>
        <row r="160">
          <cell r="B160" t="str">
            <v>Brush</v>
          </cell>
          <cell r="D160">
            <v>0.1143</v>
          </cell>
        </row>
        <row r="161">
          <cell r="B161" t="str">
            <v>WASTE  CLOTH</v>
          </cell>
          <cell r="D161">
            <v>0.1143</v>
          </cell>
        </row>
        <row r="162">
          <cell r="B162" t="str">
            <v>CEMENT OPC</v>
          </cell>
          <cell r="D162">
            <v>9.6012E-2</v>
          </cell>
        </row>
        <row r="163">
          <cell r="B163" t="str">
            <v>SAND  RAVI</v>
          </cell>
          <cell r="D163">
            <v>0.48006000000000004</v>
          </cell>
        </row>
        <row r="165">
          <cell r="B165" t="str">
            <v>Lawn Light foundation</v>
          </cell>
        </row>
        <row r="166">
          <cell r="B166" t="str">
            <v>P.C.C(1:2:4)</v>
          </cell>
          <cell r="D166">
            <v>2.5</v>
          </cell>
        </row>
        <row r="167">
          <cell r="B167" t="str">
            <v>CEMENT OPC</v>
          </cell>
          <cell r="D167">
            <v>0.44000000000000006</v>
          </cell>
        </row>
        <row r="168">
          <cell r="B168" t="str">
            <v>SAND CHANAB</v>
          </cell>
          <cell r="D168">
            <v>1.1000000000000001</v>
          </cell>
        </row>
        <row r="169">
          <cell r="B169" t="str">
            <v>AGGREGATE</v>
          </cell>
          <cell r="D169">
            <v>2.2000000000000002</v>
          </cell>
        </row>
      </sheetData>
      <sheetData sheetId="12"/>
      <sheetData sheetId="13"/>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EST-PROGRESS PAYMENT"/>
      <sheetName val="RA"/>
      <sheetName val="Inputs"/>
    </sheetNames>
    <sheetDataSet>
      <sheetData sheetId="0"/>
      <sheetData sheetId="1"/>
      <sheetData sheetId="2"/>
      <sheetData sheetId="3"/>
      <sheetData sheetId="4"/>
      <sheetData sheetId="5"/>
      <sheetData sheetId="6"/>
      <sheetData sheetId="7"/>
      <sheetData sheetId="8"/>
      <sheetData sheetId="9"/>
      <sheetData sheetId="10">
        <row r="7">
          <cell r="B7" t="str">
            <v>Example Job 1</v>
          </cell>
        </row>
        <row r="8">
          <cell r="B8" t="str">
            <v>Example Job 2</v>
          </cell>
        </row>
        <row r="9">
          <cell r="B9" t="str">
            <v>Example Job 3</v>
          </cell>
        </row>
      </sheetData>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UMMARY"/>
      <sheetName val="SEC 02584"/>
      <sheetName val="SEC 13100"/>
      <sheetName val="SEC 13760"/>
      <sheetName val="SEC 13851"/>
      <sheetName val="SEC 16060"/>
      <sheetName val="SEC 16120"/>
      <sheetName val="SEC 16130"/>
      <sheetName val="SEC 16139"/>
      <sheetName val="SEC 16140"/>
      <sheetName val="SEC 16145"/>
      <sheetName val="SEC 16231"/>
      <sheetName val="SEC 16265"/>
      <sheetName val="SEC 16280"/>
      <sheetName val="SEC 16300"/>
      <sheetName val="SEC 16441"/>
      <sheetName val="SEC 16442"/>
      <sheetName val="SEC 16461"/>
      <sheetName val="SEC 16511"/>
      <sheetName val="SEC 16715"/>
      <sheetName val="SEC 16726"/>
      <sheetName val="SEC 16785"/>
      <sheetName val="SEC 16443"/>
      <sheetName val="SEC 13851A"/>
      <sheetName val="RA"/>
      <sheetName val="Inputs"/>
      <sheetName val="List"/>
      <sheetName val="POL-SUM"/>
      <sheetName val="MAT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1"/>
      <sheetName val="Other Expen. "/>
      <sheetName val="IS"/>
      <sheetName val="Summary"/>
      <sheetName val="Claim"/>
      <sheetName val="MTL"/>
      <sheetName val="Man p."/>
      <sheetName val="fuel "/>
      <sheetName val="spare"/>
      <sheetName val="eq't "/>
      <sheetName val="CPVSA "/>
      <sheetName val="Fuel Eva"/>
      <sheetName val="Eqt Eva."/>
      <sheetName val="Map Eva."/>
      <sheetName val="Plan"/>
      <sheetName val="Plan 1"/>
      <sheetName val="Sheet3"/>
      <sheetName val="Sheet4"/>
      <sheetName val="MAT_CALC"/>
      <sheetName val="RA"/>
      <sheetName val="Inputs"/>
      <sheetName val="List"/>
    </sheetNames>
    <sheetDataSet>
      <sheetData sheetId="0">
        <row r="3">
          <cell r="B3" t="str">
            <v>Reporting Week:Tekemt 7-Tekemt 13,1996(Week No. 47)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 val="85% earth work"/>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ement(Summary)"/>
      <sheetName val="Statement(Local)"/>
      <sheetName val="Statement(Foreign)"/>
      <sheetName val="Unit Price"/>
      <sheetName val="Unit Price Analysis"/>
      <sheetName val="Material Price"/>
      <sheetName val="Sheet1"/>
      <sheetName val="CON-M-FL"/>
    </sheetNames>
    <sheetDataSet>
      <sheetData sheetId="0"/>
      <sheetData sheetId="1"/>
      <sheetData sheetId="2">
        <row r="4">
          <cell r="D4" t="str">
            <v>3. Tunnel, electrical work [foreign]</v>
          </cell>
        </row>
      </sheetData>
      <sheetData sheetId="3">
        <row r="1">
          <cell r="D1" t="str">
            <v>289</v>
          </cell>
          <cell r="E1" t="str">
            <v>Unit Price</v>
          </cell>
          <cell r="F1">
            <v>0</v>
          </cell>
          <cell r="G1">
            <v>0</v>
          </cell>
          <cell r="H1">
            <v>0</v>
          </cell>
          <cell r="I1">
            <v>0</v>
          </cell>
          <cell r="J1">
            <v>0</v>
          </cell>
          <cell r="K1">
            <v>0</v>
          </cell>
          <cell r="L1">
            <v>0</v>
          </cell>
          <cell r="M1">
            <v>0</v>
          </cell>
          <cell r="N1">
            <v>0</v>
          </cell>
          <cell r="O1">
            <v>0</v>
          </cell>
          <cell r="R1">
            <v>0</v>
          </cell>
        </row>
        <row r="2">
          <cell r="C2" t="str">
            <v>번호</v>
          </cell>
          <cell r="D2" t="str">
            <v>…</v>
          </cell>
          <cell r="E2" t="str">
            <v>Code</v>
          </cell>
          <cell r="F2" t="str">
            <v>Item</v>
          </cell>
          <cell r="G2" t="str">
            <v>Size</v>
          </cell>
          <cell r="H2" t="str">
            <v>Unit</v>
          </cell>
          <cell r="I2" t="str">
            <v>Qut'y</v>
          </cell>
          <cell r="J2" t="str">
            <v>Materials</v>
          </cell>
          <cell r="K2">
            <v>0</v>
          </cell>
          <cell r="L2" t="str">
            <v>Labours</v>
          </cell>
          <cell r="M2">
            <v>0</v>
          </cell>
          <cell r="N2" t="str">
            <v>Others</v>
          </cell>
          <cell r="O2">
            <v>0</v>
          </cell>
          <cell r="P2" t="str">
            <v>Total</v>
          </cell>
          <cell r="Q2">
            <v>0</v>
          </cell>
          <cell r="R2" t="str">
            <v>Remarks</v>
          </cell>
        </row>
        <row r="3">
          <cell r="C3">
            <v>0</v>
          </cell>
          <cell r="D3">
            <v>0</v>
          </cell>
          <cell r="E3">
            <v>0</v>
          </cell>
          <cell r="F3">
            <v>0</v>
          </cell>
          <cell r="G3">
            <v>0</v>
          </cell>
          <cell r="H3">
            <v>0</v>
          </cell>
          <cell r="I3">
            <v>0</v>
          </cell>
          <cell r="J3" t="str">
            <v>Unit Rate</v>
          </cell>
          <cell r="K3" t="str">
            <v>Amount</v>
          </cell>
          <cell r="L3" t="str">
            <v>Unit Rate</v>
          </cell>
          <cell r="M3" t="str">
            <v>Amount</v>
          </cell>
          <cell r="N3" t="str">
            <v>Unit Rate</v>
          </cell>
          <cell r="O3" t="str">
            <v>Amount</v>
          </cell>
          <cell r="P3" t="str">
            <v>Unit Rate</v>
          </cell>
          <cell r="Q3" t="str">
            <v>Amount</v>
          </cell>
          <cell r="R3">
            <v>0</v>
          </cell>
        </row>
        <row r="4">
          <cell r="C4" t="str">
            <v>Excavation(manpower) normal earth</v>
          </cell>
          <cell r="D4" t="str">
            <v>ABB111100000</v>
          </cell>
          <cell r="E4" t="str">
            <v>No. 1</v>
          </cell>
          <cell r="F4" t="str">
            <v>Excavation(manpower)</v>
          </cell>
          <cell r="G4" t="str">
            <v>normal earth</v>
          </cell>
          <cell r="H4" t="str">
            <v>㎥</v>
          </cell>
          <cell r="I4">
            <v>1</v>
          </cell>
          <cell r="J4">
            <v>0</v>
          </cell>
          <cell r="K4">
            <v>0</v>
          </cell>
          <cell r="L4">
            <v>16.559999999999999</v>
          </cell>
          <cell r="M4">
            <v>16.559999999999999</v>
          </cell>
          <cell r="N4">
            <v>0</v>
          </cell>
          <cell r="O4">
            <v>0</v>
          </cell>
          <cell r="P4">
            <v>16.559999999999999</v>
          </cell>
          <cell r="Q4">
            <v>16.559999999999999</v>
          </cell>
          <cell r="R4">
            <v>0</v>
          </cell>
        </row>
        <row r="5">
          <cell r="C5" t="str">
            <v>Back filling(manpower) normal earth</v>
          </cell>
          <cell r="D5" t="str">
            <v>ABD100001000</v>
          </cell>
          <cell r="E5" t="str">
            <v>No. 2</v>
          </cell>
          <cell r="F5" t="str">
            <v>Back filling(manpower)</v>
          </cell>
          <cell r="G5" t="str">
            <v>normal earth</v>
          </cell>
          <cell r="H5" t="str">
            <v>㎥</v>
          </cell>
          <cell r="I5">
            <v>1</v>
          </cell>
          <cell r="J5">
            <v>0</v>
          </cell>
          <cell r="K5">
            <v>0</v>
          </cell>
          <cell r="L5">
            <v>8.2799999999999994</v>
          </cell>
          <cell r="M5">
            <v>8.2799999999999994</v>
          </cell>
          <cell r="N5">
            <v>0</v>
          </cell>
          <cell r="O5">
            <v>0</v>
          </cell>
          <cell r="P5">
            <v>8.2799999999999994</v>
          </cell>
          <cell r="Q5">
            <v>8.2799999999999994</v>
          </cell>
          <cell r="R5">
            <v>0</v>
          </cell>
        </row>
        <row r="6">
          <cell r="C6" t="str">
            <v>Compaction(manpower) normal earth</v>
          </cell>
          <cell r="D6" t="str">
            <v>ABD104100000</v>
          </cell>
          <cell r="E6" t="str">
            <v>No. 3</v>
          </cell>
          <cell r="F6" t="str">
            <v>Compaction(manpower)</v>
          </cell>
          <cell r="G6" t="str">
            <v>normal earth</v>
          </cell>
          <cell r="H6" t="str">
            <v>㎥</v>
          </cell>
          <cell r="I6">
            <v>1</v>
          </cell>
          <cell r="J6">
            <v>0</v>
          </cell>
          <cell r="K6">
            <v>0</v>
          </cell>
          <cell r="L6">
            <v>11.59</v>
          </cell>
          <cell r="M6">
            <v>11.59</v>
          </cell>
          <cell r="N6">
            <v>0</v>
          </cell>
          <cell r="O6">
            <v>0</v>
          </cell>
          <cell r="P6">
            <v>11.59</v>
          </cell>
          <cell r="Q6">
            <v>11.59</v>
          </cell>
          <cell r="R6">
            <v>0</v>
          </cell>
        </row>
        <row r="7">
          <cell r="C7" t="str">
            <v>Concrete 25-240-8</v>
          </cell>
          <cell r="D7" t="str">
            <v>ADF201200000</v>
          </cell>
          <cell r="E7" t="str">
            <v>No. 4</v>
          </cell>
          <cell r="F7" t="str">
            <v>Concrete</v>
          </cell>
          <cell r="G7" t="str">
            <v>25-240-8</v>
          </cell>
          <cell r="H7" t="str">
            <v>㎥</v>
          </cell>
          <cell r="I7">
            <v>1</v>
          </cell>
          <cell r="J7">
            <v>57.67</v>
          </cell>
          <cell r="K7">
            <v>57.67</v>
          </cell>
          <cell r="L7">
            <v>281.67</v>
          </cell>
          <cell r="M7">
            <v>281.67</v>
          </cell>
          <cell r="N7">
            <v>0</v>
          </cell>
          <cell r="O7">
            <v>0</v>
          </cell>
          <cell r="P7">
            <v>339.34000000000003</v>
          </cell>
          <cell r="Q7">
            <v>339.34000000000003</v>
          </cell>
          <cell r="R7">
            <v>0</v>
          </cell>
        </row>
        <row r="8">
          <cell r="C8" t="str">
            <v>Wood form 4 times</v>
          </cell>
          <cell r="D8" t="str">
            <v>ADA220100000</v>
          </cell>
          <cell r="E8" t="str">
            <v>No. 5</v>
          </cell>
          <cell r="F8" t="str">
            <v>Wood form</v>
          </cell>
          <cell r="G8" t="str">
            <v>4 times</v>
          </cell>
          <cell r="H8" t="str">
            <v>㎡</v>
          </cell>
          <cell r="I8">
            <v>1</v>
          </cell>
          <cell r="J8">
            <v>6.46</v>
          </cell>
          <cell r="K8">
            <v>6.46</v>
          </cell>
          <cell r="L8">
            <v>16.41</v>
          </cell>
          <cell r="M8">
            <v>16.41</v>
          </cell>
          <cell r="N8">
            <v>0</v>
          </cell>
          <cell r="O8">
            <v>0</v>
          </cell>
          <cell r="P8">
            <v>22.87</v>
          </cell>
          <cell r="Q8">
            <v>22.87</v>
          </cell>
          <cell r="R8">
            <v>0</v>
          </cell>
        </row>
        <row r="9">
          <cell r="C9" t="str">
            <v>Race way hanger 70x40</v>
          </cell>
          <cell r="D9" t="str">
            <v>EAA110760000</v>
          </cell>
          <cell r="E9" t="str">
            <v>No. 6</v>
          </cell>
          <cell r="F9" t="str">
            <v>Race way</v>
          </cell>
          <cell r="G9" t="str">
            <v>hanger 70x40</v>
          </cell>
          <cell r="H9" t="str">
            <v>plc's</v>
          </cell>
          <cell r="I9">
            <v>1</v>
          </cell>
          <cell r="J9">
            <v>1.75</v>
          </cell>
          <cell r="K9">
            <v>1.75</v>
          </cell>
          <cell r="L9">
            <v>5.34</v>
          </cell>
          <cell r="M9">
            <v>5.34</v>
          </cell>
          <cell r="N9">
            <v>0</v>
          </cell>
          <cell r="O9">
            <v>0</v>
          </cell>
          <cell r="P9">
            <v>7.09</v>
          </cell>
          <cell r="Q9">
            <v>7.09</v>
          </cell>
          <cell r="R9">
            <v>0</v>
          </cell>
        </row>
        <row r="10">
          <cell r="C10" t="str">
            <v>Manhole 600x600x600</v>
          </cell>
          <cell r="D10" t="str">
            <v>EAC110140000</v>
          </cell>
          <cell r="E10" t="str">
            <v>No. 7</v>
          </cell>
          <cell r="F10" t="str">
            <v>Manhole</v>
          </cell>
          <cell r="G10" t="str">
            <v>600x600x600</v>
          </cell>
          <cell r="H10" t="str">
            <v>plc's</v>
          </cell>
          <cell r="I10">
            <v>1</v>
          </cell>
          <cell r="J10">
            <v>420.13</v>
          </cell>
          <cell r="K10">
            <v>420.13</v>
          </cell>
          <cell r="L10">
            <v>234.33</v>
          </cell>
          <cell r="M10">
            <v>234.33</v>
          </cell>
          <cell r="N10">
            <v>0</v>
          </cell>
          <cell r="O10">
            <v>0</v>
          </cell>
          <cell r="P10">
            <v>654.46</v>
          </cell>
          <cell r="Q10">
            <v>654.46</v>
          </cell>
          <cell r="R10">
            <v>0</v>
          </cell>
        </row>
        <row r="11">
          <cell r="C11" t="str">
            <v>Manhole 800x800x800</v>
          </cell>
          <cell r="D11" t="str">
            <v>EAC110150000</v>
          </cell>
          <cell r="E11" t="str">
            <v>No. 8</v>
          </cell>
          <cell r="F11" t="str">
            <v>Manhole</v>
          </cell>
          <cell r="G11" t="str">
            <v>800x800x800</v>
          </cell>
          <cell r="H11" t="str">
            <v>plc's</v>
          </cell>
          <cell r="I11">
            <v>1</v>
          </cell>
          <cell r="J11">
            <v>455.26</v>
          </cell>
          <cell r="K11">
            <v>455.26</v>
          </cell>
          <cell r="L11">
            <v>372.33</v>
          </cell>
          <cell r="M11">
            <v>372.33</v>
          </cell>
          <cell r="N11">
            <v>0</v>
          </cell>
          <cell r="O11">
            <v>0</v>
          </cell>
          <cell r="P11">
            <v>827.58999999999992</v>
          </cell>
          <cell r="Q11">
            <v>827.58999999999992</v>
          </cell>
          <cell r="R11">
            <v>0</v>
          </cell>
        </row>
        <row r="12">
          <cell r="C12" t="str">
            <v>Reinforcement rod Hanger spring type(1.5m)</v>
          </cell>
          <cell r="D12" t="str">
            <v>EGT110100000</v>
          </cell>
          <cell r="E12" t="str">
            <v>No. 9</v>
          </cell>
          <cell r="F12" t="str">
            <v>Reinforcement rod</v>
          </cell>
          <cell r="G12" t="str">
            <v>Hanger spring type(1.5m)</v>
          </cell>
          <cell r="H12" t="str">
            <v>EA</v>
          </cell>
          <cell r="I12">
            <v>1</v>
          </cell>
          <cell r="J12">
            <v>8.3699999999999992</v>
          </cell>
          <cell r="K12">
            <v>8.3699999999999992</v>
          </cell>
          <cell r="L12">
            <v>23.11</v>
          </cell>
          <cell r="M12">
            <v>23.11</v>
          </cell>
          <cell r="N12">
            <v>0</v>
          </cell>
          <cell r="O12">
            <v>0</v>
          </cell>
          <cell r="P12">
            <v>31.479999999999997</v>
          </cell>
          <cell r="Q12">
            <v>31.479999999999997</v>
          </cell>
          <cell r="R12">
            <v>0</v>
          </cell>
        </row>
        <row r="13">
          <cell r="C13" t="str">
            <v>Anchor bolt installation Φ22-Φ25</v>
          </cell>
          <cell r="D13" t="str">
            <v>EAZ800010000</v>
          </cell>
          <cell r="E13" t="str">
            <v>No. 10</v>
          </cell>
          <cell r="F13" t="str">
            <v>Anchor bolt installation</v>
          </cell>
          <cell r="G13" t="str">
            <v>Φ22-Φ25</v>
          </cell>
          <cell r="H13" t="str">
            <v>plc's</v>
          </cell>
          <cell r="I13">
            <v>1</v>
          </cell>
          <cell r="J13">
            <v>1.02</v>
          </cell>
          <cell r="K13">
            <v>1.02</v>
          </cell>
          <cell r="L13">
            <v>34.159999999999997</v>
          </cell>
          <cell r="M13">
            <v>34.159999999999997</v>
          </cell>
          <cell r="N13">
            <v>0</v>
          </cell>
          <cell r="O13">
            <v>0</v>
          </cell>
          <cell r="P13">
            <v>35.18</v>
          </cell>
          <cell r="Q13">
            <v>35.18</v>
          </cell>
          <cell r="R13">
            <v>0</v>
          </cell>
        </row>
        <row r="14">
          <cell r="C14" t="str">
            <v>Conduit steel 22mm</v>
          </cell>
          <cell r="D14" t="str">
            <v>EAZ700010000</v>
          </cell>
          <cell r="E14" t="str">
            <v>No. 11</v>
          </cell>
          <cell r="F14" t="str">
            <v>Conduit</v>
          </cell>
          <cell r="G14" t="str">
            <v>steel 22mm</v>
          </cell>
          <cell r="H14" t="str">
            <v>M</v>
          </cell>
          <cell r="I14">
            <v>1</v>
          </cell>
          <cell r="J14">
            <v>2.69</v>
          </cell>
          <cell r="K14">
            <v>2.69</v>
          </cell>
          <cell r="L14">
            <v>16.34</v>
          </cell>
          <cell r="M14">
            <v>16.34</v>
          </cell>
          <cell r="N14">
            <v>0</v>
          </cell>
          <cell r="O14">
            <v>0</v>
          </cell>
          <cell r="P14">
            <v>19.03</v>
          </cell>
          <cell r="Q14">
            <v>19.03</v>
          </cell>
          <cell r="R14">
            <v>0</v>
          </cell>
        </row>
        <row r="15">
          <cell r="C15" t="str">
            <v>Conduit steel 28mm</v>
          </cell>
          <cell r="D15" t="str">
            <v>EAZ700020000</v>
          </cell>
          <cell r="E15" t="str">
            <v>No. 12</v>
          </cell>
          <cell r="F15" t="str">
            <v>Conduit</v>
          </cell>
          <cell r="G15" t="str">
            <v>steel 28mm</v>
          </cell>
          <cell r="H15" t="str">
            <v>M</v>
          </cell>
          <cell r="I15">
            <v>1</v>
          </cell>
          <cell r="J15">
            <v>3.51</v>
          </cell>
          <cell r="K15">
            <v>3.51</v>
          </cell>
          <cell r="L15">
            <v>20.79</v>
          </cell>
          <cell r="M15">
            <v>20.79</v>
          </cell>
          <cell r="N15">
            <v>0</v>
          </cell>
          <cell r="O15">
            <v>0</v>
          </cell>
          <cell r="P15">
            <v>24.299999999999997</v>
          </cell>
          <cell r="Q15">
            <v>24.299999999999997</v>
          </cell>
          <cell r="R15">
            <v>0</v>
          </cell>
        </row>
        <row r="16">
          <cell r="C16" t="str">
            <v>Conduit steel 36mm</v>
          </cell>
          <cell r="D16" t="str">
            <v>EAZ700030000</v>
          </cell>
          <cell r="E16" t="str">
            <v>No. 13</v>
          </cell>
          <cell r="F16" t="str">
            <v>Conduit</v>
          </cell>
          <cell r="G16" t="str">
            <v>steel 36mm</v>
          </cell>
          <cell r="H16" t="str">
            <v>M</v>
          </cell>
          <cell r="I16">
            <v>1</v>
          </cell>
          <cell r="J16">
            <v>4.59</v>
          </cell>
          <cell r="K16">
            <v>4.59</v>
          </cell>
          <cell r="L16">
            <v>29.71</v>
          </cell>
          <cell r="M16">
            <v>29.71</v>
          </cell>
          <cell r="N16">
            <v>0</v>
          </cell>
          <cell r="O16">
            <v>0</v>
          </cell>
          <cell r="P16">
            <v>34.299999999999997</v>
          </cell>
          <cell r="Q16">
            <v>34.299999999999997</v>
          </cell>
          <cell r="R16">
            <v>0</v>
          </cell>
        </row>
        <row r="17">
          <cell r="C17" t="str">
            <v>Conduit steel 42mm</v>
          </cell>
          <cell r="D17" t="str">
            <v>EAZ700040000</v>
          </cell>
          <cell r="E17" t="str">
            <v>No. 14</v>
          </cell>
          <cell r="F17" t="str">
            <v>Conduit</v>
          </cell>
          <cell r="G17" t="str">
            <v>steel 42mm</v>
          </cell>
          <cell r="H17" t="str">
            <v>M</v>
          </cell>
          <cell r="I17">
            <v>1</v>
          </cell>
          <cell r="J17">
            <v>5.36</v>
          </cell>
          <cell r="K17">
            <v>5.36</v>
          </cell>
          <cell r="L17">
            <v>37.130000000000003</v>
          </cell>
          <cell r="M17">
            <v>37.130000000000003</v>
          </cell>
          <cell r="N17">
            <v>0</v>
          </cell>
          <cell r="O17">
            <v>0</v>
          </cell>
          <cell r="P17">
            <v>42.49</v>
          </cell>
          <cell r="Q17">
            <v>42.49</v>
          </cell>
          <cell r="R17">
            <v>0</v>
          </cell>
        </row>
        <row r="18">
          <cell r="C18" t="str">
            <v>Conduit steel 54mm</v>
          </cell>
          <cell r="D18" t="str">
            <v>EAZ700050000</v>
          </cell>
          <cell r="E18" t="str">
            <v>No. 15</v>
          </cell>
          <cell r="F18" t="str">
            <v>Conduit</v>
          </cell>
          <cell r="G18" t="str">
            <v>steel 54mm</v>
          </cell>
          <cell r="H18" t="str">
            <v>M</v>
          </cell>
          <cell r="I18">
            <v>1</v>
          </cell>
          <cell r="J18">
            <v>7.49</v>
          </cell>
          <cell r="K18">
            <v>7.49</v>
          </cell>
          <cell r="L18">
            <v>50.5</v>
          </cell>
          <cell r="M18">
            <v>50.5</v>
          </cell>
          <cell r="N18">
            <v>0</v>
          </cell>
          <cell r="O18">
            <v>0</v>
          </cell>
          <cell r="P18">
            <v>57.99</v>
          </cell>
          <cell r="Q18">
            <v>57.99</v>
          </cell>
          <cell r="R18">
            <v>0</v>
          </cell>
        </row>
        <row r="19">
          <cell r="C19" t="str">
            <v>Conduit steel 70mm</v>
          </cell>
          <cell r="D19" t="str">
            <v>EAZ700060000</v>
          </cell>
          <cell r="E19" t="str">
            <v>No. 16</v>
          </cell>
          <cell r="F19" t="str">
            <v>Conduit</v>
          </cell>
          <cell r="G19" t="str">
            <v>steel 70mm</v>
          </cell>
          <cell r="H19" t="str">
            <v>M</v>
          </cell>
          <cell r="I19">
            <v>1</v>
          </cell>
          <cell r="J19">
            <v>9.59</v>
          </cell>
          <cell r="K19">
            <v>9.59</v>
          </cell>
          <cell r="L19">
            <v>65.36</v>
          </cell>
          <cell r="M19">
            <v>65.36</v>
          </cell>
          <cell r="N19">
            <v>0</v>
          </cell>
          <cell r="O19">
            <v>0</v>
          </cell>
          <cell r="P19">
            <v>74.95</v>
          </cell>
          <cell r="Q19">
            <v>74.95</v>
          </cell>
          <cell r="R19">
            <v>0</v>
          </cell>
        </row>
        <row r="20">
          <cell r="C20" t="str">
            <v>Conduit PVC(HI) 16mm</v>
          </cell>
          <cell r="D20" t="str">
            <v>EAZ700010000</v>
          </cell>
          <cell r="E20" t="str">
            <v>No. 17</v>
          </cell>
          <cell r="F20" t="str">
            <v>Conduit</v>
          </cell>
          <cell r="G20" t="str">
            <v>PVC(HI) 16mm</v>
          </cell>
          <cell r="H20" t="str">
            <v>M</v>
          </cell>
          <cell r="I20">
            <v>1</v>
          </cell>
          <cell r="J20">
            <v>0.56000000000000005</v>
          </cell>
          <cell r="K20">
            <v>0.56000000000000005</v>
          </cell>
          <cell r="L20">
            <v>5.34</v>
          </cell>
          <cell r="M20">
            <v>5.34</v>
          </cell>
          <cell r="N20">
            <v>0</v>
          </cell>
          <cell r="O20">
            <v>0</v>
          </cell>
          <cell r="P20">
            <v>5.9</v>
          </cell>
          <cell r="Q20">
            <v>5.9</v>
          </cell>
          <cell r="R20">
            <v>0</v>
          </cell>
        </row>
        <row r="21">
          <cell r="C21" t="str">
            <v>Conduit PVC(HI) 22mm</v>
          </cell>
          <cell r="D21" t="str">
            <v>EAZ700010000</v>
          </cell>
          <cell r="E21" t="str">
            <v>No. 18</v>
          </cell>
          <cell r="F21" t="str">
            <v>Conduit</v>
          </cell>
          <cell r="G21" t="str">
            <v>PVC(HI) 22mm</v>
          </cell>
          <cell r="H21" t="str">
            <v>M</v>
          </cell>
          <cell r="I21">
            <v>1</v>
          </cell>
          <cell r="J21">
            <v>0.66</v>
          </cell>
          <cell r="K21">
            <v>0.66</v>
          </cell>
          <cell r="L21">
            <v>6.53</v>
          </cell>
          <cell r="M21">
            <v>6.53</v>
          </cell>
          <cell r="N21">
            <v>0</v>
          </cell>
          <cell r="O21">
            <v>0</v>
          </cell>
          <cell r="P21">
            <v>7.19</v>
          </cell>
          <cell r="Q21">
            <v>7.19</v>
          </cell>
          <cell r="R21">
            <v>0</v>
          </cell>
        </row>
        <row r="22">
          <cell r="C22" t="str">
            <v>Conduit PVC(HI) 28mm</v>
          </cell>
          <cell r="D22" t="str">
            <v>EAZ700020000</v>
          </cell>
          <cell r="E22" t="str">
            <v>No. 19</v>
          </cell>
          <cell r="F22" t="str">
            <v>Conduit</v>
          </cell>
          <cell r="G22" t="str">
            <v>PVC(HI) 28mm</v>
          </cell>
          <cell r="H22" t="str">
            <v>M</v>
          </cell>
          <cell r="I22">
            <v>1</v>
          </cell>
          <cell r="J22">
            <v>1.23</v>
          </cell>
          <cell r="K22">
            <v>1.23</v>
          </cell>
          <cell r="L22">
            <v>10.69</v>
          </cell>
          <cell r="M22">
            <v>10.69</v>
          </cell>
          <cell r="N22">
            <v>0</v>
          </cell>
          <cell r="O22">
            <v>0</v>
          </cell>
          <cell r="P22">
            <v>11.92</v>
          </cell>
          <cell r="Q22">
            <v>11.92</v>
          </cell>
          <cell r="R22">
            <v>0</v>
          </cell>
        </row>
        <row r="23">
          <cell r="C23" t="str">
            <v>Conduit PVC(HI) 36mm</v>
          </cell>
          <cell r="D23" t="str">
            <v>EAZ700030000</v>
          </cell>
          <cell r="E23" t="str">
            <v>No. 20</v>
          </cell>
          <cell r="F23" t="str">
            <v>Conduit</v>
          </cell>
          <cell r="G23" t="str">
            <v>PVC(HI) 36mm</v>
          </cell>
          <cell r="H23" t="str">
            <v>M</v>
          </cell>
          <cell r="I23">
            <v>1</v>
          </cell>
          <cell r="J23">
            <v>1.7</v>
          </cell>
          <cell r="K23">
            <v>1.7</v>
          </cell>
          <cell r="L23">
            <v>12.92</v>
          </cell>
          <cell r="M23">
            <v>12.92</v>
          </cell>
          <cell r="N23">
            <v>0</v>
          </cell>
          <cell r="O23">
            <v>0</v>
          </cell>
          <cell r="P23">
            <v>14.62</v>
          </cell>
          <cell r="Q23">
            <v>14.62</v>
          </cell>
          <cell r="R23">
            <v>0</v>
          </cell>
        </row>
        <row r="24">
          <cell r="C24" t="str">
            <v>Conduit PVC(ELP) 30㎜</v>
          </cell>
          <cell r="D24" t="str">
            <v>EAZ700090000</v>
          </cell>
          <cell r="E24" t="str">
            <v>No. 21</v>
          </cell>
          <cell r="F24" t="str">
            <v>Conduit</v>
          </cell>
          <cell r="G24" t="str">
            <v>PVC(ELP) 30㎜</v>
          </cell>
          <cell r="H24" t="str">
            <v>M</v>
          </cell>
          <cell r="I24">
            <v>1</v>
          </cell>
          <cell r="J24">
            <v>0.4</v>
          </cell>
          <cell r="K24">
            <v>0.4</v>
          </cell>
          <cell r="L24">
            <v>2.59</v>
          </cell>
          <cell r="M24">
            <v>2.59</v>
          </cell>
          <cell r="N24">
            <v>0</v>
          </cell>
          <cell r="O24">
            <v>0</v>
          </cell>
          <cell r="P24">
            <v>2.9899999999999998</v>
          </cell>
          <cell r="Q24">
            <v>2.9899999999999998</v>
          </cell>
          <cell r="R24">
            <v>0</v>
          </cell>
        </row>
        <row r="25">
          <cell r="C25" t="str">
            <v>Conduit PVC(ELP) 40㎜</v>
          </cell>
          <cell r="D25" t="str">
            <v>EAZ700090000</v>
          </cell>
          <cell r="E25" t="str">
            <v>No. 22</v>
          </cell>
          <cell r="F25" t="str">
            <v>Conduit</v>
          </cell>
          <cell r="G25" t="str">
            <v>PVC(ELP) 40㎜</v>
          </cell>
          <cell r="H25" t="str">
            <v>M</v>
          </cell>
          <cell r="I25">
            <v>1</v>
          </cell>
          <cell r="J25">
            <v>0.55000000000000004</v>
          </cell>
          <cell r="K25">
            <v>0.55000000000000004</v>
          </cell>
          <cell r="L25">
            <v>3.17</v>
          </cell>
          <cell r="M25">
            <v>3.17</v>
          </cell>
          <cell r="N25">
            <v>0</v>
          </cell>
          <cell r="O25">
            <v>0</v>
          </cell>
          <cell r="P25">
            <v>3.7199999999999998</v>
          </cell>
          <cell r="Q25">
            <v>3.7199999999999998</v>
          </cell>
          <cell r="R25">
            <v>0</v>
          </cell>
        </row>
        <row r="26">
          <cell r="C26" t="str">
            <v>Conduit PVC(ELP) 50㎜</v>
          </cell>
          <cell r="D26" t="str">
            <v>EAZ700090000</v>
          </cell>
          <cell r="E26" t="str">
            <v>No. 23</v>
          </cell>
          <cell r="F26" t="str">
            <v>Conduit</v>
          </cell>
          <cell r="G26" t="str">
            <v>PVC(ELP) 50㎜</v>
          </cell>
          <cell r="H26" t="str">
            <v>M</v>
          </cell>
          <cell r="I26">
            <v>1</v>
          </cell>
          <cell r="J26">
            <v>0.73</v>
          </cell>
          <cell r="K26">
            <v>0.73</v>
          </cell>
          <cell r="L26">
            <v>3.17</v>
          </cell>
          <cell r="M26">
            <v>3.17</v>
          </cell>
          <cell r="N26">
            <v>0</v>
          </cell>
          <cell r="O26">
            <v>0</v>
          </cell>
          <cell r="P26">
            <v>3.9</v>
          </cell>
          <cell r="Q26">
            <v>3.9</v>
          </cell>
          <cell r="R26">
            <v>0</v>
          </cell>
        </row>
        <row r="27">
          <cell r="C27" t="str">
            <v>Conduit PVC(ELP) 65㎜</v>
          </cell>
          <cell r="D27" t="str">
            <v>EAZ700100000</v>
          </cell>
          <cell r="E27" t="str">
            <v>No. 24</v>
          </cell>
          <cell r="F27" t="str">
            <v>Conduit</v>
          </cell>
          <cell r="G27" t="str">
            <v>PVC(ELP) 65㎜</v>
          </cell>
          <cell r="H27" t="str">
            <v>M</v>
          </cell>
          <cell r="I27">
            <v>1</v>
          </cell>
          <cell r="J27">
            <v>1.1200000000000001</v>
          </cell>
          <cell r="K27">
            <v>1.1200000000000001</v>
          </cell>
          <cell r="L27">
            <v>3.99</v>
          </cell>
          <cell r="M27">
            <v>3.99</v>
          </cell>
          <cell r="N27">
            <v>0</v>
          </cell>
          <cell r="O27">
            <v>0</v>
          </cell>
          <cell r="P27">
            <v>5.1100000000000003</v>
          </cell>
          <cell r="Q27">
            <v>5.1100000000000003</v>
          </cell>
          <cell r="R27">
            <v>0</v>
          </cell>
        </row>
        <row r="28">
          <cell r="C28" t="str">
            <v>Conduit PVC(ELP) 80㎜</v>
          </cell>
          <cell r="D28" t="str">
            <v>EAZ700110000</v>
          </cell>
          <cell r="E28" t="str">
            <v>No. 25</v>
          </cell>
          <cell r="F28" t="str">
            <v>Conduit</v>
          </cell>
          <cell r="G28" t="str">
            <v>PVC(ELP) 80㎜</v>
          </cell>
          <cell r="H28" t="str">
            <v>M</v>
          </cell>
          <cell r="I28">
            <v>1</v>
          </cell>
          <cell r="J28">
            <v>1.44</v>
          </cell>
          <cell r="K28">
            <v>1.44</v>
          </cell>
          <cell r="L28">
            <v>3.99</v>
          </cell>
          <cell r="M28">
            <v>3.99</v>
          </cell>
          <cell r="N28">
            <v>0</v>
          </cell>
          <cell r="O28">
            <v>0</v>
          </cell>
          <cell r="P28">
            <v>5.43</v>
          </cell>
          <cell r="Q28">
            <v>5.43</v>
          </cell>
          <cell r="R28">
            <v>0</v>
          </cell>
        </row>
        <row r="29">
          <cell r="C29" t="str">
            <v>Conduit PVC(ELP) 100㎜</v>
          </cell>
          <cell r="D29" t="str">
            <v>EAZ700120000</v>
          </cell>
          <cell r="E29" t="str">
            <v>No. 26</v>
          </cell>
          <cell r="F29" t="str">
            <v>Conduit</v>
          </cell>
          <cell r="G29" t="str">
            <v>PVC(ELP) 100㎜</v>
          </cell>
          <cell r="H29" t="str">
            <v>M</v>
          </cell>
          <cell r="I29">
            <v>1</v>
          </cell>
          <cell r="J29">
            <v>1.91</v>
          </cell>
          <cell r="K29">
            <v>1.91</v>
          </cell>
          <cell r="L29">
            <v>5.87</v>
          </cell>
          <cell r="M29">
            <v>5.87</v>
          </cell>
          <cell r="N29">
            <v>0</v>
          </cell>
          <cell r="O29">
            <v>0</v>
          </cell>
          <cell r="P29">
            <v>7.78</v>
          </cell>
          <cell r="Q29">
            <v>7.78</v>
          </cell>
          <cell r="R29">
            <v>0</v>
          </cell>
        </row>
        <row r="30">
          <cell r="C30" t="str">
            <v>Conduit PVC(ELP) 150㎜</v>
          </cell>
          <cell r="D30" t="str">
            <v>EAZ700130000</v>
          </cell>
          <cell r="E30" t="str">
            <v>No. 27</v>
          </cell>
          <cell r="F30" t="str">
            <v>Conduit</v>
          </cell>
          <cell r="G30" t="str">
            <v>PVC(ELP) 150㎜</v>
          </cell>
          <cell r="H30" t="str">
            <v>M</v>
          </cell>
          <cell r="I30">
            <v>1</v>
          </cell>
          <cell r="J30">
            <v>3.74</v>
          </cell>
          <cell r="K30">
            <v>3.74</v>
          </cell>
          <cell r="L30">
            <v>9.7100000000000009</v>
          </cell>
          <cell r="M30">
            <v>9.7100000000000009</v>
          </cell>
          <cell r="N30">
            <v>0</v>
          </cell>
          <cell r="O30">
            <v>0</v>
          </cell>
          <cell r="P30">
            <v>13.450000000000001</v>
          </cell>
          <cell r="Q30">
            <v>13.450000000000001</v>
          </cell>
          <cell r="R30">
            <v>0</v>
          </cell>
        </row>
        <row r="31">
          <cell r="C31" t="str">
            <v>Flexible conduit 16mm</v>
          </cell>
          <cell r="D31" t="str">
            <v>EAZ700140000</v>
          </cell>
          <cell r="E31" t="str">
            <v>No. 28</v>
          </cell>
          <cell r="F31" t="str">
            <v>Flexible conduit</v>
          </cell>
          <cell r="G31" t="str">
            <v>16mm</v>
          </cell>
          <cell r="H31" t="str">
            <v>M</v>
          </cell>
          <cell r="I31">
            <v>1</v>
          </cell>
          <cell r="J31">
            <v>0.78</v>
          </cell>
          <cell r="K31">
            <v>0.78</v>
          </cell>
          <cell r="L31">
            <v>6.53</v>
          </cell>
          <cell r="M31">
            <v>6.53</v>
          </cell>
          <cell r="N31">
            <v>0</v>
          </cell>
          <cell r="O31">
            <v>0</v>
          </cell>
          <cell r="P31">
            <v>7.3100000000000005</v>
          </cell>
          <cell r="Q31">
            <v>7.3100000000000005</v>
          </cell>
          <cell r="R31">
            <v>0</v>
          </cell>
        </row>
        <row r="32">
          <cell r="C32" t="str">
            <v>Flexible conduit 28mm(water proof)</v>
          </cell>
          <cell r="D32" t="str">
            <v>EAZ700150000</v>
          </cell>
          <cell r="E32" t="str">
            <v>No. 29</v>
          </cell>
          <cell r="F32" t="str">
            <v>Flexible conduit</v>
          </cell>
          <cell r="G32" t="str">
            <v>28mm(water proof)</v>
          </cell>
          <cell r="H32" t="str">
            <v>M</v>
          </cell>
          <cell r="I32">
            <v>1</v>
          </cell>
          <cell r="J32">
            <v>2.92</v>
          </cell>
          <cell r="K32">
            <v>2.92</v>
          </cell>
          <cell r="L32">
            <v>10.69</v>
          </cell>
          <cell r="M32">
            <v>10.69</v>
          </cell>
          <cell r="N32">
            <v>0</v>
          </cell>
          <cell r="O32">
            <v>0</v>
          </cell>
          <cell r="P32">
            <v>13.61</v>
          </cell>
          <cell r="Q32">
            <v>13.61</v>
          </cell>
          <cell r="R32">
            <v>0</v>
          </cell>
        </row>
        <row r="33">
          <cell r="C33" t="str">
            <v>Flexible conduit 36mm(water proof)</v>
          </cell>
          <cell r="D33" t="str">
            <v>EAZ700160000</v>
          </cell>
          <cell r="E33" t="str">
            <v>No. 30</v>
          </cell>
          <cell r="F33" t="str">
            <v>Flexible conduit</v>
          </cell>
          <cell r="G33" t="str">
            <v>36mm(water proof)</v>
          </cell>
          <cell r="H33" t="str">
            <v>M</v>
          </cell>
          <cell r="I33">
            <v>1</v>
          </cell>
          <cell r="J33">
            <v>4.12</v>
          </cell>
          <cell r="K33">
            <v>4.12</v>
          </cell>
          <cell r="L33">
            <v>12.92</v>
          </cell>
          <cell r="M33">
            <v>12.92</v>
          </cell>
          <cell r="N33">
            <v>0</v>
          </cell>
          <cell r="O33">
            <v>0</v>
          </cell>
          <cell r="P33">
            <v>17.04</v>
          </cell>
          <cell r="Q33">
            <v>17.04</v>
          </cell>
          <cell r="R33">
            <v>0</v>
          </cell>
        </row>
        <row r="34">
          <cell r="C34" t="str">
            <v>Flexible conduit 42mm(water proof)</v>
          </cell>
          <cell r="D34" t="str">
            <v>EAZ700160000</v>
          </cell>
          <cell r="E34" t="str">
            <v>No. 31</v>
          </cell>
          <cell r="F34" t="str">
            <v>Flexible conduit</v>
          </cell>
          <cell r="G34" t="str">
            <v>42mm(water proof)</v>
          </cell>
          <cell r="H34" t="str">
            <v>M</v>
          </cell>
          <cell r="I34">
            <v>1</v>
          </cell>
          <cell r="J34">
            <v>8.86</v>
          </cell>
          <cell r="K34">
            <v>8.86</v>
          </cell>
          <cell r="L34">
            <v>148.55000000000001</v>
          </cell>
          <cell r="M34">
            <v>148.55000000000001</v>
          </cell>
          <cell r="N34">
            <v>0</v>
          </cell>
          <cell r="O34">
            <v>0</v>
          </cell>
          <cell r="P34">
            <v>157.41000000000003</v>
          </cell>
          <cell r="Q34">
            <v>157.41000000000003</v>
          </cell>
          <cell r="R34">
            <v>0</v>
          </cell>
        </row>
        <row r="35">
          <cell r="C35" t="str">
            <v>Flexible conduit 70mm(water proof)</v>
          </cell>
          <cell r="D35" t="str">
            <v>EAZ700170000</v>
          </cell>
          <cell r="E35" t="str">
            <v>No. 32</v>
          </cell>
          <cell r="F35" t="str">
            <v>Flexible conduit</v>
          </cell>
          <cell r="G35" t="str">
            <v>70mm(water proof)</v>
          </cell>
          <cell r="H35" t="str">
            <v>M</v>
          </cell>
          <cell r="I35">
            <v>1</v>
          </cell>
          <cell r="J35">
            <v>9.7200000000000006</v>
          </cell>
          <cell r="K35">
            <v>9.7200000000000006</v>
          </cell>
          <cell r="L35">
            <v>23.17</v>
          </cell>
          <cell r="M35">
            <v>23.17</v>
          </cell>
          <cell r="N35">
            <v>0</v>
          </cell>
          <cell r="O35">
            <v>0</v>
          </cell>
          <cell r="P35">
            <v>32.89</v>
          </cell>
          <cell r="Q35">
            <v>32.89</v>
          </cell>
          <cell r="R35">
            <v>0</v>
          </cell>
        </row>
        <row r="36">
          <cell r="C36" t="str">
            <v>Outlet box Octagon 54㎜</v>
          </cell>
          <cell r="D36" t="str">
            <v>EAZ700190000</v>
          </cell>
          <cell r="E36" t="str">
            <v>No. 33</v>
          </cell>
          <cell r="F36" t="str">
            <v>Outlet box</v>
          </cell>
          <cell r="G36" t="str">
            <v>Octagon 54㎜</v>
          </cell>
          <cell r="H36" t="str">
            <v>EA</v>
          </cell>
          <cell r="I36">
            <v>1</v>
          </cell>
          <cell r="J36">
            <v>1.1599999999999999</v>
          </cell>
          <cell r="K36">
            <v>1.1599999999999999</v>
          </cell>
          <cell r="L36">
            <v>17.82</v>
          </cell>
          <cell r="M36">
            <v>17.82</v>
          </cell>
          <cell r="N36">
            <v>0</v>
          </cell>
          <cell r="O36">
            <v>0</v>
          </cell>
          <cell r="P36">
            <v>18.98</v>
          </cell>
          <cell r="Q36">
            <v>18.98</v>
          </cell>
          <cell r="R36">
            <v>0</v>
          </cell>
        </row>
        <row r="37">
          <cell r="C37" t="str">
            <v>Outlet box Square 54㎜</v>
          </cell>
          <cell r="D37" t="str">
            <v>EAZ700200000</v>
          </cell>
          <cell r="E37" t="str">
            <v>No. 34</v>
          </cell>
          <cell r="F37" t="str">
            <v>Outlet box</v>
          </cell>
          <cell r="G37" t="str">
            <v>Square 54㎜</v>
          </cell>
          <cell r="H37" t="str">
            <v>EA</v>
          </cell>
          <cell r="I37">
            <v>1</v>
          </cell>
          <cell r="J37">
            <v>1.27</v>
          </cell>
          <cell r="K37">
            <v>1.27</v>
          </cell>
          <cell r="L37">
            <v>17.82</v>
          </cell>
          <cell r="M37">
            <v>17.82</v>
          </cell>
          <cell r="N37">
            <v>0</v>
          </cell>
          <cell r="O37">
            <v>0</v>
          </cell>
          <cell r="P37">
            <v>19.09</v>
          </cell>
          <cell r="Q37">
            <v>19.09</v>
          </cell>
          <cell r="R37">
            <v>0</v>
          </cell>
        </row>
        <row r="38">
          <cell r="C38" t="str">
            <v>Switch box 54x102x54d</v>
          </cell>
          <cell r="D38" t="str">
            <v>EAZ700210000</v>
          </cell>
          <cell r="E38" t="str">
            <v>No. 35</v>
          </cell>
          <cell r="F38" t="str">
            <v>Switch box</v>
          </cell>
          <cell r="G38" t="str">
            <v>54x102x54d</v>
          </cell>
          <cell r="H38" t="str">
            <v>EA</v>
          </cell>
          <cell r="I38">
            <v>1</v>
          </cell>
          <cell r="J38">
            <v>1.48</v>
          </cell>
          <cell r="K38">
            <v>1.48</v>
          </cell>
          <cell r="L38">
            <v>29.71</v>
          </cell>
          <cell r="M38">
            <v>29.71</v>
          </cell>
          <cell r="N38">
            <v>0</v>
          </cell>
          <cell r="O38">
            <v>0</v>
          </cell>
          <cell r="P38">
            <v>31.19</v>
          </cell>
          <cell r="Q38">
            <v>31.19</v>
          </cell>
          <cell r="R38">
            <v>0</v>
          </cell>
        </row>
        <row r="39">
          <cell r="C39" t="str">
            <v>Switch box 102x102x54d</v>
          </cell>
          <cell r="D39" t="str">
            <v>EAZ700220000</v>
          </cell>
          <cell r="E39" t="str">
            <v>No. 36</v>
          </cell>
          <cell r="F39" t="str">
            <v>Switch box</v>
          </cell>
          <cell r="G39" t="str">
            <v>102x102x54d</v>
          </cell>
          <cell r="H39" t="str">
            <v>EA</v>
          </cell>
          <cell r="I39">
            <v>1</v>
          </cell>
          <cell r="J39">
            <v>1.51</v>
          </cell>
          <cell r="K39">
            <v>1.51</v>
          </cell>
          <cell r="L39">
            <v>29.71</v>
          </cell>
          <cell r="M39">
            <v>29.71</v>
          </cell>
          <cell r="N39">
            <v>0</v>
          </cell>
          <cell r="O39">
            <v>0</v>
          </cell>
          <cell r="P39">
            <v>31.220000000000002</v>
          </cell>
          <cell r="Q39">
            <v>31.220000000000002</v>
          </cell>
          <cell r="R39">
            <v>0</v>
          </cell>
        </row>
        <row r="40">
          <cell r="C40" t="str">
            <v>Plastic box(abs box) 280*280*130</v>
          </cell>
          <cell r="D40" t="str">
            <v>EAZ700260000</v>
          </cell>
          <cell r="E40" t="str">
            <v>No. 37</v>
          </cell>
          <cell r="F40" t="str">
            <v>Plastic box(abs box)</v>
          </cell>
          <cell r="G40" t="str">
            <v>280*280*130</v>
          </cell>
          <cell r="H40" t="str">
            <v>EA</v>
          </cell>
          <cell r="I40">
            <v>1</v>
          </cell>
          <cell r="J40">
            <v>16.78</v>
          </cell>
          <cell r="K40">
            <v>16.78</v>
          </cell>
          <cell r="L40">
            <v>5.94</v>
          </cell>
          <cell r="M40">
            <v>5.94</v>
          </cell>
          <cell r="N40">
            <v>0</v>
          </cell>
          <cell r="O40">
            <v>0</v>
          </cell>
          <cell r="P40">
            <v>22.720000000000002</v>
          </cell>
          <cell r="Q40">
            <v>22.720000000000002</v>
          </cell>
          <cell r="R40">
            <v>0</v>
          </cell>
        </row>
        <row r="41">
          <cell r="C41" t="str">
            <v>Plastic box(abs box) 280*380*130</v>
          </cell>
          <cell r="D41" t="str">
            <v>EAZ700270000</v>
          </cell>
          <cell r="E41" t="str">
            <v>No. 38</v>
          </cell>
          <cell r="F41" t="str">
            <v>Plastic box(abs box)</v>
          </cell>
          <cell r="G41" t="str">
            <v>280*380*130</v>
          </cell>
          <cell r="H41" t="str">
            <v>EA</v>
          </cell>
          <cell r="I41">
            <v>1</v>
          </cell>
          <cell r="J41">
            <v>20.3</v>
          </cell>
          <cell r="K41">
            <v>20.3</v>
          </cell>
          <cell r="L41">
            <v>5.94</v>
          </cell>
          <cell r="M41">
            <v>5.94</v>
          </cell>
          <cell r="N41">
            <v>0</v>
          </cell>
          <cell r="O41">
            <v>0</v>
          </cell>
          <cell r="P41">
            <v>26.240000000000002</v>
          </cell>
          <cell r="Q41">
            <v>26.240000000000002</v>
          </cell>
          <cell r="R41">
            <v>0</v>
          </cell>
        </row>
        <row r="42">
          <cell r="C42" t="str">
            <v>Race way BODY, 70 x 40</v>
          </cell>
          <cell r="D42" t="str">
            <v>EAZ700280000</v>
          </cell>
          <cell r="E42" t="str">
            <v>No. 39</v>
          </cell>
          <cell r="F42" t="str">
            <v>Race way</v>
          </cell>
          <cell r="G42" t="str">
            <v>BODY, 70 x 40</v>
          </cell>
          <cell r="H42" t="str">
            <v>m</v>
          </cell>
          <cell r="I42">
            <v>1</v>
          </cell>
          <cell r="J42">
            <v>5.07</v>
          </cell>
          <cell r="K42">
            <v>5.07</v>
          </cell>
          <cell r="L42">
            <v>65.36</v>
          </cell>
          <cell r="M42">
            <v>65.36</v>
          </cell>
          <cell r="N42">
            <v>0</v>
          </cell>
          <cell r="O42">
            <v>0</v>
          </cell>
          <cell r="P42">
            <v>70.430000000000007</v>
          </cell>
          <cell r="Q42">
            <v>70.430000000000007</v>
          </cell>
          <cell r="R42">
            <v>0</v>
          </cell>
        </row>
        <row r="43">
          <cell r="C43" t="str">
            <v>Race way JUNC.BOX - 3way, 70x 40</v>
          </cell>
          <cell r="D43" t="str">
            <v>EAZ700290000</v>
          </cell>
          <cell r="E43" t="str">
            <v>No. 40</v>
          </cell>
          <cell r="F43" t="str">
            <v>Race way</v>
          </cell>
          <cell r="G43" t="str">
            <v>JUNC.BOX - 3way, 70x 40</v>
          </cell>
          <cell r="H43" t="str">
            <v>EA</v>
          </cell>
          <cell r="I43">
            <v>1</v>
          </cell>
          <cell r="J43">
            <v>3.48</v>
          </cell>
          <cell r="K43">
            <v>3.48</v>
          </cell>
          <cell r="L43">
            <v>5.94</v>
          </cell>
          <cell r="M43">
            <v>5.94</v>
          </cell>
          <cell r="N43">
            <v>0</v>
          </cell>
          <cell r="O43">
            <v>0</v>
          </cell>
          <cell r="P43">
            <v>9.42</v>
          </cell>
          <cell r="Q43">
            <v>9.42</v>
          </cell>
          <cell r="R43">
            <v>0</v>
          </cell>
        </row>
        <row r="44">
          <cell r="C44" t="str">
            <v>Hi-tec tray(powder coating) STRAIGHT, W150x60Hx1.2t</v>
          </cell>
          <cell r="D44" t="str">
            <v>EAZ700300000</v>
          </cell>
          <cell r="E44" t="str">
            <v>No. 41</v>
          </cell>
          <cell r="F44" t="str">
            <v>Hi-tec tray(powder coating)</v>
          </cell>
          <cell r="G44" t="str">
            <v>STRAIGHT, W150x60Hx1.2t</v>
          </cell>
          <cell r="H44" t="str">
            <v>m</v>
          </cell>
          <cell r="I44">
            <v>1</v>
          </cell>
          <cell r="J44">
            <v>10.17</v>
          </cell>
          <cell r="K44">
            <v>10.17</v>
          </cell>
          <cell r="L44">
            <v>34.159999999999997</v>
          </cell>
          <cell r="M44">
            <v>34.159999999999997</v>
          </cell>
          <cell r="N44">
            <v>0</v>
          </cell>
          <cell r="O44">
            <v>0</v>
          </cell>
          <cell r="P44">
            <v>44.33</v>
          </cell>
          <cell r="Q44">
            <v>44.33</v>
          </cell>
          <cell r="R44">
            <v>0</v>
          </cell>
        </row>
        <row r="45">
          <cell r="C45" t="str">
            <v>Hi-tec tray(powder coating) STRAIGHT, W200x60Hx1.2t</v>
          </cell>
          <cell r="D45" t="str">
            <v>EAZ700300000</v>
          </cell>
          <cell r="E45" t="str">
            <v>No. 42</v>
          </cell>
          <cell r="F45" t="str">
            <v>Hi-tec tray(powder coating)</v>
          </cell>
          <cell r="G45" t="str">
            <v>STRAIGHT, W200x60Hx1.2t</v>
          </cell>
          <cell r="H45" t="str">
            <v>m</v>
          </cell>
          <cell r="I45">
            <v>1</v>
          </cell>
          <cell r="J45">
            <v>11.44</v>
          </cell>
          <cell r="K45">
            <v>11.44</v>
          </cell>
          <cell r="L45">
            <v>34.159999999999997</v>
          </cell>
          <cell r="M45">
            <v>34.159999999999997</v>
          </cell>
          <cell r="N45">
            <v>0</v>
          </cell>
          <cell r="O45">
            <v>0</v>
          </cell>
          <cell r="P45">
            <v>45.599999999999994</v>
          </cell>
          <cell r="Q45">
            <v>45.599999999999994</v>
          </cell>
          <cell r="R45">
            <v>0</v>
          </cell>
        </row>
        <row r="46">
          <cell r="C46" t="str">
            <v>Hi-tec tray(powder coating) STRAIGHT, W300x60Hx1.2t</v>
          </cell>
          <cell r="D46" t="str">
            <v>EAZ700310000</v>
          </cell>
          <cell r="E46" t="str">
            <v>No. 43</v>
          </cell>
          <cell r="F46" t="str">
            <v>Hi-tec tray(powder coating)</v>
          </cell>
          <cell r="G46" t="str">
            <v>STRAIGHT, W300x60Hx1.2t</v>
          </cell>
          <cell r="H46" t="str">
            <v>m</v>
          </cell>
          <cell r="I46">
            <v>1</v>
          </cell>
          <cell r="J46">
            <v>13.86</v>
          </cell>
          <cell r="K46">
            <v>13.86</v>
          </cell>
          <cell r="L46">
            <v>34.159999999999997</v>
          </cell>
          <cell r="M46">
            <v>34.159999999999997</v>
          </cell>
          <cell r="N46">
            <v>0</v>
          </cell>
          <cell r="O46">
            <v>0</v>
          </cell>
          <cell r="P46">
            <v>48.019999999999996</v>
          </cell>
          <cell r="Q46">
            <v>48.019999999999996</v>
          </cell>
          <cell r="R46">
            <v>0</v>
          </cell>
        </row>
        <row r="47">
          <cell r="C47" t="str">
            <v>Hi-tec tray(powder coating) STRAIGHT, W400x60Hx1.2t</v>
          </cell>
          <cell r="D47" t="str">
            <v>EAZ700320000</v>
          </cell>
          <cell r="E47" t="str">
            <v>No. 44</v>
          </cell>
          <cell r="F47" t="str">
            <v>Hi-tec tray(powder coating)</v>
          </cell>
          <cell r="G47" t="str">
            <v>STRAIGHT, W400x60Hx1.2t</v>
          </cell>
          <cell r="H47" t="str">
            <v>m</v>
          </cell>
          <cell r="I47">
            <v>1</v>
          </cell>
          <cell r="J47">
            <v>18.309999999999999</v>
          </cell>
          <cell r="K47">
            <v>18.309999999999999</v>
          </cell>
          <cell r="L47">
            <v>34.159999999999997</v>
          </cell>
          <cell r="M47">
            <v>34.159999999999997</v>
          </cell>
          <cell r="N47">
            <v>0</v>
          </cell>
          <cell r="O47">
            <v>0</v>
          </cell>
          <cell r="P47">
            <v>52.47</v>
          </cell>
          <cell r="Q47">
            <v>52.47</v>
          </cell>
          <cell r="R47">
            <v>0</v>
          </cell>
        </row>
        <row r="48">
          <cell r="C48" t="str">
            <v>Hi-tec tray part(powder coating) horizontal elbow, W400 x H60</v>
          </cell>
          <cell r="D48" t="str">
            <v>EAZ700330000</v>
          </cell>
          <cell r="E48" t="str">
            <v>No. 45</v>
          </cell>
          <cell r="F48" t="str">
            <v>Hi-tec tray part(powder coating)</v>
          </cell>
          <cell r="G48" t="str">
            <v>horizontal elbow, W400 x H60</v>
          </cell>
          <cell r="H48" t="str">
            <v>EA</v>
          </cell>
          <cell r="I48">
            <v>1</v>
          </cell>
          <cell r="J48">
            <v>22.36</v>
          </cell>
          <cell r="K48">
            <v>22.36</v>
          </cell>
          <cell r="L48">
            <v>34.159999999999997</v>
          </cell>
          <cell r="M48">
            <v>34.159999999999997</v>
          </cell>
          <cell r="N48">
            <v>0</v>
          </cell>
          <cell r="O48">
            <v>0</v>
          </cell>
          <cell r="P48">
            <v>56.519999999999996</v>
          </cell>
          <cell r="Q48">
            <v>56.519999999999996</v>
          </cell>
          <cell r="R48">
            <v>0</v>
          </cell>
        </row>
        <row r="49">
          <cell r="C49" t="str">
            <v>Hi-tec tray part(powder coating) vertical elbow, W400 x H60</v>
          </cell>
          <cell r="D49" t="str">
            <v>EAZ700340000</v>
          </cell>
          <cell r="E49" t="str">
            <v>No. 46</v>
          </cell>
          <cell r="F49" t="str">
            <v>Hi-tec tray part(powder coating)</v>
          </cell>
          <cell r="G49" t="str">
            <v>vertical elbow, W400 x H60</v>
          </cell>
          <cell r="H49" t="str">
            <v>EA</v>
          </cell>
          <cell r="I49">
            <v>1</v>
          </cell>
          <cell r="J49">
            <v>22.36</v>
          </cell>
          <cell r="K49">
            <v>22.36</v>
          </cell>
          <cell r="L49">
            <v>34.159999999999997</v>
          </cell>
          <cell r="M49">
            <v>34.159999999999997</v>
          </cell>
          <cell r="N49">
            <v>0</v>
          </cell>
          <cell r="O49">
            <v>0</v>
          </cell>
          <cell r="P49">
            <v>56.519999999999996</v>
          </cell>
          <cell r="Q49">
            <v>56.519999999999996</v>
          </cell>
          <cell r="R49">
            <v>0</v>
          </cell>
        </row>
        <row r="50">
          <cell r="C50" t="str">
            <v>Set anchor M8×L60mm</v>
          </cell>
          <cell r="D50" t="str">
            <v>EAZ700350000</v>
          </cell>
          <cell r="E50" t="str">
            <v>No. 47</v>
          </cell>
          <cell r="F50" t="str">
            <v>Set anchor</v>
          </cell>
          <cell r="G50" t="str">
            <v>M8×L60mm</v>
          </cell>
          <cell r="H50" t="str">
            <v>EA</v>
          </cell>
          <cell r="I50">
            <v>1</v>
          </cell>
          <cell r="J50">
            <v>0.32</v>
          </cell>
          <cell r="K50">
            <v>0.32</v>
          </cell>
          <cell r="L50">
            <v>8.02</v>
          </cell>
          <cell r="M50">
            <v>8.02</v>
          </cell>
          <cell r="N50">
            <v>0</v>
          </cell>
          <cell r="O50">
            <v>0</v>
          </cell>
          <cell r="P50">
            <v>8.34</v>
          </cell>
          <cell r="Q50">
            <v>8.34</v>
          </cell>
          <cell r="R50">
            <v>0</v>
          </cell>
        </row>
        <row r="51">
          <cell r="C51" t="str">
            <v>Set anchor M8×L80mm</v>
          </cell>
          <cell r="D51" t="str">
            <v>EAZ700360000</v>
          </cell>
          <cell r="E51" t="str">
            <v>No. 48</v>
          </cell>
          <cell r="F51" t="str">
            <v>Set anchor</v>
          </cell>
          <cell r="G51" t="str">
            <v>M8×L80mm</v>
          </cell>
          <cell r="H51" t="str">
            <v>EA</v>
          </cell>
          <cell r="I51">
            <v>1</v>
          </cell>
          <cell r="J51">
            <v>0.27</v>
          </cell>
          <cell r="K51">
            <v>0.27</v>
          </cell>
          <cell r="L51">
            <v>5.34</v>
          </cell>
          <cell r="M51">
            <v>5.34</v>
          </cell>
          <cell r="N51">
            <v>0</v>
          </cell>
          <cell r="O51">
            <v>0</v>
          </cell>
          <cell r="P51">
            <v>5.6099999999999994</v>
          </cell>
          <cell r="Q51">
            <v>5.6099999999999994</v>
          </cell>
          <cell r="R51">
            <v>0</v>
          </cell>
        </row>
        <row r="52">
          <cell r="C52" t="str">
            <v>Heat-resistant vinyl insulated wire 450/750V HFIX 1.5㎟</v>
          </cell>
          <cell r="D52" t="str">
            <v>EAZ700390000</v>
          </cell>
          <cell r="E52" t="str">
            <v>No. 49</v>
          </cell>
          <cell r="F52" t="str">
            <v>Heat-resistant vinyl insulated wire</v>
          </cell>
          <cell r="G52" t="str">
            <v>450/750V HFIX 1.5㎟</v>
          </cell>
          <cell r="H52" t="str">
            <v>M</v>
          </cell>
          <cell r="I52">
            <v>1</v>
          </cell>
          <cell r="J52">
            <v>0.26</v>
          </cell>
          <cell r="K52">
            <v>0.26</v>
          </cell>
          <cell r="L52">
            <v>1.48</v>
          </cell>
          <cell r="M52">
            <v>1.48</v>
          </cell>
          <cell r="N52">
            <v>0</v>
          </cell>
          <cell r="O52">
            <v>0</v>
          </cell>
          <cell r="P52">
            <v>1.74</v>
          </cell>
          <cell r="Q52">
            <v>1.74</v>
          </cell>
          <cell r="R52">
            <v>0</v>
          </cell>
        </row>
        <row r="53">
          <cell r="C53" t="str">
            <v>Heat-resistant vinyl insulated wire 450/750V HFIX 2.5㎟</v>
          </cell>
          <cell r="D53" t="str">
            <v>EAZ700390000</v>
          </cell>
          <cell r="E53" t="str">
            <v>No. 50</v>
          </cell>
          <cell r="F53" t="str">
            <v>Heat-resistant vinyl insulated wire</v>
          </cell>
          <cell r="G53" t="str">
            <v>450/750V HFIX 2.5㎟</v>
          </cell>
          <cell r="H53" t="str">
            <v>M</v>
          </cell>
          <cell r="I53">
            <v>1</v>
          </cell>
          <cell r="J53">
            <v>0.38</v>
          </cell>
          <cell r="K53">
            <v>0.38</v>
          </cell>
          <cell r="L53">
            <v>1.48</v>
          </cell>
          <cell r="M53">
            <v>1.48</v>
          </cell>
          <cell r="N53">
            <v>0</v>
          </cell>
          <cell r="O53">
            <v>0</v>
          </cell>
          <cell r="P53">
            <v>1.8599999999999999</v>
          </cell>
          <cell r="Q53">
            <v>1.8599999999999999</v>
          </cell>
          <cell r="R53">
            <v>0</v>
          </cell>
        </row>
        <row r="54">
          <cell r="C54" t="str">
            <v>Heat-resistant vinyl insulated wire 450/750V HFIX 4㎟</v>
          </cell>
          <cell r="D54" t="str">
            <v>EAZ700390000</v>
          </cell>
          <cell r="E54" t="str">
            <v>No. 51</v>
          </cell>
          <cell r="F54" t="str">
            <v>Heat-resistant vinyl insulated wire</v>
          </cell>
          <cell r="G54" t="str">
            <v>450/750V HFIX 4㎟</v>
          </cell>
          <cell r="H54" t="str">
            <v>M</v>
          </cell>
          <cell r="I54">
            <v>1</v>
          </cell>
          <cell r="J54">
            <v>0.5</v>
          </cell>
          <cell r="K54">
            <v>0.5</v>
          </cell>
          <cell r="L54">
            <v>1.48</v>
          </cell>
          <cell r="M54">
            <v>1.48</v>
          </cell>
          <cell r="N54">
            <v>0</v>
          </cell>
          <cell r="O54">
            <v>0</v>
          </cell>
          <cell r="P54">
            <v>1.98</v>
          </cell>
          <cell r="Q54">
            <v>1.98</v>
          </cell>
          <cell r="R54">
            <v>0</v>
          </cell>
        </row>
        <row r="55">
          <cell r="C55" t="str">
            <v>Ground wire(vinyl-insulated) F-GV 2.5 ㎟</v>
          </cell>
          <cell r="D55" t="str">
            <v>EAZ700400000</v>
          </cell>
          <cell r="E55" t="str">
            <v>No. 52</v>
          </cell>
          <cell r="F55" t="str">
            <v>Ground wire(vinyl-insulated)</v>
          </cell>
          <cell r="G55" t="str">
            <v>F-GV 2.5 ㎟</v>
          </cell>
          <cell r="H55" t="str">
            <v>M</v>
          </cell>
          <cell r="I55">
            <v>1</v>
          </cell>
          <cell r="J55">
            <v>0.42</v>
          </cell>
          <cell r="K55">
            <v>0.42</v>
          </cell>
          <cell r="L55">
            <v>1.33</v>
          </cell>
          <cell r="M55">
            <v>1.33</v>
          </cell>
          <cell r="N55">
            <v>0</v>
          </cell>
          <cell r="O55">
            <v>0</v>
          </cell>
          <cell r="P55">
            <v>1.75</v>
          </cell>
          <cell r="Q55">
            <v>1.75</v>
          </cell>
          <cell r="R55">
            <v>0</v>
          </cell>
        </row>
        <row r="56">
          <cell r="C56" t="str">
            <v>Ground wire(vinyl-insulated) F-GV 4 ㎟</v>
          </cell>
          <cell r="D56" t="str">
            <v>EAZ700400000</v>
          </cell>
          <cell r="E56" t="str">
            <v>No. 53</v>
          </cell>
          <cell r="F56" t="str">
            <v>Ground wire(vinyl-insulated)</v>
          </cell>
          <cell r="G56" t="str">
            <v>F-GV 4 ㎟</v>
          </cell>
          <cell r="H56" t="str">
            <v>M</v>
          </cell>
          <cell r="I56">
            <v>1</v>
          </cell>
          <cell r="J56">
            <v>0.56000000000000005</v>
          </cell>
          <cell r="K56">
            <v>0.56000000000000005</v>
          </cell>
          <cell r="L56">
            <v>1.33</v>
          </cell>
          <cell r="M56">
            <v>1.33</v>
          </cell>
          <cell r="N56">
            <v>0</v>
          </cell>
          <cell r="O56">
            <v>0</v>
          </cell>
          <cell r="P56">
            <v>1.8900000000000001</v>
          </cell>
          <cell r="Q56">
            <v>1.8900000000000001</v>
          </cell>
          <cell r="R56">
            <v>0</v>
          </cell>
        </row>
        <row r="57">
          <cell r="C57" t="str">
            <v>Ground wire(vinyl-insulated) F-GV 6 ㎟</v>
          </cell>
          <cell r="D57" t="str">
            <v>EAZ700400000</v>
          </cell>
          <cell r="E57" t="str">
            <v>No. 54</v>
          </cell>
          <cell r="F57" t="str">
            <v>Ground wire(vinyl-insulated)</v>
          </cell>
          <cell r="G57" t="str">
            <v>F-GV 6 ㎟</v>
          </cell>
          <cell r="H57" t="str">
            <v>M</v>
          </cell>
          <cell r="I57">
            <v>1</v>
          </cell>
          <cell r="J57">
            <v>0.64</v>
          </cell>
          <cell r="K57">
            <v>0.64</v>
          </cell>
          <cell r="L57">
            <v>1.33</v>
          </cell>
          <cell r="M57">
            <v>1.33</v>
          </cell>
          <cell r="N57">
            <v>0</v>
          </cell>
          <cell r="O57">
            <v>0</v>
          </cell>
          <cell r="P57">
            <v>1.9700000000000002</v>
          </cell>
          <cell r="Q57">
            <v>1.9700000000000002</v>
          </cell>
          <cell r="R57">
            <v>0</v>
          </cell>
        </row>
        <row r="58">
          <cell r="C58" t="str">
            <v>Ground wire(vinyl-insulated) F-GV 10 ㎟</v>
          </cell>
          <cell r="D58" t="str">
            <v>EAZ700400000</v>
          </cell>
          <cell r="E58" t="str">
            <v>No. 55</v>
          </cell>
          <cell r="F58" t="str">
            <v>Ground wire(vinyl-insulated)</v>
          </cell>
          <cell r="G58" t="str">
            <v>F-GV 10 ㎟</v>
          </cell>
          <cell r="H58" t="str">
            <v>M</v>
          </cell>
          <cell r="I58">
            <v>1</v>
          </cell>
          <cell r="J58">
            <v>0.82</v>
          </cell>
          <cell r="K58">
            <v>0.82</v>
          </cell>
          <cell r="L58">
            <v>1.33</v>
          </cell>
          <cell r="M58">
            <v>1.33</v>
          </cell>
          <cell r="N58">
            <v>0</v>
          </cell>
          <cell r="O58">
            <v>0</v>
          </cell>
          <cell r="P58">
            <v>2.15</v>
          </cell>
          <cell r="Q58">
            <v>2.15</v>
          </cell>
          <cell r="R58">
            <v>0</v>
          </cell>
        </row>
        <row r="59">
          <cell r="C59" t="str">
            <v>Ground wire(vinyl-insulated) F-GV 16 ㎟</v>
          </cell>
          <cell r="D59" t="str">
            <v>EAZ700400000</v>
          </cell>
          <cell r="E59" t="str">
            <v>No. 56</v>
          </cell>
          <cell r="F59" t="str">
            <v>Ground wire(vinyl-insulated)</v>
          </cell>
          <cell r="G59" t="str">
            <v>F-GV 16 ㎟</v>
          </cell>
          <cell r="H59" t="str">
            <v>M</v>
          </cell>
          <cell r="I59">
            <v>1</v>
          </cell>
          <cell r="J59">
            <v>1.46</v>
          </cell>
          <cell r="K59">
            <v>1.46</v>
          </cell>
          <cell r="L59">
            <v>1.55</v>
          </cell>
          <cell r="M59">
            <v>1.55</v>
          </cell>
          <cell r="N59">
            <v>0</v>
          </cell>
          <cell r="O59">
            <v>0</v>
          </cell>
          <cell r="P59">
            <v>3.01</v>
          </cell>
          <cell r="Q59">
            <v>3.01</v>
          </cell>
          <cell r="R59">
            <v>0</v>
          </cell>
        </row>
        <row r="60">
          <cell r="C60" t="str">
            <v>Ground wire(vinyl-insulated) F-GV 25 ㎟</v>
          </cell>
          <cell r="D60" t="str">
            <v>EAZ700400000</v>
          </cell>
          <cell r="E60" t="str">
            <v>No. 57</v>
          </cell>
          <cell r="F60" t="str">
            <v>Ground wire(vinyl-insulated)</v>
          </cell>
          <cell r="G60" t="str">
            <v>F-GV 25 ㎟</v>
          </cell>
          <cell r="H60" t="str">
            <v>M</v>
          </cell>
          <cell r="I60">
            <v>1</v>
          </cell>
          <cell r="J60">
            <v>3.12</v>
          </cell>
          <cell r="K60">
            <v>3.12</v>
          </cell>
          <cell r="L60">
            <v>1.55</v>
          </cell>
          <cell r="M60">
            <v>1.55</v>
          </cell>
          <cell r="N60">
            <v>0</v>
          </cell>
          <cell r="O60">
            <v>0</v>
          </cell>
          <cell r="P60">
            <v>4.67</v>
          </cell>
          <cell r="Q60">
            <v>4.67</v>
          </cell>
          <cell r="R60">
            <v>0</v>
          </cell>
        </row>
        <row r="61">
          <cell r="C61" t="str">
            <v>Ground wire(vinyl-insulated) F-GV 35 ㎟</v>
          </cell>
          <cell r="D61" t="str">
            <v>EAZ700400000</v>
          </cell>
          <cell r="E61" t="str">
            <v>No. 58</v>
          </cell>
          <cell r="F61" t="str">
            <v>Ground wire(vinyl-insulated)</v>
          </cell>
          <cell r="G61" t="str">
            <v>F-GV 35 ㎟</v>
          </cell>
          <cell r="H61" t="str">
            <v>M</v>
          </cell>
          <cell r="I61">
            <v>1</v>
          </cell>
          <cell r="J61">
            <v>3.12</v>
          </cell>
          <cell r="K61">
            <v>3.12</v>
          </cell>
          <cell r="L61">
            <v>1.55</v>
          </cell>
          <cell r="M61">
            <v>1.55</v>
          </cell>
          <cell r="N61">
            <v>0</v>
          </cell>
          <cell r="O61">
            <v>0</v>
          </cell>
          <cell r="P61">
            <v>4.67</v>
          </cell>
          <cell r="Q61">
            <v>4.67</v>
          </cell>
          <cell r="R61">
            <v>0</v>
          </cell>
        </row>
        <row r="62">
          <cell r="C62" t="str">
            <v>Ground wire(vinyl-insulated) F-GV 50 ㎟</v>
          </cell>
          <cell r="D62" t="str">
            <v>EAZ700400000</v>
          </cell>
          <cell r="E62" t="str">
            <v>No. 59</v>
          </cell>
          <cell r="F62" t="str">
            <v>Ground wire(vinyl-insulated)</v>
          </cell>
          <cell r="G62" t="str">
            <v>F-GV 50 ㎟</v>
          </cell>
          <cell r="H62" t="str">
            <v>M</v>
          </cell>
          <cell r="I62">
            <v>1</v>
          </cell>
          <cell r="J62">
            <v>4.01</v>
          </cell>
          <cell r="K62">
            <v>4.01</v>
          </cell>
          <cell r="L62">
            <v>1.78</v>
          </cell>
          <cell r="M62">
            <v>1.78</v>
          </cell>
          <cell r="N62">
            <v>0</v>
          </cell>
          <cell r="O62">
            <v>0</v>
          </cell>
          <cell r="P62">
            <v>5.79</v>
          </cell>
          <cell r="Q62">
            <v>5.79</v>
          </cell>
          <cell r="R62">
            <v>0</v>
          </cell>
        </row>
        <row r="63">
          <cell r="C63" t="str">
            <v>Ground wire(vinyl-insulated) F-GV 95 ㎟</v>
          </cell>
          <cell r="D63" t="str">
            <v>EAZ700400000</v>
          </cell>
          <cell r="E63" t="str">
            <v>No. 60</v>
          </cell>
          <cell r="F63" t="str">
            <v>Ground wire(vinyl-insulated)</v>
          </cell>
          <cell r="G63" t="str">
            <v>F-GV 95 ㎟</v>
          </cell>
          <cell r="H63" t="str">
            <v>M</v>
          </cell>
          <cell r="I63">
            <v>1</v>
          </cell>
          <cell r="J63">
            <v>8</v>
          </cell>
          <cell r="K63">
            <v>8</v>
          </cell>
          <cell r="L63">
            <v>2.4500000000000002</v>
          </cell>
          <cell r="M63">
            <v>2.4500000000000002</v>
          </cell>
          <cell r="N63">
            <v>0</v>
          </cell>
          <cell r="O63">
            <v>0</v>
          </cell>
          <cell r="P63">
            <v>10.45</v>
          </cell>
          <cell r="Q63">
            <v>10.45</v>
          </cell>
          <cell r="R63">
            <v>0</v>
          </cell>
        </row>
        <row r="64">
          <cell r="C64" t="str">
            <v>Ground wire bair copper 70㎟</v>
          </cell>
          <cell r="D64" t="str">
            <v>EAZ700400000</v>
          </cell>
          <cell r="E64" t="str">
            <v>No. 61</v>
          </cell>
          <cell r="F64" t="str">
            <v>Ground wire</v>
          </cell>
          <cell r="G64" t="str">
            <v>bair copper 70㎟</v>
          </cell>
          <cell r="H64" t="str">
            <v>M</v>
          </cell>
          <cell r="I64">
            <v>1</v>
          </cell>
          <cell r="J64">
            <v>7.82</v>
          </cell>
          <cell r="K64">
            <v>7.82</v>
          </cell>
          <cell r="L64">
            <v>1.18</v>
          </cell>
          <cell r="M64">
            <v>1.18</v>
          </cell>
          <cell r="N64">
            <v>0</v>
          </cell>
          <cell r="O64">
            <v>0</v>
          </cell>
          <cell r="P64">
            <v>9</v>
          </cell>
          <cell r="Q64">
            <v>9</v>
          </cell>
          <cell r="R64">
            <v>0</v>
          </cell>
        </row>
        <row r="65">
          <cell r="C65" t="str">
            <v>Ground wire bair copper 95㎟</v>
          </cell>
          <cell r="D65" t="str">
            <v>EAZ700400000</v>
          </cell>
          <cell r="E65" t="str">
            <v>No. 62</v>
          </cell>
          <cell r="F65" t="str">
            <v>Ground wire</v>
          </cell>
          <cell r="G65" t="str">
            <v>bair copper 95㎟</v>
          </cell>
          <cell r="H65" t="str">
            <v>M</v>
          </cell>
          <cell r="I65">
            <v>1</v>
          </cell>
          <cell r="J65">
            <v>6.66</v>
          </cell>
          <cell r="K65">
            <v>6.66</v>
          </cell>
          <cell r="L65">
            <v>1.63</v>
          </cell>
          <cell r="M65">
            <v>1.63</v>
          </cell>
          <cell r="N65">
            <v>0</v>
          </cell>
          <cell r="O65">
            <v>0</v>
          </cell>
          <cell r="P65">
            <v>8.2899999999999991</v>
          </cell>
          <cell r="Q65">
            <v>8.2899999999999991</v>
          </cell>
          <cell r="R65">
            <v>0</v>
          </cell>
        </row>
        <row r="66">
          <cell r="C66" t="str">
            <v>Frame-retardant power cable 0.6/1kv F-CV 1C×6㎟</v>
          </cell>
          <cell r="D66" t="str">
            <v>EAZ700410000</v>
          </cell>
          <cell r="E66" t="str">
            <v>No. 63</v>
          </cell>
          <cell r="F66" t="str">
            <v>Frame-retardant power cable</v>
          </cell>
          <cell r="G66" t="str">
            <v>0.6/1kv F-CV 1C×6㎟</v>
          </cell>
          <cell r="H66" t="str">
            <v>M</v>
          </cell>
          <cell r="I66">
            <v>1</v>
          </cell>
          <cell r="J66">
            <v>0.76</v>
          </cell>
          <cell r="K66">
            <v>0.76</v>
          </cell>
          <cell r="L66">
            <v>2.2799999999999998</v>
          </cell>
          <cell r="M66">
            <v>2.2799999999999998</v>
          </cell>
          <cell r="N66">
            <v>0</v>
          </cell>
          <cell r="O66">
            <v>0</v>
          </cell>
          <cell r="P66">
            <v>3.04</v>
          </cell>
          <cell r="Q66">
            <v>3.04</v>
          </cell>
          <cell r="R66">
            <v>0</v>
          </cell>
        </row>
        <row r="67">
          <cell r="C67" t="str">
            <v>Frame-retardant power cable 0.6/1kv F-CV 1C×50㎟</v>
          </cell>
          <cell r="D67" t="str">
            <v>EAZ700420000</v>
          </cell>
          <cell r="E67" t="str">
            <v>No. 64</v>
          </cell>
          <cell r="F67" t="str">
            <v>Frame-retardant power cable</v>
          </cell>
          <cell r="G67" t="str">
            <v>0.6/1kv F-CV 1C×50㎟</v>
          </cell>
          <cell r="H67" t="str">
            <v>M</v>
          </cell>
          <cell r="I67">
            <v>1</v>
          </cell>
          <cell r="J67">
            <v>4.78</v>
          </cell>
          <cell r="K67">
            <v>4.78</v>
          </cell>
          <cell r="L67">
            <v>7.54</v>
          </cell>
          <cell r="M67">
            <v>7.54</v>
          </cell>
          <cell r="N67">
            <v>0</v>
          </cell>
          <cell r="O67">
            <v>0</v>
          </cell>
          <cell r="P67">
            <v>12.32</v>
          </cell>
          <cell r="Q67">
            <v>12.32</v>
          </cell>
          <cell r="R67">
            <v>0</v>
          </cell>
        </row>
        <row r="68">
          <cell r="C68" t="str">
            <v>Frame-retardant power cable 0.6/1kv F-CV 1C×240㎟</v>
          </cell>
          <cell r="D68" t="str">
            <v>EAZ700430000</v>
          </cell>
          <cell r="E68" t="str">
            <v>No. 65</v>
          </cell>
          <cell r="F68" t="str">
            <v>Frame-retardant power cable</v>
          </cell>
          <cell r="G68" t="str">
            <v>0.6/1kv F-CV 1C×240㎟</v>
          </cell>
          <cell r="H68" t="str">
            <v>M</v>
          </cell>
          <cell r="I68">
            <v>1</v>
          </cell>
          <cell r="J68">
            <v>20.81</v>
          </cell>
          <cell r="K68">
            <v>20.81</v>
          </cell>
          <cell r="L68">
            <v>23.86</v>
          </cell>
          <cell r="M68">
            <v>23.86</v>
          </cell>
          <cell r="N68">
            <v>0</v>
          </cell>
          <cell r="O68">
            <v>0</v>
          </cell>
          <cell r="P68">
            <v>44.67</v>
          </cell>
          <cell r="Q68">
            <v>44.67</v>
          </cell>
          <cell r="R68">
            <v>0</v>
          </cell>
        </row>
        <row r="69">
          <cell r="C69" t="str">
            <v>Frame-retardant power cable 0.6/1kv F-CV 1C×300㎟</v>
          </cell>
          <cell r="D69" t="str">
            <v>EAZ700440000</v>
          </cell>
          <cell r="E69" t="str">
            <v>No. 66</v>
          </cell>
          <cell r="F69" t="str">
            <v>Frame-retardant power cable</v>
          </cell>
          <cell r="G69" t="str">
            <v>0.6/1kv F-CV 1C×300㎟</v>
          </cell>
          <cell r="H69" t="str">
            <v>M</v>
          </cell>
          <cell r="I69">
            <v>1</v>
          </cell>
          <cell r="J69">
            <v>25.93</v>
          </cell>
          <cell r="K69">
            <v>25.93</v>
          </cell>
          <cell r="L69">
            <v>27.9</v>
          </cell>
          <cell r="M69">
            <v>27.9</v>
          </cell>
          <cell r="N69">
            <v>0</v>
          </cell>
          <cell r="O69">
            <v>0</v>
          </cell>
          <cell r="P69">
            <v>53.83</v>
          </cell>
          <cell r="Q69">
            <v>53.83</v>
          </cell>
          <cell r="R69">
            <v>0</v>
          </cell>
        </row>
        <row r="70">
          <cell r="C70" t="str">
            <v>Frame-retardant power cable 0.6/1kv F-CV 2C×4㎟</v>
          </cell>
          <cell r="D70" t="str">
            <v>EAZ700450000</v>
          </cell>
          <cell r="E70" t="str">
            <v>No. 67</v>
          </cell>
          <cell r="F70" t="str">
            <v>Frame-retardant power cable</v>
          </cell>
          <cell r="G70" t="str">
            <v>0.6/1kv F-CV 2C×4㎟</v>
          </cell>
          <cell r="H70" t="str">
            <v>M</v>
          </cell>
          <cell r="I70">
            <v>1</v>
          </cell>
          <cell r="J70">
            <v>1.39</v>
          </cell>
          <cell r="K70">
            <v>1.39</v>
          </cell>
          <cell r="L70">
            <v>2.8</v>
          </cell>
          <cell r="M70">
            <v>2.8</v>
          </cell>
          <cell r="N70">
            <v>0</v>
          </cell>
          <cell r="O70">
            <v>0</v>
          </cell>
          <cell r="P70">
            <v>4.1899999999999995</v>
          </cell>
          <cell r="Q70">
            <v>4.1899999999999995</v>
          </cell>
          <cell r="R70">
            <v>0</v>
          </cell>
        </row>
        <row r="71">
          <cell r="C71" t="str">
            <v>Frame-retardant power cable 0.6/1kv F-CV 2C×6㎟</v>
          </cell>
          <cell r="D71" t="str">
            <v>EAZ700460000</v>
          </cell>
          <cell r="E71" t="str">
            <v>No. 68</v>
          </cell>
          <cell r="F71" t="str">
            <v>Frame-retardant power cable</v>
          </cell>
          <cell r="G71" t="str">
            <v>0.6/1kv F-CV 2C×6㎟</v>
          </cell>
          <cell r="H71" t="str">
            <v>M</v>
          </cell>
          <cell r="I71">
            <v>1</v>
          </cell>
          <cell r="J71">
            <v>1.62</v>
          </cell>
          <cell r="K71">
            <v>1.62</v>
          </cell>
          <cell r="L71">
            <v>3.15</v>
          </cell>
          <cell r="M71">
            <v>3.15</v>
          </cell>
          <cell r="N71">
            <v>0</v>
          </cell>
          <cell r="O71">
            <v>0</v>
          </cell>
          <cell r="P71">
            <v>4.7699999999999996</v>
          </cell>
          <cell r="Q71">
            <v>4.7699999999999996</v>
          </cell>
          <cell r="R71">
            <v>0</v>
          </cell>
        </row>
        <row r="72">
          <cell r="C72" t="str">
            <v>Frame-retardant power cable 0.6/1kv F-CV 3C×2.5㎟</v>
          </cell>
          <cell r="D72" t="str">
            <v>EAZ700470000</v>
          </cell>
          <cell r="E72" t="str">
            <v>No. 69</v>
          </cell>
          <cell r="F72" t="str">
            <v>Frame-retardant power cable</v>
          </cell>
          <cell r="G72" t="str">
            <v>0.6/1kv F-CV 3C×2.5㎟</v>
          </cell>
          <cell r="H72" t="str">
            <v>M</v>
          </cell>
          <cell r="I72">
            <v>1</v>
          </cell>
          <cell r="J72">
            <v>1.62</v>
          </cell>
          <cell r="K72">
            <v>1.62</v>
          </cell>
          <cell r="L72">
            <v>3.33</v>
          </cell>
          <cell r="M72">
            <v>3.33</v>
          </cell>
          <cell r="N72">
            <v>0</v>
          </cell>
          <cell r="O72">
            <v>0</v>
          </cell>
          <cell r="P72">
            <v>4.95</v>
          </cell>
          <cell r="Q72">
            <v>4.95</v>
          </cell>
          <cell r="R72">
            <v>0</v>
          </cell>
        </row>
        <row r="73">
          <cell r="C73" t="str">
            <v>Frame-retardant power cable 0.6/1kv F-CV 3C×4㎟</v>
          </cell>
          <cell r="D73" t="str">
            <v>EAZ700480000</v>
          </cell>
          <cell r="E73" t="str">
            <v>No. 70</v>
          </cell>
          <cell r="F73" t="str">
            <v>Frame-retardant power cable</v>
          </cell>
          <cell r="G73" t="str">
            <v>0.6/1kv F-CV 3C×4㎟</v>
          </cell>
          <cell r="H73" t="str">
            <v>M</v>
          </cell>
          <cell r="I73">
            <v>1</v>
          </cell>
          <cell r="J73">
            <v>2.0699999999999998</v>
          </cell>
          <cell r="K73">
            <v>2.0699999999999998</v>
          </cell>
          <cell r="L73">
            <v>3.86</v>
          </cell>
          <cell r="M73">
            <v>3.86</v>
          </cell>
          <cell r="N73">
            <v>0</v>
          </cell>
          <cell r="O73">
            <v>0</v>
          </cell>
          <cell r="P73">
            <v>5.93</v>
          </cell>
          <cell r="Q73">
            <v>5.93</v>
          </cell>
          <cell r="R73">
            <v>0</v>
          </cell>
        </row>
        <row r="74">
          <cell r="C74" t="str">
            <v>Frame-retardant power cable 0.6/1kv F-CV 3C×6㎟</v>
          </cell>
          <cell r="D74" t="str">
            <v>EAZ700490000</v>
          </cell>
          <cell r="E74" t="str">
            <v>No. 71</v>
          </cell>
          <cell r="F74" t="str">
            <v>Frame-retardant power cable</v>
          </cell>
          <cell r="G74" t="str">
            <v>0.6/1kv F-CV 3C×6㎟</v>
          </cell>
          <cell r="H74" t="str">
            <v>M</v>
          </cell>
          <cell r="I74">
            <v>1</v>
          </cell>
          <cell r="J74">
            <v>2.39</v>
          </cell>
          <cell r="K74">
            <v>2.39</v>
          </cell>
          <cell r="L74">
            <v>4.5599999999999996</v>
          </cell>
          <cell r="M74">
            <v>4.5599999999999996</v>
          </cell>
          <cell r="N74">
            <v>0</v>
          </cell>
          <cell r="O74">
            <v>0</v>
          </cell>
          <cell r="P74">
            <v>6.9499999999999993</v>
          </cell>
          <cell r="Q74">
            <v>6.9499999999999993</v>
          </cell>
          <cell r="R74">
            <v>0</v>
          </cell>
        </row>
        <row r="75">
          <cell r="C75" t="str">
            <v>Frame-retardant power cable 0.6/1kv F-CV 3C×10㎟</v>
          </cell>
          <cell r="D75" t="str">
            <v>EAZ700500000</v>
          </cell>
          <cell r="E75" t="str">
            <v>No. 72</v>
          </cell>
          <cell r="F75" t="str">
            <v>Frame-retardant power cable</v>
          </cell>
          <cell r="G75" t="str">
            <v>0.6/1kv F-CV 3C×10㎟</v>
          </cell>
          <cell r="H75" t="str">
            <v>M</v>
          </cell>
          <cell r="I75">
            <v>1</v>
          </cell>
          <cell r="J75">
            <v>3.87</v>
          </cell>
          <cell r="K75">
            <v>3.87</v>
          </cell>
          <cell r="L75">
            <v>6.31</v>
          </cell>
          <cell r="M75">
            <v>6.31</v>
          </cell>
          <cell r="N75">
            <v>0</v>
          </cell>
          <cell r="O75">
            <v>0</v>
          </cell>
          <cell r="P75">
            <v>10.18</v>
          </cell>
          <cell r="Q75">
            <v>10.18</v>
          </cell>
          <cell r="R75">
            <v>0</v>
          </cell>
        </row>
        <row r="76">
          <cell r="C76" t="str">
            <v>Frame-retardant power cable 0.6/1kv F-CV 4C×10㎟</v>
          </cell>
          <cell r="D76" t="str">
            <v>EAZ700510000</v>
          </cell>
          <cell r="E76" t="str">
            <v>No. 73</v>
          </cell>
          <cell r="F76" t="str">
            <v>Frame-retardant power cable</v>
          </cell>
          <cell r="G76" t="str">
            <v>0.6/1kv F-CV 4C×10㎟</v>
          </cell>
          <cell r="H76" t="str">
            <v>M</v>
          </cell>
          <cell r="I76">
            <v>1</v>
          </cell>
          <cell r="J76">
            <v>5.14</v>
          </cell>
          <cell r="K76">
            <v>5.14</v>
          </cell>
          <cell r="L76">
            <v>8.59</v>
          </cell>
          <cell r="M76">
            <v>8.59</v>
          </cell>
          <cell r="N76">
            <v>0</v>
          </cell>
          <cell r="O76">
            <v>0</v>
          </cell>
          <cell r="P76">
            <v>13.73</v>
          </cell>
          <cell r="Q76">
            <v>13.73</v>
          </cell>
          <cell r="R76">
            <v>0</v>
          </cell>
        </row>
        <row r="77">
          <cell r="C77" t="str">
            <v>Frame-retardant power cable 0.6/1kv F-CV 4C×16㎟</v>
          </cell>
          <cell r="D77" t="str">
            <v>EAZ700520000</v>
          </cell>
          <cell r="E77" t="str">
            <v>No. 74</v>
          </cell>
          <cell r="F77" t="str">
            <v>Frame-retardant power cable</v>
          </cell>
          <cell r="G77" t="str">
            <v>0.6/1kv F-CV 4C×16㎟</v>
          </cell>
          <cell r="H77" t="str">
            <v>M</v>
          </cell>
          <cell r="I77">
            <v>1</v>
          </cell>
          <cell r="J77">
            <v>6.66</v>
          </cell>
          <cell r="K77">
            <v>6.66</v>
          </cell>
          <cell r="L77">
            <v>10.49</v>
          </cell>
          <cell r="M77">
            <v>10.49</v>
          </cell>
          <cell r="N77">
            <v>0</v>
          </cell>
          <cell r="O77">
            <v>0</v>
          </cell>
          <cell r="P77">
            <v>17.149999999999999</v>
          </cell>
          <cell r="Q77">
            <v>17.149999999999999</v>
          </cell>
          <cell r="R77">
            <v>0</v>
          </cell>
        </row>
        <row r="78">
          <cell r="C78" t="str">
            <v>Fire-resistant cables (f-fr-3) core type, 4C×2.5㎟</v>
          </cell>
          <cell r="D78" t="str">
            <v>EAZ700530000</v>
          </cell>
          <cell r="E78" t="str">
            <v>No. 75</v>
          </cell>
          <cell r="F78" t="str">
            <v>Fire-resistant cables (f-fr-3)</v>
          </cell>
          <cell r="G78" t="str">
            <v>core type, 4C×2.5㎟</v>
          </cell>
          <cell r="H78" t="str">
            <v>M</v>
          </cell>
          <cell r="I78">
            <v>1</v>
          </cell>
          <cell r="J78">
            <v>2.21</v>
          </cell>
          <cell r="K78">
            <v>2.21</v>
          </cell>
          <cell r="L78">
            <v>4.5599999999999996</v>
          </cell>
          <cell r="M78">
            <v>4.5599999999999996</v>
          </cell>
          <cell r="N78">
            <v>0</v>
          </cell>
          <cell r="O78">
            <v>0</v>
          </cell>
          <cell r="P78">
            <v>6.77</v>
          </cell>
          <cell r="Q78">
            <v>6.77</v>
          </cell>
          <cell r="R78">
            <v>0</v>
          </cell>
        </row>
        <row r="79">
          <cell r="C79" t="str">
            <v>Fire-resistant cables (f-fr-3) core type, 6C×2.5㎟</v>
          </cell>
          <cell r="D79" t="str">
            <v>EAZ700540000</v>
          </cell>
          <cell r="E79" t="str">
            <v>No. 76</v>
          </cell>
          <cell r="F79" t="str">
            <v>Fire-resistant cables (f-fr-3)</v>
          </cell>
          <cell r="G79" t="str">
            <v>core type, 6C×2.5㎟</v>
          </cell>
          <cell r="H79" t="str">
            <v>M</v>
          </cell>
          <cell r="I79">
            <v>1</v>
          </cell>
          <cell r="J79">
            <v>2.93</v>
          </cell>
          <cell r="K79">
            <v>2.93</v>
          </cell>
          <cell r="L79">
            <v>6.14</v>
          </cell>
          <cell r="M79">
            <v>6.14</v>
          </cell>
          <cell r="N79">
            <v>0</v>
          </cell>
          <cell r="O79">
            <v>0</v>
          </cell>
          <cell r="P79">
            <v>9.07</v>
          </cell>
          <cell r="Q79">
            <v>9.07</v>
          </cell>
          <cell r="R79">
            <v>0</v>
          </cell>
        </row>
        <row r="80">
          <cell r="C80" t="str">
            <v>Fire-resistant cables (f-fr-3) core type, 8C×2.5㎟</v>
          </cell>
          <cell r="D80" t="str">
            <v>EAZ700550000</v>
          </cell>
          <cell r="E80" t="str">
            <v>No. 77</v>
          </cell>
          <cell r="F80" t="str">
            <v>Fire-resistant cables (f-fr-3)</v>
          </cell>
          <cell r="G80" t="str">
            <v>core type, 8C×2.5㎟</v>
          </cell>
          <cell r="H80" t="str">
            <v>M</v>
          </cell>
          <cell r="I80">
            <v>1</v>
          </cell>
          <cell r="J80">
            <v>3.57</v>
          </cell>
          <cell r="K80">
            <v>3.57</v>
          </cell>
          <cell r="L80">
            <v>7.37</v>
          </cell>
          <cell r="M80">
            <v>7.37</v>
          </cell>
          <cell r="N80">
            <v>0</v>
          </cell>
          <cell r="O80">
            <v>0</v>
          </cell>
          <cell r="P80">
            <v>10.94</v>
          </cell>
          <cell r="Q80">
            <v>10.94</v>
          </cell>
          <cell r="R80">
            <v>0</v>
          </cell>
        </row>
        <row r="81">
          <cell r="C81" t="str">
            <v>Fire-resistant cables (f-fr-3) core type, 10C×2.5㎟</v>
          </cell>
          <cell r="D81" t="str">
            <v>EAZ700560000</v>
          </cell>
          <cell r="E81" t="str">
            <v>No. 78</v>
          </cell>
          <cell r="F81" t="str">
            <v>Fire-resistant cables (f-fr-3)</v>
          </cell>
          <cell r="G81" t="str">
            <v>core type, 10C×2.5㎟</v>
          </cell>
          <cell r="H81" t="str">
            <v>M</v>
          </cell>
          <cell r="I81">
            <v>1</v>
          </cell>
          <cell r="J81">
            <v>4.53</v>
          </cell>
          <cell r="K81">
            <v>4.53</v>
          </cell>
          <cell r="L81">
            <v>8.42</v>
          </cell>
          <cell r="M81">
            <v>8.42</v>
          </cell>
          <cell r="N81">
            <v>0</v>
          </cell>
          <cell r="O81">
            <v>0</v>
          </cell>
          <cell r="P81">
            <v>12.95</v>
          </cell>
          <cell r="Q81">
            <v>12.95</v>
          </cell>
          <cell r="R81">
            <v>0</v>
          </cell>
        </row>
        <row r="82">
          <cell r="C82" t="str">
            <v>Fire-resistant cables (f-fr-3) core type, 10C×4㎟</v>
          </cell>
          <cell r="D82" t="str">
            <v>EAZ700570000</v>
          </cell>
          <cell r="E82" t="str">
            <v>No. 79</v>
          </cell>
          <cell r="F82" t="str">
            <v>Fire-resistant cables (f-fr-3)</v>
          </cell>
          <cell r="G82" t="str">
            <v>core type, 10C×4㎟</v>
          </cell>
          <cell r="H82" t="str">
            <v>M</v>
          </cell>
          <cell r="I82">
            <v>1</v>
          </cell>
          <cell r="J82">
            <v>6.1</v>
          </cell>
          <cell r="K82">
            <v>6.1</v>
          </cell>
          <cell r="L82">
            <v>9.1199999999999992</v>
          </cell>
          <cell r="M82">
            <v>9.1199999999999992</v>
          </cell>
          <cell r="N82">
            <v>0</v>
          </cell>
          <cell r="O82">
            <v>0</v>
          </cell>
          <cell r="P82">
            <v>15.219999999999999</v>
          </cell>
          <cell r="Q82">
            <v>15.219999999999999</v>
          </cell>
          <cell r="R82">
            <v>0</v>
          </cell>
        </row>
        <row r="83">
          <cell r="C83" t="str">
            <v>Fire-retardant power cable 0.6/1kV FR-8 1C×4㎟</v>
          </cell>
          <cell r="D83" t="str">
            <v>EAZ700580000</v>
          </cell>
          <cell r="E83" t="str">
            <v>No. 80</v>
          </cell>
          <cell r="F83" t="str">
            <v>Fire-retardant power cable</v>
          </cell>
          <cell r="G83" t="str">
            <v>0.6/1kV FR-8 1C×4㎟</v>
          </cell>
          <cell r="H83" t="str">
            <v>M</v>
          </cell>
          <cell r="I83">
            <v>1</v>
          </cell>
          <cell r="J83">
            <v>0.98</v>
          </cell>
          <cell r="K83">
            <v>0.98</v>
          </cell>
          <cell r="L83">
            <v>1.93</v>
          </cell>
          <cell r="M83">
            <v>1.93</v>
          </cell>
          <cell r="N83">
            <v>0</v>
          </cell>
          <cell r="O83">
            <v>0</v>
          </cell>
          <cell r="P83">
            <v>2.91</v>
          </cell>
          <cell r="Q83">
            <v>2.91</v>
          </cell>
          <cell r="R83">
            <v>0</v>
          </cell>
        </row>
        <row r="84">
          <cell r="C84" t="str">
            <v>Fire-retardant power cable 0.6/1kV FR-8 1C×16㎟</v>
          </cell>
          <cell r="D84" t="str">
            <v>EAZ700590000</v>
          </cell>
          <cell r="E84" t="str">
            <v>No. 81</v>
          </cell>
          <cell r="F84" t="str">
            <v>Fire-retardant power cable</v>
          </cell>
          <cell r="G84" t="str">
            <v>0.6/1kV FR-8 1C×16㎟</v>
          </cell>
          <cell r="H84" t="str">
            <v>M</v>
          </cell>
          <cell r="I84">
            <v>1</v>
          </cell>
          <cell r="J84">
            <v>2</v>
          </cell>
          <cell r="K84">
            <v>2</v>
          </cell>
          <cell r="L84">
            <v>4.03</v>
          </cell>
          <cell r="M84">
            <v>4.03</v>
          </cell>
          <cell r="N84">
            <v>0</v>
          </cell>
          <cell r="O84">
            <v>0</v>
          </cell>
          <cell r="P84">
            <v>6.03</v>
          </cell>
          <cell r="Q84">
            <v>6.03</v>
          </cell>
          <cell r="R84">
            <v>0</v>
          </cell>
        </row>
        <row r="85">
          <cell r="C85" t="str">
            <v>Fire-retardant power cable 0.6/1kV FR-8 1C×35㎟</v>
          </cell>
          <cell r="D85" t="str">
            <v>EAZ700600000</v>
          </cell>
          <cell r="E85" t="str">
            <v>No. 82</v>
          </cell>
          <cell r="F85" t="str">
            <v>Fire-retardant power cable</v>
          </cell>
          <cell r="G85" t="str">
            <v>0.6/1kV FR-8 1C×35㎟</v>
          </cell>
          <cell r="H85" t="str">
            <v>M</v>
          </cell>
          <cell r="I85">
            <v>1</v>
          </cell>
          <cell r="J85">
            <v>4.2</v>
          </cell>
          <cell r="K85">
            <v>4.2</v>
          </cell>
          <cell r="L85">
            <v>6.31</v>
          </cell>
          <cell r="M85">
            <v>6.31</v>
          </cell>
          <cell r="N85">
            <v>0</v>
          </cell>
          <cell r="O85">
            <v>0</v>
          </cell>
          <cell r="P85">
            <v>10.51</v>
          </cell>
          <cell r="Q85">
            <v>10.51</v>
          </cell>
          <cell r="R85">
            <v>0</v>
          </cell>
        </row>
        <row r="86">
          <cell r="C86" t="str">
            <v>Fire-retardant power cable 0.6/1kV FR-8 1C×50㎟</v>
          </cell>
          <cell r="D86" t="str">
            <v>EAZ700610000</v>
          </cell>
          <cell r="E86" t="str">
            <v>No. 83</v>
          </cell>
          <cell r="F86" t="str">
            <v>Fire-retardant power cable</v>
          </cell>
          <cell r="G86" t="str">
            <v>0.6/1kV FR-8 1C×50㎟</v>
          </cell>
          <cell r="H86" t="str">
            <v>M</v>
          </cell>
          <cell r="I86">
            <v>1</v>
          </cell>
          <cell r="J86">
            <v>5.65</v>
          </cell>
          <cell r="K86">
            <v>5.65</v>
          </cell>
          <cell r="L86">
            <v>7.54</v>
          </cell>
          <cell r="M86">
            <v>7.54</v>
          </cell>
          <cell r="N86">
            <v>0</v>
          </cell>
          <cell r="O86">
            <v>0</v>
          </cell>
          <cell r="P86">
            <v>13.190000000000001</v>
          </cell>
          <cell r="Q86">
            <v>13.190000000000001</v>
          </cell>
          <cell r="R86">
            <v>0</v>
          </cell>
        </row>
        <row r="87">
          <cell r="C87" t="str">
            <v>Fire-retardant power cable 0.6/1kV FR-8 1C×70㎟</v>
          </cell>
          <cell r="D87" t="str">
            <v>EAZ700620000</v>
          </cell>
          <cell r="E87" t="str">
            <v>No. 84</v>
          </cell>
          <cell r="F87" t="str">
            <v>Fire-retardant power cable</v>
          </cell>
          <cell r="G87" t="str">
            <v>0.6/1kV FR-8 1C×70㎟</v>
          </cell>
          <cell r="H87" t="str">
            <v>M</v>
          </cell>
          <cell r="I87">
            <v>1</v>
          </cell>
          <cell r="J87">
            <v>7.98</v>
          </cell>
          <cell r="K87">
            <v>7.98</v>
          </cell>
          <cell r="L87">
            <v>10</v>
          </cell>
          <cell r="M87">
            <v>10</v>
          </cell>
          <cell r="N87">
            <v>0</v>
          </cell>
          <cell r="O87">
            <v>0</v>
          </cell>
          <cell r="P87">
            <v>17.98</v>
          </cell>
          <cell r="Q87">
            <v>17.98</v>
          </cell>
          <cell r="R87">
            <v>0</v>
          </cell>
        </row>
        <row r="88">
          <cell r="C88" t="str">
            <v>Fire-retardant power cable 0.6/1kV FR-8 1C×95㎟</v>
          </cell>
          <cell r="D88" t="str">
            <v>EAZ700630000</v>
          </cell>
          <cell r="E88" t="str">
            <v>No. 85</v>
          </cell>
          <cell r="F88" t="str">
            <v>Fire-retardant power cable</v>
          </cell>
          <cell r="G88" t="str">
            <v>0.6/1kV FR-8 1C×95㎟</v>
          </cell>
          <cell r="H88" t="str">
            <v>M</v>
          </cell>
          <cell r="I88">
            <v>1</v>
          </cell>
          <cell r="J88">
            <v>9.91</v>
          </cell>
          <cell r="K88">
            <v>9.91</v>
          </cell>
          <cell r="L88">
            <v>12.45</v>
          </cell>
          <cell r="M88">
            <v>12.45</v>
          </cell>
          <cell r="N88">
            <v>0</v>
          </cell>
          <cell r="O88">
            <v>0</v>
          </cell>
          <cell r="P88">
            <v>22.36</v>
          </cell>
          <cell r="Q88">
            <v>22.36</v>
          </cell>
          <cell r="R88">
            <v>0</v>
          </cell>
        </row>
        <row r="89">
          <cell r="C89" t="str">
            <v>Fire-retardant power cable 0.6/1kV FR-8 3C×2.5㎟</v>
          </cell>
          <cell r="D89" t="str">
            <v>EAZ700650000</v>
          </cell>
          <cell r="E89" t="str">
            <v>No. 86</v>
          </cell>
          <cell r="F89" t="str">
            <v>Fire-retardant power cable</v>
          </cell>
          <cell r="G89" t="str">
            <v>0.6/1kV FR-8 3C×2.5㎟</v>
          </cell>
          <cell r="H89" t="str">
            <v>M</v>
          </cell>
          <cell r="I89">
            <v>1</v>
          </cell>
          <cell r="J89">
            <v>2.41</v>
          </cell>
          <cell r="K89">
            <v>2.41</v>
          </cell>
          <cell r="L89">
            <v>3.33</v>
          </cell>
          <cell r="M89">
            <v>3.33</v>
          </cell>
          <cell r="N89">
            <v>0</v>
          </cell>
          <cell r="O89">
            <v>0</v>
          </cell>
          <cell r="P89">
            <v>5.74</v>
          </cell>
          <cell r="Q89">
            <v>5.74</v>
          </cell>
          <cell r="R89">
            <v>0</v>
          </cell>
        </row>
        <row r="90">
          <cell r="C90" t="str">
            <v>Fire-retardant power cable 0.6/1kV FR-8 3C×4㎟</v>
          </cell>
          <cell r="D90" t="str">
            <v>EAZ700660000</v>
          </cell>
          <cell r="E90" t="str">
            <v>No. 87</v>
          </cell>
          <cell r="F90" t="str">
            <v>Fire-retardant power cable</v>
          </cell>
          <cell r="G90" t="str">
            <v>0.6/1kV FR-8 3C×4㎟</v>
          </cell>
          <cell r="H90" t="str">
            <v>M</v>
          </cell>
          <cell r="I90">
            <v>1</v>
          </cell>
          <cell r="J90">
            <v>3.08</v>
          </cell>
          <cell r="K90">
            <v>3.08</v>
          </cell>
          <cell r="L90">
            <v>3.86</v>
          </cell>
          <cell r="M90">
            <v>3.86</v>
          </cell>
          <cell r="N90">
            <v>0</v>
          </cell>
          <cell r="O90">
            <v>0</v>
          </cell>
          <cell r="P90">
            <v>6.9399999999999995</v>
          </cell>
          <cell r="Q90">
            <v>6.9399999999999995</v>
          </cell>
          <cell r="R90">
            <v>0</v>
          </cell>
        </row>
        <row r="91">
          <cell r="C91" t="str">
            <v>Fire-retardant power cable 0.6/1kV FR-8 3C×16㎟</v>
          </cell>
          <cell r="D91" t="str">
            <v>EAZ700670000</v>
          </cell>
          <cell r="E91" t="str">
            <v>No. 88</v>
          </cell>
          <cell r="F91" t="str">
            <v>Fire-retardant power cable</v>
          </cell>
          <cell r="G91" t="str">
            <v>0.6/1kV FR-8 3C×16㎟</v>
          </cell>
          <cell r="H91" t="str">
            <v>M</v>
          </cell>
          <cell r="I91">
            <v>1</v>
          </cell>
          <cell r="J91">
            <v>6.25</v>
          </cell>
          <cell r="K91">
            <v>6.25</v>
          </cell>
          <cell r="L91">
            <v>8.07</v>
          </cell>
          <cell r="M91">
            <v>8.07</v>
          </cell>
          <cell r="N91">
            <v>0</v>
          </cell>
          <cell r="O91">
            <v>0</v>
          </cell>
          <cell r="P91">
            <v>14.32</v>
          </cell>
          <cell r="Q91">
            <v>14.32</v>
          </cell>
          <cell r="R91">
            <v>0</v>
          </cell>
        </row>
        <row r="92">
          <cell r="C92" t="str">
            <v>Frame-retardant control cable F-CVV-S, 2Cx2.5㎟</v>
          </cell>
          <cell r="D92" t="str">
            <v>EAZ700700000</v>
          </cell>
          <cell r="E92" t="str">
            <v>No. 89</v>
          </cell>
          <cell r="F92" t="str">
            <v>Frame-retardant control cable</v>
          </cell>
          <cell r="G92" t="str">
            <v>F-CVV-S, 2Cx2.5㎟</v>
          </cell>
          <cell r="H92" t="str">
            <v>M</v>
          </cell>
          <cell r="I92">
            <v>1</v>
          </cell>
          <cell r="J92">
            <v>1.37</v>
          </cell>
          <cell r="K92">
            <v>1.37</v>
          </cell>
          <cell r="L92">
            <v>2.4500000000000002</v>
          </cell>
          <cell r="M92">
            <v>2.4500000000000002</v>
          </cell>
          <cell r="N92">
            <v>0</v>
          </cell>
          <cell r="O92">
            <v>0</v>
          </cell>
          <cell r="P92">
            <v>3.8200000000000003</v>
          </cell>
          <cell r="Q92">
            <v>3.8200000000000003</v>
          </cell>
          <cell r="R92">
            <v>0</v>
          </cell>
        </row>
        <row r="93">
          <cell r="C93" t="str">
            <v>Frame-retardant control cable F-CVV-S, 5Cx2.5㎟</v>
          </cell>
          <cell r="D93" t="str">
            <v>EAZ700710000</v>
          </cell>
          <cell r="E93" t="str">
            <v>No. 90</v>
          </cell>
          <cell r="F93" t="str">
            <v>Frame-retardant control cable</v>
          </cell>
          <cell r="G93" t="str">
            <v>F-CVV-S, 5Cx2.5㎟</v>
          </cell>
          <cell r="H93" t="str">
            <v>M</v>
          </cell>
          <cell r="I93">
            <v>1</v>
          </cell>
          <cell r="J93">
            <v>2.36</v>
          </cell>
          <cell r="K93">
            <v>2.36</v>
          </cell>
          <cell r="L93">
            <v>6.73</v>
          </cell>
          <cell r="M93">
            <v>6.73</v>
          </cell>
          <cell r="N93">
            <v>0</v>
          </cell>
          <cell r="O93">
            <v>0</v>
          </cell>
          <cell r="P93">
            <v>9.09</v>
          </cell>
          <cell r="Q93">
            <v>9.09</v>
          </cell>
          <cell r="R93">
            <v>0</v>
          </cell>
        </row>
        <row r="94">
          <cell r="C94" t="str">
            <v>Frame-retardant control cable F-CVV-S, 6Cx2.5㎟</v>
          </cell>
          <cell r="D94" t="str">
            <v>EAZ700720000</v>
          </cell>
          <cell r="E94" t="str">
            <v>No. 91</v>
          </cell>
          <cell r="F94" t="str">
            <v>Frame-retardant control cable</v>
          </cell>
          <cell r="G94" t="str">
            <v>F-CVV-S, 6Cx2.5㎟</v>
          </cell>
          <cell r="H94" t="str">
            <v>M</v>
          </cell>
          <cell r="I94">
            <v>1</v>
          </cell>
          <cell r="J94">
            <v>2.72</v>
          </cell>
          <cell r="K94">
            <v>2.72</v>
          </cell>
          <cell r="L94">
            <v>7.37</v>
          </cell>
          <cell r="M94">
            <v>7.37</v>
          </cell>
          <cell r="N94">
            <v>0</v>
          </cell>
          <cell r="O94">
            <v>0</v>
          </cell>
          <cell r="P94">
            <v>10.09</v>
          </cell>
          <cell r="Q94">
            <v>10.09</v>
          </cell>
          <cell r="R94">
            <v>0</v>
          </cell>
        </row>
        <row r="95">
          <cell r="C95" t="str">
            <v>Frame-retardant control cable F-CVV-SB 2Cx2.5㎟</v>
          </cell>
          <cell r="D95" t="str">
            <v>EAZ700730000</v>
          </cell>
          <cell r="E95" t="str">
            <v>No. 92</v>
          </cell>
          <cell r="F95" t="str">
            <v>Frame-retardant control cable</v>
          </cell>
          <cell r="G95" t="str">
            <v>F-CVV-SB 2Cx2.5㎟</v>
          </cell>
          <cell r="H95" t="str">
            <v>M</v>
          </cell>
          <cell r="I95">
            <v>1</v>
          </cell>
          <cell r="J95">
            <v>1.53</v>
          </cell>
          <cell r="K95">
            <v>1.53</v>
          </cell>
          <cell r="L95">
            <v>2.94</v>
          </cell>
          <cell r="M95">
            <v>2.94</v>
          </cell>
          <cell r="N95">
            <v>0</v>
          </cell>
          <cell r="O95">
            <v>0</v>
          </cell>
          <cell r="P95">
            <v>4.47</v>
          </cell>
          <cell r="Q95">
            <v>4.47</v>
          </cell>
          <cell r="R95">
            <v>0</v>
          </cell>
        </row>
        <row r="96">
          <cell r="C96" t="str">
            <v>Frame-retardant control cable F-CVV-SB 2Cx4㎟</v>
          </cell>
          <cell r="D96" t="str">
            <v>EAZ700740000</v>
          </cell>
          <cell r="E96" t="str">
            <v>No. 93</v>
          </cell>
          <cell r="F96" t="str">
            <v>Frame-retardant control cable</v>
          </cell>
          <cell r="G96" t="str">
            <v>F-CVV-SB 2Cx4㎟</v>
          </cell>
          <cell r="H96" t="str">
            <v>M</v>
          </cell>
          <cell r="I96">
            <v>1</v>
          </cell>
          <cell r="J96">
            <v>1.92</v>
          </cell>
          <cell r="K96">
            <v>1.92</v>
          </cell>
          <cell r="L96">
            <v>3.36</v>
          </cell>
          <cell r="M96">
            <v>3.36</v>
          </cell>
          <cell r="N96">
            <v>0</v>
          </cell>
          <cell r="O96">
            <v>0</v>
          </cell>
          <cell r="P96">
            <v>5.2799999999999994</v>
          </cell>
          <cell r="Q96">
            <v>5.2799999999999994</v>
          </cell>
          <cell r="R96">
            <v>0</v>
          </cell>
        </row>
        <row r="97">
          <cell r="C97" t="str">
            <v>Frame-retardant control cable F-CVV-SB 4Cx1.5㎟</v>
          </cell>
          <cell r="D97" t="str">
            <v>EAZ700750000</v>
          </cell>
          <cell r="E97" t="str">
            <v>No. 94</v>
          </cell>
          <cell r="F97" t="str">
            <v>Frame-retardant control cable</v>
          </cell>
          <cell r="G97" t="str">
            <v>F-CVV-SB 4Cx1.5㎟</v>
          </cell>
          <cell r="H97" t="str">
            <v>M</v>
          </cell>
          <cell r="I97">
            <v>1</v>
          </cell>
          <cell r="J97">
            <v>1.85</v>
          </cell>
          <cell r="K97">
            <v>1.85</v>
          </cell>
          <cell r="L97">
            <v>5.47</v>
          </cell>
          <cell r="M97">
            <v>5.47</v>
          </cell>
          <cell r="N97">
            <v>0</v>
          </cell>
          <cell r="O97">
            <v>0</v>
          </cell>
          <cell r="P97">
            <v>7.32</v>
          </cell>
          <cell r="Q97">
            <v>7.32</v>
          </cell>
          <cell r="R97">
            <v>0</v>
          </cell>
        </row>
        <row r="98">
          <cell r="C98" t="str">
            <v>Frame-retardant control cable F-CVV-SB 4Cx4㎟</v>
          </cell>
          <cell r="D98" t="str">
            <v>EAZ700750000</v>
          </cell>
          <cell r="E98" t="str">
            <v>No. 95</v>
          </cell>
          <cell r="F98" t="str">
            <v>Frame-retardant control cable</v>
          </cell>
          <cell r="G98" t="str">
            <v>F-CVV-SB 4Cx4㎟</v>
          </cell>
          <cell r="H98" t="str">
            <v>M</v>
          </cell>
          <cell r="I98">
            <v>1</v>
          </cell>
          <cell r="J98">
            <v>2.98</v>
          </cell>
          <cell r="K98">
            <v>2.98</v>
          </cell>
          <cell r="L98">
            <v>6.1</v>
          </cell>
          <cell r="M98">
            <v>6.1</v>
          </cell>
          <cell r="N98">
            <v>0</v>
          </cell>
          <cell r="O98">
            <v>0</v>
          </cell>
          <cell r="P98">
            <v>9.08</v>
          </cell>
          <cell r="Q98">
            <v>9.08</v>
          </cell>
          <cell r="R98">
            <v>0</v>
          </cell>
        </row>
        <row r="99">
          <cell r="C99" t="str">
            <v>High foam coaxial cable 5C-HFB</v>
          </cell>
          <cell r="D99" t="str">
            <v>EAZ700790000</v>
          </cell>
          <cell r="E99" t="str">
            <v>No. 96</v>
          </cell>
          <cell r="F99" t="str">
            <v>High foam coaxial cable</v>
          </cell>
          <cell r="G99" t="str">
            <v>5C-HFB</v>
          </cell>
          <cell r="H99" t="str">
            <v>M</v>
          </cell>
          <cell r="I99">
            <v>1</v>
          </cell>
          <cell r="J99">
            <v>0.46</v>
          </cell>
          <cell r="K99">
            <v>0.46</v>
          </cell>
          <cell r="L99">
            <v>4.0199999999999996</v>
          </cell>
          <cell r="M99">
            <v>4.0199999999999996</v>
          </cell>
          <cell r="N99">
            <v>0</v>
          </cell>
          <cell r="O99">
            <v>0</v>
          </cell>
          <cell r="P99">
            <v>4.4799999999999995</v>
          </cell>
          <cell r="Q99">
            <v>4.4799999999999995</v>
          </cell>
          <cell r="R99">
            <v>0</v>
          </cell>
        </row>
        <row r="100">
          <cell r="C100" t="str">
            <v>High foam coaxial cable 7C-HFB</v>
          </cell>
          <cell r="D100" t="str">
            <v>EAZ700800000</v>
          </cell>
          <cell r="E100" t="str">
            <v>No. 97</v>
          </cell>
          <cell r="F100" t="str">
            <v>High foam coaxial cable</v>
          </cell>
          <cell r="G100" t="str">
            <v>7C-HFB</v>
          </cell>
          <cell r="H100" t="str">
            <v>M</v>
          </cell>
          <cell r="I100">
            <v>1</v>
          </cell>
          <cell r="J100">
            <v>0.52</v>
          </cell>
          <cell r="K100">
            <v>0.52</v>
          </cell>
          <cell r="L100">
            <v>4.92</v>
          </cell>
          <cell r="M100">
            <v>4.92</v>
          </cell>
          <cell r="N100">
            <v>0</v>
          </cell>
          <cell r="O100">
            <v>0</v>
          </cell>
          <cell r="P100">
            <v>5.4399999999999995</v>
          </cell>
          <cell r="Q100">
            <v>5.4399999999999995</v>
          </cell>
          <cell r="R100">
            <v>0</v>
          </cell>
        </row>
        <row r="101">
          <cell r="C101" t="str">
            <v>Unshielded twisted pair cable Cat.5E 0.5mm 4P</v>
          </cell>
          <cell r="D101" t="str">
            <v>EAZ700810000</v>
          </cell>
          <cell r="E101" t="str">
            <v>No. 98</v>
          </cell>
          <cell r="F101" t="str">
            <v>Unshielded twisted pair cable</v>
          </cell>
          <cell r="G101" t="str">
            <v>Cat.5E 0.5mm 4P</v>
          </cell>
          <cell r="H101" t="str">
            <v>M</v>
          </cell>
          <cell r="I101">
            <v>1</v>
          </cell>
          <cell r="J101">
            <v>0.56000000000000005</v>
          </cell>
          <cell r="K101">
            <v>0.56000000000000005</v>
          </cell>
          <cell r="L101">
            <v>3.8</v>
          </cell>
          <cell r="M101">
            <v>3.8</v>
          </cell>
          <cell r="N101">
            <v>0</v>
          </cell>
          <cell r="O101">
            <v>0</v>
          </cell>
          <cell r="P101">
            <v>4.3599999999999994</v>
          </cell>
          <cell r="Q101">
            <v>4.3599999999999994</v>
          </cell>
          <cell r="R101">
            <v>0</v>
          </cell>
        </row>
        <row r="102">
          <cell r="C102" t="str">
            <v>Fiber-optic cable (indoor) SM 4c</v>
          </cell>
          <cell r="D102" t="str">
            <v>EAZ700820000</v>
          </cell>
          <cell r="E102" t="str">
            <v>No. 99</v>
          </cell>
          <cell r="F102" t="str">
            <v>Fiber-optic cable (indoor)</v>
          </cell>
          <cell r="G102" t="str">
            <v>SM 4c</v>
          </cell>
          <cell r="H102" t="str">
            <v>M</v>
          </cell>
          <cell r="I102">
            <v>1</v>
          </cell>
          <cell r="J102">
            <v>0.85</v>
          </cell>
          <cell r="K102">
            <v>0.85</v>
          </cell>
          <cell r="L102">
            <v>2.69</v>
          </cell>
          <cell r="M102">
            <v>2.69</v>
          </cell>
          <cell r="N102">
            <v>0</v>
          </cell>
          <cell r="O102">
            <v>0</v>
          </cell>
          <cell r="P102">
            <v>3.54</v>
          </cell>
          <cell r="Q102">
            <v>3.54</v>
          </cell>
          <cell r="R102">
            <v>0</v>
          </cell>
        </row>
        <row r="103">
          <cell r="C103" t="str">
            <v>Switch 15A, 250V 1way 1switch</v>
          </cell>
          <cell r="D103" t="str">
            <v>EAZ700830000</v>
          </cell>
          <cell r="E103" t="str">
            <v>No. 100</v>
          </cell>
          <cell r="F103" t="str">
            <v>Switch</v>
          </cell>
          <cell r="G103" t="str">
            <v>15A, 250V 1way 1switch</v>
          </cell>
          <cell r="H103" t="str">
            <v>EA</v>
          </cell>
          <cell r="I103">
            <v>1</v>
          </cell>
          <cell r="J103">
            <v>1.98</v>
          </cell>
          <cell r="K103">
            <v>1.98</v>
          </cell>
          <cell r="L103">
            <v>12.62</v>
          </cell>
          <cell r="M103">
            <v>12.62</v>
          </cell>
          <cell r="N103">
            <v>0</v>
          </cell>
          <cell r="O103">
            <v>0</v>
          </cell>
          <cell r="P103">
            <v>14.6</v>
          </cell>
          <cell r="Q103">
            <v>14.6</v>
          </cell>
          <cell r="R103">
            <v>0</v>
          </cell>
        </row>
        <row r="104">
          <cell r="C104" t="str">
            <v>Switch 15A, 250V 1way 2switch</v>
          </cell>
          <cell r="D104" t="str">
            <v>EAZ700840000</v>
          </cell>
          <cell r="E104" t="str">
            <v>No. 101</v>
          </cell>
          <cell r="F104" t="str">
            <v>Switch</v>
          </cell>
          <cell r="G104" t="str">
            <v>15A, 250V 1way 2switch</v>
          </cell>
          <cell r="H104" t="str">
            <v>EA</v>
          </cell>
          <cell r="I104">
            <v>1</v>
          </cell>
          <cell r="J104">
            <v>2.95</v>
          </cell>
          <cell r="K104">
            <v>2.95</v>
          </cell>
          <cell r="L104">
            <v>15.15</v>
          </cell>
          <cell r="M104">
            <v>15.15</v>
          </cell>
          <cell r="N104">
            <v>0</v>
          </cell>
          <cell r="O104">
            <v>0</v>
          </cell>
          <cell r="P104">
            <v>18.100000000000001</v>
          </cell>
          <cell r="Q104">
            <v>18.100000000000001</v>
          </cell>
          <cell r="R104">
            <v>0</v>
          </cell>
        </row>
        <row r="105">
          <cell r="C105" t="str">
            <v>Switch 15A, 250V 1way 3switch</v>
          </cell>
          <cell r="D105" t="str">
            <v>EAZ700850000</v>
          </cell>
          <cell r="E105" t="str">
            <v>No. 102</v>
          </cell>
          <cell r="F105" t="str">
            <v>Switch</v>
          </cell>
          <cell r="G105" t="str">
            <v>15A, 250V 1way 3switch</v>
          </cell>
          <cell r="H105" t="str">
            <v>EA</v>
          </cell>
          <cell r="I105">
            <v>1</v>
          </cell>
          <cell r="J105">
            <v>3.79</v>
          </cell>
          <cell r="K105">
            <v>3.79</v>
          </cell>
          <cell r="L105">
            <v>17.670000000000002</v>
          </cell>
          <cell r="M105">
            <v>17.670000000000002</v>
          </cell>
          <cell r="N105">
            <v>0</v>
          </cell>
          <cell r="O105">
            <v>0</v>
          </cell>
          <cell r="P105">
            <v>21.46</v>
          </cell>
          <cell r="Q105">
            <v>21.46</v>
          </cell>
          <cell r="R105">
            <v>0</v>
          </cell>
        </row>
        <row r="106">
          <cell r="C106" t="str">
            <v>Switch 15A, 250V 1way 4switch</v>
          </cell>
          <cell r="D106" t="str">
            <v>EAZ700860000</v>
          </cell>
          <cell r="E106" t="str">
            <v>No. 103</v>
          </cell>
          <cell r="F106" t="str">
            <v>Switch</v>
          </cell>
          <cell r="G106" t="str">
            <v>15A, 250V 1way 4switch</v>
          </cell>
          <cell r="H106" t="str">
            <v>EA</v>
          </cell>
          <cell r="I106">
            <v>1</v>
          </cell>
          <cell r="J106">
            <v>5.32</v>
          </cell>
          <cell r="K106">
            <v>5.32</v>
          </cell>
          <cell r="L106">
            <v>20.2</v>
          </cell>
          <cell r="M106">
            <v>20.2</v>
          </cell>
          <cell r="N106">
            <v>0</v>
          </cell>
          <cell r="O106">
            <v>0</v>
          </cell>
          <cell r="P106">
            <v>25.52</v>
          </cell>
          <cell r="Q106">
            <v>25.52</v>
          </cell>
          <cell r="R106">
            <v>0</v>
          </cell>
        </row>
        <row r="107">
          <cell r="C107" t="str">
            <v>Outlet(recessed,ground type) 2P 250V 2outlet</v>
          </cell>
          <cell r="D107" t="str">
            <v>EAZ700880000</v>
          </cell>
          <cell r="E107" t="str">
            <v>No. 104</v>
          </cell>
          <cell r="F107" t="str">
            <v>Outlet(recessed,ground type)</v>
          </cell>
          <cell r="G107" t="str">
            <v>2P 250V 2outlet</v>
          </cell>
          <cell r="H107" t="str">
            <v>EA</v>
          </cell>
          <cell r="I107">
            <v>1</v>
          </cell>
          <cell r="J107">
            <v>2</v>
          </cell>
          <cell r="K107">
            <v>2</v>
          </cell>
          <cell r="L107">
            <v>11.88</v>
          </cell>
          <cell r="M107">
            <v>11.88</v>
          </cell>
          <cell r="N107">
            <v>0</v>
          </cell>
          <cell r="O107">
            <v>0</v>
          </cell>
          <cell r="P107">
            <v>13.88</v>
          </cell>
          <cell r="Q107">
            <v>13.88</v>
          </cell>
          <cell r="R107">
            <v>0</v>
          </cell>
        </row>
        <row r="108">
          <cell r="C108" t="str">
            <v>Outlet(waterproof type) 2P 250V 2outlet</v>
          </cell>
          <cell r="D108" t="str">
            <v>EAZ700890000</v>
          </cell>
          <cell r="E108" t="str">
            <v>No. 105</v>
          </cell>
          <cell r="F108" t="str">
            <v>Outlet(waterproof type)</v>
          </cell>
          <cell r="G108" t="str">
            <v>2P 250V 2outlet</v>
          </cell>
          <cell r="H108" t="str">
            <v>EA</v>
          </cell>
          <cell r="I108">
            <v>1</v>
          </cell>
          <cell r="J108">
            <v>3.61</v>
          </cell>
          <cell r="K108">
            <v>3.61</v>
          </cell>
          <cell r="L108">
            <v>11.88</v>
          </cell>
          <cell r="M108">
            <v>11.88</v>
          </cell>
          <cell r="N108">
            <v>0</v>
          </cell>
          <cell r="O108">
            <v>0</v>
          </cell>
          <cell r="P108">
            <v>15.49</v>
          </cell>
          <cell r="Q108">
            <v>15.49</v>
          </cell>
          <cell r="R108">
            <v>0</v>
          </cell>
        </row>
        <row r="109">
          <cell r="C109" t="str">
            <v>Terminal box(communication) 40P(stainless steel)</v>
          </cell>
          <cell r="D109" t="str">
            <v>EAZ700930000</v>
          </cell>
          <cell r="E109" t="str">
            <v>No. 106</v>
          </cell>
          <cell r="F109" t="str">
            <v>Terminal box(communication)</v>
          </cell>
          <cell r="G109" t="str">
            <v>40P(stainless steel)</v>
          </cell>
          <cell r="H109" t="str">
            <v>면</v>
          </cell>
          <cell r="I109">
            <v>1</v>
          </cell>
          <cell r="J109">
            <v>33.71</v>
          </cell>
          <cell r="K109">
            <v>33.71</v>
          </cell>
          <cell r="L109">
            <v>128.94999999999999</v>
          </cell>
          <cell r="M109">
            <v>128.94999999999999</v>
          </cell>
          <cell r="N109">
            <v>0</v>
          </cell>
          <cell r="O109">
            <v>0</v>
          </cell>
          <cell r="P109">
            <v>162.66</v>
          </cell>
          <cell r="Q109">
            <v>162.66</v>
          </cell>
          <cell r="R109">
            <v>0</v>
          </cell>
        </row>
        <row r="110">
          <cell r="C110" t="str">
            <v>Fixed temperature detector spot type</v>
          </cell>
          <cell r="D110" t="str">
            <v>EAZ700960000</v>
          </cell>
          <cell r="E110" t="str">
            <v>No. 107</v>
          </cell>
          <cell r="F110" t="str">
            <v>Fixed temperature detector</v>
          </cell>
          <cell r="G110" t="str">
            <v>spot type</v>
          </cell>
          <cell r="H110" t="str">
            <v>EA</v>
          </cell>
          <cell r="I110">
            <v>1</v>
          </cell>
          <cell r="J110">
            <v>4.96</v>
          </cell>
          <cell r="K110">
            <v>4.96</v>
          </cell>
          <cell r="L110">
            <v>19.309999999999999</v>
          </cell>
          <cell r="M110">
            <v>19.309999999999999</v>
          </cell>
          <cell r="N110">
            <v>0</v>
          </cell>
          <cell r="O110">
            <v>0</v>
          </cell>
          <cell r="P110">
            <v>24.27</v>
          </cell>
          <cell r="Q110">
            <v>24.27</v>
          </cell>
          <cell r="R110">
            <v>0</v>
          </cell>
        </row>
        <row r="111">
          <cell r="C111" t="str">
            <v>Smoke detector ionisation type</v>
          </cell>
          <cell r="D111" t="str">
            <v>EAZ700970000</v>
          </cell>
          <cell r="E111" t="str">
            <v>No. 108</v>
          </cell>
          <cell r="F111" t="str">
            <v>Smoke detector</v>
          </cell>
          <cell r="G111" t="str">
            <v>ionisation type</v>
          </cell>
          <cell r="H111" t="str">
            <v>EA</v>
          </cell>
          <cell r="I111">
            <v>1</v>
          </cell>
          <cell r="J111">
            <v>26.91</v>
          </cell>
          <cell r="K111">
            <v>26.91</v>
          </cell>
          <cell r="L111">
            <v>19.309999999999999</v>
          </cell>
          <cell r="M111">
            <v>19.309999999999999</v>
          </cell>
          <cell r="N111">
            <v>0</v>
          </cell>
          <cell r="O111">
            <v>0</v>
          </cell>
          <cell r="P111">
            <v>46.22</v>
          </cell>
          <cell r="Q111">
            <v>46.22</v>
          </cell>
          <cell r="R111">
            <v>0</v>
          </cell>
        </row>
        <row r="112">
          <cell r="C112" t="str">
            <v>Fire detector Linear detection, 90도</v>
          </cell>
          <cell r="D112" t="str">
            <v>EAZ700980000</v>
          </cell>
          <cell r="E112" t="str">
            <v>No. 109</v>
          </cell>
          <cell r="F112" t="str">
            <v>Fire detector</v>
          </cell>
          <cell r="G112" t="str">
            <v>Linear detection, 90도</v>
          </cell>
          <cell r="H112" t="str">
            <v>M</v>
          </cell>
          <cell r="I112">
            <v>1</v>
          </cell>
          <cell r="J112">
            <v>10.65</v>
          </cell>
          <cell r="K112">
            <v>10.65</v>
          </cell>
          <cell r="L112">
            <v>3.71</v>
          </cell>
          <cell r="M112">
            <v>3.71</v>
          </cell>
          <cell r="N112">
            <v>0</v>
          </cell>
          <cell r="O112">
            <v>0</v>
          </cell>
          <cell r="P112">
            <v>14.36</v>
          </cell>
          <cell r="Q112">
            <v>14.36</v>
          </cell>
          <cell r="R112">
            <v>0</v>
          </cell>
        </row>
        <row r="113">
          <cell r="C113" t="str">
            <v>Escape lighting(led) wall type(Small) 60 minutes</v>
          </cell>
          <cell r="D113" t="str">
            <v>EAZ700990000</v>
          </cell>
          <cell r="E113" t="str">
            <v>No. 110</v>
          </cell>
          <cell r="F113" t="str">
            <v>Escape lighting(led)</v>
          </cell>
          <cell r="G113" t="str">
            <v>wall type(Small) 60 minutes</v>
          </cell>
          <cell r="H113" t="str">
            <v>EA</v>
          </cell>
          <cell r="I113">
            <v>1</v>
          </cell>
          <cell r="J113">
            <v>88.69</v>
          </cell>
          <cell r="K113">
            <v>88.69</v>
          </cell>
          <cell r="L113">
            <v>29.71</v>
          </cell>
          <cell r="M113">
            <v>29.71</v>
          </cell>
          <cell r="N113">
            <v>0</v>
          </cell>
          <cell r="O113">
            <v>0</v>
          </cell>
          <cell r="P113">
            <v>118.4</v>
          </cell>
          <cell r="Q113">
            <v>118.4</v>
          </cell>
          <cell r="R113">
            <v>0</v>
          </cell>
        </row>
        <row r="114">
          <cell r="C114" t="str">
            <v>Escape lighting(led) wall type(Medium) 60 minutes</v>
          </cell>
          <cell r="D114" t="str">
            <v>EAZ701000000</v>
          </cell>
          <cell r="E114" t="str">
            <v>No. 111</v>
          </cell>
          <cell r="F114" t="str">
            <v>Escape lighting(led)</v>
          </cell>
          <cell r="G114" t="str">
            <v>wall type(Medium) 60 minutes</v>
          </cell>
          <cell r="H114" t="str">
            <v>EA</v>
          </cell>
          <cell r="I114">
            <v>1</v>
          </cell>
          <cell r="J114">
            <v>141.36000000000001</v>
          </cell>
          <cell r="K114">
            <v>141.36000000000001</v>
          </cell>
          <cell r="L114">
            <v>29.71</v>
          </cell>
          <cell r="M114">
            <v>29.71</v>
          </cell>
          <cell r="N114">
            <v>0</v>
          </cell>
          <cell r="O114">
            <v>0</v>
          </cell>
          <cell r="P114">
            <v>171.07000000000002</v>
          </cell>
          <cell r="Q114">
            <v>171.07000000000002</v>
          </cell>
          <cell r="R114">
            <v>0</v>
          </cell>
        </row>
        <row r="115">
          <cell r="C115" t="str">
            <v>Escape lighting(passage, led) 60 minutes</v>
          </cell>
          <cell r="D115" t="str">
            <v>EAZ701010000</v>
          </cell>
          <cell r="E115" t="str">
            <v>No. 112</v>
          </cell>
          <cell r="F115" t="str">
            <v>Escape lighting(passage, led)</v>
          </cell>
          <cell r="G115" t="str">
            <v>60 minutes</v>
          </cell>
          <cell r="H115" t="str">
            <v>EA</v>
          </cell>
          <cell r="I115">
            <v>1</v>
          </cell>
          <cell r="J115">
            <v>88.69</v>
          </cell>
          <cell r="K115">
            <v>88.69</v>
          </cell>
          <cell r="L115">
            <v>29.71</v>
          </cell>
          <cell r="M115">
            <v>29.71</v>
          </cell>
          <cell r="N115">
            <v>0</v>
          </cell>
          <cell r="O115">
            <v>0</v>
          </cell>
          <cell r="P115">
            <v>118.4</v>
          </cell>
          <cell r="Q115">
            <v>118.4</v>
          </cell>
          <cell r="R115">
            <v>0</v>
          </cell>
        </row>
        <row r="116">
          <cell r="C116" t="str">
            <v>Electronic siren DC 24V</v>
          </cell>
          <cell r="D116" t="str">
            <v>EAZ701020000</v>
          </cell>
          <cell r="E116" t="str">
            <v>No. 113</v>
          </cell>
          <cell r="F116" t="str">
            <v>Electronic siren</v>
          </cell>
          <cell r="G116" t="str">
            <v>DC 24V</v>
          </cell>
          <cell r="H116" t="str">
            <v>EA</v>
          </cell>
          <cell r="I116">
            <v>1</v>
          </cell>
          <cell r="J116">
            <v>22.61</v>
          </cell>
          <cell r="K116">
            <v>22.61</v>
          </cell>
          <cell r="L116">
            <v>22.28</v>
          </cell>
          <cell r="M116">
            <v>22.28</v>
          </cell>
          <cell r="N116">
            <v>0</v>
          </cell>
          <cell r="O116">
            <v>0</v>
          </cell>
          <cell r="P116">
            <v>44.89</v>
          </cell>
          <cell r="Q116">
            <v>44.89</v>
          </cell>
          <cell r="R116">
            <v>0</v>
          </cell>
        </row>
        <row r="117">
          <cell r="C117" t="str">
            <v>Fire alarm set in hydrant cabinet</v>
          </cell>
          <cell r="D117" t="str">
            <v>EAZ701030000</v>
          </cell>
          <cell r="E117" t="str">
            <v>No. 114</v>
          </cell>
          <cell r="F117" t="str">
            <v>Fire alarm set</v>
          </cell>
          <cell r="G117" t="str">
            <v>in hydrant cabinet</v>
          </cell>
          <cell r="H117" t="str">
            <v>EA</v>
          </cell>
          <cell r="I117">
            <v>1</v>
          </cell>
          <cell r="J117">
            <v>15.18</v>
          </cell>
          <cell r="K117">
            <v>15.18</v>
          </cell>
          <cell r="L117">
            <v>96.55</v>
          </cell>
          <cell r="M117">
            <v>96.55</v>
          </cell>
          <cell r="N117">
            <v>0</v>
          </cell>
          <cell r="O117">
            <v>0</v>
          </cell>
          <cell r="P117">
            <v>111.72999999999999</v>
          </cell>
          <cell r="Q117">
            <v>111.72999999999999</v>
          </cell>
          <cell r="R117">
            <v>0</v>
          </cell>
        </row>
        <row r="118">
          <cell r="C118" t="str">
            <v>Fire alarm set Stand-alone(SUS)</v>
          </cell>
          <cell r="D118" t="str">
            <v>EAZ701040000</v>
          </cell>
          <cell r="E118" t="str">
            <v>No. 115</v>
          </cell>
          <cell r="F118" t="str">
            <v>Fire alarm set</v>
          </cell>
          <cell r="G118" t="str">
            <v>Stand-alone(SUS)</v>
          </cell>
          <cell r="H118" t="str">
            <v>EA</v>
          </cell>
          <cell r="I118">
            <v>1</v>
          </cell>
          <cell r="J118">
            <v>55.57</v>
          </cell>
          <cell r="K118">
            <v>55.57</v>
          </cell>
          <cell r="L118">
            <v>96.55</v>
          </cell>
          <cell r="M118">
            <v>96.55</v>
          </cell>
          <cell r="N118">
            <v>0</v>
          </cell>
          <cell r="O118">
            <v>0</v>
          </cell>
          <cell r="P118">
            <v>152.12</v>
          </cell>
          <cell r="Q118">
            <v>152.12</v>
          </cell>
          <cell r="R118">
            <v>0</v>
          </cell>
        </row>
        <row r="119">
          <cell r="C119" t="str">
            <v>Sight alarms DC 24V</v>
          </cell>
          <cell r="D119" t="str">
            <v>EAZ701050000</v>
          </cell>
          <cell r="E119" t="str">
            <v>No. 116</v>
          </cell>
          <cell r="F119" t="str">
            <v>Sight alarms</v>
          </cell>
          <cell r="G119" t="str">
            <v>DC 24V</v>
          </cell>
          <cell r="H119" t="str">
            <v>EA</v>
          </cell>
          <cell r="I119">
            <v>1</v>
          </cell>
          <cell r="J119">
            <v>53.57</v>
          </cell>
          <cell r="K119">
            <v>53.57</v>
          </cell>
          <cell r="L119">
            <v>29.71</v>
          </cell>
          <cell r="M119">
            <v>29.71</v>
          </cell>
          <cell r="N119">
            <v>0</v>
          </cell>
          <cell r="O119">
            <v>0</v>
          </cell>
          <cell r="P119">
            <v>83.28</v>
          </cell>
          <cell r="Q119">
            <v>83.28</v>
          </cell>
          <cell r="R119">
            <v>0</v>
          </cell>
        </row>
        <row r="120">
          <cell r="C120" t="str">
            <v>Fire receiving  panel R type, 504 circuit</v>
          </cell>
          <cell r="D120" t="str">
            <v>EAZ701060000</v>
          </cell>
          <cell r="E120" t="str">
            <v>No. 117</v>
          </cell>
          <cell r="F120" t="str">
            <v>Fire receiving  panel</v>
          </cell>
          <cell r="G120" t="str">
            <v>R type, 504 circuit</v>
          </cell>
          <cell r="H120" t="str">
            <v>대</v>
          </cell>
          <cell r="I120">
            <v>1</v>
          </cell>
          <cell r="J120">
            <v>6121.44</v>
          </cell>
          <cell r="K120">
            <v>6121.44</v>
          </cell>
          <cell r="L120">
            <v>6506.49</v>
          </cell>
          <cell r="M120">
            <v>6506.49</v>
          </cell>
          <cell r="N120">
            <v>0</v>
          </cell>
          <cell r="O120">
            <v>0</v>
          </cell>
          <cell r="P120">
            <v>12627.93</v>
          </cell>
          <cell r="Q120">
            <v>12627.93</v>
          </cell>
          <cell r="R120">
            <v>0</v>
          </cell>
        </row>
        <row r="121">
          <cell r="C121" t="str">
            <v>Halon receiving  panel 3 circuit</v>
          </cell>
          <cell r="D121" t="str">
            <v>EAZ701070000</v>
          </cell>
          <cell r="E121" t="str">
            <v>No. 118</v>
          </cell>
          <cell r="F121" t="str">
            <v>Halon receiving  panel</v>
          </cell>
          <cell r="G121" t="str">
            <v>3 circuit</v>
          </cell>
          <cell r="H121" t="str">
            <v>대</v>
          </cell>
          <cell r="I121">
            <v>1</v>
          </cell>
          <cell r="J121">
            <v>399.48</v>
          </cell>
          <cell r="K121">
            <v>399.48</v>
          </cell>
          <cell r="L121">
            <v>1024.99</v>
          </cell>
          <cell r="M121">
            <v>1024.99</v>
          </cell>
          <cell r="N121">
            <v>0</v>
          </cell>
          <cell r="O121">
            <v>0</v>
          </cell>
          <cell r="P121">
            <v>1424.47</v>
          </cell>
          <cell r="Q121">
            <v>1424.47</v>
          </cell>
          <cell r="R121">
            <v>0</v>
          </cell>
        </row>
        <row r="122">
          <cell r="C122" t="str">
            <v>Halon emissions indicator DC 24V</v>
          </cell>
          <cell r="D122" t="str">
            <v>EAZ701080000</v>
          </cell>
          <cell r="E122" t="str">
            <v>No. 119</v>
          </cell>
          <cell r="F122" t="str">
            <v>Halon emissions indicator</v>
          </cell>
          <cell r="G122" t="str">
            <v>DC 24V</v>
          </cell>
          <cell r="H122" t="str">
            <v>EA</v>
          </cell>
          <cell r="I122">
            <v>1</v>
          </cell>
          <cell r="J122">
            <v>27.23</v>
          </cell>
          <cell r="K122">
            <v>27.23</v>
          </cell>
          <cell r="L122">
            <v>29.71</v>
          </cell>
          <cell r="M122">
            <v>29.71</v>
          </cell>
          <cell r="N122">
            <v>0</v>
          </cell>
          <cell r="O122">
            <v>0</v>
          </cell>
          <cell r="P122">
            <v>56.94</v>
          </cell>
          <cell r="Q122">
            <v>56.94</v>
          </cell>
          <cell r="R122">
            <v>0</v>
          </cell>
        </row>
        <row r="123">
          <cell r="C123" t="str">
            <v>Halon manual operation DC 24V</v>
          </cell>
          <cell r="D123" t="str">
            <v>EAZ701090000</v>
          </cell>
          <cell r="E123" t="str">
            <v>No. 120</v>
          </cell>
          <cell r="F123" t="str">
            <v>Halon manual operation</v>
          </cell>
          <cell r="G123" t="str">
            <v>DC 24V</v>
          </cell>
          <cell r="H123" t="str">
            <v>EA</v>
          </cell>
          <cell r="I123">
            <v>1</v>
          </cell>
          <cell r="J123">
            <v>32.33</v>
          </cell>
          <cell r="K123">
            <v>32.33</v>
          </cell>
          <cell r="L123">
            <v>53.47</v>
          </cell>
          <cell r="M123">
            <v>53.47</v>
          </cell>
          <cell r="N123">
            <v>0</v>
          </cell>
          <cell r="O123">
            <v>0</v>
          </cell>
          <cell r="P123">
            <v>85.8</v>
          </cell>
          <cell r="Q123">
            <v>85.8</v>
          </cell>
          <cell r="R123">
            <v>0</v>
          </cell>
        </row>
        <row r="124">
          <cell r="C124" t="str">
            <v>Fire alarm repeater 2/2 Monitoring / control</v>
          </cell>
          <cell r="D124" t="str">
            <v>EAZ701100000</v>
          </cell>
          <cell r="E124" t="str">
            <v>No. 121</v>
          </cell>
          <cell r="F124" t="str">
            <v>Fire alarm repeater</v>
          </cell>
          <cell r="G124" t="str">
            <v>2/2 Monitoring / control</v>
          </cell>
          <cell r="H124" t="str">
            <v>대</v>
          </cell>
          <cell r="I124">
            <v>1</v>
          </cell>
          <cell r="J124">
            <v>133.02000000000001</v>
          </cell>
          <cell r="K124">
            <v>133.02000000000001</v>
          </cell>
          <cell r="L124">
            <v>44.56</v>
          </cell>
          <cell r="M124">
            <v>44.56</v>
          </cell>
          <cell r="N124">
            <v>0</v>
          </cell>
          <cell r="O124">
            <v>0</v>
          </cell>
          <cell r="P124">
            <v>177.58</v>
          </cell>
          <cell r="Q124">
            <v>177.58</v>
          </cell>
          <cell r="R124">
            <v>0</v>
          </cell>
        </row>
        <row r="125">
          <cell r="C125" t="str">
            <v>Power supply for repeater DC 24V</v>
          </cell>
          <cell r="D125" t="str">
            <v>EAZ701110000</v>
          </cell>
          <cell r="E125" t="str">
            <v>No. 122</v>
          </cell>
          <cell r="F125" t="str">
            <v>Power supply for repeater</v>
          </cell>
          <cell r="G125" t="str">
            <v>DC 24V</v>
          </cell>
          <cell r="H125" t="str">
            <v>대</v>
          </cell>
          <cell r="I125">
            <v>1</v>
          </cell>
          <cell r="J125">
            <v>440.31</v>
          </cell>
          <cell r="K125">
            <v>440.31</v>
          </cell>
          <cell r="L125">
            <v>44.56</v>
          </cell>
          <cell r="M125">
            <v>44.56</v>
          </cell>
          <cell r="N125">
            <v>0</v>
          </cell>
          <cell r="O125">
            <v>0</v>
          </cell>
          <cell r="P125">
            <v>484.87</v>
          </cell>
          <cell r="Q125">
            <v>484.87</v>
          </cell>
          <cell r="R125">
            <v>0</v>
          </cell>
        </row>
        <row r="126">
          <cell r="C126" t="str">
            <v>Repeater box repeater x 1</v>
          </cell>
          <cell r="D126" t="str">
            <v>EAZ701120000</v>
          </cell>
          <cell r="E126" t="str">
            <v>No. 123</v>
          </cell>
          <cell r="F126" t="str">
            <v>Repeater box</v>
          </cell>
          <cell r="G126" t="str">
            <v>repeater x 1</v>
          </cell>
          <cell r="H126" t="str">
            <v>EA</v>
          </cell>
          <cell r="I126">
            <v>1</v>
          </cell>
          <cell r="J126">
            <v>14.5</v>
          </cell>
          <cell r="K126">
            <v>14.5</v>
          </cell>
          <cell r="L126">
            <v>44.56</v>
          </cell>
          <cell r="M126">
            <v>44.56</v>
          </cell>
          <cell r="N126">
            <v>0</v>
          </cell>
          <cell r="O126">
            <v>0</v>
          </cell>
          <cell r="P126">
            <v>59.06</v>
          </cell>
          <cell r="Q126">
            <v>59.06</v>
          </cell>
          <cell r="R126">
            <v>0</v>
          </cell>
        </row>
        <row r="127">
          <cell r="C127" t="str">
            <v>Grounding rod 14Φ×1000mm</v>
          </cell>
          <cell r="D127" t="str">
            <v>EAZ701150000</v>
          </cell>
          <cell r="E127" t="str">
            <v>No. 124</v>
          </cell>
          <cell r="F127" t="str">
            <v>Grounding rod</v>
          </cell>
          <cell r="G127" t="str">
            <v>14Φ×1000mm</v>
          </cell>
          <cell r="H127" t="str">
            <v>EA</v>
          </cell>
          <cell r="I127">
            <v>1</v>
          </cell>
          <cell r="J127">
            <v>4.0199999999999996</v>
          </cell>
          <cell r="K127">
            <v>4.0199999999999996</v>
          </cell>
          <cell r="L127">
            <v>22.96</v>
          </cell>
          <cell r="M127">
            <v>22.96</v>
          </cell>
          <cell r="N127">
            <v>0</v>
          </cell>
          <cell r="O127">
            <v>0</v>
          </cell>
          <cell r="P127">
            <v>26.98</v>
          </cell>
          <cell r="Q127">
            <v>26.98</v>
          </cell>
          <cell r="R127">
            <v>0</v>
          </cell>
        </row>
        <row r="128">
          <cell r="C128" t="str">
            <v>Grounding rod 16Φ×1800mm</v>
          </cell>
          <cell r="D128" t="str">
            <v>EAZ701160000</v>
          </cell>
          <cell r="E128" t="str">
            <v>No. 125</v>
          </cell>
          <cell r="F128" t="str">
            <v>Grounding rod</v>
          </cell>
          <cell r="G128" t="str">
            <v>16Φ×1800mm</v>
          </cell>
          <cell r="H128" t="str">
            <v>EA</v>
          </cell>
          <cell r="I128">
            <v>1</v>
          </cell>
          <cell r="J128">
            <v>5.07</v>
          </cell>
          <cell r="K128">
            <v>5.07</v>
          </cell>
          <cell r="L128">
            <v>22.96</v>
          </cell>
          <cell r="M128">
            <v>22.96</v>
          </cell>
          <cell r="N128">
            <v>0</v>
          </cell>
          <cell r="O128">
            <v>0</v>
          </cell>
          <cell r="P128">
            <v>28.03</v>
          </cell>
          <cell r="Q128">
            <v>28.03</v>
          </cell>
          <cell r="R128">
            <v>0</v>
          </cell>
        </row>
        <row r="129">
          <cell r="C129" t="str">
            <v>Ground connector 25㎟</v>
          </cell>
          <cell r="D129" t="str">
            <v>EAZ701170000</v>
          </cell>
          <cell r="E129" t="str">
            <v>No. 126</v>
          </cell>
          <cell r="F129" t="str">
            <v>Ground connector</v>
          </cell>
          <cell r="G129" t="str">
            <v>25㎟</v>
          </cell>
          <cell r="H129" t="str">
            <v>EA</v>
          </cell>
          <cell r="I129">
            <v>1</v>
          </cell>
          <cell r="J129">
            <v>1.7</v>
          </cell>
          <cell r="K129">
            <v>1.7</v>
          </cell>
          <cell r="L129">
            <v>4.01</v>
          </cell>
          <cell r="M129">
            <v>4.01</v>
          </cell>
          <cell r="N129">
            <v>0</v>
          </cell>
          <cell r="O129">
            <v>0</v>
          </cell>
          <cell r="P129">
            <v>5.71</v>
          </cell>
          <cell r="Q129">
            <v>5.71</v>
          </cell>
          <cell r="R129">
            <v>0</v>
          </cell>
        </row>
        <row r="130">
          <cell r="C130" t="str">
            <v>Ground wire sleeve 60-60. 38㎟</v>
          </cell>
          <cell r="D130" t="str">
            <v>EAZ701180000</v>
          </cell>
          <cell r="E130" t="str">
            <v>No. 127</v>
          </cell>
          <cell r="F130" t="str">
            <v>Ground wire sleeve</v>
          </cell>
          <cell r="G130" t="str">
            <v>60-60. 38㎟</v>
          </cell>
          <cell r="H130" t="str">
            <v>EA</v>
          </cell>
          <cell r="I130">
            <v>1</v>
          </cell>
          <cell r="J130">
            <v>3.71</v>
          </cell>
          <cell r="K130">
            <v>3.71</v>
          </cell>
          <cell r="L130">
            <v>14.4</v>
          </cell>
          <cell r="M130">
            <v>14.4</v>
          </cell>
          <cell r="N130">
            <v>0</v>
          </cell>
          <cell r="O130">
            <v>0</v>
          </cell>
          <cell r="P130">
            <v>18.11</v>
          </cell>
          <cell r="Q130">
            <v>18.11</v>
          </cell>
          <cell r="R130">
            <v>0</v>
          </cell>
        </row>
        <row r="131">
          <cell r="C131" t="str">
            <v>Ground wire sleeve 100-60. 100㎟</v>
          </cell>
          <cell r="D131" t="str">
            <v>EAZ701190000</v>
          </cell>
          <cell r="E131" t="str">
            <v>No. 128</v>
          </cell>
          <cell r="F131" t="str">
            <v>Ground wire sleeve</v>
          </cell>
          <cell r="G131" t="str">
            <v>100-60. 100㎟</v>
          </cell>
          <cell r="H131" t="str">
            <v>EA</v>
          </cell>
          <cell r="I131">
            <v>1</v>
          </cell>
          <cell r="J131">
            <v>4.6100000000000003</v>
          </cell>
          <cell r="K131">
            <v>4.6100000000000003</v>
          </cell>
          <cell r="L131">
            <v>14.4</v>
          </cell>
          <cell r="M131">
            <v>14.4</v>
          </cell>
          <cell r="N131">
            <v>0</v>
          </cell>
          <cell r="O131">
            <v>0</v>
          </cell>
          <cell r="P131">
            <v>19.010000000000002</v>
          </cell>
          <cell r="Q131">
            <v>19.010000000000002</v>
          </cell>
          <cell r="R131">
            <v>0</v>
          </cell>
        </row>
        <row r="132">
          <cell r="C132" t="str">
            <v>Circuit breakers Standard type, 2P 50AF 20AT</v>
          </cell>
          <cell r="D132" t="str">
            <v>EAZ701200000</v>
          </cell>
          <cell r="E132" t="str">
            <v>No. 129</v>
          </cell>
          <cell r="F132" t="str">
            <v>Circuit breakers</v>
          </cell>
          <cell r="G132" t="str">
            <v>Standard type, 2P 50AF 20AT</v>
          </cell>
          <cell r="H132" t="str">
            <v>EA</v>
          </cell>
          <cell r="I132">
            <v>1</v>
          </cell>
          <cell r="J132">
            <v>29.43</v>
          </cell>
          <cell r="K132">
            <v>29.43</v>
          </cell>
          <cell r="L132">
            <v>27.03</v>
          </cell>
          <cell r="M132">
            <v>27.03</v>
          </cell>
          <cell r="N132">
            <v>0</v>
          </cell>
          <cell r="O132">
            <v>0</v>
          </cell>
          <cell r="P132">
            <v>56.46</v>
          </cell>
          <cell r="Q132">
            <v>56.46</v>
          </cell>
          <cell r="R132">
            <v>0</v>
          </cell>
        </row>
        <row r="133">
          <cell r="C133" t="str">
            <v>Circuit breakers Standard type, 4P 600V 50AF</v>
          </cell>
          <cell r="D133" t="str">
            <v>EAZ701210000</v>
          </cell>
          <cell r="E133" t="str">
            <v>No. 130</v>
          </cell>
          <cell r="F133" t="str">
            <v>Circuit breakers</v>
          </cell>
          <cell r="G133" t="str">
            <v>Standard type, 4P 600V 50AF</v>
          </cell>
          <cell r="H133" t="str">
            <v>대</v>
          </cell>
          <cell r="I133">
            <v>1</v>
          </cell>
          <cell r="J133">
            <v>54.18</v>
          </cell>
          <cell r="K133">
            <v>54.18</v>
          </cell>
          <cell r="L133">
            <v>50.2</v>
          </cell>
          <cell r="M133">
            <v>50.2</v>
          </cell>
          <cell r="N133">
            <v>0</v>
          </cell>
          <cell r="O133">
            <v>0</v>
          </cell>
          <cell r="P133">
            <v>104.38</v>
          </cell>
          <cell r="Q133">
            <v>104.38</v>
          </cell>
          <cell r="R133">
            <v>0</v>
          </cell>
        </row>
        <row r="134">
          <cell r="C134" t="str">
            <v>Push button   pbl S/25mm 2a2b</v>
          </cell>
          <cell r="D134" t="str">
            <v>EAZ701220000</v>
          </cell>
          <cell r="E134" t="str">
            <v>No. 131</v>
          </cell>
          <cell r="F134" t="str">
            <v>Push button   pbl</v>
          </cell>
          <cell r="G134" t="str">
            <v>S/25mm 2a2b</v>
          </cell>
          <cell r="H134" t="str">
            <v>EA</v>
          </cell>
          <cell r="I134">
            <v>1</v>
          </cell>
          <cell r="J134">
            <v>2.98</v>
          </cell>
          <cell r="K134">
            <v>2.98</v>
          </cell>
          <cell r="L134">
            <v>35.31</v>
          </cell>
          <cell r="M134">
            <v>35.31</v>
          </cell>
          <cell r="N134">
            <v>0</v>
          </cell>
          <cell r="O134">
            <v>0</v>
          </cell>
          <cell r="P134">
            <v>38.29</v>
          </cell>
          <cell r="Q134">
            <v>38.29</v>
          </cell>
          <cell r="R134">
            <v>0</v>
          </cell>
        </row>
        <row r="135">
          <cell r="C135" t="str">
            <v>Warning tape 200 x 250</v>
          </cell>
          <cell r="D135" t="str">
            <v>EAZ701230000</v>
          </cell>
          <cell r="E135" t="str">
            <v>No. 132</v>
          </cell>
          <cell r="F135" t="str">
            <v>Warning tape</v>
          </cell>
          <cell r="G135" t="str">
            <v>200 x 250</v>
          </cell>
          <cell r="H135" t="str">
            <v>m</v>
          </cell>
          <cell r="I135">
            <v>1</v>
          </cell>
          <cell r="J135">
            <v>0.15</v>
          </cell>
          <cell r="K135">
            <v>0.15</v>
          </cell>
          <cell r="L135">
            <v>0.16</v>
          </cell>
          <cell r="M135">
            <v>0.16</v>
          </cell>
          <cell r="N135">
            <v>0</v>
          </cell>
          <cell r="O135">
            <v>0</v>
          </cell>
          <cell r="P135">
            <v>0.31</v>
          </cell>
          <cell r="Q135">
            <v>0.31</v>
          </cell>
          <cell r="R135">
            <v>0</v>
          </cell>
        </row>
        <row r="136">
          <cell r="C136" t="str">
            <v>Terminal lug 1 HOLE 16㎟(copper)</v>
          </cell>
          <cell r="D136" t="str">
            <v>EAZ701270000</v>
          </cell>
          <cell r="E136" t="str">
            <v>No. 133</v>
          </cell>
          <cell r="F136" t="str">
            <v>Terminal lug</v>
          </cell>
          <cell r="G136" t="str">
            <v>1 HOLE 16㎟(copper)</v>
          </cell>
          <cell r="H136" t="str">
            <v>EA</v>
          </cell>
          <cell r="I136">
            <v>1</v>
          </cell>
          <cell r="J136">
            <v>0.85</v>
          </cell>
          <cell r="K136">
            <v>0.85</v>
          </cell>
          <cell r="L136">
            <v>17.05</v>
          </cell>
          <cell r="M136">
            <v>17.05</v>
          </cell>
          <cell r="N136">
            <v>0</v>
          </cell>
          <cell r="O136">
            <v>0</v>
          </cell>
          <cell r="P136">
            <v>17.900000000000002</v>
          </cell>
          <cell r="Q136">
            <v>17.900000000000002</v>
          </cell>
          <cell r="R136">
            <v>0</v>
          </cell>
        </row>
        <row r="137">
          <cell r="C137" t="str">
            <v>Terminal lug 1 HOLE 25㎟(copper)</v>
          </cell>
          <cell r="D137" t="str">
            <v>EAZ701280000</v>
          </cell>
          <cell r="E137" t="str">
            <v>No. 134</v>
          </cell>
          <cell r="F137" t="str">
            <v>Terminal lug</v>
          </cell>
          <cell r="G137" t="str">
            <v>1 HOLE 25㎟(copper)</v>
          </cell>
          <cell r="H137" t="str">
            <v>EA</v>
          </cell>
          <cell r="I137">
            <v>1</v>
          </cell>
          <cell r="J137">
            <v>1.01</v>
          </cell>
          <cell r="K137">
            <v>1.01</v>
          </cell>
          <cell r="L137">
            <v>20.84</v>
          </cell>
          <cell r="M137">
            <v>20.84</v>
          </cell>
          <cell r="N137">
            <v>0</v>
          </cell>
          <cell r="O137">
            <v>0</v>
          </cell>
          <cell r="P137">
            <v>21.85</v>
          </cell>
          <cell r="Q137">
            <v>21.85</v>
          </cell>
          <cell r="R137">
            <v>0</v>
          </cell>
        </row>
        <row r="138">
          <cell r="C138" t="str">
            <v>Terminal lug 1 HOLE 50㎟(copper)</v>
          </cell>
          <cell r="D138" t="str">
            <v>EAZ701290000</v>
          </cell>
          <cell r="E138" t="str">
            <v>No. 135</v>
          </cell>
          <cell r="F138" t="str">
            <v>Terminal lug</v>
          </cell>
          <cell r="G138" t="str">
            <v>1 HOLE 50㎟(copper)</v>
          </cell>
          <cell r="H138" t="str">
            <v>EA</v>
          </cell>
          <cell r="I138">
            <v>1</v>
          </cell>
          <cell r="J138">
            <v>1.5</v>
          </cell>
          <cell r="K138">
            <v>1.5</v>
          </cell>
          <cell r="L138">
            <v>25.26</v>
          </cell>
          <cell r="M138">
            <v>25.26</v>
          </cell>
          <cell r="N138">
            <v>0</v>
          </cell>
          <cell r="O138">
            <v>0</v>
          </cell>
          <cell r="P138">
            <v>26.76</v>
          </cell>
          <cell r="Q138">
            <v>26.76</v>
          </cell>
          <cell r="R138">
            <v>0</v>
          </cell>
        </row>
        <row r="139">
          <cell r="C139" t="str">
            <v>Terminal lug 1 HOLE 70㎟(copper)</v>
          </cell>
          <cell r="D139" t="str">
            <v>EAZ701300000</v>
          </cell>
          <cell r="E139" t="str">
            <v>No. 136</v>
          </cell>
          <cell r="F139" t="str">
            <v>Terminal lug</v>
          </cell>
          <cell r="G139" t="str">
            <v>1 HOLE 70㎟(copper)</v>
          </cell>
          <cell r="H139" t="str">
            <v>EA</v>
          </cell>
          <cell r="I139">
            <v>1</v>
          </cell>
          <cell r="J139">
            <v>1.92</v>
          </cell>
          <cell r="K139">
            <v>1.92</v>
          </cell>
          <cell r="L139">
            <v>29.69</v>
          </cell>
          <cell r="M139">
            <v>29.69</v>
          </cell>
          <cell r="N139">
            <v>0</v>
          </cell>
          <cell r="O139">
            <v>0</v>
          </cell>
          <cell r="P139">
            <v>31.61</v>
          </cell>
          <cell r="Q139">
            <v>31.61</v>
          </cell>
          <cell r="R139">
            <v>0</v>
          </cell>
        </row>
        <row r="140">
          <cell r="C140" t="str">
            <v>Terminal lug 1 HOLE 95㎟(copper)</v>
          </cell>
          <cell r="D140" t="str">
            <v>EAZ701310000</v>
          </cell>
          <cell r="E140" t="str">
            <v>No. 137</v>
          </cell>
          <cell r="F140" t="str">
            <v>Terminal lug</v>
          </cell>
          <cell r="G140" t="str">
            <v>1 HOLE 95㎟(copper)</v>
          </cell>
          <cell r="H140" t="str">
            <v>EA</v>
          </cell>
          <cell r="I140">
            <v>1</v>
          </cell>
          <cell r="J140">
            <v>2.27</v>
          </cell>
          <cell r="K140">
            <v>2.27</v>
          </cell>
          <cell r="L140">
            <v>26.32</v>
          </cell>
          <cell r="M140">
            <v>26.32</v>
          </cell>
          <cell r="N140">
            <v>0</v>
          </cell>
          <cell r="O140">
            <v>0</v>
          </cell>
          <cell r="P140">
            <v>28.59</v>
          </cell>
          <cell r="Q140">
            <v>28.59</v>
          </cell>
          <cell r="R140">
            <v>0</v>
          </cell>
        </row>
        <row r="141">
          <cell r="C141" t="str">
            <v>Terminal lug 2 HOLE 16㎟(copper)</v>
          </cell>
          <cell r="D141" t="str">
            <v>EAZ701320000</v>
          </cell>
          <cell r="E141" t="str">
            <v>No. 138</v>
          </cell>
          <cell r="F141" t="str">
            <v>Terminal lug</v>
          </cell>
          <cell r="G141" t="str">
            <v>2 HOLE 16㎟(copper)</v>
          </cell>
          <cell r="H141" t="str">
            <v>EA</v>
          </cell>
          <cell r="I141">
            <v>1</v>
          </cell>
          <cell r="J141">
            <v>0.76</v>
          </cell>
          <cell r="K141">
            <v>0.76</v>
          </cell>
          <cell r="L141">
            <v>14.21</v>
          </cell>
          <cell r="M141">
            <v>14.21</v>
          </cell>
          <cell r="N141">
            <v>0</v>
          </cell>
          <cell r="O141">
            <v>0</v>
          </cell>
          <cell r="P141">
            <v>14.97</v>
          </cell>
          <cell r="Q141">
            <v>14.97</v>
          </cell>
          <cell r="R141">
            <v>0</v>
          </cell>
        </row>
        <row r="142">
          <cell r="C142" t="str">
            <v>Terminal lug 2 HOLE 25㎟(copper)</v>
          </cell>
          <cell r="D142" t="str">
            <v>EAZ701330000</v>
          </cell>
          <cell r="E142" t="str">
            <v>No. 139</v>
          </cell>
          <cell r="F142" t="str">
            <v>Terminal lug</v>
          </cell>
          <cell r="G142" t="str">
            <v>2 HOLE 25㎟(copper)</v>
          </cell>
          <cell r="H142" t="str">
            <v>EA</v>
          </cell>
          <cell r="I142">
            <v>1</v>
          </cell>
          <cell r="J142">
            <v>1.24</v>
          </cell>
          <cell r="K142">
            <v>1.24</v>
          </cell>
          <cell r="L142">
            <v>17.37</v>
          </cell>
          <cell r="M142">
            <v>17.37</v>
          </cell>
          <cell r="N142">
            <v>0</v>
          </cell>
          <cell r="O142">
            <v>0</v>
          </cell>
          <cell r="P142">
            <v>18.61</v>
          </cell>
          <cell r="Q142">
            <v>18.61</v>
          </cell>
          <cell r="R142">
            <v>0</v>
          </cell>
        </row>
        <row r="143">
          <cell r="C143" t="str">
            <v>Terminal lug 2 HOLE 35㎟(copper)</v>
          </cell>
          <cell r="D143" t="str">
            <v>EAZ701340000</v>
          </cell>
          <cell r="E143" t="str">
            <v>No. 140</v>
          </cell>
          <cell r="F143" t="str">
            <v>Terminal lug</v>
          </cell>
          <cell r="G143" t="str">
            <v>2 HOLE 35㎟(copper)</v>
          </cell>
          <cell r="H143" t="str">
            <v>EA</v>
          </cell>
          <cell r="I143">
            <v>1</v>
          </cell>
          <cell r="J143">
            <v>1.54</v>
          </cell>
          <cell r="K143">
            <v>1.54</v>
          </cell>
          <cell r="L143">
            <v>22.74</v>
          </cell>
          <cell r="M143">
            <v>22.74</v>
          </cell>
          <cell r="N143">
            <v>0</v>
          </cell>
          <cell r="O143">
            <v>0</v>
          </cell>
          <cell r="P143">
            <v>24.279999999999998</v>
          </cell>
          <cell r="Q143">
            <v>24.279999999999998</v>
          </cell>
          <cell r="R143">
            <v>0</v>
          </cell>
        </row>
        <row r="144">
          <cell r="C144" t="str">
            <v>Terminal lug 2 HOLE 50㎟(copper)</v>
          </cell>
          <cell r="D144" t="str">
            <v>EAZ701350000</v>
          </cell>
          <cell r="E144" t="str">
            <v>No. 141</v>
          </cell>
          <cell r="F144" t="str">
            <v>Terminal lug</v>
          </cell>
          <cell r="G144" t="str">
            <v>2 HOLE 50㎟(copper)</v>
          </cell>
          <cell r="H144" t="str">
            <v>EA</v>
          </cell>
          <cell r="I144">
            <v>1</v>
          </cell>
          <cell r="J144">
            <v>1.82</v>
          </cell>
          <cell r="K144">
            <v>1.82</v>
          </cell>
          <cell r="L144">
            <v>21.05</v>
          </cell>
          <cell r="M144">
            <v>21.05</v>
          </cell>
          <cell r="N144">
            <v>0</v>
          </cell>
          <cell r="O144">
            <v>0</v>
          </cell>
          <cell r="P144">
            <v>22.87</v>
          </cell>
          <cell r="Q144">
            <v>22.87</v>
          </cell>
          <cell r="R144">
            <v>0</v>
          </cell>
        </row>
        <row r="145">
          <cell r="C145" t="str">
            <v>Terminal lug 2 HOLE 70㎟(copper)</v>
          </cell>
          <cell r="D145" t="str">
            <v>EAZ701360000</v>
          </cell>
          <cell r="E145" t="str">
            <v>No. 142</v>
          </cell>
          <cell r="F145" t="str">
            <v>Terminal lug</v>
          </cell>
          <cell r="G145" t="str">
            <v>2 HOLE 70㎟(copper)</v>
          </cell>
          <cell r="H145" t="str">
            <v>EA</v>
          </cell>
          <cell r="I145">
            <v>1</v>
          </cell>
          <cell r="J145">
            <v>2.33</v>
          </cell>
          <cell r="K145">
            <v>2.33</v>
          </cell>
          <cell r="L145">
            <v>24.74</v>
          </cell>
          <cell r="M145">
            <v>24.74</v>
          </cell>
          <cell r="N145">
            <v>0</v>
          </cell>
          <cell r="O145">
            <v>0</v>
          </cell>
          <cell r="P145">
            <v>27.07</v>
          </cell>
          <cell r="Q145">
            <v>27.07</v>
          </cell>
          <cell r="R145">
            <v>0</v>
          </cell>
        </row>
        <row r="146">
          <cell r="C146" t="str">
            <v>Terminal lug 2 HOLE 95㎟(copper)</v>
          </cell>
          <cell r="D146" t="str">
            <v>EAZ701370000</v>
          </cell>
          <cell r="E146" t="str">
            <v>No. 143</v>
          </cell>
          <cell r="F146" t="str">
            <v>Terminal lug</v>
          </cell>
          <cell r="G146" t="str">
            <v>2 HOLE 95㎟(copper)</v>
          </cell>
          <cell r="H146" t="str">
            <v>EA</v>
          </cell>
          <cell r="I146">
            <v>1</v>
          </cell>
          <cell r="J146">
            <v>2.96</v>
          </cell>
          <cell r="K146">
            <v>2.96</v>
          </cell>
          <cell r="L146">
            <v>31.58</v>
          </cell>
          <cell r="M146">
            <v>31.58</v>
          </cell>
          <cell r="N146">
            <v>0</v>
          </cell>
          <cell r="O146">
            <v>0</v>
          </cell>
          <cell r="P146">
            <v>34.54</v>
          </cell>
          <cell r="Q146">
            <v>34.54</v>
          </cell>
          <cell r="R146">
            <v>0</v>
          </cell>
        </row>
        <row r="147">
          <cell r="C147" t="str">
            <v>Terminal lug 2 HOLE 120㎟(copper)</v>
          </cell>
          <cell r="D147" t="str">
            <v>EAZ701380000</v>
          </cell>
          <cell r="E147" t="str">
            <v>No. 144</v>
          </cell>
          <cell r="F147" t="str">
            <v>Terminal lug</v>
          </cell>
          <cell r="G147" t="str">
            <v>2 HOLE 120㎟(copper)</v>
          </cell>
          <cell r="H147" t="str">
            <v>EA</v>
          </cell>
          <cell r="I147">
            <v>1</v>
          </cell>
          <cell r="J147">
            <v>3.45</v>
          </cell>
          <cell r="K147">
            <v>3.45</v>
          </cell>
          <cell r="L147">
            <v>30</v>
          </cell>
          <cell r="M147">
            <v>30</v>
          </cell>
          <cell r="N147">
            <v>0</v>
          </cell>
          <cell r="O147">
            <v>0</v>
          </cell>
          <cell r="P147">
            <v>33.450000000000003</v>
          </cell>
          <cell r="Q147">
            <v>33.450000000000003</v>
          </cell>
          <cell r="R147">
            <v>0</v>
          </cell>
        </row>
        <row r="148">
          <cell r="C148" t="str">
            <v>Terminal lug 2 HOLE 240㎟(copper)</v>
          </cell>
          <cell r="D148" t="str">
            <v>EAZ701390000</v>
          </cell>
          <cell r="E148" t="str">
            <v>No. 145</v>
          </cell>
          <cell r="F148" t="str">
            <v>Terminal lug</v>
          </cell>
          <cell r="G148" t="str">
            <v>2 HOLE 240㎟(copper)</v>
          </cell>
          <cell r="H148" t="str">
            <v>EA</v>
          </cell>
          <cell r="I148">
            <v>1</v>
          </cell>
          <cell r="J148">
            <v>6.38</v>
          </cell>
          <cell r="K148">
            <v>6.38</v>
          </cell>
          <cell r="L148">
            <v>40.53</v>
          </cell>
          <cell r="M148">
            <v>40.53</v>
          </cell>
          <cell r="N148">
            <v>0</v>
          </cell>
          <cell r="O148">
            <v>0</v>
          </cell>
          <cell r="P148">
            <v>46.910000000000004</v>
          </cell>
          <cell r="Q148">
            <v>46.910000000000004</v>
          </cell>
          <cell r="R148">
            <v>0</v>
          </cell>
        </row>
        <row r="149">
          <cell r="C149" t="str">
            <v>Terminal lug 2 HOLE 300㎟(copper)</v>
          </cell>
          <cell r="D149" t="str">
            <v>EAZ701400000</v>
          </cell>
          <cell r="E149" t="str">
            <v>No. 146</v>
          </cell>
          <cell r="F149" t="str">
            <v>Terminal lug</v>
          </cell>
          <cell r="G149" t="str">
            <v>2 HOLE 300㎟(copper)</v>
          </cell>
          <cell r="H149" t="str">
            <v>EA</v>
          </cell>
          <cell r="I149">
            <v>1</v>
          </cell>
          <cell r="J149">
            <v>10.11</v>
          </cell>
          <cell r="K149">
            <v>10.11</v>
          </cell>
          <cell r="L149">
            <v>53.06</v>
          </cell>
          <cell r="M149">
            <v>53.06</v>
          </cell>
          <cell r="N149">
            <v>0</v>
          </cell>
          <cell r="O149">
            <v>0</v>
          </cell>
          <cell r="P149">
            <v>63.17</v>
          </cell>
          <cell r="Q149">
            <v>63.17</v>
          </cell>
          <cell r="R149">
            <v>0</v>
          </cell>
        </row>
        <row r="150">
          <cell r="C150" t="str">
            <v>Set anchor bolt 1/2"*100L(STS)</v>
          </cell>
          <cell r="D150" t="str">
            <v>EAZ701440000</v>
          </cell>
          <cell r="E150" t="str">
            <v>No. 147</v>
          </cell>
          <cell r="F150" t="str">
            <v>Set anchor bolt</v>
          </cell>
          <cell r="G150" t="str">
            <v>1/2"*100L(STS)</v>
          </cell>
          <cell r="H150" t="str">
            <v>EA</v>
          </cell>
          <cell r="I150">
            <v>1</v>
          </cell>
          <cell r="J150">
            <v>1.26</v>
          </cell>
          <cell r="K150">
            <v>1.26</v>
          </cell>
          <cell r="L150">
            <v>5.34</v>
          </cell>
          <cell r="M150">
            <v>5.34</v>
          </cell>
          <cell r="N150">
            <v>0</v>
          </cell>
          <cell r="O150">
            <v>0</v>
          </cell>
          <cell r="P150">
            <v>6.6</v>
          </cell>
          <cell r="Q150">
            <v>6.6</v>
          </cell>
          <cell r="R150">
            <v>0</v>
          </cell>
        </row>
        <row r="151">
          <cell r="C151" t="str">
            <v>Set anchor bolt 3/8"*70L(STS)</v>
          </cell>
          <cell r="D151" t="str">
            <v>EAZ701450000</v>
          </cell>
          <cell r="E151" t="str">
            <v>No. 148</v>
          </cell>
          <cell r="F151" t="str">
            <v>Set anchor bolt</v>
          </cell>
          <cell r="G151" t="str">
            <v>3/8"*70L(STS)</v>
          </cell>
          <cell r="H151" t="str">
            <v>EA</v>
          </cell>
          <cell r="I151">
            <v>1</v>
          </cell>
          <cell r="J151">
            <v>0.54</v>
          </cell>
          <cell r="K151">
            <v>0.54</v>
          </cell>
          <cell r="L151">
            <v>5.34</v>
          </cell>
          <cell r="M151">
            <v>5.34</v>
          </cell>
          <cell r="N151">
            <v>0</v>
          </cell>
          <cell r="O151">
            <v>0</v>
          </cell>
          <cell r="P151">
            <v>5.88</v>
          </cell>
          <cell r="Q151">
            <v>5.88</v>
          </cell>
          <cell r="R151">
            <v>0</v>
          </cell>
        </row>
        <row r="152">
          <cell r="C152" t="str">
            <v>Set anchor bolt 1/4"*50L(STS)</v>
          </cell>
          <cell r="D152" t="str">
            <v>EAZ701460000</v>
          </cell>
          <cell r="E152" t="str">
            <v>No. 149</v>
          </cell>
          <cell r="F152" t="str">
            <v>Set anchor bolt</v>
          </cell>
          <cell r="G152" t="str">
            <v>1/4"*50L(STS)</v>
          </cell>
          <cell r="H152" t="str">
            <v>EA</v>
          </cell>
          <cell r="I152">
            <v>1</v>
          </cell>
          <cell r="J152">
            <v>0.4</v>
          </cell>
          <cell r="K152">
            <v>0.4</v>
          </cell>
          <cell r="L152">
            <v>5.34</v>
          </cell>
          <cell r="M152">
            <v>5.34</v>
          </cell>
          <cell r="N152">
            <v>0</v>
          </cell>
          <cell r="O152">
            <v>0</v>
          </cell>
          <cell r="P152">
            <v>5.74</v>
          </cell>
          <cell r="Q152">
            <v>5.74</v>
          </cell>
          <cell r="R152">
            <v>0</v>
          </cell>
        </row>
        <row r="153">
          <cell r="C153" t="str">
            <v>Indicating lamp for fire extinguishers LED 12W</v>
          </cell>
          <cell r="D153" t="str">
            <v>EAZ701560000</v>
          </cell>
          <cell r="E153" t="str">
            <v>No. 150</v>
          </cell>
          <cell r="F153" t="str">
            <v>Indicating lamp for fire extinguishers</v>
          </cell>
          <cell r="G153" t="str">
            <v>LED 12W</v>
          </cell>
          <cell r="H153" t="str">
            <v>EA</v>
          </cell>
          <cell r="I153">
            <v>1</v>
          </cell>
          <cell r="J153">
            <v>325.74</v>
          </cell>
          <cell r="K153">
            <v>325.74</v>
          </cell>
          <cell r="L153">
            <v>29.71</v>
          </cell>
          <cell r="M153">
            <v>29.71</v>
          </cell>
          <cell r="N153">
            <v>0</v>
          </cell>
          <cell r="O153">
            <v>0</v>
          </cell>
          <cell r="P153">
            <v>355.45</v>
          </cell>
          <cell r="Q153">
            <v>355.45</v>
          </cell>
          <cell r="R153">
            <v>0</v>
          </cell>
        </row>
        <row r="154">
          <cell r="C154" t="str">
            <v>Exit lighting tunnel distunce display(LED)</v>
          </cell>
          <cell r="D154" t="str">
            <v>EAZ701570000</v>
          </cell>
          <cell r="E154" t="str">
            <v>No. 151</v>
          </cell>
          <cell r="F154" t="str">
            <v>Exit lighting</v>
          </cell>
          <cell r="G154" t="str">
            <v>tunnel distunce display(LED)</v>
          </cell>
          <cell r="H154" t="str">
            <v>EA</v>
          </cell>
          <cell r="I154">
            <v>1</v>
          </cell>
          <cell r="J154">
            <v>1273.94</v>
          </cell>
          <cell r="K154">
            <v>1273.94</v>
          </cell>
          <cell r="L154">
            <v>29.71</v>
          </cell>
          <cell r="M154">
            <v>29.71</v>
          </cell>
          <cell r="N154">
            <v>0</v>
          </cell>
          <cell r="O154">
            <v>0</v>
          </cell>
          <cell r="P154">
            <v>1303.6500000000001</v>
          </cell>
          <cell r="Q154">
            <v>1303.6500000000001</v>
          </cell>
          <cell r="R154">
            <v>0</v>
          </cell>
        </row>
        <row r="155">
          <cell r="C155" t="str">
            <v>Syntony for sight alarms</v>
          </cell>
          <cell r="D155" t="str">
            <v>EAZ701580000</v>
          </cell>
          <cell r="E155" t="str">
            <v>No. 152</v>
          </cell>
          <cell r="F155" t="str">
            <v>Syntony</v>
          </cell>
          <cell r="G155" t="str">
            <v>for sight alarms</v>
          </cell>
          <cell r="H155" t="str">
            <v>EA</v>
          </cell>
          <cell r="I155">
            <v>1</v>
          </cell>
          <cell r="J155">
            <v>133.02000000000001</v>
          </cell>
          <cell r="K155">
            <v>133.02000000000001</v>
          </cell>
          <cell r="L155">
            <v>44.56</v>
          </cell>
          <cell r="M155">
            <v>44.56</v>
          </cell>
          <cell r="N155">
            <v>0</v>
          </cell>
          <cell r="O155">
            <v>0</v>
          </cell>
          <cell r="P155">
            <v>177.58</v>
          </cell>
          <cell r="Q155">
            <v>177.58</v>
          </cell>
          <cell r="R155">
            <v>0</v>
          </cell>
        </row>
        <row r="156">
          <cell r="C156" t="str">
            <v>Cable laying 25㎟/1C*3line</v>
          </cell>
          <cell r="D156" t="str">
            <v>EAZ701600000</v>
          </cell>
          <cell r="E156" t="str">
            <v>No. 153</v>
          </cell>
          <cell r="F156" t="str">
            <v>Cable laying</v>
          </cell>
          <cell r="G156" t="str">
            <v>25㎟/1C*3line</v>
          </cell>
          <cell r="H156" t="str">
            <v>M</v>
          </cell>
          <cell r="I156">
            <v>1</v>
          </cell>
          <cell r="J156">
            <v>0.12</v>
          </cell>
          <cell r="K156">
            <v>0.12</v>
          </cell>
          <cell r="L156">
            <v>4.08</v>
          </cell>
          <cell r="M156">
            <v>4.08</v>
          </cell>
          <cell r="N156">
            <v>0</v>
          </cell>
          <cell r="O156">
            <v>0</v>
          </cell>
          <cell r="P156">
            <v>4.2</v>
          </cell>
          <cell r="Q156">
            <v>4.2</v>
          </cell>
          <cell r="R156">
            <v>0</v>
          </cell>
        </row>
        <row r="157">
          <cell r="C157" t="str">
            <v>Cable laying 50㎟/1C*3line</v>
          </cell>
          <cell r="D157" t="str">
            <v>EAZ701600000</v>
          </cell>
          <cell r="E157" t="str">
            <v>No. 154</v>
          </cell>
          <cell r="F157" t="str">
            <v>Cable laying</v>
          </cell>
          <cell r="G157" t="str">
            <v>50㎟/1C*3line</v>
          </cell>
          <cell r="H157" t="str">
            <v>M</v>
          </cell>
          <cell r="I157">
            <v>1</v>
          </cell>
          <cell r="J157">
            <v>0</v>
          </cell>
          <cell r="K157">
            <v>0</v>
          </cell>
          <cell r="L157">
            <v>3.33</v>
          </cell>
          <cell r="M157">
            <v>3.33</v>
          </cell>
          <cell r="N157">
            <v>0</v>
          </cell>
          <cell r="O157">
            <v>0</v>
          </cell>
          <cell r="P157">
            <v>3.33</v>
          </cell>
          <cell r="Q157">
            <v>3.33</v>
          </cell>
          <cell r="R157">
            <v>0</v>
          </cell>
        </row>
        <row r="158">
          <cell r="C158" t="str">
            <v>Cable laying 70㎟/1C*3line</v>
          </cell>
          <cell r="D158" t="str">
            <v>EAZ701610000</v>
          </cell>
          <cell r="E158" t="str">
            <v>No. 155</v>
          </cell>
          <cell r="F158" t="str">
            <v>Cable laying</v>
          </cell>
          <cell r="G158" t="str">
            <v>70㎟/1C*3line</v>
          </cell>
          <cell r="H158" t="str">
            <v>M</v>
          </cell>
          <cell r="I158">
            <v>1</v>
          </cell>
          <cell r="J158">
            <v>0.17</v>
          </cell>
          <cell r="K158">
            <v>0.17</v>
          </cell>
          <cell r="L158">
            <v>5.67</v>
          </cell>
          <cell r="M158">
            <v>5.67</v>
          </cell>
          <cell r="N158">
            <v>0</v>
          </cell>
          <cell r="O158">
            <v>0</v>
          </cell>
          <cell r="P158">
            <v>5.84</v>
          </cell>
          <cell r="Q158">
            <v>5.84</v>
          </cell>
          <cell r="R158">
            <v>0</v>
          </cell>
        </row>
        <row r="159">
          <cell r="C159" t="str">
            <v>Cable laying 95㎟/1C*3line</v>
          </cell>
          <cell r="D159" t="str">
            <v>EAZ701620000</v>
          </cell>
          <cell r="E159" t="str">
            <v>No. 156</v>
          </cell>
          <cell r="F159" t="str">
            <v>Cable laying</v>
          </cell>
          <cell r="G159" t="str">
            <v>95㎟/1C*3line</v>
          </cell>
          <cell r="H159" t="str">
            <v>M</v>
          </cell>
          <cell r="I159">
            <v>1</v>
          </cell>
          <cell r="J159">
            <v>0.23</v>
          </cell>
          <cell r="K159">
            <v>0.23</v>
          </cell>
          <cell r="L159">
            <v>7.77</v>
          </cell>
          <cell r="M159">
            <v>7.77</v>
          </cell>
          <cell r="N159">
            <v>0</v>
          </cell>
          <cell r="O159">
            <v>0</v>
          </cell>
          <cell r="P159">
            <v>8</v>
          </cell>
          <cell r="Q159">
            <v>8</v>
          </cell>
          <cell r="R159">
            <v>0</v>
          </cell>
        </row>
        <row r="160">
          <cell r="C160" t="str">
            <v>Cable laying 120㎟/1C*3line</v>
          </cell>
          <cell r="D160" t="str">
            <v>EAZ701630000</v>
          </cell>
          <cell r="E160" t="str">
            <v>No. 157</v>
          </cell>
          <cell r="F160" t="str">
            <v>Cable laying</v>
          </cell>
          <cell r="G160" t="str">
            <v>120㎟/1C*3line</v>
          </cell>
          <cell r="H160" t="str">
            <v>M</v>
          </cell>
          <cell r="I160">
            <v>1</v>
          </cell>
          <cell r="J160">
            <v>0.23</v>
          </cell>
          <cell r="K160">
            <v>0.23</v>
          </cell>
          <cell r="L160">
            <v>7.77</v>
          </cell>
          <cell r="M160">
            <v>7.77</v>
          </cell>
          <cell r="N160">
            <v>0</v>
          </cell>
          <cell r="O160">
            <v>0</v>
          </cell>
          <cell r="P160">
            <v>8</v>
          </cell>
          <cell r="Q160">
            <v>8</v>
          </cell>
          <cell r="R160">
            <v>0</v>
          </cell>
        </row>
        <row r="161">
          <cell r="C161" t="str">
            <v>Cable laying 6㎟/1C*4line</v>
          </cell>
          <cell r="D161" t="str">
            <v>EAZ701640000</v>
          </cell>
          <cell r="E161" t="str">
            <v>No. 158</v>
          </cell>
          <cell r="F161" t="str">
            <v>Cable laying</v>
          </cell>
          <cell r="G161" t="str">
            <v>6㎟/1C*4line</v>
          </cell>
          <cell r="H161" t="str">
            <v>M</v>
          </cell>
          <cell r="I161">
            <v>1</v>
          </cell>
          <cell r="J161">
            <v>0.12</v>
          </cell>
          <cell r="K161">
            <v>0.12</v>
          </cell>
          <cell r="L161">
            <v>4.05</v>
          </cell>
          <cell r="M161">
            <v>4.05</v>
          </cell>
          <cell r="N161">
            <v>0</v>
          </cell>
          <cell r="O161">
            <v>0</v>
          </cell>
          <cell r="P161">
            <v>4.17</v>
          </cell>
          <cell r="Q161">
            <v>4.17</v>
          </cell>
          <cell r="R161">
            <v>0</v>
          </cell>
        </row>
        <row r="162">
          <cell r="C162" t="str">
            <v>Cable laying 10㎟/1C*4line</v>
          </cell>
          <cell r="D162" t="str">
            <v>EAZ701650000</v>
          </cell>
          <cell r="E162" t="str">
            <v>No. 159</v>
          </cell>
          <cell r="F162" t="str">
            <v>Cable laying</v>
          </cell>
          <cell r="G162" t="str">
            <v>10㎟/1C*4line</v>
          </cell>
          <cell r="H162" t="str">
            <v>M</v>
          </cell>
          <cell r="I162">
            <v>1</v>
          </cell>
          <cell r="J162">
            <v>0.12</v>
          </cell>
          <cell r="K162">
            <v>0.12</v>
          </cell>
          <cell r="L162">
            <v>4.24</v>
          </cell>
          <cell r="M162">
            <v>4.24</v>
          </cell>
          <cell r="N162">
            <v>0</v>
          </cell>
          <cell r="O162">
            <v>0</v>
          </cell>
          <cell r="P162">
            <v>4.3600000000000003</v>
          </cell>
          <cell r="Q162">
            <v>4.3600000000000003</v>
          </cell>
          <cell r="R162">
            <v>0</v>
          </cell>
        </row>
        <row r="163">
          <cell r="C163" t="str">
            <v>Cable laying 16㎟/1C*4line</v>
          </cell>
          <cell r="D163" t="str">
            <v>EAZ701660000</v>
          </cell>
          <cell r="E163" t="str">
            <v>No. 160</v>
          </cell>
          <cell r="F163" t="str">
            <v>Cable laying</v>
          </cell>
          <cell r="G163" t="str">
            <v>16㎟/1C*4line</v>
          </cell>
          <cell r="H163" t="str">
            <v>M</v>
          </cell>
          <cell r="I163">
            <v>1</v>
          </cell>
          <cell r="J163">
            <v>0.13</v>
          </cell>
          <cell r="K163">
            <v>0.13</v>
          </cell>
          <cell r="L163">
            <v>4.62</v>
          </cell>
          <cell r="M163">
            <v>4.62</v>
          </cell>
          <cell r="N163">
            <v>0</v>
          </cell>
          <cell r="O163">
            <v>0</v>
          </cell>
          <cell r="P163">
            <v>4.75</v>
          </cell>
          <cell r="Q163">
            <v>4.75</v>
          </cell>
          <cell r="R163">
            <v>0</v>
          </cell>
        </row>
        <row r="164">
          <cell r="C164" t="str">
            <v>Cable laying 25㎟/1C*4line</v>
          </cell>
          <cell r="D164" t="str">
            <v>EAZ701670000</v>
          </cell>
          <cell r="E164" t="str">
            <v>No. 161</v>
          </cell>
          <cell r="F164" t="str">
            <v>Cable laying</v>
          </cell>
          <cell r="G164" t="str">
            <v>25㎟/1C*4line</v>
          </cell>
          <cell r="H164" t="str">
            <v>M</v>
          </cell>
          <cell r="I164">
            <v>1</v>
          </cell>
          <cell r="J164">
            <v>0.16</v>
          </cell>
          <cell r="K164">
            <v>0.16</v>
          </cell>
          <cell r="L164">
            <v>5.34</v>
          </cell>
          <cell r="M164">
            <v>5.34</v>
          </cell>
          <cell r="N164">
            <v>0</v>
          </cell>
          <cell r="O164">
            <v>0</v>
          </cell>
          <cell r="P164">
            <v>5.5</v>
          </cell>
          <cell r="Q164">
            <v>5.5</v>
          </cell>
          <cell r="R164">
            <v>0</v>
          </cell>
        </row>
        <row r="165">
          <cell r="C165" t="str">
            <v>Cable laying 35㎟/1C*4line</v>
          </cell>
          <cell r="D165" t="str">
            <v>EAZ701680000</v>
          </cell>
          <cell r="E165" t="str">
            <v>No. 162</v>
          </cell>
          <cell r="F165" t="str">
            <v>Cable laying</v>
          </cell>
          <cell r="G165" t="str">
            <v>35㎟/1C*4line</v>
          </cell>
          <cell r="H165" t="str">
            <v>M</v>
          </cell>
          <cell r="I165">
            <v>1</v>
          </cell>
          <cell r="J165">
            <v>0.17</v>
          </cell>
          <cell r="K165">
            <v>0.17</v>
          </cell>
          <cell r="L165">
            <v>5.77</v>
          </cell>
          <cell r="M165">
            <v>5.77</v>
          </cell>
          <cell r="N165">
            <v>0</v>
          </cell>
          <cell r="O165">
            <v>0</v>
          </cell>
          <cell r="P165">
            <v>5.9399999999999995</v>
          </cell>
          <cell r="Q165">
            <v>5.9399999999999995</v>
          </cell>
          <cell r="R165">
            <v>0</v>
          </cell>
        </row>
        <row r="166">
          <cell r="C166" t="str">
            <v>Cable laying 50㎟/1C*4line</v>
          </cell>
          <cell r="D166" t="str">
            <v>EAZ701690000</v>
          </cell>
          <cell r="E166" t="str">
            <v>No. 163</v>
          </cell>
          <cell r="F166" t="str">
            <v>Cable laying</v>
          </cell>
          <cell r="G166" t="str">
            <v>50㎟/1C*4line</v>
          </cell>
          <cell r="H166" t="str">
            <v>M</v>
          </cell>
          <cell r="I166">
            <v>1</v>
          </cell>
          <cell r="J166">
            <v>0.19</v>
          </cell>
          <cell r="K166">
            <v>0.19</v>
          </cell>
          <cell r="L166">
            <v>6.42</v>
          </cell>
          <cell r="M166">
            <v>6.42</v>
          </cell>
          <cell r="N166">
            <v>0</v>
          </cell>
          <cell r="O166">
            <v>0</v>
          </cell>
          <cell r="P166">
            <v>6.61</v>
          </cell>
          <cell r="Q166">
            <v>6.61</v>
          </cell>
          <cell r="R166">
            <v>0</v>
          </cell>
        </row>
        <row r="167">
          <cell r="C167" t="str">
            <v>Cable laying 70㎟/1C*4line</v>
          </cell>
          <cell r="D167" t="str">
            <v>EAZ701700000</v>
          </cell>
          <cell r="E167" t="str">
            <v>No. 164</v>
          </cell>
          <cell r="F167" t="str">
            <v>Cable laying</v>
          </cell>
          <cell r="G167" t="str">
            <v>70㎟/1C*4line</v>
          </cell>
          <cell r="H167" t="str">
            <v>M</v>
          </cell>
          <cell r="I167">
            <v>1</v>
          </cell>
          <cell r="J167">
            <v>0</v>
          </cell>
          <cell r="K167">
            <v>0</v>
          </cell>
          <cell r="L167">
            <v>5.04</v>
          </cell>
          <cell r="M167">
            <v>5.04</v>
          </cell>
          <cell r="N167">
            <v>0</v>
          </cell>
          <cell r="O167">
            <v>0</v>
          </cell>
          <cell r="P167">
            <v>5.04</v>
          </cell>
          <cell r="Q167">
            <v>5.04</v>
          </cell>
          <cell r="R167">
            <v>0</v>
          </cell>
        </row>
        <row r="168">
          <cell r="C168" t="str">
            <v>Cable laying 6㎟/2C*1line</v>
          </cell>
          <cell r="D168" t="str">
            <v>EAZ701710000</v>
          </cell>
          <cell r="E168" t="str">
            <v>No. 165</v>
          </cell>
          <cell r="F168" t="str">
            <v>Cable laying</v>
          </cell>
          <cell r="G168" t="str">
            <v>6㎟/2C*1line</v>
          </cell>
          <cell r="H168" t="str">
            <v>M</v>
          </cell>
          <cell r="I168">
            <v>1</v>
          </cell>
          <cell r="J168">
            <v>0.05</v>
          </cell>
          <cell r="K168">
            <v>0.05</v>
          </cell>
          <cell r="L168">
            <v>1.74</v>
          </cell>
          <cell r="M168">
            <v>1.74</v>
          </cell>
          <cell r="N168">
            <v>0</v>
          </cell>
          <cell r="O168">
            <v>0</v>
          </cell>
          <cell r="P168">
            <v>1.79</v>
          </cell>
          <cell r="Q168">
            <v>1.79</v>
          </cell>
          <cell r="R168">
            <v>0</v>
          </cell>
        </row>
        <row r="169">
          <cell r="C169" t="str">
            <v>Cable laying 10㎟/2C*1line</v>
          </cell>
          <cell r="D169" t="str">
            <v>EAZ701710000</v>
          </cell>
          <cell r="E169" t="str">
            <v>No. 166</v>
          </cell>
          <cell r="F169" t="str">
            <v>Cable laying</v>
          </cell>
          <cell r="G169" t="str">
            <v>10㎟/2C*1line</v>
          </cell>
          <cell r="H169" t="str">
            <v>M</v>
          </cell>
          <cell r="I169">
            <v>1</v>
          </cell>
          <cell r="J169">
            <v>0.05</v>
          </cell>
          <cell r="K169">
            <v>0.05</v>
          </cell>
          <cell r="L169">
            <v>1.74</v>
          </cell>
          <cell r="M169">
            <v>1.74</v>
          </cell>
          <cell r="N169">
            <v>0</v>
          </cell>
          <cell r="O169">
            <v>0</v>
          </cell>
          <cell r="P169">
            <v>1.79</v>
          </cell>
          <cell r="Q169">
            <v>1.79</v>
          </cell>
          <cell r="R169">
            <v>0</v>
          </cell>
        </row>
        <row r="170">
          <cell r="C170" t="str">
            <v>Cable laying 25㎟/2C*1line</v>
          </cell>
          <cell r="D170" t="str">
            <v>EAZ701720000</v>
          </cell>
          <cell r="E170" t="str">
            <v>No. 167</v>
          </cell>
          <cell r="F170" t="str">
            <v>Cable laying</v>
          </cell>
          <cell r="G170" t="str">
            <v>25㎟/2C*1line</v>
          </cell>
          <cell r="H170" t="str">
            <v>M</v>
          </cell>
          <cell r="I170">
            <v>1</v>
          </cell>
          <cell r="J170">
            <v>0.06</v>
          </cell>
          <cell r="K170">
            <v>0.06</v>
          </cell>
          <cell r="L170">
            <v>2.19</v>
          </cell>
          <cell r="M170">
            <v>2.19</v>
          </cell>
          <cell r="N170">
            <v>0</v>
          </cell>
          <cell r="O170">
            <v>0</v>
          </cell>
          <cell r="P170">
            <v>2.25</v>
          </cell>
          <cell r="Q170">
            <v>2.25</v>
          </cell>
          <cell r="R170">
            <v>0</v>
          </cell>
        </row>
        <row r="171">
          <cell r="C171" t="str">
            <v>Cable laying 6㎟/4C*1line</v>
          </cell>
          <cell r="D171" t="str">
            <v>EAZ701730000</v>
          </cell>
          <cell r="E171" t="str">
            <v>No. 168</v>
          </cell>
          <cell r="F171" t="str">
            <v>Cable laying</v>
          </cell>
          <cell r="G171" t="str">
            <v>6㎟/4C*1line</v>
          </cell>
          <cell r="H171" t="str">
            <v>M</v>
          </cell>
          <cell r="I171">
            <v>1</v>
          </cell>
          <cell r="J171">
            <v>0.09</v>
          </cell>
          <cell r="K171">
            <v>0.09</v>
          </cell>
          <cell r="L171">
            <v>3.09</v>
          </cell>
          <cell r="M171">
            <v>3.09</v>
          </cell>
          <cell r="N171">
            <v>0</v>
          </cell>
          <cell r="O171">
            <v>0</v>
          </cell>
          <cell r="P171">
            <v>3.1799999999999997</v>
          </cell>
          <cell r="Q171">
            <v>3.1799999999999997</v>
          </cell>
          <cell r="R171">
            <v>0</v>
          </cell>
        </row>
        <row r="172">
          <cell r="C172" t="str">
            <v>Cable laying 10㎟/4C*1line</v>
          </cell>
          <cell r="D172" t="str">
            <v>EAZ701740000</v>
          </cell>
          <cell r="E172" t="str">
            <v>No. 169</v>
          </cell>
          <cell r="F172" t="str">
            <v>Cable laying</v>
          </cell>
          <cell r="G172" t="str">
            <v>10㎟/4C*1line</v>
          </cell>
          <cell r="H172" t="str">
            <v>M</v>
          </cell>
          <cell r="I172">
            <v>1</v>
          </cell>
          <cell r="J172">
            <v>0.09</v>
          </cell>
          <cell r="K172">
            <v>0.09</v>
          </cell>
          <cell r="L172">
            <v>3.24</v>
          </cell>
          <cell r="M172">
            <v>3.24</v>
          </cell>
          <cell r="N172">
            <v>0</v>
          </cell>
          <cell r="O172">
            <v>0</v>
          </cell>
          <cell r="P172">
            <v>3.33</v>
          </cell>
          <cell r="Q172">
            <v>3.33</v>
          </cell>
          <cell r="R172">
            <v>0</v>
          </cell>
        </row>
        <row r="173">
          <cell r="C173" t="str">
            <v>Cable laying 16㎟/4C*1line</v>
          </cell>
          <cell r="D173" t="str">
            <v>EAZ701750000</v>
          </cell>
          <cell r="E173" t="str">
            <v>No. 170</v>
          </cell>
          <cell r="F173" t="str">
            <v>Cable laying</v>
          </cell>
          <cell r="G173" t="str">
            <v>16㎟/4C*1line</v>
          </cell>
          <cell r="H173" t="str">
            <v>M</v>
          </cell>
          <cell r="I173">
            <v>1</v>
          </cell>
          <cell r="J173">
            <v>0.1</v>
          </cell>
          <cell r="K173">
            <v>0.1</v>
          </cell>
          <cell r="L173">
            <v>3.53</v>
          </cell>
          <cell r="M173">
            <v>3.53</v>
          </cell>
          <cell r="N173">
            <v>0</v>
          </cell>
          <cell r="O173">
            <v>0</v>
          </cell>
          <cell r="P173">
            <v>3.63</v>
          </cell>
          <cell r="Q173">
            <v>3.63</v>
          </cell>
          <cell r="R173">
            <v>0</v>
          </cell>
        </row>
        <row r="174">
          <cell r="C174" t="str">
            <v>Cable laying(street lighting) 6㎟/1C*2line</v>
          </cell>
          <cell r="D174" t="str">
            <v>EAZ701760000</v>
          </cell>
          <cell r="E174" t="str">
            <v>No. 171</v>
          </cell>
          <cell r="F174" t="str">
            <v>Cable laying(street lighting)</v>
          </cell>
          <cell r="G174" t="str">
            <v>6㎟/1C*2line</v>
          </cell>
          <cell r="H174" t="str">
            <v>M</v>
          </cell>
          <cell r="I174">
            <v>1</v>
          </cell>
          <cell r="J174">
            <v>0.08</v>
          </cell>
          <cell r="K174">
            <v>0.08</v>
          </cell>
          <cell r="L174">
            <v>2.73</v>
          </cell>
          <cell r="M174">
            <v>2.73</v>
          </cell>
          <cell r="N174">
            <v>0</v>
          </cell>
          <cell r="O174">
            <v>0</v>
          </cell>
          <cell r="P174">
            <v>2.81</v>
          </cell>
          <cell r="Q174">
            <v>2.81</v>
          </cell>
          <cell r="R174">
            <v>0</v>
          </cell>
        </row>
        <row r="175">
          <cell r="C175" t="str">
            <v>Cable laying(street lighting) 10㎟/1C*2line</v>
          </cell>
          <cell r="D175" t="str">
            <v>EAZ701770000</v>
          </cell>
          <cell r="E175" t="str">
            <v>No. 172</v>
          </cell>
          <cell r="F175" t="str">
            <v>Cable laying(street lighting)</v>
          </cell>
          <cell r="G175" t="str">
            <v>10㎟/1C*2line</v>
          </cell>
          <cell r="H175" t="str">
            <v>M</v>
          </cell>
          <cell r="I175">
            <v>1</v>
          </cell>
          <cell r="J175">
            <v>0.08</v>
          </cell>
          <cell r="K175">
            <v>0.08</v>
          </cell>
          <cell r="L175">
            <v>2.87</v>
          </cell>
          <cell r="M175">
            <v>2.87</v>
          </cell>
          <cell r="N175">
            <v>0</v>
          </cell>
          <cell r="O175">
            <v>0</v>
          </cell>
          <cell r="P175">
            <v>2.95</v>
          </cell>
          <cell r="Q175">
            <v>2.95</v>
          </cell>
          <cell r="R175">
            <v>0</v>
          </cell>
        </row>
        <row r="176">
          <cell r="C176" t="str">
            <v>Cable laying(street lighting) 16㎟/1C*2line</v>
          </cell>
          <cell r="D176" t="str">
            <v>EAZ701780000</v>
          </cell>
          <cell r="E176" t="str">
            <v>No. 173</v>
          </cell>
          <cell r="F176" t="str">
            <v>Cable laying(street lighting)</v>
          </cell>
          <cell r="G176" t="str">
            <v>16㎟/1C*2line</v>
          </cell>
          <cell r="H176" t="str">
            <v>M</v>
          </cell>
          <cell r="I176">
            <v>1</v>
          </cell>
          <cell r="J176">
            <v>0.09</v>
          </cell>
          <cell r="K176">
            <v>0.09</v>
          </cell>
          <cell r="L176">
            <v>3.13</v>
          </cell>
          <cell r="M176">
            <v>3.13</v>
          </cell>
          <cell r="N176">
            <v>0</v>
          </cell>
          <cell r="O176">
            <v>0</v>
          </cell>
          <cell r="P176">
            <v>3.2199999999999998</v>
          </cell>
          <cell r="Q176">
            <v>3.2199999999999998</v>
          </cell>
          <cell r="R176">
            <v>0</v>
          </cell>
        </row>
        <row r="177">
          <cell r="C177" t="str">
            <v>Cable laying(street lighting) 25㎟/1C*2line</v>
          </cell>
          <cell r="D177" t="str">
            <v>EAZ701790000</v>
          </cell>
          <cell r="E177" t="str">
            <v>No. 174</v>
          </cell>
          <cell r="F177" t="str">
            <v>Cable laying(street lighting)</v>
          </cell>
          <cell r="G177" t="str">
            <v>25㎟/1C*2line</v>
          </cell>
          <cell r="H177" t="str">
            <v>M</v>
          </cell>
          <cell r="I177">
            <v>1</v>
          </cell>
          <cell r="J177">
            <v>0</v>
          </cell>
          <cell r="K177">
            <v>0</v>
          </cell>
          <cell r="L177">
            <v>2.4500000000000002</v>
          </cell>
          <cell r="M177">
            <v>2.4500000000000002</v>
          </cell>
          <cell r="N177">
            <v>0</v>
          </cell>
          <cell r="O177">
            <v>0</v>
          </cell>
          <cell r="P177">
            <v>2.4500000000000002</v>
          </cell>
          <cell r="Q177">
            <v>2.4500000000000002</v>
          </cell>
          <cell r="R177">
            <v>0</v>
          </cell>
        </row>
        <row r="178">
          <cell r="C178" t="str">
            <v>Cable laying(street lighting) 35㎟/1C*2line</v>
          </cell>
          <cell r="D178" t="str">
            <v>EAZ701800000</v>
          </cell>
          <cell r="E178" t="str">
            <v>No. 175</v>
          </cell>
          <cell r="F178" t="str">
            <v>Cable laying(street lighting)</v>
          </cell>
          <cell r="G178" t="str">
            <v>35㎟/1C*2line</v>
          </cell>
          <cell r="H178" t="str">
            <v>M</v>
          </cell>
          <cell r="I178">
            <v>1</v>
          </cell>
          <cell r="J178">
            <v>0.11</v>
          </cell>
          <cell r="K178">
            <v>0.11</v>
          </cell>
          <cell r="L178">
            <v>3.9</v>
          </cell>
          <cell r="M178">
            <v>3.9</v>
          </cell>
          <cell r="N178">
            <v>0</v>
          </cell>
          <cell r="O178">
            <v>0</v>
          </cell>
          <cell r="P178">
            <v>4.01</v>
          </cell>
          <cell r="Q178">
            <v>4.01</v>
          </cell>
          <cell r="R178">
            <v>0</v>
          </cell>
        </row>
        <row r="179">
          <cell r="C179" t="str">
            <v>Cable laying(street lighting) 50㎟/1C*2line</v>
          </cell>
          <cell r="D179" t="str">
            <v>EAZ701810000</v>
          </cell>
          <cell r="E179" t="str">
            <v>No. 176</v>
          </cell>
          <cell r="F179" t="str">
            <v>Cable laying(street lighting)</v>
          </cell>
          <cell r="G179" t="str">
            <v>50㎟/1C*2line</v>
          </cell>
          <cell r="H179" t="str">
            <v>M</v>
          </cell>
          <cell r="I179">
            <v>1</v>
          </cell>
          <cell r="J179">
            <v>0.13</v>
          </cell>
          <cell r="K179">
            <v>0.13</v>
          </cell>
          <cell r="L179">
            <v>4.34</v>
          </cell>
          <cell r="M179">
            <v>4.34</v>
          </cell>
          <cell r="N179">
            <v>0</v>
          </cell>
          <cell r="O179">
            <v>0</v>
          </cell>
          <cell r="P179">
            <v>4.47</v>
          </cell>
          <cell r="Q179">
            <v>4.47</v>
          </cell>
          <cell r="R179">
            <v>0</v>
          </cell>
        </row>
        <row r="180">
          <cell r="C180" t="str">
            <v>Cable laying(street lighting) 70㎟/1C*2line</v>
          </cell>
          <cell r="D180" t="str">
            <v>EAZ701820000</v>
          </cell>
          <cell r="E180" t="str">
            <v>No. 177</v>
          </cell>
          <cell r="F180" t="str">
            <v>Cable laying(street lighting)</v>
          </cell>
          <cell r="G180" t="str">
            <v>70㎟/1C*2line</v>
          </cell>
          <cell r="H180" t="str">
            <v>M</v>
          </cell>
          <cell r="I180">
            <v>1</v>
          </cell>
          <cell r="J180">
            <v>0.15</v>
          </cell>
          <cell r="K180">
            <v>0.15</v>
          </cell>
          <cell r="L180">
            <v>5.0199999999999996</v>
          </cell>
          <cell r="M180">
            <v>5.0199999999999996</v>
          </cell>
          <cell r="N180">
            <v>0</v>
          </cell>
          <cell r="O180">
            <v>0</v>
          </cell>
          <cell r="P180">
            <v>5.17</v>
          </cell>
          <cell r="Q180">
            <v>5.17</v>
          </cell>
          <cell r="R180">
            <v>0</v>
          </cell>
        </row>
        <row r="181">
          <cell r="C181" t="str">
            <v>Cable laying(street lighting) 6㎟/2C*1line</v>
          </cell>
          <cell r="D181" t="str">
            <v>EAZ701830000</v>
          </cell>
          <cell r="E181" t="str">
            <v>No. 178</v>
          </cell>
          <cell r="F181" t="str">
            <v>Cable laying(street lighting)</v>
          </cell>
          <cell r="G181" t="str">
            <v>6㎟/2C*1line</v>
          </cell>
          <cell r="H181" t="str">
            <v>M</v>
          </cell>
          <cell r="I181">
            <v>1</v>
          </cell>
          <cell r="J181">
            <v>0.06</v>
          </cell>
          <cell r="K181">
            <v>0.06</v>
          </cell>
          <cell r="L181">
            <v>2.25</v>
          </cell>
          <cell r="M181">
            <v>2.25</v>
          </cell>
          <cell r="N181">
            <v>0</v>
          </cell>
          <cell r="O181">
            <v>0</v>
          </cell>
          <cell r="P181">
            <v>2.31</v>
          </cell>
          <cell r="Q181">
            <v>2.31</v>
          </cell>
          <cell r="R181">
            <v>0</v>
          </cell>
        </row>
        <row r="182">
          <cell r="C182" t="str">
            <v>Set anchor bolt 5/8"*125L(STS)</v>
          </cell>
          <cell r="D182" t="str">
            <v>EAZ701970000</v>
          </cell>
          <cell r="E182" t="str">
            <v>No. 179</v>
          </cell>
          <cell r="F182" t="str">
            <v>Set anchor bolt</v>
          </cell>
          <cell r="G182" t="str">
            <v>5/8"*125L(STS)</v>
          </cell>
          <cell r="H182" t="str">
            <v>EA</v>
          </cell>
          <cell r="I182">
            <v>1</v>
          </cell>
          <cell r="J182">
            <v>0.78</v>
          </cell>
          <cell r="K182">
            <v>0.78</v>
          </cell>
          <cell r="L182">
            <v>5.34</v>
          </cell>
          <cell r="M182">
            <v>5.34</v>
          </cell>
          <cell r="N182">
            <v>0</v>
          </cell>
          <cell r="O182">
            <v>0</v>
          </cell>
          <cell r="P182">
            <v>6.12</v>
          </cell>
          <cell r="Q182">
            <v>6.12</v>
          </cell>
          <cell r="R182">
            <v>0</v>
          </cell>
        </row>
        <row r="183">
          <cell r="C183" t="str">
            <v>Lighting panel L-1</v>
          </cell>
          <cell r="D183" t="str">
            <v>EAZ701980000</v>
          </cell>
          <cell r="E183" t="str">
            <v>No. 180</v>
          </cell>
          <cell r="F183" t="str">
            <v>Lighting panel</v>
          </cell>
          <cell r="G183" t="str">
            <v>L-1</v>
          </cell>
          <cell r="H183" t="str">
            <v>EA</v>
          </cell>
          <cell r="I183">
            <v>1</v>
          </cell>
          <cell r="J183">
            <v>352.37</v>
          </cell>
          <cell r="K183">
            <v>352.37</v>
          </cell>
          <cell r="L183">
            <v>98.04</v>
          </cell>
          <cell r="M183">
            <v>98.04</v>
          </cell>
          <cell r="N183">
            <v>0</v>
          </cell>
          <cell r="O183">
            <v>0</v>
          </cell>
          <cell r="P183">
            <v>450.41</v>
          </cell>
          <cell r="Q183">
            <v>450.41</v>
          </cell>
          <cell r="R183">
            <v>0</v>
          </cell>
        </row>
        <row r="184">
          <cell r="C184" t="str">
            <v>Communication panel L-C</v>
          </cell>
          <cell r="D184" t="str">
            <v>EAZ701990000</v>
          </cell>
          <cell r="E184" t="str">
            <v>No. 181</v>
          </cell>
          <cell r="F184" t="str">
            <v>Communication panel</v>
          </cell>
          <cell r="G184" t="str">
            <v>L-C</v>
          </cell>
          <cell r="H184" t="str">
            <v>EA</v>
          </cell>
          <cell r="I184">
            <v>1</v>
          </cell>
          <cell r="J184">
            <v>352.37</v>
          </cell>
          <cell r="K184">
            <v>352.37</v>
          </cell>
          <cell r="L184">
            <v>98.04</v>
          </cell>
          <cell r="M184">
            <v>98.04</v>
          </cell>
          <cell r="N184">
            <v>0</v>
          </cell>
          <cell r="O184">
            <v>0</v>
          </cell>
          <cell r="P184">
            <v>450.41</v>
          </cell>
          <cell r="Q184">
            <v>450.41</v>
          </cell>
          <cell r="R184">
            <v>0</v>
          </cell>
        </row>
        <row r="185">
          <cell r="C185" t="str">
            <v>Power panel P-1(tunnel control building)</v>
          </cell>
          <cell r="D185" t="str">
            <v>EAZ702000000</v>
          </cell>
          <cell r="E185" t="str">
            <v>No. 182</v>
          </cell>
          <cell r="F185" t="str">
            <v>Power panel</v>
          </cell>
          <cell r="G185" t="str">
            <v>P-1(tunnel control building)</v>
          </cell>
          <cell r="H185" t="str">
            <v>EA</v>
          </cell>
          <cell r="I185">
            <v>1</v>
          </cell>
          <cell r="J185">
            <v>3857.2</v>
          </cell>
          <cell r="K185">
            <v>3857.2</v>
          </cell>
          <cell r="L185">
            <v>98.04</v>
          </cell>
          <cell r="M185">
            <v>98.04</v>
          </cell>
          <cell r="N185">
            <v>0</v>
          </cell>
          <cell r="O185">
            <v>0</v>
          </cell>
          <cell r="P185">
            <v>3955.24</v>
          </cell>
          <cell r="Q185">
            <v>3955.24</v>
          </cell>
          <cell r="R185">
            <v>0</v>
          </cell>
        </row>
        <row r="186">
          <cell r="C186" t="str">
            <v>Power panel P-2(substation)</v>
          </cell>
          <cell r="D186" t="str">
            <v>EAZ702000000</v>
          </cell>
          <cell r="E186" t="str">
            <v>No. 183</v>
          </cell>
          <cell r="F186" t="str">
            <v>Power panel</v>
          </cell>
          <cell r="G186" t="str">
            <v>P-2(substation)</v>
          </cell>
          <cell r="H186" t="str">
            <v>EA</v>
          </cell>
          <cell r="I186">
            <v>1</v>
          </cell>
          <cell r="J186">
            <v>4412.95</v>
          </cell>
          <cell r="K186">
            <v>4412.95</v>
          </cell>
          <cell r="L186">
            <v>98.04</v>
          </cell>
          <cell r="M186">
            <v>98.04</v>
          </cell>
          <cell r="N186">
            <v>0</v>
          </cell>
          <cell r="O186">
            <v>0</v>
          </cell>
          <cell r="P186">
            <v>4510.99</v>
          </cell>
          <cell r="Q186">
            <v>4510.99</v>
          </cell>
          <cell r="R186">
            <v>0</v>
          </cell>
        </row>
        <row r="187">
          <cell r="C187" t="str">
            <v>Installation costs tunnel control building switchgear</v>
          </cell>
          <cell r="D187" t="str">
            <v>EAZ702000000</v>
          </cell>
          <cell r="E187" t="str">
            <v>No. 184</v>
          </cell>
          <cell r="F187" t="str">
            <v>Installation costs</v>
          </cell>
          <cell r="G187" t="str">
            <v>tunnel control building switchgear</v>
          </cell>
          <cell r="H187" t="str">
            <v>lot</v>
          </cell>
          <cell r="I187">
            <v>1</v>
          </cell>
          <cell r="J187">
            <v>290.70999999999998</v>
          </cell>
          <cell r="K187">
            <v>290.70999999999998</v>
          </cell>
          <cell r="L187">
            <v>9690.42</v>
          </cell>
          <cell r="M187">
            <v>9690.42</v>
          </cell>
          <cell r="N187">
            <v>0</v>
          </cell>
          <cell r="O187">
            <v>0</v>
          </cell>
          <cell r="P187">
            <v>9981.1299999999992</v>
          </cell>
          <cell r="Q187">
            <v>9981.1299999999992</v>
          </cell>
          <cell r="R187">
            <v>0</v>
          </cell>
        </row>
        <row r="188">
          <cell r="C188" t="str">
            <v>Installation costs substation switchgear</v>
          </cell>
          <cell r="D188" t="str">
            <v>EAZ702000000</v>
          </cell>
          <cell r="E188" t="str">
            <v>No. 185</v>
          </cell>
          <cell r="F188" t="str">
            <v>Installation costs</v>
          </cell>
          <cell r="G188" t="str">
            <v>substation switchgear</v>
          </cell>
          <cell r="H188" t="str">
            <v>lot</v>
          </cell>
          <cell r="I188">
            <v>1</v>
          </cell>
          <cell r="J188">
            <v>268.35000000000002</v>
          </cell>
          <cell r="K188">
            <v>268.35000000000002</v>
          </cell>
          <cell r="L188">
            <v>8945.01</v>
          </cell>
          <cell r="M188">
            <v>8945.01</v>
          </cell>
          <cell r="N188">
            <v>0</v>
          </cell>
          <cell r="O188">
            <v>0</v>
          </cell>
          <cell r="P188">
            <v>9213.36</v>
          </cell>
          <cell r="Q188">
            <v>9213.36</v>
          </cell>
          <cell r="R188">
            <v>0</v>
          </cell>
        </row>
        <row r="189">
          <cell r="C189" t="str">
            <v>Transmitter "R" type</v>
          </cell>
          <cell r="D189" t="str">
            <v>EAZ702040000</v>
          </cell>
          <cell r="E189" t="str">
            <v>No. 186</v>
          </cell>
          <cell r="F189" t="str">
            <v>Transmitter</v>
          </cell>
          <cell r="G189" t="str">
            <v>"R" type</v>
          </cell>
          <cell r="H189" t="str">
            <v>EA</v>
          </cell>
          <cell r="I189">
            <v>1</v>
          </cell>
          <cell r="J189">
            <v>2822.84</v>
          </cell>
          <cell r="K189">
            <v>2822.84</v>
          </cell>
          <cell r="L189">
            <v>445.65</v>
          </cell>
          <cell r="M189">
            <v>445.65</v>
          </cell>
          <cell r="N189">
            <v>0</v>
          </cell>
          <cell r="O189">
            <v>0</v>
          </cell>
          <cell r="P189">
            <v>3268.4900000000002</v>
          </cell>
          <cell r="Q189">
            <v>3268.4900000000002</v>
          </cell>
          <cell r="R189">
            <v>0</v>
          </cell>
        </row>
        <row r="190">
          <cell r="C190" t="str">
            <v>Street lighting fixture LED 150W class</v>
          </cell>
          <cell r="D190" t="str">
            <v>EAZ702060000</v>
          </cell>
          <cell r="E190" t="str">
            <v>No. 187</v>
          </cell>
          <cell r="F190" t="str">
            <v>Street lighting fixture</v>
          </cell>
          <cell r="G190" t="str">
            <v>LED 150W class</v>
          </cell>
          <cell r="H190" t="str">
            <v>EA</v>
          </cell>
          <cell r="I190">
            <v>1</v>
          </cell>
          <cell r="J190">
            <v>747.21</v>
          </cell>
          <cell r="K190">
            <v>747.21</v>
          </cell>
          <cell r="L190">
            <v>31.64</v>
          </cell>
          <cell r="M190">
            <v>31.64</v>
          </cell>
          <cell r="N190">
            <v>0</v>
          </cell>
          <cell r="O190">
            <v>0</v>
          </cell>
          <cell r="P190">
            <v>778.85</v>
          </cell>
          <cell r="Q190">
            <v>778.85</v>
          </cell>
          <cell r="R190">
            <v>0</v>
          </cell>
        </row>
        <row r="191">
          <cell r="C191" t="str">
            <v>Street lighting fixture LED 50W class</v>
          </cell>
          <cell r="D191" t="str">
            <v>EAZ702070000</v>
          </cell>
          <cell r="E191" t="str">
            <v>No. 188</v>
          </cell>
          <cell r="F191" t="str">
            <v>Street lighting fixture</v>
          </cell>
          <cell r="G191" t="str">
            <v>LED 50W class</v>
          </cell>
          <cell r="H191" t="str">
            <v>EA</v>
          </cell>
          <cell r="I191">
            <v>1</v>
          </cell>
          <cell r="J191">
            <v>597.91</v>
          </cell>
          <cell r="K191">
            <v>597.91</v>
          </cell>
          <cell r="L191">
            <v>30.3</v>
          </cell>
          <cell r="M191">
            <v>30.3</v>
          </cell>
          <cell r="N191">
            <v>0</v>
          </cell>
          <cell r="O191">
            <v>0</v>
          </cell>
          <cell r="P191">
            <v>628.20999999999992</v>
          </cell>
          <cell r="Q191">
            <v>628.20999999999992</v>
          </cell>
          <cell r="R191">
            <v>0</v>
          </cell>
        </row>
        <row r="192">
          <cell r="C192" t="str">
            <v>Foundation(outdoor lighting) 5m(W/grounding rod)</v>
          </cell>
          <cell r="D192" t="str">
            <v>EGT110120000</v>
          </cell>
          <cell r="E192" t="str">
            <v>No. 189</v>
          </cell>
          <cell r="F192" t="str">
            <v>Foundation(outdoor lighting)</v>
          </cell>
          <cell r="G192" t="str">
            <v>5m(W/grounding rod)</v>
          </cell>
          <cell r="H192" t="str">
            <v>EA</v>
          </cell>
          <cell r="I192">
            <v>1</v>
          </cell>
          <cell r="J192">
            <v>65.2</v>
          </cell>
          <cell r="K192">
            <v>65.2</v>
          </cell>
          <cell r="L192">
            <v>232.05</v>
          </cell>
          <cell r="M192">
            <v>232.05</v>
          </cell>
          <cell r="N192">
            <v>0</v>
          </cell>
          <cell r="O192">
            <v>0</v>
          </cell>
          <cell r="P192">
            <v>297.25</v>
          </cell>
          <cell r="Q192">
            <v>297.25</v>
          </cell>
          <cell r="R192">
            <v>0</v>
          </cell>
        </row>
        <row r="193">
          <cell r="C193" t="str">
            <v>Foundation(street lighting) 600x(800x1000)x1000</v>
          </cell>
          <cell r="D193" t="str">
            <v>EAZ702080000</v>
          </cell>
          <cell r="E193" t="str">
            <v>No. 190</v>
          </cell>
          <cell r="F193" t="str">
            <v>Foundation(street lighting)</v>
          </cell>
          <cell r="G193" t="str">
            <v>600x(800x1000)x1000</v>
          </cell>
          <cell r="H193" t="str">
            <v>EA</v>
          </cell>
          <cell r="I193">
            <v>1</v>
          </cell>
          <cell r="J193">
            <v>97.99</v>
          </cell>
          <cell r="K193">
            <v>97.99</v>
          </cell>
          <cell r="L193">
            <v>450.78</v>
          </cell>
          <cell r="M193">
            <v>450.78</v>
          </cell>
          <cell r="N193">
            <v>0</v>
          </cell>
          <cell r="O193">
            <v>0</v>
          </cell>
          <cell r="P193">
            <v>548.77</v>
          </cell>
          <cell r="Q193">
            <v>548.77</v>
          </cell>
          <cell r="R193">
            <v>0</v>
          </cell>
        </row>
        <row r="194">
          <cell r="C194" t="str">
            <v>Foundation(street lighting) Bridges</v>
          </cell>
          <cell r="D194" t="str">
            <v>EAZ800040000</v>
          </cell>
          <cell r="E194" t="str">
            <v>No. 191</v>
          </cell>
          <cell r="F194" t="str">
            <v>Foundation(street lighting)</v>
          </cell>
          <cell r="G194" t="str">
            <v>Bridges</v>
          </cell>
          <cell r="H194" t="str">
            <v>plc's</v>
          </cell>
          <cell r="I194">
            <v>1</v>
          </cell>
          <cell r="J194">
            <v>29.3</v>
          </cell>
          <cell r="K194">
            <v>29.3</v>
          </cell>
          <cell r="L194">
            <v>34.159999999999997</v>
          </cell>
          <cell r="M194">
            <v>34.159999999999997</v>
          </cell>
          <cell r="N194">
            <v>0</v>
          </cell>
          <cell r="O194">
            <v>0</v>
          </cell>
          <cell r="P194">
            <v>63.459999999999994</v>
          </cell>
          <cell r="Q194">
            <v>63.459999999999994</v>
          </cell>
          <cell r="R194">
            <v>0</v>
          </cell>
        </row>
        <row r="195">
          <cell r="C195" t="str">
            <v>Lighting pole steel pipe(H.D.G) 10m-arm 2m</v>
          </cell>
          <cell r="D195" t="str">
            <v>EAZ702100000</v>
          </cell>
          <cell r="E195" t="str">
            <v>No. 192</v>
          </cell>
          <cell r="F195" t="str">
            <v>Lighting pole</v>
          </cell>
          <cell r="G195" t="str">
            <v>steel pipe(H.D.G) 10m-arm 2m</v>
          </cell>
          <cell r="H195" t="str">
            <v>EA</v>
          </cell>
          <cell r="I195">
            <v>1</v>
          </cell>
          <cell r="J195">
            <v>485.26</v>
          </cell>
          <cell r="K195">
            <v>485.26</v>
          </cell>
          <cell r="L195">
            <v>518.42999999999995</v>
          </cell>
          <cell r="M195">
            <v>518.42999999999995</v>
          </cell>
          <cell r="N195">
            <v>0</v>
          </cell>
          <cell r="O195">
            <v>0</v>
          </cell>
          <cell r="P195">
            <v>1003.6899999999999</v>
          </cell>
          <cell r="Q195">
            <v>1003.6899999999999</v>
          </cell>
          <cell r="R195">
            <v>0</v>
          </cell>
        </row>
        <row r="196">
          <cell r="C196" t="str">
            <v>Lighting pole steel pipe(H.D.G) 5m</v>
          </cell>
          <cell r="D196" t="str">
            <v>EAZ702240000</v>
          </cell>
          <cell r="E196" t="str">
            <v>No. 193</v>
          </cell>
          <cell r="F196" t="str">
            <v>Lighting pole</v>
          </cell>
          <cell r="G196" t="str">
            <v>steel pipe(H.D.G) 5m</v>
          </cell>
          <cell r="H196" t="str">
            <v>EA</v>
          </cell>
          <cell r="I196">
            <v>1</v>
          </cell>
          <cell r="J196">
            <v>508.91</v>
          </cell>
          <cell r="K196">
            <v>508.91</v>
          </cell>
          <cell r="L196">
            <v>311.95</v>
          </cell>
          <cell r="M196">
            <v>311.95</v>
          </cell>
          <cell r="N196">
            <v>0</v>
          </cell>
          <cell r="O196">
            <v>0</v>
          </cell>
          <cell r="P196">
            <v>820.86</v>
          </cell>
          <cell r="Q196">
            <v>820.86</v>
          </cell>
          <cell r="R196">
            <v>0</v>
          </cell>
        </row>
        <row r="197">
          <cell r="C197" t="str">
            <v>Lighting fixtures TYPE-A(Recessed)</v>
          </cell>
          <cell r="D197" t="str">
            <v>EAZ702340000</v>
          </cell>
          <cell r="E197" t="str">
            <v>No. 194</v>
          </cell>
          <cell r="F197" t="str">
            <v>Lighting fixtures</v>
          </cell>
          <cell r="G197" t="str">
            <v>TYPE-A(Recessed)</v>
          </cell>
          <cell r="H197" t="str">
            <v>EA</v>
          </cell>
          <cell r="I197">
            <v>1</v>
          </cell>
          <cell r="J197">
            <v>76.489999999999995</v>
          </cell>
          <cell r="K197">
            <v>76.489999999999995</v>
          </cell>
          <cell r="L197">
            <v>62.09</v>
          </cell>
          <cell r="M197">
            <v>62.09</v>
          </cell>
          <cell r="N197">
            <v>0</v>
          </cell>
          <cell r="O197">
            <v>0</v>
          </cell>
          <cell r="P197">
            <v>138.57999999999998</v>
          </cell>
          <cell r="Q197">
            <v>138.57999999999998</v>
          </cell>
          <cell r="R197">
            <v>0</v>
          </cell>
        </row>
        <row r="198">
          <cell r="C198" t="str">
            <v>Lighting fixtures TYPE-B(Race Way)</v>
          </cell>
          <cell r="D198" t="str">
            <v>EAZ702350000</v>
          </cell>
          <cell r="E198" t="str">
            <v>No. 195</v>
          </cell>
          <cell r="F198" t="str">
            <v>Lighting fixtures</v>
          </cell>
          <cell r="G198" t="str">
            <v>TYPE-B(Race Way)</v>
          </cell>
          <cell r="H198" t="str">
            <v>EA</v>
          </cell>
          <cell r="I198">
            <v>1</v>
          </cell>
          <cell r="J198">
            <v>55.66</v>
          </cell>
          <cell r="K198">
            <v>55.66</v>
          </cell>
          <cell r="L198">
            <v>41.14</v>
          </cell>
          <cell r="M198">
            <v>41.14</v>
          </cell>
          <cell r="N198">
            <v>0</v>
          </cell>
          <cell r="O198">
            <v>0</v>
          </cell>
          <cell r="P198">
            <v>96.8</v>
          </cell>
          <cell r="Q198">
            <v>96.8</v>
          </cell>
          <cell r="R198">
            <v>0</v>
          </cell>
        </row>
        <row r="199">
          <cell r="C199" t="str">
            <v>Lighting fixtures TYPE-C(LED downlights)</v>
          </cell>
          <cell r="D199" t="str">
            <v>EAZ702360000</v>
          </cell>
          <cell r="E199" t="str">
            <v>No. 196</v>
          </cell>
          <cell r="F199" t="str">
            <v>Lighting fixtures</v>
          </cell>
          <cell r="G199" t="str">
            <v>TYPE-C(LED downlights)</v>
          </cell>
          <cell r="H199" t="str">
            <v>EA</v>
          </cell>
          <cell r="I199">
            <v>1</v>
          </cell>
          <cell r="J199">
            <v>40.6</v>
          </cell>
          <cell r="K199">
            <v>40.6</v>
          </cell>
          <cell r="L199">
            <v>36.39</v>
          </cell>
          <cell r="M199">
            <v>36.39</v>
          </cell>
          <cell r="N199">
            <v>0</v>
          </cell>
          <cell r="O199">
            <v>0</v>
          </cell>
          <cell r="P199">
            <v>76.990000000000009</v>
          </cell>
          <cell r="Q199">
            <v>76.990000000000009</v>
          </cell>
          <cell r="R199">
            <v>0</v>
          </cell>
        </row>
        <row r="200">
          <cell r="C200" t="str">
            <v>Lighting fixtures TYPE-D(ceiling Mounted)</v>
          </cell>
          <cell r="D200" t="str">
            <v>EAZ702370000</v>
          </cell>
          <cell r="E200" t="str">
            <v>No. 197</v>
          </cell>
          <cell r="F200" t="str">
            <v>Lighting fixtures</v>
          </cell>
          <cell r="G200" t="str">
            <v>TYPE-D(ceiling Mounted)</v>
          </cell>
          <cell r="H200" t="str">
            <v>EA</v>
          </cell>
          <cell r="I200">
            <v>1</v>
          </cell>
          <cell r="J200">
            <v>13.97</v>
          </cell>
          <cell r="K200">
            <v>13.97</v>
          </cell>
          <cell r="L200">
            <v>26.73</v>
          </cell>
          <cell r="M200">
            <v>26.73</v>
          </cell>
          <cell r="N200">
            <v>0</v>
          </cell>
          <cell r="O200">
            <v>0</v>
          </cell>
          <cell r="P200">
            <v>40.700000000000003</v>
          </cell>
          <cell r="Q200">
            <v>40.700000000000003</v>
          </cell>
          <cell r="R200">
            <v>0</v>
          </cell>
        </row>
        <row r="201">
          <cell r="C201" t="str">
            <v>Lighting fixtures TYPE-E(ceiling Mounted)</v>
          </cell>
          <cell r="D201" t="str">
            <v>EAZ702380000</v>
          </cell>
          <cell r="E201" t="str">
            <v>No. 198</v>
          </cell>
          <cell r="F201" t="str">
            <v>Lighting fixtures</v>
          </cell>
          <cell r="G201" t="str">
            <v>TYPE-E(ceiling Mounted)</v>
          </cell>
          <cell r="H201" t="str">
            <v>EA</v>
          </cell>
          <cell r="I201">
            <v>1</v>
          </cell>
          <cell r="J201">
            <v>51.27</v>
          </cell>
          <cell r="K201">
            <v>51.27</v>
          </cell>
          <cell r="L201">
            <v>41.14</v>
          </cell>
          <cell r="M201">
            <v>41.14</v>
          </cell>
          <cell r="N201">
            <v>0</v>
          </cell>
          <cell r="O201">
            <v>0</v>
          </cell>
          <cell r="P201">
            <v>92.41</v>
          </cell>
          <cell r="Q201">
            <v>92.41</v>
          </cell>
          <cell r="R201">
            <v>0</v>
          </cell>
        </row>
        <row r="202">
          <cell r="C202" t="str">
            <v>Lighting fixtures TYPE-F(ceiling Mounted)</v>
          </cell>
          <cell r="D202" t="str">
            <v>EAZ702390000</v>
          </cell>
          <cell r="E202" t="str">
            <v>No. 199</v>
          </cell>
          <cell r="F202" t="str">
            <v>Lighting fixtures</v>
          </cell>
          <cell r="G202" t="str">
            <v>TYPE-F(ceiling Mounted)</v>
          </cell>
          <cell r="H202" t="str">
            <v>EA</v>
          </cell>
          <cell r="I202">
            <v>1</v>
          </cell>
          <cell r="J202">
            <v>31.53</v>
          </cell>
          <cell r="K202">
            <v>31.53</v>
          </cell>
          <cell r="L202">
            <v>26.73</v>
          </cell>
          <cell r="M202">
            <v>26.73</v>
          </cell>
          <cell r="N202">
            <v>0</v>
          </cell>
          <cell r="O202">
            <v>0</v>
          </cell>
          <cell r="P202">
            <v>58.260000000000005</v>
          </cell>
          <cell r="Q202">
            <v>58.260000000000005</v>
          </cell>
          <cell r="R202">
            <v>0</v>
          </cell>
        </row>
        <row r="203">
          <cell r="C203" t="str">
            <v>Tunnel lighting fixtures LED 75W class</v>
          </cell>
          <cell r="D203" t="str">
            <v>EAZ702430000</v>
          </cell>
          <cell r="E203" t="str">
            <v>No. 200</v>
          </cell>
          <cell r="F203" t="str">
            <v>Tunnel lighting fixtures</v>
          </cell>
          <cell r="G203" t="str">
            <v>LED 75W class</v>
          </cell>
          <cell r="H203" t="str">
            <v>EA</v>
          </cell>
          <cell r="I203">
            <v>1</v>
          </cell>
          <cell r="J203">
            <v>597.92999999999995</v>
          </cell>
          <cell r="K203">
            <v>597.92999999999995</v>
          </cell>
          <cell r="L203">
            <v>30.89</v>
          </cell>
          <cell r="M203">
            <v>30.89</v>
          </cell>
          <cell r="N203">
            <v>0</v>
          </cell>
          <cell r="O203">
            <v>0</v>
          </cell>
          <cell r="P203">
            <v>628.81999999999994</v>
          </cell>
          <cell r="Q203">
            <v>628.81999999999994</v>
          </cell>
          <cell r="R203">
            <v>0</v>
          </cell>
        </row>
        <row r="204">
          <cell r="C204" t="str">
            <v>Tunnel lighting fixtures HPS 150W type</v>
          </cell>
          <cell r="D204" t="str">
            <v>EAZ702440000</v>
          </cell>
          <cell r="E204" t="str">
            <v>No. 201</v>
          </cell>
          <cell r="F204" t="str">
            <v>Tunnel lighting fixtures</v>
          </cell>
          <cell r="G204" t="str">
            <v>HPS 150W type</v>
          </cell>
          <cell r="H204" t="str">
            <v>EA</v>
          </cell>
          <cell r="I204">
            <v>1</v>
          </cell>
          <cell r="J204">
            <v>216.88</v>
          </cell>
          <cell r="K204">
            <v>216.88</v>
          </cell>
          <cell r="L204">
            <v>59.42</v>
          </cell>
          <cell r="M204">
            <v>59.42</v>
          </cell>
          <cell r="N204">
            <v>0</v>
          </cell>
          <cell r="O204">
            <v>0</v>
          </cell>
          <cell r="P204">
            <v>276.3</v>
          </cell>
          <cell r="Q204">
            <v>276.3</v>
          </cell>
          <cell r="R204">
            <v>0</v>
          </cell>
        </row>
        <row r="205">
          <cell r="C205" t="str">
            <v>Tunnel lighting fixtures HPS 250W type</v>
          </cell>
          <cell r="D205" t="str">
            <v>EAZ702450000</v>
          </cell>
          <cell r="E205" t="str">
            <v>No. 202</v>
          </cell>
          <cell r="F205" t="str">
            <v>Tunnel lighting fixtures</v>
          </cell>
          <cell r="G205" t="str">
            <v>HPS 250W type</v>
          </cell>
          <cell r="H205" t="str">
            <v>EA</v>
          </cell>
          <cell r="I205">
            <v>1</v>
          </cell>
          <cell r="J205">
            <v>217.1</v>
          </cell>
          <cell r="K205">
            <v>217.1</v>
          </cell>
          <cell r="L205">
            <v>66.84</v>
          </cell>
          <cell r="M205">
            <v>66.84</v>
          </cell>
          <cell r="N205">
            <v>0</v>
          </cell>
          <cell r="O205">
            <v>0</v>
          </cell>
          <cell r="P205">
            <v>283.94</v>
          </cell>
          <cell r="Q205">
            <v>283.94</v>
          </cell>
          <cell r="R205">
            <v>0</v>
          </cell>
        </row>
        <row r="206">
          <cell r="C206" t="str">
            <v>Pull box 150x150x150</v>
          </cell>
          <cell r="D206" t="str">
            <v>EAZ702470000</v>
          </cell>
          <cell r="E206" t="str">
            <v>No. 203</v>
          </cell>
          <cell r="F206" t="str">
            <v>Pull box</v>
          </cell>
          <cell r="G206" t="str">
            <v>150x150x150</v>
          </cell>
          <cell r="H206" t="str">
            <v>EA</v>
          </cell>
          <cell r="I206">
            <v>1</v>
          </cell>
          <cell r="J206">
            <v>5.42</v>
          </cell>
          <cell r="K206">
            <v>5.42</v>
          </cell>
          <cell r="L206">
            <v>81.7</v>
          </cell>
          <cell r="M206">
            <v>81.7</v>
          </cell>
          <cell r="N206">
            <v>0</v>
          </cell>
          <cell r="O206">
            <v>0</v>
          </cell>
          <cell r="P206">
            <v>87.12</v>
          </cell>
          <cell r="Q206">
            <v>87.12</v>
          </cell>
          <cell r="R206">
            <v>0</v>
          </cell>
        </row>
        <row r="207">
          <cell r="C207" t="str">
            <v>Pull box 200x200x150</v>
          </cell>
          <cell r="D207" t="str">
            <v>EAZ702480000</v>
          </cell>
          <cell r="E207" t="str">
            <v>No. 204</v>
          </cell>
          <cell r="F207" t="str">
            <v>Pull box</v>
          </cell>
          <cell r="G207" t="str">
            <v>200x200x150</v>
          </cell>
          <cell r="H207" t="str">
            <v>EA</v>
          </cell>
          <cell r="I207">
            <v>1</v>
          </cell>
          <cell r="J207">
            <v>6.8</v>
          </cell>
          <cell r="K207">
            <v>6.8</v>
          </cell>
          <cell r="L207">
            <v>81.7</v>
          </cell>
          <cell r="M207">
            <v>81.7</v>
          </cell>
          <cell r="N207">
            <v>0</v>
          </cell>
          <cell r="O207">
            <v>0</v>
          </cell>
          <cell r="P207">
            <v>88.5</v>
          </cell>
          <cell r="Q207">
            <v>88.5</v>
          </cell>
          <cell r="R207">
            <v>0</v>
          </cell>
        </row>
        <row r="208">
          <cell r="C208" t="str">
            <v>Pull box 250x250x150</v>
          </cell>
          <cell r="D208" t="str">
            <v>EAZ702490000</v>
          </cell>
          <cell r="E208" t="str">
            <v>No. 205</v>
          </cell>
          <cell r="F208" t="str">
            <v>Pull box</v>
          </cell>
          <cell r="G208" t="str">
            <v>250x250x150</v>
          </cell>
          <cell r="H208" t="str">
            <v>EA</v>
          </cell>
          <cell r="I208">
            <v>1</v>
          </cell>
          <cell r="J208">
            <v>8.58</v>
          </cell>
          <cell r="K208">
            <v>8.58</v>
          </cell>
          <cell r="L208">
            <v>81.7</v>
          </cell>
          <cell r="M208">
            <v>81.7</v>
          </cell>
          <cell r="N208">
            <v>0</v>
          </cell>
          <cell r="O208">
            <v>0</v>
          </cell>
          <cell r="P208">
            <v>90.28</v>
          </cell>
          <cell r="Q208">
            <v>90.28</v>
          </cell>
          <cell r="R208">
            <v>0</v>
          </cell>
        </row>
        <row r="209">
          <cell r="C209" t="str">
            <v>Pull box 400x400x200</v>
          </cell>
          <cell r="D209" t="str">
            <v>EAZ702470000</v>
          </cell>
          <cell r="E209" t="str">
            <v>No. 206</v>
          </cell>
          <cell r="F209" t="str">
            <v>Pull box</v>
          </cell>
          <cell r="G209" t="str">
            <v>400x400x200</v>
          </cell>
          <cell r="H209" t="str">
            <v>EA</v>
          </cell>
          <cell r="I209">
            <v>1</v>
          </cell>
          <cell r="J209">
            <v>15.38</v>
          </cell>
          <cell r="K209">
            <v>15.38</v>
          </cell>
          <cell r="L209">
            <v>51.99</v>
          </cell>
          <cell r="M209">
            <v>51.99</v>
          </cell>
          <cell r="N209">
            <v>0</v>
          </cell>
          <cell r="O209">
            <v>0</v>
          </cell>
          <cell r="P209">
            <v>67.37</v>
          </cell>
          <cell r="Q209">
            <v>67.37</v>
          </cell>
          <cell r="R209">
            <v>0</v>
          </cell>
        </row>
        <row r="210">
          <cell r="C210" t="str">
            <v>Pull box 400x400x300</v>
          </cell>
          <cell r="D210" t="str">
            <v>EAZ702470000</v>
          </cell>
          <cell r="E210" t="str">
            <v>No. 207</v>
          </cell>
          <cell r="F210" t="str">
            <v>Pull box</v>
          </cell>
          <cell r="G210" t="str">
            <v>400x400x300</v>
          </cell>
          <cell r="H210" t="str">
            <v>EA</v>
          </cell>
          <cell r="I210">
            <v>1</v>
          </cell>
          <cell r="J210">
            <v>18.84</v>
          </cell>
          <cell r="K210">
            <v>18.84</v>
          </cell>
          <cell r="L210">
            <v>51.99</v>
          </cell>
          <cell r="M210">
            <v>51.99</v>
          </cell>
          <cell r="N210">
            <v>0</v>
          </cell>
          <cell r="O210">
            <v>0</v>
          </cell>
          <cell r="P210">
            <v>70.83</v>
          </cell>
          <cell r="Q210">
            <v>70.83</v>
          </cell>
          <cell r="R210">
            <v>0</v>
          </cell>
        </row>
        <row r="211">
          <cell r="C211" t="str">
            <v>Exit lighting door type(LED)</v>
          </cell>
          <cell r="D211" t="str">
            <v>EAZ702500000</v>
          </cell>
          <cell r="E211" t="str">
            <v>No. 208</v>
          </cell>
          <cell r="F211" t="str">
            <v>Exit lighting</v>
          </cell>
          <cell r="G211" t="str">
            <v>door type(LED)</v>
          </cell>
          <cell r="H211" t="str">
            <v>EA</v>
          </cell>
          <cell r="I211">
            <v>1</v>
          </cell>
          <cell r="J211">
            <v>88.69</v>
          </cell>
          <cell r="K211">
            <v>88.69</v>
          </cell>
          <cell r="L211">
            <v>29.71</v>
          </cell>
          <cell r="M211">
            <v>29.71</v>
          </cell>
          <cell r="N211">
            <v>0</v>
          </cell>
          <cell r="O211">
            <v>0</v>
          </cell>
          <cell r="P211">
            <v>118.4</v>
          </cell>
          <cell r="Q211">
            <v>118.4</v>
          </cell>
          <cell r="R211">
            <v>0</v>
          </cell>
        </row>
        <row r="212">
          <cell r="C212" t="str">
            <v>Exit lighting tunnel bracket type(LED)</v>
          </cell>
          <cell r="D212" t="str">
            <v>EAZ702510000</v>
          </cell>
          <cell r="E212" t="str">
            <v>No. 209</v>
          </cell>
          <cell r="F212" t="str">
            <v>Exit lighting</v>
          </cell>
          <cell r="G212" t="str">
            <v>tunnel bracket type(LED)</v>
          </cell>
          <cell r="H212" t="str">
            <v>EA</v>
          </cell>
          <cell r="I212">
            <v>1</v>
          </cell>
          <cell r="J212">
            <v>769.11</v>
          </cell>
          <cell r="K212">
            <v>769.11</v>
          </cell>
          <cell r="L212">
            <v>29.71</v>
          </cell>
          <cell r="M212">
            <v>29.71</v>
          </cell>
          <cell r="N212">
            <v>0</v>
          </cell>
          <cell r="O212">
            <v>0</v>
          </cell>
          <cell r="P212">
            <v>798.82</v>
          </cell>
          <cell r="Q212">
            <v>798.82</v>
          </cell>
          <cell r="R212">
            <v>0</v>
          </cell>
        </row>
        <row r="213">
          <cell r="C213" t="str">
            <v>Exit lighting tunnel ceiling type(LED)</v>
          </cell>
          <cell r="D213" t="str">
            <v>EAZ702520000</v>
          </cell>
          <cell r="E213" t="str">
            <v>No. 210</v>
          </cell>
          <cell r="F213" t="str">
            <v>Exit lighting</v>
          </cell>
          <cell r="G213" t="str">
            <v>tunnel ceiling type(LED)</v>
          </cell>
          <cell r="H213" t="str">
            <v>EA</v>
          </cell>
          <cell r="I213">
            <v>1</v>
          </cell>
          <cell r="J213">
            <v>1186.1400000000001</v>
          </cell>
          <cell r="K213">
            <v>1186.1400000000001</v>
          </cell>
          <cell r="L213">
            <v>29.71</v>
          </cell>
          <cell r="M213">
            <v>29.71</v>
          </cell>
          <cell r="N213">
            <v>0</v>
          </cell>
          <cell r="O213">
            <v>0</v>
          </cell>
          <cell r="P213">
            <v>1215.8500000000001</v>
          </cell>
          <cell r="Q213">
            <v>1215.8500000000001</v>
          </cell>
          <cell r="R213">
            <v>0</v>
          </cell>
        </row>
        <row r="214">
          <cell r="C214" t="str">
            <v>Local control box for jet fan 30kW x 1</v>
          </cell>
          <cell r="D214" t="str">
            <v>EAZ702540000</v>
          </cell>
          <cell r="E214" t="str">
            <v>No. 211</v>
          </cell>
          <cell r="F214" t="str">
            <v>Local control box for jet fan</v>
          </cell>
          <cell r="G214" t="str">
            <v>30kW x 1</v>
          </cell>
          <cell r="H214" t="str">
            <v>EA</v>
          </cell>
          <cell r="I214">
            <v>1</v>
          </cell>
          <cell r="J214">
            <v>352.37</v>
          </cell>
          <cell r="K214">
            <v>352.37</v>
          </cell>
          <cell r="L214">
            <v>98.04</v>
          </cell>
          <cell r="M214">
            <v>98.04</v>
          </cell>
          <cell r="N214">
            <v>0</v>
          </cell>
          <cell r="O214">
            <v>0</v>
          </cell>
          <cell r="P214">
            <v>450.41</v>
          </cell>
          <cell r="Q214">
            <v>450.41</v>
          </cell>
          <cell r="R214">
            <v>0</v>
          </cell>
        </row>
        <row r="215">
          <cell r="C215" t="str">
            <v>Local control box for jet fan 30kW x 2</v>
          </cell>
          <cell r="D215" t="str">
            <v>EAZ702550000</v>
          </cell>
          <cell r="E215" t="str">
            <v>No. 212</v>
          </cell>
          <cell r="F215" t="str">
            <v>Local control box for jet fan</v>
          </cell>
          <cell r="G215" t="str">
            <v>30kW x 2</v>
          </cell>
          <cell r="H215" t="str">
            <v>EA</v>
          </cell>
          <cell r="I215">
            <v>1</v>
          </cell>
          <cell r="J215">
            <v>352.37</v>
          </cell>
          <cell r="K215">
            <v>352.37</v>
          </cell>
          <cell r="L215">
            <v>98.04</v>
          </cell>
          <cell r="M215">
            <v>98.04</v>
          </cell>
          <cell r="N215">
            <v>0</v>
          </cell>
          <cell r="O215">
            <v>0</v>
          </cell>
          <cell r="P215">
            <v>450.41</v>
          </cell>
          <cell r="Q215">
            <v>450.41</v>
          </cell>
          <cell r="R215">
            <v>0</v>
          </cell>
        </row>
        <row r="216">
          <cell r="E216">
            <v>0</v>
          </cell>
          <cell r="F216">
            <v>0</v>
          </cell>
          <cell r="G216">
            <v>0</v>
          </cell>
          <cell r="H216">
            <v>0</v>
          </cell>
          <cell r="I216">
            <v>0</v>
          </cell>
          <cell r="J216">
            <v>0</v>
          </cell>
          <cell r="K216">
            <v>0</v>
          </cell>
          <cell r="L216">
            <v>0</v>
          </cell>
          <cell r="M216">
            <v>0</v>
          </cell>
          <cell r="N216">
            <v>0</v>
          </cell>
          <cell r="O216">
            <v>0</v>
          </cell>
          <cell r="P216">
            <v>0</v>
          </cell>
          <cell r="Q216">
            <v>0</v>
          </cell>
          <cell r="R216">
            <v>0</v>
          </cell>
        </row>
        <row r="217">
          <cell r="E217">
            <v>0</v>
          </cell>
          <cell r="F217">
            <v>0</v>
          </cell>
          <cell r="G217">
            <v>0</v>
          </cell>
          <cell r="H217">
            <v>0</v>
          </cell>
          <cell r="I217">
            <v>0</v>
          </cell>
          <cell r="J217">
            <v>0</v>
          </cell>
          <cell r="K217">
            <v>0</v>
          </cell>
          <cell r="L217">
            <v>0</v>
          </cell>
          <cell r="M217">
            <v>0</v>
          </cell>
          <cell r="N217">
            <v>0</v>
          </cell>
          <cell r="O217">
            <v>0</v>
          </cell>
          <cell r="P217">
            <v>0</v>
          </cell>
          <cell r="Q217">
            <v>0</v>
          </cell>
          <cell r="R217">
            <v>0</v>
          </cell>
        </row>
        <row r="218">
          <cell r="E218">
            <v>0</v>
          </cell>
          <cell r="F218">
            <v>0</v>
          </cell>
          <cell r="G218">
            <v>0</v>
          </cell>
          <cell r="H218">
            <v>0</v>
          </cell>
          <cell r="I218">
            <v>0</v>
          </cell>
          <cell r="J218">
            <v>0</v>
          </cell>
          <cell r="K218">
            <v>0</v>
          </cell>
          <cell r="L218">
            <v>0</v>
          </cell>
          <cell r="M218">
            <v>0</v>
          </cell>
          <cell r="N218">
            <v>0</v>
          </cell>
          <cell r="O218">
            <v>0</v>
          </cell>
          <cell r="P218">
            <v>0</v>
          </cell>
          <cell r="Q218">
            <v>0</v>
          </cell>
          <cell r="R218">
            <v>0</v>
          </cell>
        </row>
        <row r="219">
          <cell r="E219">
            <v>0</v>
          </cell>
          <cell r="F219">
            <v>0</v>
          </cell>
          <cell r="G219">
            <v>0</v>
          </cell>
          <cell r="H219">
            <v>0</v>
          </cell>
          <cell r="I219">
            <v>0</v>
          </cell>
          <cell r="J219">
            <v>0</v>
          </cell>
          <cell r="K219">
            <v>0</v>
          </cell>
          <cell r="L219">
            <v>0</v>
          </cell>
          <cell r="M219">
            <v>0</v>
          </cell>
          <cell r="N219">
            <v>0</v>
          </cell>
          <cell r="O219">
            <v>0</v>
          </cell>
          <cell r="P219">
            <v>0</v>
          </cell>
          <cell r="Q219">
            <v>0</v>
          </cell>
          <cell r="R219">
            <v>0</v>
          </cell>
        </row>
        <row r="220">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row>
        <row r="221">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E223">
            <v>0</v>
          </cell>
          <cell r="F223">
            <v>0</v>
          </cell>
          <cell r="G223">
            <v>0</v>
          </cell>
          <cell r="H223">
            <v>0</v>
          </cell>
          <cell r="I223">
            <v>0</v>
          </cell>
          <cell r="J223">
            <v>0</v>
          </cell>
          <cell r="K223">
            <v>0</v>
          </cell>
          <cell r="L223">
            <v>0</v>
          </cell>
          <cell r="M223">
            <v>0</v>
          </cell>
          <cell r="N223">
            <v>0</v>
          </cell>
          <cell r="O223">
            <v>0</v>
          </cell>
          <cell r="P223">
            <v>0</v>
          </cell>
          <cell r="Q223">
            <v>0</v>
          </cell>
          <cell r="R223">
            <v>0</v>
          </cell>
        </row>
      </sheetData>
      <sheetData sheetId="4"/>
      <sheetData sheetId="5">
        <row r="1">
          <cell r="B1">
            <v>0</v>
          </cell>
          <cell r="C1">
            <v>0</v>
          </cell>
          <cell r="D1" t="str">
            <v>Electrical System(Tunnel)</v>
          </cell>
          <cell r="E1">
            <v>0</v>
          </cell>
          <cell r="F1">
            <v>0</v>
          </cell>
          <cell r="G1">
            <v>0</v>
          </cell>
          <cell r="H1">
            <v>0</v>
          </cell>
          <cell r="I1">
            <v>0</v>
          </cell>
          <cell r="J1">
            <v>0</v>
          </cell>
          <cell r="K1">
            <v>0</v>
          </cell>
          <cell r="L1">
            <v>0</v>
          </cell>
        </row>
        <row r="2">
          <cell r="A2" t="str">
            <v>번호</v>
          </cell>
          <cell r="B2" t="str">
            <v>명   칭</v>
          </cell>
          <cell r="C2" t="str">
            <v>규   격</v>
          </cell>
          <cell r="D2" t="str">
            <v>Item</v>
          </cell>
          <cell r="E2" t="str">
            <v>Size</v>
          </cell>
          <cell r="F2" t="str">
            <v>Unit</v>
          </cell>
          <cell r="G2" t="str">
            <v>Apply Price(USD)</v>
          </cell>
          <cell r="H2" t="str">
            <v>Apply Price(KRW)</v>
          </cell>
          <cell r="I2" t="str">
            <v>prices recearch#1</v>
          </cell>
          <cell r="J2" t="str">
            <v>prices recearch#2</v>
          </cell>
          <cell r="K2" t="str">
            <v>prices recearch#3</v>
          </cell>
          <cell r="L2" t="str">
            <v>prices recearch#4</v>
          </cell>
          <cell r="M2" t="str">
            <v>비고</v>
          </cell>
        </row>
        <row r="3">
          <cell r="A3">
            <v>0</v>
          </cell>
          <cell r="B3">
            <v>0</v>
          </cell>
          <cell r="C3">
            <v>0</v>
          </cell>
          <cell r="D3">
            <v>0</v>
          </cell>
          <cell r="E3">
            <v>0</v>
          </cell>
          <cell r="F3">
            <v>0</v>
          </cell>
          <cell r="G3">
            <v>0</v>
          </cell>
          <cell r="H3">
            <v>0</v>
          </cell>
          <cell r="I3" t="str">
            <v>Price</v>
          </cell>
          <cell r="J3" t="str">
            <v>Price</v>
          </cell>
          <cell r="K3" t="str">
            <v>Price</v>
          </cell>
          <cell r="L3" t="str">
            <v>Price</v>
          </cell>
          <cell r="M3">
            <v>0</v>
          </cell>
        </row>
        <row r="4">
          <cell r="A4" t="str">
            <v>Conduit steel 22mm</v>
          </cell>
          <cell r="B4" t="str">
            <v>강제전선관</v>
          </cell>
          <cell r="C4" t="str">
            <v>아연도 22 mm</v>
          </cell>
          <cell r="D4" t="str">
            <v>Conduit</v>
          </cell>
          <cell r="E4" t="str">
            <v>steel 22mm</v>
          </cell>
          <cell r="F4" t="str">
            <v>m</v>
          </cell>
          <cell r="G4">
            <v>1.77</v>
          </cell>
          <cell r="H4">
            <v>1980</v>
          </cell>
          <cell r="I4">
            <v>1980</v>
          </cell>
          <cell r="J4">
            <v>2555</v>
          </cell>
          <cell r="K4">
            <v>0</v>
          </cell>
          <cell r="L4">
            <v>0</v>
          </cell>
          <cell r="M4">
            <v>0</v>
          </cell>
        </row>
        <row r="5">
          <cell r="A5" t="str">
            <v>Conduit steel 28mm</v>
          </cell>
          <cell r="B5" t="str">
            <v>강제전선관</v>
          </cell>
          <cell r="C5" t="str">
            <v>아연도 28 mm</v>
          </cell>
          <cell r="D5" t="str">
            <v>Conduit</v>
          </cell>
          <cell r="E5" t="str">
            <v>steel 28mm</v>
          </cell>
          <cell r="F5" t="str">
            <v>m</v>
          </cell>
          <cell r="G5">
            <v>2.33</v>
          </cell>
          <cell r="H5">
            <v>2600</v>
          </cell>
          <cell r="I5">
            <v>2600</v>
          </cell>
          <cell r="J5">
            <v>3340</v>
          </cell>
          <cell r="K5">
            <v>0</v>
          </cell>
          <cell r="L5">
            <v>0</v>
          </cell>
          <cell r="M5">
            <v>0</v>
          </cell>
        </row>
        <row r="6">
          <cell r="A6" t="str">
            <v>Conduit steel 36mm</v>
          </cell>
          <cell r="B6" t="str">
            <v>강제전선관</v>
          </cell>
          <cell r="C6" t="str">
            <v>아연도 36 mm</v>
          </cell>
          <cell r="D6" t="str">
            <v>Conduit</v>
          </cell>
          <cell r="E6" t="str">
            <v>steel 36mm</v>
          </cell>
          <cell r="F6" t="str">
            <v>m</v>
          </cell>
          <cell r="G6">
            <v>2.97</v>
          </cell>
          <cell r="H6">
            <v>3320</v>
          </cell>
          <cell r="I6">
            <v>3320</v>
          </cell>
          <cell r="J6">
            <v>4275</v>
          </cell>
          <cell r="K6">
            <v>0</v>
          </cell>
          <cell r="L6">
            <v>0</v>
          </cell>
          <cell r="M6">
            <v>0</v>
          </cell>
        </row>
        <row r="7">
          <cell r="A7" t="str">
            <v>Conduit steel 42mm</v>
          </cell>
          <cell r="B7" t="str">
            <v>강제전선관</v>
          </cell>
          <cell r="C7" t="str">
            <v>아연도 42 mm</v>
          </cell>
          <cell r="D7" t="str">
            <v>Conduit</v>
          </cell>
          <cell r="E7" t="str">
            <v>steel 42mm</v>
          </cell>
          <cell r="F7" t="str">
            <v>m</v>
          </cell>
          <cell r="G7">
            <v>3.42</v>
          </cell>
          <cell r="H7">
            <v>3820</v>
          </cell>
          <cell r="I7">
            <v>3820</v>
          </cell>
          <cell r="J7">
            <v>4915</v>
          </cell>
          <cell r="K7">
            <v>0</v>
          </cell>
          <cell r="L7">
            <v>0</v>
          </cell>
          <cell r="M7">
            <v>0</v>
          </cell>
        </row>
        <row r="8">
          <cell r="A8" t="str">
            <v>Conduit steel 54mm</v>
          </cell>
          <cell r="B8" t="str">
            <v>강제전선관</v>
          </cell>
          <cell r="C8" t="str">
            <v>아연도 54 mm</v>
          </cell>
          <cell r="D8" t="str">
            <v>Conduit</v>
          </cell>
          <cell r="E8" t="str">
            <v>steel 54mm</v>
          </cell>
          <cell r="F8" t="str">
            <v>m</v>
          </cell>
          <cell r="G8">
            <v>4.8099999999999996</v>
          </cell>
          <cell r="H8">
            <v>5370</v>
          </cell>
          <cell r="I8">
            <v>5370</v>
          </cell>
          <cell r="J8">
            <v>6901</v>
          </cell>
          <cell r="K8">
            <v>0</v>
          </cell>
          <cell r="L8">
            <v>0</v>
          </cell>
          <cell r="M8">
            <v>0</v>
          </cell>
        </row>
        <row r="9">
          <cell r="A9" t="str">
            <v>Conduit steel 70mm</v>
          </cell>
          <cell r="B9" t="str">
            <v>강제전선관</v>
          </cell>
          <cell r="C9" t="str">
            <v>아연도 70 mm</v>
          </cell>
          <cell r="D9" t="str">
            <v>Conduit</v>
          </cell>
          <cell r="E9" t="str">
            <v>steel 70mm</v>
          </cell>
          <cell r="F9" t="str">
            <v>m</v>
          </cell>
          <cell r="G9">
            <v>6.14</v>
          </cell>
          <cell r="H9">
            <v>6850</v>
          </cell>
          <cell r="I9">
            <v>6850</v>
          </cell>
          <cell r="J9">
            <v>8799</v>
          </cell>
          <cell r="K9">
            <v>0</v>
          </cell>
          <cell r="L9">
            <v>0</v>
          </cell>
          <cell r="M9">
            <v>0</v>
          </cell>
        </row>
        <row r="10">
          <cell r="A10" t="str">
            <v>Conduit PVC(HI) 16mm</v>
          </cell>
          <cell r="B10">
            <v>0</v>
          </cell>
          <cell r="C10">
            <v>0</v>
          </cell>
          <cell r="D10" t="str">
            <v>Conduit</v>
          </cell>
          <cell r="E10" t="str">
            <v>PVC(HI) 16mm</v>
          </cell>
          <cell r="F10" t="str">
            <v>m</v>
          </cell>
          <cell r="G10">
            <v>0.31</v>
          </cell>
          <cell r="H10">
            <v>351</v>
          </cell>
          <cell r="I10">
            <v>351</v>
          </cell>
          <cell r="J10">
            <v>3369</v>
          </cell>
          <cell r="K10">
            <v>0</v>
          </cell>
          <cell r="L10">
            <v>0</v>
          </cell>
          <cell r="M10">
            <v>0</v>
          </cell>
        </row>
        <row r="11">
          <cell r="A11" t="str">
            <v>Conduit PVC(HI) 22mm</v>
          </cell>
          <cell r="B11">
            <v>0</v>
          </cell>
          <cell r="C11">
            <v>0</v>
          </cell>
          <cell r="D11" t="str">
            <v>Conduit</v>
          </cell>
          <cell r="E11" t="str">
            <v>PVC(HI) 22mm</v>
          </cell>
          <cell r="F11" t="str">
            <v>m</v>
          </cell>
          <cell r="G11">
            <v>0.38</v>
          </cell>
          <cell r="H11">
            <v>421</v>
          </cell>
          <cell r="I11">
            <v>421</v>
          </cell>
          <cell r="J11">
            <v>3369</v>
          </cell>
          <cell r="K11">
            <v>0</v>
          </cell>
          <cell r="L11">
            <v>0</v>
          </cell>
          <cell r="M11">
            <v>0</v>
          </cell>
        </row>
        <row r="12">
          <cell r="A12" t="str">
            <v>Conduit PVC(HI) 28mm</v>
          </cell>
          <cell r="B12">
            <v>0</v>
          </cell>
          <cell r="C12">
            <v>0</v>
          </cell>
          <cell r="D12" t="str">
            <v>Conduit</v>
          </cell>
          <cell r="E12" t="str">
            <v>PVC(HI) 28mm</v>
          </cell>
          <cell r="F12" t="str">
            <v>m</v>
          </cell>
          <cell r="G12">
            <v>0.73</v>
          </cell>
          <cell r="H12">
            <v>815</v>
          </cell>
          <cell r="I12">
            <v>815</v>
          </cell>
          <cell r="J12">
            <v>3985</v>
          </cell>
          <cell r="K12">
            <v>0</v>
          </cell>
          <cell r="L12">
            <v>0</v>
          </cell>
          <cell r="M12">
            <v>0</v>
          </cell>
        </row>
        <row r="13">
          <cell r="A13" t="str">
            <v>Conduit PVC(HI) 36mm</v>
          </cell>
          <cell r="B13">
            <v>0</v>
          </cell>
          <cell r="C13">
            <v>0</v>
          </cell>
          <cell r="D13" t="str">
            <v>Conduit</v>
          </cell>
          <cell r="E13" t="str">
            <v>PVC(HI) 36mm</v>
          </cell>
          <cell r="F13" t="str">
            <v>m</v>
          </cell>
          <cell r="G13">
            <v>1.06</v>
          </cell>
          <cell r="H13">
            <v>1180</v>
          </cell>
          <cell r="I13">
            <v>1180</v>
          </cell>
          <cell r="J13">
            <v>5605</v>
          </cell>
          <cell r="K13">
            <v>0</v>
          </cell>
          <cell r="L13">
            <v>0</v>
          </cell>
          <cell r="M13">
            <v>0</v>
          </cell>
        </row>
        <row r="14">
          <cell r="A14" t="str">
            <v>Conduit PVC(ELP) 30㎜</v>
          </cell>
          <cell r="B14">
            <v>0</v>
          </cell>
          <cell r="C14">
            <v>0</v>
          </cell>
          <cell r="D14" t="str">
            <v>Conduit</v>
          </cell>
          <cell r="E14" t="str">
            <v>PVC(ELP) 30㎜</v>
          </cell>
          <cell r="F14" t="str">
            <v>m</v>
          </cell>
          <cell r="G14">
            <v>0.28999999999999998</v>
          </cell>
          <cell r="H14">
            <v>320</v>
          </cell>
          <cell r="I14">
            <v>320</v>
          </cell>
          <cell r="J14">
            <v>825</v>
          </cell>
          <cell r="K14">
            <v>0</v>
          </cell>
          <cell r="L14">
            <v>0</v>
          </cell>
          <cell r="M14">
            <v>0</v>
          </cell>
        </row>
        <row r="15">
          <cell r="A15" t="str">
            <v>Conduit PVC(ELP) 40㎜</v>
          </cell>
          <cell r="B15">
            <v>0</v>
          </cell>
          <cell r="C15">
            <v>0</v>
          </cell>
          <cell r="D15" t="str">
            <v>Conduit</v>
          </cell>
          <cell r="E15" t="str">
            <v>PVC(ELP) 40㎜</v>
          </cell>
          <cell r="F15" t="str">
            <v>m</v>
          </cell>
          <cell r="G15">
            <v>0.39</v>
          </cell>
          <cell r="H15">
            <v>430</v>
          </cell>
          <cell r="I15">
            <v>430</v>
          </cell>
          <cell r="J15">
            <v>825</v>
          </cell>
          <cell r="K15">
            <v>0</v>
          </cell>
          <cell r="L15">
            <v>0</v>
          </cell>
          <cell r="M15">
            <v>0</v>
          </cell>
        </row>
        <row r="16">
          <cell r="A16" t="str">
            <v>Conduit PVC(ELP) 50㎜</v>
          </cell>
          <cell r="B16" t="str">
            <v>파상형 폴리에틸렌 전선관</v>
          </cell>
          <cell r="C16" t="str">
            <v>50㎜(가로등,신호,구내)</v>
          </cell>
          <cell r="D16" t="str">
            <v>Conduit</v>
          </cell>
          <cell r="E16" t="str">
            <v>PVC(ELP) 50㎜</v>
          </cell>
          <cell r="F16" t="str">
            <v>m</v>
          </cell>
          <cell r="G16">
            <v>0.56000000000000005</v>
          </cell>
          <cell r="H16">
            <v>620</v>
          </cell>
          <cell r="I16">
            <v>620</v>
          </cell>
          <cell r="J16">
            <v>825</v>
          </cell>
          <cell r="K16">
            <v>0</v>
          </cell>
          <cell r="L16">
            <v>0</v>
          </cell>
          <cell r="M16">
            <v>0</v>
          </cell>
        </row>
        <row r="17">
          <cell r="A17" t="str">
            <v>Conduit PVC(ELP) 65㎜</v>
          </cell>
          <cell r="B17" t="str">
            <v>파상형 폴리에틸렌 전선관</v>
          </cell>
          <cell r="C17" t="str">
            <v>65㎜(가로등,신호,구내)</v>
          </cell>
          <cell r="D17" t="str">
            <v>Conduit</v>
          </cell>
          <cell r="E17" t="str">
            <v>PVC(ELP) 65㎜</v>
          </cell>
          <cell r="F17" t="str">
            <v>m</v>
          </cell>
          <cell r="G17">
            <v>0.86</v>
          </cell>
          <cell r="H17">
            <v>960</v>
          </cell>
          <cell r="I17">
            <v>960</v>
          </cell>
          <cell r="J17">
            <v>1375</v>
          </cell>
          <cell r="K17">
            <v>0</v>
          </cell>
          <cell r="L17">
            <v>0</v>
          </cell>
          <cell r="M17">
            <v>0</v>
          </cell>
        </row>
        <row r="18">
          <cell r="A18" t="str">
            <v>Conduit PVC(ELP) 80㎜</v>
          </cell>
          <cell r="B18" t="str">
            <v>파상형 폴리에틸렌 전선관</v>
          </cell>
          <cell r="C18" t="str">
            <v>80㎜(가로등,신호,구내)</v>
          </cell>
          <cell r="D18" t="str">
            <v>Conduit</v>
          </cell>
          <cell r="E18" t="str">
            <v>PVC(ELP) 80㎜</v>
          </cell>
          <cell r="F18" t="str">
            <v>m</v>
          </cell>
          <cell r="G18">
            <v>1.1299999999999999</v>
          </cell>
          <cell r="H18">
            <v>1260</v>
          </cell>
          <cell r="I18">
            <v>1260</v>
          </cell>
          <cell r="J18">
            <v>1891</v>
          </cell>
          <cell r="K18">
            <v>0</v>
          </cell>
          <cell r="L18">
            <v>0</v>
          </cell>
          <cell r="M18">
            <v>0</v>
          </cell>
        </row>
        <row r="19">
          <cell r="A19" t="str">
            <v>Conduit PVC(ELP) 100㎜</v>
          </cell>
          <cell r="B19" t="str">
            <v>파상형 폴리에틸렌 전선관</v>
          </cell>
          <cell r="C19" t="str">
            <v>100㎜(가로등,신호,구내)</v>
          </cell>
          <cell r="D19" t="str">
            <v>Conduit</v>
          </cell>
          <cell r="E19" t="str">
            <v>PVC(ELP) 100㎜</v>
          </cell>
          <cell r="F19" t="str">
            <v>m</v>
          </cell>
          <cell r="G19">
            <v>1.48</v>
          </cell>
          <cell r="H19">
            <v>1650</v>
          </cell>
          <cell r="I19">
            <v>1650</v>
          </cell>
          <cell r="J19">
            <v>2407</v>
          </cell>
          <cell r="K19">
            <v>0</v>
          </cell>
          <cell r="L19">
            <v>0</v>
          </cell>
          <cell r="M19">
            <v>0</v>
          </cell>
        </row>
        <row r="20">
          <cell r="A20" t="str">
            <v>Conduit PVC(ELP) 150㎜</v>
          </cell>
          <cell r="B20" t="str">
            <v>파상형 폴리에틸렌 전선관</v>
          </cell>
          <cell r="C20" t="str">
            <v>150㎜(가로등,신호,구내)</v>
          </cell>
          <cell r="D20" t="str">
            <v>Conduit</v>
          </cell>
          <cell r="E20" t="str">
            <v>PVC(ELP) 150㎜</v>
          </cell>
          <cell r="F20" t="str">
            <v>m</v>
          </cell>
          <cell r="G20">
            <v>2.94</v>
          </cell>
          <cell r="H20">
            <v>3280</v>
          </cell>
          <cell r="I20">
            <v>3280</v>
          </cell>
          <cell r="J20">
            <v>4297</v>
          </cell>
          <cell r="K20">
            <v>0</v>
          </cell>
          <cell r="L20">
            <v>0</v>
          </cell>
          <cell r="M20">
            <v>0</v>
          </cell>
        </row>
        <row r="21">
          <cell r="A21" t="str">
            <v>Flexible conduit 16mm</v>
          </cell>
          <cell r="B21" t="str">
            <v>1종금속제가요전선관</v>
          </cell>
          <cell r="C21" t="str">
            <v>16 mm 일반-비방수</v>
          </cell>
          <cell r="D21" t="str">
            <v>Flexible conduit</v>
          </cell>
          <cell r="E21" t="str">
            <v>16mm</v>
          </cell>
          <cell r="F21" t="str">
            <v>m</v>
          </cell>
          <cell r="G21">
            <v>0.47</v>
          </cell>
          <cell r="H21">
            <v>530</v>
          </cell>
          <cell r="I21">
            <v>530</v>
          </cell>
          <cell r="J21">
            <v>0</v>
          </cell>
          <cell r="K21">
            <v>0</v>
          </cell>
          <cell r="L21">
            <v>0</v>
          </cell>
          <cell r="M21">
            <v>0</v>
          </cell>
        </row>
        <row r="22">
          <cell r="A22" t="str">
            <v>Flexible conduit 28mm(water proof)</v>
          </cell>
          <cell r="B22" t="str">
            <v>1종금속제가요전선관</v>
          </cell>
          <cell r="C22" t="str">
            <v>28 mm 일반-방수</v>
          </cell>
          <cell r="D22" t="str">
            <v>Flexible conduit</v>
          </cell>
          <cell r="E22" t="str">
            <v>28mm(water proof)</v>
          </cell>
          <cell r="F22" t="str">
            <v>m</v>
          </cell>
          <cell r="G22">
            <v>2.1</v>
          </cell>
          <cell r="H22">
            <v>2340</v>
          </cell>
          <cell r="I22">
            <v>2340</v>
          </cell>
          <cell r="J22">
            <v>0</v>
          </cell>
          <cell r="K22">
            <v>0</v>
          </cell>
          <cell r="L22">
            <v>0</v>
          </cell>
          <cell r="M22">
            <v>0</v>
          </cell>
        </row>
        <row r="23">
          <cell r="A23" t="str">
            <v>Flexible conduit 36mm(water proof)</v>
          </cell>
          <cell r="B23" t="str">
            <v>1종금속제가요전선관</v>
          </cell>
          <cell r="C23" t="str">
            <v>36 mm 일반-방수</v>
          </cell>
          <cell r="D23" t="str">
            <v>Flexible conduit</v>
          </cell>
          <cell r="E23" t="str">
            <v>36mm(water proof)</v>
          </cell>
          <cell r="F23" t="str">
            <v>m</v>
          </cell>
          <cell r="G23">
            <v>3.01</v>
          </cell>
          <cell r="H23">
            <v>3360</v>
          </cell>
          <cell r="I23">
            <v>3360</v>
          </cell>
          <cell r="J23">
            <v>0</v>
          </cell>
          <cell r="K23">
            <v>0</v>
          </cell>
          <cell r="L23">
            <v>0</v>
          </cell>
          <cell r="M23">
            <v>0</v>
          </cell>
        </row>
        <row r="24">
          <cell r="A24" t="str">
            <v>Flexible conduit 42mm(water proof)</v>
          </cell>
          <cell r="B24">
            <v>0</v>
          </cell>
          <cell r="C24">
            <v>0</v>
          </cell>
          <cell r="D24" t="str">
            <v>Flexible conduit</v>
          </cell>
          <cell r="E24" t="str">
            <v>42mm(water proof)</v>
          </cell>
          <cell r="F24" t="str">
            <v>m</v>
          </cell>
          <cell r="G24">
            <v>3.55</v>
          </cell>
          <cell r="H24">
            <v>3960</v>
          </cell>
          <cell r="I24">
            <v>3960</v>
          </cell>
          <cell r="J24">
            <v>0</v>
          </cell>
          <cell r="K24">
            <v>0</v>
          </cell>
          <cell r="L24">
            <v>0</v>
          </cell>
          <cell r="M24">
            <v>0</v>
          </cell>
        </row>
        <row r="25">
          <cell r="A25" t="str">
            <v>Flexible conduit 70mm(water proof)</v>
          </cell>
          <cell r="B25" t="str">
            <v>1종금속제가요전선관</v>
          </cell>
          <cell r="C25" t="str">
            <v>70 mm 일반-방수</v>
          </cell>
          <cell r="D25" t="str">
            <v>Flexible conduit</v>
          </cell>
          <cell r="E25" t="str">
            <v>70mm(water proof)</v>
          </cell>
          <cell r="F25" t="str">
            <v>m</v>
          </cell>
          <cell r="G25">
            <v>7.26</v>
          </cell>
          <cell r="H25">
            <v>8100</v>
          </cell>
          <cell r="I25">
            <v>8100</v>
          </cell>
          <cell r="J25">
            <v>0</v>
          </cell>
          <cell r="K25">
            <v>0</v>
          </cell>
          <cell r="L25">
            <v>0</v>
          </cell>
          <cell r="M25">
            <v>0</v>
          </cell>
        </row>
        <row r="26">
          <cell r="A26" t="str">
            <v>Flexible connector 16mm</v>
          </cell>
          <cell r="B26" t="str">
            <v>1종금속제가요전선관</v>
          </cell>
          <cell r="C26" t="str">
            <v>커넥터, 16 mm 일반-비방수</v>
          </cell>
          <cell r="D26" t="str">
            <v>Flexible connector</v>
          </cell>
          <cell r="E26" t="str">
            <v>16mm</v>
          </cell>
          <cell r="F26" t="str">
            <v>EA</v>
          </cell>
          <cell r="G26">
            <v>0.89</v>
          </cell>
          <cell r="H26">
            <v>990</v>
          </cell>
          <cell r="I26">
            <v>990</v>
          </cell>
          <cell r="J26">
            <v>0</v>
          </cell>
          <cell r="K26">
            <v>0</v>
          </cell>
          <cell r="L26">
            <v>0</v>
          </cell>
          <cell r="M26">
            <v>0</v>
          </cell>
        </row>
        <row r="27">
          <cell r="A27" t="str">
            <v>Flexible connector 28mm</v>
          </cell>
          <cell r="B27" t="str">
            <v>1종금속제가요전선관</v>
          </cell>
          <cell r="C27" t="str">
            <v>커넥터, 28 mm 일반-비방수</v>
          </cell>
          <cell r="D27" t="str">
            <v>Flexible connector</v>
          </cell>
          <cell r="E27" t="str">
            <v>28mm</v>
          </cell>
          <cell r="F27" t="str">
            <v>EA</v>
          </cell>
          <cell r="G27">
            <v>1.5</v>
          </cell>
          <cell r="H27">
            <v>1680</v>
          </cell>
          <cell r="I27">
            <v>1680</v>
          </cell>
          <cell r="J27">
            <v>0</v>
          </cell>
          <cell r="K27">
            <v>0</v>
          </cell>
          <cell r="L27">
            <v>0</v>
          </cell>
          <cell r="M27">
            <v>0</v>
          </cell>
        </row>
        <row r="28">
          <cell r="A28" t="str">
            <v>Flexible connector 42mm(water proof)</v>
          </cell>
          <cell r="B28" t="str">
            <v>1종금속제가요전선관</v>
          </cell>
          <cell r="C28" t="str">
            <v>커넥터, 42 mm 일반-방수</v>
          </cell>
          <cell r="D28" t="str">
            <v>Flexible connector</v>
          </cell>
          <cell r="E28" t="str">
            <v>42mm(water proof)</v>
          </cell>
          <cell r="F28" t="str">
            <v>EA</v>
          </cell>
          <cell r="G28">
            <v>3.32</v>
          </cell>
          <cell r="H28">
            <v>3710</v>
          </cell>
          <cell r="I28">
            <v>3710</v>
          </cell>
          <cell r="J28">
            <v>0</v>
          </cell>
          <cell r="K28">
            <v>0</v>
          </cell>
          <cell r="L28">
            <v>0</v>
          </cell>
          <cell r="M28">
            <v>0</v>
          </cell>
        </row>
        <row r="29">
          <cell r="A29" t="str">
            <v>Normal band steel 28mm</v>
          </cell>
          <cell r="B29" t="str">
            <v>강재전선관용 부품</v>
          </cell>
          <cell r="C29" t="str">
            <v>노말밴드, 아연도 28 mm</v>
          </cell>
          <cell r="D29" t="str">
            <v>Normal band</v>
          </cell>
          <cell r="E29" t="str">
            <v>steel 28mm</v>
          </cell>
          <cell r="F29" t="str">
            <v>EA</v>
          </cell>
          <cell r="G29">
            <v>2.5099999999999998</v>
          </cell>
          <cell r="H29">
            <v>2800</v>
          </cell>
          <cell r="I29">
            <v>2800</v>
          </cell>
          <cell r="J29">
            <v>3359</v>
          </cell>
          <cell r="K29">
            <v>0</v>
          </cell>
          <cell r="L29">
            <v>0</v>
          </cell>
          <cell r="M29">
            <v>0</v>
          </cell>
        </row>
        <row r="30">
          <cell r="A30" t="str">
            <v>Normal band steel 36mm</v>
          </cell>
          <cell r="B30" t="str">
            <v>강재전선관용 부품</v>
          </cell>
          <cell r="C30" t="str">
            <v>노말밴드, 아연도 36 mm</v>
          </cell>
          <cell r="D30" t="str">
            <v>Normal band</v>
          </cell>
          <cell r="E30" t="str">
            <v>steel 36mm</v>
          </cell>
          <cell r="F30" t="str">
            <v>EA</v>
          </cell>
          <cell r="G30">
            <v>3.45</v>
          </cell>
          <cell r="H30">
            <v>3850</v>
          </cell>
          <cell r="I30">
            <v>3850</v>
          </cell>
          <cell r="J30">
            <v>4510</v>
          </cell>
          <cell r="K30">
            <v>0</v>
          </cell>
          <cell r="L30">
            <v>0</v>
          </cell>
          <cell r="M30">
            <v>0</v>
          </cell>
        </row>
        <row r="31">
          <cell r="A31" t="str">
            <v>Normal band steel 54mm</v>
          </cell>
          <cell r="B31" t="str">
            <v>강재전선관용 부품</v>
          </cell>
          <cell r="C31" t="str">
            <v>노말밴드, 아연도 54 mm</v>
          </cell>
          <cell r="D31" t="str">
            <v>Normal band</v>
          </cell>
          <cell r="E31" t="str">
            <v>steel 54mm</v>
          </cell>
          <cell r="F31" t="str">
            <v>EA</v>
          </cell>
          <cell r="G31">
            <v>6.63</v>
          </cell>
          <cell r="H31">
            <v>7400</v>
          </cell>
          <cell r="I31">
            <v>7400</v>
          </cell>
          <cell r="J31">
            <v>8913</v>
          </cell>
          <cell r="K31">
            <v>0</v>
          </cell>
          <cell r="L31">
            <v>0</v>
          </cell>
          <cell r="M31">
            <v>0</v>
          </cell>
        </row>
        <row r="32">
          <cell r="A32" t="str">
            <v>Normal band steel 70mm</v>
          </cell>
          <cell r="B32" t="str">
            <v>강재전선관용 부품</v>
          </cell>
          <cell r="C32" t="str">
            <v>노말밴드, 아연도 70 mm</v>
          </cell>
          <cell r="D32" t="str">
            <v>Normal band</v>
          </cell>
          <cell r="E32" t="str">
            <v>steel 70mm</v>
          </cell>
          <cell r="F32" t="str">
            <v>EA</v>
          </cell>
          <cell r="G32">
            <v>10.84</v>
          </cell>
          <cell r="H32">
            <v>12100</v>
          </cell>
          <cell r="I32">
            <v>12100</v>
          </cell>
          <cell r="J32">
            <v>14679</v>
          </cell>
          <cell r="K32">
            <v>0</v>
          </cell>
          <cell r="L32">
            <v>0</v>
          </cell>
          <cell r="M32">
            <v>0</v>
          </cell>
        </row>
        <row r="33">
          <cell r="A33" t="str">
            <v>Outlet box Octagon 54㎜</v>
          </cell>
          <cell r="B33" t="str">
            <v>아우트렛박스</v>
          </cell>
          <cell r="C33" t="str">
            <v>8각 54㎜</v>
          </cell>
          <cell r="D33" t="str">
            <v>Outlet box</v>
          </cell>
          <cell r="E33" t="str">
            <v>Octagon 54㎜</v>
          </cell>
          <cell r="F33" t="str">
            <v>EA</v>
          </cell>
          <cell r="G33">
            <v>0.65</v>
          </cell>
          <cell r="H33">
            <v>721</v>
          </cell>
          <cell r="I33">
            <v>721</v>
          </cell>
          <cell r="J33">
            <v>796</v>
          </cell>
          <cell r="K33">
            <v>0</v>
          </cell>
          <cell r="L33">
            <v>0</v>
          </cell>
          <cell r="M33">
            <v>0</v>
          </cell>
        </row>
        <row r="34">
          <cell r="A34" t="str">
            <v>Outlet box Square 54㎜</v>
          </cell>
          <cell r="B34" t="str">
            <v>아우트렛박스</v>
          </cell>
          <cell r="C34" t="str">
            <v>중형4각 54㎜</v>
          </cell>
          <cell r="D34" t="str">
            <v>Outlet box</v>
          </cell>
          <cell r="E34" t="str">
            <v>Square 54㎜</v>
          </cell>
          <cell r="F34" t="str">
            <v>EA</v>
          </cell>
          <cell r="G34">
            <v>0.75</v>
          </cell>
          <cell r="H34">
            <v>840</v>
          </cell>
          <cell r="I34">
            <v>840</v>
          </cell>
          <cell r="J34">
            <v>1003</v>
          </cell>
          <cell r="K34">
            <v>0</v>
          </cell>
          <cell r="L34">
            <v>0</v>
          </cell>
          <cell r="M34">
            <v>0</v>
          </cell>
        </row>
        <row r="35">
          <cell r="A35" t="str">
            <v>Switch box 54x102x54d</v>
          </cell>
          <cell r="B35" t="str">
            <v>스위치박스</v>
          </cell>
          <cell r="C35" t="str">
            <v>1 개용 54 mm</v>
          </cell>
          <cell r="D35" t="str">
            <v>Switch box</v>
          </cell>
          <cell r="E35" t="str">
            <v>54x102x54d</v>
          </cell>
          <cell r="F35" t="str">
            <v>EA</v>
          </cell>
          <cell r="G35">
            <v>0.6</v>
          </cell>
          <cell r="H35">
            <v>675</v>
          </cell>
          <cell r="I35">
            <v>675</v>
          </cell>
          <cell r="J35">
            <v>697</v>
          </cell>
          <cell r="K35">
            <v>0</v>
          </cell>
          <cell r="L35">
            <v>0</v>
          </cell>
          <cell r="M35">
            <v>0</v>
          </cell>
        </row>
        <row r="36">
          <cell r="A36" t="str">
            <v>Switch box 102x102x54d</v>
          </cell>
          <cell r="B36" t="str">
            <v>스위치박스</v>
          </cell>
          <cell r="C36" t="str">
            <v>2 개용 54 mm</v>
          </cell>
          <cell r="D36" t="str">
            <v>Switch box</v>
          </cell>
          <cell r="E36" t="str">
            <v>102x102x54d</v>
          </cell>
          <cell r="F36" t="str">
            <v>EA</v>
          </cell>
          <cell r="G36">
            <v>0.63</v>
          </cell>
          <cell r="H36">
            <v>708</v>
          </cell>
          <cell r="I36">
            <v>708</v>
          </cell>
          <cell r="J36">
            <v>946</v>
          </cell>
          <cell r="K36">
            <v>0</v>
          </cell>
          <cell r="L36">
            <v>0</v>
          </cell>
          <cell r="M36">
            <v>0</v>
          </cell>
        </row>
        <row r="37">
          <cell r="A37" t="str">
            <v>Outlet box cover Octagon, Flat type</v>
          </cell>
          <cell r="B37" t="str">
            <v>아우트렛박스 커버</v>
          </cell>
          <cell r="C37" t="str">
            <v>커버, 8각, 평형</v>
          </cell>
          <cell r="D37" t="str">
            <v>Outlet box cover</v>
          </cell>
          <cell r="E37" t="str">
            <v>Octagon, Flat type</v>
          </cell>
          <cell r="F37" t="str">
            <v>EA</v>
          </cell>
          <cell r="G37">
            <v>0.21</v>
          </cell>
          <cell r="H37">
            <v>240</v>
          </cell>
          <cell r="I37">
            <v>240</v>
          </cell>
          <cell r="J37">
            <v>328</v>
          </cell>
          <cell r="K37">
            <v>0</v>
          </cell>
          <cell r="L37">
            <v>0</v>
          </cell>
          <cell r="M37">
            <v>0</v>
          </cell>
        </row>
        <row r="38">
          <cell r="A38" t="str">
            <v>Outlet box cover Square, Flat type</v>
          </cell>
          <cell r="B38" t="str">
            <v>아우트렛박스 커버</v>
          </cell>
          <cell r="C38" t="str">
            <v>커버, 4각, 평형</v>
          </cell>
          <cell r="D38" t="str">
            <v>Outlet box cover</v>
          </cell>
          <cell r="E38" t="str">
            <v>Square, Flat type</v>
          </cell>
          <cell r="F38" t="str">
            <v>EA</v>
          </cell>
          <cell r="G38">
            <v>0.21</v>
          </cell>
          <cell r="H38">
            <v>240</v>
          </cell>
          <cell r="I38">
            <v>240</v>
          </cell>
          <cell r="J38">
            <v>328</v>
          </cell>
          <cell r="K38">
            <v>0</v>
          </cell>
          <cell r="L38">
            <v>0</v>
          </cell>
          <cell r="M38">
            <v>0</v>
          </cell>
        </row>
        <row r="39">
          <cell r="A39" t="str">
            <v>Outlet box cover Square, Concave type</v>
          </cell>
          <cell r="B39" t="str">
            <v>아우트렛박스 커버</v>
          </cell>
          <cell r="C39" t="str">
            <v>커버, 4각,2개용S/W (오목)</v>
          </cell>
          <cell r="D39" t="str">
            <v>Outlet box cover</v>
          </cell>
          <cell r="E39" t="str">
            <v>Square, Concave type</v>
          </cell>
          <cell r="F39" t="str">
            <v>EA</v>
          </cell>
          <cell r="G39">
            <v>0.21</v>
          </cell>
          <cell r="H39">
            <v>240</v>
          </cell>
          <cell r="I39">
            <v>240</v>
          </cell>
          <cell r="J39">
            <v>448</v>
          </cell>
          <cell r="K39">
            <v>0</v>
          </cell>
          <cell r="L39">
            <v>0</v>
          </cell>
          <cell r="M39">
            <v>0</v>
          </cell>
        </row>
        <row r="40">
          <cell r="A40" t="str">
            <v>Plastic box(abs box) 280*280*130</v>
          </cell>
          <cell r="B40" t="str">
            <v>합성수지 전기함(ABS BOX)</v>
          </cell>
          <cell r="C40" t="str">
            <v>280*280*130</v>
          </cell>
          <cell r="D40" t="str">
            <v>Plastic box(abs box)</v>
          </cell>
          <cell r="E40" t="str">
            <v>280*280*130</v>
          </cell>
          <cell r="F40" t="str">
            <v>EA</v>
          </cell>
          <cell r="G40">
            <v>16.95</v>
          </cell>
          <cell r="H40">
            <v>18920</v>
          </cell>
          <cell r="I40">
            <v>22700</v>
          </cell>
          <cell r="J40">
            <v>18920</v>
          </cell>
          <cell r="K40">
            <v>0</v>
          </cell>
          <cell r="L40">
            <v>0</v>
          </cell>
          <cell r="M40">
            <v>0</v>
          </cell>
        </row>
        <row r="41">
          <cell r="A41" t="str">
            <v>Plastic box(abs box) 280*380*130</v>
          </cell>
          <cell r="B41" t="str">
            <v>합성수지 전기함(ABS BOX)</v>
          </cell>
          <cell r="C41" t="str">
            <v>280*380*130</v>
          </cell>
          <cell r="D41" t="str">
            <v>Plastic box(abs box)</v>
          </cell>
          <cell r="E41" t="str">
            <v>280*380*130</v>
          </cell>
          <cell r="F41" t="str">
            <v>EA</v>
          </cell>
          <cell r="G41">
            <v>20.54</v>
          </cell>
          <cell r="H41">
            <v>22930</v>
          </cell>
          <cell r="I41">
            <v>33600</v>
          </cell>
          <cell r="J41">
            <v>22930</v>
          </cell>
          <cell r="K41">
            <v>0</v>
          </cell>
          <cell r="L41">
            <v>0</v>
          </cell>
          <cell r="M41">
            <v>0</v>
          </cell>
        </row>
        <row r="42">
          <cell r="A42" t="str">
            <v>Race way BODY, 70 x 40</v>
          </cell>
          <cell r="B42" t="str">
            <v>레이스웨이</v>
          </cell>
          <cell r="C42" t="str">
            <v>BODY, 70 x 40</v>
          </cell>
          <cell r="D42" t="str">
            <v>Race way</v>
          </cell>
          <cell r="E42" t="str">
            <v>BODY, 70 x 40</v>
          </cell>
          <cell r="F42" t="str">
            <v>m</v>
          </cell>
          <cell r="G42">
            <v>3.03</v>
          </cell>
          <cell r="H42">
            <v>3380</v>
          </cell>
          <cell r="I42">
            <v>3590</v>
          </cell>
          <cell r="J42">
            <v>3380</v>
          </cell>
          <cell r="K42">
            <v>0</v>
          </cell>
          <cell r="L42">
            <v>0</v>
          </cell>
          <cell r="M42">
            <v>0</v>
          </cell>
        </row>
        <row r="43">
          <cell r="A43" t="str">
            <v>Race way COVER, 70 x 40</v>
          </cell>
          <cell r="B43" t="str">
            <v>레이스웨이</v>
          </cell>
          <cell r="C43" t="str">
            <v>COVER, 70 x 40</v>
          </cell>
          <cell r="D43" t="str">
            <v>Race way</v>
          </cell>
          <cell r="E43" t="str">
            <v>COVER, 70 x 40</v>
          </cell>
          <cell r="F43" t="str">
            <v>m</v>
          </cell>
          <cell r="G43">
            <v>1.19</v>
          </cell>
          <cell r="H43">
            <v>1330</v>
          </cell>
          <cell r="I43">
            <v>1330</v>
          </cell>
          <cell r="J43">
            <v>1550</v>
          </cell>
          <cell r="K43">
            <v>0</v>
          </cell>
          <cell r="L43">
            <v>0</v>
          </cell>
          <cell r="M43">
            <v>0</v>
          </cell>
        </row>
        <row r="44">
          <cell r="A44" t="str">
            <v>Race way JOINER, 70 x 40</v>
          </cell>
          <cell r="B44" t="str">
            <v>레이스웨이</v>
          </cell>
          <cell r="C44" t="str">
            <v>JOINER, 70 x 40</v>
          </cell>
          <cell r="D44" t="str">
            <v>Race way</v>
          </cell>
          <cell r="E44" t="str">
            <v>JOINER, 70 x 40</v>
          </cell>
          <cell r="F44" t="str">
            <v>EA</v>
          </cell>
          <cell r="G44">
            <v>1.1599999999999999</v>
          </cell>
          <cell r="H44">
            <v>1290</v>
          </cell>
          <cell r="I44">
            <v>1290</v>
          </cell>
          <cell r="J44">
            <v>1890</v>
          </cell>
          <cell r="K44">
            <v>0</v>
          </cell>
          <cell r="L44">
            <v>0</v>
          </cell>
          <cell r="M44">
            <v>0</v>
          </cell>
        </row>
        <row r="45">
          <cell r="A45" t="str">
            <v>Race way END CAP, 70 x 40</v>
          </cell>
          <cell r="B45" t="str">
            <v>레이스웨이</v>
          </cell>
          <cell r="C45" t="str">
            <v>END CAP, 70 x 40</v>
          </cell>
          <cell r="D45" t="str">
            <v>Race way</v>
          </cell>
          <cell r="E45" t="str">
            <v>END CAP, 70 x 40</v>
          </cell>
          <cell r="F45" t="str">
            <v>EA</v>
          </cell>
          <cell r="G45">
            <v>0.6</v>
          </cell>
          <cell r="H45">
            <v>670</v>
          </cell>
          <cell r="I45">
            <v>670</v>
          </cell>
          <cell r="J45">
            <v>850</v>
          </cell>
          <cell r="K45">
            <v>0</v>
          </cell>
          <cell r="L45">
            <v>0</v>
          </cell>
          <cell r="M45">
            <v>0</v>
          </cell>
        </row>
        <row r="46">
          <cell r="A46" t="str">
            <v>Race way ELBOW, 70 x 40</v>
          </cell>
          <cell r="B46" t="str">
            <v>레이스웨이</v>
          </cell>
          <cell r="C46" t="str">
            <v>ELBOW, 70 x 40</v>
          </cell>
          <cell r="D46" t="str">
            <v>Race way</v>
          </cell>
          <cell r="E46" t="str">
            <v>ELBOW, 70 x 40</v>
          </cell>
          <cell r="F46" t="str">
            <v>EA</v>
          </cell>
          <cell r="G46">
            <v>2.08</v>
          </cell>
          <cell r="H46">
            <v>2320</v>
          </cell>
          <cell r="I46">
            <v>2320</v>
          </cell>
          <cell r="J46">
            <v>4290</v>
          </cell>
          <cell r="K46">
            <v>0</v>
          </cell>
          <cell r="L46">
            <v>0</v>
          </cell>
          <cell r="M46">
            <v>0</v>
          </cell>
        </row>
        <row r="47">
          <cell r="A47" t="str">
            <v>Race way A type HANGER, 70 x 40</v>
          </cell>
          <cell r="B47" t="str">
            <v>레이스웨이</v>
          </cell>
          <cell r="C47" t="str">
            <v>A형 HANGER, 70 x 40</v>
          </cell>
          <cell r="D47" t="str">
            <v>Race way</v>
          </cell>
          <cell r="E47" t="str">
            <v>A type HANGER, 70 x 40</v>
          </cell>
          <cell r="F47" t="str">
            <v>EA</v>
          </cell>
          <cell r="G47">
            <v>0.65</v>
          </cell>
          <cell r="H47">
            <v>730</v>
          </cell>
          <cell r="I47">
            <v>730</v>
          </cell>
          <cell r="J47">
            <v>1100</v>
          </cell>
          <cell r="K47">
            <v>0</v>
          </cell>
          <cell r="L47">
            <v>0</v>
          </cell>
          <cell r="M47">
            <v>0</v>
          </cell>
        </row>
        <row r="48">
          <cell r="A48" t="str">
            <v>Race way C type HANGER, 70 x 40</v>
          </cell>
          <cell r="B48" t="str">
            <v>레이스웨이</v>
          </cell>
          <cell r="C48" t="str">
            <v>C형 HANGER, 70 x 40</v>
          </cell>
          <cell r="D48" t="str">
            <v>Race way</v>
          </cell>
          <cell r="E48" t="str">
            <v>C type HANGER, 70 x 40</v>
          </cell>
          <cell r="F48" t="str">
            <v>EA</v>
          </cell>
          <cell r="G48">
            <v>2.02</v>
          </cell>
          <cell r="H48">
            <v>2250</v>
          </cell>
          <cell r="I48">
            <v>2310</v>
          </cell>
          <cell r="J48">
            <v>2250</v>
          </cell>
          <cell r="K48">
            <v>0</v>
          </cell>
          <cell r="L48">
            <v>0</v>
          </cell>
          <cell r="M48">
            <v>0</v>
          </cell>
        </row>
        <row r="49">
          <cell r="A49" t="str">
            <v>Race way JUNC.BOX - 3way, 70x 40</v>
          </cell>
          <cell r="B49" t="str">
            <v>레이스웨이</v>
          </cell>
          <cell r="C49" t="str">
            <v>JUNC.BOX - 3 방, 70x 40</v>
          </cell>
          <cell r="D49" t="str">
            <v>Race way</v>
          </cell>
          <cell r="E49" t="str">
            <v>JUNC.BOX - 3way, 70x 40</v>
          </cell>
          <cell r="F49" t="str">
            <v>EA</v>
          </cell>
          <cell r="G49">
            <v>3.38</v>
          </cell>
          <cell r="H49">
            <v>3770</v>
          </cell>
          <cell r="I49">
            <v>3770</v>
          </cell>
          <cell r="J49">
            <v>0</v>
          </cell>
          <cell r="K49">
            <v>0</v>
          </cell>
          <cell r="L49">
            <v>0</v>
          </cell>
          <cell r="M49">
            <v>0</v>
          </cell>
        </row>
        <row r="50">
          <cell r="A50" t="str">
            <v>Hi-tec tray(powder coating) STRAIGHT, W150x60Hx1.0t</v>
          </cell>
          <cell r="B50">
            <v>0</v>
          </cell>
          <cell r="C50">
            <v>0</v>
          </cell>
          <cell r="D50" t="str">
            <v>Hi-tec tray(powder coating)</v>
          </cell>
          <cell r="E50" t="str">
            <v>STRAIGHT, W150x60Hx1.0t</v>
          </cell>
          <cell r="F50" t="str">
            <v>m</v>
          </cell>
          <cell r="G50">
            <v>8.89</v>
          </cell>
          <cell r="H50">
            <v>9930</v>
          </cell>
          <cell r="I50">
            <v>9930</v>
          </cell>
          <cell r="J50">
            <v>16290</v>
          </cell>
          <cell r="K50">
            <v>0</v>
          </cell>
          <cell r="L50">
            <v>0</v>
          </cell>
          <cell r="M50">
            <v>0</v>
          </cell>
        </row>
        <row r="51">
          <cell r="A51" t="str">
            <v>Hi-tec tray(powder coating) STRAIGHT, W200x60Hx1.0t</v>
          </cell>
          <cell r="B51" t="str">
            <v>Hi-Tec Tray(분체도장)</v>
          </cell>
          <cell r="C51" t="str">
            <v>STRAIGHT, W200x60Hx1.0t</v>
          </cell>
          <cell r="D51" t="str">
            <v>Hi-tec tray(powder coating)</v>
          </cell>
          <cell r="E51" t="str">
            <v>STRAIGHT, W200x60Hx1.0t</v>
          </cell>
          <cell r="F51" t="str">
            <v>m</v>
          </cell>
          <cell r="G51">
            <v>10.130000000000001</v>
          </cell>
          <cell r="H51">
            <v>11310</v>
          </cell>
          <cell r="I51">
            <v>11310</v>
          </cell>
          <cell r="J51">
            <v>19930</v>
          </cell>
          <cell r="K51">
            <v>0</v>
          </cell>
          <cell r="L51">
            <v>0</v>
          </cell>
          <cell r="M51">
            <v>0</v>
          </cell>
        </row>
        <row r="52">
          <cell r="A52" t="str">
            <v>Hi-tec tray(powder coating) STRAIGHT, W300x60Hx1.0t</v>
          </cell>
          <cell r="B52" t="str">
            <v>Hi-Tec Tray(분체도장)</v>
          </cell>
          <cell r="C52" t="str">
            <v>STRAIGHT, W300x60Hx1.0t</v>
          </cell>
          <cell r="D52" t="str">
            <v>Hi-tec tray(powder coating)</v>
          </cell>
          <cell r="E52" t="str">
            <v>STRAIGHT, W300x60Hx1.0t</v>
          </cell>
          <cell r="F52" t="str">
            <v>m</v>
          </cell>
          <cell r="G52">
            <v>12.48</v>
          </cell>
          <cell r="H52">
            <v>13930</v>
          </cell>
          <cell r="I52">
            <v>13930</v>
          </cell>
          <cell r="J52">
            <v>23950</v>
          </cell>
          <cell r="K52">
            <v>0</v>
          </cell>
          <cell r="L52">
            <v>0</v>
          </cell>
          <cell r="M52">
            <v>0</v>
          </cell>
        </row>
        <row r="53">
          <cell r="A53" t="str">
            <v>Hi-tec tray(powder coating) STRAIGHT, W400x60Hx1.2t</v>
          </cell>
          <cell r="B53" t="str">
            <v>Hi-Tec Tray(분체도장)</v>
          </cell>
          <cell r="C53" t="str">
            <v>STRAIGHT, W400x60Hx1.2t</v>
          </cell>
          <cell r="D53" t="str">
            <v>Hi-tec tray(powder coating)</v>
          </cell>
          <cell r="E53" t="str">
            <v>STRAIGHT, W400x60Hx1.2t</v>
          </cell>
          <cell r="F53" t="str">
            <v>m</v>
          </cell>
          <cell r="G53">
            <v>16.8</v>
          </cell>
          <cell r="H53">
            <v>18760</v>
          </cell>
          <cell r="I53">
            <v>18760</v>
          </cell>
          <cell r="J53">
            <v>25310</v>
          </cell>
          <cell r="K53">
            <v>0</v>
          </cell>
          <cell r="L53">
            <v>0</v>
          </cell>
          <cell r="M53">
            <v>0</v>
          </cell>
        </row>
        <row r="54">
          <cell r="A54" t="str">
            <v>Hi-tec tray part(powder coating) horizontal elbow, W400 x H60</v>
          </cell>
          <cell r="B54" t="str">
            <v>Hi-Tec Tray부속(분체도장)</v>
          </cell>
          <cell r="C54" t="str">
            <v>HOR. ELBOW, W400 x H60</v>
          </cell>
          <cell r="D54" t="str">
            <v>Hi-tec tray part(powder coating)</v>
          </cell>
          <cell r="E54" t="str">
            <v>horizontal elbow, W400 x H60</v>
          </cell>
          <cell r="F54" t="str">
            <v>EA</v>
          </cell>
          <cell r="G54">
            <v>21.78</v>
          </cell>
          <cell r="H54">
            <v>24310</v>
          </cell>
          <cell r="I54">
            <v>24310</v>
          </cell>
          <cell r="J54">
            <v>0</v>
          </cell>
          <cell r="K54">
            <v>0</v>
          </cell>
          <cell r="L54">
            <v>0</v>
          </cell>
          <cell r="M54">
            <v>0</v>
          </cell>
        </row>
        <row r="55">
          <cell r="A55" t="str">
            <v>Hi-tec tray part(powder coating) vertical elbow, W400 x H60</v>
          </cell>
          <cell r="B55" t="str">
            <v>Hi-Tec Tray부속(분체도장)</v>
          </cell>
          <cell r="C55" t="str">
            <v>VER. ELBOW, W400 x H60</v>
          </cell>
          <cell r="D55" t="str">
            <v>Hi-tec tray part(powder coating)</v>
          </cell>
          <cell r="E55" t="str">
            <v>vertical elbow, W400 x H60</v>
          </cell>
          <cell r="F55" t="str">
            <v>EA</v>
          </cell>
          <cell r="G55">
            <v>21.78</v>
          </cell>
          <cell r="H55">
            <v>24310</v>
          </cell>
          <cell r="I55">
            <v>24310</v>
          </cell>
          <cell r="J55">
            <v>0</v>
          </cell>
          <cell r="K55">
            <v>0</v>
          </cell>
          <cell r="L55">
            <v>0</v>
          </cell>
          <cell r="M55">
            <v>0</v>
          </cell>
        </row>
        <row r="56">
          <cell r="A56" t="str">
            <v>Hi-tec tray part(powder coating) JOINER SET, W150 x H60</v>
          </cell>
          <cell r="B56">
            <v>0</v>
          </cell>
          <cell r="C56">
            <v>0</v>
          </cell>
          <cell r="D56" t="str">
            <v>Hi-tec tray part(powder coating)</v>
          </cell>
          <cell r="E56" t="str">
            <v>JOINER SET, W150 x H60</v>
          </cell>
          <cell r="F56" t="str">
            <v>EA</v>
          </cell>
          <cell r="G56">
            <v>1.7</v>
          </cell>
          <cell r="H56">
            <v>1900</v>
          </cell>
          <cell r="I56">
            <v>1900</v>
          </cell>
          <cell r="J56">
            <v>2410</v>
          </cell>
          <cell r="K56">
            <v>0</v>
          </cell>
          <cell r="L56">
            <v>0</v>
          </cell>
          <cell r="M56">
            <v>0</v>
          </cell>
        </row>
        <row r="57">
          <cell r="A57" t="str">
            <v>Hi-tec tray part(powder coating) JOINER SET, W200 x H60</v>
          </cell>
          <cell r="B57" t="str">
            <v>Hi-Tec Tray부속(분체도장)</v>
          </cell>
          <cell r="C57" t="str">
            <v>JOINER SET, W200 x H60</v>
          </cell>
          <cell r="D57" t="str">
            <v>Hi-tec tray part(powder coating)</v>
          </cell>
          <cell r="E57" t="str">
            <v>JOINER SET, W200 x H60</v>
          </cell>
          <cell r="F57" t="str">
            <v>EA</v>
          </cell>
          <cell r="G57">
            <v>1.83</v>
          </cell>
          <cell r="H57">
            <v>2040</v>
          </cell>
          <cell r="I57">
            <v>2040</v>
          </cell>
          <cell r="J57">
            <v>2530</v>
          </cell>
          <cell r="K57">
            <v>0</v>
          </cell>
          <cell r="L57">
            <v>0</v>
          </cell>
          <cell r="M57">
            <v>0</v>
          </cell>
        </row>
        <row r="58">
          <cell r="A58" t="str">
            <v>Hi-tec tray part(powder coating) JOINER SET, W300 x H60</v>
          </cell>
          <cell r="B58" t="str">
            <v>Hi-Tec Tray부속(분체도장)</v>
          </cell>
          <cell r="C58" t="str">
            <v>JOINER SET, W300 x H60</v>
          </cell>
          <cell r="D58" t="str">
            <v>Hi-tec tray part(powder coating)</v>
          </cell>
          <cell r="E58" t="str">
            <v>JOINER SET, W300 x H60</v>
          </cell>
          <cell r="F58" t="str">
            <v>EA</v>
          </cell>
          <cell r="G58">
            <v>1.96</v>
          </cell>
          <cell r="H58">
            <v>2190</v>
          </cell>
          <cell r="I58">
            <v>2190</v>
          </cell>
          <cell r="J58">
            <v>2730</v>
          </cell>
          <cell r="K58">
            <v>0</v>
          </cell>
          <cell r="L58">
            <v>0</v>
          </cell>
          <cell r="M58">
            <v>0</v>
          </cell>
        </row>
        <row r="59">
          <cell r="A59" t="str">
            <v>Hi-tec tray part(powder coating) JOINER SET, W400 x H60</v>
          </cell>
          <cell r="B59" t="str">
            <v>Hi-Tec Tray부속(분체도장)</v>
          </cell>
          <cell r="C59" t="str">
            <v>JOINER SET, W400 x H60</v>
          </cell>
          <cell r="D59" t="str">
            <v>Hi-tec tray part(powder coating)</v>
          </cell>
          <cell r="E59" t="str">
            <v>JOINER SET, W400 x H60</v>
          </cell>
          <cell r="F59" t="str">
            <v>EA</v>
          </cell>
          <cell r="G59">
            <v>2.36</v>
          </cell>
          <cell r="H59">
            <v>2640</v>
          </cell>
          <cell r="I59">
            <v>2640</v>
          </cell>
          <cell r="J59">
            <v>2890</v>
          </cell>
          <cell r="K59">
            <v>0</v>
          </cell>
          <cell r="L59">
            <v>0</v>
          </cell>
          <cell r="M59">
            <v>0</v>
          </cell>
        </row>
        <row r="60">
          <cell r="A60" t="str">
            <v>Single channel bracket(H.D.G) L-200</v>
          </cell>
          <cell r="B60">
            <v>0</v>
          </cell>
          <cell r="C60">
            <v>0</v>
          </cell>
          <cell r="D60" t="str">
            <v>Single channel bracket(H.D.G)</v>
          </cell>
          <cell r="E60" t="str">
            <v>L-200</v>
          </cell>
          <cell r="F60" t="str">
            <v>EA</v>
          </cell>
          <cell r="G60">
            <v>2.88</v>
          </cell>
          <cell r="H60">
            <v>3220</v>
          </cell>
          <cell r="I60">
            <v>3220</v>
          </cell>
          <cell r="J60">
            <v>8600</v>
          </cell>
          <cell r="K60">
            <v>0</v>
          </cell>
          <cell r="L60">
            <v>0</v>
          </cell>
          <cell r="M60">
            <v>0</v>
          </cell>
        </row>
        <row r="61">
          <cell r="A61" t="str">
            <v>Single channel bracket(H.D.G) L-250</v>
          </cell>
          <cell r="B61" t="str">
            <v>Hi-Tec Tray부속(분체도장)</v>
          </cell>
          <cell r="C61" t="str">
            <v>BRACKET, L210</v>
          </cell>
          <cell r="D61" t="str">
            <v>Single channel bracket(H.D.G)</v>
          </cell>
          <cell r="E61" t="str">
            <v>L-250</v>
          </cell>
          <cell r="F61" t="str">
            <v>EA</v>
          </cell>
          <cell r="G61">
            <v>3.14</v>
          </cell>
          <cell r="H61">
            <v>3510</v>
          </cell>
          <cell r="I61">
            <v>3510</v>
          </cell>
          <cell r="J61">
            <v>10210</v>
          </cell>
          <cell r="K61">
            <v>0</v>
          </cell>
          <cell r="L61">
            <v>0</v>
          </cell>
          <cell r="M61">
            <v>0</v>
          </cell>
        </row>
        <row r="62">
          <cell r="A62" t="str">
            <v>Single channel bracket(H.D.G) L-350</v>
          </cell>
          <cell r="B62" t="str">
            <v>Hi-Tec Tray부속(분체도장)</v>
          </cell>
          <cell r="C62" t="str">
            <v>BRACKET, L310</v>
          </cell>
          <cell r="D62" t="str">
            <v>Single channel bracket(H.D.G)</v>
          </cell>
          <cell r="E62" t="str">
            <v>L-350</v>
          </cell>
          <cell r="F62" t="str">
            <v>EA</v>
          </cell>
          <cell r="G62">
            <v>5.08</v>
          </cell>
          <cell r="H62">
            <v>5670</v>
          </cell>
          <cell r="I62">
            <v>5670</v>
          </cell>
          <cell r="J62">
            <v>12350</v>
          </cell>
          <cell r="K62">
            <v>0</v>
          </cell>
          <cell r="L62">
            <v>0</v>
          </cell>
          <cell r="M62">
            <v>0</v>
          </cell>
        </row>
        <row r="63">
          <cell r="A63" t="str">
            <v>Single channel bracket(H.D.G) L-450</v>
          </cell>
          <cell r="B63" t="str">
            <v>Hi-Tec Tray부속(분체도장)</v>
          </cell>
          <cell r="C63" t="str">
            <v>BRACKET, L410</v>
          </cell>
          <cell r="D63" t="str">
            <v>Single channel bracket(H.D.G)</v>
          </cell>
          <cell r="E63" t="str">
            <v>L-450</v>
          </cell>
          <cell r="F63" t="str">
            <v>EA</v>
          </cell>
          <cell r="G63">
            <v>5.57</v>
          </cell>
          <cell r="H63">
            <v>6220</v>
          </cell>
          <cell r="I63">
            <v>6220</v>
          </cell>
          <cell r="J63">
            <v>15330</v>
          </cell>
          <cell r="K63">
            <v>0</v>
          </cell>
          <cell r="L63">
            <v>0</v>
          </cell>
          <cell r="M63">
            <v>0</v>
          </cell>
        </row>
        <row r="64">
          <cell r="A64" t="str">
            <v>Channel joiner 40x40</v>
          </cell>
          <cell r="B64" t="str">
            <v>CHANNEL JOINER</v>
          </cell>
          <cell r="C64" t="str">
            <v>40x40</v>
          </cell>
          <cell r="D64" t="str">
            <v>Channel joiner</v>
          </cell>
          <cell r="E64" t="str">
            <v>40x40</v>
          </cell>
          <cell r="F64" t="str">
            <v>EA</v>
          </cell>
          <cell r="G64">
            <v>2.15</v>
          </cell>
          <cell r="H64">
            <v>2400</v>
          </cell>
          <cell r="I64">
            <v>2500</v>
          </cell>
          <cell r="J64">
            <v>2400</v>
          </cell>
          <cell r="K64">
            <v>0</v>
          </cell>
          <cell r="L64">
            <v>0</v>
          </cell>
          <cell r="M64">
            <v>0</v>
          </cell>
        </row>
        <row r="65">
          <cell r="A65" t="str">
            <v>Thread bolt(H.D.G steel) Φ12x1000mm</v>
          </cell>
          <cell r="B65" t="str">
            <v>전산볼트(용융아연도)</v>
          </cell>
          <cell r="C65" t="str">
            <v>Φ12x1000mm</v>
          </cell>
          <cell r="D65" t="str">
            <v>Thread bolt(H.D.G steel)</v>
          </cell>
          <cell r="E65" t="str">
            <v>Φ12x1000mm</v>
          </cell>
          <cell r="F65" t="str">
            <v>EA</v>
          </cell>
          <cell r="G65">
            <v>1.1599999999999999</v>
          </cell>
          <cell r="H65">
            <v>1300</v>
          </cell>
          <cell r="I65">
            <v>1300</v>
          </cell>
          <cell r="J65">
            <v>1386</v>
          </cell>
          <cell r="K65">
            <v>0</v>
          </cell>
          <cell r="L65">
            <v>0</v>
          </cell>
          <cell r="M65">
            <v>0</v>
          </cell>
        </row>
        <row r="66">
          <cell r="A66" t="str">
            <v>Rod coupling(H.D.G, steel) 1/2"*70L(Hexagon)</v>
          </cell>
          <cell r="B66" t="str">
            <v>ROD COAPLING(용융아연도)</v>
          </cell>
          <cell r="C66" t="str">
            <v>1/2"*70L(육각)</v>
          </cell>
          <cell r="D66" t="str">
            <v>Rod coupling(H.D.G, steel)</v>
          </cell>
          <cell r="E66" t="str">
            <v>1/2"*70L(Hexagon)</v>
          </cell>
          <cell r="F66" t="str">
            <v>EA</v>
          </cell>
          <cell r="G66">
            <v>0.76</v>
          </cell>
          <cell r="H66">
            <v>850</v>
          </cell>
          <cell r="I66">
            <v>860</v>
          </cell>
          <cell r="J66">
            <v>850</v>
          </cell>
          <cell r="K66">
            <v>0</v>
          </cell>
          <cell r="L66">
            <v>0</v>
          </cell>
          <cell r="M66">
            <v>0</v>
          </cell>
        </row>
        <row r="67">
          <cell r="A67" t="str">
            <v>Cable tray accessories shank bolt &amp; nut, steel</v>
          </cell>
          <cell r="B67" t="str">
            <v>케이블트레이부속품</v>
          </cell>
          <cell r="C67" t="str">
            <v>SHANK BOLT &amp; NUT, 아연도</v>
          </cell>
          <cell r="D67" t="str">
            <v>Cable tray accessories</v>
          </cell>
          <cell r="E67" t="str">
            <v>shank bolt &amp; nut, steel</v>
          </cell>
          <cell r="F67" t="str">
            <v>EA</v>
          </cell>
          <cell r="G67">
            <v>7.0000000000000007E-2</v>
          </cell>
          <cell r="H67">
            <v>80</v>
          </cell>
          <cell r="I67">
            <v>80</v>
          </cell>
          <cell r="J67">
            <v>90</v>
          </cell>
          <cell r="K67">
            <v>0</v>
          </cell>
          <cell r="L67">
            <v>0</v>
          </cell>
          <cell r="M67">
            <v>0</v>
          </cell>
        </row>
        <row r="68">
          <cell r="A68" t="str">
            <v>Cable tray accessories BONDING JUMPER, 16㎟</v>
          </cell>
          <cell r="B68" t="str">
            <v>케이블트레이부속품</v>
          </cell>
          <cell r="C68" t="str">
            <v>BONDING JUMPER, 16㎟</v>
          </cell>
          <cell r="D68" t="str">
            <v>Cable tray accessories</v>
          </cell>
          <cell r="E68" t="str">
            <v>BONDING JUMPER, 16㎟</v>
          </cell>
          <cell r="F68" t="str">
            <v>EA</v>
          </cell>
          <cell r="G68">
            <v>0.9</v>
          </cell>
          <cell r="H68">
            <v>1000</v>
          </cell>
          <cell r="I68">
            <v>1000</v>
          </cell>
          <cell r="J68">
            <v>1690</v>
          </cell>
          <cell r="K68">
            <v>0</v>
          </cell>
          <cell r="L68">
            <v>0</v>
          </cell>
          <cell r="M68">
            <v>0</v>
          </cell>
        </row>
        <row r="69">
          <cell r="A69" t="str">
            <v>Cable tray accessories RAIL CLAMP</v>
          </cell>
          <cell r="B69" t="str">
            <v>케이블트레이부속품</v>
          </cell>
          <cell r="C69" t="str">
            <v>RAIL CLAMP</v>
          </cell>
          <cell r="D69" t="str">
            <v>Cable tray accessories</v>
          </cell>
          <cell r="E69" t="str">
            <v>RAIL CLAMP</v>
          </cell>
          <cell r="F69" t="str">
            <v>EA</v>
          </cell>
          <cell r="G69">
            <v>0.45</v>
          </cell>
          <cell r="H69">
            <v>500</v>
          </cell>
          <cell r="I69">
            <v>2180</v>
          </cell>
          <cell r="J69">
            <v>500</v>
          </cell>
          <cell r="K69">
            <v>0</v>
          </cell>
          <cell r="L69">
            <v>0</v>
          </cell>
          <cell r="M69">
            <v>0</v>
          </cell>
        </row>
        <row r="70">
          <cell r="A70" t="str">
            <v>Cable tray accessories square washer, M 10</v>
          </cell>
          <cell r="B70" t="str">
            <v>케이블트레이부속품</v>
          </cell>
          <cell r="C70" t="str">
            <v>사각와샤, M 10</v>
          </cell>
          <cell r="D70" t="str">
            <v>Cable tray accessories</v>
          </cell>
          <cell r="E70" t="str">
            <v>square washer, M 10</v>
          </cell>
          <cell r="F70" t="str">
            <v>EA</v>
          </cell>
          <cell r="G70">
            <v>0.32</v>
          </cell>
          <cell r="H70">
            <v>360</v>
          </cell>
          <cell r="I70">
            <v>360</v>
          </cell>
          <cell r="J70">
            <v>360</v>
          </cell>
          <cell r="K70">
            <v>0</v>
          </cell>
          <cell r="L70">
            <v>0</v>
          </cell>
          <cell r="M70">
            <v>0</v>
          </cell>
        </row>
        <row r="71">
          <cell r="A71" t="str">
            <v>Cable tray accessories channel spring nut, steel</v>
          </cell>
          <cell r="B71" t="str">
            <v>케이블트레이부속품</v>
          </cell>
          <cell r="C71" t="str">
            <v>찬넬스프링 너트, 아연도</v>
          </cell>
          <cell r="D71" t="str">
            <v>Cable tray accessories</v>
          </cell>
          <cell r="E71" t="str">
            <v>channel spring nut, steel</v>
          </cell>
          <cell r="F71" t="str">
            <v>EA</v>
          </cell>
          <cell r="G71">
            <v>0.28999999999999998</v>
          </cell>
          <cell r="H71">
            <v>320</v>
          </cell>
          <cell r="I71">
            <v>350</v>
          </cell>
          <cell r="J71">
            <v>320</v>
          </cell>
          <cell r="K71">
            <v>0</v>
          </cell>
          <cell r="L71">
            <v>0</v>
          </cell>
          <cell r="M71">
            <v>0</v>
          </cell>
        </row>
        <row r="72">
          <cell r="A72" t="str">
            <v>Channel support L-1000mm</v>
          </cell>
          <cell r="B72" t="str">
            <v>U-SUPPORT</v>
          </cell>
          <cell r="C72" t="str">
            <v>L 1000</v>
          </cell>
          <cell r="D72" t="str">
            <v>Channel support</v>
          </cell>
          <cell r="E72" t="str">
            <v>L-1000mm</v>
          </cell>
          <cell r="F72" t="str">
            <v>EA</v>
          </cell>
          <cell r="G72">
            <v>10.5</v>
          </cell>
          <cell r="H72">
            <v>11720</v>
          </cell>
          <cell r="I72">
            <v>11720</v>
          </cell>
          <cell r="J72">
            <v>0</v>
          </cell>
          <cell r="K72">
            <v>0</v>
          </cell>
          <cell r="L72">
            <v>0</v>
          </cell>
          <cell r="M72">
            <v>0</v>
          </cell>
        </row>
        <row r="73">
          <cell r="A73" t="str">
            <v>Pipe clamp steel 36㎜</v>
          </cell>
          <cell r="B73" t="str">
            <v>강재전선관용 부품</v>
          </cell>
          <cell r="C73" t="str">
            <v>파이프크램프, 36 C</v>
          </cell>
          <cell r="D73" t="str">
            <v>Pipe clamp</v>
          </cell>
          <cell r="E73" t="str">
            <v>steel 36㎜</v>
          </cell>
          <cell r="F73" t="str">
            <v>EA</v>
          </cell>
          <cell r="G73">
            <v>0.41</v>
          </cell>
          <cell r="H73">
            <v>461</v>
          </cell>
          <cell r="I73">
            <v>461</v>
          </cell>
          <cell r="J73">
            <v>0</v>
          </cell>
          <cell r="K73">
            <v>0</v>
          </cell>
          <cell r="L73">
            <v>0</v>
          </cell>
          <cell r="M73">
            <v>0</v>
          </cell>
        </row>
        <row r="74">
          <cell r="A74" t="str">
            <v>Thread bolt(H.D.G steel) Φ9×1000㎜</v>
          </cell>
          <cell r="B74" t="str">
            <v>행거볼트</v>
          </cell>
          <cell r="C74" t="str">
            <v>∮9×1000㎜</v>
          </cell>
          <cell r="D74" t="str">
            <v>Thread bolt(H.D.G steel)</v>
          </cell>
          <cell r="E74" t="str">
            <v>Φ9×1000㎜</v>
          </cell>
          <cell r="F74" t="str">
            <v>EA</v>
          </cell>
          <cell r="G74">
            <v>0.84</v>
          </cell>
          <cell r="H74">
            <v>933</v>
          </cell>
          <cell r="I74">
            <v>933</v>
          </cell>
          <cell r="J74">
            <v>933</v>
          </cell>
          <cell r="K74">
            <v>0</v>
          </cell>
          <cell r="L74">
            <v>0</v>
          </cell>
          <cell r="M74">
            <v>0</v>
          </cell>
        </row>
        <row r="75">
          <cell r="A75" t="str">
            <v>Uni-channel 41x41x2.6t</v>
          </cell>
          <cell r="B75" t="str">
            <v>케이블트레이부속품</v>
          </cell>
          <cell r="C75" t="str">
            <v>U CHANNEL, 41x41x2.6t</v>
          </cell>
          <cell r="D75" t="str">
            <v>Uni-channel</v>
          </cell>
          <cell r="E75" t="str">
            <v>41x41x2.6t</v>
          </cell>
          <cell r="F75" t="str">
            <v>EA</v>
          </cell>
          <cell r="G75">
            <v>3.49</v>
          </cell>
          <cell r="H75">
            <v>3900</v>
          </cell>
          <cell r="I75">
            <v>6500</v>
          </cell>
          <cell r="J75">
            <v>3900</v>
          </cell>
          <cell r="K75">
            <v>0</v>
          </cell>
          <cell r="L75">
            <v>0</v>
          </cell>
          <cell r="M75">
            <v>0</v>
          </cell>
        </row>
        <row r="76">
          <cell r="A76" t="str">
            <v>Uni-channel 41x25x2.6t</v>
          </cell>
          <cell r="B76" t="str">
            <v>찬넬</v>
          </cell>
          <cell r="C76" t="str">
            <v>1.2m (용융) 41 * 25</v>
          </cell>
          <cell r="D76" t="str">
            <v>Uni-channel</v>
          </cell>
          <cell r="E76" t="str">
            <v>41x25x2.6t</v>
          </cell>
          <cell r="F76" t="str">
            <v>EA</v>
          </cell>
          <cell r="G76">
            <v>4.08</v>
          </cell>
          <cell r="H76">
            <v>4550</v>
          </cell>
          <cell r="I76">
            <v>5660</v>
          </cell>
          <cell r="J76">
            <v>4550</v>
          </cell>
          <cell r="K76">
            <v>0</v>
          </cell>
          <cell r="L76">
            <v>0</v>
          </cell>
          <cell r="M76">
            <v>0</v>
          </cell>
        </row>
        <row r="77">
          <cell r="A77" t="str">
            <v>Heat-resistant vinyl insulated wire 450/750V HFIX 1.5㎟</v>
          </cell>
          <cell r="B77">
            <v>0</v>
          </cell>
          <cell r="C77">
            <v>0</v>
          </cell>
          <cell r="D77" t="str">
            <v>Heat-resistant vinyl insulated wire</v>
          </cell>
          <cell r="E77" t="str">
            <v>450/750V HFIX 1.5㎟</v>
          </cell>
          <cell r="F77" t="str">
            <v>m</v>
          </cell>
          <cell r="G77">
            <v>0.21</v>
          </cell>
          <cell r="H77">
            <v>230</v>
          </cell>
          <cell r="I77">
            <v>230</v>
          </cell>
          <cell r="J77">
            <v>467</v>
          </cell>
          <cell r="K77">
            <v>0</v>
          </cell>
          <cell r="L77">
            <v>0</v>
          </cell>
          <cell r="M77">
            <v>0</v>
          </cell>
        </row>
        <row r="78">
          <cell r="A78" t="str">
            <v>Heat-resistant vinyl insulated wire 450/750V HFIX 2.5㎟</v>
          </cell>
          <cell r="B78" t="str">
            <v>450/750V 내열비닐절연전선</v>
          </cell>
          <cell r="C78" t="str">
            <v>HFIX 2.5㎟</v>
          </cell>
          <cell r="D78" t="str">
            <v>Heat-resistant vinyl insulated wire</v>
          </cell>
          <cell r="E78" t="str">
            <v>450/750V HFIX 2.5㎟</v>
          </cell>
          <cell r="F78" t="str">
            <v>m</v>
          </cell>
          <cell r="G78">
            <v>0.31</v>
          </cell>
          <cell r="H78">
            <v>346</v>
          </cell>
          <cell r="I78">
            <v>346</v>
          </cell>
          <cell r="J78">
            <v>398</v>
          </cell>
          <cell r="K78">
            <v>0</v>
          </cell>
          <cell r="L78">
            <v>0</v>
          </cell>
          <cell r="M78">
            <v>0</v>
          </cell>
        </row>
        <row r="79">
          <cell r="A79" t="str">
            <v>Heat-resistant vinyl insulated wire 450/750V HFIX 4㎟</v>
          </cell>
          <cell r="B79" t="str">
            <v>450/750V 내열비닐절연전선</v>
          </cell>
          <cell r="C79" t="str">
            <v>HFIX 4㎟</v>
          </cell>
          <cell r="D79" t="str">
            <v>Heat-resistant vinyl insulated wire</v>
          </cell>
          <cell r="E79" t="str">
            <v>450/750V HFIX 4㎟</v>
          </cell>
          <cell r="F79" t="str">
            <v>m</v>
          </cell>
          <cell r="G79">
            <v>0.42</v>
          </cell>
          <cell r="H79">
            <v>467</v>
          </cell>
          <cell r="I79">
            <v>518</v>
          </cell>
          <cell r="J79">
            <v>467</v>
          </cell>
          <cell r="K79">
            <v>0</v>
          </cell>
          <cell r="L79">
            <v>0</v>
          </cell>
          <cell r="M79">
            <v>0</v>
          </cell>
        </row>
        <row r="80">
          <cell r="A80" t="str">
            <v>Ground wire(vinyl-insulated) F-GV 2.5㎟</v>
          </cell>
          <cell r="B80">
            <v>0</v>
          </cell>
          <cell r="C80">
            <v>0</v>
          </cell>
          <cell r="D80" t="str">
            <v>Ground wire(vinyl-insulated)</v>
          </cell>
          <cell r="E80" t="str">
            <v>F-GV 2.5㎟</v>
          </cell>
          <cell r="F80" t="str">
            <v>m</v>
          </cell>
          <cell r="G80">
            <v>0.36</v>
          </cell>
          <cell r="H80">
            <v>397</v>
          </cell>
          <cell r="I80">
            <v>397</v>
          </cell>
          <cell r="J80">
            <v>808</v>
          </cell>
          <cell r="K80">
            <v>0</v>
          </cell>
          <cell r="L80">
            <v>0</v>
          </cell>
          <cell r="M80">
            <v>0</v>
          </cell>
        </row>
        <row r="81">
          <cell r="A81" t="str">
            <v>Ground wire(vinyl-insulated) F-GV 4㎟</v>
          </cell>
          <cell r="B81">
            <v>0</v>
          </cell>
          <cell r="C81">
            <v>0</v>
          </cell>
          <cell r="D81" t="str">
            <v>Ground wire(vinyl-insulated)</v>
          </cell>
          <cell r="E81" t="str">
            <v>F-GV 4㎟</v>
          </cell>
          <cell r="F81" t="str">
            <v>m</v>
          </cell>
          <cell r="G81">
            <v>0.49</v>
          </cell>
          <cell r="H81">
            <v>551</v>
          </cell>
          <cell r="I81">
            <v>551</v>
          </cell>
          <cell r="J81">
            <v>808</v>
          </cell>
          <cell r="K81">
            <v>0</v>
          </cell>
          <cell r="L81">
            <v>0</v>
          </cell>
          <cell r="M81">
            <v>0</v>
          </cell>
        </row>
        <row r="82">
          <cell r="A82" t="str">
            <v>Ground wire(vinyl-insulated) F-GV 6㎟</v>
          </cell>
          <cell r="B82" t="str">
            <v>접지용비닐절연전선(F-GV)</v>
          </cell>
          <cell r="C82" t="str">
            <v>6㎟</v>
          </cell>
          <cell r="D82" t="str">
            <v>Ground wire(vinyl-insulated)</v>
          </cell>
          <cell r="E82" t="str">
            <v>F-GV 6㎟</v>
          </cell>
          <cell r="F82" t="str">
            <v>m</v>
          </cell>
          <cell r="G82">
            <v>0.56000000000000005</v>
          </cell>
          <cell r="H82">
            <v>627</v>
          </cell>
          <cell r="I82">
            <v>627</v>
          </cell>
          <cell r="J82">
            <v>745</v>
          </cell>
          <cell r="K82">
            <v>0</v>
          </cell>
          <cell r="L82">
            <v>0</v>
          </cell>
          <cell r="M82">
            <v>0</v>
          </cell>
        </row>
        <row r="83">
          <cell r="A83" t="str">
            <v>Ground wire(vinyl-insulated) F-GV 10㎟</v>
          </cell>
          <cell r="B83">
            <v>0</v>
          </cell>
          <cell r="C83">
            <v>0</v>
          </cell>
          <cell r="D83" t="str">
            <v>Ground wire(vinyl-insulated)</v>
          </cell>
          <cell r="E83" t="str">
            <v>F-GV 10㎟</v>
          </cell>
          <cell r="F83" t="str">
            <v>m</v>
          </cell>
          <cell r="G83">
            <v>0.72</v>
          </cell>
          <cell r="H83">
            <v>808</v>
          </cell>
          <cell r="I83">
            <v>1058</v>
          </cell>
          <cell r="J83">
            <v>808</v>
          </cell>
          <cell r="K83">
            <v>0</v>
          </cell>
          <cell r="L83">
            <v>0</v>
          </cell>
          <cell r="M83">
            <v>0</v>
          </cell>
        </row>
        <row r="84">
          <cell r="A84" t="str">
            <v>Ground wire(vinyl-insulated) F-GV 16㎟</v>
          </cell>
          <cell r="B84">
            <v>0</v>
          </cell>
          <cell r="C84">
            <v>0</v>
          </cell>
          <cell r="D84" t="str">
            <v>Ground wire(vinyl-insulated)</v>
          </cell>
          <cell r="E84" t="str">
            <v>F-GV 16㎟</v>
          </cell>
          <cell r="F84" t="str">
            <v>m</v>
          </cell>
          <cell r="G84">
            <v>1.29</v>
          </cell>
          <cell r="H84">
            <v>1444</v>
          </cell>
          <cell r="I84">
            <v>1444</v>
          </cell>
          <cell r="J84">
            <v>1714</v>
          </cell>
          <cell r="K84">
            <v>0</v>
          </cell>
          <cell r="L84">
            <v>0</v>
          </cell>
          <cell r="M84">
            <v>0</v>
          </cell>
        </row>
        <row r="85">
          <cell r="A85" t="str">
            <v>Ground wire(vinyl-insulated) F-GV 25㎟</v>
          </cell>
          <cell r="B85">
            <v>0</v>
          </cell>
          <cell r="C85">
            <v>0</v>
          </cell>
          <cell r="D85" t="str">
            <v>Ground wire(vinyl-insulated)</v>
          </cell>
          <cell r="E85" t="str">
            <v>F-GV 25㎟</v>
          </cell>
          <cell r="F85" t="str">
            <v>m</v>
          </cell>
          <cell r="G85">
            <v>2.81</v>
          </cell>
          <cell r="H85">
            <v>3135</v>
          </cell>
          <cell r="I85">
            <v>3135</v>
          </cell>
          <cell r="J85">
            <v>3718</v>
          </cell>
          <cell r="K85">
            <v>0</v>
          </cell>
          <cell r="L85">
            <v>0</v>
          </cell>
          <cell r="M85">
            <v>0</v>
          </cell>
        </row>
        <row r="86">
          <cell r="A86" t="str">
            <v>Ground wire(vinyl-insulated) F-GV 35㎟</v>
          </cell>
          <cell r="B86" t="str">
            <v>접지용비닐절연전선(F-GV)</v>
          </cell>
          <cell r="C86" t="str">
            <v>35㎟</v>
          </cell>
          <cell r="D86" t="str">
            <v>Ground wire(vinyl-insulated)</v>
          </cell>
          <cell r="E86" t="str">
            <v>F-GV 35㎟</v>
          </cell>
          <cell r="F86" t="str">
            <v>m</v>
          </cell>
          <cell r="G86">
            <v>2.81</v>
          </cell>
          <cell r="H86">
            <v>3135</v>
          </cell>
          <cell r="I86">
            <v>3135</v>
          </cell>
          <cell r="J86">
            <v>4031</v>
          </cell>
          <cell r="K86">
            <v>0</v>
          </cell>
          <cell r="L86">
            <v>0</v>
          </cell>
          <cell r="M86">
            <v>0</v>
          </cell>
        </row>
        <row r="87">
          <cell r="A87" t="str">
            <v>Ground wire(vinyl-insulated) F-GV 50㎟</v>
          </cell>
          <cell r="B87">
            <v>0</v>
          </cell>
          <cell r="C87">
            <v>0</v>
          </cell>
          <cell r="D87" t="str">
            <v>Ground wire(vinyl-insulated)</v>
          </cell>
          <cell r="E87" t="str">
            <v>F-GV 50㎟</v>
          </cell>
          <cell r="F87" t="str">
            <v>m</v>
          </cell>
          <cell r="G87">
            <v>3.61</v>
          </cell>
          <cell r="H87">
            <v>4031</v>
          </cell>
          <cell r="I87">
            <v>4260</v>
          </cell>
          <cell r="J87">
            <v>4031</v>
          </cell>
          <cell r="K87">
            <v>0</v>
          </cell>
          <cell r="L87">
            <v>0</v>
          </cell>
          <cell r="M87">
            <v>0</v>
          </cell>
        </row>
        <row r="88">
          <cell r="A88" t="str">
            <v>Ground wire(vinyl-insulated) F-GV 95㎟</v>
          </cell>
          <cell r="B88">
            <v>0</v>
          </cell>
          <cell r="C88">
            <v>0</v>
          </cell>
          <cell r="D88" t="str">
            <v>Ground wire(vinyl-insulated)</v>
          </cell>
          <cell r="E88" t="str">
            <v>F-GV 95㎟</v>
          </cell>
          <cell r="F88" t="str">
            <v>m</v>
          </cell>
          <cell r="G88">
            <v>7.24</v>
          </cell>
          <cell r="H88">
            <v>8078</v>
          </cell>
          <cell r="I88">
            <v>8078</v>
          </cell>
          <cell r="J88">
            <v>0</v>
          </cell>
          <cell r="K88">
            <v>0</v>
          </cell>
          <cell r="L88">
            <v>0</v>
          </cell>
          <cell r="M88">
            <v>0</v>
          </cell>
        </row>
        <row r="89">
          <cell r="A89" t="str">
            <v>Ground wire bair copper 70㎟</v>
          </cell>
          <cell r="B89">
            <v>0</v>
          </cell>
          <cell r="C89">
            <v>0</v>
          </cell>
          <cell r="D89" t="str">
            <v>Ground wire</v>
          </cell>
          <cell r="E89" t="str">
            <v>bair copper 70㎟</v>
          </cell>
          <cell r="F89" t="str">
            <v>m</v>
          </cell>
          <cell r="G89">
            <v>7.1</v>
          </cell>
          <cell r="H89">
            <v>7923</v>
          </cell>
          <cell r="I89">
            <v>7923</v>
          </cell>
          <cell r="J89">
            <v>11347</v>
          </cell>
          <cell r="K89">
            <v>0</v>
          </cell>
          <cell r="L89">
            <v>0</v>
          </cell>
          <cell r="M89">
            <v>0</v>
          </cell>
        </row>
        <row r="90">
          <cell r="A90" t="str">
            <v>Ground wire bair copper 95㎟</v>
          </cell>
          <cell r="B90" t="str">
            <v>전기용 연동연선(BC)</v>
          </cell>
          <cell r="C90" t="str">
            <v>95㎟</v>
          </cell>
          <cell r="D90" t="str">
            <v>Ground wire</v>
          </cell>
          <cell r="E90" t="str">
            <v>bair copper 95㎟</v>
          </cell>
          <cell r="F90" t="str">
            <v>m</v>
          </cell>
          <cell r="G90">
            <v>6.03</v>
          </cell>
          <cell r="H90">
            <v>6727</v>
          </cell>
          <cell r="I90">
            <v>11120</v>
          </cell>
          <cell r="J90">
            <v>6727</v>
          </cell>
          <cell r="K90">
            <v>0</v>
          </cell>
          <cell r="L90">
            <v>0</v>
          </cell>
          <cell r="M90">
            <v>0</v>
          </cell>
        </row>
        <row r="91">
          <cell r="A91" t="str">
            <v>Frame-retardant power cable 0.6/1kV F-CV 1C×6㎟</v>
          </cell>
          <cell r="B91" t="str">
            <v>폴리에틸렌 난연케이블(옥외)</v>
          </cell>
          <cell r="C91" t="str">
            <v>0.6/1kv F-CV 1C×6㎟</v>
          </cell>
          <cell r="D91" t="str">
            <v>Frame-retardant power cable</v>
          </cell>
          <cell r="E91" t="str">
            <v>0.6/1kV F-CV 1C×6㎟</v>
          </cell>
          <cell r="F91" t="str">
            <v>m</v>
          </cell>
          <cell r="G91">
            <v>0.68</v>
          </cell>
          <cell r="H91">
            <v>757</v>
          </cell>
          <cell r="I91">
            <v>757</v>
          </cell>
          <cell r="J91">
            <v>834</v>
          </cell>
          <cell r="K91">
            <v>0</v>
          </cell>
          <cell r="L91">
            <v>0</v>
          </cell>
          <cell r="M91">
            <v>0</v>
          </cell>
        </row>
        <row r="92">
          <cell r="A92" t="str">
            <v>Frame-retardant power cable 0.6/1kV F-CV 1C×10㎟</v>
          </cell>
          <cell r="B92" t="str">
            <v>폴리에틸렌 난연케이블(옥외)</v>
          </cell>
          <cell r="C92" t="str">
            <v>0.6/1kv F-CV 1C×10㎟</v>
          </cell>
          <cell r="D92" t="str">
            <v>Frame-retardant power cable</v>
          </cell>
          <cell r="E92" t="str">
            <v>0.6/1kV F-CV 1C×10㎟</v>
          </cell>
          <cell r="F92" t="str">
            <v>m</v>
          </cell>
          <cell r="G92">
            <v>1.1299999999999999</v>
          </cell>
          <cell r="H92">
            <v>1263</v>
          </cell>
          <cell r="I92">
            <v>1263</v>
          </cell>
          <cell r="J92">
            <v>1391</v>
          </cell>
          <cell r="K92">
            <v>0</v>
          </cell>
          <cell r="L92">
            <v>0</v>
          </cell>
          <cell r="M92">
            <v>0</v>
          </cell>
        </row>
        <row r="93">
          <cell r="A93" t="str">
            <v>Frame-retardant power cable 0.6/1kV F-CV 1C×16㎟</v>
          </cell>
          <cell r="B93" t="str">
            <v>폴리에틸렌 난연케이블(옥외)</v>
          </cell>
          <cell r="C93" t="str">
            <v>0.6/1kv F-CV 1C×16㎟</v>
          </cell>
          <cell r="D93" t="str">
            <v>Frame-retardant power cable</v>
          </cell>
          <cell r="E93" t="str">
            <v>0.6/1kV F-CV 1C×16㎟</v>
          </cell>
          <cell r="F93" t="str">
            <v>m</v>
          </cell>
          <cell r="G93">
            <v>1.5</v>
          </cell>
          <cell r="H93">
            <v>1680</v>
          </cell>
          <cell r="I93">
            <v>1680</v>
          </cell>
          <cell r="J93">
            <v>1850</v>
          </cell>
          <cell r="K93">
            <v>0</v>
          </cell>
          <cell r="L93">
            <v>0</v>
          </cell>
          <cell r="M93">
            <v>0</v>
          </cell>
        </row>
        <row r="94">
          <cell r="A94" t="str">
            <v>Frame-retardant power cable 0.6/1kV F-CV 1C×25㎟</v>
          </cell>
          <cell r="B94" t="str">
            <v>폴리에틸렌 난연케이블(옥외)</v>
          </cell>
          <cell r="C94" t="str">
            <v>0.6/1kv F-CV 1C×25㎟</v>
          </cell>
          <cell r="D94" t="str">
            <v>Frame-retardant power cable</v>
          </cell>
          <cell r="E94" t="str">
            <v>0.6/1kV F-CV 1C×25㎟</v>
          </cell>
          <cell r="F94" t="str">
            <v>m</v>
          </cell>
          <cell r="G94">
            <v>2.29</v>
          </cell>
          <cell r="H94">
            <v>2553</v>
          </cell>
          <cell r="I94">
            <v>2553</v>
          </cell>
          <cell r="J94">
            <v>2812</v>
          </cell>
          <cell r="K94">
            <v>0</v>
          </cell>
          <cell r="L94">
            <v>0</v>
          </cell>
          <cell r="M94">
            <v>0</v>
          </cell>
        </row>
        <row r="95">
          <cell r="A95" t="str">
            <v>Frame-retardant power cable 0.6/1kV F-CV 1C×35㎟</v>
          </cell>
          <cell r="B95" t="str">
            <v>폴리에틸렌 난연케이블(옥외)</v>
          </cell>
          <cell r="C95" t="str">
            <v>0.6/1kv F-CV 1C×35㎟</v>
          </cell>
          <cell r="D95" t="str">
            <v>Frame-retardant power cable</v>
          </cell>
          <cell r="E95" t="str">
            <v>0.6/1kV F-CV 1C×35㎟</v>
          </cell>
          <cell r="F95" t="str">
            <v>m</v>
          </cell>
          <cell r="G95">
            <v>3.22</v>
          </cell>
          <cell r="H95">
            <v>3595</v>
          </cell>
          <cell r="I95">
            <v>3595</v>
          </cell>
          <cell r="J95">
            <v>4309</v>
          </cell>
          <cell r="K95">
            <v>0</v>
          </cell>
          <cell r="L95">
            <v>0</v>
          </cell>
          <cell r="M95">
            <v>0</v>
          </cell>
        </row>
        <row r="96">
          <cell r="A96" t="str">
            <v>Frame-retardant power cable 0.6/1kV F-CV 1C×50㎟</v>
          </cell>
          <cell r="B96" t="str">
            <v>폴리에틸렌 난연케이블(옥외)</v>
          </cell>
          <cell r="C96" t="str">
            <v>0.6/1kv F-CV 1C×50㎟</v>
          </cell>
          <cell r="D96" t="str">
            <v>Frame-retardant power cable</v>
          </cell>
          <cell r="E96" t="str">
            <v>0.6/1kV F-CV 1C×50㎟</v>
          </cell>
          <cell r="F96" t="str">
            <v>m</v>
          </cell>
          <cell r="G96">
            <v>4.3499999999999996</v>
          </cell>
          <cell r="H96">
            <v>4855</v>
          </cell>
          <cell r="I96">
            <v>4855</v>
          </cell>
          <cell r="J96">
            <v>5347</v>
          </cell>
          <cell r="K96">
            <v>0</v>
          </cell>
          <cell r="L96">
            <v>0</v>
          </cell>
          <cell r="M96">
            <v>0</v>
          </cell>
        </row>
        <row r="97">
          <cell r="A97" t="str">
            <v>Frame-retardant power cable 0.6/1kV F-CV 1C×70㎟</v>
          </cell>
          <cell r="B97" t="str">
            <v>폴리에틸렌 난연케이블(옥외)</v>
          </cell>
          <cell r="C97" t="str">
            <v>0.6/1kv F-CV 1C×70㎟</v>
          </cell>
          <cell r="D97" t="str">
            <v>Frame-retardant power cable</v>
          </cell>
          <cell r="E97" t="str">
            <v>0.6/1kV F-CV 1C×70㎟</v>
          </cell>
          <cell r="F97" t="str">
            <v>m</v>
          </cell>
          <cell r="G97">
            <v>6.16</v>
          </cell>
          <cell r="H97">
            <v>6880</v>
          </cell>
          <cell r="I97">
            <v>6880</v>
          </cell>
          <cell r="J97">
            <v>8394</v>
          </cell>
          <cell r="K97">
            <v>0</v>
          </cell>
          <cell r="L97">
            <v>0</v>
          </cell>
          <cell r="M97">
            <v>0</v>
          </cell>
        </row>
        <row r="98">
          <cell r="A98" t="str">
            <v>Frame-retardant power cable 0.6/1kV F-CV 1C×95㎟</v>
          </cell>
          <cell r="B98" t="str">
            <v>폴리에틸렌 난연케이블(옥외)</v>
          </cell>
          <cell r="C98" t="str">
            <v>0.6/1kv F-CV 1C×70㎟</v>
          </cell>
          <cell r="D98" t="str">
            <v>Frame-retardant power cable</v>
          </cell>
          <cell r="E98" t="str">
            <v>0.6/1kV F-CV 1C×95㎟</v>
          </cell>
          <cell r="F98" t="str">
            <v>m</v>
          </cell>
          <cell r="G98">
            <v>7.52</v>
          </cell>
          <cell r="H98">
            <v>8394</v>
          </cell>
          <cell r="I98">
            <v>8896</v>
          </cell>
          <cell r="J98">
            <v>8394</v>
          </cell>
          <cell r="K98">
            <v>0</v>
          </cell>
          <cell r="L98">
            <v>0</v>
          </cell>
          <cell r="M98">
            <v>0</v>
          </cell>
        </row>
        <row r="99">
          <cell r="A99" t="str">
            <v>Frame-retardant power cable 0.6/1kV F-CV 1C×240㎟</v>
          </cell>
          <cell r="B99" t="str">
            <v>폴리에틸렌 난연케이블</v>
          </cell>
          <cell r="C99" t="str">
            <v>0.6/1kv F-CV 1C×240㎟</v>
          </cell>
          <cell r="D99" t="str">
            <v>Frame-retardant power cable</v>
          </cell>
          <cell r="E99" t="str">
            <v>0.6/1kV F-CV 1C×240㎟</v>
          </cell>
          <cell r="F99" t="str">
            <v>m</v>
          </cell>
          <cell r="G99">
            <v>19.18</v>
          </cell>
          <cell r="H99">
            <v>21407</v>
          </cell>
          <cell r="I99">
            <v>21407</v>
          </cell>
          <cell r="J99">
            <v>28037</v>
          </cell>
          <cell r="K99">
            <v>0</v>
          </cell>
          <cell r="L99">
            <v>0</v>
          </cell>
          <cell r="M99">
            <v>0</v>
          </cell>
        </row>
        <row r="100">
          <cell r="A100" t="str">
            <v>Frame-retardant power cable 0.6/1kV F-CV 1C×300㎟</v>
          </cell>
          <cell r="B100" t="str">
            <v>폴리에틸렌 난연케이블</v>
          </cell>
          <cell r="C100" t="str">
            <v>0.6/1kv F-CV 1C×300㎟</v>
          </cell>
          <cell r="D100" t="str">
            <v>Frame-retardant power cable</v>
          </cell>
          <cell r="E100" t="str">
            <v>0.6/1kV F-CV 1C×300㎟</v>
          </cell>
          <cell r="F100" t="str">
            <v>m</v>
          </cell>
          <cell r="G100">
            <v>23.94</v>
          </cell>
          <cell r="H100">
            <v>26726</v>
          </cell>
          <cell r="I100">
            <v>26726</v>
          </cell>
          <cell r="J100">
            <v>29436</v>
          </cell>
          <cell r="K100">
            <v>0</v>
          </cell>
          <cell r="L100">
            <v>0</v>
          </cell>
          <cell r="M100">
            <v>0</v>
          </cell>
        </row>
        <row r="101">
          <cell r="A101" t="str">
            <v>Frame-retardant power cable 0.6/1kV F-CV 2C×4㎟</v>
          </cell>
          <cell r="B101" t="str">
            <v>폴리에틸렌 난연케이블</v>
          </cell>
          <cell r="C101" t="str">
            <v>0.6/1kv F-CV 2C×4㎟</v>
          </cell>
          <cell r="D101" t="str">
            <v>Frame-retardant power cable</v>
          </cell>
          <cell r="E101" t="str">
            <v>0.6/1kV F-CV 2C×4㎟</v>
          </cell>
          <cell r="F101" t="str">
            <v>m</v>
          </cell>
          <cell r="G101">
            <v>1.25</v>
          </cell>
          <cell r="H101">
            <v>1397</v>
          </cell>
          <cell r="I101">
            <v>1397</v>
          </cell>
          <cell r="J101">
            <v>1539</v>
          </cell>
          <cell r="K101">
            <v>0</v>
          </cell>
          <cell r="L101">
            <v>0</v>
          </cell>
          <cell r="M101">
            <v>0</v>
          </cell>
        </row>
        <row r="102">
          <cell r="A102" t="str">
            <v>Frame-retardant power cable 0.6/1kV F-CV 2C×6㎟</v>
          </cell>
          <cell r="B102" t="str">
            <v>폴리에틸렌 난연케이블</v>
          </cell>
          <cell r="C102" t="str">
            <v>0.6/1kv F-CV 2C×6㎟</v>
          </cell>
          <cell r="D102" t="str">
            <v>Frame-retardant power cable</v>
          </cell>
          <cell r="E102" t="str">
            <v>0.6/1kV F-CV 2C×6㎟</v>
          </cell>
          <cell r="F102" t="str">
            <v>m</v>
          </cell>
          <cell r="G102">
            <v>1.46</v>
          </cell>
          <cell r="H102">
            <v>1628</v>
          </cell>
          <cell r="I102">
            <v>1628</v>
          </cell>
          <cell r="J102">
            <v>1794</v>
          </cell>
          <cell r="K102">
            <v>0</v>
          </cell>
          <cell r="L102">
            <v>0</v>
          </cell>
          <cell r="M102">
            <v>0</v>
          </cell>
        </row>
        <row r="103">
          <cell r="A103" t="str">
            <v>Frame-retardant power cable 0.6/1kV F-CV 3C×2.5㎟</v>
          </cell>
          <cell r="B103" t="str">
            <v>폴리에틸렌 난연케이블</v>
          </cell>
          <cell r="C103" t="str">
            <v>0.6/1kv F-CV 3C×2.5㎟</v>
          </cell>
          <cell r="D103" t="str">
            <v>Frame-retardant power cable</v>
          </cell>
          <cell r="E103" t="str">
            <v>0.6/1kV F-CV 3C×2.5㎟</v>
          </cell>
          <cell r="F103" t="str">
            <v>m</v>
          </cell>
          <cell r="G103">
            <v>1.46</v>
          </cell>
          <cell r="H103">
            <v>1631</v>
          </cell>
          <cell r="I103">
            <v>1631</v>
          </cell>
          <cell r="J103">
            <v>1797</v>
          </cell>
          <cell r="K103">
            <v>0</v>
          </cell>
          <cell r="L103">
            <v>0</v>
          </cell>
          <cell r="M103">
            <v>0</v>
          </cell>
        </row>
        <row r="104">
          <cell r="A104" t="str">
            <v>Frame-retardant power cable 0.6/1kV F-CV 3C×4㎟</v>
          </cell>
          <cell r="B104" t="str">
            <v>폴리에틸렌 난연케이블</v>
          </cell>
          <cell r="C104" t="str">
            <v>0.6/1kv F-CV 3C×4㎟</v>
          </cell>
          <cell r="D104" t="str">
            <v>Frame-retardant power cable</v>
          </cell>
          <cell r="E104" t="str">
            <v>0.6/1kV F-CV 3C×4㎟</v>
          </cell>
          <cell r="F104" t="str">
            <v>m</v>
          </cell>
          <cell r="G104">
            <v>1.86</v>
          </cell>
          <cell r="H104">
            <v>2082</v>
          </cell>
          <cell r="I104">
            <v>2082</v>
          </cell>
          <cell r="J104">
            <v>2293</v>
          </cell>
          <cell r="K104">
            <v>0</v>
          </cell>
          <cell r="L104">
            <v>0</v>
          </cell>
          <cell r="M104">
            <v>0</v>
          </cell>
        </row>
        <row r="105">
          <cell r="A105" t="str">
            <v>Frame-retardant power cable 0.6/1kV F-CV 3C×6㎟</v>
          </cell>
          <cell r="B105" t="str">
            <v>폴리에틸렌 난연케이블</v>
          </cell>
          <cell r="C105" t="str">
            <v>0.6/1kv F-CV 3C×6㎟</v>
          </cell>
          <cell r="D105" t="str">
            <v>Frame-retardant power cable</v>
          </cell>
          <cell r="E105" t="str">
            <v>0.6/1kV F-CV 3C×6㎟</v>
          </cell>
          <cell r="F105" t="str">
            <v>m</v>
          </cell>
          <cell r="G105">
            <v>2.17</v>
          </cell>
          <cell r="H105">
            <v>2419</v>
          </cell>
          <cell r="I105">
            <v>2419</v>
          </cell>
          <cell r="J105">
            <v>2664</v>
          </cell>
          <cell r="K105">
            <v>0</v>
          </cell>
          <cell r="L105">
            <v>0</v>
          </cell>
          <cell r="M105">
            <v>0</v>
          </cell>
        </row>
        <row r="106">
          <cell r="A106" t="str">
            <v>Frame-retardant power cable 0.6/1kV F-CV 3C×10㎟</v>
          </cell>
          <cell r="B106" t="str">
            <v>폴리에틸렌 난연케이블</v>
          </cell>
          <cell r="C106" t="str">
            <v>0.6/1kv F-CV 3C×10㎟</v>
          </cell>
          <cell r="D106" t="str">
            <v>Frame-retardant power cable</v>
          </cell>
          <cell r="E106" t="str">
            <v>0.6/1kV F-CV 3C×10㎟</v>
          </cell>
          <cell r="F106" t="str">
            <v>m</v>
          </cell>
          <cell r="G106">
            <v>3.52</v>
          </cell>
          <cell r="H106">
            <v>3927</v>
          </cell>
          <cell r="I106">
            <v>3927</v>
          </cell>
          <cell r="J106">
            <v>4325</v>
          </cell>
          <cell r="K106">
            <v>0</v>
          </cell>
          <cell r="L106">
            <v>0</v>
          </cell>
          <cell r="M106">
            <v>0</v>
          </cell>
        </row>
        <row r="107">
          <cell r="A107" t="str">
            <v>Frame-retardant power cable 0.6/1kV F-CV 4C×10㎟</v>
          </cell>
          <cell r="B107" t="str">
            <v>폴리에틸렌 난연케이블</v>
          </cell>
          <cell r="C107" t="str">
            <v>0.6/1kv F-CV 4C×10㎟</v>
          </cell>
          <cell r="D107" t="str">
            <v>Frame-retardant power cable</v>
          </cell>
          <cell r="E107" t="str">
            <v>0.6/1kV F-CV 4C×10㎟</v>
          </cell>
          <cell r="F107" t="str">
            <v>m</v>
          </cell>
          <cell r="G107">
            <v>4.67</v>
          </cell>
          <cell r="H107">
            <v>5218</v>
          </cell>
          <cell r="I107">
            <v>5218</v>
          </cell>
          <cell r="J107">
            <v>5747</v>
          </cell>
          <cell r="K107">
            <v>0</v>
          </cell>
          <cell r="L107">
            <v>0</v>
          </cell>
          <cell r="M107">
            <v>0</v>
          </cell>
        </row>
        <row r="108">
          <cell r="A108" t="str">
            <v>Frame-retardant power cable 0.6/1kV F-CV 4C×16㎟</v>
          </cell>
          <cell r="B108" t="str">
            <v>폴리에틸렌 난연케이블</v>
          </cell>
          <cell r="C108" t="str">
            <v>0.6/1kv F-CV 4C×16㎟</v>
          </cell>
          <cell r="D108" t="str">
            <v>Frame-retardant power cable</v>
          </cell>
          <cell r="E108" t="str">
            <v>0.6/1kV F-CV 4C×16㎟</v>
          </cell>
          <cell r="F108" t="str">
            <v>m</v>
          </cell>
          <cell r="G108">
            <v>6.06</v>
          </cell>
          <cell r="H108">
            <v>6770</v>
          </cell>
          <cell r="I108">
            <v>6770</v>
          </cell>
          <cell r="J108">
            <v>7457</v>
          </cell>
          <cell r="K108">
            <v>0</v>
          </cell>
          <cell r="L108">
            <v>0</v>
          </cell>
          <cell r="M108">
            <v>0</v>
          </cell>
        </row>
        <row r="109">
          <cell r="A109" t="str">
            <v>Frame-retardant power cable 0.6/1kV F-CV 4C×6㎟</v>
          </cell>
          <cell r="B109" t="str">
            <v>폴리에틸렌 난연케이블(옥외)</v>
          </cell>
          <cell r="C109" t="str">
            <v>0.6/1kv F-CV 4C×6㎟</v>
          </cell>
          <cell r="D109" t="str">
            <v>Frame-retardant power cable</v>
          </cell>
          <cell r="E109" t="str">
            <v>0.6/1kV F-CV 4C×6㎟</v>
          </cell>
          <cell r="F109" t="str">
            <v>m</v>
          </cell>
          <cell r="G109">
            <v>2.88</v>
          </cell>
          <cell r="H109">
            <v>3215</v>
          </cell>
          <cell r="I109">
            <v>3215</v>
          </cell>
          <cell r="J109">
            <v>3541</v>
          </cell>
          <cell r="K109">
            <v>0</v>
          </cell>
          <cell r="L109">
            <v>0</v>
          </cell>
          <cell r="M109">
            <v>0</v>
          </cell>
        </row>
        <row r="110">
          <cell r="A110" t="str">
            <v>Fire-resistant cables (F-FR-3) core type, 4C×2.5㎟</v>
          </cell>
          <cell r="B110" t="str">
            <v>소방용내열전선(F-FR-3)</v>
          </cell>
          <cell r="C110" t="str">
            <v>코어형, 4C×2.5㎟</v>
          </cell>
          <cell r="D110" t="str">
            <v>Fire-resistant cables (F-FR-3)</v>
          </cell>
          <cell r="E110" t="str">
            <v>core type, 4C×2.5㎟</v>
          </cell>
          <cell r="F110" t="str">
            <v>m</v>
          </cell>
          <cell r="G110">
            <v>1.99</v>
          </cell>
          <cell r="H110">
            <v>2223</v>
          </cell>
          <cell r="I110">
            <v>2223</v>
          </cell>
          <cell r="J110">
            <v>2571</v>
          </cell>
          <cell r="K110">
            <v>0</v>
          </cell>
          <cell r="L110">
            <v>0</v>
          </cell>
          <cell r="M110">
            <v>0</v>
          </cell>
        </row>
        <row r="111">
          <cell r="A111" t="str">
            <v>Fire-resistant cables (F-FR-3) core type, 6C×2.5㎟</v>
          </cell>
          <cell r="B111" t="str">
            <v>소방용내열전선(F-FR-3)</v>
          </cell>
          <cell r="C111" t="str">
            <v>코어형, 6C×2.5㎟</v>
          </cell>
          <cell r="D111" t="str">
            <v>Fire-resistant cables (F-FR-3)</v>
          </cell>
          <cell r="E111" t="str">
            <v>core type, 6C×2.5㎟</v>
          </cell>
          <cell r="F111" t="str">
            <v>m</v>
          </cell>
          <cell r="G111">
            <v>2.63</v>
          </cell>
          <cell r="H111">
            <v>2933</v>
          </cell>
          <cell r="I111">
            <v>2933</v>
          </cell>
          <cell r="J111">
            <v>3392</v>
          </cell>
          <cell r="K111">
            <v>0</v>
          </cell>
          <cell r="L111">
            <v>0</v>
          </cell>
          <cell r="M111">
            <v>0</v>
          </cell>
        </row>
        <row r="112">
          <cell r="A112" t="str">
            <v>Fire-resistant cables (F-FR-3) core type, 8C×2.5㎟</v>
          </cell>
          <cell r="B112" t="str">
            <v>소방용내열전선(F-FR-3)</v>
          </cell>
          <cell r="C112" t="str">
            <v>코어형, 8C×2.5㎟</v>
          </cell>
          <cell r="D112" t="str">
            <v>Fire-resistant cables (F-FR-3)</v>
          </cell>
          <cell r="E112" t="str">
            <v>core type, 8C×2.5㎟</v>
          </cell>
          <cell r="F112" t="str">
            <v>m</v>
          </cell>
          <cell r="G112">
            <v>3.2</v>
          </cell>
          <cell r="H112">
            <v>3572</v>
          </cell>
          <cell r="I112">
            <v>3572</v>
          </cell>
          <cell r="J112">
            <v>4131</v>
          </cell>
          <cell r="K112">
            <v>0</v>
          </cell>
          <cell r="L112">
            <v>0</v>
          </cell>
          <cell r="M112">
            <v>0</v>
          </cell>
        </row>
        <row r="113">
          <cell r="A113" t="str">
            <v>Fire-resistant cables (F-FR-3) core type, 10C×2.5㎟</v>
          </cell>
          <cell r="B113" t="str">
            <v>소방용내열전선(F-FR-3)</v>
          </cell>
          <cell r="C113" t="str">
            <v>코어형, 10C×2.5㎟</v>
          </cell>
          <cell r="D113" t="str">
            <v>Fire-resistant cables (F-FR-3)</v>
          </cell>
          <cell r="E113" t="str">
            <v>core type, 10C×2.5㎟</v>
          </cell>
          <cell r="F113" t="str">
            <v>m</v>
          </cell>
          <cell r="G113">
            <v>4.08</v>
          </cell>
          <cell r="H113">
            <v>4552</v>
          </cell>
          <cell r="I113">
            <v>4552</v>
          </cell>
          <cell r="J113">
            <v>5264</v>
          </cell>
          <cell r="K113">
            <v>0</v>
          </cell>
          <cell r="L113">
            <v>0</v>
          </cell>
          <cell r="M113">
            <v>0</v>
          </cell>
        </row>
        <row r="114">
          <cell r="A114" t="str">
            <v>Fire-resistant cables (F-FR-3) core type, 10C×4㎟</v>
          </cell>
          <cell r="B114" t="str">
            <v>소방용내열전선(F-FR-3)</v>
          </cell>
          <cell r="C114" t="str">
            <v>코어형, 10C×4㎟</v>
          </cell>
          <cell r="D114" t="str">
            <v>Fire-resistant cables (F-FR-3)</v>
          </cell>
          <cell r="E114" t="str">
            <v>core type, 10C×4㎟</v>
          </cell>
          <cell r="F114" t="str">
            <v>m</v>
          </cell>
          <cell r="G114">
            <v>5.57</v>
          </cell>
          <cell r="H114">
            <v>6213</v>
          </cell>
          <cell r="I114">
            <v>6213</v>
          </cell>
          <cell r="J114">
            <v>7185</v>
          </cell>
          <cell r="K114">
            <v>0</v>
          </cell>
          <cell r="L114">
            <v>0</v>
          </cell>
          <cell r="M114">
            <v>0</v>
          </cell>
        </row>
        <row r="115">
          <cell r="A115" t="str">
            <v>Fire-retardant power cable 0.6/1kV FR-8 1C×6㎟</v>
          </cell>
          <cell r="B115" t="str">
            <v>소방용내화전선(F-FR-8)</v>
          </cell>
          <cell r="C115" t="str">
            <v>1C×6㎟</v>
          </cell>
          <cell r="D115" t="str">
            <v>Fire-retardant power cable</v>
          </cell>
          <cell r="E115" t="str">
            <v>0.6/1kV FR-8 1C×6㎟</v>
          </cell>
          <cell r="F115" t="str">
            <v>m</v>
          </cell>
          <cell r="G115">
            <v>1.03</v>
          </cell>
          <cell r="H115">
            <v>1152</v>
          </cell>
          <cell r="I115">
            <v>1152</v>
          </cell>
          <cell r="J115">
            <v>1332</v>
          </cell>
          <cell r="K115">
            <v>0</v>
          </cell>
          <cell r="L115">
            <v>0</v>
          </cell>
          <cell r="M115">
            <v>0</v>
          </cell>
        </row>
        <row r="116">
          <cell r="A116" t="str">
            <v>Fire-retardant power cable 0.6/1kV FR-8 1C×10㎟</v>
          </cell>
          <cell r="B116">
            <v>0</v>
          </cell>
          <cell r="C116">
            <v>0</v>
          </cell>
          <cell r="D116" t="str">
            <v>Fire-retardant power cable</v>
          </cell>
          <cell r="E116" t="str">
            <v>0.6/1kV FR-8 1C×10㎟</v>
          </cell>
          <cell r="F116" t="str">
            <v>m</v>
          </cell>
          <cell r="G116">
            <v>1.49</v>
          </cell>
          <cell r="H116">
            <v>1662</v>
          </cell>
          <cell r="I116">
            <v>1662</v>
          </cell>
          <cell r="J116">
            <v>1922</v>
          </cell>
          <cell r="K116">
            <v>0</v>
          </cell>
          <cell r="L116">
            <v>0</v>
          </cell>
          <cell r="M116">
            <v>0</v>
          </cell>
        </row>
        <row r="117">
          <cell r="A117" t="str">
            <v>Fire-retardant power cable 0.6/1kV FR-8 1C×16㎟</v>
          </cell>
          <cell r="B117" t="str">
            <v>소방용내화전선(F-FR-8)</v>
          </cell>
          <cell r="C117" t="str">
            <v>1C×16㎟</v>
          </cell>
          <cell r="D117" t="str">
            <v>Fire-retardant power cable</v>
          </cell>
          <cell r="E117" t="str">
            <v>0.6/1kV FR-8 1C×16㎟</v>
          </cell>
          <cell r="F117" t="str">
            <v>m</v>
          </cell>
          <cell r="G117">
            <v>1.79</v>
          </cell>
          <cell r="H117">
            <v>2000</v>
          </cell>
          <cell r="I117">
            <v>2000</v>
          </cell>
          <cell r="J117">
            <v>2312</v>
          </cell>
          <cell r="K117">
            <v>0</v>
          </cell>
          <cell r="L117">
            <v>0</v>
          </cell>
          <cell r="M117">
            <v>0</v>
          </cell>
        </row>
        <row r="118">
          <cell r="A118" t="str">
            <v>Fire-retardant power cable 0.6/1kV FR-8 1C×25㎟</v>
          </cell>
          <cell r="B118">
            <v>0</v>
          </cell>
          <cell r="C118">
            <v>0</v>
          </cell>
          <cell r="D118" t="str">
            <v>Fire-retardant power cable</v>
          </cell>
          <cell r="E118" t="str">
            <v>0.6/1kV FR-8 1C×25㎟</v>
          </cell>
          <cell r="F118" t="str">
            <v>m</v>
          </cell>
          <cell r="G118">
            <v>2.72</v>
          </cell>
          <cell r="H118">
            <v>3042</v>
          </cell>
          <cell r="I118">
            <v>3042</v>
          </cell>
          <cell r="J118">
            <v>3518</v>
          </cell>
          <cell r="K118">
            <v>0</v>
          </cell>
          <cell r="L118">
            <v>0</v>
          </cell>
          <cell r="M118">
            <v>0</v>
          </cell>
        </row>
        <row r="119">
          <cell r="A119" t="str">
            <v>Fire-retardant power cable 0.6/1kV FR-8 1C×35㎟</v>
          </cell>
          <cell r="B119" t="str">
            <v>소방용내화전선(F-FR-8)</v>
          </cell>
          <cell r="C119" t="str">
            <v>1C×35㎟</v>
          </cell>
          <cell r="D119" t="str">
            <v>Fire-retardant power cable</v>
          </cell>
          <cell r="E119" t="str">
            <v>0.6/1kV FR-8 1C×35㎟</v>
          </cell>
          <cell r="F119" t="str">
            <v>m</v>
          </cell>
          <cell r="G119">
            <v>3.84</v>
          </cell>
          <cell r="H119">
            <v>4284</v>
          </cell>
          <cell r="I119">
            <v>4284</v>
          </cell>
          <cell r="J119">
            <v>4954</v>
          </cell>
          <cell r="K119">
            <v>0</v>
          </cell>
          <cell r="L119">
            <v>0</v>
          </cell>
          <cell r="M119">
            <v>0</v>
          </cell>
        </row>
        <row r="120">
          <cell r="A120" t="str">
            <v>Fire-retardant power cable 0.6/1kV FR-8 1C×50㎟</v>
          </cell>
          <cell r="B120" t="str">
            <v>소방용내화전선(F-FR-8)</v>
          </cell>
          <cell r="C120" t="str">
            <v>1C×50㎟</v>
          </cell>
          <cell r="D120" t="str">
            <v>Fire-retardant power cable</v>
          </cell>
          <cell r="E120" t="str">
            <v>0.6/1kV FR-8 1C×50㎟</v>
          </cell>
          <cell r="F120" t="str">
            <v>m</v>
          </cell>
          <cell r="G120">
            <v>5.18</v>
          </cell>
          <cell r="H120">
            <v>5784</v>
          </cell>
          <cell r="I120">
            <v>5784</v>
          </cell>
          <cell r="J120">
            <v>6689</v>
          </cell>
          <cell r="K120">
            <v>0</v>
          </cell>
          <cell r="L120">
            <v>0</v>
          </cell>
          <cell r="M120">
            <v>0</v>
          </cell>
        </row>
        <row r="121">
          <cell r="A121" t="str">
            <v>Fire-retardant power cable 0.6/1kV FR-8 1C×70㎟</v>
          </cell>
          <cell r="B121" t="str">
            <v>소방용내화전선(F-FR-8)</v>
          </cell>
          <cell r="C121" t="str">
            <v>1C×70㎟</v>
          </cell>
          <cell r="D121" t="str">
            <v>Fire-retardant power cable</v>
          </cell>
          <cell r="E121" t="str">
            <v>0.6/1kV FR-8 1C×70㎟</v>
          </cell>
          <cell r="F121" t="str">
            <v>m</v>
          </cell>
          <cell r="G121">
            <v>7.34</v>
          </cell>
          <cell r="H121">
            <v>8193</v>
          </cell>
          <cell r="I121">
            <v>8193</v>
          </cell>
          <cell r="J121">
            <v>9475</v>
          </cell>
          <cell r="K121">
            <v>0</v>
          </cell>
          <cell r="L121">
            <v>0</v>
          </cell>
          <cell r="M121">
            <v>0</v>
          </cell>
        </row>
        <row r="122">
          <cell r="A122" t="str">
            <v>Fire-retardant power cable 0.6/1kV FR-8 1C×95㎟</v>
          </cell>
          <cell r="B122" t="str">
            <v>소방용내화전선(F-FR-8)</v>
          </cell>
          <cell r="C122" t="str">
            <v>1C×95㎟</v>
          </cell>
          <cell r="D122" t="str">
            <v>Fire-retardant power cable</v>
          </cell>
          <cell r="E122" t="str">
            <v>0.6/1kV FR-8 1C×95㎟</v>
          </cell>
          <cell r="F122" t="str">
            <v>m</v>
          </cell>
          <cell r="G122">
            <v>9.1</v>
          </cell>
          <cell r="H122">
            <v>10163</v>
          </cell>
          <cell r="I122">
            <v>10163</v>
          </cell>
          <cell r="J122">
            <v>11753</v>
          </cell>
          <cell r="K122">
            <v>0</v>
          </cell>
          <cell r="L122">
            <v>0</v>
          </cell>
          <cell r="M122">
            <v>0</v>
          </cell>
        </row>
        <row r="123">
          <cell r="A123" t="str">
            <v>Fire-retardant power cable 0.6/1kV FR-8 1C×120㎟</v>
          </cell>
          <cell r="B123" t="str">
            <v>소방용내화전선(F-FR-9)</v>
          </cell>
          <cell r="C123" t="str">
            <v>F-FR-8 1C×120㎟</v>
          </cell>
          <cell r="D123" t="str">
            <v>Fire-retardant power cable</v>
          </cell>
          <cell r="E123" t="str">
            <v>0.6/1kV FR-8 1C×120㎟</v>
          </cell>
          <cell r="F123" t="str">
            <v>m</v>
          </cell>
          <cell r="G123">
            <v>11.16</v>
          </cell>
          <cell r="H123">
            <v>12461</v>
          </cell>
          <cell r="I123">
            <v>12461</v>
          </cell>
          <cell r="J123">
            <v>14410</v>
          </cell>
          <cell r="K123">
            <v>0</v>
          </cell>
          <cell r="L123">
            <v>0</v>
          </cell>
          <cell r="M123">
            <v>0</v>
          </cell>
        </row>
        <row r="124">
          <cell r="A124" t="str">
            <v>Fire-retardant power cable 0.6/1kV FR-8 1C×4㎟</v>
          </cell>
          <cell r="B124">
            <v>0</v>
          </cell>
          <cell r="C124">
            <v>0</v>
          </cell>
          <cell r="D124" t="str">
            <v>Fire-retardant power cable</v>
          </cell>
          <cell r="E124" t="str">
            <v>0.6/1kV FR-8 1C×4㎟</v>
          </cell>
          <cell r="F124" t="str">
            <v>m</v>
          </cell>
          <cell r="G124">
            <v>0.89</v>
          </cell>
          <cell r="H124">
            <v>992</v>
          </cell>
          <cell r="I124">
            <v>992</v>
          </cell>
          <cell r="J124">
            <v>3009</v>
          </cell>
          <cell r="K124">
            <v>0</v>
          </cell>
          <cell r="L124">
            <v>0</v>
          </cell>
          <cell r="M124">
            <v>0</v>
          </cell>
        </row>
        <row r="125">
          <cell r="A125" t="str">
            <v>Fire-retardant power cable 0.6/1kV FR-8 2C×4㎟</v>
          </cell>
          <cell r="B125" t="str">
            <v>내화전선(옥외)</v>
          </cell>
          <cell r="C125" t="str">
            <v>F-FR-8 2C×4㎟</v>
          </cell>
          <cell r="D125" t="str">
            <v>Fire-retardant power cable</v>
          </cell>
          <cell r="E125" t="str">
            <v>0.6/1kV FR-8 2C×4㎟</v>
          </cell>
          <cell r="F125" t="str">
            <v>m</v>
          </cell>
          <cell r="G125">
            <v>1.91</v>
          </cell>
          <cell r="H125">
            <v>2132</v>
          </cell>
          <cell r="I125">
            <v>2132</v>
          </cell>
          <cell r="J125">
            <v>2466</v>
          </cell>
          <cell r="K125">
            <v>0</v>
          </cell>
          <cell r="L125">
            <v>0</v>
          </cell>
          <cell r="M125">
            <v>0</v>
          </cell>
        </row>
        <row r="126">
          <cell r="A126" t="str">
            <v>Fire-retardant power cable 0.6/1kV FR-8 2C×6㎟</v>
          </cell>
          <cell r="B126" t="str">
            <v>내화전선(옥외)</v>
          </cell>
          <cell r="C126" t="str">
            <v>F-FR-8 2C×6㎟</v>
          </cell>
          <cell r="D126" t="str">
            <v>Fire-retardant power cable</v>
          </cell>
          <cell r="E126" t="str">
            <v>0.6/1kV FR-8 2C×6㎟</v>
          </cell>
          <cell r="F126" t="str">
            <v>m</v>
          </cell>
          <cell r="G126">
            <v>2.2200000000000002</v>
          </cell>
          <cell r="H126">
            <v>2481</v>
          </cell>
          <cell r="I126">
            <v>2481</v>
          </cell>
          <cell r="J126">
            <v>3466</v>
          </cell>
          <cell r="K126">
            <v>0</v>
          </cell>
          <cell r="L126">
            <v>0</v>
          </cell>
          <cell r="M126">
            <v>0</v>
          </cell>
        </row>
        <row r="127">
          <cell r="A127" t="str">
            <v>Fire-retardant power cable 0.6/1kV FR-8 2C×10㎟</v>
          </cell>
          <cell r="B127">
            <v>0</v>
          </cell>
          <cell r="C127">
            <v>0</v>
          </cell>
          <cell r="D127" t="str">
            <v>Fire-retardant power cable</v>
          </cell>
          <cell r="E127" t="str">
            <v>0.6/1kV FR-8 2C×10㎟</v>
          </cell>
          <cell r="F127" t="str">
            <v>m</v>
          </cell>
          <cell r="G127">
            <v>3.2</v>
          </cell>
          <cell r="H127">
            <v>3572</v>
          </cell>
          <cell r="I127">
            <v>3572</v>
          </cell>
          <cell r="J127">
            <v>4131</v>
          </cell>
          <cell r="K127">
            <v>0</v>
          </cell>
          <cell r="L127">
            <v>0</v>
          </cell>
          <cell r="M127">
            <v>0</v>
          </cell>
        </row>
        <row r="128">
          <cell r="A128" t="str">
            <v>Fire-retardant power cable 0.6/1kV FR-8 2C×25㎟</v>
          </cell>
          <cell r="B128" t="str">
            <v>내화전선(옥외)</v>
          </cell>
          <cell r="C128" t="str">
            <v>F-FR-8 2C×25㎟</v>
          </cell>
          <cell r="D128" t="str">
            <v>Fire-retardant power cable</v>
          </cell>
          <cell r="E128" t="str">
            <v>0.6/1kV FR-8 2C×25㎟</v>
          </cell>
          <cell r="F128" t="str">
            <v>m</v>
          </cell>
          <cell r="G128">
            <v>5.86</v>
          </cell>
          <cell r="H128">
            <v>6541</v>
          </cell>
          <cell r="I128">
            <v>6541</v>
          </cell>
          <cell r="J128">
            <v>7564</v>
          </cell>
          <cell r="K128">
            <v>0</v>
          </cell>
          <cell r="L128">
            <v>0</v>
          </cell>
          <cell r="M128">
            <v>0</v>
          </cell>
        </row>
        <row r="129">
          <cell r="A129" t="str">
            <v>Fire-retardant power cable 0.6/1kV FR-8 3C×2.5㎟</v>
          </cell>
          <cell r="B129" t="str">
            <v>소방용내화전선(F-FR-8)</v>
          </cell>
          <cell r="C129" t="str">
            <v>3C×2.5㎟</v>
          </cell>
          <cell r="D129" t="str">
            <v>Fire-retardant power cable</v>
          </cell>
          <cell r="E129" t="str">
            <v>0.6/1kV FR-8 3C×2.5㎟</v>
          </cell>
          <cell r="F129" t="str">
            <v>m</v>
          </cell>
          <cell r="G129">
            <v>2.23</v>
          </cell>
          <cell r="H129">
            <v>2484</v>
          </cell>
          <cell r="I129">
            <v>2484</v>
          </cell>
          <cell r="J129">
            <v>2873</v>
          </cell>
          <cell r="K129">
            <v>0</v>
          </cell>
          <cell r="L129">
            <v>0</v>
          </cell>
          <cell r="M129">
            <v>0</v>
          </cell>
        </row>
        <row r="130">
          <cell r="A130" t="str">
            <v>Fire-retardant power cable 0.6/1kV FR-8 3C×4㎟</v>
          </cell>
          <cell r="B130" t="str">
            <v>소방용내화전선(F-FR-8)</v>
          </cell>
          <cell r="C130" t="str">
            <v>3C×4㎟</v>
          </cell>
          <cell r="D130" t="str">
            <v>Fire-retardant power cable</v>
          </cell>
          <cell r="E130" t="str">
            <v>0.6/1kV FR-8 3C×4㎟</v>
          </cell>
          <cell r="F130" t="str">
            <v>m</v>
          </cell>
          <cell r="G130">
            <v>2.84</v>
          </cell>
          <cell r="H130">
            <v>3172</v>
          </cell>
          <cell r="I130">
            <v>3172</v>
          </cell>
          <cell r="J130">
            <v>3668</v>
          </cell>
          <cell r="K130">
            <v>0</v>
          </cell>
          <cell r="L130">
            <v>0</v>
          </cell>
          <cell r="M130">
            <v>0</v>
          </cell>
        </row>
        <row r="131">
          <cell r="A131" t="str">
            <v>Fire-retardant power cable 0.6/1kV FR-8 3C×16㎟</v>
          </cell>
          <cell r="B131" t="str">
            <v>소방용내화전선(F-FR-8)</v>
          </cell>
          <cell r="C131" t="str">
            <v>3C×16㎟</v>
          </cell>
          <cell r="D131" t="str">
            <v>Fire-retardant power cable</v>
          </cell>
          <cell r="E131" t="str">
            <v>0.6/1kV FR-8 3C×16㎟</v>
          </cell>
          <cell r="F131" t="str">
            <v>m</v>
          </cell>
          <cell r="G131">
            <v>5.73</v>
          </cell>
          <cell r="H131">
            <v>6398</v>
          </cell>
          <cell r="I131">
            <v>6398</v>
          </cell>
          <cell r="J131">
            <v>7399</v>
          </cell>
          <cell r="K131">
            <v>0</v>
          </cell>
          <cell r="L131">
            <v>0</v>
          </cell>
          <cell r="M131">
            <v>0</v>
          </cell>
        </row>
        <row r="132">
          <cell r="A132" t="str">
            <v>Fire-retardant power cable 0.6/1kV FR-8 4C×6㎟</v>
          </cell>
          <cell r="B132" t="str">
            <v>내화전선(옥외)</v>
          </cell>
          <cell r="C132" t="str">
            <v>F-FR-8 4C×6㎟</v>
          </cell>
          <cell r="D132" t="str">
            <v>Fire-retardant power cable</v>
          </cell>
          <cell r="E132" t="str">
            <v>0.6/1kV FR-8 4C×6㎟</v>
          </cell>
          <cell r="F132" t="str">
            <v>m</v>
          </cell>
          <cell r="G132">
            <v>4.3899999999999997</v>
          </cell>
          <cell r="H132">
            <v>4901</v>
          </cell>
          <cell r="I132">
            <v>4901</v>
          </cell>
          <cell r="J132">
            <v>6916</v>
          </cell>
          <cell r="K132">
            <v>0</v>
          </cell>
          <cell r="L132">
            <v>0</v>
          </cell>
          <cell r="M132">
            <v>0</v>
          </cell>
        </row>
        <row r="133">
          <cell r="A133" t="str">
            <v>Fire-retardant power cable 0.6/1kV FR-8 4C×10㎟</v>
          </cell>
          <cell r="B133" t="str">
            <v>내화전선(옥외)</v>
          </cell>
          <cell r="C133" t="str">
            <v>F-FR-8 4C×10㎟</v>
          </cell>
          <cell r="D133" t="str">
            <v>Fire-retardant power cable</v>
          </cell>
          <cell r="E133" t="str">
            <v>0.6/1kV FR-8 4C×10㎟</v>
          </cell>
          <cell r="F133" t="str">
            <v>m</v>
          </cell>
          <cell r="G133">
            <v>6.33</v>
          </cell>
          <cell r="H133">
            <v>7063</v>
          </cell>
          <cell r="I133">
            <v>7063</v>
          </cell>
          <cell r="J133">
            <v>8168</v>
          </cell>
          <cell r="K133">
            <v>0</v>
          </cell>
          <cell r="L133">
            <v>0</v>
          </cell>
          <cell r="M133">
            <v>0</v>
          </cell>
        </row>
        <row r="134">
          <cell r="A134" t="str">
            <v>Fire-retardant power cable 0.6/1kV FR-8 4C×16㎟</v>
          </cell>
          <cell r="B134" t="str">
            <v>내화전선(옥외)</v>
          </cell>
          <cell r="C134" t="str">
            <v>F-FR-8 4C×16㎟</v>
          </cell>
          <cell r="D134" t="str">
            <v>Fire-retardant power cable</v>
          </cell>
          <cell r="E134" t="str">
            <v>0.6/1kV FR-8 4C×16㎟</v>
          </cell>
          <cell r="F134" t="str">
            <v>m</v>
          </cell>
          <cell r="G134">
            <v>7.61</v>
          </cell>
          <cell r="H134">
            <v>8500</v>
          </cell>
          <cell r="I134">
            <v>8500</v>
          </cell>
          <cell r="J134">
            <v>11995</v>
          </cell>
          <cell r="K134">
            <v>0</v>
          </cell>
          <cell r="L134">
            <v>0</v>
          </cell>
          <cell r="M134">
            <v>0</v>
          </cell>
        </row>
        <row r="135">
          <cell r="A135" t="str">
            <v>Fire-retardant power cable 0.6/1kV FR-8 4C×25㎟</v>
          </cell>
          <cell r="B135" t="str">
            <v>내화전선(옥외)</v>
          </cell>
          <cell r="C135" t="str">
            <v>F-FR-8 4C×25㎟</v>
          </cell>
          <cell r="D135" t="str">
            <v>Fire-retardant power cable</v>
          </cell>
          <cell r="E135" t="str">
            <v>0.6/1kV FR-8 4C×25㎟</v>
          </cell>
          <cell r="F135" t="str">
            <v>m</v>
          </cell>
          <cell r="G135">
            <v>11.58</v>
          </cell>
          <cell r="H135">
            <v>12931</v>
          </cell>
          <cell r="I135">
            <v>12931</v>
          </cell>
          <cell r="J135">
            <v>18248</v>
          </cell>
          <cell r="K135">
            <v>0</v>
          </cell>
          <cell r="L135">
            <v>0</v>
          </cell>
          <cell r="M135">
            <v>0</v>
          </cell>
        </row>
        <row r="136">
          <cell r="A136" t="str">
            <v>Frame-retardant control cable F-CVV-S, 2Cx2.5㎟</v>
          </cell>
          <cell r="B136" t="str">
            <v>난연제어케이블</v>
          </cell>
          <cell r="C136" t="str">
            <v>F-CVV-S, 2Cx2.5㎟</v>
          </cell>
          <cell r="D136" t="str">
            <v>Frame-retardant control cable</v>
          </cell>
          <cell r="E136" t="str">
            <v>F-CVV-S, 2Cx2.5㎟</v>
          </cell>
          <cell r="F136" t="str">
            <v>m</v>
          </cell>
          <cell r="G136">
            <v>1.24</v>
          </cell>
          <cell r="H136">
            <v>1384</v>
          </cell>
          <cell r="I136">
            <v>1384</v>
          </cell>
          <cell r="J136">
            <v>1600</v>
          </cell>
          <cell r="K136">
            <v>0</v>
          </cell>
          <cell r="L136">
            <v>0</v>
          </cell>
          <cell r="M136">
            <v>0</v>
          </cell>
        </row>
        <row r="137">
          <cell r="A137" t="str">
            <v>Frame-retardant control cable F-CVV-S, 5Cx2.5㎟</v>
          </cell>
          <cell r="B137" t="str">
            <v>난연제어케이블</v>
          </cell>
          <cell r="C137" t="str">
            <v>F-CVV-S, 5Cx2.5㎟</v>
          </cell>
          <cell r="D137" t="str">
            <v>Frame-retardant control cable</v>
          </cell>
          <cell r="E137" t="str">
            <v>F-CVV-S, 5Cx2.5㎟</v>
          </cell>
          <cell r="F137" t="str">
            <v>m</v>
          </cell>
          <cell r="G137">
            <v>2.06</v>
          </cell>
          <cell r="H137">
            <v>2301</v>
          </cell>
          <cell r="I137">
            <v>2301</v>
          </cell>
          <cell r="J137">
            <v>2970</v>
          </cell>
          <cell r="K137">
            <v>0</v>
          </cell>
          <cell r="L137">
            <v>0</v>
          </cell>
          <cell r="M137">
            <v>0</v>
          </cell>
        </row>
        <row r="138">
          <cell r="A138" t="str">
            <v>Frame-retardant control cable F-CVV-S, 6Cx2.5㎟</v>
          </cell>
          <cell r="B138" t="str">
            <v>난연제어케이블</v>
          </cell>
          <cell r="C138" t="str">
            <v>F-CVV-S, 6Cx2.5㎟</v>
          </cell>
          <cell r="D138" t="str">
            <v>Frame-retardant control cable</v>
          </cell>
          <cell r="E138" t="str">
            <v>F-CVV-S, 6Cx2.5㎟</v>
          </cell>
          <cell r="F138" t="str">
            <v>m</v>
          </cell>
          <cell r="G138">
            <v>2.38</v>
          </cell>
          <cell r="H138">
            <v>2660</v>
          </cell>
          <cell r="I138">
            <v>2660</v>
          </cell>
          <cell r="J138">
            <v>3433</v>
          </cell>
          <cell r="K138">
            <v>0</v>
          </cell>
          <cell r="L138">
            <v>0</v>
          </cell>
          <cell r="M138">
            <v>0</v>
          </cell>
        </row>
        <row r="139">
          <cell r="A139" t="str">
            <v>Frame-retardant control cable F-CVV-SB 2Cx2.5㎟</v>
          </cell>
          <cell r="B139" t="str">
            <v>난연제어케이블</v>
          </cell>
          <cell r="C139" t="str">
            <v>F-CVV-SB 2Cx2.5㎟</v>
          </cell>
          <cell r="D139" t="str">
            <v>Frame-retardant control cable</v>
          </cell>
          <cell r="E139" t="str">
            <v>F-CVV-SB 2Cx2.5㎟</v>
          </cell>
          <cell r="F139" t="str">
            <v>m</v>
          </cell>
          <cell r="G139">
            <v>1.39</v>
          </cell>
          <cell r="H139">
            <v>1553</v>
          </cell>
          <cell r="I139">
            <v>1553</v>
          </cell>
          <cell r="J139">
            <v>1795</v>
          </cell>
          <cell r="K139">
            <v>0</v>
          </cell>
          <cell r="L139">
            <v>0</v>
          </cell>
          <cell r="M139">
            <v>0</v>
          </cell>
        </row>
        <row r="140">
          <cell r="A140" t="str">
            <v>Frame-retardant control cable F-CVV-SB 2Cx4㎟</v>
          </cell>
          <cell r="B140" t="str">
            <v>난연제어케이블</v>
          </cell>
          <cell r="C140" t="str">
            <v>F-CVV-SB 2Cx4㎟</v>
          </cell>
          <cell r="D140" t="str">
            <v>Frame-retardant control cable</v>
          </cell>
          <cell r="E140" t="str">
            <v>F-CVV-SB 2Cx4㎟</v>
          </cell>
          <cell r="F140" t="str">
            <v>m</v>
          </cell>
          <cell r="G140">
            <v>1.74</v>
          </cell>
          <cell r="H140">
            <v>1944</v>
          </cell>
          <cell r="I140">
            <v>1944</v>
          </cell>
          <cell r="J140">
            <v>2248</v>
          </cell>
          <cell r="K140">
            <v>0</v>
          </cell>
          <cell r="L140">
            <v>0</v>
          </cell>
          <cell r="M140">
            <v>0</v>
          </cell>
        </row>
        <row r="141">
          <cell r="A141" t="str">
            <v>Frame-retardant control cable F-CVV-SB 4Cx1.5㎟</v>
          </cell>
          <cell r="B141">
            <v>0</v>
          </cell>
          <cell r="C141">
            <v>0</v>
          </cell>
          <cell r="D141" t="str">
            <v>Frame-retardant control cable</v>
          </cell>
          <cell r="E141" t="str">
            <v>F-CVV-SB 4Cx1.5㎟</v>
          </cell>
          <cell r="F141" t="str">
            <v>m</v>
          </cell>
          <cell r="G141">
            <v>1.62</v>
          </cell>
          <cell r="H141">
            <v>1814</v>
          </cell>
          <cell r="I141">
            <v>1814</v>
          </cell>
          <cell r="J141">
            <v>3850</v>
          </cell>
          <cell r="K141">
            <v>0</v>
          </cell>
          <cell r="L141">
            <v>0</v>
          </cell>
          <cell r="M141">
            <v>0</v>
          </cell>
        </row>
        <row r="142">
          <cell r="A142" t="str">
            <v>Frame-retardant control cable F-CVV-SB 4Cx4㎟</v>
          </cell>
          <cell r="B142" t="str">
            <v>난연제어케이블</v>
          </cell>
          <cell r="C142" t="str">
            <v>F-CVV-SB 4Cx4㎟</v>
          </cell>
          <cell r="D142" t="str">
            <v>Frame-retardant control cable</v>
          </cell>
          <cell r="E142" t="str">
            <v>F-CVV-SB 4Cx4㎟</v>
          </cell>
          <cell r="F142" t="str">
            <v>m</v>
          </cell>
          <cell r="G142">
            <v>2.67</v>
          </cell>
          <cell r="H142">
            <v>2983</v>
          </cell>
          <cell r="I142">
            <v>2983</v>
          </cell>
          <cell r="J142">
            <v>3449</v>
          </cell>
          <cell r="K142">
            <v>0</v>
          </cell>
          <cell r="L142">
            <v>0</v>
          </cell>
          <cell r="M142">
            <v>0</v>
          </cell>
        </row>
        <row r="143">
          <cell r="A143" t="str">
            <v>High foam coaxial cable 5C-HFB</v>
          </cell>
          <cell r="B143" t="str">
            <v>고발포동축케이블</v>
          </cell>
          <cell r="C143" t="str">
            <v>5C-HFB</v>
          </cell>
          <cell r="D143" t="str">
            <v>High foam coaxial cable</v>
          </cell>
          <cell r="E143" t="str">
            <v>5C-HFB</v>
          </cell>
          <cell r="F143" t="str">
            <v>m</v>
          </cell>
          <cell r="G143">
            <v>0.31</v>
          </cell>
          <cell r="H143">
            <v>350</v>
          </cell>
          <cell r="I143">
            <v>350</v>
          </cell>
          <cell r="J143">
            <v>371</v>
          </cell>
          <cell r="K143">
            <v>0</v>
          </cell>
          <cell r="L143">
            <v>0</v>
          </cell>
          <cell r="M143">
            <v>0</v>
          </cell>
        </row>
        <row r="144">
          <cell r="A144" t="str">
            <v>High foam coaxial cable 7C-HFB</v>
          </cell>
          <cell r="B144" t="str">
            <v>고발포동축케이블</v>
          </cell>
          <cell r="C144" t="str">
            <v>7C-HFB</v>
          </cell>
          <cell r="D144" t="str">
            <v>High foam coaxial cable</v>
          </cell>
          <cell r="E144" t="str">
            <v>7C-HFB</v>
          </cell>
          <cell r="F144" t="str">
            <v>m</v>
          </cell>
          <cell r="G144">
            <v>0.36</v>
          </cell>
          <cell r="H144">
            <v>400</v>
          </cell>
          <cell r="I144">
            <v>400</v>
          </cell>
          <cell r="J144">
            <v>675</v>
          </cell>
          <cell r="K144">
            <v>0</v>
          </cell>
          <cell r="L144">
            <v>0</v>
          </cell>
          <cell r="M144">
            <v>0</v>
          </cell>
        </row>
        <row r="145">
          <cell r="A145" t="str">
            <v>Unshielded twisted pair cable Cat.5E 0.5mm 4P</v>
          </cell>
          <cell r="B145" t="str">
            <v>UTP 케이블</v>
          </cell>
          <cell r="C145" t="str">
            <v>Cat.5E 0.5mm 4P</v>
          </cell>
          <cell r="D145" t="str">
            <v>Unshielded twisted pair cable</v>
          </cell>
          <cell r="E145" t="str">
            <v>Cat.5E 0.5mm 4P</v>
          </cell>
          <cell r="F145" t="str">
            <v>m</v>
          </cell>
          <cell r="G145">
            <v>0.42</v>
          </cell>
          <cell r="H145">
            <v>470</v>
          </cell>
          <cell r="I145">
            <v>470</v>
          </cell>
          <cell r="J145">
            <v>950</v>
          </cell>
          <cell r="K145">
            <v>0</v>
          </cell>
          <cell r="L145">
            <v>0</v>
          </cell>
          <cell r="M145">
            <v>0</v>
          </cell>
        </row>
        <row r="146">
          <cell r="A146" t="str">
            <v>Fiber-optic cable (indoor) SM 4c</v>
          </cell>
          <cell r="B146" t="str">
            <v>광케이블(옥내용)</v>
          </cell>
          <cell r="C146" t="str">
            <v>SM 4c</v>
          </cell>
          <cell r="D146" t="str">
            <v>Fiber-optic cable (indoor)</v>
          </cell>
          <cell r="E146" t="str">
            <v>SM 4c</v>
          </cell>
          <cell r="F146" t="str">
            <v>m</v>
          </cell>
          <cell r="G146">
            <v>0.75</v>
          </cell>
          <cell r="H146">
            <v>840</v>
          </cell>
          <cell r="I146">
            <v>840</v>
          </cell>
          <cell r="J146">
            <v>1500</v>
          </cell>
          <cell r="K146">
            <v>0</v>
          </cell>
          <cell r="L146">
            <v>0</v>
          </cell>
          <cell r="M146">
            <v>0</v>
          </cell>
        </row>
        <row r="147">
          <cell r="A147" t="str">
            <v>Switch 15A, 250V 1way 1switch</v>
          </cell>
          <cell r="B147" t="str">
            <v>매입스위치</v>
          </cell>
          <cell r="C147" t="str">
            <v>15A, 250V 1로1구</v>
          </cell>
          <cell r="D147" t="str">
            <v>Switch</v>
          </cell>
          <cell r="E147" t="str">
            <v>15A, 250V 1way 1switch</v>
          </cell>
          <cell r="F147" t="str">
            <v>EA</v>
          </cell>
          <cell r="G147">
            <v>1.65</v>
          </cell>
          <cell r="H147">
            <v>1839</v>
          </cell>
          <cell r="I147">
            <v>2161</v>
          </cell>
          <cell r="J147">
            <v>1839</v>
          </cell>
          <cell r="K147">
            <v>0</v>
          </cell>
          <cell r="L147">
            <v>0</v>
          </cell>
          <cell r="M147">
            <v>0</v>
          </cell>
        </row>
        <row r="148">
          <cell r="A148" t="str">
            <v>Switch 15A, 250V 1way 2switch</v>
          </cell>
          <cell r="B148" t="str">
            <v>매입스위치</v>
          </cell>
          <cell r="C148" t="str">
            <v>15A, 250V 1로2구</v>
          </cell>
          <cell r="D148" t="str">
            <v>Switch</v>
          </cell>
          <cell r="E148" t="str">
            <v>15A, 250V 1way 2switch</v>
          </cell>
          <cell r="F148" t="str">
            <v>EA</v>
          </cell>
          <cell r="G148">
            <v>2.5499999999999998</v>
          </cell>
          <cell r="H148">
            <v>2848</v>
          </cell>
          <cell r="I148">
            <v>3196</v>
          </cell>
          <cell r="J148">
            <v>2848</v>
          </cell>
          <cell r="K148">
            <v>0</v>
          </cell>
          <cell r="L148">
            <v>0</v>
          </cell>
          <cell r="M148">
            <v>0</v>
          </cell>
        </row>
        <row r="149">
          <cell r="A149" t="str">
            <v>Switch 15A, 250V 1way 3switch</v>
          </cell>
          <cell r="B149" t="str">
            <v>매입스위치</v>
          </cell>
          <cell r="C149" t="str">
            <v>15A, 250V 1로3구</v>
          </cell>
          <cell r="D149" t="str">
            <v>Switch</v>
          </cell>
          <cell r="E149" t="str">
            <v>15A, 250V 1way 3switch</v>
          </cell>
          <cell r="F149" t="str">
            <v>EA</v>
          </cell>
          <cell r="G149">
            <v>3.33</v>
          </cell>
          <cell r="H149">
            <v>3718</v>
          </cell>
          <cell r="I149">
            <v>4161</v>
          </cell>
          <cell r="J149">
            <v>3718</v>
          </cell>
          <cell r="K149">
            <v>0</v>
          </cell>
          <cell r="L149">
            <v>0</v>
          </cell>
          <cell r="M149">
            <v>0</v>
          </cell>
        </row>
        <row r="150">
          <cell r="A150" t="str">
            <v>Switch 15A, 250V 1way 4switch</v>
          </cell>
          <cell r="B150" t="str">
            <v>매입스위치</v>
          </cell>
          <cell r="C150" t="str">
            <v>15A, 250V 1로4구</v>
          </cell>
          <cell r="D150" t="str">
            <v>Switch</v>
          </cell>
          <cell r="E150" t="str">
            <v>15A, 250V 1way 4switch</v>
          </cell>
          <cell r="F150" t="str">
            <v>EA</v>
          </cell>
          <cell r="G150">
            <v>4.8099999999999996</v>
          </cell>
          <cell r="H150">
            <v>5375</v>
          </cell>
          <cell r="I150">
            <v>5964</v>
          </cell>
          <cell r="J150">
            <v>5375</v>
          </cell>
          <cell r="K150">
            <v>0</v>
          </cell>
          <cell r="L150">
            <v>0</v>
          </cell>
          <cell r="M150">
            <v>0</v>
          </cell>
        </row>
        <row r="151">
          <cell r="A151" t="str">
            <v>Outlet(recessed,ground type) 2P 250V 2outlet</v>
          </cell>
          <cell r="B151" t="str">
            <v>콘센트</v>
          </cell>
          <cell r="C151" t="str">
            <v>매입-접지형, 250V 2구</v>
          </cell>
          <cell r="D151" t="str">
            <v>Outlet(recessed,ground type)</v>
          </cell>
          <cell r="E151" t="str">
            <v>2P 250V 2outlet</v>
          </cell>
          <cell r="F151" t="str">
            <v>EA</v>
          </cell>
          <cell r="G151">
            <v>1.68</v>
          </cell>
          <cell r="H151">
            <v>1879</v>
          </cell>
          <cell r="I151">
            <v>2019</v>
          </cell>
          <cell r="J151">
            <v>1879</v>
          </cell>
          <cell r="K151">
            <v>0</v>
          </cell>
          <cell r="L151">
            <v>0</v>
          </cell>
          <cell r="M151">
            <v>0</v>
          </cell>
        </row>
        <row r="152">
          <cell r="A152" t="str">
            <v>Outlet(waterproof type) 2P 250V 2outlet</v>
          </cell>
          <cell r="B152" t="str">
            <v>방우콘센트</v>
          </cell>
          <cell r="C152" t="str">
            <v>매입-접지형, 250V 2구</v>
          </cell>
          <cell r="D152" t="str">
            <v>Outlet(waterproof type)</v>
          </cell>
          <cell r="E152" t="str">
            <v>2P 250V 2outlet</v>
          </cell>
          <cell r="F152" t="str">
            <v>EA</v>
          </cell>
          <cell r="G152">
            <v>3.33</v>
          </cell>
          <cell r="H152">
            <v>3714</v>
          </cell>
          <cell r="I152">
            <v>3714</v>
          </cell>
          <cell r="J152">
            <v>0</v>
          </cell>
          <cell r="K152">
            <v>0</v>
          </cell>
          <cell r="L152">
            <v>0</v>
          </cell>
          <cell r="M152">
            <v>0</v>
          </cell>
        </row>
        <row r="153">
          <cell r="A153" t="str">
            <v>Reinforcement rod Hanger spring type(1.5m)</v>
          </cell>
          <cell r="B153" t="str">
            <v>등기구보강대</v>
          </cell>
          <cell r="C153" t="str">
            <v>스프링형M바표준(1.0m)</v>
          </cell>
          <cell r="D153" t="str">
            <v>Reinforcement rod</v>
          </cell>
          <cell r="E153" t="str">
            <v>Hanger spring type(1.5m)</v>
          </cell>
          <cell r="F153" t="str">
            <v>EA</v>
          </cell>
          <cell r="G153">
            <v>7.61</v>
          </cell>
          <cell r="H153">
            <v>8500</v>
          </cell>
          <cell r="I153">
            <v>8500</v>
          </cell>
          <cell r="J153">
            <v>12200</v>
          </cell>
          <cell r="K153">
            <v>0</v>
          </cell>
          <cell r="L153">
            <v>0</v>
          </cell>
          <cell r="M153">
            <v>0</v>
          </cell>
        </row>
        <row r="154">
          <cell r="A154" t="str">
            <v>Terminal box(communication) 40P(stainless steel)</v>
          </cell>
          <cell r="B154" t="str">
            <v>국선용단자함(초고속통신용)</v>
          </cell>
          <cell r="C154" t="str">
            <v>ISDN(스텐) 20 x 40P</v>
          </cell>
          <cell r="D154" t="str">
            <v>Terminal box(communication)</v>
          </cell>
          <cell r="E154" t="str">
            <v>40P(stainless steel)</v>
          </cell>
          <cell r="F154" t="str">
            <v>EA</v>
          </cell>
          <cell r="G154">
            <v>30.46</v>
          </cell>
          <cell r="H154">
            <v>34000</v>
          </cell>
          <cell r="I154">
            <v>34000</v>
          </cell>
          <cell r="J154">
            <v>88000</v>
          </cell>
          <cell r="K154">
            <v>0</v>
          </cell>
          <cell r="L154">
            <v>0</v>
          </cell>
          <cell r="M154">
            <v>0</v>
          </cell>
        </row>
        <row r="155">
          <cell r="A155" t="str">
            <v>Fixed temperature detector spot type</v>
          </cell>
          <cell r="B155" t="str">
            <v>화재감지기</v>
          </cell>
          <cell r="C155" t="str">
            <v>열감지기,정온식스포트형</v>
          </cell>
          <cell r="D155" t="str">
            <v>Fixed temperature detector</v>
          </cell>
          <cell r="E155" t="str">
            <v>spot type</v>
          </cell>
          <cell r="F155" t="str">
            <v>EA</v>
          </cell>
          <cell r="G155">
            <v>4.4800000000000004</v>
          </cell>
          <cell r="H155">
            <v>5000</v>
          </cell>
          <cell r="I155">
            <v>5000</v>
          </cell>
          <cell r="J155">
            <v>5000</v>
          </cell>
          <cell r="K155">
            <v>0</v>
          </cell>
          <cell r="L155">
            <v>0</v>
          </cell>
          <cell r="M155">
            <v>0</v>
          </cell>
        </row>
        <row r="156">
          <cell r="A156" t="str">
            <v>Smoke detector ionisation type</v>
          </cell>
          <cell r="B156" t="str">
            <v>화재감지기</v>
          </cell>
          <cell r="C156" t="str">
            <v>연기감지기(매입),이온화식2종</v>
          </cell>
          <cell r="D156" t="str">
            <v>Smoke detector</v>
          </cell>
          <cell r="E156" t="str">
            <v>ionisation type</v>
          </cell>
          <cell r="F156" t="str">
            <v>EA</v>
          </cell>
          <cell r="G156">
            <v>26.87</v>
          </cell>
          <cell r="H156">
            <v>30000</v>
          </cell>
          <cell r="I156">
            <v>30000</v>
          </cell>
          <cell r="J156">
            <v>30000</v>
          </cell>
          <cell r="K156">
            <v>0</v>
          </cell>
          <cell r="L156">
            <v>0</v>
          </cell>
          <cell r="M156">
            <v>0</v>
          </cell>
        </row>
        <row r="157">
          <cell r="A157" t="str">
            <v>Fire detector Linear detection, 90˚</v>
          </cell>
          <cell r="B157" t="str">
            <v>화재감지기</v>
          </cell>
          <cell r="C157" t="str">
            <v>감지선형, 90도</v>
          </cell>
          <cell r="D157" t="str">
            <v>Fire detector</v>
          </cell>
          <cell r="E157" t="str">
            <v>Linear detection, 90˚</v>
          </cell>
          <cell r="F157" t="str">
            <v>m</v>
          </cell>
          <cell r="G157">
            <v>10.75</v>
          </cell>
          <cell r="H157">
            <v>12000</v>
          </cell>
          <cell r="I157">
            <v>12000</v>
          </cell>
          <cell r="J157">
            <v>12000</v>
          </cell>
          <cell r="K157">
            <v>0</v>
          </cell>
          <cell r="L157">
            <v>0</v>
          </cell>
          <cell r="M157">
            <v>0</v>
          </cell>
        </row>
        <row r="158">
          <cell r="A158" t="str">
            <v>Escape lighting(led) wall type(Small) 60 minutes</v>
          </cell>
          <cell r="B158" t="str">
            <v>피난구유도등(LED)</v>
          </cell>
          <cell r="C158" t="str">
            <v>소형벽부-60분용</v>
          </cell>
          <cell r="D158" t="str">
            <v>Escape lighting(led)</v>
          </cell>
          <cell r="E158" t="str">
            <v>wall type(Small) 60 minutes</v>
          </cell>
          <cell r="F158" t="str">
            <v>EA</v>
          </cell>
          <cell r="G158">
            <v>89.58</v>
          </cell>
          <cell r="H158">
            <v>100000</v>
          </cell>
          <cell r="I158">
            <v>100000</v>
          </cell>
          <cell r="J158">
            <v>100000</v>
          </cell>
          <cell r="K158">
            <v>0</v>
          </cell>
          <cell r="L158">
            <v>0</v>
          </cell>
          <cell r="M158">
            <v>0</v>
          </cell>
        </row>
        <row r="159">
          <cell r="A159" t="str">
            <v>Escape lighting(led) wall type(Medium) 60 minutes</v>
          </cell>
          <cell r="B159" t="str">
            <v>피난구유도등(LED)</v>
          </cell>
          <cell r="C159" t="str">
            <v>중형벽부-60분용</v>
          </cell>
          <cell r="D159" t="str">
            <v>Escape lighting(led)</v>
          </cell>
          <cell r="E159" t="str">
            <v>wall type(Medium) 60 minutes</v>
          </cell>
          <cell r="F159" t="str">
            <v>EA</v>
          </cell>
          <cell r="G159">
            <v>143.32</v>
          </cell>
          <cell r="H159">
            <v>160000</v>
          </cell>
          <cell r="I159">
            <v>160000</v>
          </cell>
          <cell r="J159">
            <v>160000</v>
          </cell>
          <cell r="K159">
            <v>0</v>
          </cell>
          <cell r="L159">
            <v>0</v>
          </cell>
          <cell r="M159">
            <v>0</v>
          </cell>
        </row>
        <row r="160">
          <cell r="A160" t="str">
            <v>Escape lighting(passage, led) 60 minutes</v>
          </cell>
          <cell r="B160" t="str">
            <v>통로유도등(LED)</v>
          </cell>
          <cell r="C160" t="str">
            <v>60분용</v>
          </cell>
          <cell r="D160" t="str">
            <v>Escape lighting(passage, led)</v>
          </cell>
          <cell r="E160" t="str">
            <v>60 minutes</v>
          </cell>
          <cell r="F160" t="str">
            <v>EA</v>
          </cell>
          <cell r="G160">
            <v>89.58</v>
          </cell>
          <cell r="H160">
            <v>100000</v>
          </cell>
          <cell r="I160">
            <v>220000</v>
          </cell>
          <cell r="J160">
            <v>100000</v>
          </cell>
          <cell r="K160">
            <v>0</v>
          </cell>
          <cell r="L160">
            <v>0</v>
          </cell>
          <cell r="M160">
            <v>0</v>
          </cell>
        </row>
        <row r="161">
          <cell r="A161" t="str">
            <v>Electronic siren DC 24V</v>
          </cell>
          <cell r="B161" t="str">
            <v>전자싸이렌</v>
          </cell>
          <cell r="C161" t="str">
            <v>DC 24V</v>
          </cell>
          <cell r="D161" t="str">
            <v>Electronic siren</v>
          </cell>
          <cell r="E161" t="str">
            <v>DC 24V</v>
          </cell>
          <cell r="F161" t="str">
            <v>EA</v>
          </cell>
          <cell r="G161">
            <v>22.39</v>
          </cell>
          <cell r="H161">
            <v>25000</v>
          </cell>
          <cell r="I161">
            <v>30000</v>
          </cell>
          <cell r="J161">
            <v>25000</v>
          </cell>
          <cell r="K161">
            <v>0</v>
          </cell>
          <cell r="L161">
            <v>0</v>
          </cell>
          <cell r="M161">
            <v>0</v>
          </cell>
        </row>
        <row r="162">
          <cell r="A162" t="str">
            <v>Fire alarm set in hydrant cabinet</v>
          </cell>
          <cell r="B162" t="str">
            <v>수동발신기</v>
          </cell>
          <cell r="C162" t="str">
            <v>소화전내장용</v>
          </cell>
          <cell r="D162" t="str">
            <v>Fire alarm set</v>
          </cell>
          <cell r="E162" t="str">
            <v>in hydrant cabinet</v>
          </cell>
          <cell r="F162" t="str">
            <v>EA</v>
          </cell>
          <cell r="G162">
            <v>12.54</v>
          </cell>
          <cell r="H162">
            <v>14000</v>
          </cell>
          <cell r="I162">
            <v>14000</v>
          </cell>
          <cell r="J162">
            <v>0</v>
          </cell>
          <cell r="K162">
            <v>0</v>
          </cell>
          <cell r="L162">
            <v>0</v>
          </cell>
          <cell r="M162">
            <v>0</v>
          </cell>
        </row>
        <row r="163">
          <cell r="A163" t="str">
            <v>Fire alarm set Stand-alone(SUS)</v>
          </cell>
          <cell r="B163" t="str">
            <v>수동발신기</v>
          </cell>
          <cell r="C163" t="str">
            <v>단독형(SUS)</v>
          </cell>
          <cell r="D163" t="str">
            <v>Fire alarm set</v>
          </cell>
          <cell r="E163" t="str">
            <v>Stand-alone(SUS)</v>
          </cell>
          <cell r="F163" t="str">
            <v>EA</v>
          </cell>
          <cell r="G163">
            <v>53.75</v>
          </cell>
          <cell r="H163">
            <v>60000</v>
          </cell>
          <cell r="I163">
            <v>60000</v>
          </cell>
          <cell r="J163">
            <v>140000</v>
          </cell>
          <cell r="K163">
            <v>0</v>
          </cell>
          <cell r="L163">
            <v>0</v>
          </cell>
          <cell r="M163">
            <v>0</v>
          </cell>
        </row>
        <row r="164">
          <cell r="A164" t="str">
            <v>Sight alarms DC 24V</v>
          </cell>
          <cell r="B164" t="str">
            <v>시각경보기</v>
          </cell>
          <cell r="C164">
            <v>0</v>
          </cell>
          <cell r="D164" t="str">
            <v>Sight alarms</v>
          </cell>
          <cell r="E164" t="str">
            <v>DC 24V</v>
          </cell>
          <cell r="F164" t="str">
            <v>EA</v>
          </cell>
          <cell r="G164">
            <v>53.75</v>
          </cell>
          <cell r="H164">
            <v>60000</v>
          </cell>
          <cell r="I164">
            <v>60000</v>
          </cell>
          <cell r="J164">
            <v>60000</v>
          </cell>
          <cell r="K164">
            <v>0</v>
          </cell>
          <cell r="L164">
            <v>0</v>
          </cell>
          <cell r="M164">
            <v>0</v>
          </cell>
        </row>
        <row r="165">
          <cell r="A165" t="str">
            <v>Fire receiving panel R type, 504 circuit</v>
          </cell>
          <cell r="B165" t="str">
            <v>화재 수신기</v>
          </cell>
          <cell r="C165" t="str">
            <v>R형, 504 회로</v>
          </cell>
          <cell r="D165" t="str">
            <v>Fire receiving panel</v>
          </cell>
          <cell r="E165" t="str">
            <v>R type, 504 circuit</v>
          </cell>
          <cell r="F165" t="str">
            <v>EA</v>
          </cell>
          <cell r="G165">
            <v>6046.33</v>
          </cell>
          <cell r="H165">
            <v>6750000</v>
          </cell>
          <cell r="I165">
            <v>6750000</v>
          </cell>
          <cell r="J165">
            <v>6750000</v>
          </cell>
          <cell r="K165">
            <v>0</v>
          </cell>
          <cell r="L165">
            <v>0</v>
          </cell>
          <cell r="M165">
            <v>0</v>
          </cell>
        </row>
        <row r="166">
          <cell r="A166" t="str">
            <v>Halon receiving panel 3 circuit</v>
          </cell>
          <cell r="B166" t="str">
            <v>하론 수신기</v>
          </cell>
          <cell r="C166" t="str">
            <v>기본 3회로</v>
          </cell>
          <cell r="D166" t="str">
            <v>Halon receiving panel</v>
          </cell>
          <cell r="E166" t="str">
            <v>3 circuit</v>
          </cell>
          <cell r="F166" t="str">
            <v>EA</v>
          </cell>
          <cell r="G166">
            <v>376.22</v>
          </cell>
          <cell r="H166">
            <v>420000</v>
          </cell>
          <cell r="I166">
            <v>420000</v>
          </cell>
          <cell r="J166">
            <v>420000</v>
          </cell>
          <cell r="K166">
            <v>0</v>
          </cell>
          <cell r="L166">
            <v>0</v>
          </cell>
          <cell r="M166">
            <v>0</v>
          </cell>
        </row>
        <row r="167">
          <cell r="A167" t="str">
            <v>Halon emissions indicator DC 24V</v>
          </cell>
          <cell r="B167" t="str">
            <v>하론방출표시등</v>
          </cell>
          <cell r="C167">
            <v>0</v>
          </cell>
          <cell r="D167" t="str">
            <v>Halon emissions indicator</v>
          </cell>
          <cell r="E167" t="str">
            <v>DC 24V</v>
          </cell>
          <cell r="F167" t="str">
            <v>EA</v>
          </cell>
          <cell r="G167">
            <v>26.87</v>
          </cell>
          <cell r="H167">
            <v>30000</v>
          </cell>
          <cell r="I167">
            <v>30000</v>
          </cell>
          <cell r="J167">
            <v>30000</v>
          </cell>
          <cell r="K167">
            <v>0</v>
          </cell>
          <cell r="L167">
            <v>0</v>
          </cell>
          <cell r="M167">
            <v>0</v>
          </cell>
        </row>
        <row r="168">
          <cell r="A168" t="str">
            <v>Halon manual operation DC 24V</v>
          </cell>
          <cell r="B168" t="str">
            <v>하론수동조작함</v>
          </cell>
          <cell r="C168">
            <v>0</v>
          </cell>
          <cell r="D168" t="str">
            <v>Halon manual operation</v>
          </cell>
          <cell r="E168" t="str">
            <v>DC 24V</v>
          </cell>
          <cell r="F168" t="str">
            <v>EA</v>
          </cell>
          <cell r="G168">
            <v>31.35</v>
          </cell>
          <cell r="H168">
            <v>35000</v>
          </cell>
          <cell r="I168">
            <v>38000</v>
          </cell>
          <cell r="J168">
            <v>35000</v>
          </cell>
          <cell r="K168">
            <v>0</v>
          </cell>
          <cell r="L168">
            <v>0</v>
          </cell>
          <cell r="M168">
            <v>0</v>
          </cell>
        </row>
        <row r="169">
          <cell r="A169" t="str">
            <v>Terminal box 10p</v>
          </cell>
          <cell r="B169" t="str">
            <v>단자대</v>
          </cell>
          <cell r="C169" t="str">
            <v>10p</v>
          </cell>
          <cell r="D169" t="str">
            <v>Terminal box</v>
          </cell>
          <cell r="E169" t="str">
            <v>10p</v>
          </cell>
          <cell r="F169" t="str">
            <v>EA</v>
          </cell>
          <cell r="G169">
            <v>0.9</v>
          </cell>
          <cell r="H169">
            <v>1000</v>
          </cell>
          <cell r="I169">
            <v>1000</v>
          </cell>
          <cell r="J169">
            <v>1000</v>
          </cell>
          <cell r="K169">
            <v>0</v>
          </cell>
          <cell r="L169">
            <v>0</v>
          </cell>
          <cell r="M169">
            <v>0</v>
          </cell>
        </row>
        <row r="170">
          <cell r="A170" t="str">
            <v>Fire alarm repeater 2/2 Monitoring / control</v>
          </cell>
          <cell r="B170" t="str">
            <v>중계기</v>
          </cell>
          <cell r="C170" t="str">
            <v>2/2 감시/제어</v>
          </cell>
          <cell r="D170" t="str">
            <v>Fire alarm repeater</v>
          </cell>
          <cell r="E170" t="str">
            <v>2/2 Monitoring / control</v>
          </cell>
          <cell r="F170" t="str">
            <v>EA</v>
          </cell>
          <cell r="G170">
            <v>134.36000000000001</v>
          </cell>
          <cell r="H170">
            <v>150000</v>
          </cell>
          <cell r="I170">
            <v>150000</v>
          </cell>
          <cell r="J170">
            <v>150000</v>
          </cell>
          <cell r="K170">
            <v>0</v>
          </cell>
          <cell r="L170">
            <v>0</v>
          </cell>
          <cell r="M170">
            <v>0</v>
          </cell>
        </row>
        <row r="171">
          <cell r="A171" t="str">
            <v>Power supply for repeater DC 24V</v>
          </cell>
          <cell r="B171" t="str">
            <v>중계기전원반</v>
          </cell>
          <cell r="C171" t="str">
            <v>DC 24V</v>
          </cell>
          <cell r="D171" t="str">
            <v>Power supply for repeater</v>
          </cell>
          <cell r="E171" t="str">
            <v>DC 24V</v>
          </cell>
          <cell r="F171" t="str">
            <v>EA</v>
          </cell>
          <cell r="G171">
            <v>447.88</v>
          </cell>
          <cell r="H171">
            <v>500000</v>
          </cell>
          <cell r="I171">
            <v>500000</v>
          </cell>
          <cell r="J171">
            <v>0</v>
          </cell>
          <cell r="K171">
            <v>0</v>
          </cell>
          <cell r="L171">
            <v>0</v>
          </cell>
          <cell r="M171">
            <v>0</v>
          </cell>
        </row>
        <row r="172">
          <cell r="A172" t="str">
            <v>Repeater box repeater x 1</v>
          </cell>
          <cell r="B172" t="str">
            <v>중계기수용함</v>
          </cell>
          <cell r="C172" t="str">
            <v>1 개용</v>
          </cell>
          <cell r="D172" t="str">
            <v>Repeater box</v>
          </cell>
          <cell r="E172" t="str">
            <v>repeater x 1</v>
          </cell>
          <cell r="F172" t="str">
            <v>EA</v>
          </cell>
          <cell r="G172">
            <v>13.44</v>
          </cell>
          <cell r="H172">
            <v>15000</v>
          </cell>
          <cell r="I172">
            <v>15000</v>
          </cell>
          <cell r="J172">
            <v>35000</v>
          </cell>
          <cell r="K172">
            <v>0</v>
          </cell>
          <cell r="L172">
            <v>0</v>
          </cell>
          <cell r="M172">
            <v>0</v>
          </cell>
        </row>
        <row r="173">
          <cell r="A173" t="str">
            <v>Grounding rod 14Φ×1000mm</v>
          </cell>
          <cell r="B173" t="str">
            <v>접지봉</v>
          </cell>
          <cell r="C173" t="str">
            <v>14Φ×1000 mm</v>
          </cell>
          <cell r="D173" t="str">
            <v>Grounding rod</v>
          </cell>
          <cell r="E173" t="str">
            <v>14Φ×1000mm</v>
          </cell>
          <cell r="F173" t="str">
            <v>EA</v>
          </cell>
          <cell r="G173">
            <v>3.4</v>
          </cell>
          <cell r="H173">
            <v>3800</v>
          </cell>
          <cell r="I173">
            <v>3800</v>
          </cell>
          <cell r="J173">
            <v>4100</v>
          </cell>
          <cell r="K173">
            <v>0</v>
          </cell>
          <cell r="L173">
            <v>0</v>
          </cell>
          <cell r="M173">
            <v>0</v>
          </cell>
        </row>
        <row r="174">
          <cell r="A174" t="str">
            <v>Grounding rod 16Φ×1800mm</v>
          </cell>
          <cell r="B174" t="str">
            <v>접지봉</v>
          </cell>
          <cell r="C174" t="str">
            <v>16Φ×1800 mm</v>
          </cell>
          <cell r="D174" t="str">
            <v>Grounding rod</v>
          </cell>
          <cell r="E174" t="str">
            <v>16Φ×1800mm</v>
          </cell>
          <cell r="F174" t="str">
            <v>EA</v>
          </cell>
          <cell r="G174">
            <v>4.4800000000000004</v>
          </cell>
          <cell r="H174">
            <v>5000</v>
          </cell>
          <cell r="I174">
            <v>5400</v>
          </cell>
          <cell r="J174">
            <v>5000</v>
          </cell>
          <cell r="K174">
            <v>0</v>
          </cell>
          <cell r="L174">
            <v>0</v>
          </cell>
          <cell r="M174">
            <v>0</v>
          </cell>
        </row>
        <row r="175">
          <cell r="A175" t="str">
            <v>Ground connector 25㎟</v>
          </cell>
          <cell r="B175" t="str">
            <v>접지콘넥타(IEC 90)</v>
          </cell>
          <cell r="C175" t="str">
            <v>25sq</v>
          </cell>
          <cell r="D175" t="str">
            <v>Ground connector</v>
          </cell>
          <cell r="E175" t="str">
            <v>25㎟</v>
          </cell>
          <cell r="F175" t="str">
            <v>EA</v>
          </cell>
          <cell r="G175">
            <v>1.61</v>
          </cell>
          <cell r="H175">
            <v>1800</v>
          </cell>
          <cell r="I175">
            <v>1800</v>
          </cell>
          <cell r="J175">
            <v>1800</v>
          </cell>
          <cell r="K175">
            <v>0</v>
          </cell>
          <cell r="L175">
            <v>0</v>
          </cell>
          <cell r="M175">
            <v>0</v>
          </cell>
        </row>
        <row r="176">
          <cell r="A176" t="str">
            <v>Ground wire sleeve 60-60. 38㎟</v>
          </cell>
          <cell r="B176" t="str">
            <v>접지슬리브</v>
          </cell>
          <cell r="C176" t="str">
            <v>60-60. 38㎟</v>
          </cell>
          <cell r="D176" t="str">
            <v>Ground wire sleeve</v>
          </cell>
          <cell r="E176" t="str">
            <v>60-60. 38㎟</v>
          </cell>
          <cell r="F176" t="str">
            <v>EA</v>
          </cell>
          <cell r="G176">
            <v>3.35</v>
          </cell>
          <cell r="H176">
            <v>3740</v>
          </cell>
          <cell r="I176">
            <v>0</v>
          </cell>
          <cell r="J176">
            <v>3740</v>
          </cell>
          <cell r="K176">
            <v>0</v>
          </cell>
          <cell r="L176">
            <v>0</v>
          </cell>
          <cell r="M176">
            <v>0</v>
          </cell>
        </row>
        <row r="177">
          <cell r="A177" t="str">
            <v>Ground wire sleeve 100-60. 100㎟</v>
          </cell>
          <cell r="B177" t="str">
            <v>접지슬리브</v>
          </cell>
          <cell r="C177" t="str">
            <v>100-60. 100㎟</v>
          </cell>
          <cell r="D177" t="str">
            <v>Ground wire sleeve</v>
          </cell>
          <cell r="E177" t="str">
            <v>100-60. 100㎟</v>
          </cell>
          <cell r="F177" t="str">
            <v>EA</v>
          </cell>
          <cell r="G177">
            <v>4.26</v>
          </cell>
          <cell r="H177">
            <v>4760</v>
          </cell>
          <cell r="I177">
            <v>4760</v>
          </cell>
          <cell r="J177">
            <v>4760</v>
          </cell>
          <cell r="K177">
            <v>0</v>
          </cell>
          <cell r="L177">
            <v>0</v>
          </cell>
          <cell r="M177">
            <v>0</v>
          </cell>
        </row>
        <row r="178">
          <cell r="A178" t="str">
            <v>Earth leakage breakers 2P 50AF 20AT</v>
          </cell>
          <cell r="B178" t="str">
            <v>배선용차단기(ABS-52)</v>
          </cell>
          <cell r="C178" t="str">
            <v>2P 50AF 20AT</v>
          </cell>
          <cell r="D178" t="str">
            <v>Earth leakage breakers</v>
          </cell>
          <cell r="E178" t="str">
            <v>2P 50AF 20AT</v>
          </cell>
          <cell r="F178" t="str">
            <v>EA</v>
          </cell>
          <cell r="G178">
            <v>29.2</v>
          </cell>
          <cell r="H178">
            <v>32600</v>
          </cell>
          <cell r="I178">
            <v>35700</v>
          </cell>
          <cell r="J178">
            <v>32600</v>
          </cell>
          <cell r="K178">
            <v>0</v>
          </cell>
          <cell r="L178">
            <v>0</v>
          </cell>
          <cell r="M178">
            <v>0</v>
          </cell>
        </row>
        <row r="179">
          <cell r="A179" t="str">
            <v>Circuit breakers Standard type, 2P 50AF 20AT</v>
          </cell>
          <cell r="B179" t="str">
            <v>배선용차단기(ABS-52)</v>
          </cell>
          <cell r="C179" t="str">
            <v>2P 50AF 20AT</v>
          </cell>
          <cell r="D179" t="str">
            <v>Circuit breakers</v>
          </cell>
          <cell r="E179" t="str">
            <v>Standard type, 2P 50AF 20AT</v>
          </cell>
          <cell r="F179" t="str">
            <v>EA</v>
          </cell>
          <cell r="G179">
            <v>29.2</v>
          </cell>
          <cell r="H179">
            <v>32600</v>
          </cell>
          <cell r="I179">
            <v>35700</v>
          </cell>
          <cell r="J179">
            <v>32600</v>
          </cell>
          <cell r="K179">
            <v>0</v>
          </cell>
          <cell r="L179">
            <v>0</v>
          </cell>
          <cell r="M179">
            <v>0</v>
          </cell>
        </row>
        <row r="180">
          <cell r="A180" t="str">
            <v>Circuit breakers Standard type, 4P 600V 50AF</v>
          </cell>
          <cell r="B180" t="str">
            <v>배선용 차단기</v>
          </cell>
          <cell r="C180" t="str">
            <v>표준형, 4P 600V 50AF</v>
          </cell>
          <cell r="D180" t="str">
            <v>Circuit breakers</v>
          </cell>
          <cell r="E180" t="str">
            <v>Standard type, 4P 600V 50AF</v>
          </cell>
          <cell r="F180" t="str">
            <v>EA</v>
          </cell>
          <cell r="G180">
            <v>53.75</v>
          </cell>
          <cell r="H180">
            <v>60000</v>
          </cell>
          <cell r="I180">
            <v>60000</v>
          </cell>
          <cell r="J180">
            <v>60100</v>
          </cell>
          <cell r="K180">
            <v>0</v>
          </cell>
          <cell r="L180">
            <v>0</v>
          </cell>
          <cell r="M180">
            <v>0</v>
          </cell>
        </row>
        <row r="181">
          <cell r="A181" t="str">
            <v>Push button   pbl S/25mm 2a2b</v>
          </cell>
          <cell r="B181" t="str">
            <v>PUSH BUTTON   PBL</v>
          </cell>
          <cell r="C181" t="str">
            <v>S/25mm 2a2b</v>
          </cell>
          <cell r="D181" t="str">
            <v>Push button   pbl</v>
          </cell>
          <cell r="E181" t="str">
            <v>S/25mm 2a2b</v>
          </cell>
          <cell r="F181" t="str">
            <v>EA</v>
          </cell>
          <cell r="G181">
            <v>1.97</v>
          </cell>
          <cell r="H181">
            <v>2200</v>
          </cell>
          <cell r="I181">
            <v>2200</v>
          </cell>
          <cell r="J181">
            <v>2200</v>
          </cell>
          <cell r="K181">
            <v>0</v>
          </cell>
          <cell r="L181">
            <v>0</v>
          </cell>
          <cell r="M181">
            <v>0</v>
          </cell>
        </row>
        <row r="182">
          <cell r="A182" t="str">
            <v>Warning tape 200 x 250</v>
          </cell>
          <cell r="B182" t="str">
            <v>WARNING TAPE(강전용)</v>
          </cell>
          <cell r="C182" t="str">
            <v>200 x 250</v>
          </cell>
          <cell r="D182" t="str">
            <v>Warning tape</v>
          </cell>
          <cell r="E182" t="str">
            <v>200 x 250</v>
          </cell>
          <cell r="F182" t="str">
            <v>m</v>
          </cell>
          <cell r="G182">
            <v>0.15</v>
          </cell>
          <cell r="H182">
            <v>170</v>
          </cell>
          <cell r="I182">
            <v>180</v>
          </cell>
          <cell r="J182">
            <v>170</v>
          </cell>
          <cell r="K182">
            <v>0</v>
          </cell>
          <cell r="L182">
            <v>0</v>
          </cell>
          <cell r="M182">
            <v>0</v>
          </cell>
        </row>
        <row r="183">
          <cell r="A183" t="str">
            <v>Terminal block TB 4P 30A</v>
          </cell>
          <cell r="B183" t="str">
            <v>단자대</v>
          </cell>
          <cell r="C183" t="str">
            <v>TB 4P 30A</v>
          </cell>
          <cell r="D183" t="str">
            <v>Terminal block</v>
          </cell>
          <cell r="E183" t="str">
            <v>TB 4P 30A</v>
          </cell>
          <cell r="F183" t="str">
            <v>EA</v>
          </cell>
          <cell r="G183">
            <v>0.75</v>
          </cell>
          <cell r="H183">
            <v>840</v>
          </cell>
          <cell r="I183">
            <v>0</v>
          </cell>
          <cell r="J183">
            <v>840</v>
          </cell>
          <cell r="K183">
            <v>0</v>
          </cell>
          <cell r="L183">
            <v>0</v>
          </cell>
          <cell r="M183">
            <v>0</v>
          </cell>
        </row>
        <row r="184">
          <cell r="A184" t="str">
            <v>Terminal block TB 10P 30A</v>
          </cell>
          <cell r="B184" t="str">
            <v>단자대</v>
          </cell>
          <cell r="C184" t="str">
            <v>TB 10P 30A</v>
          </cell>
          <cell r="D184" t="str">
            <v>Terminal block</v>
          </cell>
          <cell r="E184" t="str">
            <v>TB 10P 30A</v>
          </cell>
          <cell r="F184" t="str">
            <v>EA</v>
          </cell>
          <cell r="G184">
            <v>2.74</v>
          </cell>
          <cell r="H184">
            <v>3060</v>
          </cell>
          <cell r="I184">
            <v>0</v>
          </cell>
          <cell r="J184">
            <v>3060</v>
          </cell>
          <cell r="K184">
            <v>0</v>
          </cell>
          <cell r="L184">
            <v>0</v>
          </cell>
          <cell r="M184">
            <v>0</v>
          </cell>
        </row>
        <row r="185">
          <cell r="A185" t="str">
            <v>Terminal lug 1 HOLE 16㎟(copper)</v>
          </cell>
          <cell r="B185" t="str">
            <v>러그단자</v>
          </cell>
          <cell r="C185" t="str">
            <v>동관단자 1 HOLE 16 ㎟</v>
          </cell>
          <cell r="D185" t="str">
            <v>Terminal lug</v>
          </cell>
          <cell r="E185" t="str">
            <v>1 HOLE 16㎟(copper)</v>
          </cell>
          <cell r="F185" t="str">
            <v>EA</v>
          </cell>
          <cell r="G185">
            <v>0.35</v>
          </cell>
          <cell r="H185">
            <v>391</v>
          </cell>
          <cell r="I185">
            <v>391</v>
          </cell>
          <cell r="J185">
            <v>629</v>
          </cell>
          <cell r="K185">
            <v>0</v>
          </cell>
          <cell r="L185">
            <v>0</v>
          </cell>
          <cell r="M185">
            <v>0</v>
          </cell>
        </row>
        <row r="186">
          <cell r="A186" t="str">
            <v>Terminal lug 1 HOLE 25㎟(copper)</v>
          </cell>
          <cell r="B186" t="str">
            <v>러그단자</v>
          </cell>
          <cell r="C186" t="str">
            <v>동관단자 1 HOLE 25 ㎟</v>
          </cell>
          <cell r="D186" t="str">
            <v>Terminal lug</v>
          </cell>
          <cell r="E186" t="str">
            <v>1 HOLE 25㎟(copper)</v>
          </cell>
          <cell r="F186" t="str">
            <v>EA</v>
          </cell>
          <cell r="G186">
            <v>0.4</v>
          </cell>
          <cell r="H186">
            <v>447</v>
          </cell>
          <cell r="I186">
            <v>447</v>
          </cell>
          <cell r="J186">
            <v>720</v>
          </cell>
          <cell r="K186">
            <v>0</v>
          </cell>
          <cell r="L186">
            <v>0</v>
          </cell>
          <cell r="M186">
            <v>0</v>
          </cell>
        </row>
        <row r="187">
          <cell r="A187" t="str">
            <v>Terminal lug 1 HOLE 50㎟(copper)</v>
          </cell>
          <cell r="B187" t="str">
            <v>러그단자</v>
          </cell>
          <cell r="C187" t="str">
            <v>동관단자 1 HOLE 50 ㎟</v>
          </cell>
          <cell r="D187" t="str">
            <v>Terminal lug</v>
          </cell>
          <cell r="E187" t="str">
            <v>1 HOLE 50㎟(copper)</v>
          </cell>
          <cell r="F187" t="str">
            <v>EA</v>
          </cell>
          <cell r="G187">
            <v>0.76</v>
          </cell>
          <cell r="H187">
            <v>850</v>
          </cell>
          <cell r="I187">
            <v>850</v>
          </cell>
          <cell r="J187">
            <v>1368</v>
          </cell>
          <cell r="K187">
            <v>0</v>
          </cell>
          <cell r="L187">
            <v>0</v>
          </cell>
          <cell r="M187">
            <v>0</v>
          </cell>
        </row>
        <row r="188">
          <cell r="A188" t="str">
            <v>Terminal lug 1 HOLE 70㎟(copper)</v>
          </cell>
          <cell r="B188" t="str">
            <v>러그단자</v>
          </cell>
          <cell r="C188" t="str">
            <v>동관단자 1 HOLE 70 ㎟</v>
          </cell>
          <cell r="D188" t="str">
            <v>Terminal lug</v>
          </cell>
          <cell r="E188" t="str">
            <v>1 HOLE 70㎟(copper)</v>
          </cell>
          <cell r="F188" t="str">
            <v>EA</v>
          </cell>
          <cell r="G188">
            <v>1.05</v>
          </cell>
          <cell r="H188">
            <v>1173</v>
          </cell>
          <cell r="I188">
            <v>1173</v>
          </cell>
          <cell r="J188">
            <v>1783</v>
          </cell>
          <cell r="K188">
            <v>0</v>
          </cell>
          <cell r="L188">
            <v>0</v>
          </cell>
          <cell r="M188">
            <v>0</v>
          </cell>
        </row>
        <row r="189">
          <cell r="A189" t="str">
            <v>Terminal lug 1 HOLE 95㎟(copper)</v>
          </cell>
          <cell r="B189" t="str">
            <v>러그단자</v>
          </cell>
          <cell r="C189" t="str">
            <v>동관단자 1 HOLE 95 ㎟</v>
          </cell>
          <cell r="D189" t="str">
            <v>Terminal lug</v>
          </cell>
          <cell r="E189" t="str">
            <v>1 HOLE 95㎟(copper)</v>
          </cell>
          <cell r="F189" t="str">
            <v>EA</v>
          </cell>
          <cell r="G189">
            <v>1.52</v>
          </cell>
          <cell r="H189">
            <v>1700</v>
          </cell>
          <cell r="I189">
            <v>1700</v>
          </cell>
          <cell r="J189">
            <v>2521</v>
          </cell>
          <cell r="K189">
            <v>0</v>
          </cell>
          <cell r="L189">
            <v>0</v>
          </cell>
          <cell r="M189">
            <v>0</v>
          </cell>
        </row>
        <row r="190">
          <cell r="A190" t="str">
            <v>Terminal lug 2 HOLE 16㎟(copper)</v>
          </cell>
          <cell r="B190" t="str">
            <v>러그단자</v>
          </cell>
          <cell r="C190" t="str">
            <v>동관단자 2 HOLE 16 ㎟</v>
          </cell>
          <cell r="D190" t="str">
            <v>Terminal lug</v>
          </cell>
          <cell r="E190" t="str">
            <v>2 HOLE 16㎟(copper)</v>
          </cell>
          <cell r="F190" t="str">
            <v>EA</v>
          </cell>
          <cell r="G190">
            <v>0.35</v>
          </cell>
          <cell r="H190">
            <v>391</v>
          </cell>
          <cell r="I190">
            <v>391</v>
          </cell>
          <cell r="J190">
            <v>629</v>
          </cell>
          <cell r="K190">
            <v>0</v>
          </cell>
          <cell r="L190">
            <v>0</v>
          </cell>
          <cell r="M190">
            <v>0</v>
          </cell>
        </row>
        <row r="191">
          <cell r="A191" t="str">
            <v>Terminal lug 2 HOLE 25㎟(copper)</v>
          </cell>
          <cell r="B191" t="str">
            <v>러그단자</v>
          </cell>
          <cell r="C191" t="str">
            <v>동관단자 2 HOLE 25 ㎟</v>
          </cell>
          <cell r="D191" t="str">
            <v>Terminal lug</v>
          </cell>
          <cell r="E191" t="str">
            <v>2 HOLE 25㎟(copper)</v>
          </cell>
          <cell r="F191" t="str">
            <v>EA</v>
          </cell>
          <cell r="G191">
            <v>0.74</v>
          </cell>
          <cell r="H191">
            <v>823</v>
          </cell>
          <cell r="I191">
            <v>823</v>
          </cell>
          <cell r="J191">
            <v>1152</v>
          </cell>
          <cell r="K191">
            <v>0</v>
          </cell>
          <cell r="L191">
            <v>0</v>
          </cell>
          <cell r="M191">
            <v>0</v>
          </cell>
        </row>
        <row r="192">
          <cell r="A192" t="str">
            <v>Terminal lug 2 HOLE 35㎟(copper)</v>
          </cell>
          <cell r="B192" t="str">
            <v>러그단자</v>
          </cell>
          <cell r="C192" t="str">
            <v>동관단자 2 HOLE 35 ㎟</v>
          </cell>
          <cell r="D192" t="str">
            <v>Terminal lug</v>
          </cell>
          <cell r="E192" t="str">
            <v>2 HOLE 35㎟(copper)</v>
          </cell>
          <cell r="F192" t="str">
            <v>EA</v>
          </cell>
          <cell r="G192">
            <v>0.88</v>
          </cell>
          <cell r="H192">
            <v>977</v>
          </cell>
          <cell r="I192">
            <v>977</v>
          </cell>
          <cell r="J192">
            <v>1368</v>
          </cell>
          <cell r="K192">
            <v>0</v>
          </cell>
          <cell r="L192">
            <v>0</v>
          </cell>
          <cell r="M192">
            <v>0</v>
          </cell>
        </row>
        <row r="193">
          <cell r="A193" t="str">
            <v>Terminal lug 2 HOLE 50㎟(copper)</v>
          </cell>
          <cell r="B193" t="str">
            <v>러그단자</v>
          </cell>
          <cell r="C193" t="str">
            <v>동관단자 2 HOLE 50 ㎟</v>
          </cell>
          <cell r="D193" t="str">
            <v>Terminal lug</v>
          </cell>
          <cell r="E193" t="str">
            <v>2 HOLE 50㎟(copper)</v>
          </cell>
          <cell r="F193" t="str">
            <v>EA</v>
          </cell>
          <cell r="G193">
            <v>1.21</v>
          </cell>
          <cell r="H193">
            <v>1350</v>
          </cell>
          <cell r="I193">
            <v>1350</v>
          </cell>
          <cell r="J193">
            <v>1889</v>
          </cell>
          <cell r="K193">
            <v>0</v>
          </cell>
          <cell r="L193">
            <v>0</v>
          </cell>
          <cell r="M193">
            <v>0</v>
          </cell>
        </row>
        <row r="194">
          <cell r="A194" t="str">
            <v>Terminal lug 2 HOLE 70㎟(copper)</v>
          </cell>
          <cell r="B194" t="str">
            <v>러그단자</v>
          </cell>
          <cell r="C194" t="str">
            <v>동관단자 2 HOLE 70 ㎟</v>
          </cell>
          <cell r="D194" t="str">
            <v>Terminal lug</v>
          </cell>
          <cell r="E194" t="str">
            <v>2 HOLE 70㎟(copper)</v>
          </cell>
          <cell r="F194" t="str">
            <v>EA</v>
          </cell>
          <cell r="G194">
            <v>1.62</v>
          </cell>
          <cell r="H194">
            <v>1810</v>
          </cell>
          <cell r="I194">
            <v>1810</v>
          </cell>
          <cell r="J194">
            <v>2737</v>
          </cell>
          <cell r="K194">
            <v>0</v>
          </cell>
          <cell r="L194">
            <v>0</v>
          </cell>
          <cell r="M194">
            <v>0</v>
          </cell>
        </row>
        <row r="195">
          <cell r="A195" t="str">
            <v>Terminal lug 2 HOLE 95㎟(copper)</v>
          </cell>
          <cell r="B195" t="str">
            <v>러그단자</v>
          </cell>
          <cell r="C195" t="str">
            <v>동관단자 2 HOLE 95 ㎟</v>
          </cell>
          <cell r="D195" t="str">
            <v>Terminal lug</v>
          </cell>
          <cell r="E195" t="str">
            <v>2 HOLE 95㎟(copper)</v>
          </cell>
          <cell r="F195" t="str">
            <v>EA</v>
          </cell>
          <cell r="G195">
            <v>2.06</v>
          </cell>
          <cell r="H195">
            <v>2304</v>
          </cell>
          <cell r="I195">
            <v>2304</v>
          </cell>
          <cell r="J195">
            <v>3367</v>
          </cell>
          <cell r="K195">
            <v>0</v>
          </cell>
          <cell r="L195">
            <v>0</v>
          </cell>
          <cell r="M195">
            <v>0</v>
          </cell>
        </row>
        <row r="196">
          <cell r="A196" t="str">
            <v>Terminal lug 2 HOLE 120㎟(copper)</v>
          </cell>
          <cell r="B196" t="str">
            <v>러그단자</v>
          </cell>
          <cell r="C196" t="str">
            <v>동관단자 2 HOLE 120 ㎟</v>
          </cell>
          <cell r="D196" t="str">
            <v>Terminal lug</v>
          </cell>
          <cell r="E196" t="str">
            <v>2 HOLE 120㎟(copper)</v>
          </cell>
          <cell r="F196" t="str">
            <v>EA</v>
          </cell>
          <cell r="G196">
            <v>2.6</v>
          </cell>
          <cell r="H196">
            <v>2903</v>
          </cell>
          <cell r="I196">
            <v>2903</v>
          </cell>
          <cell r="J196">
            <v>4213</v>
          </cell>
          <cell r="K196">
            <v>0</v>
          </cell>
          <cell r="L196">
            <v>0</v>
          </cell>
          <cell r="M196">
            <v>0</v>
          </cell>
        </row>
        <row r="197">
          <cell r="A197" t="str">
            <v>Terminal lug 2 HOLE 240㎟(copper)</v>
          </cell>
          <cell r="B197" t="str">
            <v>러그단자</v>
          </cell>
          <cell r="C197" t="str">
            <v>동관단자 2 HOLE 240 ㎟</v>
          </cell>
          <cell r="D197" t="str">
            <v>Terminal lug</v>
          </cell>
          <cell r="E197" t="str">
            <v>2 HOLE 240㎟(copper)</v>
          </cell>
          <cell r="F197" t="str">
            <v>EA</v>
          </cell>
          <cell r="G197">
            <v>5.28</v>
          </cell>
          <cell r="H197">
            <v>5893</v>
          </cell>
          <cell r="I197">
            <v>5893</v>
          </cell>
          <cell r="J197">
            <v>7661</v>
          </cell>
          <cell r="K197">
            <v>0</v>
          </cell>
          <cell r="L197">
            <v>0</v>
          </cell>
          <cell r="M197">
            <v>0</v>
          </cell>
        </row>
        <row r="198">
          <cell r="A198" t="str">
            <v>Terminal lug 2 HOLE 300㎟(copper)</v>
          </cell>
          <cell r="B198" t="str">
            <v>러그단자</v>
          </cell>
          <cell r="C198" t="str">
            <v>동관단자 2 HOLE 300 ㎟</v>
          </cell>
          <cell r="D198" t="str">
            <v>Terminal lug</v>
          </cell>
          <cell r="E198" t="str">
            <v>2 HOLE 300㎟(copper)</v>
          </cell>
          <cell r="F198" t="str">
            <v>EA</v>
          </cell>
          <cell r="G198">
            <v>8.69</v>
          </cell>
          <cell r="H198">
            <v>9700</v>
          </cell>
          <cell r="I198">
            <v>9700</v>
          </cell>
          <cell r="J198">
            <v>13686</v>
          </cell>
          <cell r="K198">
            <v>0</v>
          </cell>
          <cell r="L198">
            <v>0</v>
          </cell>
          <cell r="M198">
            <v>0</v>
          </cell>
        </row>
        <row r="199">
          <cell r="A199" t="str">
            <v>Hex nuts M10</v>
          </cell>
          <cell r="B199" t="str">
            <v>6각너트</v>
          </cell>
          <cell r="C199" t="str">
            <v>M10</v>
          </cell>
          <cell r="D199" t="str">
            <v>Hex nuts</v>
          </cell>
          <cell r="E199" t="str">
            <v>M10</v>
          </cell>
          <cell r="F199" t="str">
            <v>EA</v>
          </cell>
          <cell r="G199">
            <v>0.02</v>
          </cell>
          <cell r="H199">
            <v>25</v>
          </cell>
          <cell r="I199">
            <v>25</v>
          </cell>
          <cell r="J199">
            <v>27</v>
          </cell>
          <cell r="K199">
            <v>0</v>
          </cell>
          <cell r="L199">
            <v>0</v>
          </cell>
          <cell r="M199">
            <v>0</v>
          </cell>
        </row>
        <row r="200">
          <cell r="A200" t="str">
            <v>Hex nuts M12</v>
          </cell>
          <cell r="B200" t="str">
            <v>6각너트</v>
          </cell>
          <cell r="C200" t="str">
            <v>M12</v>
          </cell>
          <cell r="D200" t="str">
            <v>Hex nuts</v>
          </cell>
          <cell r="E200" t="str">
            <v>M12</v>
          </cell>
          <cell r="F200" t="str">
            <v>EA</v>
          </cell>
          <cell r="G200">
            <v>0.03</v>
          </cell>
          <cell r="H200">
            <v>36</v>
          </cell>
          <cell r="I200">
            <v>36</v>
          </cell>
          <cell r="J200">
            <v>40</v>
          </cell>
          <cell r="K200">
            <v>0</v>
          </cell>
          <cell r="L200">
            <v>0</v>
          </cell>
          <cell r="M200">
            <v>0</v>
          </cell>
        </row>
        <row r="201">
          <cell r="A201" t="str">
            <v>Washer M15</v>
          </cell>
          <cell r="B201" t="str">
            <v>와샤</v>
          </cell>
          <cell r="C201" t="str">
            <v>M15</v>
          </cell>
          <cell r="D201" t="str">
            <v>Washer</v>
          </cell>
          <cell r="E201" t="str">
            <v>M15</v>
          </cell>
          <cell r="F201" t="str">
            <v>EA</v>
          </cell>
          <cell r="G201">
            <v>0.03</v>
          </cell>
          <cell r="H201">
            <v>34</v>
          </cell>
          <cell r="I201">
            <v>34</v>
          </cell>
          <cell r="J201">
            <v>35</v>
          </cell>
          <cell r="K201">
            <v>0</v>
          </cell>
          <cell r="L201">
            <v>0</v>
          </cell>
          <cell r="M201">
            <v>0</v>
          </cell>
        </row>
        <row r="202">
          <cell r="A202" t="str">
            <v>Turn buckle steel(H.D.G)</v>
          </cell>
          <cell r="B202" t="str">
            <v>턴버클</v>
          </cell>
          <cell r="C202" t="str">
            <v>용융아연도, 비단조, 16D</v>
          </cell>
          <cell r="D202" t="str">
            <v>Turn buckle</v>
          </cell>
          <cell r="E202" t="str">
            <v>steel(H.D.G)</v>
          </cell>
          <cell r="F202" t="str">
            <v>EA</v>
          </cell>
          <cell r="G202">
            <v>5.8</v>
          </cell>
          <cell r="H202">
            <v>6480</v>
          </cell>
          <cell r="I202">
            <v>6480</v>
          </cell>
          <cell r="J202">
            <v>6480</v>
          </cell>
          <cell r="K202">
            <v>0</v>
          </cell>
          <cell r="L202">
            <v>0</v>
          </cell>
          <cell r="M202">
            <v>0</v>
          </cell>
        </row>
        <row r="203">
          <cell r="A203" t="str">
            <v>Set anchor M8×L60mm</v>
          </cell>
          <cell r="B203" t="str">
            <v>셋트앵커</v>
          </cell>
          <cell r="C203" t="str">
            <v>M8×L60mm</v>
          </cell>
          <cell r="D203" t="str">
            <v>Set anchor</v>
          </cell>
          <cell r="E203" t="str">
            <v>M8×L60mm</v>
          </cell>
          <cell r="F203" t="str">
            <v>EA</v>
          </cell>
          <cell r="G203">
            <v>0.08</v>
          </cell>
          <cell r="H203">
            <v>90</v>
          </cell>
          <cell r="I203">
            <v>90</v>
          </cell>
          <cell r="J203">
            <v>155</v>
          </cell>
          <cell r="K203">
            <v>0</v>
          </cell>
          <cell r="L203">
            <v>0</v>
          </cell>
          <cell r="M203">
            <v>0</v>
          </cell>
        </row>
        <row r="204">
          <cell r="A204" t="str">
            <v>Set anchor M8×L80mm</v>
          </cell>
          <cell r="B204" t="str">
            <v>셋트앵커</v>
          </cell>
          <cell r="C204" t="str">
            <v>M8×L80mm</v>
          </cell>
          <cell r="D204" t="str">
            <v>Set anchor</v>
          </cell>
          <cell r="E204" t="str">
            <v>M8×L80mm</v>
          </cell>
          <cell r="F204" t="str">
            <v>EA</v>
          </cell>
          <cell r="G204">
            <v>0.11</v>
          </cell>
          <cell r="H204">
            <v>120</v>
          </cell>
          <cell r="I204">
            <v>120</v>
          </cell>
          <cell r="J204">
            <v>645</v>
          </cell>
          <cell r="K204">
            <v>0</v>
          </cell>
          <cell r="L204">
            <v>0</v>
          </cell>
          <cell r="M204">
            <v>0</v>
          </cell>
        </row>
        <row r="205">
          <cell r="A205" t="str">
            <v>Set anchor bolt 1/2"*100L(STS)</v>
          </cell>
          <cell r="B205" t="str">
            <v>셋트앙카</v>
          </cell>
          <cell r="C205" t="str">
            <v>1/2"*100L(STS)</v>
          </cell>
          <cell r="D205" t="str">
            <v>Set anchor bolt</v>
          </cell>
          <cell r="E205" t="str">
            <v>1/2"*100L(STS)</v>
          </cell>
          <cell r="F205" t="str">
            <v>EA</v>
          </cell>
          <cell r="G205">
            <v>1.1200000000000001</v>
          </cell>
          <cell r="H205">
            <v>1250</v>
          </cell>
          <cell r="I205">
            <v>1250</v>
          </cell>
          <cell r="J205">
            <v>1950</v>
          </cell>
          <cell r="K205">
            <v>0</v>
          </cell>
          <cell r="L205">
            <v>0</v>
          </cell>
          <cell r="M205">
            <v>0</v>
          </cell>
        </row>
        <row r="206">
          <cell r="A206" t="str">
            <v>Set anchor bolt Φ3/8"*70L(STS)</v>
          </cell>
          <cell r="B206" t="str">
            <v>셋트앙카</v>
          </cell>
          <cell r="C206" t="str">
            <v>3/8"*70L(STS)</v>
          </cell>
          <cell r="D206" t="str">
            <v>Set anchor bolt</v>
          </cell>
          <cell r="E206" t="str">
            <v>Φ3/8"*70L(STS)</v>
          </cell>
          <cell r="F206" t="str">
            <v>EA</v>
          </cell>
          <cell r="G206">
            <v>0.39</v>
          </cell>
          <cell r="H206">
            <v>430</v>
          </cell>
          <cell r="I206">
            <v>460</v>
          </cell>
          <cell r="J206">
            <v>430</v>
          </cell>
          <cell r="K206">
            <v>0</v>
          </cell>
          <cell r="L206">
            <v>0</v>
          </cell>
          <cell r="M206">
            <v>0</v>
          </cell>
        </row>
        <row r="207">
          <cell r="A207" t="str">
            <v>Set anchor bolt 1/4"*50L(STS)</v>
          </cell>
          <cell r="B207" t="str">
            <v>셋트앙카</v>
          </cell>
          <cell r="C207" t="str">
            <v>1/4"*50L(STS)</v>
          </cell>
          <cell r="D207" t="str">
            <v>Set anchor bolt</v>
          </cell>
          <cell r="E207" t="str">
            <v>1/4"*50L(STS)</v>
          </cell>
          <cell r="F207" t="str">
            <v>EA</v>
          </cell>
          <cell r="G207">
            <v>0.24</v>
          </cell>
          <cell r="H207">
            <v>270</v>
          </cell>
          <cell r="I207">
            <v>270</v>
          </cell>
          <cell r="J207">
            <v>273</v>
          </cell>
          <cell r="K207">
            <v>0</v>
          </cell>
          <cell r="L207">
            <v>0</v>
          </cell>
          <cell r="M207">
            <v>0</v>
          </cell>
        </row>
        <row r="208">
          <cell r="A208" t="str">
            <v>Set anchor bolt 5/8"*125L(STS)</v>
          </cell>
          <cell r="B208" t="str">
            <v>셋트앙카</v>
          </cell>
          <cell r="C208" t="str">
            <v>5/8"*125L(STS)</v>
          </cell>
          <cell r="D208" t="str">
            <v>Set anchor bolt</v>
          </cell>
          <cell r="E208" t="str">
            <v>5/8"*125L(STS)</v>
          </cell>
          <cell r="F208" t="str">
            <v>EA</v>
          </cell>
          <cell r="G208">
            <v>0.64</v>
          </cell>
          <cell r="H208">
            <v>710</v>
          </cell>
          <cell r="I208">
            <v>710</v>
          </cell>
          <cell r="J208">
            <v>3231</v>
          </cell>
          <cell r="K208">
            <v>0</v>
          </cell>
          <cell r="L208">
            <v>0</v>
          </cell>
          <cell r="M208">
            <v>0</v>
          </cell>
        </row>
        <row r="209">
          <cell r="A209" t="str">
            <v>Strong anchor Φ3/8</v>
          </cell>
          <cell r="B209" t="str">
            <v>스트롱앵커</v>
          </cell>
          <cell r="C209" t="str">
            <v>3/8</v>
          </cell>
          <cell r="D209" t="str">
            <v>Strong anchor</v>
          </cell>
          <cell r="E209" t="str">
            <v>Φ3/8</v>
          </cell>
          <cell r="F209" t="str">
            <v>EA</v>
          </cell>
          <cell r="G209">
            <v>0.12</v>
          </cell>
          <cell r="H209">
            <v>130</v>
          </cell>
          <cell r="I209">
            <v>130</v>
          </cell>
          <cell r="J209">
            <v>137</v>
          </cell>
          <cell r="K209">
            <v>0</v>
          </cell>
          <cell r="L209">
            <v>0</v>
          </cell>
          <cell r="M209">
            <v>0</v>
          </cell>
        </row>
        <row r="210">
          <cell r="A210" t="str">
            <v>Anchor bolt M25×L500</v>
          </cell>
          <cell r="B210" t="str">
            <v>앵커볼트</v>
          </cell>
          <cell r="C210" t="str">
            <v>M25×L500</v>
          </cell>
          <cell r="D210" t="str">
            <v>Anchor bolt</v>
          </cell>
          <cell r="E210" t="str">
            <v>M25×L500</v>
          </cell>
          <cell r="F210" t="str">
            <v>EA</v>
          </cell>
          <cell r="G210">
            <v>6.97</v>
          </cell>
          <cell r="H210">
            <v>7780</v>
          </cell>
          <cell r="I210">
            <v>7780</v>
          </cell>
          <cell r="J210">
            <v>7780</v>
          </cell>
          <cell r="K210">
            <v>0</v>
          </cell>
          <cell r="L210">
            <v>0</v>
          </cell>
          <cell r="M210">
            <v>0</v>
          </cell>
        </row>
        <row r="211">
          <cell r="A211" t="str">
            <v>Hanger(L-type) AS 260*40</v>
          </cell>
          <cell r="B211" t="str">
            <v>ㄱ형 행거</v>
          </cell>
          <cell r="C211" t="str">
            <v>AS 260*40</v>
          </cell>
          <cell r="D211" t="str">
            <v>Hanger(L-type)</v>
          </cell>
          <cell r="E211" t="str">
            <v>AS 260*40</v>
          </cell>
          <cell r="F211" t="str">
            <v>EA</v>
          </cell>
          <cell r="G211">
            <v>4.75</v>
          </cell>
          <cell r="H211">
            <v>5300</v>
          </cell>
          <cell r="I211">
            <v>9500</v>
          </cell>
          <cell r="J211">
            <v>5300</v>
          </cell>
          <cell r="K211">
            <v>0</v>
          </cell>
          <cell r="L211">
            <v>0</v>
          </cell>
          <cell r="M211">
            <v>0</v>
          </cell>
        </row>
        <row r="212">
          <cell r="A212" t="str">
            <v>Cable bracket(angle type) 75*9*600</v>
          </cell>
          <cell r="B212" t="str">
            <v>앵글형케이블지지대</v>
          </cell>
          <cell r="C212" t="str">
            <v>75*9*600</v>
          </cell>
          <cell r="D212" t="str">
            <v>Cable bracket(angle type)</v>
          </cell>
          <cell r="E212" t="str">
            <v>75*9*600</v>
          </cell>
          <cell r="F212" t="str">
            <v>EA</v>
          </cell>
          <cell r="G212">
            <v>12.18</v>
          </cell>
          <cell r="H212">
            <v>13600</v>
          </cell>
          <cell r="I212">
            <v>13600</v>
          </cell>
          <cell r="J212">
            <v>13600</v>
          </cell>
          <cell r="K212">
            <v>0</v>
          </cell>
          <cell r="L212">
            <v>0</v>
          </cell>
          <cell r="M212">
            <v>0</v>
          </cell>
        </row>
        <row r="213">
          <cell r="A213" t="str">
            <v>Nut Φ25</v>
          </cell>
          <cell r="B213" t="str">
            <v>너트</v>
          </cell>
          <cell r="C213" t="str">
            <v>Φ25</v>
          </cell>
          <cell r="D213" t="str">
            <v>Nut</v>
          </cell>
          <cell r="E213" t="str">
            <v>Φ25</v>
          </cell>
          <cell r="F213" t="str">
            <v>EA</v>
          </cell>
          <cell r="G213">
            <v>0.18</v>
          </cell>
          <cell r="H213">
            <v>204</v>
          </cell>
          <cell r="I213">
            <v>204</v>
          </cell>
          <cell r="J213">
            <v>0</v>
          </cell>
          <cell r="K213">
            <v>0</v>
          </cell>
          <cell r="L213">
            <v>0</v>
          </cell>
          <cell r="M213">
            <v>0</v>
          </cell>
        </row>
        <row r="214">
          <cell r="A214" t="str">
            <v>Washer Φ25</v>
          </cell>
          <cell r="B214" t="str">
            <v>와샤</v>
          </cell>
          <cell r="C214" t="str">
            <v>Φ25</v>
          </cell>
          <cell r="D214" t="str">
            <v>Washer</v>
          </cell>
          <cell r="E214" t="str">
            <v>Φ25</v>
          </cell>
          <cell r="F214" t="str">
            <v>EA</v>
          </cell>
          <cell r="G214">
            <v>0.06</v>
          </cell>
          <cell r="H214">
            <v>72</v>
          </cell>
          <cell r="I214">
            <v>72</v>
          </cell>
          <cell r="J214">
            <v>0</v>
          </cell>
          <cell r="K214">
            <v>0</v>
          </cell>
          <cell r="L214">
            <v>0</v>
          </cell>
          <cell r="M214">
            <v>0</v>
          </cell>
        </row>
        <row r="215">
          <cell r="A215" t="str">
            <v>Hex head bolt Φ3/8"(HDG)</v>
          </cell>
          <cell r="B215" t="str">
            <v>HEX HEAD BOLT</v>
          </cell>
          <cell r="C215" t="str">
            <v>3/8"(HDG)</v>
          </cell>
          <cell r="D215" t="str">
            <v>Hex head bolt</v>
          </cell>
          <cell r="E215" t="str">
            <v>Φ3/8"(HDG)</v>
          </cell>
          <cell r="F215" t="str">
            <v>EA</v>
          </cell>
          <cell r="G215">
            <v>0.19</v>
          </cell>
          <cell r="H215">
            <v>210</v>
          </cell>
          <cell r="I215">
            <v>210</v>
          </cell>
          <cell r="J215">
            <v>210</v>
          </cell>
          <cell r="K215">
            <v>0</v>
          </cell>
          <cell r="L215">
            <v>0</v>
          </cell>
          <cell r="M215">
            <v>0</v>
          </cell>
        </row>
        <row r="216">
          <cell r="A216" t="str">
            <v>Hex nut 1/2"(+0.3mm)</v>
          </cell>
          <cell r="B216" t="str">
            <v>HEX NUT</v>
          </cell>
          <cell r="C216" t="str">
            <v>1/2"(+0.3mm)</v>
          </cell>
          <cell r="D216" t="str">
            <v>Hex nut</v>
          </cell>
          <cell r="E216" t="str">
            <v>1/2"(+0.3mm)</v>
          </cell>
          <cell r="F216" t="str">
            <v>EA</v>
          </cell>
          <cell r="G216">
            <v>0.18</v>
          </cell>
          <cell r="H216">
            <v>200</v>
          </cell>
          <cell r="I216">
            <v>210</v>
          </cell>
          <cell r="J216">
            <v>200</v>
          </cell>
          <cell r="K216">
            <v>0</v>
          </cell>
          <cell r="L216">
            <v>0</v>
          </cell>
          <cell r="M216">
            <v>0</v>
          </cell>
        </row>
        <row r="217">
          <cell r="A217" t="str">
            <v>Squaer washer 1/2"</v>
          </cell>
          <cell r="B217" t="str">
            <v>SQUAER WASHER</v>
          </cell>
          <cell r="C217" t="str">
            <v>1/2"</v>
          </cell>
          <cell r="D217" t="str">
            <v>Squaer washer</v>
          </cell>
          <cell r="E217" t="str">
            <v>1/2"</v>
          </cell>
          <cell r="F217" t="str">
            <v>EA</v>
          </cell>
          <cell r="G217">
            <v>0.55000000000000004</v>
          </cell>
          <cell r="H217">
            <v>610</v>
          </cell>
          <cell r="I217">
            <v>610</v>
          </cell>
          <cell r="J217">
            <v>650</v>
          </cell>
          <cell r="K217">
            <v>0</v>
          </cell>
          <cell r="L217">
            <v>0</v>
          </cell>
          <cell r="M217">
            <v>0</v>
          </cell>
        </row>
        <row r="218">
          <cell r="A218" t="str">
            <v>Spring washer 1/2"</v>
          </cell>
          <cell r="B218" t="str">
            <v>SPRING WASHER</v>
          </cell>
          <cell r="C218" t="str">
            <v>1/2"</v>
          </cell>
          <cell r="D218" t="str">
            <v>Spring washer</v>
          </cell>
          <cell r="E218" t="str">
            <v>1/2"</v>
          </cell>
          <cell r="F218" t="str">
            <v>EA</v>
          </cell>
          <cell r="G218">
            <v>0.21</v>
          </cell>
          <cell r="H218">
            <v>240</v>
          </cell>
          <cell r="I218">
            <v>250</v>
          </cell>
          <cell r="J218">
            <v>240</v>
          </cell>
          <cell r="K218">
            <v>0</v>
          </cell>
          <cell r="L218">
            <v>0</v>
          </cell>
          <cell r="M218">
            <v>0</v>
          </cell>
        </row>
        <row r="219">
          <cell r="A219" t="str">
            <v>Cable connector penetration type 6-4㎟</v>
          </cell>
          <cell r="B219" t="str">
            <v>관통형분기접속재</v>
          </cell>
          <cell r="C219" t="str">
            <v>6-4㎟</v>
          </cell>
          <cell r="D219" t="str">
            <v>Cable connector</v>
          </cell>
          <cell r="E219" t="str">
            <v>penetration type 6-4㎟</v>
          </cell>
          <cell r="F219" t="str">
            <v>EA</v>
          </cell>
          <cell r="G219">
            <v>4.93</v>
          </cell>
          <cell r="H219">
            <v>5500</v>
          </cell>
          <cell r="I219">
            <v>6000</v>
          </cell>
          <cell r="J219">
            <v>5500</v>
          </cell>
          <cell r="K219">
            <v>0</v>
          </cell>
          <cell r="L219">
            <v>0</v>
          </cell>
          <cell r="M219">
            <v>0</v>
          </cell>
        </row>
        <row r="220">
          <cell r="A220" t="str">
            <v>Cable connector penetration type 10-4㎟</v>
          </cell>
          <cell r="B220" t="str">
            <v>관통형분기접속재</v>
          </cell>
          <cell r="C220" t="str">
            <v>10-4㎟</v>
          </cell>
          <cell r="D220" t="str">
            <v>Cable connector</v>
          </cell>
          <cell r="E220" t="str">
            <v>penetration type 10-4㎟</v>
          </cell>
          <cell r="F220" t="str">
            <v>EA</v>
          </cell>
          <cell r="G220">
            <v>4.93</v>
          </cell>
          <cell r="H220">
            <v>5500</v>
          </cell>
          <cell r="I220">
            <v>6000</v>
          </cell>
          <cell r="J220">
            <v>5500</v>
          </cell>
          <cell r="K220">
            <v>0</v>
          </cell>
          <cell r="L220">
            <v>0</v>
          </cell>
          <cell r="M220">
            <v>0</v>
          </cell>
        </row>
        <row r="221">
          <cell r="A221" t="str">
            <v>Cable connector penetration type 16-4㎟</v>
          </cell>
          <cell r="B221" t="str">
            <v>관통형분기접속재</v>
          </cell>
          <cell r="C221" t="str">
            <v>16-4㎟</v>
          </cell>
          <cell r="D221" t="str">
            <v>Cable connector</v>
          </cell>
          <cell r="E221" t="str">
            <v>penetration type 16-4㎟</v>
          </cell>
          <cell r="F221" t="str">
            <v>EA</v>
          </cell>
          <cell r="G221">
            <v>4.93</v>
          </cell>
          <cell r="H221">
            <v>5500</v>
          </cell>
          <cell r="I221">
            <v>6000</v>
          </cell>
          <cell r="J221">
            <v>5500</v>
          </cell>
          <cell r="K221">
            <v>0</v>
          </cell>
          <cell r="L221">
            <v>0</v>
          </cell>
          <cell r="M221">
            <v>0</v>
          </cell>
        </row>
        <row r="222">
          <cell r="A222" t="str">
            <v>Cable connector penetration type 25-4㎟</v>
          </cell>
          <cell r="B222" t="str">
            <v>관통형분기접속재</v>
          </cell>
          <cell r="C222" t="str">
            <v>25-4㎟</v>
          </cell>
          <cell r="D222" t="str">
            <v>Cable connector</v>
          </cell>
          <cell r="E222" t="str">
            <v>penetration type 25-4㎟</v>
          </cell>
          <cell r="F222" t="str">
            <v>EA</v>
          </cell>
          <cell r="G222">
            <v>4.93</v>
          </cell>
          <cell r="H222">
            <v>5500</v>
          </cell>
          <cell r="I222">
            <v>6000</v>
          </cell>
          <cell r="J222">
            <v>5500</v>
          </cell>
          <cell r="K222">
            <v>0</v>
          </cell>
          <cell r="L222">
            <v>0</v>
          </cell>
          <cell r="M222">
            <v>0</v>
          </cell>
        </row>
        <row r="223">
          <cell r="A223" t="str">
            <v>Cable connector penetration type 35-4㎟</v>
          </cell>
          <cell r="B223" t="str">
            <v>관통형분기접속재</v>
          </cell>
          <cell r="C223" t="str">
            <v>35-4㎟</v>
          </cell>
          <cell r="D223" t="str">
            <v>Cable connector</v>
          </cell>
          <cell r="E223" t="str">
            <v>penetration type 35-4㎟</v>
          </cell>
          <cell r="F223" t="str">
            <v>EA</v>
          </cell>
          <cell r="G223">
            <v>5.37</v>
          </cell>
          <cell r="H223">
            <v>6000</v>
          </cell>
          <cell r="I223">
            <v>6000</v>
          </cell>
          <cell r="J223">
            <v>6200</v>
          </cell>
          <cell r="K223">
            <v>0</v>
          </cell>
          <cell r="L223">
            <v>0</v>
          </cell>
          <cell r="M223">
            <v>0</v>
          </cell>
        </row>
        <row r="224">
          <cell r="A224" t="str">
            <v>Cable connector penetration type 50-4㎟</v>
          </cell>
          <cell r="B224" t="str">
            <v>관통형분기접속재</v>
          </cell>
          <cell r="C224" t="str">
            <v>50-4㎟</v>
          </cell>
          <cell r="D224" t="str">
            <v>Cable connector</v>
          </cell>
          <cell r="E224" t="str">
            <v>penetration type 50-4㎟</v>
          </cell>
          <cell r="F224" t="str">
            <v>EA</v>
          </cell>
          <cell r="G224">
            <v>5.37</v>
          </cell>
          <cell r="H224">
            <v>6000</v>
          </cell>
          <cell r="I224">
            <v>6000</v>
          </cell>
          <cell r="J224">
            <v>6200</v>
          </cell>
          <cell r="K224">
            <v>0</v>
          </cell>
          <cell r="L224">
            <v>0</v>
          </cell>
          <cell r="M224">
            <v>0</v>
          </cell>
        </row>
        <row r="225">
          <cell r="A225" t="str">
            <v>Cable connector penetration type 70-4㎟</v>
          </cell>
          <cell r="B225" t="str">
            <v>관통형분기접속재</v>
          </cell>
          <cell r="C225" t="str">
            <v>70-4㎟</v>
          </cell>
          <cell r="D225" t="str">
            <v>Cable connector</v>
          </cell>
          <cell r="E225" t="str">
            <v>penetration type 70-4㎟</v>
          </cell>
          <cell r="F225" t="str">
            <v>EA</v>
          </cell>
          <cell r="G225">
            <v>5.37</v>
          </cell>
          <cell r="H225">
            <v>6000</v>
          </cell>
          <cell r="I225">
            <v>6000</v>
          </cell>
          <cell r="J225">
            <v>7500</v>
          </cell>
          <cell r="K225">
            <v>0</v>
          </cell>
          <cell r="L225">
            <v>0</v>
          </cell>
          <cell r="M225">
            <v>0</v>
          </cell>
        </row>
        <row r="226">
          <cell r="A226" t="str">
            <v>Indicating lamp for fire extinguishers LED 12W</v>
          </cell>
          <cell r="B226" t="str">
            <v>소화기표시등</v>
          </cell>
          <cell r="C226" t="str">
            <v>LED</v>
          </cell>
          <cell r="D226" t="str">
            <v>Indicating lamp for fire extinguishers</v>
          </cell>
          <cell r="E226" t="str">
            <v>LED 12W</v>
          </cell>
          <cell r="F226" t="str">
            <v>EA</v>
          </cell>
          <cell r="G226">
            <v>331.43</v>
          </cell>
          <cell r="H226">
            <v>370000</v>
          </cell>
          <cell r="I226">
            <v>600000</v>
          </cell>
          <cell r="J226">
            <v>370000</v>
          </cell>
          <cell r="K226">
            <v>0</v>
          </cell>
          <cell r="L226">
            <v>0</v>
          </cell>
          <cell r="M226">
            <v>0</v>
          </cell>
        </row>
        <row r="227">
          <cell r="A227" t="str">
            <v>Cable label acryl</v>
          </cell>
          <cell r="B227" t="str">
            <v>케이블표찰</v>
          </cell>
          <cell r="C227" t="str">
            <v>아크릴</v>
          </cell>
          <cell r="D227" t="str">
            <v>Cable label</v>
          </cell>
          <cell r="E227" t="str">
            <v>acryl</v>
          </cell>
          <cell r="F227" t="str">
            <v>EA</v>
          </cell>
          <cell r="G227">
            <v>0.67</v>
          </cell>
          <cell r="H227">
            <v>750</v>
          </cell>
          <cell r="I227">
            <v>750</v>
          </cell>
          <cell r="J227">
            <v>750</v>
          </cell>
          <cell r="K227">
            <v>0</v>
          </cell>
          <cell r="L227">
            <v>0</v>
          </cell>
          <cell r="M227">
            <v>0</v>
          </cell>
        </row>
        <row r="228">
          <cell r="A228" t="str">
            <v>Sts cover W500*1.2t</v>
          </cell>
          <cell r="B228" t="str">
            <v>STS COVER</v>
          </cell>
          <cell r="C228" t="str">
            <v>W500*1.2t</v>
          </cell>
          <cell r="D228" t="str">
            <v>Sts cover</v>
          </cell>
          <cell r="E228" t="str">
            <v>W500*1.2t</v>
          </cell>
          <cell r="F228" t="str">
            <v>m</v>
          </cell>
          <cell r="G228">
            <v>96.02</v>
          </cell>
          <cell r="H228">
            <v>107190</v>
          </cell>
          <cell r="I228">
            <v>107190</v>
          </cell>
          <cell r="J228">
            <v>110450</v>
          </cell>
          <cell r="K228">
            <v>0</v>
          </cell>
          <cell r="L228">
            <v>0</v>
          </cell>
          <cell r="M228">
            <v>0</v>
          </cell>
        </row>
        <row r="229">
          <cell r="A229" t="str">
            <v>Syntony for sight alarms</v>
          </cell>
          <cell r="B229" t="str">
            <v>동조기</v>
          </cell>
          <cell r="C229">
            <v>0</v>
          </cell>
          <cell r="D229" t="str">
            <v>Syntony</v>
          </cell>
          <cell r="E229" t="str">
            <v>for sight alarms</v>
          </cell>
          <cell r="F229" t="str">
            <v>EA</v>
          </cell>
          <cell r="G229">
            <v>134.36000000000001</v>
          </cell>
          <cell r="H229">
            <v>150000</v>
          </cell>
          <cell r="I229">
            <v>150000</v>
          </cell>
          <cell r="J229">
            <v>0</v>
          </cell>
          <cell r="K229">
            <v>0</v>
          </cell>
          <cell r="L229">
            <v>0</v>
          </cell>
          <cell r="M229">
            <v>0</v>
          </cell>
        </row>
        <row r="230">
          <cell r="A230" t="str">
            <v>Transmitter "R" type</v>
          </cell>
          <cell r="B230" t="str">
            <v>R형 중계반</v>
          </cell>
          <cell r="C230">
            <v>0</v>
          </cell>
          <cell r="D230" t="str">
            <v>Transmitter</v>
          </cell>
          <cell r="E230" t="str">
            <v>"R" type</v>
          </cell>
          <cell r="F230" t="str">
            <v>EA</v>
          </cell>
          <cell r="G230">
            <v>2866.41</v>
          </cell>
          <cell r="H230">
            <v>3200000</v>
          </cell>
          <cell r="I230">
            <v>3200000</v>
          </cell>
          <cell r="J230">
            <v>0</v>
          </cell>
          <cell r="K230">
            <v>0</v>
          </cell>
          <cell r="L230">
            <v>0</v>
          </cell>
          <cell r="M230">
            <v>0</v>
          </cell>
        </row>
        <row r="231">
          <cell r="A231" t="str">
            <v>Clip STS 10mm</v>
          </cell>
          <cell r="B231" t="str">
            <v>고정클립</v>
          </cell>
          <cell r="C231" t="str">
            <v>STS 10mm</v>
          </cell>
          <cell r="D231" t="str">
            <v>Clip</v>
          </cell>
          <cell r="E231" t="str">
            <v>STS 10mm</v>
          </cell>
          <cell r="F231" t="str">
            <v>EA</v>
          </cell>
          <cell r="G231">
            <v>0.45</v>
          </cell>
          <cell r="H231">
            <v>500</v>
          </cell>
          <cell r="I231">
            <v>500</v>
          </cell>
          <cell r="J231">
            <v>500</v>
          </cell>
          <cell r="K231">
            <v>0</v>
          </cell>
          <cell r="L231">
            <v>0</v>
          </cell>
          <cell r="M231">
            <v>0</v>
          </cell>
        </row>
        <row r="232">
          <cell r="A232" t="str">
            <v>Messenger wire STS 2㎜</v>
          </cell>
          <cell r="B232" t="str">
            <v>메신저와이어</v>
          </cell>
          <cell r="C232" t="str">
            <v>STS 2㎜</v>
          </cell>
          <cell r="D232" t="str">
            <v>Messenger wire</v>
          </cell>
          <cell r="E232" t="str">
            <v>STS 2㎜</v>
          </cell>
          <cell r="F232" t="str">
            <v>EA</v>
          </cell>
          <cell r="G232">
            <v>0.48</v>
          </cell>
          <cell r="H232">
            <v>532</v>
          </cell>
          <cell r="I232">
            <v>532</v>
          </cell>
          <cell r="J232">
            <v>0</v>
          </cell>
          <cell r="K232">
            <v>0</v>
          </cell>
          <cell r="L232">
            <v>0</v>
          </cell>
          <cell r="M232">
            <v>0</v>
          </cell>
        </row>
        <row r="233">
          <cell r="A233" t="str">
            <v>Turn buckle bracket STS</v>
          </cell>
          <cell r="B233" t="str">
            <v>브라켓</v>
          </cell>
          <cell r="C233" t="str">
            <v>STS</v>
          </cell>
          <cell r="D233" t="str">
            <v>Turn buckle bracket</v>
          </cell>
          <cell r="E233" t="str">
            <v>STS</v>
          </cell>
          <cell r="F233" t="str">
            <v>EA</v>
          </cell>
          <cell r="G233">
            <v>1.34</v>
          </cell>
          <cell r="H233">
            <v>1500</v>
          </cell>
          <cell r="I233">
            <v>0</v>
          </cell>
          <cell r="J233">
            <v>0</v>
          </cell>
          <cell r="K233">
            <v>1500</v>
          </cell>
          <cell r="L233">
            <v>0</v>
          </cell>
          <cell r="M233">
            <v>0</v>
          </cell>
        </row>
        <row r="234">
          <cell r="A234" t="str">
            <v>Grounding system(tunnel control building) Materials</v>
          </cell>
          <cell r="B234">
            <v>0</v>
          </cell>
          <cell r="C234">
            <v>0</v>
          </cell>
          <cell r="D234" t="str">
            <v>Grounding system(tunnel control building)</v>
          </cell>
          <cell r="E234" t="str">
            <v>Materials</v>
          </cell>
          <cell r="F234" t="str">
            <v>lot</v>
          </cell>
          <cell r="G234">
            <v>33667.269999999997</v>
          </cell>
          <cell r="H234">
            <v>37585466</v>
          </cell>
          <cell r="I234">
            <v>0</v>
          </cell>
          <cell r="J234">
            <v>0</v>
          </cell>
          <cell r="K234">
            <v>37585466</v>
          </cell>
          <cell r="L234">
            <v>0</v>
          </cell>
          <cell r="M234">
            <v>0</v>
          </cell>
        </row>
        <row r="235">
          <cell r="A235" t="str">
            <v>Grounding system(tunnel control building) Labours</v>
          </cell>
          <cell r="B235">
            <v>0</v>
          </cell>
          <cell r="C235">
            <v>0</v>
          </cell>
          <cell r="D235" t="str">
            <v>Grounding system(tunnel control building)</v>
          </cell>
          <cell r="E235" t="str">
            <v>Labours</v>
          </cell>
          <cell r="F235" t="str">
            <v>lot</v>
          </cell>
          <cell r="G235">
            <v>14806.75</v>
          </cell>
          <cell r="H235">
            <v>16529956</v>
          </cell>
          <cell r="I235">
            <v>0</v>
          </cell>
          <cell r="J235">
            <v>0</v>
          </cell>
          <cell r="K235">
            <v>16529956</v>
          </cell>
          <cell r="L235">
            <v>0</v>
          </cell>
          <cell r="M235">
            <v>0</v>
          </cell>
        </row>
        <row r="236">
          <cell r="A236" t="str">
            <v>Grounding system(substation) Materials</v>
          </cell>
          <cell r="B236">
            <v>0</v>
          </cell>
          <cell r="C236">
            <v>0</v>
          </cell>
          <cell r="D236" t="str">
            <v>Grounding system(substation)</v>
          </cell>
          <cell r="E236" t="str">
            <v>Materials</v>
          </cell>
          <cell r="F236" t="str">
            <v>lot</v>
          </cell>
          <cell r="G236">
            <v>31550.27</v>
          </cell>
          <cell r="H236">
            <v>35222096</v>
          </cell>
          <cell r="I236">
            <v>0</v>
          </cell>
          <cell r="J236">
            <v>0</v>
          </cell>
          <cell r="K236">
            <v>35222096</v>
          </cell>
          <cell r="L236">
            <v>0</v>
          </cell>
          <cell r="M236">
            <v>0</v>
          </cell>
        </row>
        <row r="237">
          <cell r="A237" t="str">
            <v>Grounding system(substation) Labours</v>
          </cell>
          <cell r="B237">
            <v>0</v>
          </cell>
          <cell r="C237">
            <v>0</v>
          </cell>
          <cell r="D237" t="str">
            <v>Grounding system(substation)</v>
          </cell>
          <cell r="E237" t="str">
            <v>Labours</v>
          </cell>
          <cell r="F237" t="str">
            <v>lot</v>
          </cell>
          <cell r="G237">
            <v>13977.2</v>
          </cell>
          <cell r="H237">
            <v>15603867</v>
          </cell>
          <cell r="I237">
            <v>0</v>
          </cell>
          <cell r="J237">
            <v>0</v>
          </cell>
          <cell r="K237">
            <v>15603867</v>
          </cell>
          <cell r="L237">
            <v>0</v>
          </cell>
          <cell r="M237">
            <v>0</v>
          </cell>
        </row>
        <row r="238">
          <cell r="A238" t="str">
            <v>Lightning rod system(tunnel control building) Materials</v>
          </cell>
          <cell r="B238">
            <v>0</v>
          </cell>
          <cell r="C238">
            <v>0</v>
          </cell>
          <cell r="D238" t="str">
            <v>Lightning rod system(tunnel control building)</v>
          </cell>
          <cell r="E238" t="str">
            <v>Materials</v>
          </cell>
          <cell r="F238" t="str">
            <v>lot</v>
          </cell>
          <cell r="G238">
            <v>3525.35</v>
          </cell>
          <cell r="H238">
            <v>3935632</v>
          </cell>
          <cell r="I238">
            <v>0</v>
          </cell>
          <cell r="J238">
            <v>0</v>
          </cell>
          <cell r="K238">
            <v>3935632</v>
          </cell>
          <cell r="L238">
            <v>0</v>
          </cell>
          <cell r="M238">
            <v>0</v>
          </cell>
        </row>
        <row r="239">
          <cell r="A239" t="str">
            <v>Lightning rod system(tunnel control building) Labours</v>
          </cell>
          <cell r="B239">
            <v>0</v>
          </cell>
          <cell r="C239">
            <v>0</v>
          </cell>
          <cell r="D239" t="str">
            <v>Lightning rod system(tunnel control building)</v>
          </cell>
          <cell r="E239" t="str">
            <v>Labours</v>
          </cell>
          <cell r="F239" t="str">
            <v>lot</v>
          </cell>
          <cell r="G239">
            <v>1230.45</v>
          </cell>
          <cell r="H239">
            <v>1373647</v>
          </cell>
          <cell r="I239">
            <v>0</v>
          </cell>
          <cell r="J239">
            <v>0</v>
          </cell>
          <cell r="K239">
            <v>1373647</v>
          </cell>
          <cell r="L239">
            <v>0</v>
          </cell>
          <cell r="M239">
            <v>0</v>
          </cell>
        </row>
        <row r="240">
          <cell r="A240" t="str">
            <v>Lightning rod system (substation) Materials</v>
          </cell>
          <cell r="B240">
            <v>0</v>
          </cell>
          <cell r="C240">
            <v>0</v>
          </cell>
          <cell r="D240" t="str">
            <v>Lightning rod system (substation)</v>
          </cell>
          <cell r="E240" t="str">
            <v>Materials</v>
          </cell>
          <cell r="F240" t="str">
            <v>lot</v>
          </cell>
          <cell r="G240">
            <v>2666.03</v>
          </cell>
          <cell r="H240">
            <v>2976304</v>
          </cell>
          <cell r="I240">
            <v>0</v>
          </cell>
          <cell r="J240">
            <v>0</v>
          </cell>
          <cell r="K240">
            <v>2976304</v>
          </cell>
          <cell r="L240">
            <v>0</v>
          </cell>
          <cell r="M240">
            <v>0</v>
          </cell>
        </row>
        <row r="241">
          <cell r="A241" t="str">
            <v>Lightning rod system (substation) Labours</v>
          </cell>
          <cell r="B241">
            <v>0</v>
          </cell>
          <cell r="C241">
            <v>0</v>
          </cell>
          <cell r="D241" t="str">
            <v>Lightning rod system (substation)</v>
          </cell>
          <cell r="E241" t="str">
            <v>Labours</v>
          </cell>
          <cell r="F241" t="str">
            <v>lot</v>
          </cell>
          <cell r="G241">
            <v>967.64</v>
          </cell>
          <cell r="H241">
            <v>1080258</v>
          </cell>
          <cell r="I241">
            <v>0</v>
          </cell>
          <cell r="J241">
            <v>0</v>
          </cell>
          <cell r="K241">
            <v>1080258</v>
          </cell>
          <cell r="L241">
            <v>0</v>
          </cell>
          <cell r="M241">
            <v>0</v>
          </cell>
        </row>
        <row r="242">
          <cell r="A242" t="str">
            <v>Indicating lamp for emergency telephone LED 12W</v>
          </cell>
          <cell r="B242" t="str">
            <v>비상전화기 표시등</v>
          </cell>
          <cell r="C242" t="str">
            <v>LED</v>
          </cell>
          <cell r="D242" t="str">
            <v>Indicating lamp for emergency telephone</v>
          </cell>
          <cell r="E242" t="str">
            <v>LED 12W</v>
          </cell>
          <cell r="F242" t="str">
            <v>EA</v>
          </cell>
          <cell r="G242">
            <v>537.45000000000005</v>
          </cell>
          <cell r="H242">
            <v>600000</v>
          </cell>
          <cell r="I242">
            <v>600000</v>
          </cell>
          <cell r="J242">
            <v>0</v>
          </cell>
          <cell r="K242">
            <v>0</v>
          </cell>
          <cell r="L242">
            <v>0</v>
          </cell>
          <cell r="M242">
            <v>0</v>
          </cell>
        </row>
        <row r="243">
          <cell r="A243" t="str">
            <v>Emergency telephone IP type, tunnel</v>
          </cell>
          <cell r="B243" t="str">
            <v>비상전화기</v>
          </cell>
          <cell r="C243" t="str">
            <v>IP type, 터널내</v>
          </cell>
          <cell r="D243" t="str">
            <v>Emergency telephone</v>
          </cell>
          <cell r="E243" t="str">
            <v>IP type, tunnel</v>
          </cell>
          <cell r="F243" t="str">
            <v>EA</v>
          </cell>
          <cell r="G243">
            <v>1522.78</v>
          </cell>
          <cell r="H243">
            <v>1700000</v>
          </cell>
          <cell r="I243">
            <v>0</v>
          </cell>
          <cell r="J243">
            <v>0</v>
          </cell>
          <cell r="K243">
            <v>1700000</v>
          </cell>
          <cell r="L243">
            <v>0</v>
          </cell>
          <cell r="M243">
            <v>0</v>
          </cell>
        </row>
        <row r="244">
          <cell r="A244" t="str">
            <v>Emergency telephone main system Rack type(19")</v>
          </cell>
          <cell r="B244" t="str">
            <v>비상전화 시스템 설치 및 시운전비</v>
          </cell>
          <cell r="C244">
            <v>0</v>
          </cell>
          <cell r="D244" t="str">
            <v>Emergency telephone main system</v>
          </cell>
          <cell r="E244" t="str">
            <v>Rack type(19")</v>
          </cell>
          <cell r="F244" t="str">
            <v>lot</v>
          </cell>
          <cell r="G244">
            <v>62487.68</v>
          </cell>
          <cell r="H244">
            <v>69760000</v>
          </cell>
          <cell r="I244">
            <v>0</v>
          </cell>
          <cell r="J244">
            <v>0</v>
          </cell>
          <cell r="K244">
            <v>69760000</v>
          </cell>
          <cell r="L244">
            <v>0</v>
          </cell>
          <cell r="M244">
            <v>0</v>
          </cell>
        </row>
        <row r="245">
          <cell r="A245" t="str">
            <v>Installation costs Emergency telephone system</v>
          </cell>
          <cell r="B245" t="str">
            <v>비상전화 접수대</v>
          </cell>
          <cell r="C245" t="str">
            <v>IP type</v>
          </cell>
          <cell r="D245" t="str">
            <v>Installation costs</v>
          </cell>
          <cell r="E245" t="str">
            <v>Emergency telephone system</v>
          </cell>
          <cell r="F245" t="str">
            <v>lot</v>
          </cell>
          <cell r="G245">
            <v>4036.3</v>
          </cell>
          <cell r="H245">
            <v>4506045</v>
          </cell>
          <cell r="I245">
            <v>0</v>
          </cell>
          <cell r="J245">
            <v>0</v>
          </cell>
          <cell r="K245">
            <v>4506045</v>
          </cell>
          <cell r="L245">
            <v>0</v>
          </cell>
          <cell r="M245">
            <v>0</v>
          </cell>
        </row>
        <row r="246">
          <cell r="A246" t="str">
            <v>Rebroadcasting system AM/FM</v>
          </cell>
          <cell r="B246" t="str">
            <v>소방무선기접속단자함</v>
          </cell>
          <cell r="C246" t="str">
            <v>벽부형</v>
          </cell>
          <cell r="D246" t="str">
            <v>Rebroadcasting system</v>
          </cell>
          <cell r="E246" t="str">
            <v>AM/FM</v>
          </cell>
          <cell r="F246" t="str">
            <v>lot</v>
          </cell>
          <cell r="G246">
            <v>824898.33</v>
          </cell>
          <cell r="H246">
            <v>920900000</v>
          </cell>
          <cell r="I246">
            <v>0</v>
          </cell>
          <cell r="J246">
            <v>0</v>
          </cell>
          <cell r="K246">
            <v>920900000</v>
          </cell>
          <cell r="L246">
            <v>0</v>
          </cell>
          <cell r="M246">
            <v>0</v>
          </cell>
        </row>
        <row r="247">
          <cell r="A247" t="str">
            <v>Installation costs Rebroadcasting system</v>
          </cell>
          <cell r="B247" t="str">
            <v>소방무선송수신안테나</v>
          </cell>
          <cell r="C247" t="str">
            <v>벽부형</v>
          </cell>
          <cell r="D247" t="str">
            <v>Installation costs</v>
          </cell>
          <cell r="E247" t="str">
            <v>Rebroadcasting system</v>
          </cell>
          <cell r="F247" t="str">
            <v>lot</v>
          </cell>
          <cell r="G247">
            <v>452645.76</v>
          </cell>
          <cell r="H247">
            <v>505324674</v>
          </cell>
          <cell r="I247">
            <v>0</v>
          </cell>
          <cell r="J247">
            <v>0</v>
          </cell>
          <cell r="K247">
            <v>505324674</v>
          </cell>
          <cell r="L247">
            <v>0</v>
          </cell>
          <cell r="M247">
            <v>0</v>
          </cell>
        </row>
        <row r="248">
          <cell r="A248" t="str">
            <v>Supervisor costs Rebroadcasting system</v>
          </cell>
          <cell r="B248" t="str">
            <v>CCTV카메라 현장설치</v>
          </cell>
          <cell r="C248" t="str">
            <v>터널내설비</v>
          </cell>
          <cell r="D248" t="str">
            <v>Supervisor costs</v>
          </cell>
          <cell r="E248" t="str">
            <v>Rebroadcasting system</v>
          </cell>
          <cell r="F248" t="str">
            <v>lot</v>
          </cell>
          <cell r="G248">
            <v>12522.62</v>
          </cell>
          <cell r="H248">
            <v>13980000</v>
          </cell>
          <cell r="I248">
            <v>0</v>
          </cell>
          <cell r="J248">
            <v>0</v>
          </cell>
          <cell r="K248">
            <v>13980000</v>
          </cell>
          <cell r="L248">
            <v>0</v>
          </cell>
          <cell r="M248">
            <v>0</v>
          </cell>
        </row>
        <row r="249">
          <cell r="A249" t="str">
            <v>Lighting fixtures TYPE-A(Recessed)</v>
          </cell>
          <cell r="B249" t="str">
            <v>조명기구</v>
          </cell>
          <cell r="C249" t="str">
            <v>TYPE-A(매입)</v>
          </cell>
          <cell r="D249" t="str">
            <v>Lighting fixtures</v>
          </cell>
          <cell r="E249" t="str">
            <v>TYPE-A(Recessed)</v>
          </cell>
          <cell r="F249" t="str">
            <v>EA</v>
          </cell>
          <cell r="G249">
            <v>76.14</v>
          </cell>
          <cell r="H249">
            <v>85000</v>
          </cell>
          <cell r="I249">
            <v>85000</v>
          </cell>
          <cell r="J249">
            <v>0</v>
          </cell>
          <cell r="K249">
            <v>0</v>
          </cell>
          <cell r="L249">
            <v>0</v>
          </cell>
          <cell r="M249">
            <v>0</v>
          </cell>
        </row>
        <row r="250">
          <cell r="A250" t="str">
            <v>Lighting fixtures TYPE-B(Race Way)</v>
          </cell>
          <cell r="B250" t="str">
            <v>조명기구</v>
          </cell>
          <cell r="C250" t="str">
            <v>TYPE-B(R.W)</v>
          </cell>
          <cell r="D250" t="str">
            <v>Lighting fixtures</v>
          </cell>
          <cell r="E250" t="str">
            <v>TYPE-B(Race Way)</v>
          </cell>
          <cell r="F250" t="str">
            <v>EA</v>
          </cell>
          <cell r="G250">
            <v>55.54</v>
          </cell>
          <cell r="H250">
            <v>62000</v>
          </cell>
          <cell r="I250">
            <v>62000</v>
          </cell>
          <cell r="J250">
            <v>0</v>
          </cell>
          <cell r="K250">
            <v>0</v>
          </cell>
          <cell r="L250">
            <v>0</v>
          </cell>
          <cell r="M250">
            <v>0</v>
          </cell>
        </row>
        <row r="251">
          <cell r="A251" t="str">
            <v>Lighting fixtures TYPE-C(LED downlights)</v>
          </cell>
          <cell r="B251" t="str">
            <v>조명기구</v>
          </cell>
          <cell r="C251" t="str">
            <v>TYPE-C(LED 다운)</v>
          </cell>
          <cell r="D251" t="str">
            <v>Lighting fixtures</v>
          </cell>
          <cell r="E251" t="str">
            <v>TYPE-C(LED downlights)</v>
          </cell>
          <cell r="F251" t="str">
            <v>EA</v>
          </cell>
          <cell r="G251">
            <v>40.31</v>
          </cell>
          <cell r="H251">
            <v>45000</v>
          </cell>
          <cell r="I251">
            <v>45000</v>
          </cell>
          <cell r="J251">
            <v>0</v>
          </cell>
          <cell r="K251">
            <v>0</v>
          </cell>
          <cell r="L251">
            <v>0</v>
          </cell>
          <cell r="M251">
            <v>0</v>
          </cell>
        </row>
        <row r="252">
          <cell r="A252" t="str">
            <v>Lighting fixtures TYPE-D(ceiling Mounted)</v>
          </cell>
          <cell r="B252" t="str">
            <v>조명기구</v>
          </cell>
          <cell r="C252" t="str">
            <v>TYPE-D(직부)</v>
          </cell>
          <cell r="D252" t="str">
            <v>Lighting fixtures</v>
          </cell>
          <cell r="E252" t="str">
            <v>TYPE-D(ceiling Mounted)</v>
          </cell>
          <cell r="F252" t="str">
            <v>EA</v>
          </cell>
          <cell r="G252">
            <v>13.44</v>
          </cell>
          <cell r="H252">
            <v>15000</v>
          </cell>
          <cell r="I252">
            <v>15000</v>
          </cell>
          <cell r="J252">
            <v>0</v>
          </cell>
          <cell r="K252">
            <v>0</v>
          </cell>
          <cell r="L252">
            <v>0</v>
          </cell>
          <cell r="M252">
            <v>0</v>
          </cell>
        </row>
        <row r="253">
          <cell r="A253" t="str">
            <v>Lighting fixtures TYPE-E(ceiling Mounted)</v>
          </cell>
          <cell r="B253" t="str">
            <v>조명기구</v>
          </cell>
          <cell r="C253" t="str">
            <v>TYPE-E(FL 직부)</v>
          </cell>
          <cell r="D253" t="str">
            <v>Lighting fixtures</v>
          </cell>
          <cell r="E253" t="str">
            <v>TYPE-E(ceiling Mounted)</v>
          </cell>
          <cell r="F253" t="str">
            <v>EA</v>
          </cell>
          <cell r="G253">
            <v>51.06</v>
          </cell>
          <cell r="H253">
            <v>57000</v>
          </cell>
          <cell r="I253">
            <v>57000</v>
          </cell>
          <cell r="J253">
            <v>0</v>
          </cell>
          <cell r="K253">
            <v>0</v>
          </cell>
          <cell r="L253">
            <v>0</v>
          </cell>
          <cell r="M253">
            <v>0</v>
          </cell>
        </row>
        <row r="254">
          <cell r="A254" t="str">
            <v>Lighting fixtures TYPE-F(ceiling Mounted)</v>
          </cell>
          <cell r="B254" t="str">
            <v>조명기구</v>
          </cell>
          <cell r="C254" t="str">
            <v>TYPE-F(EL 직부)</v>
          </cell>
          <cell r="D254" t="str">
            <v>Lighting fixtures</v>
          </cell>
          <cell r="E254" t="str">
            <v>TYPE-F(ceiling Mounted)</v>
          </cell>
          <cell r="F254" t="str">
            <v>EA</v>
          </cell>
          <cell r="G254">
            <v>31.35</v>
          </cell>
          <cell r="H254">
            <v>35000</v>
          </cell>
          <cell r="I254">
            <v>35000</v>
          </cell>
          <cell r="J254">
            <v>0</v>
          </cell>
          <cell r="K254">
            <v>0</v>
          </cell>
          <cell r="L254">
            <v>0</v>
          </cell>
          <cell r="M254">
            <v>0</v>
          </cell>
        </row>
        <row r="255">
          <cell r="A255" t="str">
            <v>Pull box 150x150x150</v>
          </cell>
          <cell r="B255">
            <v>0</v>
          </cell>
          <cell r="C255">
            <v>0</v>
          </cell>
          <cell r="D255" t="str">
            <v>Pull box</v>
          </cell>
          <cell r="E255" t="str">
            <v>150x150x150</v>
          </cell>
          <cell r="F255" t="str">
            <v>EA</v>
          </cell>
          <cell r="G255">
            <v>3.03</v>
          </cell>
          <cell r="H255">
            <v>3380</v>
          </cell>
          <cell r="I255">
            <v>3380</v>
          </cell>
          <cell r="J255">
            <v>0</v>
          </cell>
          <cell r="K255">
            <v>0</v>
          </cell>
          <cell r="L255">
            <v>0</v>
          </cell>
          <cell r="M255">
            <v>0</v>
          </cell>
        </row>
        <row r="256">
          <cell r="A256" t="str">
            <v>Pull box 200x200x150</v>
          </cell>
          <cell r="B256" t="str">
            <v>풀복스</v>
          </cell>
          <cell r="C256" t="str">
            <v>200x200x150-STS 1.5t</v>
          </cell>
          <cell r="D256" t="str">
            <v>Pull box</v>
          </cell>
          <cell r="E256" t="str">
            <v>200x200x150</v>
          </cell>
          <cell r="F256" t="str">
            <v>EA</v>
          </cell>
          <cell r="G256">
            <v>4.43</v>
          </cell>
          <cell r="H256">
            <v>4950</v>
          </cell>
          <cell r="I256">
            <v>4950</v>
          </cell>
          <cell r="J256">
            <v>0</v>
          </cell>
          <cell r="K256">
            <v>0</v>
          </cell>
          <cell r="L256">
            <v>0</v>
          </cell>
          <cell r="M256">
            <v>0</v>
          </cell>
        </row>
        <row r="257">
          <cell r="A257" t="str">
            <v>Pull box 250x250x150</v>
          </cell>
          <cell r="B257" t="str">
            <v>풀복스</v>
          </cell>
          <cell r="C257" t="str">
            <v>250x250x150-STS 1.5t</v>
          </cell>
          <cell r="D257" t="str">
            <v>Pull box</v>
          </cell>
          <cell r="E257" t="str">
            <v>250x250x150</v>
          </cell>
          <cell r="F257" t="str">
            <v>EA</v>
          </cell>
          <cell r="G257">
            <v>6.25</v>
          </cell>
          <cell r="H257">
            <v>6980</v>
          </cell>
          <cell r="I257">
            <v>6980</v>
          </cell>
          <cell r="J257">
            <v>0</v>
          </cell>
          <cell r="K257">
            <v>0</v>
          </cell>
          <cell r="L257">
            <v>0</v>
          </cell>
          <cell r="M257">
            <v>0</v>
          </cell>
        </row>
        <row r="258">
          <cell r="A258" t="str">
            <v>Pull box 400x400x200</v>
          </cell>
          <cell r="B258">
            <v>0</v>
          </cell>
          <cell r="C258">
            <v>0</v>
          </cell>
          <cell r="D258" t="str">
            <v>Pull box</v>
          </cell>
          <cell r="E258" t="str">
            <v>400x400x200</v>
          </cell>
          <cell r="F258" t="str">
            <v>EA</v>
          </cell>
          <cell r="G258">
            <v>14.11</v>
          </cell>
          <cell r="H258">
            <v>15750</v>
          </cell>
          <cell r="I258">
            <v>15750</v>
          </cell>
          <cell r="J258">
            <v>0</v>
          </cell>
          <cell r="K258">
            <v>0</v>
          </cell>
          <cell r="L258">
            <v>0</v>
          </cell>
          <cell r="M258">
            <v>0</v>
          </cell>
        </row>
        <row r="259">
          <cell r="A259" t="str">
            <v>Pull box 400x400x300</v>
          </cell>
          <cell r="B259">
            <v>0</v>
          </cell>
          <cell r="C259">
            <v>0</v>
          </cell>
          <cell r="D259" t="str">
            <v>Pull box</v>
          </cell>
          <cell r="E259" t="str">
            <v>400x400x300</v>
          </cell>
          <cell r="F259" t="str">
            <v>EA</v>
          </cell>
          <cell r="G259">
            <v>17.64</v>
          </cell>
          <cell r="H259">
            <v>19690</v>
          </cell>
          <cell r="I259">
            <v>19690</v>
          </cell>
          <cell r="J259">
            <v>0</v>
          </cell>
          <cell r="K259">
            <v>0</v>
          </cell>
          <cell r="L259">
            <v>0</v>
          </cell>
          <cell r="M259">
            <v>0</v>
          </cell>
        </row>
        <row r="260">
          <cell r="A260" t="str">
            <v>Exit lighting tunnel distance display(LED)</v>
          </cell>
          <cell r="B260" t="str">
            <v>피난구유도표시등(갱문형)</v>
          </cell>
          <cell r="C260" t="str">
            <v>LED</v>
          </cell>
          <cell r="D260" t="str">
            <v>Exit lighting</v>
          </cell>
          <cell r="E260" t="str">
            <v>tunnel distance display(LED)</v>
          </cell>
          <cell r="F260" t="str">
            <v>EA</v>
          </cell>
          <cell r="G260">
            <v>1298.8399999999999</v>
          </cell>
          <cell r="H260">
            <v>1450000</v>
          </cell>
          <cell r="I260">
            <v>0</v>
          </cell>
          <cell r="J260">
            <v>1450000</v>
          </cell>
          <cell r="K260">
            <v>0</v>
          </cell>
          <cell r="L260">
            <v>0</v>
          </cell>
          <cell r="M260">
            <v>0</v>
          </cell>
        </row>
        <row r="261">
          <cell r="A261" t="str">
            <v>Exit lighting door type(LED)</v>
          </cell>
          <cell r="B261" t="str">
            <v>피난구유도표시등(벽부형)</v>
          </cell>
          <cell r="C261" t="str">
            <v>LED</v>
          </cell>
          <cell r="D261" t="str">
            <v>Exit lighting</v>
          </cell>
          <cell r="E261" t="str">
            <v>door type(LED)</v>
          </cell>
          <cell r="F261" t="str">
            <v>EA</v>
          </cell>
          <cell r="G261">
            <v>89.58</v>
          </cell>
          <cell r="H261">
            <v>100000</v>
          </cell>
          <cell r="I261">
            <v>100000</v>
          </cell>
          <cell r="J261">
            <v>0</v>
          </cell>
          <cell r="K261">
            <v>0</v>
          </cell>
          <cell r="L261">
            <v>0</v>
          </cell>
          <cell r="M261">
            <v>0</v>
          </cell>
        </row>
        <row r="262">
          <cell r="A262" t="str">
            <v>Exit lighting tunnel bracket type(LED)</v>
          </cell>
          <cell r="B262" t="str">
            <v>피난구유도표시등(천정형)</v>
          </cell>
          <cell r="C262" t="str">
            <v>LED</v>
          </cell>
          <cell r="D262" t="str">
            <v>Exit lighting</v>
          </cell>
          <cell r="E262" t="str">
            <v>tunnel bracket type(LED)</v>
          </cell>
          <cell r="F262" t="str">
            <v>EA</v>
          </cell>
          <cell r="G262">
            <v>783.78</v>
          </cell>
          <cell r="H262">
            <v>875000</v>
          </cell>
          <cell r="I262">
            <v>0</v>
          </cell>
          <cell r="J262">
            <v>875000</v>
          </cell>
          <cell r="K262">
            <v>0</v>
          </cell>
          <cell r="L262">
            <v>0</v>
          </cell>
          <cell r="M262">
            <v>0</v>
          </cell>
        </row>
        <row r="263">
          <cell r="A263" t="str">
            <v>Exit lighting tunnel ceiling type(LED)</v>
          </cell>
          <cell r="B263" t="str">
            <v>거리유도표시등</v>
          </cell>
          <cell r="C263" t="str">
            <v>LED</v>
          </cell>
          <cell r="D263" t="str">
            <v>Exit lighting</v>
          </cell>
          <cell r="E263" t="str">
            <v>tunnel ceiling type(LED)</v>
          </cell>
          <cell r="F263" t="str">
            <v>EA</v>
          </cell>
          <cell r="G263">
            <v>1209.27</v>
          </cell>
          <cell r="H263">
            <v>1350000</v>
          </cell>
          <cell r="I263">
            <v>0</v>
          </cell>
          <cell r="J263">
            <v>1350000</v>
          </cell>
          <cell r="K263">
            <v>0</v>
          </cell>
          <cell r="L263">
            <v>0</v>
          </cell>
          <cell r="M263">
            <v>0</v>
          </cell>
        </row>
        <row r="264">
          <cell r="A264">
            <v>0</v>
          </cell>
          <cell r="B264">
            <v>0</v>
          </cell>
          <cell r="C264">
            <v>0</v>
          </cell>
          <cell r="D264">
            <v>0</v>
          </cell>
          <cell r="E264">
            <v>0</v>
          </cell>
          <cell r="F264">
            <v>0</v>
          </cell>
          <cell r="G264">
            <v>0</v>
          </cell>
          <cell r="H264">
            <v>0</v>
          </cell>
          <cell r="I264">
            <v>0</v>
          </cell>
          <cell r="J264">
            <v>0</v>
          </cell>
          <cell r="K264">
            <v>0</v>
          </cell>
          <cell r="L264">
            <v>0</v>
          </cell>
          <cell r="M264">
            <v>0</v>
          </cell>
        </row>
        <row r="265">
          <cell r="A265" t="str">
            <v>Low voltage switchgear for lighting(LV-L11)</v>
          </cell>
          <cell r="B265" t="str">
            <v>수배전반</v>
          </cell>
          <cell r="C265" t="str">
            <v>저압반(LV-L102)</v>
          </cell>
          <cell r="D265" t="str">
            <v>Low voltage switchgear</v>
          </cell>
          <cell r="E265" t="str">
            <v>for lighting(LV-L11)</v>
          </cell>
          <cell r="F265" t="str">
            <v>EA</v>
          </cell>
          <cell r="G265">
            <v>12094.45</v>
          </cell>
          <cell r="H265">
            <v>13502000</v>
          </cell>
          <cell r="I265">
            <v>0</v>
          </cell>
          <cell r="J265">
            <v>0</v>
          </cell>
          <cell r="K265">
            <v>13502000</v>
          </cell>
          <cell r="L265">
            <v>0</v>
          </cell>
          <cell r="M265">
            <v>0</v>
          </cell>
        </row>
        <row r="266">
          <cell r="A266" t="str">
            <v>Low voltage switchgear for lighting(LV-L12)</v>
          </cell>
          <cell r="B266" t="str">
            <v>수배전반</v>
          </cell>
          <cell r="C266" t="str">
            <v>저압반(LV-L103)</v>
          </cell>
          <cell r="D266" t="str">
            <v>Low voltage switchgear</v>
          </cell>
          <cell r="E266" t="str">
            <v>for lighting(LV-L12)</v>
          </cell>
          <cell r="F266" t="str">
            <v>EA</v>
          </cell>
          <cell r="G266">
            <v>16001.72</v>
          </cell>
          <cell r="H266">
            <v>17864000</v>
          </cell>
          <cell r="I266">
            <v>0</v>
          </cell>
          <cell r="J266">
            <v>0</v>
          </cell>
          <cell r="K266">
            <v>17864000</v>
          </cell>
          <cell r="L266">
            <v>0</v>
          </cell>
          <cell r="M266">
            <v>0</v>
          </cell>
        </row>
        <row r="267">
          <cell r="A267" t="str">
            <v>Low voltage switchgear for lighting(LV-L13)</v>
          </cell>
          <cell r="B267" t="str">
            <v>수배전반</v>
          </cell>
          <cell r="C267" t="str">
            <v>저압반(LV-L104)</v>
          </cell>
          <cell r="D267" t="str">
            <v>Low voltage switchgear</v>
          </cell>
          <cell r="E267" t="str">
            <v>for lighting(LV-L13)</v>
          </cell>
          <cell r="F267" t="str">
            <v>EA</v>
          </cell>
          <cell r="G267">
            <v>6233.54</v>
          </cell>
          <cell r="H267">
            <v>6959000</v>
          </cell>
          <cell r="I267">
            <v>0</v>
          </cell>
          <cell r="J267">
            <v>0</v>
          </cell>
          <cell r="K267">
            <v>6959000</v>
          </cell>
          <cell r="L267">
            <v>0</v>
          </cell>
          <cell r="M267">
            <v>0</v>
          </cell>
        </row>
        <row r="268">
          <cell r="A268" t="str">
            <v>Low voltage switchgear for jet fan(LV-P11)</v>
          </cell>
          <cell r="B268" t="str">
            <v>수배전반</v>
          </cell>
          <cell r="C268" t="str">
            <v>저압반(LV-L201)</v>
          </cell>
          <cell r="D268" t="str">
            <v>Low voltage switchgear</v>
          </cell>
          <cell r="E268" t="str">
            <v>for jet fan(LV-P11)</v>
          </cell>
          <cell r="F268" t="str">
            <v>EA</v>
          </cell>
          <cell r="G268">
            <v>14618.68</v>
          </cell>
          <cell r="H268">
            <v>16320000</v>
          </cell>
          <cell r="I268">
            <v>0</v>
          </cell>
          <cell r="J268">
            <v>0</v>
          </cell>
          <cell r="K268">
            <v>16320000</v>
          </cell>
          <cell r="L268">
            <v>0</v>
          </cell>
          <cell r="M268">
            <v>0</v>
          </cell>
        </row>
        <row r="269">
          <cell r="A269" t="str">
            <v>Low voltage switchgear for jet fan(LV-P12)</v>
          </cell>
          <cell r="B269" t="str">
            <v>수배전반</v>
          </cell>
          <cell r="C269" t="str">
            <v>저압반(LV-L202)</v>
          </cell>
          <cell r="D269" t="str">
            <v>Low voltage switchgear</v>
          </cell>
          <cell r="E269" t="str">
            <v>for jet fan(LV-P12)</v>
          </cell>
          <cell r="F269" t="str">
            <v>EA</v>
          </cell>
          <cell r="G269">
            <v>9821.92</v>
          </cell>
          <cell r="H269">
            <v>10965000</v>
          </cell>
          <cell r="I269">
            <v>0</v>
          </cell>
          <cell r="J269">
            <v>0</v>
          </cell>
          <cell r="K269">
            <v>10965000</v>
          </cell>
          <cell r="L269">
            <v>0</v>
          </cell>
          <cell r="M269">
            <v>0</v>
          </cell>
        </row>
        <row r="270">
          <cell r="A270" t="str">
            <v>Low voltage switchgear for jet fan(LV-P13)</v>
          </cell>
          <cell r="B270" t="str">
            <v>수배전반</v>
          </cell>
          <cell r="C270" t="str">
            <v>저압반(LV-L203)</v>
          </cell>
          <cell r="D270" t="str">
            <v>Low voltage switchgear</v>
          </cell>
          <cell r="E270" t="str">
            <v>for jet fan(LV-P13)</v>
          </cell>
          <cell r="F270" t="str">
            <v>EA</v>
          </cell>
          <cell r="G270">
            <v>9821.92</v>
          </cell>
          <cell r="H270">
            <v>10965000</v>
          </cell>
          <cell r="I270">
            <v>0</v>
          </cell>
          <cell r="J270">
            <v>0</v>
          </cell>
          <cell r="K270">
            <v>10965000</v>
          </cell>
          <cell r="L270">
            <v>0</v>
          </cell>
          <cell r="M270">
            <v>0</v>
          </cell>
        </row>
        <row r="271">
          <cell r="A271" t="str">
            <v>Low voltage switchgear for jet fan(LV-P14)</v>
          </cell>
          <cell r="B271" t="str">
            <v>수배전반</v>
          </cell>
          <cell r="C271" t="str">
            <v>저압반(LV-L204)</v>
          </cell>
          <cell r="D271" t="str">
            <v>Low voltage switchgear</v>
          </cell>
          <cell r="E271" t="str">
            <v>for jet fan(LV-P14)</v>
          </cell>
          <cell r="F271" t="str">
            <v>EA</v>
          </cell>
          <cell r="G271">
            <v>9821.92</v>
          </cell>
          <cell r="H271">
            <v>10965000</v>
          </cell>
          <cell r="I271">
            <v>0</v>
          </cell>
          <cell r="J271">
            <v>0</v>
          </cell>
          <cell r="K271">
            <v>10965000</v>
          </cell>
          <cell r="L271">
            <v>0</v>
          </cell>
          <cell r="M271">
            <v>0</v>
          </cell>
        </row>
        <row r="272">
          <cell r="A272" t="str">
            <v>Low voltage switchgear for jet fan(LV-P15)</v>
          </cell>
          <cell r="B272" t="str">
            <v>수배전반</v>
          </cell>
          <cell r="C272" t="str">
            <v>저압반(LV-P101)</v>
          </cell>
          <cell r="D272" t="str">
            <v>Low voltage switchgear</v>
          </cell>
          <cell r="E272" t="str">
            <v>for jet fan(LV-P15)</v>
          </cell>
          <cell r="F272" t="str">
            <v>EA</v>
          </cell>
          <cell r="G272">
            <v>9821.92</v>
          </cell>
          <cell r="H272">
            <v>10965000</v>
          </cell>
          <cell r="I272">
            <v>0</v>
          </cell>
          <cell r="J272">
            <v>0</v>
          </cell>
          <cell r="K272">
            <v>10965000</v>
          </cell>
          <cell r="L272">
            <v>0</v>
          </cell>
          <cell r="M272">
            <v>0</v>
          </cell>
        </row>
        <row r="273">
          <cell r="A273" t="str">
            <v>Low voltage switchgear for jet fan(LV-P16)</v>
          </cell>
          <cell r="B273" t="str">
            <v>수배전반</v>
          </cell>
          <cell r="C273" t="str">
            <v>저압반(LV-P102)</v>
          </cell>
          <cell r="D273" t="str">
            <v>Low voltage switchgear</v>
          </cell>
          <cell r="E273" t="str">
            <v>for jet fan(LV-P16)</v>
          </cell>
          <cell r="F273" t="str">
            <v>EA</v>
          </cell>
          <cell r="G273">
            <v>9821.92</v>
          </cell>
          <cell r="H273">
            <v>10965000</v>
          </cell>
          <cell r="I273">
            <v>0</v>
          </cell>
          <cell r="J273">
            <v>0</v>
          </cell>
          <cell r="K273">
            <v>10965000</v>
          </cell>
          <cell r="L273">
            <v>0</v>
          </cell>
          <cell r="M273">
            <v>0</v>
          </cell>
        </row>
        <row r="274">
          <cell r="A274" t="str">
            <v>Low voltage switchgear for jet fan(LV-P17)</v>
          </cell>
          <cell r="B274" t="str">
            <v>수배전반</v>
          </cell>
          <cell r="C274" t="str">
            <v>저압반(LV-P103)</v>
          </cell>
          <cell r="D274" t="str">
            <v>Low voltage switchgear</v>
          </cell>
          <cell r="E274" t="str">
            <v>for jet fan(LV-P17)</v>
          </cell>
          <cell r="F274" t="str">
            <v>EA</v>
          </cell>
          <cell r="G274">
            <v>7172.29</v>
          </cell>
          <cell r="H274">
            <v>8007000</v>
          </cell>
          <cell r="I274">
            <v>0</v>
          </cell>
          <cell r="J274">
            <v>0</v>
          </cell>
          <cell r="K274">
            <v>8007000</v>
          </cell>
          <cell r="L274">
            <v>0</v>
          </cell>
          <cell r="M274">
            <v>0</v>
          </cell>
        </row>
        <row r="275">
          <cell r="A275" t="str">
            <v>Low voltage switchgear for lighting(LV-L21)</v>
          </cell>
          <cell r="B275" t="str">
            <v>수배전반</v>
          </cell>
          <cell r="C275" t="str">
            <v>저압반(LV-P104)</v>
          </cell>
          <cell r="D275" t="str">
            <v>Low voltage switchgear</v>
          </cell>
          <cell r="E275" t="str">
            <v>for lighting(LV-L21)</v>
          </cell>
          <cell r="F275" t="str">
            <v>EA</v>
          </cell>
          <cell r="G275">
            <v>12094.45</v>
          </cell>
          <cell r="H275">
            <v>13502000</v>
          </cell>
          <cell r="I275">
            <v>0</v>
          </cell>
          <cell r="J275">
            <v>0</v>
          </cell>
          <cell r="K275">
            <v>13502000</v>
          </cell>
          <cell r="L275">
            <v>0</v>
          </cell>
          <cell r="M275">
            <v>0</v>
          </cell>
        </row>
        <row r="276">
          <cell r="A276" t="str">
            <v>Low voltage switchgear for lighting(LV-L22)</v>
          </cell>
          <cell r="B276" t="str">
            <v>수배전반</v>
          </cell>
          <cell r="C276" t="str">
            <v>저압반(LV-P105)</v>
          </cell>
          <cell r="D276" t="str">
            <v>Low voltage switchgear</v>
          </cell>
          <cell r="E276" t="str">
            <v>for lighting(LV-L22)</v>
          </cell>
          <cell r="F276" t="str">
            <v>EA</v>
          </cell>
          <cell r="G276">
            <v>16001.72</v>
          </cell>
          <cell r="H276">
            <v>17864000</v>
          </cell>
          <cell r="I276">
            <v>0</v>
          </cell>
          <cell r="J276">
            <v>0</v>
          </cell>
          <cell r="K276">
            <v>17864000</v>
          </cell>
          <cell r="L276">
            <v>0</v>
          </cell>
          <cell r="M276">
            <v>0</v>
          </cell>
        </row>
        <row r="277">
          <cell r="A277" t="str">
            <v>Low voltage switchgear for lighting(LV-L23)</v>
          </cell>
          <cell r="B277" t="str">
            <v>수배전반</v>
          </cell>
          <cell r="C277" t="str">
            <v>저압반(LV-P106)</v>
          </cell>
          <cell r="D277" t="str">
            <v>Low voltage switchgear</v>
          </cell>
          <cell r="E277" t="str">
            <v>for lighting(LV-L23)</v>
          </cell>
          <cell r="F277" t="str">
            <v>EA</v>
          </cell>
          <cell r="G277">
            <v>6233.54</v>
          </cell>
          <cell r="H277">
            <v>6959000</v>
          </cell>
          <cell r="I277">
            <v>0</v>
          </cell>
          <cell r="J277">
            <v>0</v>
          </cell>
          <cell r="K277">
            <v>6959000</v>
          </cell>
          <cell r="L277">
            <v>0</v>
          </cell>
          <cell r="M277">
            <v>0</v>
          </cell>
        </row>
        <row r="278">
          <cell r="A278" t="str">
            <v>Low voltage switchgear for jet fan(LV-P21)</v>
          </cell>
          <cell r="B278" t="str">
            <v>수배전반</v>
          </cell>
          <cell r="C278" t="str">
            <v>저압반(LV-P107)</v>
          </cell>
          <cell r="D278" t="str">
            <v>Low voltage switchgear</v>
          </cell>
          <cell r="E278" t="str">
            <v>for jet fan(LV-P21)</v>
          </cell>
          <cell r="F278" t="str">
            <v>EA</v>
          </cell>
          <cell r="G278">
            <v>14618.68</v>
          </cell>
          <cell r="H278">
            <v>16320000</v>
          </cell>
          <cell r="I278">
            <v>0</v>
          </cell>
          <cell r="J278">
            <v>0</v>
          </cell>
          <cell r="K278">
            <v>16320000</v>
          </cell>
          <cell r="L278">
            <v>0</v>
          </cell>
          <cell r="M278">
            <v>0</v>
          </cell>
        </row>
        <row r="279">
          <cell r="A279" t="str">
            <v>Low voltage switchgear for jet fan(LV-P22)</v>
          </cell>
          <cell r="B279" t="str">
            <v>수배전반</v>
          </cell>
          <cell r="C279" t="str">
            <v>저압반(LV-P108)</v>
          </cell>
          <cell r="D279" t="str">
            <v>Low voltage switchgear</v>
          </cell>
          <cell r="E279" t="str">
            <v>for jet fan(LV-P22)</v>
          </cell>
          <cell r="F279" t="str">
            <v>EA</v>
          </cell>
          <cell r="G279">
            <v>9821.92</v>
          </cell>
          <cell r="H279">
            <v>10965000</v>
          </cell>
          <cell r="I279">
            <v>0</v>
          </cell>
          <cell r="J279">
            <v>0</v>
          </cell>
          <cell r="K279">
            <v>10965000</v>
          </cell>
          <cell r="L279">
            <v>0</v>
          </cell>
          <cell r="M279">
            <v>0</v>
          </cell>
        </row>
        <row r="280">
          <cell r="A280" t="str">
            <v>Low voltage switchgear for jet fan(LV-P23)</v>
          </cell>
          <cell r="B280" t="str">
            <v>수배전반</v>
          </cell>
          <cell r="C280" t="str">
            <v>저압반(LV-P109)</v>
          </cell>
          <cell r="D280" t="str">
            <v>Low voltage switchgear</v>
          </cell>
          <cell r="E280" t="str">
            <v>for jet fan(LV-P23)</v>
          </cell>
          <cell r="F280" t="str">
            <v>EA</v>
          </cell>
          <cell r="G280">
            <v>9821.92</v>
          </cell>
          <cell r="H280">
            <v>10965000</v>
          </cell>
          <cell r="I280">
            <v>0</v>
          </cell>
          <cell r="J280">
            <v>0</v>
          </cell>
          <cell r="K280">
            <v>10965000</v>
          </cell>
          <cell r="L280">
            <v>0</v>
          </cell>
          <cell r="M280">
            <v>0</v>
          </cell>
        </row>
        <row r="281">
          <cell r="A281" t="str">
            <v>Low voltage switchgear for jet fan(LV-P24)</v>
          </cell>
          <cell r="B281" t="str">
            <v>수배전반</v>
          </cell>
          <cell r="C281" t="str">
            <v>저압반(LV-P110)</v>
          </cell>
          <cell r="D281" t="str">
            <v>Low voltage switchgear</v>
          </cell>
          <cell r="E281" t="str">
            <v>for jet fan(LV-P24)</v>
          </cell>
          <cell r="F281" t="str">
            <v>EA</v>
          </cell>
          <cell r="G281">
            <v>9821.92</v>
          </cell>
          <cell r="H281">
            <v>10965000</v>
          </cell>
          <cell r="I281">
            <v>0</v>
          </cell>
          <cell r="J281">
            <v>0</v>
          </cell>
          <cell r="K281">
            <v>10965000</v>
          </cell>
          <cell r="L281">
            <v>0</v>
          </cell>
          <cell r="M281">
            <v>0</v>
          </cell>
        </row>
        <row r="282">
          <cell r="A282" t="str">
            <v>Low voltage switchgear for jet fan(LV-P25)</v>
          </cell>
          <cell r="B282" t="str">
            <v>수배전반</v>
          </cell>
          <cell r="C282" t="str">
            <v>저압반(LV-P111)</v>
          </cell>
          <cell r="D282" t="str">
            <v>Low voltage switchgear</v>
          </cell>
          <cell r="E282" t="str">
            <v>for jet fan(LV-P25)</v>
          </cell>
          <cell r="F282" t="str">
            <v>EA</v>
          </cell>
          <cell r="G282">
            <v>9821.92</v>
          </cell>
          <cell r="H282">
            <v>10965000</v>
          </cell>
          <cell r="I282">
            <v>0</v>
          </cell>
          <cell r="J282">
            <v>0</v>
          </cell>
          <cell r="K282">
            <v>10965000</v>
          </cell>
          <cell r="L282">
            <v>0</v>
          </cell>
          <cell r="M282">
            <v>0</v>
          </cell>
        </row>
        <row r="283">
          <cell r="A283" t="str">
            <v>Low voltage switchgear for jet fan(LV-P26)</v>
          </cell>
          <cell r="B283" t="str">
            <v>수배전반</v>
          </cell>
          <cell r="C283" t="str">
            <v>저압반(LV-P112)</v>
          </cell>
          <cell r="D283" t="str">
            <v>Low voltage switchgear</v>
          </cell>
          <cell r="E283" t="str">
            <v>for jet fan(LV-P26)</v>
          </cell>
          <cell r="F283" t="str">
            <v>EA</v>
          </cell>
          <cell r="G283">
            <v>9821.92</v>
          </cell>
          <cell r="H283">
            <v>10965000</v>
          </cell>
          <cell r="I283">
            <v>0</v>
          </cell>
          <cell r="J283">
            <v>0</v>
          </cell>
          <cell r="K283">
            <v>10965000</v>
          </cell>
          <cell r="L283">
            <v>0</v>
          </cell>
          <cell r="M283">
            <v>0</v>
          </cell>
        </row>
        <row r="284">
          <cell r="A284" t="str">
            <v>Uninterruptible power supply UPS-11</v>
          </cell>
          <cell r="B284" t="str">
            <v>매리터널 무정전전원장치</v>
          </cell>
          <cell r="C284" t="str">
            <v>UPS-1</v>
          </cell>
          <cell r="D284" t="str">
            <v>Uninterruptible power supply</v>
          </cell>
          <cell r="E284" t="str">
            <v>UPS-11</v>
          </cell>
          <cell r="F284" t="str">
            <v>EA</v>
          </cell>
          <cell r="G284">
            <v>92823.23</v>
          </cell>
          <cell r="H284">
            <v>103626000</v>
          </cell>
          <cell r="I284">
            <v>0</v>
          </cell>
          <cell r="J284">
            <v>0</v>
          </cell>
          <cell r="K284">
            <v>103626000</v>
          </cell>
          <cell r="L284">
            <v>0</v>
          </cell>
          <cell r="M284">
            <v>0</v>
          </cell>
        </row>
        <row r="285">
          <cell r="A285" t="str">
            <v>Uninterruptible power supply UPS-12</v>
          </cell>
          <cell r="B285" t="str">
            <v>매리터널 무정전전원장치 축전지</v>
          </cell>
          <cell r="C285" t="str">
            <v>BAT-1</v>
          </cell>
          <cell r="D285" t="str">
            <v>Uninterruptible power supply</v>
          </cell>
          <cell r="E285" t="str">
            <v>UPS-12</v>
          </cell>
          <cell r="F285" t="str">
            <v>EA</v>
          </cell>
          <cell r="G285">
            <v>5662.95</v>
          </cell>
          <cell r="H285">
            <v>6322000</v>
          </cell>
          <cell r="I285">
            <v>0</v>
          </cell>
          <cell r="J285">
            <v>0</v>
          </cell>
          <cell r="K285">
            <v>6322000</v>
          </cell>
          <cell r="L285">
            <v>0</v>
          </cell>
          <cell r="M285">
            <v>0</v>
          </cell>
        </row>
        <row r="286">
          <cell r="A286" t="str">
            <v>Rectifier W/battery(R-11)</v>
          </cell>
          <cell r="B286" t="str">
            <v>수배전반</v>
          </cell>
          <cell r="C286" t="str">
            <v>정류기반(R-101)</v>
          </cell>
          <cell r="D286" t="str">
            <v>Rectifier</v>
          </cell>
          <cell r="E286" t="str">
            <v>W/battery(R-11)</v>
          </cell>
          <cell r="F286" t="str">
            <v>EA</v>
          </cell>
          <cell r="G286">
            <v>7253.8</v>
          </cell>
          <cell r="H286">
            <v>8098000</v>
          </cell>
          <cell r="I286">
            <v>0</v>
          </cell>
          <cell r="J286">
            <v>0</v>
          </cell>
          <cell r="K286">
            <v>8098000</v>
          </cell>
          <cell r="L286">
            <v>0</v>
          </cell>
          <cell r="M286">
            <v>0</v>
          </cell>
        </row>
        <row r="287">
          <cell r="A287" t="str">
            <v>Uninterruptible power supply UPS-21</v>
          </cell>
          <cell r="B287" t="str">
            <v>매리터널 무정전전원장치</v>
          </cell>
          <cell r="C287" t="str">
            <v>UPS-1</v>
          </cell>
          <cell r="D287" t="str">
            <v>Uninterruptible power supply</v>
          </cell>
          <cell r="E287" t="str">
            <v>UPS-21</v>
          </cell>
          <cell r="F287" t="str">
            <v>EA</v>
          </cell>
          <cell r="G287">
            <v>92823.23</v>
          </cell>
          <cell r="H287">
            <v>103626000</v>
          </cell>
          <cell r="I287">
            <v>0</v>
          </cell>
          <cell r="J287">
            <v>0</v>
          </cell>
          <cell r="K287">
            <v>103626000</v>
          </cell>
          <cell r="L287">
            <v>0</v>
          </cell>
          <cell r="M287">
            <v>0</v>
          </cell>
        </row>
        <row r="288">
          <cell r="A288" t="str">
            <v>Uninterruptible power supply UPS-22</v>
          </cell>
          <cell r="B288" t="str">
            <v>매리터널 무정전전원장치 축전지</v>
          </cell>
          <cell r="C288" t="str">
            <v>BAT-1</v>
          </cell>
          <cell r="D288" t="str">
            <v>Uninterruptible power supply</v>
          </cell>
          <cell r="E288" t="str">
            <v>UPS-22</v>
          </cell>
          <cell r="F288" t="str">
            <v>EA</v>
          </cell>
          <cell r="G288">
            <v>5662.95</v>
          </cell>
          <cell r="H288">
            <v>6322000</v>
          </cell>
          <cell r="I288">
            <v>0</v>
          </cell>
          <cell r="J288">
            <v>0</v>
          </cell>
          <cell r="K288">
            <v>6322000</v>
          </cell>
          <cell r="L288">
            <v>0</v>
          </cell>
          <cell r="M288">
            <v>0</v>
          </cell>
        </row>
        <row r="289">
          <cell r="A289" t="str">
            <v>Rectifier W/battery(R-21)</v>
          </cell>
          <cell r="B289" t="str">
            <v>수배전반</v>
          </cell>
          <cell r="C289" t="str">
            <v>정류기반(R-101)</v>
          </cell>
          <cell r="D289" t="str">
            <v>Rectifier</v>
          </cell>
          <cell r="E289" t="str">
            <v>W/battery(R-21)</v>
          </cell>
          <cell r="F289" t="str">
            <v>EA</v>
          </cell>
          <cell r="G289">
            <v>7253.8</v>
          </cell>
          <cell r="H289">
            <v>8098000</v>
          </cell>
          <cell r="I289">
            <v>0</v>
          </cell>
          <cell r="J289">
            <v>0</v>
          </cell>
          <cell r="K289">
            <v>8098000</v>
          </cell>
          <cell r="L289">
            <v>0</v>
          </cell>
          <cell r="M289">
            <v>0</v>
          </cell>
        </row>
        <row r="290">
          <cell r="A290" t="str">
            <v>Spare part Electrical RM.(tunnel control building)</v>
          </cell>
          <cell r="B290" t="str">
            <v>매리터널 수배전반 예비품비</v>
          </cell>
          <cell r="C290">
            <v>0</v>
          </cell>
          <cell r="D290" t="str">
            <v>Spare part</v>
          </cell>
          <cell r="E290" t="str">
            <v>Electrical RM.(tunnel control building)</v>
          </cell>
          <cell r="F290" t="str">
            <v>EA</v>
          </cell>
          <cell r="G290">
            <v>2687.26</v>
          </cell>
          <cell r="H290">
            <v>3000000</v>
          </cell>
          <cell r="I290">
            <v>0</v>
          </cell>
          <cell r="J290">
            <v>0</v>
          </cell>
          <cell r="K290">
            <v>3000000</v>
          </cell>
          <cell r="L290">
            <v>0</v>
          </cell>
          <cell r="M290">
            <v>0</v>
          </cell>
        </row>
        <row r="291">
          <cell r="A291" t="str">
            <v>Spare part Electrical RM.(substation)</v>
          </cell>
          <cell r="B291" t="str">
            <v>매리터널 수배전반 예비품비</v>
          </cell>
          <cell r="C291">
            <v>0</v>
          </cell>
          <cell r="D291" t="str">
            <v>Spare part</v>
          </cell>
          <cell r="E291" t="str">
            <v>Electrical RM.(substation)</v>
          </cell>
          <cell r="F291" t="str">
            <v>EA</v>
          </cell>
          <cell r="G291">
            <v>2687.26</v>
          </cell>
          <cell r="H291">
            <v>3000000</v>
          </cell>
          <cell r="I291">
            <v>0</v>
          </cell>
          <cell r="J291">
            <v>0</v>
          </cell>
          <cell r="K291">
            <v>3000000</v>
          </cell>
          <cell r="L291">
            <v>0</v>
          </cell>
          <cell r="M291">
            <v>0</v>
          </cell>
        </row>
        <row r="292">
          <cell r="A292" t="str">
            <v>Supervisor costs tunnel control building switchgear</v>
          </cell>
          <cell r="B292">
            <v>0</v>
          </cell>
          <cell r="C292">
            <v>0</v>
          </cell>
          <cell r="D292" t="str">
            <v>Supervisor costs</v>
          </cell>
          <cell r="E292" t="str">
            <v>tunnel control building switchgear</v>
          </cell>
          <cell r="F292" t="str">
            <v>lot</v>
          </cell>
          <cell r="G292">
            <v>22955.89</v>
          </cell>
          <cell r="H292">
            <v>25627500</v>
          </cell>
          <cell r="I292">
            <v>0</v>
          </cell>
          <cell r="J292">
            <v>0</v>
          </cell>
          <cell r="K292">
            <v>25627500</v>
          </cell>
          <cell r="L292">
            <v>0</v>
          </cell>
          <cell r="M292">
            <v>0</v>
          </cell>
        </row>
        <row r="293">
          <cell r="A293" t="str">
            <v>Supervisor costs substation switchgear</v>
          </cell>
          <cell r="B293">
            <v>0</v>
          </cell>
          <cell r="C293">
            <v>0</v>
          </cell>
          <cell r="D293" t="str">
            <v>Supervisor costs</v>
          </cell>
          <cell r="E293" t="str">
            <v>substation switchgear</v>
          </cell>
          <cell r="F293" t="str">
            <v>lot</v>
          </cell>
          <cell r="G293">
            <v>22955.89</v>
          </cell>
          <cell r="H293">
            <v>25627500</v>
          </cell>
          <cell r="I293">
            <v>0</v>
          </cell>
          <cell r="J293">
            <v>0</v>
          </cell>
          <cell r="K293">
            <v>25627500</v>
          </cell>
          <cell r="L293">
            <v>0</v>
          </cell>
          <cell r="M293">
            <v>0</v>
          </cell>
        </row>
        <row r="294">
          <cell r="A294" t="str">
            <v>Supervisor costs switchgear(Temporary)</v>
          </cell>
          <cell r="B294">
            <v>0</v>
          </cell>
          <cell r="C294">
            <v>0</v>
          </cell>
          <cell r="D294" t="str">
            <v>Supervisor costs</v>
          </cell>
          <cell r="E294" t="str">
            <v>switchgear(Temporary)</v>
          </cell>
          <cell r="F294" t="str">
            <v>lot</v>
          </cell>
          <cell r="G294">
            <v>15303.93</v>
          </cell>
          <cell r="H294">
            <v>17085000</v>
          </cell>
          <cell r="I294">
            <v>0</v>
          </cell>
          <cell r="J294">
            <v>0</v>
          </cell>
          <cell r="K294">
            <v>17085000</v>
          </cell>
          <cell r="L294">
            <v>0</v>
          </cell>
          <cell r="M294">
            <v>0</v>
          </cell>
        </row>
        <row r="295">
          <cell r="A295" t="str">
            <v>Local control box for jet fan 30kW x 1</v>
          </cell>
          <cell r="B295" t="str">
            <v>현장조작개폐기함</v>
          </cell>
          <cell r="C295" t="str">
            <v>30kW 1대용</v>
          </cell>
          <cell r="D295" t="str">
            <v>Local control box for jet fan</v>
          </cell>
          <cell r="E295" t="str">
            <v>30kW x 1</v>
          </cell>
          <cell r="F295" t="str">
            <v>EA</v>
          </cell>
          <cell r="G295">
            <v>356.51</v>
          </cell>
          <cell r="H295">
            <v>398000</v>
          </cell>
          <cell r="I295">
            <v>0</v>
          </cell>
          <cell r="J295">
            <v>0</v>
          </cell>
          <cell r="K295">
            <v>398000</v>
          </cell>
          <cell r="L295">
            <v>0</v>
          </cell>
          <cell r="M295">
            <v>0</v>
          </cell>
        </row>
        <row r="296">
          <cell r="A296" t="str">
            <v>Local control box for jet fan 30kW x 2</v>
          </cell>
          <cell r="B296" t="str">
            <v>현장조작개폐기함</v>
          </cell>
          <cell r="C296" t="str">
            <v>30kW 2대용</v>
          </cell>
          <cell r="D296" t="str">
            <v>Local control box for jet fan</v>
          </cell>
          <cell r="E296" t="str">
            <v>30kW x 2</v>
          </cell>
          <cell r="F296" t="str">
            <v>EA</v>
          </cell>
          <cell r="G296">
            <v>356.51</v>
          </cell>
          <cell r="H296">
            <v>398000</v>
          </cell>
          <cell r="I296">
            <v>0</v>
          </cell>
          <cell r="J296">
            <v>0</v>
          </cell>
          <cell r="K296">
            <v>398000</v>
          </cell>
          <cell r="L296">
            <v>0</v>
          </cell>
          <cell r="M296">
            <v>0</v>
          </cell>
        </row>
        <row r="297">
          <cell r="A297" t="str">
            <v>Motor control panel MCC-F</v>
          </cell>
          <cell r="B297" t="str">
            <v>MCC-F</v>
          </cell>
          <cell r="C297" t="str">
            <v>오봉터널 관리사무소</v>
          </cell>
          <cell r="D297" t="str">
            <v>Motor control panel</v>
          </cell>
          <cell r="E297" t="str">
            <v>MCC-F</v>
          </cell>
          <cell r="F297" t="str">
            <v>EA</v>
          </cell>
          <cell r="G297">
            <v>3949.37</v>
          </cell>
          <cell r="H297">
            <v>4409000</v>
          </cell>
          <cell r="I297">
            <v>0</v>
          </cell>
          <cell r="J297">
            <v>0</v>
          </cell>
          <cell r="K297">
            <v>4409000</v>
          </cell>
          <cell r="L297">
            <v>0</v>
          </cell>
          <cell r="M297">
            <v>0</v>
          </cell>
        </row>
        <row r="298">
          <cell r="A298" t="str">
            <v>Motor control panel MCC-N</v>
          </cell>
          <cell r="B298" t="str">
            <v>MCC-N</v>
          </cell>
          <cell r="C298" t="str">
            <v>오봉터널 관리사무소</v>
          </cell>
          <cell r="D298" t="str">
            <v>Motor control panel</v>
          </cell>
          <cell r="E298" t="str">
            <v>MCC-N</v>
          </cell>
          <cell r="F298" t="str">
            <v>EA</v>
          </cell>
          <cell r="G298">
            <v>7512.67</v>
          </cell>
          <cell r="H298">
            <v>8387000</v>
          </cell>
          <cell r="I298">
            <v>0</v>
          </cell>
          <cell r="J298">
            <v>0</v>
          </cell>
          <cell r="K298">
            <v>8387000</v>
          </cell>
          <cell r="L298">
            <v>0</v>
          </cell>
          <cell r="M298">
            <v>0</v>
          </cell>
        </row>
        <row r="299">
          <cell r="A299" t="str">
            <v>Power panel P-1(tunnel control building)</v>
          </cell>
          <cell r="B299" t="str">
            <v>P-1</v>
          </cell>
          <cell r="C299" t="str">
            <v>오봉터널 관리사무소</v>
          </cell>
          <cell r="D299" t="str">
            <v>Power panel</v>
          </cell>
          <cell r="E299" t="str">
            <v>P-1(tunnel control building)</v>
          </cell>
          <cell r="F299" t="str">
            <v>EA</v>
          </cell>
          <cell r="G299">
            <v>3932.35</v>
          </cell>
          <cell r="H299">
            <v>4390000</v>
          </cell>
          <cell r="I299">
            <v>0</v>
          </cell>
          <cell r="J299">
            <v>0</v>
          </cell>
          <cell r="K299">
            <v>4390000</v>
          </cell>
          <cell r="L299">
            <v>0</v>
          </cell>
          <cell r="M299">
            <v>0</v>
          </cell>
        </row>
        <row r="300">
          <cell r="A300" t="str">
            <v>Power panel P-2(substation)</v>
          </cell>
          <cell r="B300" t="str">
            <v>P-1</v>
          </cell>
          <cell r="C300" t="str">
            <v>오봉터널 관리사무소</v>
          </cell>
          <cell r="D300" t="str">
            <v>Power panel</v>
          </cell>
          <cell r="E300" t="str">
            <v>P-2(substation)</v>
          </cell>
          <cell r="F300" t="str">
            <v>EA</v>
          </cell>
          <cell r="G300">
            <v>4499.3599999999997</v>
          </cell>
          <cell r="H300">
            <v>5023000</v>
          </cell>
          <cell r="I300">
            <v>0</v>
          </cell>
          <cell r="J300">
            <v>0</v>
          </cell>
          <cell r="K300">
            <v>5023000</v>
          </cell>
          <cell r="L300">
            <v>0</v>
          </cell>
          <cell r="M300">
            <v>0</v>
          </cell>
        </row>
        <row r="301">
          <cell r="A301" t="str">
            <v>Lighting panel L-1</v>
          </cell>
          <cell r="B301" t="str">
            <v>L-1</v>
          </cell>
          <cell r="C301" t="str">
            <v>오봉터널 관리사무소</v>
          </cell>
          <cell r="D301" t="str">
            <v>Lighting panel</v>
          </cell>
          <cell r="E301" t="str">
            <v>L-1</v>
          </cell>
          <cell r="F301" t="str">
            <v>EA</v>
          </cell>
          <cell r="G301">
            <v>356.51</v>
          </cell>
          <cell r="H301">
            <v>398000</v>
          </cell>
          <cell r="I301">
            <v>0</v>
          </cell>
          <cell r="J301">
            <v>0</v>
          </cell>
          <cell r="K301">
            <v>398000</v>
          </cell>
          <cell r="L301">
            <v>0</v>
          </cell>
          <cell r="M301">
            <v>0</v>
          </cell>
        </row>
        <row r="302">
          <cell r="A302" t="str">
            <v>Communication panel L-C</v>
          </cell>
          <cell r="B302" t="str">
            <v>L-C</v>
          </cell>
          <cell r="C302" t="str">
            <v>오봉터널 관리사무소</v>
          </cell>
          <cell r="D302" t="str">
            <v>Communication panel</v>
          </cell>
          <cell r="E302" t="str">
            <v>L-C</v>
          </cell>
          <cell r="F302" t="str">
            <v>EA</v>
          </cell>
          <cell r="G302">
            <v>356.51</v>
          </cell>
          <cell r="H302">
            <v>398000</v>
          </cell>
          <cell r="I302">
            <v>0</v>
          </cell>
          <cell r="J302">
            <v>0</v>
          </cell>
          <cell r="K302">
            <v>398000</v>
          </cell>
          <cell r="L302">
            <v>0</v>
          </cell>
          <cell r="M302">
            <v>0</v>
          </cell>
        </row>
        <row r="303">
          <cell r="A303" t="str">
            <v>Low voltage switchgear for Jumbo Drill</v>
          </cell>
          <cell r="B303" t="str">
            <v>L-C</v>
          </cell>
          <cell r="C303" t="str">
            <v>오봉터널 관리사무소</v>
          </cell>
          <cell r="D303" t="str">
            <v>Low voltage switchgear</v>
          </cell>
          <cell r="E303" t="str">
            <v>for Jumbo Drill</v>
          </cell>
          <cell r="F303" t="str">
            <v>EA</v>
          </cell>
          <cell r="G303">
            <v>10787.55</v>
          </cell>
          <cell r="H303">
            <v>12043000</v>
          </cell>
          <cell r="I303">
            <v>0</v>
          </cell>
          <cell r="J303">
            <v>0</v>
          </cell>
          <cell r="K303">
            <v>12043000</v>
          </cell>
          <cell r="L303">
            <v>0</v>
          </cell>
          <cell r="M303">
            <v>0</v>
          </cell>
        </row>
        <row r="304">
          <cell r="A304" t="str">
            <v>Low voltage switchgear for Temporary lighting, etc.(tunnel start point)</v>
          </cell>
          <cell r="B304" t="str">
            <v>L-C</v>
          </cell>
          <cell r="C304" t="str">
            <v>오봉터널 관리사무소</v>
          </cell>
          <cell r="D304" t="str">
            <v>Low voltage switchgear</v>
          </cell>
          <cell r="E304" t="str">
            <v>for Temporary lighting, etc.(tunnel start point)</v>
          </cell>
          <cell r="F304" t="str">
            <v>EA</v>
          </cell>
          <cell r="G304">
            <v>11773.77</v>
          </cell>
          <cell r="H304">
            <v>13144000</v>
          </cell>
          <cell r="I304">
            <v>0</v>
          </cell>
          <cell r="J304">
            <v>0</v>
          </cell>
          <cell r="K304">
            <v>13144000</v>
          </cell>
          <cell r="L304">
            <v>0</v>
          </cell>
          <cell r="M304">
            <v>0</v>
          </cell>
        </row>
        <row r="305">
          <cell r="A305" t="str">
            <v>Low voltage switchgear for Temporary lighting, etc.(tunnel end point)</v>
          </cell>
          <cell r="B305" t="str">
            <v>L-C</v>
          </cell>
          <cell r="C305" t="str">
            <v>오봉터널 관리사무소</v>
          </cell>
          <cell r="D305" t="str">
            <v>Low voltage switchgear</v>
          </cell>
          <cell r="E305" t="str">
            <v>for Temporary lighting, etc.(tunnel end point)</v>
          </cell>
          <cell r="F305" t="str">
            <v>EA</v>
          </cell>
          <cell r="G305">
            <v>13738.15</v>
          </cell>
          <cell r="H305">
            <v>15337000</v>
          </cell>
          <cell r="I305">
            <v>0</v>
          </cell>
          <cell r="J305">
            <v>0</v>
          </cell>
          <cell r="K305">
            <v>15337000</v>
          </cell>
          <cell r="L305">
            <v>0</v>
          </cell>
          <cell r="M305">
            <v>0</v>
          </cell>
        </row>
        <row r="306">
          <cell r="A306" t="str">
            <v>Generator(for jumbo drill) 3Φ 409kW</v>
          </cell>
          <cell r="B306" t="str">
            <v>비상발전기(옥내형)</v>
          </cell>
          <cell r="C306" t="str">
            <v>3상900kW/1,125kVA</v>
          </cell>
          <cell r="D306" t="str">
            <v>Generator(for jumbo drill)</v>
          </cell>
          <cell r="E306" t="str">
            <v>3Φ 409kW</v>
          </cell>
          <cell r="F306" t="str">
            <v>EA</v>
          </cell>
          <cell r="G306">
            <v>47238.13</v>
          </cell>
          <cell r="H306">
            <v>52735700</v>
          </cell>
          <cell r="I306">
            <v>0</v>
          </cell>
          <cell r="J306">
            <v>0</v>
          </cell>
          <cell r="K306">
            <v>52735700</v>
          </cell>
          <cell r="L306">
            <v>0</v>
          </cell>
          <cell r="M306">
            <v>0</v>
          </cell>
        </row>
        <row r="307">
          <cell r="A307" t="str">
            <v>Generator(for temporary lighting, power, etc.) 3Φ 364kW</v>
          </cell>
          <cell r="B307" t="str">
            <v>비상발전기(옥내형)</v>
          </cell>
          <cell r="C307" t="str">
            <v>3상900kW/1,125kVA</v>
          </cell>
          <cell r="D307" t="str">
            <v>Generator(for temporary lighting, power, etc.)</v>
          </cell>
          <cell r="E307" t="str">
            <v>3Φ 364kW</v>
          </cell>
          <cell r="F307" t="str">
            <v>EA</v>
          </cell>
          <cell r="G307">
            <v>45503.68</v>
          </cell>
          <cell r="H307">
            <v>50799400</v>
          </cell>
          <cell r="I307">
            <v>0</v>
          </cell>
          <cell r="J307">
            <v>0</v>
          </cell>
          <cell r="K307">
            <v>50799400</v>
          </cell>
          <cell r="L307">
            <v>0</v>
          </cell>
          <cell r="M307">
            <v>0</v>
          </cell>
        </row>
        <row r="308">
          <cell r="A308" t="str">
            <v>Generator(for temporary lighting, power, etc.) 3Φ 455kW</v>
          </cell>
          <cell r="B308" t="str">
            <v>비상발전기(옥내형)</v>
          </cell>
          <cell r="C308" t="str">
            <v>3상900kW/1,125kVA</v>
          </cell>
          <cell r="D308" t="str">
            <v>Generator(for temporary lighting, power, etc.)</v>
          </cell>
          <cell r="E308" t="str">
            <v>3Φ 455kW</v>
          </cell>
          <cell r="F308" t="str">
            <v>EA</v>
          </cell>
          <cell r="G308">
            <v>57848.85</v>
          </cell>
          <cell r="H308">
            <v>64581300</v>
          </cell>
          <cell r="I308">
            <v>0</v>
          </cell>
          <cell r="J308">
            <v>0</v>
          </cell>
          <cell r="K308">
            <v>64581300</v>
          </cell>
          <cell r="L308">
            <v>0</v>
          </cell>
          <cell r="M308">
            <v>0</v>
          </cell>
        </row>
        <row r="309">
          <cell r="A309" t="str">
            <v>Generator(for power) 3Φ 500kW/625kVA</v>
          </cell>
          <cell r="B309" t="str">
            <v>비상발전기(옥내형)</v>
          </cell>
          <cell r="C309" t="str">
            <v>3상900kW/1,125kVA</v>
          </cell>
          <cell r="D309" t="str">
            <v>Generator(for power)</v>
          </cell>
          <cell r="E309" t="str">
            <v>3Φ 500kW/625kVA</v>
          </cell>
          <cell r="F309" t="str">
            <v>EA</v>
          </cell>
          <cell r="G309">
            <v>59991.4</v>
          </cell>
          <cell r="H309">
            <v>66973200</v>
          </cell>
          <cell r="I309">
            <v>0</v>
          </cell>
          <cell r="J309">
            <v>0</v>
          </cell>
          <cell r="K309">
            <v>66973200</v>
          </cell>
          <cell r="L309">
            <v>0</v>
          </cell>
          <cell r="M309">
            <v>0</v>
          </cell>
        </row>
        <row r="310">
          <cell r="A310" t="str">
            <v>Generator(for lighting) 3Φ 250kW/313kVA</v>
          </cell>
          <cell r="B310" t="str">
            <v>비상발전기(컨테이너형)</v>
          </cell>
          <cell r="C310" t="str">
            <v>3상900kW/1,125kVA</v>
          </cell>
          <cell r="D310" t="str">
            <v>Generator(for lighting)</v>
          </cell>
          <cell r="E310" t="str">
            <v>3Φ 250kW/313kVA</v>
          </cell>
          <cell r="F310" t="str">
            <v>EA</v>
          </cell>
          <cell r="G310">
            <v>38055.769999999997</v>
          </cell>
          <cell r="H310">
            <v>42484700</v>
          </cell>
          <cell r="I310">
            <v>0</v>
          </cell>
          <cell r="J310">
            <v>0</v>
          </cell>
          <cell r="K310">
            <v>42484700</v>
          </cell>
          <cell r="L310">
            <v>0</v>
          </cell>
          <cell r="M310">
            <v>0</v>
          </cell>
        </row>
        <row r="311">
          <cell r="A311" t="str">
            <v>Installation costs Generator</v>
          </cell>
          <cell r="B311" t="str">
            <v>비상발전기(컨테이너형)</v>
          </cell>
          <cell r="C311" t="str">
            <v>3상900kW/1,125kVA</v>
          </cell>
          <cell r="D311" t="str">
            <v>Installation costs</v>
          </cell>
          <cell r="E311" t="str">
            <v>Generator</v>
          </cell>
          <cell r="F311" t="str">
            <v>lot</v>
          </cell>
          <cell r="G311">
            <v>48207.38</v>
          </cell>
          <cell r="H311">
            <v>53817750</v>
          </cell>
          <cell r="I311">
            <v>0</v>
          </cell>
          <cell r="J311">
            <v>0</v>
          </cell>
          <cell r="K311">
            <v>53817750</v>
          </cell>
          <cell r="L311">
            <v>0</v>
          </cell>
          <cell r="M311">
            <v>0</v>
          </cell>
        </row>
        <row r="312">
          <cell r="A312" t="str">
            <v>Supervisor costs Generator</v>
          </cell>
          <cell r="B312" t="str">
            <v>비상발전기(컨테이너형)</v>
          </cell>
          <cell r="C312" t="str">
            <v>3상900kW/1,125kVA</v>
          </cell>
          <cell r="D312" t="str">
            <v>Supervisor costs</v>
          </cell>
          <cell r="E312" t="str">
            <v>Generator</v>
          </cell>
          <cell r="F312" t="str">
            <v>lot</v>
          </cell>
          <cell r="G312">
            <v>14538.73</v>
          </cell>
          <cell r="H312">
            <v>16230750</v>
          </cell>
          <cell r="I312">
            <v>0</v>
          </cell>
          <cell r="J312">
            <v>0</v>
          </cell>
          <cell r="K312">
            <v>16230750</v>
          </cell>
          <cell r="L312">
            <v>0</v>
          </cell>
          <cell r="M312">
            <v>0</v>
          </cell>
        </row>
        <row r="313">
          <cell r="A313" t="str">
            <v>Supervisor costs Generator(Temporary)</v>
          </cell>
          <cell r="B313" t="str">
            <v>비상발전기(컨테이너형)</v>
          </cell>
          <cell r="C313" t="str">
            <v>3상900kW/1,125kVA</v>
          </cell>
          <cell r="D313" t="str">
            <v>Supervisor costs</v>
          </cell>
          <cell r="E313" t="str">
            <v>Generator(Temporary)</v>
          </cell>
          <cell r="F313" t="str">
            <v>lot</v>
          </cell>
          <cell r="G313">
            <v>14538.73</v>
          </cell>
          <cell r="H313">
            <v>16230750</v>
          </cell>
          <cell r="I313">
            <v>0</v>
          </cell>
          <cell r="J313">
            <v>0</v>
          </cell>
          <cell r="K313">
            <v>16230750</v>
          </cell>
          <cell r="L313">
            <v>0</v>
          </cell>
          <cell r="M313">
            <v>0</v>
          </cell>
        </row>
        <row r="314">
          <cell r="A314" t="str">
            <v>Tunnel fire detection system Linear fire detectors</v>
          </cell>
          <cell r="B314" t="str">
            <v>터널 화재감지기 시스템</v>
          </cell>
          <cell r="C314">
            <v>0</v>
          </cell>
          <cell r="D314" t="str">
            <v>Tunnel fire detection system</v>
          </cell>
          <cell r="E314" t="str">
            <v>Linear fire detectors</v>
          </cell>
          <cell r="F314" t="str">
            <v>lot</v>
          </cell>
          <cell r="G314">
            <v>619854.35</v>
          </cell>
          <cell r="H314">
            <v>691993000</v>
          </cell>
          <cell r="I314">
            <v>0</v>
          </cell>
          <cell r="J314">
            <v>0</v>
          </cell>
          <cell r="K314">
            <v>691993000</v>
          </cell>
          <cell r="L314">
            <v>0</v>
          </cell>
          <cell r="M314">
            <v>0</v>
          </cell>
        </row>
        <row r="315">
          <cell r="A315" t="str">
            <v>Installation costs Tunnel Fire Detection system</v>
          </cell>
          <cell r="B315">
            <v>0</v>
          </cell>
          <cell r="C315">
            <v>0</v>
          </cell>
          <cell r="D315" t="str">
            <v>Installation costs</v>
          </cell>
          <cell r="E315" t="str">
            <v>Tunnel Fire Detection system</v>
          </cell>
          <cell r="F315" t="str">
            <v>lot</v>
          </cell>
          <cell r="G315">
            <v>80757</v>
          </cell>
          <cell r="H315">
            <v>90155499</v>
          </cell>
          <cell r="I315">
            <v>0</v>
          </cell>
          <cell r="J315">
            <v>0</v>
          </cell>
          <cell r="K315">
            <v>90155499</v>
          </cell>
          <cell r="L315">
            <v>0</v>
          </cell>
          <cell r="M315">
            <v>0</v>
          </cell>
        </row>
        <row r="316">
          <cell r="A316" t="str">
            <v>Supervisor costs Tunnel Fire Detection system</v>
          </cell>
          <cell r="B316">
            <v>0</v>
          </cell>
          <cell r="C316">
            <v>0</v>
          </cell>
          <cell r="D316" t="str">
            <v>Supervisor costs</v>
          </cell>
          <cell r="E316" t="str">
            <v>Tunnel Fire Detection system</v>
          </cell>
          <cell r="F316" t="str">
            <v>lot</v>
          </cell>
          <cell r="G316">
            <v>15227.79</v>
          </cell>
          <cell r="H316">
            <v>17000000</v>
          </cell>
          <cell r="I316">
            <v>0</v>
          </cell>
          <cell r="J316">
            <v>0</v>
          </cell>
          <cell r="K316">
            <v>17000000</v>
          </cell>
          <cell r="L316">
            <v>0</v>
          </cell>
          <cell r="M316">
            <v>0</v>
          </cell>
        </row>
        <row r="317">
          <cell r="A317" t="str">
            <v>Automatic power control system metering &amp; control</v>
          </cell>
          <cell r="B317" t="str">
            <v>오봉터널전력자동제어</v>
          </cell>
          <cell r="C317" t="str">
            <v>공사용자재</v>
          </cell>
          <cell r="D317" t="str">
            <v>Automatic power control system</v>
          </cell>
          <cell r="E317" t="str">
            <v>metering &amp; control</v>
          </cell>
          <cell r="F317" t="str">
            <v>lot</v>
          </cell>
          <cell r="G317">
            <v>227866.86</v>
          </cell>
          <cell r="H317">
            <v>254386000</v>
          </cell>
          <cell r="I317">
            <v>0</v>
          </cell>
          <cell r="J317">
            <v>0</v>
          </cell>
          <cell r="K317">
            <v>254386000</v>
          </cell>
          <cell r="L317">
            <v>0</v>
          </cell>
          <cell r="M317">
            <v>0</v>
          </cell>
        </row>
        <row r="318">
          <cell r="A318" t="str">
            <v>Conduit and cable Materials</v>
          </cell>
          <cell r="B318" t="str">
            <v>오봉터널전력자동제어</v>
          </cell>
          <cell r="C318" t="str">
            <v>공사인건비</v>
          </cell>
          <cell r="D318" t="str">
            <v>Conduit and cable</v>
          </cell>
          <cell r="E318" t="str">
            <v>Materials</v>
          </cell>
          <cell r="F318" t="str">
            <v>lot</v>
          </cell>
          <cell r="G318">
            <v>8386.89</v>
          </cell>
          <cell r="H318">
            <v>9362957</v>
          </cell>
          <cell r="I318">
            <v>0</v>
          </cell>
          <cell r="J318">
            <v>0</v>
          </cell>
          <cell r="K318">
            <v>9362957</v>
          </cell>
          <cell r="L318">
            <v>0</v>
          </cell>
          <cell r="M318">
            <v>0</v>
          </cell>
        </row>
        <row r="319">
          <cell r="A319" t="str">
            <v>Installation costs Automatic Power Control System</v>
          </cell>
          <cell r="B319" t="str">
            <v>오봉터널전력자동제어</v>
          </cell>
          <cell r="C319" t="str">
            <v>원격제어장치</v>
          </cell>
          <cell r="D319" t="str">
            <v>Installation costs</v>
          </cell>
          <cell r="E319" t="str">
            <v>Automatic Power Control System</v>
          </cell>
          <cell r="F319" t="str">
            <v>lot</v>
          </cell>
          <cell r="G319">
            <v>21904.91</v>
          </cell>
          <cell r="H319">
            <v>24454206</v>
          </cell>
          <cell r="I319">
            <v>0</v>
          </cell>
          <cell r="J319">
            <v>0</v>
          </cell>
          <cell r="K319">
            <v>24454206</v>
          </cell>
          <cell r="L319">
            <v>0</v>
          </cell>
          <cell r="M319">
            <v>0</v>
          </cell>
        </row>
        <row r="320">
          <cell r="A320" t="str">
            <v>Supervisor costs Automatic Power Control System</v>
          </cell>
          <cell r="B320" t="str">
            <v>오봉터널전력자동제어</v>
          </cell>
          <cell r="C320" t="str">
            <v>중앙관제시스템</v>
          </cell>
          <cell r="D320" t="str">
            <v>Supervisor costs</v>
          </cell>
          <cell r="E320" t="str">
            <v>Automatic Power Control System</v>
          </cell>
          <cell r="F320" t="str">
            <v>lot</v>
          </cell>
          <cell r="G320">
            <v>17915.05</v>
          </cell>
          <cell r="H320">
            <v>20000000</v>
          </cell>
          <cell r="I320">
            <v>0</v>
          </cell>
          <cell r="J320">
            <v>0</v>
          </cell>
          <cell r="K320">
            <v>20000000</v>
          </cell>
          <cell r="L320">
            <v>0</v>
          </cell>
          <cell r="M320">
            <v>0</v>
          </cell>
        </row>
        <row r="321">
          <cell r="A321" t="str">
            <v>Cctv system Tunnel</v>
          </cell>
          <cell r="B321" t="str">
            <v>CCTV카메라 현장설치비</v>
          </cell>
          <cell r="C321" t="str">
            <v>옥외설비</v>
          </cell>
          <cell r="D321" t="str">
            <v>Cctv system</v>
          </cell>
          <cell r="E321" t="str">
            <v>Tunnel</v>
          </cell>
          <cell r="F321" t="str">
            <v>lot</v>
          </cell>
          <cell r="G321">
            <v>217743.89</v>
          </cell>
          <cell r="H321">
            <v>243084920</v>
          </cell>
          <cell r="I321">
            <v>0</v>
          </cell>
          <cell r="J321">
            <v>0</v>
          </cell>
          <cell r="K321">
            <v>243084920</v>
          </cell>
          <cell r="L321">
            <v>0</v>
          </cell>
          <cell r="M321">
            <v>0</v>
          </cell>
        </row>
        <row r="322">
          <cell r="A322" t="str">
            <v>Cctv system Outside of tunnel</v>
          </cell>
          <cell r="B322" t="str">
            <v>CCTV카메라 현장설치비</v>
          </cell>
          <cell r="C322" t="str">
            <v>옥외설비</v>
          </cell>
          <cell r="D322" t="str">
            <v>Cctv system</v>
          </cell>
          <cell r="E322" t="str">
            <v>Outside of tunnel</v>
          </cell>
          <cell r="F322" t="str">
            <v>lot</v>
          </cell>
          <cell r="G322">
            <v>22002.94</v>
          </cell>
          <cell r="H322">
            <v>24563640</v>
          </cell>
          <cell r="I322">
            <v>0</v>
          </cell>
          <cell r="J322">
            <v>0</v>
          </cell>
          <cell r="K322">
            <v>24563640</v>
          </cell>
          <cell r="L322">
            <v>0</v>
          </cell>
          <cell r="M322">
            <v>0</v>
          </cell>
        </row>
        <row r="323">
          <cell r="A323" t="str">
            <v>Cctv system Control room</v>
          </cell>
          <cell r="B323" t="str">
            <v>CCTV카메라 현장설치비</v>
          </cell>
          <cell r="C323" t="str">
            <v>터널내설비</v>
          </cell>
          <cell r="D323" t="str">
            <v>Cctv system</v>
          </cell>
          <cell r="E323" t="str">
            <v>Control room</v>
          </cell>
          <cell r="F323" t="str">
            <v>lot</v>
          </cell>
          <cell r="G323">
            <v>246032.35</v>
          </cell>
          <cell r="H323">
            <v>274665600</v>
          </cell>
          <cell r="I323">
            <v>0</v>
          </cell>
          <cell r="J323">
            <v>0</v>
          </cell>
          <cell r="K323">
            <v>274665600</v>
          </cell>
          <cell r="L323">
            <v>0</v>
          </cell>
          <cell r="M323">
            <v>0</v>
          </cell>
        </row>
        <row r="324">
          <cell r="A324" t="str">
            <v>Installation costs CCTV system</v>
          </cell>
          <cell r="B324" t="str">
            <v>CCTV카메라 현장설치</v>
          </cell>
          <cell r="C324" t="str">
            <v>옥외설비</v>
          </cell>
          <cell r="D324" t="str">
            <v>Installation costs</v>
          </cell>
          <cell r="E324" t="str">
            <v>CCTV system</v>
          </cell>
          <cell r="F324" t="str">
            <v>lot</v>
          </cell>
          <cell r="G324">
            <v>35447.5</v>
          </cell>
          <cell r="H324">
            <v>39572877</v>
          </cell>
          <cell r="I324">
            <v>0</v>
          </cell>
          <cell r="J324">
            <v>0</v>
          </cell>
          <cell r="K324">
            <v>39572877</v>
          </cell>
          <cell r="L324">
            <v>0</v>
          </cell>
          <cell r="M324">
            <v>0</v>
          </cell>
        </row>
        <row r="325">
          <cell r="A325" t="str">
            <v>Supervisor costs CCTV system</v>
          </cell>
          <cell r="B325" t="str">
            <v>CCTV카메라 현장설치</v>
          </cell>
          <cell r="C325" t="str">
            <v>터널내설비</v>
          </cell>
          <cell r="D325" t="str">
            <v>Supervisor costs</v>
          </cell>
          <cell r="E325" t="str">
            <v>CCTV system</v>
          </cell>
          <cell r="F325" t="str">
            <v>lot</v>
          </cell>
          <cell r="G325">
            <v>12522.62</v>
          </cell>
          <cell r="H325">
            <v>13980000</v>
          </cell>
          <cell r="I325">
            <v>0</v>
          </cell>
          <cell r="J325">
            <v>0</v>
          </cell>
          <cell r="K325">
            <v>13980000</v>
          </cell>
          <cell r="L325">
            <v>0</v>
          </cell>
          <cell r="M325">
            <v>0</v>
          </cell>
        </row>
        <row r="326">
          <cell r="A326" t="str">
            <v>Lighting pole steel pipe(H.D.G) 5m</v>
          </cell>
          <cell r="B326" t="str">
            <v>보안등주</v>
          </cell>
          <cell r="C326" t="str">
            <v>5m</v>
          </cell>
          <cell r="D326" t="str">
            <v>Lighting pole</v>
          </cell>
          <cell r="E326" t="str">
            <v>steel pipe(H.D.G) 5m</v>
          </cell>
          <cell r="F326" t="str">
            <v>EA</v>
          </cell>
          <cell r="G326">
            <v>509.68</v>
          </cell>
          <cell r="H326">
            <v>569000</v>
          </cell>
          <cell r="I326">
            <v>569000</v>
          </cell>
          <cell r="J326">
            <v>660000</v>
          </cell>
          <cell r="K326">
            <v>0</v>
          </cell>
          <cell r="L326">
            <v>0</v>
          </cell>
          <cell r="M326">
            <v>0</v>
          </cell>
        </row>
        <row r="327">
          <cell r="A327" t="str">
            <v>Street lighting fixture LED 150W class</v>
          </cell>
          <cell r="B327" t="str">
            <v>가로등기구</v>
          </cell>
          <cell r="C327" t="str">
            <v>LED 150W급</v>
          </cell>
          <cell r="D327" t="str">
            <v>Street lighting fixture</v>
          </cell>
          <cell r="E327" t="str">
            <v>LED 150W class</v>
          </cell>
          <cell r="F327" t="str">
            <v>EA</v>
          </cell>
          <cell r="G327">
            <v>761.39</v>
          </cell>
          <cell r="H327">
            <v>850000</v>
          </cell>
          <cell r="I327">
            <v>990000</v>
          </cell>
          <cell r="J327">
            <v>850000</v>
          </cell>
          <cell r="K327">
            <v>0</v>
          </cell>
          <cell r="L327">
            <v>0</v>
          </cell>
          <cell r="M327">
            <v>0</v>
          </cell>
        </row>
        <row r="328">
          <cell r="A328" t="str">
            <v>Street lighting fixture LED 50W class</v>
          </cell>
          <cell r="B328" t="str">
            <v>가로등기구</v>
          </cell>
          <cell r="C328" t="str">
            <v>LED 80W급</v>
          </cell>
          <cell r="D328" t="str">
            <v>Street lighting fixture</v>
          </cell>
          <cell r="E328" t="str">
            <v>LED 50W class</v>
          </cell>
          <cell r="F328" t="str">
            <v>EA</v>
          </cell>
          <cell r="G328">
            <v>609.11</v>
          </cell>
          <cell r="H328">
            <v>680000</v>
          </cell>
          <cell r="I328">
            <v>792000</v>
          </cell>
          <cell r="J328">
            <v>680000</v>
          </cell>
          <cell r="K328">
            <v>0</v>
          </cell>
          <cell r="L328">
            <v>0</v>
          </cell>
          <cell r="M328">
            <v>0</v>
          </cell>
        </row>
        <row r="329">
          <cell r="A329" t="str">
            <v>Lighting pole steel pipe(H.D.G) 10m-arm 2m</v>
          </cell>
          <cell r="B329" t="str">
            <v>가로등주</v>
          </cell>
          <cell r="C329" t="str">
            <v>10m,2.0m</v>
          </cell>
          <cell r="D329" t="str">
            <v>Lighting pole</v>
          </cell>
          <cell r="E329" t="str">
            <v>steel pipe(H.D.G) 10m-arm 2m</v>
          </cell>
          <cell r="F329" t="str">
            <v>EA</v>
          </cell>
          <cell r="G329">
            <v>479.23</v>
          </cell>
          <cell r="H329">
            <v>535000</v>
          </cell>
          <cell r="I329">
            <v>535000</v>
          </cell>
          <cell r="J329">
            <v>625000</v>
          </cell>
          <cell r="K329">
            <v>0</v>
          </cell>
          <cell r="L329">
            <v>0</v>
          </cell>
          <cell r="M329">
            <v>0</v>
          </cell>
        </row>
        <row r="330">
          <cell r="A330">
            <v>0</v>
          </cell>
          <cell r="B330">
            <v>0</v>
          </cell>
          <cell r="C330">
            <v>0</v>
          </cell>
          <cell r="D330">
            <v>0</v>
          </cell>
          <cell r="E330">
            <v>0</v>
          </cell>
          <cell r="F330">
            <v>0</v>
          </cell>
          <cell r="G330">
            <v>0</v>
          </cell>
          <cell r="H330">
            <v>0</v>
          </cell>
          <cell r="I330">
            <v>0</v>
          </cell>
          <cell r="J330">
            <v>0</v>
          </cell>
          <cell r="K330">
            <v>0</v>
          </cell>
          <cell r="L330">
            <v>0</v>
          </cell>
          <cell r="M330">
            <v>0</v>
          </cell>
        </row>
        <row r="331">
          <cell r="A331" t="str">
            <v>Tunnel lighting fixtures LED 75W class</v>
          </cell>
          <cell r="B331" t="str">
            <v>터널용 등기구</v>
          </cell>
          <cell r="C331" t="str">
            <v>LED 100W급</v>
          </cell>
          <cell r="D331" t="str">
            <v>Tunnel lighting fixtures</v>
          </cell>
          <cell r="E331" t="str">
            <v>LED 75W class</v>
          </cell>
          <cell r="F331" t="str">
            <v>EA</v>
          </cell>
          <cell r="G331">
            <v>609.11</v>
          </cell>
          <cell r="H331">
            <v>680000</v>
          </cell>
          <cell r="I331">
            <v>0</v>
          </cell>
          <cell r="J331">
            <v>0</v>
          </cell>
          <cell r="K331">
            <v>680000</v>
          </cell>
          <cell r="L331">
            <v>0</v>
          </cell>
          <cell r="M331">
            <v>0</v>
          </cell>
        </row>
        <row r="332">
          <cell r="A332" t="str">
            <v>Tunnel lighting fixtures HPS 150W type</v>
          </cell>
          <cell r="B332" t="str">
            <v>터널용 등기구</v>
          </cell>
          <cell r="C332" t="str">
            <v>고압나트륨 150W용</v>
          </cell>
          <cell r="D332" t="str">
            <v>Tunnel lighting fixtures</v>
          </cell>
          <cell r="E332" t="str">
            <v>HPS 150W type</v>
          </cell>
          <cell r="F332" t="str">
            <v>EA</v>
          </cell>
          <cell r="G332">
            <v>219.46</v>
          </cell>
          <cell r="H332">
            <v>245000</v>
          </cell>
          <cell r="I332">
            <v>0</v>
          </cell>
          <cell r="J332">
            <v>0</v>
          </cell>
          <cell r="K332">
            <v>245000</v>
          </cell>
          <cell r="L332">
            <v>0</v>
          </cell>
          <cell r="M332">
            <v>0</v>
          </cell>
        </row>
        <row r="333">
          <cell r="A333" t="str">
            <v>Tunnel lighting fixtures HPS 250W type</v>
          </cell>
          <cell r="B333" t="str">
            <v>터널용 등기구</v>
          </cell>
          <cell r="C333" t="str">
            <v>고압나트륨 250W용</v>
          </cell>
          <cell r="D333" t="str">
            <v>Tunnel lighting fixtures</v>
          </cell>
          <cell r="E333" t="str">
            <v>HPS 250W type</v>
          </cell>
          <cell r="F333" t="str">
            <v>EA</v>
          </cell>
          <cell r="G333">
            <v>219.46</v>
          </cell>
          <cell r="H333">
            <v>245000</v>
          </cell>
          <cell r="I333">
            <v>0</v>
          </cell>
          <cell r="J333">
            <v>0</v>
          </cell>
          <cell r="K333">
            <v>245000</v>
          </cell>
          <cell r="L333">
            <v>0</v>
          </cell>
          <cell r="M333">
            <v>0</v>
          </cell>
        </row>
        <row r="334">
          <cell r="A334" t="str">
            <v>High pressure sodium lamps HPS 150W</v>
          </cell>
          <cell r="B334" t="str">
            <v>고압나트륨램프</v>
          </cell>
          <cell r="C334" t="str">
            <v>NH150W</v>
          </cell>
          <cell r="D334" t="str">
            <v>High pressure sodium lamps</v>
          </cell>
          <cell r="E334" t="str">
            <v>HPS 150W</v>
          </cell>
          <cell r="F334" t="str">
            <v>EA</v>
          </cell>
          <cell r="G334">
            <v>14.51</v>
          </cell>
          <cell r="H334">
            <v>16200</v>
          </cell>
          <cell r="I334">
            <v>16200</v>
          </cell>
          <cell r="J334">
            <v>0</v>
          </cell>
          <cell r="K334">
            <v>18000</v>
          </cell>
          <cell r="L334">
            <v>0</v>
          </cell>
          <cell r="M334">
            <v>0</v>
          </cell>
        </row>
        <row r="335">
          <cell r="A335" t="str">
            <v>High pressure sodium lamps HPS 250W</v>
          </cell>
          <cell r="B335" t="str">
            <v>고압나트륨램프</v>
          </cell>
          <cell r="C335" t="str">
            <v>NH250W</v>
          </cell>
          <cell r="D335" t="str">
            <v>High pressure sodium lamps</v>
          </cell>
          <cell r="E335" t="str">
            <v>HPS 250W</v>
          </cell>
          <cell r="F335" t="str">
            <v>EA</v>
          </cell>
          <cell r="G335">
            <v>15.23</v>
          </cell>
          <cell r="H335">
            <v>17000</v>
          </cell>
          <cell r="I335">
            <v>17000</v>
          </cell>
          <cell r="J335">
            <v>0</v>
          </cell>
          <cell r="K335">
            <v>22000</v>
          </cell>
          <cell r="L335">
            <v>0</v>
          </cell>
          <cell r="M335">
            <v>0</v>
          </cell>
        </row>
        <row r="336">
          <cell r="A336" t="str">
            <v>High pressure sodium ballast HPS 150W</v>
          </cell>
          <cell r="B336" t="str">
            <v>고압나트륨안정기(고효율)</v>
          </cell>
          <cell r="C336" t="str">
            <v>NH150W</v>
          </cell>
          <cell r="D336" t="str">
            <v>High pressure sodium ballast</v>
          </cell>
          <cell r="E336" t="str">
            <v>HPS 150W</v>
          </cell>
          <cell r="F336" t="str">
            <v>EA</v>
          </cell>
          <cell r="G336">
            <v>14.6</v>
          </cell>
          <cell r="H336">
            <v>16300</v>
          </cell>
          <cell r="I336">
            <v>16300</v>
          </cell>
          <cell r="J336">
            <v>0</v>
          </cell>
          <cell r="K336">
            <v>29000</v>
          </cell>
          <cell r="L336">
            <v>0</v>
          </cell>
          <cell r="M336">
            <v>0</v>
          </cell>
        </row>
        <row r="337">
          <cell r="A337" t="str">
            <v>High pressure sodium ballast HPS 250W</v>
          </cell>
          <cell r="B337" t="str">
            <v>고압나트륨안정기(고효율)</v>
          </cell>
          <cell r="C337" t="str">
            <v>NH250W</v>
          </cell>
          <cell r="D337" t="str">
            <v>High pressure sodium ballast</v>
          </cell>
          <cell r="E337" t="str">
            <v>HPS 250W</v>
          </cell>
          <cell r="F337" t="str">
            <v>EA</v>
          </cell>
          <cell r="G337">
            <v>17.2</v>
          </cell>
          <cell r="H337">
            <v>19200</v>
          </cell>
          <cell r="I337">
            <v>19200</v>
          </cell>
          <cell r="J337">
            <v>0</v>
          </cell>
          <cell r="K337">
            <v>33500</v>
          </cell>
          <cell r="L337">
            <v>0</v>
          </cell>
          <cell r="M337">
            <v>0</v>
          </cell>
        </row>
        <row r="338">
          <cell r="A338" t="str">
            <v>Flood lighting fixtures MHL 250W type</v>
          </cell>
          <cell r="B338" t="str">
            <v>터널용 등기구</v>
          </cell>
          <cell r="C338" t="str">
            <v>고압나트륨 250W용</v>
          </cell>
          <cell r="D338" t="str">
            <v>Flood lighting fixtures</v>
          </cell>
          <cell r="E338" t="str">
            <v>MHL 250W type</v>
          </cell>
          <cell r="F338" t="str">
            <v>EA</v>
          </cell>
          <cell r="G338">
            <v>62.7</v>
          </cell>
          <cell r="H338">
            <v>70000</v>
          </cell>
          <cell r="I338">
            <v>70000</v>
          </cell>
          <cell r="J338">
            <v>0</v>
          </cell>
          <cell r="K338">
            <v>0</v>
          </cell>
          <cell r="L338">
            <v>0</v>
          </cell>
          <cell r="M338">
            <v>0</v>
          </cell>
        </row>
        <row r="339">
          <cell r="A339" t="str">
            <v>Metal halide lamps MHL 250W</v>
          </cell>
          <cell r="B339" t="str">
            <v>고압나트륨램프</v>
          </cell>
          <cell r="C339" t="str">
            <v>NH250W</v>
          </cell>
          <cell r="D339" t="str">
            <v>Metal halide lamps</v>
          </cell>
          <cell r="E339" t="str">
            <v>MHL 250W</v>
          </cell>
          <cell r="F339" t="str">
            <v>EA</v>
          </cell>
          <cell r="G339">
            <v>14.78</v>
          </cell>
          <cell r="H339">
            <v>16500</v>
          </cell>
          <cell r="I339">
            <v>16500</v>
          </cell>
          <cell r="J339">
            <v>0</v>
          </cell>
          <cell r="K339">
            <v>0</v>
          </cell>
          <cell r="L339">
            <v>0</v>
          </cell>
          <cell r="M339">
            <v>0</v>
          </cell>
        </row>
        <row r="340">
          <cell r="A340" t="str">
            <v>Metal halide ballast MHL 250W</v>
          </cell>
          <cell r="B340" t="str">
            <v>고압나트륨안정기(고효율)</v>
          </cell>
          <cell r="C340" t="str">
            <v>NH250W</v>
          </cell>
          <cell r="D340" t="str">
            <v>Metal halide ballast</v>
          </cell>
          <cell r="E340" t="str">
            <v>MHL 250W</v>
          </cell>
          <cell r="F340" t="str">
            <v>EA</v>
          </cell>
          <cell r="G340">
            <v>15.41</v>
          </cell>
          <cell r="H340">
            <v>17200</v>
          </cell>
          <cell r="I340">
            <v>17200</v>
          </cell>
          <cell r="J340">
            <v>0</v>
          </cell>
          <cell r="K340">
            <v>0</v>
          </cell>
          <cell r="L340">
            <v>0</v>
          </cell>
          <cell r="M340">
            <v>0</v>
          </cell>
        </row>
        <row r="341">
          <cell r="A341" t="str">
            <v>Emergency light High brightness 50W</v>
          </cell>
          <cell r="B341" t="str">
            <v>고압나트륨안정기(고효율)</v>
          </cell>
          <cell r="C341" t="str">
            <v>NH250W</v>
          </cell>
          <cell r="D341" t="str">
            <v>Emergency light</v>
          </cell>
          <cell r="E341" t="str">
            <v>High brightness 50W</v>
          </cell>
          <cell r="F341" t="str">
            <v>EA</v>
          </cell>
          <cell r="G341">
            <v>60.91</v>
          </cell>
          <cell r="H341">
            <v>68000</v>
          </cell>
          <cell r="I341">
            <v>68000</v>
          </cell>
          <cell r="J341">
            <v>0</v>
          </cell>
          <cell r="K341">
            <v>0</v>
          </cell>
          <cell r="L341">
            <v>0</v>
          </cell>
          <cell r="M341">
            <v>0</v>
          </cell>
        </row>
        <row r="342">
          <cell r="A342" t="str">
            <v>Lighting fixture electroluminescent lamp 55W</v>
          </cell>
          <cell r="B342" t="str">
            <v>Fluorescent fixture</v>
          </cell>
          <cell r="C342" t="str">
            <v>EL 55W/1 lamp</v>
          </cell>
          <cell r="D342" t="str">
            <v>Lighting fixture</v>
          </cell>
          <cell r="E342" t="str">
            <v>electroluminescent lamp 55W</v>
          </cell>
          <cell r="F342" t="str">
            <v>EA</v>
          </cell>
          <cell r="G342">
            <v>58.22</v>
          </cell>
          <cell r="H342">
            <v>65000</v>
          </cell>
          <cell r="I342">
            <v>65000</v>
          </cell>
          <cell r="J342">
            <v>0</v>
          </cell>
          <cell r="K342">
            <v>0</v>
          </cell>
          <cell r="L342">
            <v>0</v>
          </cell>
          <cell r="M342">
            <v>0</v>
          </cell>
        </row>
        <row r="343">
          <cell r="A343" t="str">
            <v>Diesel oil  Low-sulfur diesel</v>
          </cell>
          <cell r="B343" t="str">
            <v>고압나트륨안정기(고효율)</v>
          </cell>
          <cell r="C343" t="str">
            <v>NH250W</v>
          </cell>
          <cell r="D343" t="str">
            <v xml:space="preserve">Diesel oil </v>
          </cell>
          <cell r="E343" t="str">
            <v>Low-sulfur diesel</v>
          </cell>
          <cell r="F343" t="str">
            <v>EA</v>
          </cell>
          <cell r="G343">
            <v>1.01</v>
          </cell>
          <cell r="H343">
            <v>1125</v>
          </cell>
          <cell r="I343">
            <v>0</v>
          </cell>
          <cell r="J343">
            <v>0</v>
          </cell>
          <cell r="K343">
            <v>1125</v>
          </cell>
          <cell r="L343">
            <v>0</v>
          </cell>
          <cell r="M343">
            <v>0</v>
          </cell>
        </row>
        <row r="344">
          <cell r="A344" t="str">
            <v>Container Cargo Container 20feet</v>
          </cell>
          <cell r="B344">
            <v>0</v>
          </cell>
          <cell r="C344">
            <v>0</v>
          </cell>
          <cell r="D344" t="str">
            <v>Container Cargo</v>
          </cell>
          <cell r="E344" t="str">
            <v>Container 20feet</v>
          </cell>
          <cell r="F344" t="str">
            <v>lot</v>
          </cell>
          <cell r="G344">
            <v>3500</v>
          </cell>
          <cell r="H344">
            <v>3907330.0000000005</v>
          </cell>
          <cell r="I344">
            <v>0</v>
          </cell>
          <cell r="J344">
            <v>0</v>
          </cell>
          <cell r="K344">
            <v>3907330.0000000005</v>
          </cell>
          <cell r="L344">
            <v>0</v>
          </cell>
          <cell r="M344">
            <v>0</v>
          </cell>
        </row>
        <row r="345">
          <cell r="A345" t="str">
            <v>Port charge Container 20feet</v>
          </cell>
          <cell r="B345">
            <v>0</v>
          </cell>
          <cell r="C345">
            <v>0</v>
          </cell>
          <cell r="D345" t="str">
            <v>Port charge</v>
          </cell>
          <cell r="E345" t="str">
            <v>Container 20feet</v>
          </cell>
          <cell r="F345" t="str">
            <v>lot</v>
          </cell>
          <cell r="G345">
            <v>179.15</v>
          </cell>
          <cell r="H345">
            <v>200000</v>
          </cell>
          <cell r="I345">
            <v>0</v>
          </cell>
          <cell r="J345">
            <v>0</v>
          </cell>
          <cell r="K345">
            <v>200000</v>
          </cell>
          <cell r="L345">
            <v>0</v>
          </cell>
          <cell r="M345">
            <v>0</v>
          </cell>
        </row>
        <row r="346">
          <cell r="A346">
            <v>0</v>
          </cell>
          <cell r="B346">
            <v>0</v>
          </cell>
          <cell r="C346">
            <v>0</v>
          </cell>
          <cell r="D346">
            <v>0</v>
          </cell>
          <cell r="E346">
            <v>0</v>
          </cell>
          <cell r="F346">
            <v>0</v>
          </cell>
          <cell r="G346">
            <v>0</v>
          </cell>
          <cell r="H346">
            <v>0</v>
          </cell>
          <cell r="I346">
            <v>0</v>
          </cell>
          <cell r="J346">
            <v>0</v>
          </cell>
          <cell r="K346">
            <v>0</v>
          </cell>
          <cell r="L346">
            <v>0</v>
          </cell>
          <cell r="M346">
            <v>0</v>
          </cell>
        </row>
        <row r="347">
          <cell r="A347">
            <v>0</v>
          </cell>
          <cell r="B347">
            <v>0</v>
          </cell>
          <cell r="C347">
            <v>0</v>
          </cell>
          <cell r="D347">
            <v>0</v>
          </cell>
          <cell r="E347">
            <v>0</v>
          </cell>
          <cell r="F347">
            <v>0</v>
          </cell>
          <cell r="G347">
            <v>0</v>
          </cell>
          <cell r="H347">
            <v>0</v>
          </cell>
          <cell r="I347">
            <v>0</v>
          </cell>
          <cell r="J347">
            <v>0</v>
          </cell>
          <cell r="K347">
            <v>0</v>
          </cell>
          <cell r="L347">
            <v>0</v>
          </cell>
          <cell r="M347">
            <v>0</v>
          </cell>
        </row>
        <row r="348">
          <cell r="A348" t="str">
            <v>Labour cost electrician</v>
          </cell>
          <cell r="B348" t="str">
            <v>노 무 비</v>
          </cell>
          <cell r="C348" t="str">
            <v>내선전공</v>
          </cell>
          <cell r="D348" t="str">
            <v>Labour cost</v>
          </cell>
          <cell r="E348" t="str">
            <v>electrician</v>
          </cell>
          <cell r="F348" t="str">
            <v>m/d</v>
          </cell>
          <cell r="G348">
            <v>151.56</v>
          </cell>
          <cell r="H348">
            <v>169202</v>
          </cell>
          <cell r="I348">
            <v>169202</v>
          </cell>
          <cell r="J348">
            <v>0</v>
          </cell>
          <cell r="K348">
            <v>0</v>
          </cell>
          <cell r="L348">
            <v>0</v>
          </cell>
          <cell r="M348">
            <v>0</v>
          </cell>
        </row>
        <row r="349">
          <cell r="A349" t="str">
            <v>Labour cost cable worker</v>
          </cell>
          <cell r="B349" t="str">
            <v>노 무 비</v>
          </cell>
          <cell r="C349" t="str">
            <v>저압케이블전공</v>
          </cell>
          <cell r="D349" t="str">
            <v>Labour cost</v>
          </cell>
          <cell r="E349" t="str">
            <v>cable worker</v>
          </cell>
          <cell r="F349" t="str">
            <v>m/d</v>
          </cell>
          <cell r="G349">
            <v>179.03</v>
          </cell>
          <cell r="H349">
            <v>199868</v>
          </cell>
          <cell r="I349">
            <v>199868</v>
          </cell>
          <cell r="J349">
            <v>0</v>
          </cell>
          <cell r="K349">
            <v>0</v>
          </cell>
          <cell r="L349">
            <v>0</v>
          </cell>
          <cell r="M349">
            <v>0</v>
          </cell>
        </row>
        <row r="350">
          <cell r="A350" t="str">
            <v>Labour cost Instrument worker</v>
          </cell>
          <cell r="B350" t="str">
            <v>노 무 비</v>
          </cell>
          <cell r="C350" t="str">
            <v>계장공</v>
          </cell>
          <cell r="D350" t="str">
            <v>Labour cost</v>
          </cell>
          <cell r="E350" t="str">
            <v>Instrument worker</v>
          </cell>
          <cell r="F350" t="str">
            <v>m/d</v>
          </cell>
          <cell r="G350">
            <v>163.79</v>
          </cell>
          <cell r="H350">
            <v>182853</v>
          </cell>
          <cell r="I350">
            <v>182853</v>
          </cell>
          <cell r="J350">
            <v>0</v>
          </cell>
          <cell r="K350">
            <v>0</v>
          </cell>
          <cell r="L350">
            <v>0</v>
          </cell>
          <cell r="M350">
            <v>0</v>
          </cell>
        </row>
        <row r="351">
          <cell r="A351" t="str">
            <v>Labour cost power distribution worker</v>
          </cell>
          <cell r="B351" t="str">
            <v>노 무 비</v>
          </cell>
          <cell r="C351" t="str">
            <v>배전전공</v>
          </cell>
          <cell r="D351" t="str">
            <v>Labour cost</v>
          </cell>
          <cell r="E351" t="str">
            <v>power distribution worker</v>
          </cell>
          <cell r="F351" t="str">
            <v>m/d</v>
          </cell>
          <cell r="G351">
            <v>246.07</v>
          </cell>
          <cell r="H351">
            <v>274706</v>
          </cell>
          <cell r="I351">
            <v>274706</v>
          </cell>
          <cell r="J351">
            <v>0</v>
          </cell>
          <cell r="K351">
            <v>0</v>
          </cell>
          <cell r="L351">
            <v>0</v>
          </cell>
          <cell r="M351">
            <v>0</v>
          </cell>
        </row>
        <row r="352">
          <cell r="A352" t="str">
            <v>Labour cost Communication worker</v>
          </cell>
          <cell r="B352" t="str">
            <v>노 무 비</v>
          </cell>
          <cell r="C352" t="str">
            <v>통신내선공</v>
          </cell>
          <cell r="D352" t="str">
            <v>Labour cost</v>
          </cell>
          <cell r="E352" t="str">
            <v>Communication worker</v>
          </cell>
          <cell r="F352" t="str">
            <v>m/d</v>
          </cell>
          <cell r="G352">
            <v>143.91999999999999</v>
          </cell>
          <cell r="H352">
            <v>160672</v>
          </cell>
          <cell r="I352">
            <v>160672</v>
          </cell>
          <cell r="J352">
            <v>0</v>
          </cell>
          <cell r="K352">
            <v>0</v>
          </cell>
          <cell r="L352">
            <v>0</v>
          </cell>
          <cell r="M352">
            <v>0</v>
          </cell>
        </row>
        <row r="353">
          <cell r="A353" t="str">
            <v>Labour cost communication cable worker</v>
          </cell>
          <cell r="B353" t="str">
            <v>노 무 비</v>
          </cell>
          <cell r="C353" t="str">
            <v>통신케이블공</v>
          </cell>
          <cell r="D353" t="str">
            <v>Labour cost</v>
          </cell>
          <cell r="E353" t="str">
            <v>communication cable worker</v>
          </cell>
          <cell r="F353" t="str">
            <v>m/d</v>
          </cell>
          <cell r="G353">
            <v>228.32</v>
          </cell>
          <cell r="H353">
            <v>254897</v>
          </cell>
          <cell r="I353">
            <v>254897</v>
          </cell>
          <cell r="J353">
            <v>0</v>
          </cell>
          <cell r="K353">
            <v>0</v>
          </cell>
          <cell r="L353">
            <v>0</v>
          </cell>
          <cell r="M353">
            <v>0</v>
          </cell>
        </row>
        <row r="354">
          <cell r="A354" t="str">
            <v>Labour cost fiber-optic cable worker</v>
          </cell>
          <cell r="B354" t="str">
            <v>노 무 비</v>
          </cell>
          <cell r="C354" t="str">
            <v>광케이블설치사</v>
          </cell>
          <cell r="D354" t="str">
            <v>Labour cost</v>
          </cell>
          <cell r="E354" t="str">
            <v>fiber-optic cable worker</v>
          </cell>
          <cell r="F354" t="str">
            <v>m/d</v>
          </cell>
          <cell r="G354">
            <v>232.33</v>
          </cell>
          <cell r="H354">
            <v>259367</v>
          </cell>
          <cell r="I354">
            <v>259367</v>
          </cell>
          <cell r="J354">
            <v>0</v>
          </cell>
          <cell r="K354">
            <v>0</v>
          </cell>
          <cell r="L354">
            <v>0</v>
          </cell>
          <cell r="M354">
            <v>0</v>
          </cell>
        </row>
        <row r="355">
          <cell r="A355" t="str">
            <v>Labour cost scaffolding worker</v>
          </cell>
          <cell r="B355" t="str">
            <v>노 무 비</v>
          </cell>
          <cell r="C355" t="str">
            <v>보통인부</v>
          </cell>
          <cell r="D355" t="str">
            <v>Labour cost</v>
          </cell>
          <cell r="E355" t="str">
            <v>scaffolding worker</v>
          </cell>
          <cell r="F355" t="str">
            <v>m/d</v>
          </cell>
          <cell r="G355">
            <v>150.36000000000001</v>
          </cell>
          <cell r="H355">
            <v>167860</v>
          </cell>
          <cell r="I355">
            <v>167860</v>
          </cell>
          <cell r="J355">
            <v>0</v>
          </cell>
          <cell r="K355">
            <v>0</v>
          </cell>
          <cell r="L355">
            <v>0</v>
          </cell>
          <cell r="M355">
            <v>0</v>
          </cell>
        </row>
        <row r="356">
          <cell r="A356" t="str">
            <v>Labour cost common labour</v>
          </cell>
          <cell r="B356" t="str">
            <v>노 무 비</v>
          </cell>
          <cell r="C356" t="str">
            <v>보통인부</v>
          </cell>
          <cell r="D356" t="str">
            <v>Labour cost</v>
          </cell>
          <cell r="E356" t="str">
            <v>common labour</v>
          </cell>
          <cell r="F356" t="str">
            <v>m/d</v>
          </cell>
          <cell r="G356">
            <v>84.5</v>
          </cell>
          <cell r="H356">
            <v>94338</v>
          </cell>
          <cell r="I356">
            <v>94338</v>
          </cell>
          <cell r="J356">
            <v>0</v>
          </cell>
          <cell r="K356">
            <v>0</v>
          </cell>
          <cell r="L356">
            <v>0</v>
          </cell>
          <cell r="M356">
            <v>0</v>
          </cell>
        </row>
        <row r="357">
          <cell r="A357" t="str">
            <v>Labour cost Concrete worker</v>
          </cell>
          <cell r="B357" t="str">
            <v>노 무 비</v>
          </cell>
          <cell r="C357" t="str">
            <v>콘크리트공</v>
          </cell>
          <cell r="D357" t="str">
            <v>Labour cost</v>
          </cell>
          <cell r="E357" t="str">
            <v>Concrete worker</v>
          </cell>
          <cell r="F357" t="str">
            <v>m/d</v>
          </cell>
          <cell r="G357">
            <v>133.1</v>
          </cell>
          <cell r="H357">
            <v>148586</v>
          </cell>
          <cell r="I357">
            <v>148586</v>
          </cell>
          <cell r="J357">
            <v>0</v>
          </cell>
          <cell r="K357">
            <v>0</v>
          </cell>
          <cell r="L357">
            <v>0</v>
          </cell>
          <cell r="M357">
            <v>0</v>
          </cell>
        </row>
        <row r="358">
          <cell r="A358" t="str">
            <v>Supervisor costs Electrical engineering supervisor</v>
          </cell>
          <cell r="B358" t="str">
            <v>노 무 비</v>
          </cell>
          <cell r="C358" t="str">
            <v>전기공사 감독</v>
          </cell>
          <cell r="D358" t="str">
            <v>Supervisor costs</v>
          </cell>
          <cell r="E358" t="str">
            <v>Electrical engineering supervisor</v>
          </cell>
          <cell r="F358" t="str">
            <v>m/m</v>
          </cell>
          <cell r="G358">
            <v>11196.9</v>
          </cell>
          <cell r="H358">
            <v>12500000</v>
          </cell>
          <cell r="I358">
            <v>20000000</v>
          </cell>
          <cell r="J358">
            <v>0</v>
          </cell>
          <cell r="K358">
            <v>0</v>
          </cell>
          <cell r="L358">
            <v>0</v>
          </cell>
          <cell r="M358">
            <v>0</v>
          </cell>
        </row>
        <row r="359">
          <cell r="A359">
            <v>0</v>
          </cell>
          <cell r="B359">
            <v>0</v>
          </cell>
          <cell r="C359">
            <v>0</v>
          </cell>
          <cell r="D359">
            <v>0</v>
          </cell>
          <cell r="E359">
            <v>0</v>
          </cell>
          <cell r="F359">
            <v>0</v>
          </cell>
          <cell r="G359">
            <v>0</v>
          </cell>
          <cell r="H359">
            <v>0</v>
          </cell>
          <cell r="I359">
            <v>0</v>
          </cell>
          <cell r="J359">
            <v>0</v>
          </cell>
          <cell r="K359">
            <v>0</v>
          </cell>
          <cell r="L359">
            <v>0</v>
          </cell>
          <cell r="M359">
            <v>0</v>
          </cell>
        </row>
        <row r="360">
          <cell r="A360">
            <v>0</v>
          </cell>
          <cell r="B360">
            <v>0</v>
          </cell>
          <cell r="C360">
            <v>0</v>
          </cell>
          <cell r="D360">
            <v>0</v>
          </cell>
          <cell r="E360">
            <v>0</v>
          </cell>
          <cell r="F360">
            <v>0</v>
          </cell>
          <cell r="G360">
            <v>0</v>
          </cell>
          <cell r="H360">
            <v>0</v>
          </cell>
          <cell r="I360">
            <v>0</v>
          </cell>
          <cell r="J360">
            <v>0</v>
          </cell>
          <cell r="K360">
            <v>0</v>
          </cell>
          <cell r="L360">
            <v>0</v>
          </cell>
          <cell r="M360">
            <v>0</v>
          </cell>
        </row>
        <row r="361">
          <cell r="A361">
            <v>0</v>
          </cell>
          <cell r="B361">
            <v>0</v>
          </cell>
          <cell r="C361">
            <v>0</v>
          </cell>
          <cell r="D361">
            <v>0</v>
          </cell>
          <cell r="E361">
            <v>0</v>
          </cell>
          <cell r="F361">
            <v>0</v>
          </cell>
          <cell r="G361">
            <v>0</v>
          </cell>
          <cell r="H361">
            <v>0</v>
          </cell>
          <cell r="I361">
            <v>0</v>
          </cell>
          <cell r="J361">
            <v>0</v>
          </cell>
          <cell r="K361">
            <v>0</v>
          </cell>
          <cell r="L361">
            <v>0</v>
          </cell>
          <cell r="M361">
            <v>0</v>
          </cell>
        </row>
        <row r="362">
          <cell r="A362">
            <v>0</v>
          </cell>
          <cell r="B362">
            <v>0</v>
          </cell>
          <cell r="C362">
            <v>0</v>
          </cell>
          <cell r="D362">
            <v>0</v>
          </cell>
          <cell r="E362">
            <v>0</v>
          </cell>
          <cell r="F362">
            <v>0</v>
          </cell>
          <cell r="G362">
            <v>0</v>
          </cell>
          <cell r="H362">
            <v>0</v>
          </cell>
          <cell r="I362">
            <v>0</v>
          </cell>
          <cell r="J362">
            <v>0</v>
          </cell>
          <cell r="K362">
            <v>0</v>
          </cell>
          <cell r="L362">
            <v>0</v>
          </cell>
          <cell r="M362">
            <v>0</v>
          </cell>
        </row>
        <row r="363">
          <cell r="B363">
            <v>0</v>
          </cell>
          <cell r="C363">
            <v>0</v>
          </cell>
        </row>
        <row r="364">
          <cell r="B364">
            <v>0</v>
          </cell>
          <cell r="C364">
            <v>0</v>
          </cell>
        </row>
        <row r="365">
          <cell r="B365">
            <v>0</v>
          </cell>
          <cell r="C365">
            <v>0</v>
          </cell>
        </row>
        <row r="366">
          <cell r="B366">
            <v>0</v>
          </cell>
          <cell r="C366">
            <v>0</v>
          </cell>
        </row>
        <row r="367">
          <cell r="B367">
            <v>0</v>
          </cell>
          <cell r="C367">
            <v>0</v>
          </cell>
        </row>
        <row r="368">
          <cell r="B368">
            <v>0</v>
          </cell>
          <cell r="C368">
            <v>0</v>
          </cell>
        </row>
        <row r="369">
          <cell r="B369">
            <v>0</v>
          </cell>
          <cell r="C369">
            <v>0</v>
          </cell>
        </row>
        <row r="370">
          <cell r="B370">
            <v>0</v>
          </cell>
          <cell r="C370">
            <v>0</v>
          </cell>
        </row>
        <row r="371">
          <cell r="B371">
            <v>0</v>
          </cell>
          <cell r="C371">
            <v>0</v>
          </cell>
        </row>
        <row r="372">
          <cell r="B372">
            <v>0</v>
          </cell>
          <cell r="C372">
            <v>0</v>
          </cell>
        </row>
        <row r="373">
          <cell r="B373">
            <v>0</v>
          </cell>
          <cell r="C373">
            <v>0</v>
          </cell>
        </row>
        <row r="374">
          <cell r="B374">
            <v>0</v>
          </cell>
          <cell r="C374">
            <v>0</v>
          </cell>
        </row>
        <row r="375">
          <cell r="B375">
            <v>0</v>
          </cell>
          <cell r="C375">
            <v>0</v>
          </cell>
        </row>
        <row r="376">
          <cell r="B376">
            <v>0</v>
          </cell>
          <cell r="C376">
            <v>0</v>
          </cell>
        </row>
        <row r="377">
          <cell r="B377">
            <v>0</v>
          </cell>
          <cell r="C377">
            <v>0</v>
          </cell>
        </row>
        <row r="378">
          <cell r="B378">
            <v>0</v>
          </cell>
          <cell r="C378">
            <v>0</v>
          </cell>
        </row>
        <row r="379">
          <cell r="B379">
            <v>0</v>
          </cell>
          <cell r="C379">
            <v>0</v>
          </cell>
        </row>
        <row r="380">
          <cell r="B380">
            <v>0</v>
          </cell>
          <cell r="C380">
            <v>0</v>
          </cell>
        </row>
        <row r="381">
          <cell r="B381">
            <v>0</v>
          </cell>
          <cell r="C381">
            <v>0</v>
          </cell>
        </row>
        <row r="382">
          <cell r="B382">
            <v>0</v>
          </cell>
          <cell r="C382">
            <v>0</v>
          </cell>
        </row>
        <row r="383">
          <cell r="B383">
            <v>0</v>
          </cell>
          <cell r="C383">
            <v>0</v>
          </cell>
        </row>
        <row r="384">
          <cell r="B384">
            <v>0</v>
          </cell>
          <cell r="C384">
            <v>0</v>
          </cell>
        </row>
        <row r="385">
          <cell r="B385">
            <v>0</v>
          </cell>
          <cell r="C385">
            <v>0</v>
          </cell>
        </row>
        <row r="386">
          <cell r="B386">
            <v>0</v>
          </cell>
          <cell r="C386">
            <v>0</v>
          </cell>
        </row>
        <row r="387">
          <cell r="B387">
            <v>0</v>
          </cell>
          <cell r="C387">
            <v>0</v>
          </cell>
        </row>
        <row r="388">
          <cell r="B388">
            <v>0</v>
          </cell>
          <cell r="C388">
            <v>0</v>
          </cell>
        </row>
        <row r="389">
          <cell r="B389">
            <v>0</v>
          </cell>
          <cell r="C389">
            <v>0</v>
          </cell>
        </row>
        <row r="390">
          <cell r="B390">
            <v>0</v>
          </cell>
          <cell r="C390">
            <v>0</v>
          </cell>
        </row>
        <row r="391">
          <cell r="B391">
            <v>0</v>
          </cell>
          <cell r="C391">
            <v>0</v>
          </cell>
        </row>
        <row r="392">
          <cell r="B392">
            <v>0</v>
          </cell>
          <cell r="C392">
            <v>0</v>
          </cell>
        </row>
        <row r="393">
          <cell r="B393">
            <v>0</v>
          </cell>
          <cell r="C393">
            <v>0</v>
          </cell>
        </row>
        <row r="394">
          <cell r="B394">
            <v>0</v>
          </cell>
          <cell r="C394">
            <v>0</v>
          </cell>
        </row>
        <row r="395">
          <cell r="B395">
            <v>0</v>
          </cell>
          <cell r="C395">
            <v>0</v>
          </cell>
        </row>
        <row r="396">
          <cell r="B396">
            <v>0</v>
          </cell>
          <cell r="C396">
            <v>0</v>
          </cell>
        </row>
        <row r="397">
          <cell r="B397">
            <v>0</v>
          </cell>
          <cell r="C397">
            <v>0</v>
          </cell>
        </row>
        <row r="398">
          <cell r="B398">
            <v>0</v>
          </cell>
          <cell r="C398">
            <v>0</v>
          </cell>
        </row>
        <row r="399">
          <cell r="B399">
            <v>0</v>
          </cell>
          <cell r="C399">
            <v>0</v>
          </cell>
        </row>
        <row r="400">
          <cell r="B400">
            <v>0</v>
          </cell>
          <cell r="C400">
            <v>0</v>
          </cell>
        </row>
        <row r="401">
          <cell r="B401">
            <v>0</v>
          </cell>
          <cell r="C401">
            <v>0</v>
          </cell>
        </row>
        <row r="402">
          <cell r="B402">
            <v>0</v>
          </cell>
          <cell r="C402">
            <v>0</v>
          </cell>
        </row>
        <row r="403">
          <cell r="B403">
            <v>0</v>
          </cell>
          <cell r="C403">
            <v>0</v>
          </cell>
        </row>
        <row r="404">
          <cell r="B404">
            <v>0</v>
          </cell>
          <cell r="C404">
            <v>0</v>
          </cell>
        </row>
        <row r="405">
          <cell r="B405">
            <v>0</v>
          </cell>
          <cell r="C405">
            <v>0</v>
          </cell>
        </row>
        <row r="406">
          <cell r="B406">
            <v>0</v>
          </cell>
          <cell r="C406">
            <v>0</v>
          </cell>
        </row>
        <row r="407">
          <cell r="B407">
            <v>0</v>
          </cell>
          <cell r="C407">
            <v>0</v>
          </cell>
        </row>
        <row r="408">
          <cell r="B408">
            <v>0</v>
          </cell>
          <cell r="C408">
            <v>0</v>
          </cell>
        </row>
        <row r="409">
          <cell r="B409">
            <v>0</v>
          </cell>
          <cell r="C409">
            <v>0</v>
          </cell>
        </row>
        <row r="410">
          <cell r="B410">
            <v>0</v>
          </cell>
          <cell r="C410">
            <v>0</v>
          </cell>
        </row>
        <row r="411">
          <cell r="B411">
            <v>0</v>
          </cell>
          <cell r="C411">
            <v>0</v>
          </cell>
        </row>
        <row r="412">
          <cell r="B412">
            <v>0</v>
          </cell>
          <cell r="C412">
            <v>0</v>
          </cell>
        </row>
        <row r="413">
          <cell r="B413">
            <v>0</v>
          </cell>
          <cell r="C413">
            <v>0</v>
          </cell>
        </row>
        <row r="414">
          <cell r="B414">
            <v>0</v>
          </cell>
          <cell r="C414">
            <v>0</v>
          </cell>
        </row>
        <row r="415">
          <cell r="B415">
            <v>0</v>
          </cell>
          <cell r="C415">
            <v>0</v>
          </cell>
        </row>
        <row r="416">
          <cell r="B416">
            <v>0</v>
          </cell>
          <cell r="C416">
            <v>0</v>
          </cell>
        </row>
        <row r="417">
          <cell r="B417">
            <v>0</v>
          </cell>
          <cell r="C417">
            <v>0</v>
          </cell>
        </row>
        <row r="418">
          <cell r="B418">
            <v>0</v>
          </cell>
          <cell r="C418">
            <v>0</v>
          </cell>
        </row>
        <row r="419">
          <cell r="B419">
            <v>0</v>
          </cell>
          <cell r="C419">
            <v>0</v>
          </cell>
        </row>
        <row r="420">
          <cell r="B420">
            <v>0</v>
          </cell>
          <cell r="C420">
            <v>0</v>
          </cell>
        </row>
        <row r="421">
          <cell r="B421">
            <v>0</v>
          </cell>
          <cell r="C421">
            <v>0</v>
          </cell>
        </row>
        <row r="422">
          <cell r="B422">
            <v>0</v>
          </cell>
          <cell r="C422">
            <v>0</v>
          </cell>
        </row>
        <row r="423">
          <cell r="B423">
            <v>0</v>
          </cell>
          <cell r="C423">
            <v>0</v>
          </cell>
        </row>
        <row r="424">
          <cell r="B424">
            <v>0</v>
          </cell>
          <cell r="C424">
            <v>0</v>
          </cell>
        </row>
        <row r="425">
          <cell r="B425">
            <v>0</v>
          </cell>
          <cell r="C425">
            <v>0</v>
          </cell>
        </row>
        <row r="426">
          <cell r="B426">
            <v>0</v>
          </cell>
          <cell r="C426">
            <v>0</v>
          </cell>
        </row>
        <row r="427">
          <cell r="B427">
            <v>0</v>
          </cell>
          <cell r="C427">
            <v>0</v>
          </cell>
        </row>
        <row r="428">
          <cell r="B428">
            <v>0</v>
          </cell>
          <cell r="C428">
            <v>0</v>
          </cell>
        </row>
        <row r="429">
          <cell r="B429">
            <v>0</v>
          </cell>
          <cell r="C429">
            <v>0</v>
          </cell>
        </row>
        <row r="430">
          <cell r="B430">
            <v>0</v>
          </cell>
          <cell r="C430">
            <v>0</v>
          </cell>
        </row>
        <row r="431">
          <cell r="B431">
            <v>0</v>
          </cell>
          <cell r="C431">
            <v>0</v>
          </cell>
        </row>
        <row r="432">
          <cell r="B432">
            <v>0</v>
          </cell>
          <cell r="C432">
            <v>0</v>
          </cell>
        </row>
        <row r="433">
          <cell r="B433">
            <v>0</v>
          </cell>
          <cell r="C433">
            <v>0</v>
          </cell>
        </row>
        <row r="434">
          <cell r="B434">
            <v>0</v>
          </cell>
          <cell r="C434">
            <v>0</v>
          </cell>
        </row>
        <row r="435">
          <cell r="B435">
            <v>0</v>
          </cell>
          <cell r="C435">
            <v>0</v>
          </cell>
        </row>
        <row r="436">
          <cell r="B436">
            <v>0</v>
          </cell>
          <cell r="C436">
            <v>0</v>
          </cell>
        </row>
        <row r="437">
          <cell r="B437">
            <v>0</v>
          </cell>
          <cell r="C437">
            <v>0</v>
          </cell>
        </row>
        <row r="438">
          <cell r="B438">
            <v>0</v>
          </cell>
          <cell r="C438">
            <v>0</v>
          </cell>
        </row>
        <row r="439">
          <cell r="B439">
            <v>0</v>
          </cell>
          <cell r="C439">
            <v>0</v>
          </cell>
        </row>
        <row r="440">
          <cell r="B440">
            <v>0</v>
          </cell>
          <cell r="C440">
            <v>0</v>
          </cell>
        </row>
        <row r="441">
          <cell r="B441">
            <v>0</v>
          </cell>
          <cell r="C441">
            <v>0</v>
          </cell>
        </row>
        <row r="442">
          <cell r="B442">
            <v>0</v>
          </cell>
          <cell r="C442">
            <v>0</v>
          </cell>
        </row>
        <row r="443">
          <cell r="B443">
            <v>0</v>
          </cell>
          <cell r="C443">
            <v>0</v>
          </cell>
        </row>
        <row r="444">
          <cell r="B444">
            <v>0</v>
          </cell>
          <cell r="C444">
            <v>0</v>
          </cell>
        </row>
        <row r="445">
          <cell r="B445">
            <v>0</v>
          </cell>
          <cell r="C445">
            <v>0</v>
          </cell>
        </row>
        <row r="446">
          <cell r="B446">
            <v>0</v>
          </cell>
          <cell r="C446">
            <v>0</v>
          </cell>
        </row>
        <row r="447">
          <cell r="B447">
            <v>0</v>
          </cell>
          <cell r="C447">
            <v>0</v>
          </cell>
        </row>
        <row r="448">
          <cell r="B448">
            <v>0</v>
          </cell>
          <cell r="C448">
            <v>0</v>
          </cell>
        </row>
        <row r="449">
          <cell r="B449">
            <v>0</v>
          </cell>
          <cell r="C449">
            <v>0</v>
          </cell>
        </row>
        <row r="450">
          <cell r="B450">
            <v>0</v>
          </cell>
          <cell r="C450">
            <v>0</v>
          </cell>
        </row>
        <row r="451">
          <cell r="B451">
            <v>0</v>
          </cell>
          <cell r="C451">
            <v>0</v>
          </cell>
        </row>
        <row r="452">
          <cell r="B452">
            <v>0</v>
          </cell>
          <cell r="C452">
            <v>0</v>
          </cell>
        </row>
        <row r="453">
          <cell r="B453">
            <v>0</v>
          </cell>
          <cell r="C453">
            <v>0</v>
          </cell>
        </row>
        <row r="454">
          <cell r="B454">
            <v>0</v>
          </cell>
          <cell r="C454">
            <v>0</v>
          </cell>
        </row>
        <row r="455">
          <cell r="B455">
            <v>0</v>
          </cell>
          <cell r="C455">
            <v>0</v>
          </cell>
        </row>
      </sheetData>
      <sheetData sheetId="6" refreshError="1"/>
      <sheetData sheetId="7"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C "/>
      <sheetName val="Anx D"/>
      <sheetName val="Anx E"/>
      <sheetName val="Anx F"/>
      <sheetName val="Anx G"/>
      <sheetName val="Appx-1 to Anx G"/>
      <sheetName val="Anx H"/>
      <sheetName val="Anx J"/>
      <sheetName val="Anx K "/>
      <sheetName val="Anx L"/>
      <sheetName val="Anx M"/>
      <sheetName val="Anx N"/>
      <sheetName val="Anx O"/>
      <sheetName val="Anx P"/>
      <sheetName val="Brief"/>
      <sheetName val="Appx I to Anx A-(Pkg III &amp; IV)"/>
      <sheetName val="S Curve (Pkg-III &amp; IV)"/>
      <sheetName val="Man Power"/>
      <sheetName val="Plt Eqpt"/>
      <sheetName val="MT"/>
      <sheetName val="Sheet2"/>
      <sheetName val="WD by SC"/>
      <sheetName val="Payment to SC"/>
      <sheetName val="WD"/>
      <sheetName val="Sheet3"/>
      <sheetName val="Steel WD Consumption"/>
      <sheetName val="Conc Consumption"/>
      <sheetName val="CMD"/>
      <sheetName val="A3 (UG)"/>
      <sheetName val="A3 (EL)"/>
      <sheetName val="D2 "/>
      <sheetName val="BOQs"/>
      <sheetName val="WBM (O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shuttering"/>
      <sheetName val="foot-slab reinft"/>
      <sheetName val="beam-reinft"/>
      <sheetName val="col-reinft"/>
      <sheetName val="Indices"/>
      <sheetName val="Key-notes"/>
    </sheetNames>
    <sheetDataSet>
      <sheetData sheetId="0" refreshError="1">
        <row r="65">
          <cell r="L65">
            <v>679.48226177029733</v>
          </cell>
        </row>
        <row r="194">
          <cell r="L194">
            <v>430.8169999000001</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ummary"/>
      <sheetName val="Prelimnary Work"/>
      <sheetName val="Pilling"/>
      <sheetName val="Chancery"/>
      <sheetName val="Multi Purpose Hall"/>
      <sheetName val="Ambassador"/>
      <sheetName val="BUNGALOW A"/>
      <sheetName val="SEMI D-Class B"/>
      <sheetName val="Apartment Class C"/>
      <sheetName val="Class D"/>
      <sheetName val="Class E"/>
      <sheetName val="Store"/>
      <sheetName val="MECHANICAL SUMMARY "/>
      <sheetName val="A. CW"/>
      <sheetName val="B. SP"/>
      <sheetName val="C. FIRE PROTECTION"/>
      <sheetName val="D. ACMV"/>
      <sheetName val="E. LPG"/>
      <sheetName val="F. LAUNDRY"/>
      <sheetName val="G. LIFT"/>
      <sheetName val="E. SW"/>
      <sheetName val="ELECTRICAL SUMMARY"/>
      <sheetName val="HT"/>
      <sheetName val="LV"/>
      <sheetName val="ELV"/>
      <sheetName val="Summary"/>
      <sheetName val="Earthwork"/>
      <sheetName val="Road"/>
      <sheetName val="SWD"/>
      <sheetName val="SEWERAGE"/>
      <sheetName val="WaterRec"/>
      <sheetName val="Gen.Sum of Furniture"/>
      <sheetName val="Bungalow A (2)"/>
      <sheetName val="Semi -D Class B"/>
      <sheetName val="Aprt class C"/>
      <sheetName val="Aprt class D"/>
      <sheetName val="aprt class E"/>
      <sheetName val=" Chancery"/>
      <sheetName val="Ambassador (2)"/>
      <sheetName val="General Workers House"/>
      <sheetName val="Others Summary"/>
      <sheetName val="Raft Foundation"/>
      <sheetName val="FWBS1100"/>
      <sheetName val="Tite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D"/>
      <sheetName val="Anx E"/>
      <sheetName val="Anx F"/>
      <sheetName val="Anx G"/>
      <sheetName val="Sheet2"/>
      <sheetName val="Steel Detail"/>
      <sheetName val="Anx H"/>
      <sheetName val="Anx J"/>
      <sheetName val="Anx K "/>
      <sheetName val="Anx L"/>
      <sheetName val="Anx M"/>
      <sheetName val="SCHEDULE"/>
      <sheetName val="FWBS11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 val="rATE 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Titel"/>
      <sheetName val="rATE LIST"/>
      <sheetName val="ELM"/>
      <sheetName val="CSR Regions"/>
      <sheetName val="transf"/>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BOQ"/>
      <sheetName val="BOQ"/>
      <sheetName val="Summary"/>
      <sheetName val="Compr"/>
      <sheetName val="rATE LIST"/>
      <sheetName val="Summary BOQ (blank)"/>
      <sheetName val="BOQ (blank)"/>
      <sheetName val="Work Schedule"/>
      <sheetName val="Payment Schedule 2"/>
    </sheetNames>
    <sheetDataSet>
      <sheetData sheetId="0"/>
      <sheetData sheetId="1" refreshError="1"/>
      <sheetData sheetId="2" refreshError="1"/>
      <sheetData sheetId="3"/>
      <sheetData sheetId="4" refreshError="1">
        <row r="3">
          <cell r="A3" t="str">
            <v>CODE</v>
          </cell>
          <cell r="B3" t="str">
            <v>DESCRIPTION</v>
          </cell>
          <cell r="C3" t="str">
            <v>UNIT</v>
          </cell>
          <cell r="D3" t="str">
            <v>CSR (Abt)</v>
          </cell>
          <cell r="E3" t="str">
            <v>FWO</v>
          </cell>
          <cell r="F3" t="str">
            <v>QTY</v>
          </cell>
          <cell r="G3" t="str">
            <v>CSR (Abt)</v>
          </cell>
          <cell r="H3" t="str">
            <v>FWO</v>
          </cell>
        </row>
        <row r="4">
          <cell r="A4">
            <v>101</v>
          </cell>
          <cell r="E4">
            <v>11</v>
          </cell>
        </row>
        <row r="5">
          <cell r="A5" t="str">
            <v>102a</v>
          </cell>
        </row>
        <row r="6">
          <cell r="A6" t="str">
            <v>102b</v>
          </cell>
        </row>
        <row r="7">
          <cell r="A7" t="str">
            <v>102c</v>
          </cell>
        </row>
        <row r="8">
          <cell r="A8">
            <v>103</v>
          </cell>
        </row>
        <row r="9">
          <cell r="A9">
            <v>104</v>
          </cell>
        </row>
        <row r="10">
          <cell r="A10" t="str">
            <v>106a</v>
          </cell>
        </row>
        <row r="11">
          <cell r="A11" t="str">
            <v>106bi</v>
          </cell>
        </row>
        <row r="12">
          <cell r="A12" t="str">
            <v>106bii</v>
          </cell>
        </row>
        <row r="13">
          <cell r="A13" t="str">
            <v>106biii</v>
          </cell>
        </row>
        <row r="14">
          <cell r="A14" t="str">
            <v>106c</v>
          </cell>
        </row>
        <row r="15">
          <cell r="A15" t="str">
            <v>106di</v>
          </cell>
        </row>
        <row r="16">
          <cell r="A16" t="str">
            <v>106dii</v>
          </cell>
        </row>
        <row r="17">
          <cell r="A17" t="str">
            <v>106diii</v>
          </cell>
        </row>
        <row r="18">
          <cell r="A18" t="str">
            <v>107a</v>
          </cell>
        </row>
        <row r="19">
          <cell r="A19" t="str">
            <v>107b</v>
          </cell>
        </row>
        <row r="20">
          <cell r="A20" t="str">
            <v>107ci</v>
          </cell>
        </row>
        <row r="21">
          <cell r="A21" t="str">
            <v>107cii</v>
          </cell>
        </row>
        <row r="22">
          <cell r="A22" t="str">
            <v>107ciii</v>
          </cell>
        </row>
        <row r="23">
          <cell r="A23" t="str">
            <v>107d</v>
          </cell>
        </row>
        <row r="24">
          <cell r="A24" t="str">
            <v>107e</v>
          </cell>
        </row>
        <row r="25">
          <cell r="A25" t="str">
            <v>108a</v>
          </cell>
        </row>
        <row r="26">
          <cell r="A26" t="str">
            <v>108bi</v>
          </cell>
        </row>
        <row r="27">
          <cell r="A27" t="str">
            <v>108bii</v>
          </cell>
        </row>
        <row r="28">
          <cell r="A28" t="str">
            <v>108biii</v>
          </cell>
        </row>
        <row r="29">
          <cell r="A29" t="str">
            <v>108c</v>
          </cell>
        </row>
        <row r="30">
          <cell r="A30" t="str">
            <v>108d</v>
          </cell>
        </row>
        <row r="31">
          <cell r="A31" t="str">
            <v>108e</v>
          </cell>
        </row>
        <row r="32">
          <cell r="A32" t="str">
            <v>109a</v>
          </cell>
        </row>
        <row r="33">
          <cell r="A33" t="str">
            <v>109bi</v>
          </cell>
        </row>
        <row r="34">
          <cell r="A34">
            <v>110</v>
          </cell>
        </row>
        <row r="35">
          <cell r="A35" t="str">
            <v>114a</v>
          </cell>
        </row>
        <row r="36">
          <cell r="A36" t="str">
            <v>114b</v>
          </cell>
        </row>
        <row r="37">
          <cell r="A37">
            <v>201</v>
          </cell>
        </row>
        <row r="38">
          <cell r="A38">
            <v>202</v>
          </cell>
        </row>
        <row r="39">
          <cell r="A39" t="str">
            <v>203a</v>
          </cell>
        </row>
        <row r="40">
          <cell r="A40" t="str">
            <v>203b</v>
          </cell>
        </row>
        <row r="41">
          <cell r="A41" t="str">
            <v>203c</v>
          </cell>
        </row>
        <row r="42">
          <cell r="A42" t="str">
            <v>203d</v>
          </cell>
        </row>
        <row r="43">
          <cell r="A43" t="str">
            <v>204b</v>
          </cell>
        </row>
        <row r="44">
          <cell r="A44" t="str">
            <v>204d</v>
          </cell>
        </row>
        <row r="45">
          <cell r="A45" t="str">
            <v>204e</v>
          </cell>
        </row>
        <row r="46">
          <cell r="A46" t="str">
            <v>205a</v>
          </cell>
        </row>
        <row r="47">
          <cell r="A47" t="str">
            <v>205b</v>
          </cell>
        </row>
        <row r="48">
          <cell r="A48" t="str">
            <v>206b</v>
          </cell>
        </row>
        <row r="49">
          <cell r="A49" t="str">
            <v>207a</v>
          </cell>
        </row>
        <row r="50">
          <cell r="A50" t="str">
            <v>207b</v>
          </cell>
        </row>
        <row r="51">
          <cell r="A51">
            <v>208</v>
          </cell>
        </row>
        <row r="52">
          <cell r="A52" t="str">
            <v>209a</v>
          </cell>
        </row>
        <row r="53">
          <cell r="A53" t="str">
            <v>209b</v>
          </cell>
        </row>
        <row r="54">
          <cell r="A54" t="str">
            <v>302a</v>
          </cell>
        </row>
        <row r="55">
          <cell r="A55" t="str">
            <v>302b</v>
          </cell>
        </row>
        <row r="56">
          <cell r="A56" t="str">
            <v>303a</v>
          </cell>
        </row>
        <row r="57">
          <cell r="A57" t="str">
            <v>303b</v>
          </cell>
        </row>
        <row r="58">
          <cell r="A58" t="str">
            <v>304a</v>
          </cell>
        </row>
        <row r="59">
          <cell r="A59" t="str">
            <v>304b</v>
          </cell>
        </row>
        <row r="60">
          <cell r="A60" t="str">
            <v>304c</v>
          </cell>
        </row>
        <row r="61">
          <cell r="A61" t="str">
            <v>304d</v>
          </cell>
        </row>
        <row r="62">
          <cell r="A62" t="str">
            <v>305a</v>
          </cell>
        </row>
        <row r="63">
          <cell r="A63" t="str">
            <v>305b</v>
          </cell>
        </row>
        <row r="64">
          <cell r="A64" t="str">
            <v>307a</v>
          </cell>
        </row>
        <row r="65">
          <cell r="A65" t="str">
            <v>307b</v>
          </cell>
        </row>
        <row r="66">
          <cell r="A66" t="str">
            <v>308a</v>
          </cell>
        </row>
        <row r="67">
          <cell r="A67" t="str">
            <v>308b</v>
          </cell>
        </row>
        <row r="68">
          <cell r="A68" t="str">
            <v>309a</v>
          </cell>
        </row>
        <row r="69">
          <cell r="A69" t="str">
            <v>309b</v>
          </cell>
        </row>
        <row r="70">
          <cell r="A70" t="str">
            <v>309c</v>
          </cell>
        </row>
        <row r="71">
          <cell r="A71" t="str">
            <v>401a1i</v>
          </cell>
        </row>
        <row r="72">
          <cell r="A72" t="str">
            <v>401a1ii</v>
          </cell>
        </row>
        <row r="73">
          <cell r="A73" t="str">
            <v>401a1iii</v>
          </cell>
        </row>
        <row r="74">
          <cell r="A74" t="str">
            <v>401a2i</v>
          </cell>
        </row>
        <row r="75">
          <cell r="A75" t="str">
            <v>401a2ii</v>
          </cell>
        </row>
        <row r="76">
          <cell r="A76" t="str">
            <v>401a2iii</v>
          </cell>
        </row>
        <row r="77">
          <cell r="A77" t="str">
            <v>401a3i</v>
          </cell>
        </row>
        <row r="78">
          <cell r="A78" t="str">
            <v>401a3ii</v>
          </cell>
        </row>
        <row r="79">
          <cell r="A79" t="str">
            <v>401a3iii</v>
          </cell>
        </row>
        <row r="80">
          <cell r="A80" t="str">
            <v>401b</v>
          </cell>
        </row>
        <row r="81">
          <cell r="A81" t="str">
            <v>401ci</v>
          </cell>
        </row>
        <row r="82">
          <cell r="A82" t="str">
            <v>401cii</v>
          </cell>
        </row>
        <row r="83">
          <cell r="A83" t="str">
            <v>401ciii</v>
          </cell>
        </row>
        <row r="84">
          <cell r="A84" t="str">
            <v>401d</v>
          </cell>
        </row>
        <row r="85">
          <cell r="A85" t="str">
            <v>401e</v>
          </cell>
        </row>
        <row r="86">
          <cell r="A86" t="str">
            <v>401f</v>
          </cell>
        </row>
        <row r="87">
          <cell r="A87" t="str">
            <v>401gi</v>
          </cell>
        </row>
        <row r="88">
          <cell r="A88" t="str">
            <v>401gii</v>
          </cell>
        </row>
        <row r="89">
          <cell r="A89" t="str">
            <v>404a</v>
          </cell>
        </row>
        <row r="90">
          <cell r="A90" t="str">
            <v>404b</v>
          </cell>
        </row>
        <row r="91">
          <cell r="A91" t="str">
            <v>404h</v>
          </cell>
        </row>
        <row r="92">
          <cell r="A92" t="str">
            <v>405a</v>
          </cell>
        </row>
        <row r="93">
          <cell r="A93" t="str">
            <v>405b</v>
          </cell>
        </row>
        <row r="94">
          <cell r="A94" t="str">
            <v>406a</v>
          </cell>
        </row>
        <row r="95">
          <cell r="A95" t="str">
            <v>406b</v>
          </cell>
        </row>
        <row r="96">
          <cell r="A96" t="str">
            <v>406c</v>
          </cell>
        </row>
        <row r="97">
          <cell r="A97" t="str">
            <v>406d</v>
          </cell>
        </row>
        <row r="98">
          <cell r="A98" t="str">
            <v>406e</v>
          </cell>
        </row>
        <row r="99">
          <cell r="A99" t="str">
            <v>406f</v>
          </cell>
        </row>
        <row r="100">
          <cell r="A100" t="str">
            <v>406g</v>
          </cell>
        </row>
        <row r="101">
          <cell r="A101" t="str">
            <v>407d1</v>
          </cell>
        </row>
        <row r="102">
          <cell r="A102" t="str">
            <v>407d2</v>
          </cell>
        </row>
        <row r="103">
          <cell r="A103" t="str">
            <v>407d3</v>
          </cell>
        </row>
        <row r="104">
          <cell r="A104" t="str">
            <v>407d4</v>
          </cell>
        </row>
        <row r="105">
          <cell r="A105" t="str">
            <v>407d5</v>
          </cell>
        </row>
        <row r="106">
          <cell r="A106" t="str">
            <v>407d6</v>
          </cell>
        </row>
        <row r="107">
          <cell r="A107" t="str">
            <v>407h</v>
          </cell>
        </row>
        <row r="108">
          <cell r="A108" t="str">
            <v>407i</v>
          </cell>
        </row>
        <row r="109">
          <cell r="A109" t="str">
            <v>407j</v>
          </cell>
        </row>
        <row r="110">
          <cell r="A110" t="str">
            <v>407k</v>
          </cell>
        </row>
        <row r="111">
          <cell r="A111">
            <v>410</v>
          </cell>
        </row>
        <row r="112">
          <cell r="A112" t="str">
            <v>411a</v>
          </cell>
        </row>
        <row r="113">
          <cell r="A113" t="str">
            <v>411b</v>
          </cell>
        </row>
        <row r="114">
          <cell r="A114" t="str">
            <v>411c</v>
          </cell>
        </row>
        <row r="115">
          <cell r="A115" t="str">
            <v>411d</v>
          </cell>
        </row>
        <row r="116">
          <cell r="A116" t="str">
            <v>411g</v>
          </cell>
        </row>
        <row r="117">
          <cell r="A117" t="str">
            <v>412a</v>
          </cell>
        </row>
        <row r="118">
          <cell r="A118" t="str">
            <v>501a</v>
          </cell>
        </row>
        <row r="119">
          <cell r="A119" t="str">
            <v>501b</v>
          </cell>
        </row>
        <row r="120">
          <cell r="A120" t="str">
            <v>501c</v>
          </cell>
        </row>
        <row r="121">
          <cell r="A121" t="str">
            <v>501d</v>
          </cell>
        </row>
        <row r="122">
          <cell r="A122" t="str">
            <v>501e</v>
          </cell>
        </row>
        <row r="123">
          <cell r="A123" t="str">
            <v>501f</v>
          </cell>
        </row>
        <row r="124">
          <cell r="A124" t="str">
            <v>501g</v>
          </cell>
        </row>
        <row r="125">
          <cell r="A125" t="str">
            <v>501h</v>
          </cell>
        </row>
        <row r="126">
          <cell r="A126" t="str">
            <v>501i</v>
          </cell>
        </row>
        <row r="127">
          <cell r="A127" t="str">
            <v>501j</v>
          </cell>
        </row>
        <row r="128">
          <cell r="A128" t="str">
            <v>501k</v>
          </cell>
        </row>
        <row r="129">
          <cell r="A129" t="str">
            <v>501l</v>
          </cell>
        </row>
        <row r="130">
          <cell r="A130" t="str">
            <v>501m</v>
          </cell>
        </row>
        <row r="131">
          <cell r="A131" t="str">
            <v>501n</v>
          </cell>
        </row>
        <row r="132">
          <cell r="A132" t="str">
            <v>501o</v>
          </cell>
        </row>
        <row r="133">
          <cell r="A133" t="str">
            <v>501p</v>
          </cell>
        </row>
        <row r="134">
          <cell r="A134" t="str">
            <v>501q</v>
          </cell>
        </row>
        <row r="135">
          <cell r="A135" t="str">
            <v>501r</v>
          </cell>
        </row>
        <row r="136">
          <cell r="A136" t="str">
            <v>502a</v>
          </cell>
        </row>
        <row r="137">
          <cell r="A137" t="str">
            <v>502b</v>
          </cell>
        </row>
        <row r="138">
          <cell r="A138" t="str">
            <v>507a</v>
          </cell>
        </row>
        <row r="139">
          <cell r="A139" t="str">
            <v>507b</v>
          </cell>
        </row>
        <row r="140">
          <cell r="A140" t="str">
            <v>508a</v>
          </cell>
        </row>
        <row r="141">
          <cell r="A141" t="str">
            <v>508b</v>
          </cell>
        </row>
        <row r="142">
          <cell r="A142" t="str">
            <v>509a</v>
          </cell>
        </row>
        <row r="143">
          <cell r="A143" t="str">
            <v>509b</v>
          </cell>
        </row>
        <row r="144">
          <cell r="A144" t="str">
            <v>509c</v>
          </cell>
        </row>
        <row r="145">
          <cell r="A145" t="str">
            <v>509d</v>
          </cell>
        </row>
        <row r="146">
          <cell r="A146" t="str">
            <v>509e</v>
          </cell>
        </row>
        <row r="147">
          <cell r="A147" t="str">
            <v>509f</v>
          </cell>
        </row>
        <row r="148">
          <cell r="A148" t="str">
            <v>509g</v>
          </cell>
        </row>
        <row r="149">
          <cell r="A149" t="str">
            <v>509h</v>
          </cell>
        </row>
        <row r="150">
          <cell r="A150">
            <v>510</v>
          </cell>
        </row>
        <row r="151">
          <cell r="A151" t="str">
            <v>511a1</v>
          </cell>
        </row>
        <row r="152">
          <cell r="A152" t="str">
            <v>511a2</v>
          </cell>
        </row>
        <row r="153">
          <cell r="A153" t="str">
            <v>511b1</v>
          </cell>
        </row>
        <row r="154">
          <cell r="A154" t="str">
            <v>511b2</v>
          </cell>
        </row>
        <row r="155">
          <cell r="A155">
            <v>603</v>
          </cell>
        </row>
        <row r="156">
          <cell r="A156" t="str">
            <v>605a</v>
          </cell>
        </row>
        <row r="157">
          <cell r="A157" t="str">
            <v>605c</v>
          </cell>
        </row>
        <row r="158">
          <cell r="A158" t="str">
            <v>607a</v>
          </cell>
        </row>
        <row r="159">
          <cell r="A159" t="str">
            <v>607b</v>
          </cell>
        </row>
        <row r="160">
          <cell r="A160" t="str">
            <v>607c</v>
          </cell>
        </row>
        <row r="161">
          <cell r="A161" t="str">
            <v>607d</v>
          </cell>
        </row>
        <row r="162">
          <cell r="A162" t="str">
            <v>607e</v>
          </cell>
        </row>
        <row r="163">
          <cell r="A163" t="str">
            <v>607f</v>
          </cell>
        </row>
        <row r="164">
          <cell r="A164" t="str">
            <v>607g</v>
          </cell>
        </row>
        <row r="165">
          <cell r="A165" t="str">
            <v>608b1</v>
          </cell>
        </row>
        <row r="166">
          <cell r="A166" t="str">
            <v>608b2</v>
          </cell>
        </row>
        <row r="167">
          <cell r="A167" t="str">
            <v>608c1</v>
          </cell>
        </row>
        <row r="168">
          <cell r="A168" t="str">
            <v>608c2</v>
          </cell>
        </row>
        <row r="169">
          <cell r="A169" t="str">
            <v>608d1</v>
          </cell>
        </row>
        <row r="170">
          <cell r="A170" t="str">
            <v>608d2</v>
          </cell>
        </row>
        <row r="171">
          <cell r="A171" t="str">
            <v>608h1</v>
          </cell>
        </row>
        <row r="172">
          <cell r="A172" t="str">
            <v>608h2</v>
          </cell>
        </row>
        <row r="173">
          <cell r="A173" t="str">
            <v>608i1</v>
          </cell>
        </row>
        <row r="174">
          <cell r="A174" t="str">
            <v>608i2</v>
          </cell>
        </row>
        <row r="175">
          <cell r="A175" t="str">
            <v>608j1</v>
          </cell>
        </row>
        <row r="176">
          <cell r="A176" t="str">
            <v>608j2</v>
          </cell>
        </row>
        <row r="177">
          <cell r="A177" t="str">
            <v>608n1</v>
          </cell>
        </row>
        <row r="178">
          <cell r="A178" t="str">
            <v>608n2</v>
          </cell>
        </row>
        <row r="179">
          <cell r="A179" t="str">
            <v>608n3</v>
          </cell>
        </row>
        <row r="180">
          <cell r="A180" t="str">
            <v>608n4</v>
          </cell>
        </row>
        <row r="181">
          <cell r="A181" t="str">
            <v>609c</v>
          </cell>
        </row>
        <row r="182">
          <cell r="A182" t="str">
            <v>609d</v>
          </cell>
        </row>
        <row r="183">
          <cell r="A183" t="str">
            <v>610b</v>
          </cell>
        </row>
        <row r="184">
          <cell r="A184" t="str">
            <v>610c</v>
          </cell>
        </row>
        <row r="185">
          <cell r="A185" t="str">
            <v>610d</v>
          </cell>
        </row>
        <row r="186">
          <cell r="A186" t="str">
            <v>NSI-01</v>
          </cell>
        </row>
        <row r="187">
          <cell r="A187" t="str">
            <v>NSI-02</v>
          </cell>
        </row>
        <row r="188">
          <cell r="A188" t="str">
            <v>NSI-03</v>
          </cell>
        </row>
        <row r="189">
          <cell r="A189" t="str">
            <v>NSI-04</v>
          </cell>
        </row>
        <row r="190">
          <cell r="A190" t="str">
            <v>NSI-05</v>
          </cell>
        </row>
        <row r="191">
          <cell r="A191" t="str">
            <v>NSI-07</v>
          </cell>
        </row>
        <row r="192">
          <cell r="A192" t="str">
            <v>NSI-08</v>
          </cell>
        </row>
        <row r="193">
          <cell r="A193" t="str">
            <v>NSI-10</v>
          </cell>
        </row>
        <row r="194">
          <cell r="A194" t="str">
            <v>NSI-11</v>
          </cell>
        </row>
        <row r="195">
          <cell r="A195" t="str">
            <v>NSI-12</v>
          </cell>
        </row>
        <row r="196">
          <cell r="A196" t="str">
            <v>NSI-13</v>
          </cell>
        </row>
        <row r="197">
          <cell r="A197" t="str">
            <v>NSI-14</v>
          </cell>
        </row>
        <row r="198">
          <cell r="A198" t="str">
            <v>NSI-15</v>
          </cell>
        </row>
        <row r="199">
          <cell r="A199" t="str">
            <v>NSI-16</v>
          </cell>
        </row>
      </sheetData>
      <sheetData sheetId="5" refreshError="1"/>
      <sheetData sheetId="6" refreshError="1"/>
      <sheetData sheetId="7" refreshError="1"/>
      <sheetData sheetId="8"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R-1"/>
      <sheetName val="Abstract"/>
      <sheetName val="MS Girders (30m)"/>
      <sheetName val="MS Girders (35m)"/>
      <sheetName val="MS Steel Piles"/>
      <sheetName val="Sheet1"/>
      <sheetName val="rATE LIST"/>
    </sheetNames>
    <sheetDataSet>
      <sheetData sheetId="0"/>
      <sheetData sheetId="1"/>
      <sheetData sheetId="2"/>
      <sheetData sheetId="3"/>
      <sheetData sheetId="4"/>
      <sheetData sheetId="5" refreshError="1"/>
      <sheetData sheetId="6"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D"/>
      <sheetName val="Anx E"/>
      <sheetName val="Anx F"/>
      <sheetName val="Anx G"/>
      <sheetName val="Sheet3"/>
      <sheetName val="Steel Detail"/>
      <sheetName val="Anx H Aug 23"/>
      <sheetName val="Anx H"/>
      <sheetName val="Anx J"/>
      <sheetName val="Anx K "/>
      <sheetName val="Anx L"/>
      <sheetName val="Anx M"/>
      <sheetName val=" Rate Analysis A3 OPC"/>
      <sheetName val=" Rate Analysis A1 OPC "/>
      <sheetName val=" Rate Analysis A2 OPC "/>
      <sheetName val=" Rate Analysis Class B"/>
      <sheetName val=" Rate Analysis Lean"/>
      <sheetName val="M.D.B Analysis "/>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D"/>
      <sheetName val="Anx E"/>
      <sheetName val="Anx F"/>
      <sheetName val="Anx G"/>
      <sheetName val="Sheet3"/>
      <sheetName val="Steel Detail"/>
      <sheetName val="JAN 2023"/>
      <sheetName val="Anx H"/>
      <sheetName val="Anx J"/>
      <sheetName val="Anx K "/>
      <sheetName val="Anx L"/>
      <sheetName val="Anx M"/>
      <sheetName val="BQ Working"/>
      <sheetName val="SCHEDU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x H OCT "/>
      <sheetName val="DEC 2022"/>
      <sheetName val="JAN 2023"/>
      <sheetName val="Database"/>
      <sheetName val="SCHEDULE"/>
    </sheetNames>
    <sheetDataSet>
      <sheetData sheetId="0"/>
      <sheetData sheetId="1"/>
      <sheetData sheetId="2"/>
      <sheetData sheetId="3" refreshError="1"/>
      <sheetData sheetId="4"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S"/>
      <sheetName val="IS  "/>
      <sheetName val="I&amp;ES"/>
      <sheetName val="PvsAC "/>
      <sheetName val="mtl"/>
      <sheetName val="man"/>
      <sheetName val="sum eq't "/>
      <sheetName val="spare"/>
      <sheetName val="fuel"/>
      <sheetName val="m.status"/>
      <sheetName val="fuel Eva. (2)"/>
      <sheetName val="Eqt Eva."/>
      <sheetName val="man (sh.)"/>
      <sheetName val="eq't (sh.)"/>
      <sheetName val="O.STANDING PRO."/>
      <sheetName val="BOQ"/>
      <sheetName val="PACK_01"/>
      <sheetName val="SCHEDULE"/>
      <sheetName val="12CGOU"/>
    </sheetNames>
    <sheetDataSet>
      <sheetData sheetId="0">
        <row r="2">
          <cell r="B2" t="str">
            <v>Reporting month :Meskerem 1996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 val="BOQ"/>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x E (3)"/>
      <sheetName val="Anx E (2)"/>
      <sheetName val="Anx A"/>
      <sheetName val="Anx B"/>
      <sheetName val="Anx C"/>
      <sheetName val="Anx D (2)"/>
      <sheetName val="Anx D"/>
      <sheetName val="Anx E"/>
      <sheetName val="Anx F"/>
      <sheetName val="Anx F. (2)"/>
      <sheetName val="Anx F "/>
      <sheetName val="Anx G"/>
      <sheetName val="Anx G (1)"/>
      <sheetName val="Anx H (3)"/>
      <sheetName val="Anx H (2)"/>
      <sheetName val="AnxH (2)"/>
      <sheetName val="Anx H"/>
      <sheetName val="Anx J1"/>
      <sheetName val="Anx K"/>
      <sheetName val="Anx M"/>
      <sheetName val="Anx L"/>
      <sheetName val="MCRP"/>
      <sheetName val="Workdone SE"/>
      <sheetName val="Workdone SC"/>
      <sheetName val="Payment Subcon"/>
      <sheetName val="Steel Consumption"/>
      <sheetName val="A3 (Under Ground)"/>
      <sheetName val="Database"/>
      <sheetName val="SCHEDULE"/>
    </sheetNames>
    <sheetDataSet>
      <sheetData sheetId="0"/>
      <sheetData sheetId="1"/>
      <sheetData sheetId="2">
        <row r="3">
          <cell r="A3" t="str">
            <v>Project Control Unit:-  Construction of 10th Ave from IJP to Srinagar Highway</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IRDER KM.83+668"/>
      <sheetName val="Measurment"/>
      <sheetName val="B.O.Q"/>
    </sheetNames>
    <sheetDataSet>
      <sheetData sheetId="0" refreshError="1"/>
      <sheetData sheetId="1" refreshError="1">
        <row r="84">
          <cell r="B84" t="str">
            <v>INPUT  DATA FOR SUBSTRUCTURE QUANTITIES</v>
          </cell>
        </row>
        <row r="85">
          <cell r="B85" t="str">
            <v>SKEW OF BRIDGE</v>
          </cell>
          <cell r="C85" t="str">
            <v>=</v>
          </cell>
          <cell r="D85">
            <v>0</v>
          </cell>
          <cell r="E85" t="str">
            <v>Degrees</v>
          </cell>
        </row>
        <row r="86">
          <cell r="B86" t="str">
            <v>TEST PILE :</v>
          </cell>
        </row>
        <row r="87">
          <cell r="B87" t="str">
            <v xml:space="preserve"> Number of test piles</v>
          </cell>
          <cell r="C87" t="str">
            <v>=</v>
          </cell>
          <cell r="D87">
            <v>1</v>
          </cell>
          <cell r="E87" t="str">
            <v>nos.</v>
          </cell>
        </row>
        <row r="88">
          <cell r="B88" t="str">
            <v xml:space="preserve"> Length of test piles</v>
          </cell>
          <cell r="C88" t="str">
            <v>=</v>
          </cell>
          <cell r="D88">
            <v>23.45</v>
          </cell>
          <cell r="E88" t="str">
            <v>m.</v>
          </cell>
        </row>
        <row r="90">
          <cell r="B90" t="str">
            <v>PILES :</v>
          </cell>
        </row>
        <row r="91">
          <cell r="B91" t="str">
            <v xml:space="preserve"> Diameter of abutment piles</v>
          </cell>
          <cell r="C91" t="str">
            <v>=</v>
          </cell>
          <cell r="D91">
            <v>0.75</v>
          </cell>
          <cell r="E91" t="str">
            <v>m.</v>
          </cell>
        </row>
        <row r="92">
          <cell r="B92" t="str">
            <v xml:space="preserve"> Total number of abutment  A  piles</v>
          </cell>
          <cell r="C92" t="str">
            <v>=</v>
          </cell>
          <cell r="D92">
            <v>10</v>
          </cell>
          <cell r="E92" t="str">
            <v>nos.</v>
          </cell>
        </row>
        <row r="93">
          <cell r="B93" t="str">
            <v xml:space="preserve"> Total number of abutment  B  piles</v>
          </cell>
          <cell r="C93" t="str">
            <v>=</v>
          </cell>
          <cell r="D93">
            <v>10</v>
          </cell>
          <cell r="E93" t="str">
            <v>nos.</v>
          </cell>
        </row>
        <row r="94">
          <cell r="B94" t="str">
            <v xml:space="preserve"> Length of abutment A  piles</v>
          </cell>
          <cell r="C94" t="str">
            <v>=</v>
          </cell>
          <cell r="D94">
            <v>20</v>
          </cell>
          <cell r="E94" t="str">
            <v>m.</v>
          </cell>
        </row>
        <row r="95">
          <cell r="B95" t="str">
            <v xml:space="preserve"> Length of abutment B  piles</v>
          </cell>
          <cell r="C95" t="str">
            <v>=</v>
          </cell>
          <cell r="D95">
            <v>20</v>
          </cell>
          <cell r="E95" t="str">
            <v>m.</v>
          </cell>
        </row>
        <row r="97">
          <cell r="B97" t="str">
            <v>PILECAPS :</v>
          </cell>
        </row>
        <row r="98">
          <cell r="B98" t="str">
            <v xml:space="preserve"> Number of abutment  A Footing</v>
          </cell>
          <cell r="C98" t="str">
            <v>=</v>
          </cell>
          <cell r="D98">
            <v>1</v>
          </cell>
          <cell r="E98" t="str">
            <v>nos.</v>
          </cell>
        </row>
        <row r="99">
          <cell r="B99" t="str">
            <v xml:space="preserve"> Length of abutment A Footing</v>
          </cell>
          <cell r="C99" t="str">
            <v>=</v>
          </cell>
          <cell r="D99">
            <v>10.6</v>
          </cell>
          <cell r="E99" t="str">
            <v>m.</v>
          </cell>
        </row>
        <row r="100">
          <cell r="B100" t="str">
            <v xml:space="preserve"> Width of abutment A Footing</v>
          </cell>
          <cell r="C100" t="str">
            <v>=</v>
          </cell>
          <cell r="D100">
            <v>5</v>
          </cell>
          <cell r="E100" t="str">
            <v>m.</v>
          </cell>
        </row>
        <row r="101">
          <cell r="B101" t="str">
            <v xml:space="preserve"> Thickness of abutment A Footing</v>
          </cell>
          <cell r="C101" t="str">
            <v>=</v>
          </cell>
          <cell r="D101">
            <v>1.2</v>
          </cell>
          <cell r="E101" t="str">
            <v>m.</v>
          </cell>
        </row>
        <row r="102">
          <cell r="B102" t="str">
            <v xml:space="preserve"> Depth of excavation under abut. A </v>
          </cell>
          <cell r="C102" t="str">
            <v>=</v>
          </cell>
          <cell r="D102">
            <v>2.0000000000000226</v>
          </cell>
          <cell r="E102" t="str">
            <v>m.</v>
          </cell>
        </row>
        <row r="103">
          <cell r="B103" t="str">
            <v xml:space="preserve"> Number of abutment  B pilecaps</v>
          </cell>
          <cell r="C103" t="str">
            <v>=</v>
          </cell>
          <cell r="D103">
            <v>1</v>
          </cell>
          <cell r="E103" t="str">
            <v>nos.</v>
          </cell>
        </row>
        <row r="104">
          <cell r="B104" t="str">
            <v xml:space="preserve"> Length of abutment B pilecap</v>
          </cell>
          <cell r="C104" t="str">
            <v>=</v>
          </cell>
          <cell r="D104">
            <v>10.6</v>
          </cell>
          <cell r="E104" t="str">
            <v>m.</v>
          </cell>
        </row>
        <row r="105">
          <cell r="B105" t="str">
            <v xml:space="preserve"> Width of abutment B pilecap </v>
          </cell>
          <cell r="C105" t="str">
            <v>=</v>
          </cell>
          <cell r="D105">
            <v>5</v>
          </cell>
          <cell r="E105" t="str">
            <v>m.</v>
          </cell>
        </row>
        <row r="106">
          <cell r="B106" t="str">
            <v xml:space="preserve"> Thickness of abutment B pilecap</v>
          </cell>
          <cell r="C106" t="str">
            <v>=</v>
          </cell>
          <cell r="D106">
            <v>1.2</v>
          </cell>
          <cell r="E106" t="str">
            <v>m.</v>
          </cell>
        </row>
        <row r="107">
          <cell r="B107" t="str">
            <v xml:space="preserve"> Depth of excavation under abut. B pilecap</v>
          </cell>
          <cell r="C107" t="str">
            <v>=</v>
          </cell>
          <cell r="D107">
            <v>2.8200000000000727</v>
          </cell>
          <cell r="E107" t="str">
            <v>m.</v>
          </cell>
        </row>
        <row r="109">
          <cell r="B109" t="str">
            <v>LEAN CONCRETE :</v>
          </cell>
        </row>
        <row r="110">
          <cell r="B110" t="str">
            <v xml:space="preserve"> Projection of blinding under abut.pilecap</v>
          </cell>
          <cell r="C110" t="str">
            <v>=</v>
          </cell>
          <cell r="D110">
            <v>0.15</v>
          </cell>
          <cell r="E110" t="str">
            <v>m.</v>
          </cell>
        </row>
        <row r="111">
          <cell r="B111" t="str">
            <v xml:space="preserve"> Thickness of blinding under abut. pilecap</v>
          </cell>
          <cell r="C111" t="str">
            <v>=</v>
          </cell>
          <cell r="D111">
            <v>0.15</v>
          </cell>
          <cell r="E111" t="str">
            <v>m.</v>
          </cell>
        </row>
        <row r="112">
          <cell r="B112" t="str">
            <v xml:space="preserve"> Projection of blinding under appr. slab</v>
          </cell>
          <cell r="C112" t="str">
            <v>=</v>
          </cell>
          <cell r="D112">
            <v>0.08</v>
          </cell>
          <cell r="E112" t="str">
            <v>m.</v>
          </cell>
        </row>
        <row r="113">
          <cell r="B113" t="str">
            <v xml:space="preserve"> Thickness of blinding under appr. slab</v>
          </cell>
          <cell r="C113" t="str">
            <v>=</v>
          </cell>
          <cell r="D113">
            <v>0.08</v>
          </cell>
          <cell r="E113" t="str">
            <v>m.</v>
          </cell>
        </row>
        <row r="115">
          <cell r="B115" t="str">
            <v>CONCRETE :</v>
          </cell>
        </row>
        <row r="116">
          <cell r="B116" t="str">
            <v xml:space="preserve"> Length of approach slab</v>
          </cell>
          <cell r="C116" t="str">
            <v>=</v>
          </cell>
          <cell r="D116">
            <v>4</v>
          </cell>
          <cell r="E116" t="str">
            <v>m.</v>
          </cell>
        </row>
        <row r="117">
          <cell r="B117" t="str">
            <v xml:space="preserve"> Width of approach slab</v>
          </cell>
          <cell r="C117" t="str">
            <v>=</v>
          </cell>
          <cell r="D117">
            <v>8.5</v>
          </cell>
          <cell r="E117" t="str">
            <v>m.</v>
          </cell>
        </row>
        <row r="118">
          <cell r="B118" t="str">
            <v xml:space="preserve"> Thickness of approach slab</v>
          </cell>
          <cell r="C118" t="str">
            <v>=</v>
          </cell>
          <cell r="D118">
            <v>0.25</v>
          </cell>
          <cell r="E118" t="str">
            <v>m.</v>
          </cell>
        </row>
        <row r="119">
          <cell r="B119" t="str">
            <v>Number of girders in each span</v>
          </cell>
          <cell r="C119" t="str">
            <v>=</v>
          </cell>
          <cell r="D119">
            <v>4</v>
          </cell>
          <cell r="E119" t="str">
            <v>nos.</v>
          </cell>
        </row>
      </sheetData>
      <sheetData sheetId="2"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ADDRESSES"/>
      <sheetName val="BOOK"/>
      <sheetName val="CALCULATION SHEET"/>
      <sheetName val="CALENDAR ANNUAL"/>
      <sheetName val="CALENDAR DESKTOP"/>
      <sheetName val="CASIO SHEET"/>
      <sheetName val="CASSETTE TITLE"/>
      <sheetName val="CD-Cover"/>
      <sheetName val="CD-Cover ii"/>
      <sheetName val="CHECKLIST"/>
      <sheetName val="CONVERSION FACTORS"/>
      <sheetName val="CONVERSION FACTORS (calc)"/>
      <sheetName val="DADS TELEPHONE Nos."/>
      <sheetName val="DIARY PAGE"/>
      <sheetName val="DOS Characters"/>
      <sheetName val="E-MAIL ADDRESSES"/>
      <sheetName val="FILE TITLES I"/>
      <sheetName val="FILE TITLES II"/>
      <sheetName val="FONT"/>
      <sheetName val="GBC - LOGO"/>
      <sheetName val="I CHING"/>
      <sheetName val="IMPORTANT HISTORICAL DATES"/>
      <sheetName val="IQ TEST"/>
      <sheetName val="LINED PAPER"/>
      <sheetName val="MATHEMAGICS"/>
      <sheetName val="MEMORY"/>
      <sheetName val="NATIONS OF THE WORLD"/>
      <sheetName val="OVERTIME"/>
      <sheetName val="PERPETUAL CALENDAR"/>
      <sheetName val="PERSONALIZED CARD"/>
      <sheetName val="PROJECT CALENDAR ACTUAL"/>
      <sheetName val="PROJECT CLAUSE 14"/>
      <sheetName val="PROJECT HOLIDAYS"/>
      <sheetName val="ROUGH PAGE"/>
      <sheetName val="TELEPHONE Nos"/>
      <sheetName val="TELEPHONE Nos ADD"/>
      <sheetName val="TELEPHONE PAD"/>
      <sheetName val="TROUBLE SHOOTING CHART"/>
      <sheetName val="UNIT CONVERTER"/>
      <sheetName val="UNITS"/>
      <sheetName val="WINDOWS SHORTCUTS"/>
      <sheetName val="WORDS"/>
    </sheetNames>
    <sheetDataSet>
      <sheetData sheetId="0"/>
      <sheetData sheetId="1"/>
      <sheetData sheetId="2"/>
      <sheetData sheetId="3"/>
      <sheetData sheetId="4" refreshError="1">
        <row r="14">
          <cell r="C14" t="str">
            <v>SUN</v>
          </cell>
          <cell r="D14" t="str">
            <v>MON</v>
          </cell>
          <cell r="E14" t="str">
            <v>TUE</v>
          </cell>
          <cell r="F14" t="str">
            <v>WED</v>
          </cell>
          <cell r="G14" t="str">
            <v>THU</v>
          </cell>
          <cell r="H14" t="str">
            <v>FRI</v>
          </cell>
          <cell r="I14" t="str">
            <v>SAT</v>
          </cell>
          <cell r="L14" t="str">
            <v>SUN</v>
          </cell>
          <cell r="M14" t="str">
            <v>MON</v>
          </cell>
          <cell r="N14" t="str">
            <v>TUE</v>
          </cell>
          <cell r="O14" t="str">
            <v>WED</v>
          </cell>
          <cell r="P14" t="str">
            <v>THU</v>
          </cell>
          <cell r="Q14" t="str">
            <v>FRI</v>
          </cell>
          <cell r="R14" t="str">
            <v>SAT</v>
          </cell>
          <cell r="U14" t="str">
            <v>SUN</v>
          </cell>
          <cell r="V14" t="str">
            <v>MON</v>
          </cell>
          <cell r="W14" t="str">
            <v>TUE</v>
          </cell>
          <cell r="X14" t="str">
            <v>WED</v>
          </cell>
          <cell r="Y14" t="str">
            <v>THU</v>
          </cell>
          <cell r="Z14" t="str">
            <v>FRI</v>
          </cell>
          <cell r="AA14" t="str">
            <v>SAT</v>
          </cell>
        </row>
        <row r="15">
          <cell r="C15">
            <v>0</v>
          </cell>
          <cell r="D15">
            <v>0</v>
          </cell>
          <cell r="E15">
            <v>1</v>
          </cell>
          <cell r="F15">
            <v>2</v>
          </cell>
          <cell r="G15">
            <v>3</v>
          </cell>
          <cell r="H15">
            <v>4</v>
          </cell>
          <cell r="I15">
            <v>5</v>
          </cell>
          <cell r="L15">
            <v>0</v>
          </cell>
          <cell r="M15">
            <v>0</v>
          </cell>
          <cell r="N15">
            <v>0</v>
          </cell>
          <cell r="O15">
            <v>0</v>
          </cell>
          <cell r="P15">
            <v>0</v>
          </cell>
          <cell r="Q15">
            <v>1</v>
          </cell>
          <cell r="R15">
            <v>2</v>
          </cell>
          <cell r="U15">
            <v>0</v>
          </cell>
          <cell r="V15">
            <v>0</v>
          </cell>
          <cell r="W15">
            <v>0</v>
          </cell>
          <cell r="X15">
            <v>0</v>
          </cell>
          <cell r="Y15">
            <v>0</v>
          </cell>
          <cell r="Z15">
            <v>1</v>
          </cell>
          <cell r="AA15">
            <v>2</v>
          </cell>
        </row>
        <row r="16">
          <cell r="C16">
            <v>6</v>
          </cell>
          <cell r="D16">
            <v>7</v>
          </cell>
          <cell r="E16">
            <v>8</v>
          </cell>
          <cell r="F16">
            <v>9</v>
          </cell>
          <cell r="G16">
            <v>10</v>
          </cell>
          <cell r="H16">
            <v>11</v>
          </cell>
          <cell r="I16">
            <v>12</v>
          </cell>
          <cell r="L16">
            <v>3</v>
          </cell>
          <cell r="M16">
            <v>4</v>
          </cell>
          <cell r="N16">
            <v>5</v>
          </cell>
          <cell r="O16">
            <v>6</v>
          </cell>
          <cell r="P16">
            <v>7</v>
          </cell>
          <cell r="Q16">
            <v>8</v>
          </cell>
          <cell r="R16">
            <v>9</v>
          </cell>
          <cell r="U16">
            <v>3</v>
          </cell>
          <cell r="V16">
            <v>4</v>
          </cell>
          <cell r="W16">
            <v>5</v>
          </cell>
          <cell r="X16">
            <v>6</v>
          </cell>
          <cell r="Y16">
            <v>7</v>
          </cell>
          <cell r="Z16">
            <v>8</v>
          </cell>
          <cell r="AA16">
            <v>9</v>
          </cell>
        </row>
        <row r="17">
          <cell r="C17">
            <v>13</v>
          </cell>
          <cell r="D17">
            <v>14</v>
          </cell>
          <cell r="E17">
            <v>15</v>
          </cell>
          <cell r="F17">
            <v>16</v>
          </cell>
          <cell r="G17">
            <v>17</v>
          </cell>
          <cell r="H17">
            <v>18</v>
          </cell>
          <cell r="I17">
            <v>19</v>
          </cell>
          <cell r="L17">
            <v>10</v>
          </cell>
          <cell r="M17">
            <v>11</v>
          </cell>
          <cell r="N17">
            <v>12</v>
          </cell>
          <cell r="O17">
            <v>13</v>
          </cell>
          <cell r="P17">
            <v>14</v>
          </cell>
          <cell r="Q17">
            <v>15</v>
          </cell>
          <cell r="R17">
            <v>16</v>
          </cell>
          <cell r="U17">
            <v>10</v>
          </cell>
          <cell r="V17">
            <v>11</v>
          </cell>
          <cell r="W17">
            <v>12</v>
          </cell>
          <cell r="X17">
            <v>13</v>
          </cell>
          <cell r="Y17">
            <v>14</v>
          </cell>
          <cell r="Z17">
            <v>15</v>
          </cell>
          <cell r="AA17">
            <v>16</v>
          </cell>
        </row>
        <row r="18">
          <cell r="C18">
            <v>20</v>
          </cell>
          <cell r="D18">
            <v>21</v>
          </cell>
          <cell r="E18">
            <v>22</v>
          </cell>
          <cell r="F18">
            <v>23</v>
          </cell>
          <cell r="G18">
            <v>24</v>
          </cell>
          <cell r="H18">
            <v>25</v>
          </cell>
          <cell r="I18">
            <v>26</v>
          </cell>
          <cell r="L18">
            <v>17</v>
          </cell>
          <cell r="M18">
            <v>18</v>
          </cell>
          <cell r="N18">
            <v>19</v>
          </cell>
          <cell r="O18">
            <v>20</v>
          </cell>
          <cell r="P18">
            <v>21</v>
          </cell>
          <cell r="Q18">
            <v>22</v>
          </cell>
          <cell r="R18">
            <v>23</v>
          </cell>
          <cell r="U18">
            <v>17</v>
          </cell>
          <cell r="V18">
            <v>18</v>
          </cell>
          <cell r="W18">
            <v>19</v>
          </cell>
          <cell r="X18">
            <v>20</v>
          </cell>
          <cell r="Y18">
            <v>21</v>
          </cell>
          <cell r="Z18">
            <v>22</v>
          </cell>
          <cell r="AA18">
            <v>23</v>
          </cell>
        </row>
        <row r="19">
          <cell r="C19">
            <v>27</v>
          </cell>
          <cell r="D19">
            <v>28</v>
          </cell>
          <cell r="E19">
            <v>29</v>
          </cell>
          <cell r="F19">
            <v>30</v>
          </cell>
          <cell r="G19">
            <v>31</v>
          </cell>
          <cell r="H19">
            <v>0</v>
          </cell>
          <cell r="I19">
            <v>0</v>
          </cell>
          <cell r="L19">
            <v>24</v>
          </cell>
          <cell r="M19">
            <v>25</v>
          </cell>
          <cell r="N19">
            <v>26</v>
          </cell>
          <cell r="O19">
            <v>27</v>
          </cell>
          <cell r="P19">
            <v>28</v>
          </cell>
          <cell r="Q19">
            <v>0</v>
          </cell>
          <cell r="R19">
            <v>0</v>
          </cell>
          <cell r="U19">
            <v>24</v>
          </cell>
          <cell r="V19">
            <v>25</v>
          </cell>
          <cell r="W19">
            <v>26</v>
          </cell>
          <cell r="X19">
            <v>27</v>
          </cell>
          <cell r="Y19">
            <v>28</v>
          </cell>
          <cell r="Z19">
            <v>29</v>
          </cell>
          <cell r="AA19">
            <v>30</v>
          </cell>
        </row>
        <row r="20">
          <cell r="C20">
            <v>0</v>
          </cell>
          <cell r="D20">
            <v>0</v>
          </cell>
          <cell r="E20">
            <v>0</v>
          </cell>
          <cell r="F20">
            <v>0</v>
          </cell>
          <cell r="G20">
            <v>0</v>
          </cell>
          <cell r="H20">
            <v>0</v>
          </cell>
          <cell r="I20">
            <v>0</v>
          </cell>
          <cell r="L20">
            <v>0</v>
          </cell>
          <cell r="M20">
            <v>0</v>
          </cell>
          <cell r="N20">
            <v>0</v>
          </cell>
          <cell r="O20">
            <v>0</v>
          </cell>
          <cell r="P20">
            <v>0</v>
          </cell>
          <cell r="Q20">
            <v>0</v>
          </cell>
          <cell r="R20">
            <v>0</v>
          </cell>
          <cell r="U20">
            <v>31</v>
          </cell>
          <cell r="V20">
            <v>0</v>
          </cell>
          <cell r="W20">
            <v>0</v>
          </cell>
          <cell r="X20">
            <v>0</v>
          </cell>
          <cell r="Y20">
            <v>0</v>
          </cell>
          <cell r="Z20">
            <v>0</v>
          </cell>
          <cell r="AA20">
            <v>0</v>
          </cell>
        </row>
        <row r="23">
          <cell r="C23" t="str">
            <v>SUN</v>
          </cell>
          <cell r="D23" t="str">
            <v>MON</v>
          </cell>
          <cell r="E23" t="str">
            <v>TUE</v>
          </cell>
          <cell r="F23" t="str">
            <v>WED</v>
          </cell>
          <cell r="G23" t="str">
            <v>THU</v>
          </cell>
          <cell r="H23" t="str">
            <v>FRI</v>
          </cell>
          <cell r="I23" t="str">
            <v>SAT</v>
          </cell>
          <cell r="L23" t="str">
            <v>SUN</v>
          </cell>
          <cell r="M23" t="str">
            <v>MON</v>
          </cell>
          <cell r="N23" t="str">
            <v>TUE</v>
          </cell>
          <cell r="O23" t="str">
            <v>WED</v>
          </cell>
          <cell r="P23" t="str">
            <v>THU</v>
          </cell>
          <cell r="Q23" t="str">
            <v>FRI</v>
          </cell>
          <cell r="R23" t="str">
            <v>SAT</v>
          </cell>
          <cell r="U23" t="str">
            <v>SUN</v>
          </cell>
          <cell r="V23" t="str">
            <v>MON</v>
          </cell>
          <cell r="W23" t="str">
            <v>TUE</v>
          </cell>
          <cell r="X23" t="str">
            <v>WED</v>
          </cell>
          <cell r="Y23" t="str">
            <v>THU</v>
          </cell>
          <cell r="Z23" t="str">
            <v>FRI</v>
          </cell>
          <cell r="AA23" t="str">
            <v>SAT</v>
          </cell>
        </row>
        <row r="24">
          <cell r="C24">
            <v>0</v>
          </cell>
          <cell r="D24">
            <v>1</v>
          </cell>
          <cell r="E24">
            <v>2</v>
          </cell>
          <cell r="F24">
            <v>3</v>
          </cell>
          <cell r="G24">
            <v>4</v>
          </cell>
          <cell r="H24">
            <v>5</v>
          </cell>
          <cell r="I24">
            <v>6</v>
          </cell>
          <cell r="L24">
            <v>0</v>
          </cell>
          <cell r="M24">
            <v>0</v>
          </cell>
          <cell r="N24">
            <v>0</v>
          </cell>
          <cell r="O24">
            <v>1</v>
          </cell>
          <cell r="P24">
            <v>2</v>
          </cell>
          <cell r="Q24">
            <v>3</v>
          </cell>
          <cell r="R24">
            <v>4</v>
          </cell>
          <cell r="U24">
            <v>0</v>
          </cell>
          <cell r="V24">
            <v>0</v>
          </cell>
          <cell r="W24">
            <v>0</v>
          </cell>
          <cell r="X24">
            <v>0</v>
          </cell>
          <cell r="Y24">
            <v>0</v>
          </cell>
          <cell r="Z24">
            <v>0</v>
          </cell>
          <cell r="AA24">
            <v>1</v>
          </cell>
        </row>
        <row r="25">
          <cell r="C25">
            <v>7</v>
          </cell>
          <cell r="D25">
            <v>8</v>
          </cell>
          <cell r="E25">
            <v>9</v>
          </cell>
          <cell r="F25">
            <v>10</v>
          </cell>
          <cell r="G25">
            <v>11</v>
          </cell>
          <cell r="H25">
            <v>12</v>
          </cell>
          <cell r="I25">
            <v>13</v>
          </cell>
          <cell r="L25">
            <v>5</v>
          </cell>
          <cell r="M25">
            <v>6</v>
          </cell>
          <cell r="N25">
            <v>7</v>
          </cell>
          <cell r="O25">
            <v>8</v>
          </cell>
          <cell r="P25">
            <v>9</v>
          </cell>
          <cell r="Q25">
            <v>10</v>
          </cell>
          <cell r="R25">
            <v>11</v>
          </cell>
          <cell r="U25">
            <v>2</v>
          </cell>
          <cell r="V25">
            <v>3</v>
          </cell>
          <cell r="W25">
            <v>4</v>
          </cell>
          <cell r="X25">
            <v>5</v>
          </cell>
          <cell r="Y25">
            <v>6</v>
          </cell>
          <cell r="Z25">
            <v>7</v>
          </cell>
          <cell r="AA25">
            <v>8</v>
          </cell>
        </row>
        <row r="26">
          <cell r="C26">
            <v>14</v>
          </cell>
          <cell r="D26">
            <v>15</v>
          </cell>
          <cell r="E26">
            <v>16</v>
          </cell>
          <cell r="F26">
            <v>17</v>
          </cell>
          <cell r="G26">
            <v>18</v>
          </cell>
          <cell r="H26">
            <v>19</v>
          </cell>
          <cell r="I26">
            <v>20</v>
          </cell>
          <cell r="L26">
            <v>12</v>
          </cell>
          <cell r="M26">
            <v>13</v>
          </cell>
          <cell r="N26">
            <v>14</v>
          </cell>
          <cell r="O26">
            <v>15</v>
          </cell>
          <cell r="P26">
            <v>16</v>
          </cell>
          <cell r="Q26">
            <v>17</v>
          </cell>
          <cell r="R26">
            <v>18</v>
          </cell>
          <cell r="U26">
            <v>9</v>
          </cell>
          <cell r="V26">
            <v>10</v>
          </cell>
          <cell r="W26">
            <v>11</v>
          </cell>
          <cell r="X26">
            <v>12</v>
          </cell>
          <cell r="Y26">
            <v>13</v>
          </cell>
          <cell r="Z26">
            <v>14</v>
          </cell>
          <cell r="AA26">
            <v>15</v>
          </cell>
        </row>
        <row r="27">
          <cell r="C27">
            <v>21</v>
          </cell>
          <cell r="D27">
            <v>22</v>
          </cell>
          <cell r="E27">
            <v>23</v>
          </cell>
          <cell r="F27">
            <v>24</v>
          </cell>
          <cell r="G27">
            <v>25</v>
          </cell>
          <cell r="H27">
            <v>26</v>
          </cell>
          <cell r="I27">
            <v>27</v>
          </cell>
          <cell r="L27">
            <v>19</v>
          </cell>
          <cell r="M27">
            <v>20</v>
          </cell>
          <cell r="N27">
            <v>21</v>
          </cell>
          <cell r="O27">
            <v>22</v>
          </cell>
          <cell r="P27">
            <v>23</v>
          </cell>
          <cell r="Q27">
            <v>24</v>
          </cell>
          <cell r="R27">
            <v>25</v>
          </cell>
          <cell r="U27">
            <v>16</v>
          </cell>
          <cell r="V27">
            <v>17</v>
          </cell>
          <cell r="W27">
            <v>18</v>
          </cell>
          <cell r="X27">
            <v>19</v>
          </cell>
          <cell r="Y27">
            <v>20</v>
          </cell>
          <cell r="Z27">
            <v>21</v>
          </cell>
          <cell r="AA27">
            <v>22</v>
          </cell>
        </row>
        <row r="28">
          <cell r="C28">
            <v>28</v>
          </cell>
          <cell r="D28">
            <v>29</v>
          </cell>
          <cell r="E28">
            <v>30</v>
          </cell>
          <cell r="F28">
            <v>0</v>
          </cell>
          <cell r="G28">
            <v>0</v>
          </cell>
          <cell r="H28">
            <v>0</v>
          </cell>
          <cell r="I28">
            <v>0</v>
          </cell>
          <cell r="L28">
            <v>26</v>
          </cell>
          <cell r="M28">
            <v>27</v>
          </cell>
          <cell r="N28">
            <v>28</v>
          </cell>
          <cell r="O28">
            <v>29</v>
          </cell>
          <cell r="P28">
            <v>30</v>
          </cell>
          <cell r="Q28">
            <v>31</v>
          </cell>
          <cell r="R28">
            <v>0</v>
          </cell>
          <cell r="U28">
            <v>23</v>
          </cell>
          <cell r="V28">
            <v>24</v>
          </cell>
          <cell r="W28">
            <v>25</v>
          </cell>
          <cell r="X28">
            <v>26</v>
          </cell>
          <cell r="Y28">
            <v>27</v>
          </cell>
          <cell r="Z28">
            <v>28</v>
          </cell>
          <cell r="AA28">
            <v>29</v>
          </cell>
        </row>
        <row r="29">
          <cell r="C29">
            <v>0</v>
          </cell>
          <cell r="D29">
            <v>0</v>
          </cell>
          <cell r="E29">
            <v>0</v>
          </cell>
          <cell r="F29">
            <v>0</v>
          </cell>
          <cell r="G29">
            <v>0</v>
          </cell>
          <cell r="H29">
            <v>0</v>
          </cell>
          <cell r="I29">
            <v>0</v>
          </cell>
          <cell r="L29">
            <v>0</v>
          </cell>
          <cell r="M29">
            <v>0</v>
          </cell>
          <cell r="N29">
            <v>0</v>
          </cell>
          <cell r="O29">
            <v>0</v>
          </cell>
          <cell r="P29">
            <v>0</v>
          </cell>
          <cell r="Q29">
            <v>0</v>
          </cell>
          <cell r="R29">
            <v>0</v>
          </cell>
          <cell r="U29">
            <v>30</v>
          </cell>
          <cell r="V29">
            <v>0</v>
          </cell>
          <cell r="W29">
            <v>0</v>
          </cell>
          <cell r="X29">
            <v>0</v>
          </cell>
          <cell r="Y29">
            <v>0</v>
          </cell>
          <cell r="Z29">
            <v>0</v>
          </cell>
          <cell r="AA29">
            <v>0</v>
          </cell>
        </row>
        <row r="32">
          <cell r="C32" t="str">
            <v>SUN</v>
          </cell>
          <cell r="D32" t="str">
            <v>MON</v>
          </cell>
          <cell r="E32" t="str">
            <v>TUE</v>
          </cell>
          <cell r="F32" t="str">
            <v>WED</v>
          </cell>
          <cell r="G32" t="str">
            <v>THU</v>
          </cell>
          <cell r="H32" t="str">
            <v>FRI</v>
          </cell>
          <cell r="I32" t="str">
            <v>SAT</v>
          </cell>
          <cell r="L32" t="str">
            <v>SUN</v>
          </cell>
          <cell r="M32" t="str">
            <v>MON</v>
          </cell>
          <cell r="N32" t="str">
            <v>TUE</v>
          </cell>
          <cell r="O32" t="str">
            <v>WED</v>
          </cell>
          <cell r="P32" t="str">
            <v>THU</v>
          </cell>
          <cell r="Q32" t="str">
            <v>FRI</v>
          </cell>
          <cell r="R32" t="str">
            <v>SAT</v>
          </cell>
          <cell r="U32" t="str">
            <v>SUN</v>
          </cell>
          <cell r="V32" t="str">
            <v>MON</v>
          </cell>
          <cell r="W32" t="str">
            <v>TUE</v>
          </cell>
          <cell r="X32" t="str">
            <v>WED</v>
          </cell>
          <cell r="Y32" t="str">
            <v>THU</v>
          </cell>
          <cell r="Z32" t="str">
            <v>FRI</v>
          </cell>
          <cell r="AA32" t="str">
            <v>SAT</v>
          </cell>
        </row>
        <row r="33">
          <cell r="C33">
            <v>0</v>
          </cell>
          <cell r="D33">
            <v>1</v>
          </cell>
          <cell r="E33">
            <v>2</v>
          </cell>
          <cell r="F33">
            <v>3</v>
          </cell>
          <cell r="G33">
            <v>4</v>
          </cell>
          <cell r="H33">
            <v>5</v>
          </cell>
          <cell r="I33">
            <v>6</v>
          </cell>
          <cell r="L33">
            <v>0</v>
          </cell>
          <cell r="M33">
            <v>0</v>
          </cell>
          <cell r="N33">
            <v>0</v>
          </cell>
          <cell r="O33">
            <v>0</v>
          </cell>
          <cell r="P33">
            <v>1</v>
          </cell>
          <cell r="Q33">
            <v>2</v>
          </cell>
          <cell r="R33">
            <v>3</v>
          </cell>
          <cell r="U33">
            <v>1</v>
          </cell>
          <cell r="V33">
            <v>2</v>
          </cell>
          <cell r="W33">
            <v>3</v>
          </cell>
          <cell r="X33">
            <v>4</v>
          </cell>
          <cell r="Y33">
            <v>5</v>
          </cell>
          <cell r="Z33">
            <v>6</v>
          </cell>
          <cell r="AA33">
            <v>7</v>
          </cell>
        </row>
        <row r="34">
          <cell r="C34">
            <v>7</v>
          </cell>
          <cell r="D34">
            <v>8</v>
          </cell>
          <cell r="E34">
            <v>9</v>
          </cell>
          <cell r="F34">
            <v>10</v>
          </cell>
          <cell r="G34">
            <v>11</v>
          </cell>
          <cell r="H34">
            <v>12</v>
          </cell>
          <cell r="I34">
            <v>13</v>
          </cell>
          <cell r="L34">
            <v>4</v>
          </cell>
          <cell r="M34">
            <v>5</v>
          </cell>
          <cell r="N34">
            <v>6</v>
          </cell>
          <cell r="O34">
            <v>7</v>
          </cell>
          <cell r="P34">
            <v>8</v>
          </cell>
          <cell r="Q34">
            <v>9</v>
          </cell>
          <cell r="R34">
            <v>10</v>
          </cell>
          <cell r="U34">
            <v>8</v>
          </cell>
          <cell r="V34">
            <v>9</v>
          </cell>
          <cell r="W34">
            <v>10</v>
          </cell>
          <cell r="X34">
            <v>11</v>
          </cell>
          <cell r="Y34">
            <v>12</v>
          </cell>
          <cell r="Z34">
            <v>13</v>
          </cell>
          <cell r="AA34">
            <v>14</v>
          </cell>
        </row>
        <row r="35">
          <cell r="C35">
            <v>14</v>
          </cell>
          <cell r="D35">
            <v>15</v>
          </cell>
          <cell r="E35">
            <v>16</v>
          </cell>
          <cell r="F35">
            <v>17</v>
          </cell>
          <cell r="G35">
            <v>18</v>
          </cell>
          <cell r="H35">
            <v>19</v>
          </cell>
          <cell r="I35">
            <v>20</v>
          </cell>
          <cell r="L35">
            <v>11</v>
          </cell>
          <cell r="M35">
            <v>12</v>
          </cell>
          <cell r="N35">
            <v>13</v>
          </cell>
          <cell r="O35">
            <v>14</v>
          </cell>
          <cell r="P35">
            <v>15</v>
          </cell>
          <cell r="Q35">
            <v>16</v>
          </cell>
          <cell r="R35">
            <v>17</v>
          </cell>
          <cell r="U35">
            <v>15</v>
          </cell>
          <cell r="V35">
            <v>16</v>
          </cell>
          <cell r="W35">
            <v>17</v>
          </cell>
          <cell r="X35">
            <v>18</v>
          </cell>
          <cell r="Y35">
            <v>19</v>
          </cell>
          <cell r="Z35">
            <v>20</v>
          </cell>
          <cell r="AA35">
            <v>21</v>
          </cell>
        </row>
        <row r="36">
          <cell r="C36">
            <v>21</v>
          </cell>
          <cell r="D36">
            <v>22</v>
          </cell>
          <cell r="E36">
            <v>23</v>
          </cell>
          <cell r="F36">
            <v>24</v>
          </cell>
          <cell r="G36">
            <v>25</v>
          </cell>
          <cell r="H36">
            <v>26</v>
          </cell>
          <cell r="I36">
            <v>27</v>
          </cell>
          <cell r="L36">
            <v>18</v>
          </cell>
          <cell r="M36">
            <v>19</v>
          </cell>
          <cell r="N36">
            <v>20</v>
          </cell>
          <cell r="O36">
            <v>21</v>
          </cell>
          <cell r="P36">
            <v>22</v>
          </cell>
          <cell r="Q36">
            <v>23</v>
          </cell>
          <cell r="R36">
            <v>24</v>
          </cell>
          <cell r="U36">
            <v>22</v>
          </cell>
          <cell r="V36">
            <v>23</v>
          </cell>
          <cell r="W36">
            <v>24</v>
          </cell>
          <cell r="X36">
            <v>25</v>
          </cell>
          <cell r="Y36">
            <v>26</v>
          </cell>
          <cell r="Z36">
            <v>27</v>
          </cell>
          <cell r="AA36">
            <v>28</v>
          </cell>
        </row>
        <row r="37">
          <cell r="C37">
            <v>28</v>
          </cell>
          <cell r="D37">
            <v>29</v>
          </cell>
          <cell r="E37">
            <v>30</v>
          </cell>
          <cell r="F37">
            <v>31</v>
          </cell>
          <cell r="G37">
            <v>0</v>
          </cell>
          <cell r="H37">
            <v>0</v>
          </cell>
          <cell r="I37">
            <v>0</v>
          </cell>
          <cell r="L37">
            <v>25</v>
          </cell>
          <cell r="M37">
            <v>26</v>
          </cell>
          <cell r="N37">
            <v>27</v>
          </cell>
          <cell r="O37">
            <v>28</v>
          </cell>
          <cell r="P37">
            <v>29</v>
          </cell>
          <cell r="Q37">
            <v>30</v>
          </cell>
          <cell r="R37">
            <v>31</v>
          </cell>
          <cell r="U37">
            <v>29</v>
          </cell>
          <cell r="V37">
            <v>30</v>
          </cell>
          <cell r="W37">
            <v>0</v>
          </cell>
          <cell r="X37">
            <v>0</v>
          </cell>
          <cell r="Y37">
            <v>0</v>
          </cell>
          <cell r="Z37">
            <v>0</v>
          </cell>
          <cell r="AA37">
            <v>0</v>
          </cell>
        </row>
        <row r="38">
          <cell r="C38">
            <v>0</v>
          </cell>
          <cell r="D38">
            <v>0</v>
          </cell>
          <cell r="E38">
            <v>0</v>
          </cell>
          <cell r="F38">
            <v>0</v>
          </cell>
          <cell r="G38">
            <v>0</v>
          </cell>
          <cell r="H38">
            <v>0</v>
          </cell>
          <cell r="I38">
            <v>0</v>
          </cell>
          <cell r="L38">
            <v>0</v>
          </cell>
          <cell r="M38">
            <v>0</v>
          </cell>
          <cell r="N38">
            <v>0</v>
          </cell>
          <cell r="O38">
            <v>0</v>
          </cell>
          <cell r="P38">
            <v>0</v>
          </cell>
          <cell r="Q38">
            <v>0</v>
          </cell>
          <cell r="R38">
            <v>0</v>
          </cell>
          <cell r="U38">
            <v>0</v>
          </cell>
          <cell r="V38">
            <v>0</v>
          </cell>
          <cell r="W38">
            <v>0</v>
          </cell>
          <cell r="X38">
            <v>0</v>
          </cell>
          <cell r="Y38">
            <v>0</v>
          </cell>
          <cell r="Z38">
            <v>0</v>
          </cell>
          <cell r="AA38">
            <v>0</v>
          </cell>
        </row>
        <row r="41">
          <cell r="C41" t="str">
            <v>SUN</v>
          </cell>
          <cell r="D41" t="str">
            <v>MON</v>
          </cell>
          <cell r="E41" t="str">
            <v>TUE</v>
          </cell>
          <cell r="F41" t="str">
            <v>WED</v>
          </cell>
          <cell r="G41" t="str">
            <v>THU</v>
          </cell>
          <cell r="H41" t="str">
            <v>FRI</v>
          </cell>
          <cell r="I41" t="str">
            <v>SAT</v>
          </cell>
          <cell r="L41" t="str">
            <v>SUN</v>
          </cell>
          <cell r="M41" t="str">
            <v>MON</v>
          </cell>
          <cell r="N41" t="str">
            <v>TUE</v>
          </cell>
          <cell r="O41" t="str">
            <v>WED</v>
          </cell>
          <cell r="P41" t="str">
            <v>THU</v>
          </cell>
          <cell r="Q41" t="str">
            <v>FRI</v>
          </cell>
          <cell r="R41" t="str">
            <v>SAT</v>
          </cell>
          <cell r="U41" t="str">
            <v>SUN</v>
          </cell>
          <cell r="V41" t="str">
            <v>MON</v>
          </cell>
          <cell r="W41" t="str">
            <v>TUE</v>
          </cell>
          <cell r="X41" t="str">
            <v>WED</v>
          </cell>
          <cell r="Y41" t="str">
            <v>THU</v>
          </cell>
          <cell r="Z41" t="str">
            <v>FRI</v>
          </cell>
          <cell r="AA41" t="str">
            <v>SAT</v>
          </cell>
        </row>
        <row r="42">
          <cell r="C42">
            <v>0</v>
          </cell>
          <cell r="D42">
            <v>0</v>
          </cell>
          <cell r="E42">
            <v>1</v>
          </cell>
          <cell r="F42">
            <v>2</v>
          </cell>
          <cell r="G42">
            <v>3</v>
          </cell>
          <cell r="H42">
            <v>4</v>
          </cell>
          <cell r="I42">
            <v>5</v>
          </cell>
          <cell r="L42">
            <v>0</v>
          </cell>
          <cell r="M42">
            <v>0</v>
          </cell>
          <cell r="N42">
            <v>0</v>
          </cell>
          <cell r="O42">
            <v>0</v>
          </cell>
          <cell r="P42">
            <v>0</v>
          </cell>
          <cell r="Q42">
            <v>1</v>
          </cell>
          <cell r="R42">
            <v>2</v>
          </cell>
          <cell r="U42">
            <v>1</v>
          </cell>
          <cell r="V42">
            <v>2</v>
          </cell>
          <cell r="W42">
            <v>3</v>
          </cell>
          <cell r="X42">
            <v>4</v>
          </cell>
          <cell r="Y42">
            <v>5</v>
          </cell>
          <cell r="Z42">
            <v>6</v>
          </cell>
          <cell r="AA42">
            <v>7</v>
          </cell>
        </row>
        <row r="43">
          <cell r="C43">
            <v>6</v>
          </cell>
          <cell r="D43">
            <v>7</v>
          </cell>
          <cell r="E43">
            <v>8</v>
          </cell>
          <cell r="F43">
            <v>9</v>
          </cell>
          <cell r="G43">
            <v>10</v>
          </cell>
          <cell r="H43">
            <v>11</v>
          </cell>
          <cell r="I43">
            <v>12</v>
          </cell>
          <cell r="L43">
            <v>3</v>
          </cell>
          <cell r="M43">
            <v>4</v>
          </cell>
          <cell r="N43">
            <v>5</v>
          </cell>
          <cell r="O43">
            <v>6</v>
          </cell>
          <cell r="P43">
            <v>7</v>
          </cell>
          <cell r="Q43">
            <v>8</v>
          </cell>
          <cell r="R43">
            <v>9</v>
          </cell>
          <cell r="U43">
            <v>8</v>
          </cell>
          <cell r="V43">
            <v>9</v>
          </cell>
          <cell r="W43">
            <v>10</v>
          </cell>
          <cell r="X43">
            <v>11</v>
          </cell>
          <cell r="Y43">
            <v>12</v>
          </cell>
          <cell r="Z43">
            <v>13</v>
          </cell>
          <cell r="AA43">
            <v>14</v>
          </cell>
        </row>
        <row r="44">
          <cell r="C44">
            <v>13</v>
          </cell>
          <cell r="D44">
            <v>14</v>
          </cell>
          <cell r="E44">
            <v>15</v>
          </cell>
          <cell r="F44">
            <v>16</v>
          </cell>
          <cell r="G44">
            <v>17</v>
          </cell>
          <cell r="H44">
            <v>18</v>
          </cell>
          <cell r="I44">
            <v>19</v>
          </cell>
          <cell r="L44">
            <v>10</v>
          </cell>
          <cell r="M44">
            <v>11</v>
          </cell>
          <cell r="N44">
            <v>12</v>
          </cell>
          <cell r="O44">
            <v>13</v>
          </cell>
          <cell r="P44">
            <v>14</v>
          </cell>
          <cell r="Q44">
            <v>15</v>
          </cell>
          <cell r="R44">
            <v>16</v>
          </cell>
          <cell r="U44">
            <v>15</v>
          </cell>
          <cell r="V44">
            <v>16</v>
          </cell>
          <cell r="W44">
            <v>17</v>
          </cell>
          <cell r="X44">
            <v>18</v>
          </cell>
          <cell r="Y44">
            <v>19</v>
          </cell>
          <cell r="Z44">
            <v>20</v>
          </cell>
          <cell r="AA44">
            <v>21</v>
          </cell>
        </row>
        <row r="45">
          <cell r="C45">
            <v>20</v>
          </cell>
          <cell r="D45">
            <v>21</v>
          </cell>
          <cell r="E45">
            <v>22</v>
          </cell>
          <cell r="F45">
            <v>23</v>
          </cell>
          <cell r="G45">
            <v>24</v>
          </cell>
          <cell r="H45">
            <v>25</v>
          </cell>
          <cell r="I45">
            <v>26</v>
          </cell>
          <cell r="L45">
            <v>17</v>
          </cell>
          <cell r="M45">
            <v>18</v>
          </cell>
          <cell r="N45">
            <v>19</v>
          </cell>
          <cell r="O45">
            <v>20</v>
          </cell>
          <cell r="P45">
            <v>21</v>
          </cell>
          <cell r="Q45">
            <v>22</v>
          </cell>
          <cell r="R45">
            <v>23</v>
          </cell>
          <cell r="U45">
            <v>22</v>
          </cell>
          <cell r="V45">
            <v>23</v>
          </cell>
          <cell r="W45">
            <v>24</v>
          </cell>
          <cell r="X45">
            <v>25</v>
          </cell>
          <cell r="Y45">
            <v>26</v>
          </cell>
          <cell r="Z45">
            <v>27</v>
          </cell>
          <cell r="AA45">
            <v>28</v>
          </cell>
        </row>
        <row r="46">
          <cell r="C46">
            <v>27</v>
          </cell>
          <cell r="D46">
            <v>28</v>
          </cell>
          <cell r="E46">
            <v>29</v>
          </cell>
          <cell r="F46">
            <v>30</v>
          </cell>
          <cell r="G46">
            <v>31</v>
          </cell>
          <cell r="H46">
            <v>0</v>
          </cell>
          <cell r="I46">
            <v>0</v>
          </cell>
          <cell r="L46">
            <v>24</v>
          </cell>
          <cell r="M46">
            <v>25</v>
          </cell>
          <cell r="N46">
            <v>26</v>
          </cell>
          <cell r="O46">
            <v>27</v>
          </cell>
          <cell r="P46">
            <v>28</v>
          </cell>
          <cell r="Q46">
            <v>29</v>
          </cell>
          <cell r="R46">
            <v>30</v>
          </cell>
          <cell r="U46">
            <v>29</v>
          </cell>
          <cell r="V46">
            <v>30</v>
          </cell>
          <cell r="W46">
            <v>31</v>
          </cell>
          <cell r="X46">
            <v>0</v>
          </cell>
          <cell r="Y46">
            <v>0</v>
          </cell>
          <cell r="Z46">
            <v>0</v>
          </cell>
          <cell r="AA46">
            <v>0</v>
          </cell>
        </row>
        <row r="47">
          <cell r="C47">
            <v>0</v>
          </cell>
          <cell r="D47">
            <v>0</v>
          </cell>
          <cell r="E47">
            <v>0</v>
          </cell>
          <cell r="F47">
            <v>0</v>
          </cell>
          <cell r="G47">
            <v>0</v>
          </cell>
          <cell r="H47">
            <v>0</v>
          </cell>
          <cell r="I47">
            <v>0</v>
          </cell>
          <cell r="L47">
            <v>0</v>
          </cell>
          <cell r="M47">
            <v>0</v>
          </cell>
          <cell r="N47">
            <v>0</v>
          </cell>
          <cell r="O47">
            <v>0</v>
          </cell>
          <cell r="P47">
            <v>0</v>
          </cell>
          <cell r="Q47">
            <v>0</v>
          </cell>
          <cell r="R47">
            <v>0</v>
          </cell>
          <cell r="U47">
            <v>0</v>
          </cell>
          <cell r="V47">
            <v>0</v>
          </cell>
          <cell r="W47">
            <v>0</v>
          </cell>
          <cell r="X47">
            <v>0</v>
          </cell>
          <cell r="Y47">
            <v>0</v>
          </cell>
          <cell r="Z47">
            <v>0</v>
          </cell>
          <cell r="AA47">
            <v>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C "/>
      <sheetName val="Anx D"/>
      <sheetName val="Anx E"/>
      <sheetName val="Anx F"/>
      <sheetName val="Anx G"/>
      <sheetName val="Appx-1 to Anx G"/>
      <sheetName val="Anx H "/>
      <sheetName val="Anx J"/>
      <sheetName val="Anx K "/>
      <sheetName val="Anx L"/>
      <sheetName val="Anx M"/>
      <sheetName val="Anx N"/>
      <sheetName val="Anx O"/>
      <sheetName val="Anx P"/>
      <sheetName val="Brief"/>
      <sheetName val="Appx I to Anx A-(Pkg III &amp; IV)"/>
      <sheetName val="S Curve (Pkg-III &amp; IV)"/>
      <sheetName val="Man Power"/>
      <sheetName val="Plt Eqpt"/>
      <sheetName val="MT"/>
      <sheetName val="Sheet2"/>
      <sheetName val="Sheet1"/>
      <sheetName val="Database"/>
      <sheetName val="CALENDAR ANNU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dhabia"/>
      <sheetName val="rumaitha "/>
      <sheetName val="rumaitha_"/>
    </sheetNames>
    <sheetDataSet>
      <sheetData sheetId="0"/>
      <sheetData sheetId="1"/>
      <sheetData sheetId="2"/>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b 23"/>
      <sheetName val="Sheet2"/>
      <sheetName val="Sheet1"/>
      <sheetName val=" Rate Analysis A2 Conc "/>
      <sheetName val=" Rate Analysis A3 SRC"/>
      <sheetName val=" Rate Analysis A3 SRC (2)"/>
      <sheetName val=" Rate Analysis A3 OPC"/>
      <sheetName val=" Rate Analysis D2 OPC"/>
      <sheetName val=" Rate Analysis D1 OPC"/>
      <sheetName val=" Rate Analysis D1 OPC (22)"/>
      <sheetName val=" Rate Analysis Class B OPC "/>
      <sheetName val=" Rate Analysis Class B OPC (23)"/>
      <sheetName val=" Rate Analysis Class B OPC (22)"/>
      <sheetName val=" Rate Analysis A3 OPC (2)"/>
      <sheetName val=" Rate Analysis A1 Conc"/>
      <sheetName val=" Rate Analysis A1 Conc (2)"/>
      <sheetName val=" Rate Analysis Lean"/>
      <sheetName val=" Rate Analysis Lean (2)"/>
      <sheetName val="CMD"/>
      <sheetName val="Eqpt"/>
      <sheetName val="SCHEDU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6">
          <cell r="C6">
            <v>440</v>
          </cell>
        </row>
      </sheetData>
      <sheetData sheetId="19" refreshError="1"/>
      <sheetData sheetId="20"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D (SE)"/>
      <sheetName val="WD (SC)"/>
      <sheetName val="Sheet1"/>
      <sheetName val="Total WD"/>
      <sheetName val="A2 Conc"/>
      <sheetName val="A3 SRC Pile"/>
      <sheetName val="A3 Conc"/>
      <sheetName val="D1 Conc for MSE"/>
      <sheetName val="D2 Conc for Girders"/>
      <sheetName val="Conc Class B"/>
      <sheetName val="Lean"/>
      <sheetName val="A1 Conc for R-Wall"/>
      <sheetName val=" Rate Analysis A3 SRC"/>
      <sheetName val=" Rate Analysis A2 OPC "/>
      <sheetName val=" Rate Analysis A3 OPC"/>
      <sheetName val=" Rate Analysis D1 OPC"/>
      <sheetName val=" Rate Analysis D2 OPC"/>
      <sheetName val=" Rate Analysis A1 OPC "/>
      <sheetName val=" Rate Analysis Class B"/>
      <sheetName val=" Rate Analysis Lean"/>
      <sheetName val="CMD"/>
      <sheetName val="CMD (2)"/>
      <sheetName val="Sheet2"/>
      <sheetName val="SCHEDU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 H Block"/>
      <sheetName val="Pipe Dia"/>
      <sheetName val="Standard Format"/>
      <sheetName val="327-3"/>
      <sheetName val="327-4"/>
      <sheetName val="334-3"/>
      <sheetName val="334-10"/>
      <sheetName val="336"/>
      <sheetName val="338-3"/>
      <sheetName val="338-4"/>
      <sheetName val="338-10"/>
      <sheetName val="339"/>
      <sheetName val="340"/>
      <sheetName val="341"/>
      <sheetName val="343-3"/>
      <sheetName val="344"/>
      <sheetName val="345"/>
      <sheetName val="346"/>
      <sheetName val="347"/>
      <sheetName val="348"/>
      <sheetName val="349"/>
      <sheetName val="350"/>
      <sheetName val="351"/>
      <sheetName val="351-"/>
      <sheetName val="353"/>
      <sheetName val="355"/>
      <sheetName val="120 RS"/>
      <sheetName val="335"/>
      <sheetName val="SCHEDU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p. Rates"/>
      <sheetName val="CG"/>
      <sheetName val="Excavation"/>
      <sheetName val="Common Back Fill"/>
      <sheetName val="Compaction of NGC"/>
      <sheetName val="F O E From Roadway Exc Common"/>
      <sheetName val="F O Embakment From Borrow (5KM)"/>
      <sheetName val="Sub grade preparation"/>
      <sheetName val="Granular Back Fill"/>
      <sheetName val="Conc Class B"/>
      <sheetName val="201"/>
      <sheetName val="202"/>
      <sheetName val="203b"/>
      <sheetName val="209a"/>
      <sheetName val="302a"/>
      <sheetName val="303a"/>
      <sheetName val="Conc A1 precast"/>
      <sheetName val="305b"/>
      <sheetName val="401a1ii"/>
      <sheetName val="510"/>
      <sheetName val="107a"/>
      <sheetName val="107d"/>
      <sheetName val="107e"/>
      <sheetName val="Lean"/>
      <sheetName val="D1"/>
      <sheetName val="D2 (Cast in Situ)"/>
      <sheetName val="D2"/>
      <sheetName val="A3 (Under Ground)"/>
      <sheetName val="A3  (Elevated)"/>
      <sheetName val="A3  (Elevated) (2)"/>
      <sheetName val="A1 (under ground"/>
      <sheetName val="A1 (on Ground)"/>
      <sheetName val="A2  (Elevated)"/>
      <sheetName val="A3  (on Ground)"/>
      <sheetName val="A3 "/>
      <sheetName val="A1"/>
      <sheetName val="Steel (Pilecap)"/>
      <sheetName val="Steel (Pile)"/>
      <sheetName val="CMD"/>
      <sheetName val="Approved Rates"/>
      <sheetName val="Rate analysis D2 (Girder)"/>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cl"/>
      <sheetName val="Escl 22-11-11"/>
      <sheetName val="Rebate"/>
      <sheetName val="Summary"/>
      <sheetName val="BOQs"/>
      <sheetName val="Bill No 2"/>
      <sheetName val="Ratelist"/>
      <sheetName val="Dera Ghazi Khan"/>
      <sheetName val="Sheet1"/>
      <sheetName val="Work Sch"/>
      <sheetName val="Payment Sch"/>
      <sheetName val="Kohala"/>
      <sheetName val="Escl 26-04-12"/>
      <sheetName val="Escl 15-05-12"/>
      <sheetName val="7-3-2012"/>
      <sheetName val="N-55"/>
      <sheetName val="Bitumen"/>
      <sheetName val="steel"/>
      <sheetName val="barg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C "/>
      <sheetName val="Anx D"/>
      <sheetName val="Anx E "/>
      <sheetName val="Anx F"/>
      <sheetName val="Anx G"/>
      <sheetName val="Sheet2"/>
      <sheetName val="Steel Detail"/>
      <sheetName val="Anx H"/>
      <sheetName val="Anx J"/>
      <sheetName val="Anx K "/>
      <sheetName val="Anx L"/>
      <sheetName val="Anx M"/>
      <sheetName val="Conc by B Plant"/>
      <sheetName val="Sheet3"/>
      <sheetName val="Steel Consumption March 24"/>
      <sheetName val="Cement"/>
      <sheetName val=" Rate Analysis A3 SRC"/>
      <sheetName val="Sheet1"/>
      <sheetName val=" Rate Analysis A3 OPC"/>
      <sheetName val=" Rate Analysis A1 OPC "/>
      <sheetName val=" Rate Analysis A2 OPC "/>
      <sheetName val=" Rate Analysis D1 OPC"/>
      <sheetName val=" Rate Analysis D2 OPC"/>
      <sheetName val=" Rate Analysis Class B"/>
      <sheetName val=" Rate Analysis Lea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D"/>
      <sheetName val="Anx E"/>
      <sheetName val="Anx F"/>
      <sheetName val="Anx G"/>
      <sheetName val="Conc by B Plant"/>
      <sheetName val="Sheet3"/>
      <sheetName val="Steel Consumption March 24"/>
      <sheetName val="Cement"/>
      <sheetName val=" Rate Analysis A3 SRC"/>
      <sheetName val="Steel Detail"/>
      <sheetName val="Anx H"/>
      <sheetName val="Anx J"/>
      <sheetName val="Anx K "/>
      <sheetName val="Anx L"/>
      <sheetName val="Anx M"/>
      <sheetName val="Sheet1"/>
      <sheetName val=" Rate Analysis A3 OPC"/>
      <sheetName val=" Rate Analysis A1 OPC "/>
      <sheetName val=" Rate Analysis A2 OPC "/>
      <sheetName val=" Rate Analysis D1 OPC"/>
      <sheetName val=" Rate Analysis D2 OPC"/>
      <sheetName val=" Rate Analysis Class B"/>
      <sheetName val=" Rate Analysis Lean"/>
      <sheetName val="Chanc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D"/>
      <sheetName val="Anx E"/>
      <sheetName val="Anx F"/>
      <sheetName val="Anx G"/>
      <sheetName val="Conc by B Plant"/>
      <sheetName val="Sheet3"/>
      <sheetName val="Steel Consumption March 24"/>
      <sheetName val="Cement"/>
      <sheetName val=" Rate Analysis A3 SRC"/>
      <sheetName val="Steel Detail"/>
      <sheetName val="Anx H"/>
      <sheetName val="Anx J"/>
      <sheetName val="Anx K "/>
      <sheetName val="Anx L"/>
      <sheetName val="Anx M"/>
      <sheetName val="Sheet1"/>
      <sheetName val=" Rate Analysis A3 OPC"/>
      <sheetName val=" Rate Analysis A1 OPC "/>
      <sheetName val=" Rate Analysis A2 OPC "/>
      <sheetName val=" Rate Analysis D1 OPC"/>
      <sheetName val=" Rate Analysis D2 OPC"/>
      <sheetName val=" Rate Analysis Class B"/>
      <sheetName val=" Rate Analysis Lean"/>
      <sheetName val="Chanc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x F"/>
      <sheetName val="Anx E "/>
      <sheetName val="Sheet1"/>
      <sheetName val="Database"/>
      <sheetName val="schedule nos"/>
    </sheetNames>
    <sheetDataSet>
      <sheetData sheetId="0"/>
      <sheetData sheetId="1"/>
      <sheetData sheetId="2"/>
      <sheetData sheetId="3" refreshError="1"/>
      <sheetData sheetId="4"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
      <sheetName val="2"/>
      <sheetName val="3"/>
      <sheetName val="4"/>
      <sheetName val="5"/>
      <sheetName val="6"/>
      <sheetName val="7"/>
      <sheetName val="8"/>
      <sheetName val="9"/>
      <sheetName val="Summary  (2)"/>
      <sheetName val="Summary  (3)"/>
      <sheetName val="Snad (2)"/>
      <sheetName val="Snad"/>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s>
    <sheetDataSet>
      <sheetData sheetId="0">
        <row r="1">
          <cell r="A1" t="str">
            <v>ECHO WEST INTERNATIONAL (PVT) LTD</v>
          </cell>
        </row>
        <row r="2">
          <cell r="A2" t="str">
            <v xml:space="preserve">           DUALIZATION OF KAHNA KASUR ROAD PROJECT 1077 </v>
          </cell>
        </row>
        <row r="3">
          <cell r="A3" t="str">
            <v xml:space="preserve">                               DAILY PROGRESS REPORT</v>
          </cell>
          <cell r="I3" t="str">
            <v>Date : 01-04-2008</v>
          </cell>
        </row>
        <row r="4">
          <cell r="A4" t="str">
            <v xml:space="preserve">RDs </v>
          </cell>
          <cell r="C4" t="str">
            <v>Side</v>
          </cell>
          <cell r="D4" t="str">
            <v>Length</v>
          </cell>
          <cell r="E4" t="str">
            <v>Discreption</v>
          </cell>
          <cell r="F4" t="str">
            <v>Unit</v>
          </cell>
          <cell r="G4" t="str">
            <v>Qty.</v>
          </cell>
          <cell r="H4" t="str">
            <v>Amount</v>
          </cell>
          <cell r="I4" t="str">
            <v>Remarks</v>
          </cell>
        </row>
        <row r="6">
          <cell r="A6" t="str">
            <v>Road Works</v>
          </cell>
        </row>
        <row r="7">
          <cell r="C7" t="str">
            <v>R</v>
          </cell>
          <cell r="D7">
            <v>0</v>
          </cell>
          <cell r="E7" t="str">
            <v>Earth work (Bus Bay)</v>
          </cell>
          <cell r="F7" t="str">
            <v>Cft</v>
          </cell>
        </row>
        <row r="8">
          <cell r="A8">
            <v>39900</v>
          </cell>
          <cell r="B8">
            <v>40400</v>
          </cell>
          <cell r="C8" t="str">
            <v>L</v>
          </cell>
          <cell r="D8">
            <v>500</v>
          </cell>
          <cell r="E8" t="str">
            <v>Earth work (Service Road)</v>
          </cell>
          <cell r="F8" t="str">
            <v>Cft</v>
          </cell>
          <cell r="G8">
            <v>31003</v>
          </cell>
        </row>
        <row r="9">
          <cell r="C9" t="str">
            <v>R</v>
          </cell>
          <cell r="D9">
            <v>0</v>
          </cell>
          <cell r="E9" t="str">
            <v>Earth work (Service Road)</v>
          </cell>
          <cell r="F9" t="str">
            <v>Cft</v>
          </cell>
        </row>
        <row r="10">
          <cell r="C10" t="str">
            <v>L</v>
          </cell>
          <cell r="D10">
            <v>0</v>
          </cell>
          <cell r="E10" t="str">
            <v>Unsuitable (Service Road)</v>
          </cell>
          <cell r="F10" t="str">
            <v>Cft</v>
          </cell>
        </row>
        <row r="11">
          <cell r="C11" t="str">
            <v>L</v>
          </cell>
          <cell r="D11">
            <v>0</v>
          </cell>
          <cell r="E11" t="str">
            <v>Better fill (Service Road)</v>
          </cell>
          <cell r="F11" t="str">
            <v>Cft</v>
          </cell>
        </row>
        <row r="12">
          <cell r="C12" t="str">
            <v>L</v>
          </cell>
          <cell r="D12">
            <v>0</v>
          </cell>
          <cell r="E12" t="str">
            <v>Earth work (Service Road) Shoulder</v>
          </cell>
          <cell r="F12" t="str">
            <v>Cft</v>
          </cell>
          <cell r="G12">
            <v>0</v>
          </cell>
        </row>
        <row r="13">
          <cell r="E13" t="str">
            <v>Sub Base (U Turn)</v>
          </cell>
          <cell r="F13" t="str">
            <v>Cft</v>
          </cell>
        </row>
        <row r="14">
          <cell r="A14">
            <v>11300</v>
          </cell>
          <cell r="B14">
            <v>12000</v>
          </cell>
          <cell r="C14" t="str">
            <v>R</v>
          </cell>
          <cell r="D14">
            <v>700</v>
          </cell>
          <cell r="E14" t="str">
            <v>Sub Base (Service Road)</v>
          </cell>
          <cell r="F14" t="str">
            <v>Cft</v>
          </cell>
          <cell r="G14">
            <v>7000</v>
          </cell>
        </row>
        <row r="15">
          <cell r="C15" t="str">
            <v>L</v>
          </cell>
          <cell r="D15">
            <v>0</v>
          </cell>
          <cell r="E15" t="str">
            <v>Sub Base (Service Road)</v>
          </cell>
          <cell r="F15" t="str">
            <v>Cft</v>
          </cell>
          <cell r="G15">
            <v>0</v>
          </cell>
        </row>
        <row r="16">
          <cell r="C16" t="str">
            <v>R</v>
          </cell>
          <cell r="D16">
            <v>0</v>
          </cell>
          <cell r="E16" t="str">
            <v>WBM Base (Service Road)</v>
          </cell>
          <cell r="F16" t="str">
            <v>Cft</v>
          </cell>
          <cell r="G16">
            <v>0</v>
          </cell>
        </row>
        <row r="17">
          <cell r="A17">
            <v>10400</v>
          </cell>
          <cell r="B17">
            <v>11000</v>
          </cell>
          <cell r="C17" t="str">
            <v>L</v>
          </cell>
          <cell r="D17">
            <v>600</v>
          </cell>
          <cell r="E17" t="str">
            <v>WBM Base (Service Road)</v>
          </cell>
          <cell r="F17" t="str">
            <v>Cft</v>
          </cell>
          <cell r="G17">
            <v>6000</v>
          </cell>
        </row>
        <row r="18">
          <cell r="A18">
            <v>47200</v>
          </cell>
          <cell r="B18">
            <v>47250</v>
          </cell>
          <cell r="C18" t="str">
            <v>R</v>
          </cell>
          <cell r="D18">
            <v>50</v>
          </cell>
          <cell r="E18" t="str">
            <v>WBM Base (Service Road)</v>
          </cell>
          <cell r="F18" t="str">
            <v>Cft</v>
          </cell>
          <cell r="G18">
            <v>500</v>
          </cell>
        </row>
        <row r="19">
          <cell r="C19" t="str">
            <v>L</v>
          </cell>
          <cell r="D19">
            <v>0</v>
          </cell>
          <cell r="E19" t="str">
            <v>WBM Base (Service Road)</v>
          </cell>
          <cell r="F19" t="str">
            <v>Cft</v>
          </cell>
          <cell r="G19">
            <v>0</v>
          </cell>
        </row>
        <row r="20">
          <cell r="C20" t="str">
            <v>R</v>
          </cell>
          <cell r="D20">
            <v>0</v>
          </cell>
          <cell r="E20" t="str">
            <v>WBM Base (Bus Bay)</v>
          </cell>
          <cell r="F20" t="str">
            <v>Cft</v>
          </cell>
        </row>
        <row r="21">
          <cell r="C21" t="str">
            <v>L</v>
          </cell>
          <cell r="D21">
            <v>0</v>
          </cell>
          <cell r="E21" t="str">
            <v>WBM Base (Inner Shoulder)</v>
          </cell>
          <cell r="F21" t="str">
            <v>Cft</v>
          </cell>
          <cell r="G21">
            <v>0</v>
          </cell>
        </row>
        <row r="22">
          <cell r="C22" t="str">
            <v>L</v>
          </cell>
          <cell r="D22">
            <v>0</v>
          </cell>
          <cell r="E22" t="str">
            <v>Sub base (Inner Shoulder)</v>
          </cell>
          <cell r="F22" t="str">
            <v>Cft</v>
          </cell>
          <cell r="G22">
            <v>0</v>
          </cell>
        </row>
        <row r="23">
          <cell r="A23">
            <v>750</v>
          </cell>
          <cell r="B23">
            <v>2200</v>
          </cell>
          <cell r="C23" t="str">
            <v>L</v>
          </cell>
          <cell r="D23">
            <v>1450</v>
          </cell>
          <cell r="E23" t="str">
            <v>Wearing Course 1.5" Thick</v>
          </cell>
          <cell r="F23" t="str">
            <v>Sft</v>
          </cell>
          <cell r="G23">
            <v>34800</v>
          </cell>
        </row>
        <row r="24">
          <cell r="A24">
            <v>750</v>
          </cell>
          <cell r="B24">
            <v>2200</v>
          </cell>
          <cell r="C24" t="str">
            <v>L</v>
          </cell>
          <cell r="D24">
            <v>1450</v>
          </cell>
          <cell r="E24" t="str">
            <v>Wearing Course 2" Thick</v>
          </cell>
          <cell r="F24" t="str">
            <v>Sft</v>
          </cell>
          <cell r="G24">
            <v>5800</v>
          </cell>
        </row>
        <row r="25">
          <cell r="A25" t="str">
            <v>Brick Edging</v>
          </cell>
        </row>
        <row r="26">
          <cell r="A26">
            <v>54600</v>
          </cell>
          <cell r="B26">
            <v>55000</v>
          </cell>
          <cell r="C26" t="str">
            <v>R</v>
          </cell>
          <cell r="D26">
            <v>400</v>
          </cell>
          <cell r="E26" t="str">
            <v>Edging (Service Road)</v>
          </cell>
          <cell r="G26">
            <v>400</v>
          </cell>
        </row>
        <row r="27">
          <cell r="C27" t="str">
            <v>L</v>
          </cell>
          <cell r="D27">
            <v>0</v>
          </cell>
          <cell r="E27" t="str">
            <v>Edging (Service Road)</v>
          </cell>
          <cell r="G27">
            <v>0</v>
          </cell>
        </row>
        <row r="28">
          <cell r="E28" t="str">
            <v>Total Qty   =</v>
          </cell>
          <cell r="F28" t="str">
            <v>Rft</v>
          </cell>
          <cell r="G28">
            <v>400</v>
          </cell>
        </row>
        <row r="29">
          <cell r="A29" t="str">
            <v>Precasting of Kerb Stones</v>
          </cell>
          <cell r="F29" t="str">
            <v>No.</v>
          </cell>
          <cell r="G29">
            <v>1500</v>
          </cell>
        </row>
        <row r="30">
          <cell r="A30" t="str">
            <v>Fixing of Kerb Stone</v>
          </cell>
        </row>
        <row r="31">
          <cell r="C31" t="str">
            <v>L</v>
          </cell>
          <cell r="D31">
            <v>0</v>
          </cell>
          <cell r="E31" t="str">
            <v>Median Kerb Stone</v>
          </cell>
          <cell r="G31">
            <v>0</v>
          </cell>
        </row>
        <row r="32">
          <cell r="C32" t="str">
            <v>R</v>
          </cell>
          <cell r="D32">
            <v>0</v>
          </cell>
          <cell r="E32" t="str">
            <v>Median Kerb Stone</v>
          </cell>
          <cell r="G32">
            <v>0</v>
          </cell>
        </row>
        <row r="33">
          <cell r="C33" t="str">
            <v>R</v>
          </cell>
          <cell r="D33">
            <v>0</v>
          </cell>
          <cell r="E33" t="str">
            <v>Kerb Stone (Drain)</v>
          </cell>
          <cell r="G33">
            <v>0</v>
          </cell>
        </row>
        <row r="34">
          <cell r="E34" t="str">
            <v>Total Qty   =</v>
          </cell>
          <cell r="F34" t="str">
            <v>Rft</v>
          </cell>
          <cell r="G34">
            <v>0</v>
          </cell>
        </row>
        <row r="35">
          <cell r="A35" t="str">
            <v>Construction of RCC Drain</v>
          </cell>
        </row>
        <row r="36">
          <cell r="A36">
            <v>35350</v>
          </cell>
          <cell r="B36">
            <v>35450</v>
          </cell>
          <cell r="C36" t="str">
            <v>R</v>
          </cell>
          <cell r="D36">
            <v>100</v>
          </cell>
          <cell r="E36" t="str">
            <v>Lean Concrete</v>
          </cell>
          <cell r="F36" t="str">
            <v>Cum</v>
          </cell>
          <cell r="G36">
            <v>7.0781426953567381</v>
          </cell>
        </row>
        <row r="37">
          <cell r="A37">
            <v>36450</v>
          </cell>
          <cell r="B37">
            <v>36550</v>
          </cell>
          <cell r="C37" t="str">
            <v>L</v>
          </cell>
          <cell r="D37">
            <v>100</v>
          </cell>
          <cell r="E37" t="str">
            <v>Lean Concrete</v>
          </cell>
          <cell r="F37" t="str">
            <v>Cum</v>
          </cell>
          <cell r="G37">
            <v>7.0781426953567381</v>
          </cell>
        </row>
        <row r="38">
          <cell r="C38" t="str">
            <v>L</v>
          </cell>
          <cell r="D38">
            <v>0</v>
          </cell>
          <cell r="E38" t="str">
            <v>Lean Concrete</v>
          </cell>
          <cell r="F38" t="str">
            <v>Cum</v>
          </cell>
          <cell r="G38">
            <v>0</v>
          </cell>
        </row>
        <row r="39">
          <cell r="C39" t="str">
            <v>R</v>
          </cell>
          <cell r="D39">
            <v>0</v>
          </cell>
          <cell r="E39" t="str">
            <v>Lean Concrete</v>
          </cell>
          <cell r="F39" t="str">
            <v>Cum</v>
          </cell>
          <cell r="G39">
            <v>0</v>
          </cell>
        </row>
        <row r="40">
          <cell r="A40">
            <v>34730</v>
          </cell>
          <cell r="B40">
            <v>34780</v>
          </cell>
          <cell r="C40" t="str">
            <v>R</v>
          </cell>
          <cell r="D40">
            <v>50</v>
          </cell>
          <cell r="E40" t="str">
            <v>Bed Concrete</v>
          </cell>
          <cell r="F40" t="str">
            <v>Cum</v>
          </cell>
          <cell r="G40">
            <v>4.7423556058890144</v>
          </cell>
        </row>
        <row r="41">
          <cell r="A41">
            <v>53480</v>
          </cell>
          <cell r="B41">
            <v>53600</v>
          </cell>
          <cell r="C41" t="str">
            <v>L</v>
          </cell>
          <cell r="D41">
            <v>120</v>
          </cell>
          <cell r="E41" t="str">
            <v>Bed Concrete</v>
          </cell>
          <cell r="F41" t="str">
            <v>Cum</v>
          </cell>
          <cell r="G41">
            <v>11.381653454133636</v>
          </cell>
        </row>
        <row r="42">
          <cell r="C42" t="str">
            <v>R</v>
          </cell>
          <cell r="D42">
            <v>0</v>
          </cell>
          <cell r="E42" t="str">
            <v>Bed Concrete</v>
          </cell>
          <cell r="F42" t="str">
            <v>Cum</v>
          </cell>
          <cell r="G42">
            <v>0</v>
          </cell>
        </row>
        <row r="43">
          <cell r="C43" t="str">
            <v>L</v>
          </cell>
          <cell r="D43">
            <v>0</v>
          </cell>
          <cell r="E43" t="str">
            <v>Bed Concrete</v>
          </cell>
          <cell r="F43" t="str">
            <v>Cum</v>
          </cell>
          <cell r="G43">
            <v>0</v>
          </cell>
        </row>
        <row r="44">
          <cell r="A44">
            <v>35850</v>
          </cell>
          <cell r="B44">
            <v>35900</v>
          </cell>
          <cell r="C44" t="str">
            <v>L</v>
          </cell>
          <cell r="D44">
            <v>50</v>
          </cell>
          <cell r="E44" t="str">
            <v>Wall Concrete Both Side</v>
          </cell>
          <cell r="F44" t="str">
            <v>Cum</v>
          </cell>
          <cell r="G44">
            <v>4.7423556058890144</v>
          </cell>
        </row>
        <row r="45">
          <cell r="C45" t="str">
            <v>R</v>
          </cell>
          <cell r="D45">
            <v>0</v>
          </cell>
          <cell r="E45" t="str">
            <v>Wall Concrete Both Side</v>
          </cell>
          <cell r="F45" t="str">
            <v>Cum</v>
          </cell>
          <cell r="G45">
            <v>0</v>
          </cell>
        </row>
        <row r="46">
          <cell r="C46" t="str">
            <v>L</v>
          </cell>
          <cell r="D46">
            <v>0</v>
          </cell>
          <cell r="E46" t="str">
            <v>Wall Concrete Both Side</v>
          </cell>
          <cell r="F46" t="str">
            <v>Cum</v>
          </cell>
          <cell r="G46">
            <v>0</v>
          </cell>
        </row>
        <row r="47">
          <cell r="C47" t="str">
            <v>R</v>
          </cell>
          <cell r="D47">
            <v>0</v>
          </cell>
          <cell r="E47" t="str">
            <v>Wall Concrete Both Side</v>
          </cell>
          <cell r="F47" t="str">
            <v>Cum</v>
          </cell>
          <cell r="G47">
            <v>0</v>
          </cell>
        </row>
        <row r="48">
          <cell r="C48" t="str">
            <v>L</v>
          </cell>
          <cell r="D48">
            <v>0</v>
          </cell>
          <cell r="E48" t="str">
            <v>Wall Concret Outer Side</v>
          </cell>
          <cell r="F48" t="str">
            <v>Cum</v>
          </cell>
          <cell r="G48">
            <v>0</v>
          </cell>
        </row>
        <row r="49">
          <cell r="A49">
            <v>53360</v>
          </cell>
          <cell r="B49">
            <v>53480</v>
          </cell>
          <cell r="C49" t="str">
            <v>L</v>
          </cell>
          <cell r="D49">
            <v>120</v>
          </cell>
          <cell r="E49" t="str">
            <v>Wall Concret Inner Side</v>
          </cell>
          <cell r="F49" t="str">
            <v>Cum</v>
          </cell>
          <cell r="G49">
            <v>5.6908267270668178</v>
          </cell>
        </row>
        <row r="50">
          <cell r="C50" t="str">
            <v>R</v>
          </cell>
          <cell r="D50">
            <v>0</v>
          </cell>
          <cell r="E50" t="str">
            <v>Top Slab Concrete</v>
          </cell>
          <cell r="F50" t="str">
            <v>Cum</v>
          </cell>
          <cell r="G50">
            <v>0</v>
          </cell>
        </row>
        <row r="51">
          <cell r="A51">
            <v>29800</v>
          </cell>
          <cell r="B51">
            <v>30050</v>
          </cell>
          <cell r="C51" t="str">
            <v>R</v>
          </cell>
          <cell r="D51">
            <v>250</v>
          </cell>
          <cell r="E51" t="str">
            <v>Top Slab Concrete</v>
          </cell>
          <cell r="F51" t="str">
            <v>Cum</v>
          </cell>
          <cell r="G51">
            <v>17.695356738391848</v>
          </cell>
        </row>
        <row r="52">
          <cell r="E52" t="str">
            <v>Total Qty   =</v>
          </cell>
          <cell r="F52" t="str">
            <v>Cum</v>
          </cell>
          <cell r="G52">
            <v>58.40883352208381</v>
          </cell>
        </row>
        <row r="53">
          <cell r="A53" t="str">
            <v>Reinforcement of RCC Drain</v>
          </cell>
        </row>
        <row r="54">
          <cell r="A54">
            <v>34730</v>
          </cell>
          <cell r="B54">
            <v>34780</v>
          </cell>
          <cell r="C54" t="str">
            <v>R</v>
          </cell>
          <cell r="D54">
            <v>50</v>
          </cell>
          <cell r="E54" t="str">
            <v>Bed Steel</v>
          </cell>
          <cell r="G54">
            <v>599</v>
          </cell>
        </row>
        <row r="55">
          <cell r="A55">
            <v>53480</v>
          </cell>
          <cell r="B55">
            <v>53600</v>
          </cell>
          <cell r="C55" t="str">
            <v>L</v>
          </cell>
          <cell r="D55">
            <v>120</v>
          </cell>
          <cell r="E55" t="str">
            <v>Bed Steel</v>
          </cell>
          <cell r="G55">
            <v>1437.6</v>
          </cell>
        </row>
        <row r="56">
          <cell r="C56" t="str">
            <v>R</v>
          </cell>
          <cell r="D56">
            <v>0</v>
          </cell>
          <cell r="E56" t="str">
            <v>Bed Steel</v>
          </cell>
          <cell r="G56">
            <v>0</v>
          </cell>
        </row>
        <row r="57">
          <cell r="D57">
            <v>0</v>
          </cell>
          <cell r="E57" t="str">
            <v>Bed Steel</v>
          </cell>
          <cell r="G57">
            <v>0</v>
          </cell>
        </row>
        <row r="58">
          <cell r="C58" t="str">
            <v>R</v>
          </cell>
          <cell r="D58">
            <v>0</v>
          </cell>
          <cell r="E58" t="str">
            <v>Top Slab Steel</v>
          </cell>
          <cell r="G58">
            <v>0</v>
          </cell>
        </row>
        <row r="59">
          <cell r="A59">
            <v>29800</v>
          </cell>
          <cell r="B59">
            <v>30050</v>
          </cell>
          <cell r="C59" t="str">
            <v>R</v>
          </cell>
          <cell r="D59">
            <v>250</v>
          </cell>
          <cell r="E59" t="str">
            <v>Top Slab Steel</v>
          </cell>
          <cell r="G59">
            <v>2215</v>
          </cell>
        </row>
        <row r="60">
          <cell r="E60" t="str">
            <v>Total Qty   =</v>
          </cell>
          <cell r="F60" t="str">
            <v>Kgs</v>
          </cell>
          <cell r="G60">
            <v>4251.6000000000004</v>
          </cell>
        </row>
        <row r="61">
          <cell r="A61" t="str">
            <v>Sand Filling of RCC Drain</v>
          </cell>
        </row>
        <row r="62">
          <cell r="A62">
            <v>35350</v>
          </cell>
          <cell r="B62">
            <v>35450</v>
          </cell>
          <cell r="C62" t="str">
            <v>R</v>
          </cell>
          <cell r="D62">
            <v>100</v>
          </cell>
          <cell r="E62" t="str">
            <v>Sand filling</v>
          </cell>
          <cell r="G62">
            <v>250</v>
          </cell>
        </row>
        <row r="63">
          <cell r="A63">
            <v>36450</v>
          </cell>
          <cell r="B63">
            <v>36550</v>
          </cell>
          <cell r="C63" t="str">
            <v>L</v>
          </cell>
          <cell r="D63">
            <v>100</v>
          </cell>
          <cell r="E63" t="str">
            <v>Sand filling</v>
          </cell>
          <cell r="G63">
            <v>250</v>
          </cell>
        </row>
        <row r="64">
          <cell r="C64" t="str">
            <v>L</v>
          </cell>
          <cell r="D64">
            <v>0</v>
          </cell>
          <cell r="E64" t="str">
            <v>Sand filling</v>
          </cell>
          <cell r="G64">
            <v>0</v>
          </cell>
        </row>
        <row r="65">
          <cell r="C65" t="str">
            <v>R</v>
          </cell>
          <cell r="D65">
            <v>0</v>
          </cell>
          <cell r="E65" t="str">
            <v>Sand filling</v>
          </cell>
          <cell r="G65">
            <v>0</v>
          </cell>
        </row>
        <row r="66">
          <cell r="E66" t="str">
            <v>Total Qty   =</v>
          </cell>
          <cell r="F66" t="str">
            <v>Cft</v>
          </cell>
          <cell r="G66">
            <v>500</v>
          </cell>
        </row>
        <row r="67">
          <cell r="A67" t="str">
            <v xml:space="preserve">Excavation </v>
          </cell>
        </row>
        <row r="68">
          <cell r="A68">
            <v>35350</v>
          </cell>
          <cell r="B68">
            <v>35450</v>
          </cell>
          <cell r="C68" t="str">
            <v>R</v>
          </cell>
          <cell r="D68">
            <v>100</v>
          </cell>
          <cell r="E68" t="str">
            <v>Excavation for Drain</v>
          </cell>
          <cell r="G68">
            <v>1250</v>
          </cell>
        </row>
        <row r="69">
          <cell r="A69">
            <v>36450</v>
          </cell>
          <cell r="B69">
            <v>36550</v>
          </cell>
          <cell r="C69" t="str">
            <v>L</v>
          </cell>
          <cell r="D69">
            <v>100</v>
          </cell>
          <cell r="E69" t="str">
            <v>Excavation for Drain</v>
          </cell>
          <cell r="G69">
            <v>1250</v>
          </cell>
        </row>
        <row r="70">
          <cell r="C70" t="str">
            <v>L</v>
          </cell>
          <cell r="D70">
            <v>0</v>
          </cell>
          <cell r="E70" t="str">
            <v>Excavation for Drain</v>
          </cell>
          <cell r="G70">
            <v>0</v>
          </cell>
        </row>
        <row r="71">
          <cell r="C71" t="str">
            <v>R</v>
          </cell>
          <cell r="D71">
            <v>0</v>
          </cell>
          <cell r="E71" t="str">
            <v>Excavation for Drain</v>
          </cell>
          <cell r="G71">
            <v>0</v>
          </cell>
        </row>
        <row r="72">
          <cell r="E72" t="str">
            <v>Total Qty   =</v>
          </cell>
          <cell r="F72" t="str">
            <v>Cft</v>
          </cell>
          <cell r="G72">
            <v>2500</v>
          </cell>
        </row>
        <row r="73">
          <cell r="E73" t="str">
            <v>Total Amount  =</v>
          </cell>
        </row>
        <row r="77">
          <cell r="A77" t="str">
            <v>Quantity Surveyor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1"/>
      <sheetName val="page-2"/>
      <sheetName val="page-3"/>
      <sheetName val="Chart1"/>
    </sheetNames>
    <sheetDataSet>
      <sheetData sheetId="0"/>
      <sheetData sheetId="1">
        <row r="19">
          <cell r="F19">
            <v>8</v>
          </cell>
        </row>
      </sheetData>
      <sheetData sheetId="2"/>
      <sheetData sheetId="3"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ATE"/>
      <sheetName val="STEEL (2)"/>
      <sheetName val="CONST-JNT"/>
      <sheetName val="FF-BW"/>
      <sheetName val="MF-CL"/>
      <sheetName val="DR-CL"/>
      <sheetName val="DR"/>
      <sheetName val="LOUVER"/>
      <sheetName val="GRATTING"/>
      <sheetName val="RAILING"/>
      <sheetName val="RAILING (2)"/>
      <sheetName val="SPIRAL"/>
      <sheetName val="GATE"/>
      <sheetName val="VNL-FL"/>
      <sheetName val="CON-FL"/>
      <sheetName val="VNL-SK"/>
      <sheetName val="PAVER"/>
      <sheetName val="MULTANI"/>
      <sheetName val="GRASS"/>
      <sheetName val="P-EMU"/>
      <sheetName val="V-EMU"/>
      <sheetName val="SPN-2"/>
      <sheetName val="SPN-3"/>
      <sheetName val="SPN-4"/>
      <sheetName val="SPN-6"/>
      <sheetName val="CLEN"/>
      <sheetName val="M-H"/>
      <sheetName val="M-H (2)"/>
      <sheetName val="35-GAL"/>
      <sheetName val="FOUNT"/>
      <sheetName val="OHT"/>
      <sheetName val="PUMP"/>
      <sheetName val="Hyd. Statement"/>
      <sheetName val="Sheet1"/>
      <sheetName val="RFP003D"/>
    </sheetNames>
    <sheetDataSet>
      <sheetData sheetId="0">
        <row r="42">
          <cell r="D42">
            <v>20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BOQ"/>
      <sheetName val="steel"/>
    </sheetNames>
    <sheetDataSet>
      <sheetData sheetId="0"/>
      <sheetData sheetId="1"/>
      <sheetData sheetId="2"/>
      <sheetData sheetId="3"/>
      <sheetData sheetId="4"/>
      <sheetData sheetId="5"/>
      <sheetData sheetId="6"/>
      <sheetData sheetId="7"/>
      <sheetData sheetId="8"/>
      <sheetData sheetId="9"/>
      <sheetData sheetId="10">
        <row r="7">
          <cell r="B7" t="str">
            <v>Example Job 1</v>
          </cell>
        </row>
      </sheetData>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B,W.C"/>
    </sheetNames>
    <sheetDataSet>
      <sheetData sheetId="0"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Estimate (Dist. Net)"/>
      <sheetName val="Backup (Dist. Net work)"/>
      <sheetName val="C.I Specials (Dist. Net)"/>
      <sheetName val="Data"/>
      <sheetName val="Tables"/>
    </sheetNames>
    <sheetDataSet>
      <sheetData sheetId="0" refreshError="1"/>
      <sheetData sheetId="1">
        <row r="26">
          <cell r="B26" t="str">
            <v>0 to 5'  depth</v>
          </cell>
        </row>
        <row r="27">
          <cell r="B27" t="str">
            <v>Class -B</v>
          </cell>
        </row>
        <row r="28">
          <cell r="B28" t="str">
            <v>3" (75 mm)  i/d</v>
          </cell>
          <cell r="C28">
            <v>3</v>
          </cell>
          <cell r="D28">
            <v>3.33</v>
          </cell>
          <cell r="E28">
            <v>1</v>
          </cell>
          <cell r="F28">
            <v>1</v>
          </cell>
        </row>
        <row r="29">
          <cell r="B29" t="str">
            <v>4" (100 mm)  i/d</v>
          </cell>
          <cell r="C29">
            <v>4</v>
          </cell>
          <cell r="D29">
            <v>4.38</v>
          </cell>
          <cell r="E29">
            <v>1</v>
          </cell>
          <cell r="F29">
            <v>1</v>
          </cell>
        </row>
        <row r="30">
          <cell r="B30" t="str">
            <v>6" (150 mm)  i/d</v>
          </cell>
          <cell r="C30">
            <v>6</v>
          </cell>
          <cell r="D30">
            <v>6.5</v>
          </cell>
          <cell r="E30">
            <v>1</v>
          </cell>
          <cell r="F30">
            <v>1</v>
          </cell>
        </row>
      </sheetData>
      <sheetData sheetId="2"/>
      <sheetData sheetId="3" refreshError="1"/>
      <sheetData sheetId="4"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Shee.Ext."/>
      <sheetName val="Ext.Boq"/>
      <sheetName val="Meas.She. 15 marla"/>
      <sheetName val="B.O.Q"/>
      <sheetName val="% tage15"/>
      <sheetName val="Analysis for labour rate"/>
      <sheetName val="Comparision ( Old )"/>
      <sheetName val="Comparision ( with Ext. )"/>
      <sheetName val="M_Shee_Ext_"/>
      <sheetName val="Ext_Boq"/>
      <sheetName val="Meas_She__15_marla"/>
      <sheetName val="B_O_Q"/>
      <sheetName val="%_tage15"/>
      <sheetName val="Analysis_for_labour_rate"/>
      <sheetName val="Comparision_(_Old_)"/>
      <sheetName val="Comparision_(_with_Ext__)"/>
    </sheetNames>
    <sheetDataSet>
      <sheetData sheetId="0" refreshError="1"/>
      <sheetData sheetId="1">
        <row r="6">
          <cell r="B6" t="str">
            <v xml:space="preserve">D E S C R I P T I O N </v>
          </cell>
        </row>
        <row r="7">
          <cell r="B7" t="str">
            <v>CIVIL: EXTERNAL WORKS</v>
          </cell>
        </row>
        <row r="8">
          <cell r="B8" t="str">
            <v>Excavation  and  Earth  Work.</v>
          </cell>
        </row>
        <row r="9">
          <cell r="B9" t="str">
            <v>Excavation</v>
          </cell>
        </row>
        <row r="10">
          <cell r="B10" t="str">
            <v>Kasoo Filling</v>
          </cell>
        </row>
        <row r="11">
          <cell r="B11" t="str">
            <v>Sweat  earth  fill</v>
          </cell>
        </row>
        <row r="12">
          <cell r="B12" t="str">
            <v>Grass(Dhaka)</v>
          </cell>
        </row>
        <row r="14">
          <cell r="B14" t="str">
            <v>Lean concrete (1:4:8) Ravi sand &amp; B.Ballast</v>
          </cell>
        </row>
        <row r="15">
          <cell r="B15" t="str">
            <v>CEMENT OPC</v>
          </cell>
        </row>
        <row r="16">
          <cell r="B16" t="str">
            <v>SAND  RAVI</v>
          </cell>
        </row>
        <row r="17">
          <cell r="B17" t="str">
            <v>BRICK BALLAST</v>
          </cell>
        </row>
        <row r="19">
          <cell r="B19" t="str">
            <v>BRICK WORK  IN SUB STRUCTURE</v>
          </cell>
        </row>
        <row r="20">
          <cell r="B20" t="str">
            <v>9''&amp;13 1/2" thick (1:6)</v>
          </cell>
        </row>
        <row r="21">
          <cell r="B21" t="str">
            <v>CEMENT OPC</v>
          </cell>
        </row>
        <row r="22">
          <cell r="B22" t="str">
            <v>SAND  RAVI</v>
          </cell>
        </row>
        <row r="23">
          <cell r="B23" t="str">
            <v>BRICKS IST CLASS</v>
          </cell>
        </row>
        <row r="25">
          <cell r="B25" t="str">
            <v>Damp proof Course.</v>
          </cell>
        </row>
        <row r="26">
          <cell r="B26" t="str">
            <v>1.5" Horizontal D.P.C. (1:2:4)</v>
          </cell>
        </row>
        <row r="27">
          <cell r="B27" t="str">
            <v>CEMENT OPC</v>
          </cell>
        </row>
        <row r="28">
          <cell r="B28" t="str">
            <v>SAND  RAVI</v>
          </cell>
        </row>
        <row r="29">
          <cell r="B29" t="str">
            <v>AGGREGATE</v>
          </cell>
        </row>
        <row r="30">
          <cell r="B30" t="str">
            <v>BITUMEN 10/20 GRADE</v>
          </cell>
        </row>
        <row r="31">
          <cell r="B31" t="str">
            <v>KEROSENE OIL</v>
          </cell>
        </row>
        <row r="33">
          <cell r="B33" t="str">
            <v>4.5" thick (1:4) (G.F)</v>
          </cell>
        </row>
        <row r="35">
          <cell r="B35" t="str">
            <v>CEMENT OPC</v>
          </cell>
        </row>
        <row r="36">
          <cell r="B36" t="str">
            <v>SAND  RAVI</v>
          </cell>
        </row>
        <row r="37">
          <cell r="B37" t="str">
            <v>BRICKS IST CLASS</v>
          </cell>
        </row>
        <row r="39">
          <cell r="B39" t="str">
            <v>9 thick (1:6) (G.F)</v>
          </cell>
        </row>
        <row r="40">
          <cell r="B40" t="str">
            <v>CEMENT OPC</v>
          </cell>
        </row>
        <row r="41">
          <cell r="B41" t="str">
            <v>SAND  RAVI</v>
          </cell>
        </row>
        <row r="42">
          <cell r="B42" t="str">
            <v>BRICKS IST CLASS</v>
          </cell>
        </row>
        <row r="44">
          <cell r="B44" t="str">
            <v>Cement Plaster  (1:4)</v>
          </cell>
        </row>
        <row r="45">
          <cell r="B45" t="str">
            <v>CEMENT OPC</v>
          </cell>
        </row>
        <row r="46">
          <cell r="B46" t="str">
            <v>SAND  RAVI</v>
          </cell>
        </row>
        <row r="48">
          <cell r="B48" t="str">
            <v>Stuccu Plaster  (1:1)</v>
          </cell>
        </row>
        <row r="49">
          <cell r="B49" t="str">
            <v>CEMENT OPC</v>
          </cell>
        </row>
        <row r="50">
          <cell r="B50" t="str">
            <v>SAND  RAVI</v>
          </cell>
        </row>
        <row r="53">
          <cell r="B53" t="str">
            <v>STEEL RAILING</v>
          </cell>
        </row>
        <row r="55">
          <cell r="B55" t="str">
            <v>STEEL DECORATIVE ELEMENT</v>
          </cell>
        </row>
        <row r="57">
          <cell r="B57" t="str">
            <v>STEEL MAIN GATE</v>
          </cell>
        </row>
        <row r="59">
          <cell r="B59" t="str">
            <v>STEEL GRATING</v>
          </cell>
        </row>
        <row r="61">
          <cell r="B61" t="str">
            <v>Steel Stair for Servant quarter</v>
          </cell>
        </row>
        <row r="63">
          <cell r="B63" t="str">
            <v>FLOORING</v>
          </cell>
        </row>
        <row r="64">
          <cell r="B64" t="str">
            <v xml:space="preserve">4''TH.SAND RAVI FILL UNDER FLOOR </v>
          </cell>
        </row>
        <row r="65">
          <cell r="B65" t="str">
            <v>SAND RAVI</v>
          </cell>
        </row>
        <row r="67">
          <cell r="B67" t="str">
            <v>BRICK BALLAST 4''THICK UNDER FLOOR</v>
          </cell>
        </row>
        <row r="68">
          <cell r="B68" t="str">
            <v>BRICK BALLAST</v>
          </cell>
        </row>
        <row r="70">
          <cell r="B70" t="str">
            <v xml:space="preserve">1.5'' CONCRETE(1:2:4) </v>
          </cell>
        </row>
        <row r="71">
          <cell r="B71" t="str">
            <v>CEMENT OPC</v>
          </cell>
        </row>
        <row r="72">
          <cell r="B72" t="str">
            <v>SAND CHANAB</v>
          </cell>
        </row>
        <row r="73">
          <cell r="B73" t="str">
            <v>AGGREGATE</v>
          </cell>
        </row>
        <row r="75">
          <cell r="B75" t="str">
            <v>WASH AGGREGATE 3/4'' THICK (1:2)</v>
          </cell>
        </row>
        <row r="76">
          <cell r="B76" t="str">
            <v>CEMENT OPC</v>
          </cell>
        </row>
        <row r="77">
          <cell r="B77" t="str">
            <v>AGGREGATE</v>
          </cell>
        </row>
        <row r="78">
          <cell r="B78" t="str">
            <v xml:space="preserve">1/2''Terr.Floor in 50:50 white grey cement </v>
          </cell>
        </row>
        <row r="79">
          <cell r="B79" t="str">
            <v>Marble Strip</v>
          </cell>
        </row>
        <row r="80">
          <cell r="B80" t="str">
            <v>WHITE CEMENT</v>
          </cell>
        </row>
        <row r="81">
          <cell r="B81" t="str">
            <v>CEMENT OPC</v>
          </cell>
        </row>
        <row r="82">
          <cell r="B82" t="str">
            <v>MARBLE  POWDER</v>
          </cell>
        </row>
        <row r="83">
          <cell r="B83" t="str">
            <v>CHIPS</v>
          </cell>
        </row>
        <row r="84">
          <cell r="B84" t="str">
            <v>POLISH  WAX  KIWI</v>
          </cell>
        </row>
        <row r="85">
          <cell r="B85" t="str">
            <v>Brush</v>
          </cell>
        </row>
        <row r="86">
          <cell r="B86" t="str">
            <v>WASTE  CLOTH</v>
          </cell>
        </row>
        <row r="87">
          <cell r="B87" t="str">
            <v>Polythene  Sheet</v>
          </cell>
        </row>
        <row r="88">
          <cell r="B88" t="str">
            <v xml:space="preserve">Pavers </v>
          </cell>
        </row>
        <row r="89">
          <cell r="B89" t="str">
            <v>Brick Ballast</v>
          </cell>
        </row>
        <row r="90">
          <cell r="B90" t="str">
            <v>Sand Filling</v>
          </cell>
        </row>
        <row r="93">
          <cell r="B93" t="str">
            <v>SAND STONE</v>
          </cell>
        </row>
        <row r="94">
          <cell r="B94" t="str">
            <v>CEMENT OPC</v>
          </cell>
        </row>
        <row r="95">
          <cell r="B95" t="str">
            <v>SAND  RAVI</v>
          </cell>
        </row>
        <row r="97">
          <cell r="B97" t="str">
            <v>KHURRA (2.5*2)</v>
          </cell>
        </row>
        <row r="98">
          <cell r="B98" t="str">
            <v>BRICK BALLAST 4''THICK</v>
          </cell>
        </row>
        <row r="99">
          <cell r="B99" t="str">
            <v>BRICK BALLAST</v>
          </cell>
        </row>
        <row r="101">
          <cell r="B101" t="str">
            <v>1.5'' CONCRETE(1:2:4)</v>
          </cell>
        </row>
        <row r="102">
          <cell r="B102" t="str">
            <v>CEMENT OPC</v>
          </cell>
        </row>
        <row r="103">
          <cell r="B103" t="str">
            <v>SAND CHANAB</v>
          </cell>
        </row>
        <row r="104">
          <cell r="B104" t="str">
            <v>AGGREGATE</v>
          </cell>
        </row>
        <row r="106">
          <cell r="B106" t="str">
            <v>CERAMIC TILE WITH(1:4) C.S.MORTOR</v>
          </cell>
        </row>
        <row r="107">
          <cell r="B107" t="str">
            <v xml:space="preserve">EMCO MAT </v>
          </cell>
        </row>
        <row r="108">
          <cell r="B108" t="str">
            <v>MORTAR FOR  TILES   IN  (1:4)  RATIO</v>
          </cell>
        </row>
        <row r="109">
          <cell r="B109" t="str">
            <v>CEMENT OPC</v>
          </cell>
        </row>
        <row r="110">
          <cell r="B110" t="str">
            <v>SAND  RAVI</v>
          </cell>
        </row>
        <row r="111">
          <cell r="B111" t="str">
            <v>COLOUR  PIGMENT</v>
          </cell>
        </row>
        <row r="112">
          <cell r="B112" t="str">
            <v>WHITE CEMENT</v>
          </cell>
        </row>
        <row r="113">
          <cell r="B113" t="str">
            <v>CEMENT  FOR  TILES (Buttering).</v>
          </cell>
        </row>
        <row r="114">
          <cell r="B114" t="str">
            <v>CEMENT OPC</v>
          </cell>
        </row>
        <row r="116">
          <cell r="B116" t="str">
            <v>Planter</v>
          </cell>
        </row>
        <row r="117">
          <cell r="B117" t="str">
            <v>P.C.C(1:4:8)</v>
          </cell>
        </row>
        <row r="118">
          <cell r="B118" t="str">
            <v>CEMENT OPC</v>
          </cell>
        </row>
        <row r="119">
          <cell r="B119" t="str">
            <v>SAND  RAVI</v>
          </cell>
        </row>
        <row r="120">
          <cell r="B120" t="str">
            <v>BRICK BALLAST</v>
          </cell>
        </row>
        <row r="122">
          <cell r="B122" t="str">
            <v>R.C.C(1:2:4)</v>
          </cell>
        </row>
        <row r="123">
          <cell r="B123" t="str">
            <v>CEMENT OPC</v>
          </cell>
        </row>
        <row r="124">
          <cell r="B124" t="str">
            <v>SAND CHANAB</v>
          </cell>
        </row>
        <row r="125">
          <cell r="B125" t="str">
            <v>AGGREGATE</v>
          </cell>
        </row>
        <row r="127">
          <cell r="B127" t="str">
            <v>SAND STONE OVER 1/2''TH(1:4) C.S PLASTER</v>
          </cell>
        </row>
        <row r="128">
          <cell r="B128" t="str">
            <v>SAND STONE</v>
          </cell>
        </row>
        <row r="129">
          <cell r="B129" t="str">
            <v>CEMENT</v>
          </cell>
        </row>
        <row r="130">
          <cell r="B130" t="str">
            <v>SAND CHANAB</v>
          </cell>
        </row>
        <row r="132">
          <cell r="B132" t="str">
            <v>1/2'' TH. Terrazzo toping in white cement over 1/2'' TH</v>
          </cell>
        </row>
        <row r="133">
          <cell r="B133" t="str">
            <v>C.S.Plaster</v>
          </cell>
        </row>
        <row r="134">
          <cell r="B134" t="str">
            <v>WHITE  CEMENT</v>
          </cell>
        </row>
        <row r="135">
          <cell r="B135" t="str">
            <v>CEMENT OPC</v>
          </cell>
        </row>
        <row r="136">
          <cell r="B136" t="str">
            <v>MARBLE  POWDER</v>
          </cell>
        </row>
        <row r="137">
          <cell r="B137" t="str">
            <v>CHIPS</v>
          </cell>
        </row>
        <row r="138">
          <cell r="B138" t="str">
            <v>POLISH  WAX  KIWI</v>
          </cell>
        </row>
        <row r="139">
          <cell r="B139" t="str">
            <v>Brush</v>
          </cell>
        </row>
        <row r="140">
          <cell r="B140" t="str">
            <v>WASTE  CLOTH</v>
          </cell>
        </row>
        <row r="141">
          <cell r="B141" t="str">
            <v>CEMENT OPC</v>
          </cell>
        </row>
        <row r="142">
          <cell r="B142" t="str">
            <v>SAND  RAVI</v>
          </cell>
        </row>
        <row r="144">
          <cell r="B144" t="str">
            <v>Bench</v>
          </cell>
        </row>
        <row r="145">
          <cell r="B145" t="str">
            <v>Brick Ballast</v>
          </cell>
        </row>
        <row r="147">
          <cell r="B147" t="str">
            <v>BRICK WORK  (1:6)</v>
          </cell>
        </row>
        <row r="148">
          <cell r="B148" t="str">
            <v>CEMENT</v>
          </cell>
        </row>
        <row r="149">
          <cell r="B149" t="str">
            <v>SAND RAVI</v>
          </cell>
        </row>
        <row r="150">
          <cell r="B150" t="str">
            <v>BRICKS IST CLASS</v>
          </cell>
        </row>
        <row r="152">
          <cell r="B152" t="str">
            <v>R.C.C(1:2:4)</v>
          </cell>
        </row>
        <row r="153">
          <cell r="B153" t="str">
            <v>CEMENT OPC</v>
          </cell>
        </row>
        <row r="154">
          <cell r="B154" t="str">
            <v>SAND CHANAB</v>
          </cell>
        </row>
        <row r="155">
          <cell r="B155" t="str">
            <v>AGGREGATE</v>
          </cell>
        </row>
        <row r="157">
          <cell r="B157" t="str">
            <v>1/2'' TH. Terrazzo toping in white cement over 1/2'' TH</v>
          </cell>
        </row>
        <row r="158">
          <cell r="B158" t="str">
            <v>C.S.Plaster</v>
          </cell>
        </row>
        <row r="159">
          <cell r="B159" t="str">
            <v>WHITE  CEMENT</v>
          </cell>
        </row>
        <row r="160">
          <cell r="B160" t="str">
            <v>CEMENT OPC</v>
          </cell>
        </row>
        <row r="161">
          <cell r="B161" t="str">
            <v>MARBLE  POWDER</v>
          </cell>
        </row>
        <row r="162">
          <cell r="B162" t="str">
            <v>CHIPS</v>
          </cell>
        </row>
        <row r="163">
          <cell r="B163" t="str">
            <v>POLISH  WAX  KIWI</v>
          </cell>
        </row>
        <row r="164">
          <cell r="B164" t="str">
            <v>Brush</v>
          </cell>
        </row>
        <row r="165">
          <cell r="B165" t="str">
            <v>WASTE  CLOTH</v>
          </cell>
        </row>
        <row r="166">
          <cell r="B166" t="str">
            <v>CEMENT OPC</v>
          </cell>
        </row>
        <row r="167">
          <cell r="B167" t="str">
            <v>SAND  RAVI</v>
          </cell>
        </row>
        <row r="169">
          <cell r="B169" t="str">
            <v>Lawn Light foundation</v>
          </cell>
        </row>
        <row r="170">
          <cell r="B170" t="str">
            <v>P.C.C(1:2:4)</v>
          </cell>
        </row>
        <row r="171">
          <cell r="B171" t="str">
            <v>CEMENT OPC</v>
          </cell>
        </row>
        <row r="172">
          <cell r="B172" t="str">
            <v>SAND CHANAB</v>
          </cell>
        </row>
        <row r="173">
          <cell r="B173" t="str">
            <v>AGGREGATE</v>
          </cell>
        </row>
      </sheetData>
      <sheetData sheetId="2" refreshError="1"/>
      <sheetData sheetId="3" refreshError="1"/>
      <sheetData sheetId="4">
        <row r="10">
          <cell r="D10">
            <v>3</v>
          </cell>
        </row>
      </sheetData>
      <sheetData sheetId="5" refreshError="1"/>
      <sheetData sheetId="6" refreshError="1"/>
      <sheetData sheetId="7" refreshError="1"/>
      <sheetData sheetId="8" refreshError="1"/>
      <sheetData sheetId="9">
        <row r="6">
          <cell r="B6" t="str">
            <v xml:space="preserve">D E S C R I P T I O N </v>
          </cell>
        </row>
      </sheetData>
      <sheetData sheetId="10" refreshError="1"/>
      <sheetData sheetId="11" refreshError="1"/>
      <sheetData sheetId="12">
        <row r="10">
          <cell r="D10">
            <v>3</v>
          </cell>
        </row>
      </sheetData>
      <sheetData sheetId="13" refreshError="1"/>
      <sheetData sheetId="14" refreshError="1"/>
      <sheetData sheetId="15"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9)"/>
      <sheetName val="SCHEDULE (8)"/>
      <sheetName val="SCHEDULE (7)"/>
      <sheetName val="SCHEDULE (6)"/>
      <sheetName val="SCHEDULE (5)"/>
      <sheetName val="SCHEDULE (4)"/>
      <sheetName val="SCHEDULE (3)"/>
      <sheetName val="SCHEDULE (2)"/>
      <sheetName val="SCHEDULE"/>
      <sheetName val="Shape Codes"/>
      <sheetName val="Database"/>
      <sheetName val="Help"/>
      <sheetName val="Setup"/>
      <sheetName val="About"/>
      <sheetName val="More"/>
      <sheetName val="page"/>
      <sheetName val="Info"/>
      <sheetName val="check"/>
      <sheetName val="schedule nos"/>
      <sheetName val="EST-PROGRESS PAYMENT"/>
      <sheetName val="RA"/>
      <sheetName val="Inpu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ow r="7">
          <cell r="B7" t="str">
            <v>Example Job 1</v>
          </cell>
        </row>
      </sheetData>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
    </sheetNames>
    <sheetDataSet>
      <sheetData sheetId="0"/>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pt"/>
      <sheetName val="EST-PROGRESS PAYMENT"/>
      <sheetName val="Sheet1"/>
      <sheetName val="MAT_CALC"/>
      <sheetName val="Sheet4"/>
      <sheetName val="RA"/>
      <sheetName val="Inputs"/>
      <sheetName val="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C "/>
      <sheetName val="Anx D"/>
      <sheetName val="Anx E"/>
      <sheetName val="Anx F "/>
      <sheetName val="Anx G"/>
      <sheetName val="Steel Detail"/>
      <sheetName val="Anx H"/>
      <sheetName val="Conc by B Plant"/>
      <sheetName val="Sheet3"/>
      <sheetName val="Steel Consumption March 24"/>
      <sheetName val="Cement"/>
      <sheetName val=" Rate Analysis A3 SRC"/>
      <sheetName val="Anx J"/>
      <sheetName val="Anx K "/>
      <sheetName val="Anx L"/>
      <sheetName val="Anx M"/>
      <sheetName val="Sheet1"/>
      <sheetName val=" Rate Analysis A3 OPC"/>
      <sheetName val=" Rate Analysis A1 OPC "/>
      <sheetName val=" Rate Analysis A2 OPC "/>
      <sheetName val=" Rate Analysis D1 OPC"/>
      <sheetName val=" Rate Analysis D2 OPC"/>
      <sheetName val=" Rate Analysis Class B"/>
      <sheetName val=" Rate Analysis Lean"/>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 Total Till 09 Dec"/>
      <sheetName val="MAT_CALC"/>
    </sheetNames>
    <sheetDataSet>
      <sheetData sheetId="0"/>
      <sheetData sheetId="1"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Estimate (Line KLM)"/>
      <sheetName val="G.Non Schedule"/>
      <sheetName val="Sewerage (Non-Sch)"/>
      <sheetName val="Input Data"/>
      <sheetName val="Backup Sewerage"/>
      <sheetName val="Backup Sewerage (ASSW)"/>
      <sheetName val="Backup Sewerage (BSSW)"/>
      <sheetName val="Back up (Dismentalling) "/>
      <sheetName val="Back up (Manhole) "/>
      <sheetName val="Manhol Backup Calc"/>
      <sheetName val="Backup data"/>
      <sheetName val="Left over Shuttering"/>
    </sheetNames>
    <sheetDataSet>
      <sheetData sheetId="0"/>
      <sheetData sheetId="1"/>
      <sheetData sheetId="2"/>
      <sheetData sheetId="3"/>
      <sheetData sheetId="4"/>
      <sheetData sheetId="5"/>
      <sheetData sheetId="6"/>
      <sheetData sheetId="7"/>
      <sheetData sheetId="8"/>
      <sheetData sheetId="9">
        <row r="16">
          <cell r="C16">
            <v>225</v>
          </cell>
          <cell r="D16">
            <v>4.68</v>
          </cell>
          <cell r="E16">
            <v>45</v>
          </cell>
          <cell r="F16">
            <v>1220</v>
          </cell>
          <cell r="G16">
            <v>5.4379999999999997</v>
          </cell>
          <cell r="H16">
            <v>2.81</v>
          </cell>
          <cell r="I16">
            <v>2.1</v>
          </cell>
          <cell r="J16">
            <v>13.023323119805443</v>
          </cell>
          <cell r="K16">
            <v>2.4</v>
          </cell>
          <cell r="L16">
            <v>14.88379785120622</v>
          </cell>
          <cell r="M16">
            <v>0.93799999999999972</v>
          </cell>
          <cell r="N16">
            <v>5.8170843268464294</v>
          </cell>
          <cell r="O16">
            <v>2.5100000000000002</v>
          </cell>
          <cell r="P16">
            <v>300</v>
          </cell>
          <cell r="Q16">
            <v>1.4844260907660793</v>
          </cell>
          <cell r="R16">
            <v>2.21</v>
          </cell>
          <cell r="S16">
            <v>300</v>
          </cell>
          <cell r="T16">
            <v>1.150788950954843</v>
          </cell>
          <cell r="U16">
            <v>4.8380000000000001</v>
          </cell>
          <cell r="V16">
            <v>4.9254649888402948</v>
          </cell>
          <cell r="W16">
            <v>1.8773521525340251</v>
          </cell>
          <cell r="X16">
            <v>1220</v>
          </cell>
          <cell r="Y16">
            <v>18.542810814842252</v>
          </cell>
          <cell r="Z16">
            <v>1920</v>
          </cell>
          <cell r="AA16">
            <v>29.182128495489444</v>
          </cell>
          <cell r="AB16">
            <v>300</v>
          </cell>
          <cell r="AC16">
            <v>4.3550000000000004</v>
          </cell>
          <cell r="AD16">
            <v>15</v>
          </cell>
          <cell r="AE16">
            <v>0.46</v>
          </cell>
          <cell r="AF16">
            <v>0.14000000000000001</v>
          </cell>
          <cell r="AG16">
            <v>1.02</v>
          </cell>
          <cell r="AH16">
            <v>168.75</v>
          </cell>
          <cell r="AI16">
            <v>0.33726649320512858</v>
          </cell>
          <cell r="AJ16">
            <v>1.168986626400762</v>
          </cell>
        </row>
        <row r="17">
          <cell r="C17">
            <v>310</v>
          </cell>
          <cell r="D17">
            <v>4.68</v>
          </cell>
          <cell r="E17">
            <v>51</v>
          </cell>
          <cell r="F17">
            <v>1220</v>
          </cell>
          <cell r="G17">
            <v>5.444</v>
          </cell>
          <cell r="H17">
            <v>2.81</v>
          </cell>
          <cell r="I17">
            <v>2.1</v>
          </cell>
          <cell r="J17">
            <v>13.023323119805443</v>
          </cell>
          <cell r="K17">
            <v>2.4</v>
          </cell>
          <cell r="L17">
            <v>14.88379785120622</v>
          </cell>
          <cell r="M17">
            <v>0.94399999999999995</v>
          </cell>
          <cell r="N17">
            <v>5.854293821474446</v>
          </cell>
          <cell r="O17">
            <v>2.5100000000000002</v>
          </cell>
          <cell r="P17">
            <v>300</v>
          </cell>
          <cell r="Q17">
            <v>1.4844260907660793</v>
          </cell>
          <cell r="R17">
            <v>2.21</v>
          </cell>
          <cell r="S17">
            <v>300</v>
          </cell>
          <cell r="T17">
            <v>1.150788950954843</v>
          </cell>
          <cell r="U17">
            <v>4.8440000000000003</v>
          </cell>
          <cell r="V17">
            <v>4.9302414663108127</v>
          </cell>
          <cell r="W17">
            <v>1.8834806144030156</v>
          </cell>
          <cell r="X17">
            <v>1220</v>
          </cell>
          <cell r="Y17">
            <v>18.565807273066529</v>
          </cell>
          <cell r="Z17">
            <v>1920</v>
          </cell>
          <cell r="AA17">
            <v>29.218319642858798</v>
          </cell>
          <cell r="AB17">
            <v>300</v>
          </cell>
          <cell r="AC17">
            <v>4.2700000000000005</v>
          </cell>
          <cell r="AD17">
            <v>14</v>
          </cell>
          <cell r="AE17">
            <v>0.46</v>
          </cell>
          <cell r="AF17">
            <v>0.14000000000000001</v>
          </cell>
          <cell r="AG17">
            <v>1.02</v>
          </cell>
          <cell r="AH17">
            <v>232.5</v>
          </cell>
          <cell r="AI17">
            <v>0.41178939063817721</v>
          </cell>
          <cell r="AJ17">
            <v>1.168986626400762</v>
          </cell>
        </row>
        <row r="18">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row>
        <row r="19">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row>
        <row r="20">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row>
        <row r="21">
          <cell r="C21">
            <v>610</v>
          </cell>
          <cell r="D21">
            <v>4.68</v>
          </cell>
          <cell r="E21">
            <v>76</v>
          </cell>
          <cell r="F21">
            <v>1520</v>
          </cell>
          <cell r="G21">
            <v>5.4689999999999994</v>
          </cell>
          <cell r="H21">
            <v>3.11</v>
          </cell>
          <cell r="I21">
            <v>2.1</v>
          </cell>
          <cell r="J21">
            <v>15.952544110012566</v>
          </cell>
          <cell r="K21">
            <v>2.4</v>
          </cell>
          <cell r="L21">
            <v>18.231478982871501</v>
          </cell>
          <cell r="M21">
            <v>0.96899999999999942</v>
          </cell>
          <cell r="N21">
            <v>7.3609596393343644</v>
          </cell>
          <cell r="O21">
            <v>2.81</v>
          </cell>
          <cell r="P21">
            <v>300</v>
          </cell>
          <cell r="Q21">
            <v>1.8604747314007775</v>
          </cell>
          <cell r="R21">
            <v>2.5099999999999998</v>
          </cell>
          <cell r="S21">
            <v>300</v>
          </cell>
          <cell r="T21">
            <v>1.4844260907660789</v>
          </cell>
          <cell r="U21">
            <v>4.8689999999999998</v>
          </cell>
          <cell r="V21">
            <v>5.8988981539701149</v>
          </cell>
          <cell r="W21">
            <v>2.3053513473857294</v>
          </cell>
          <cell r="X21">
            <v>1520</v>
          </cell>
          <cell r="Y21">
            <v>23.250550238099631</v>
          </cell>
          <cell r="Z21">
            <v>2220</v>
          </cell>
          <cell r="AA21">
            <v>33.958040479329718</v>
          </cell>
          <cell r="AB21">
            <v>300</v>
          </cell>
          <cell r="AC21">
            <v>3.9699999999999993</v>
          </cell>
          <cell r="AD21">
            <v>13</v>
          </cell>
          <cell r="AE21">
            <v>0.46</v>
          </cell>
          <cell r="AF21">
            <v>0.14000000000000001</v>
          </cell>
          <cell r="AG21">
            <v>1.02</v>
          </cell>
          <cell r="AH21">
            <v>457.5</v>
          </cell>
          <cell r="AI21">
            <v>0.9701721418964101</v>
          </cell>
          <cell r="AJ21">
            <v>1.8145839167134645</v>
          </cell>
        </row>
        <row r="22">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row>
        <row r="23">
          <cell r="C23">
            <v>760</v>
          </cell>
          <cell r="D23">
            <v>5.54</v>
          </cell>
          <cell r="E23">
            <v>89</v>
          </cell>
          <cell r="F23">
            <v>1520</v>
          </cell>
          <cell r="G23">
            <v>6.3420000000000005</v>
          </cell>
          <cell r="H23">
            <v>3.32</v>
          </cell>
          <cell r="I23">
            <v>2.1</v>
          </cell>
          <cell r="J23">
            <v>18.179642704087271</v>
          </cell>
          <cell r="K23">
            <v>2.4</v>
          </cell>
          <cell r="L23">
            <v>20.776734518956879</v>
          </cell>
          <cell r="M23">
            <v>1.8420000000000005</v>
          </cell>
          <cell r="N23">
            <v>15.946143743299411</v>
          </cell>
          <cell r="O23">
            <v>3.02</v>
          </cell>
          <cell r="P23">
            <v>300</v>
          </cell>
          <cell r="Q23">
            <v>2.1489436228350263</v>
          </cell>
          <cell r="R23">
            <v>2.7199999999999998</v>
          </cell>
          <cell r="S23">
            <v>300</v>
          </cell>
          <cell r="T23">
            <v>1.7432069316239041</v>
          </cell>
          <cell r="U23">
            <v>5.7420000000000009</v>
          </cell>
          <cell r="V23">
            <v>6.9471403370839084</v>
          </cell>
          <cell r="W23">
            <v>3.6067511561268737</v>
          </cell>
          <cell r="X23">
            <v>1520</v>
          </cell>
          <cell r="Y23">
            <v>27.419318025707149</v>
          </cell>
          <cell r="Z23">
            <v>2220</v>
          </cell>
          <cell r="AA23">
            <v>40.046635537545967</v>
          </cell>
          <cell r="AB23">
            <v>300</v>
          </cell>
          <cell r="AC23">
            <v>4.6800000000000006</v>
          </cell>
          <cell r="AD23">
            <v>16</v>
          </cell>
          <cell r="AE23">
            <v>0.46</v>
          </cell>
          <cell r="AF23">
            <v>0.14000000000000001</v>
          </cell>
          <cell r="AG23">
            <v>1.02</v>
          </cell>
          <cell r="AH23">
            <v>570</v>
          </cell>
          <cell r="AI23">
            <v>1.1743128325266747</v>
          </cell>
          <cell r="AJ23">
            <v>1.8145839167134645</v>
          </cell>
        </row>
        <row r="24">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row>
        <row r="25">
          <cell r="C25">
            <v>910</v>
          </cell>
          <cell r="D25">
            <v>7.15</v>
          </cell>
          <cell r="E25">
            <v>101</v>
          </cell>
          <cell r="F25">
            <v>1860</v>
          </cell>
          <cell r="G25">
            <v>7.9640000000000004</v>
          </cell>
          <cell r="H25">
            <v>3.66</v>
          </cell>
          <cell r="I25">
            <v>2.1</v>
          </cell>
          <cell r="J25">
            <v>22.093847238974405</v>
          </cell>
          <cell r="K25">
            <v>2.4</v>
          </cell>
          <cell r="L25">
            <v>25.25011113025646</v>
          </cell>
          <cell r="M25">
            <v>3.4640000000000004</v>
          </cell>
          <cell r="N25">
            <v>36.444327064670162</v>
          </cell>
          <cell r="O25">
            <v>3.3600000000000003</v>
          </cell>
          <cell r="P25">
            <v>300</v>
          </cell>
          <cell r="Q25">
            <v>2.6600493316475498</v>
          </cell>
          <cell r="R25">
            <v>3.06</v>
          </cell>
          <cell r="S25">
            <v>300</v>
          </cell>
          <cell r="T25">
            <v>2.2062462728365042</v>
          </cell>
          <cell r="U25">
            <v>7.3640000000000008</v>
          </cell>
          <cell r="V25">
            <v>9.3427494057878224</v>
          </cell>
          <cell r="W25">
            <v>8.4402452346351637</v>
          </cell>
          <cell r="X25">
            <v>1860</v>
          </cell>
          <cell r="Y25">
            <v>43.030520239925544</v>
          </cell>
          <cell r="Z25">
            <v>2560</v>
          </cell>
          <cell r="AA25">
            <v>59.224802050650219</v>
          </cell>
          <cell r="AB25">
            <v>300</v>
          </cell>
          <cell r="AC25">
            <v>6.1400000000000006</v>
          </cell>
          <cell r="AD25">
            <v>20</v>
          </cell>
          <cell r="AE25">
            <v>0.46</v>
          </cell>
          <cell r="AF25">
            <v>0.14000000000000001</v>
          </cell>
          <cell r="AG25">
            <v>1.02</v>
          </cell>
          <cell r="AH25">
            <v>682.5</v>
          </cell>
          <cell r="AI25">
            <v>1.9944640792562973</v>
          </cell>
          <cell r="AJ25">
            <v>2.7171634860898126</v>
          </cell>
        </row>
        <row r="26">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row>
        <row r="27">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row>
        <row r="28">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row>
        <row r="29">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row>
        <row r="30">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row>
        <row r="31">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row>
      </sheetData>
      <sheetData sheetId="10"/>
      <sheetData sheetId="1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 val="Workexc."/>
      <sheetName val="Phy"/>
      <sheetName val="Mat."/>
      <sheetName val="Equ"/>
      <sheetName val="Eqt sta."/>
      <sheetName val="man"/>
      <sheetName val="PRO.LOS"/>
      <sheetName val="Claim"/>
      <sheetName val="Fuel eva."/>
      <sheetName val="MAT_CALC"/>
      <sheetName val="OH-SUM"/>
      <sheetName val="CON-M-FL"/>
    </sheetNames>
    <sheetDataSet>
      <sheetData sheetId="0"/>
      <sheetData sheetId="1"/>
      <sheetData sheetId="2">
        <row r="2">
          <cell r="B2" t="str">
            <v>Reporting Year:1995</v>
          </cell>
        </row>
      </sheetData>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r 24"/>
      <sheetName val="Sheet1"/>
      <sheetName val=" Rate Analysis A2 Conc "/>
      <sheetName val=" Rate Analysis A3 SRC"/>
      <sheetName val=" Rate Analysis A3 OPC"/>
      <sheetName val=" Rate Analysis D2 OPC"/>
      <sheetName val=" Rate Analysis D1 OPC"/>
      <sheetName val=" Rate Analysis Class B OPC "/>
      <sheetName val=" Rate Analysis A1 Conc"/>
      <sheetName val=" Rate Analysis Lean"/>
      <sheetName val="CMD"/>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al Page"/>
      <sheetName val="Summary"/>
      <sheetName val="101"/>
      <sheetName val="104"/>
      <sheetName val="106a"/>
      <sheetName val="107di"/>
      <sheetName val="108a (2)"/>
      <sheetName val="108c"/>
      <sheetName val="108d"/>
      <sheetName val="109a &amp; 109bi"/>
      <sheetName val="201"/>
      <sheetName val="201a"/>
      <sheetName val="203b"/>
      <sheetName val="206"/>
      <sheetName val="207a"/>
      <sheetName val="207a (2)"/>
      <sheetName val="209a"/>
      <sheetName val="209b"/>
      <sheetName val="209c"/>
      <sheetName val="SP-120"/>
      <sheetName val="302"/>
      <sheetName val="303"/>
      <sheetName val="305b"/>
      <sheetName val="107a"/>
      <sheetName val="401b(i)."/>
      <sheetName val="401b(ii)"/>
      <sheetName val="401b (iia)"/>
      <sheetName val="401b(iid)"/>
      <sheetName val="401d"/>
      <sheetName val="401f"/>
      <sheetName val="404b (60)"/>
      <sheetName val="405a"/>
      <sheetName val="405b"/>
      <sheetName val="406a"/>
      <sheetName val="406,c"/>
      <sheetName val="SP-418a (2)"/>
      <sheetName val="407ai)"/>
      <sheetName val="407ci"/>
      <sheetName val="407bi"/>
      <sheetName val="407aii"/>
      <sheetName val="407bii"/>
      <sheetName val="407cii (2)"/>
      <sheetName val="SP416b (2)"/>
      <sheetName val="SP-419b"/>
      <sheetName val="SP-418a"/>
      <sheetName val="406c"/>
      <sheetName val="406f"/>
      <sheetName val="401g"/>
      <sheetName val="401k"/>
      <sheetName val="510a"/>
      <sheetName val="510b"/>
      <sheetName val="510c"/>
      <sheetName val="760mm"/>
      <sheetName val="401b"/>
      <sheetName val="902.3"/>
      <sheetName val="904.1"/>
      <sheetName val="904.2"/>
      <sheetName val="401a1(i)"/>
      <sheetName val="607a"/>
      <sheetName val="607b"/>
      <sheetName val="607c"/>
      <sheetName val="607c (2)"/>
      <sheetName val="607d"/>
      <sheetName val="610d"/>
      <sheetName val="601b"/>
      <sheetName val="609c"/>
      <sheetName val="SP-614(i)"/>
      <sheetName val="SP-614 (ii)"/>
      <sheetName val="SP-614 (iii)"/>
      <sheetName val="SP-617"/>
      <sheetName val="SP-617(ii)"/>
      <sheetName val="SP-617(iii) "/>
      <sheetName val="SP-618(i) "/>
      <sheetName val="SP-618(ii) "/>
      <sheetName val="SP-520"/>
      <sheetName val="107b"/>
      <sheetName val="107e"/>
      <sheetName val="209d"/>
      <sheetName val="SP-210"/>
      <sheetName val="217a"/>
      <sheetName val="SP1"/>
      <sheetName val="SP2"/>
      <sheetName val="401a1(ii)"/>
      <sheetName val="401a3(i) (2)"/>
      <sheetName val="401a3(i)"/>
      <sheetName val="401a3(ii)"/>
      <sheetName val="401a3(iii)"/>
      <sheetName val="SP416b"/>
      <sheetName val="510"/>
      <sheetName val="SP-414"/>
      <sheetName val="SP-415c"/>
      <sheetName val="SP-415c (2)"/>
      <sheetName val="SP-424a"/>
      <sheetName val="SP-424a (Lifting Hook)"/>
      <sheetName val="SP (75mm PVC) DRAIN PIPE"/>
      <sheetName val="SP (10mm PVC) DRAIN PIPE"/>
      <sheetName val="SP-425"/>
      <sheetName val="501"/>
      <sheetName val="601a"/>
      <sheetName val="903.3"/>
      <sheetName val="sp21"/>
      <sheetName val="SP-1"/>
      <sheetName val="904.3(i)"/>
      <sheetName val="Co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ow r="89">
          <cell r="A89">
            <v>1</v>
          </cell>
          <cell r="B89" t="str">
            <v>Fine Sand 6.007</v>
          </cell>
          <cell r="C89">
            <v>317.88900000000001</v>
          </cell>
        </row>
        <row r="90">
          <cell r="A90">
            <v>2</v>
          </cell>
          <cell r="B90" t="str">
            <v>Coarse Sand (Harrow) 6.006</v>
          </cell>
          <cell r="C90">
            <v>671.09899999999993</v>
          </cell>
        </row>
        <row r="91">
          <cell r="A91">
            <v>58</v>
          </cell>
          <cell r="B91" t="str">
            <v>Chenab Sand 6.005</v>
          </cell>
          <cell r="C91">
            <v>635.77800000000002</v>
          </cell>
        </row>
        <row r="92">
          <cell r="A92">
            <v>3</v>
          </cell>
          <cell r="B92" t="str">
            <v xml:space="preserve">Soil A2-4 </v>
          </cell>
          <cell r="C92">
            <v>52</v>
          </cell>
        </row>
        <row r="93">
          <cell r="A93">
            <v>4</v>
          </cell>
          <cell r="B93" t="str">
            <v>Soil Class A-4 including lead upto 16.5 Km</v>
          </cell>
        </row>
        <row r="94">
          <cell r="A94">
            <v>5</v>
          </cell>
          <cell r="B94" t="str">
            <v>Soil class A4</v>
          </cell>
          <cell r="C94">
            <v>52</v>
          </cell>
        </row>
        <row r="95">
          <cell r="A95">
            <v>6</v>
          </cell>
          <cell r="B95" t="str">
            <v>Granular subbase 18.003</v>
          </cell>
          <cell r="C95">
            <v>220.75</v>
          </cell>
        </row>
        <row r="96">
          <cell r="A96">
            <v>7</v>
          </cell>
          <cell r="B96" t="str">
            <v>Asphalt grade 60/70 6.041</v>
          </cell>
          <cell r="C96">
            <v>92030</v>
          </cell>
        </row>
        <row r="97">
          <cell r="A97" t="str">
            <v>7a</v>
          </cell>
          <cell r="B97" t="str">
            <v>Kerosine Oil 1.004</v>
          </cell>
          <cell r="C97">
            <v>101.28</v>
          </cell>
        </row>
        <row r="98">
          <cell r="A98">
            <v>8</v>
          </cell>
          <cell r="B98" t="str">
            <v>Asphalt M.C 70</v>
          </cell>
        </row>
        <row r="99">
          <cell r="A99">
            <v>9</v>
          </cell>
          <cell r="B99" t="str">
            <v>Asphalt R.C 70</v>
          </cell>
          <cell r="C99">
            <v>92030</v>
          </cell>
        </row>
        <row r="100">
          <cell r="A100">
            <v>10</v>
          </cell>
          <cell r="B100" t="str">
            <v>Aggregate Base 18.002</v>
          </cell>
          <cell r="C100">
            <v>441.5</v>
          </cell>
        </row>
        <row r="101">
          <cell r="A101">
            <v>11</v>
          </cell>
          <cell r="B101" t="str">
            <v>Aggregate 1 1/2" - 3/4"</v>
          </cell>
        </row>
        <row r="102">
          <cell r="A102">
            <v>12</v>
          </cell>
          <cell r="B102" t="str">
            <v>Aggregate 3/4" - 3/8"</v>
          </cell>
        </row>
        <row r="103">
          <cell r="A103">
            <v>13</v>
          </cell>
          <cell r="B103" t="str">
            <v>Aggregate 3/8" - No. 4</v>
          </cell>
        </row>
        <row r="104">
          <cell r="A104">
            <v>14</v>
          </cell>
          <cell r="B104" t="str">
            <v>Aggregate No. 4 - No. 200</v>
          </cell>
        </row>
        <row r="105">
          <cell r="A105" t="str">
            <v>14a</v>
          </cell>
          <cell r="B105" t="str">
            <v>Stone Dust 18.005</v>
          </cell>
          <cell r="C105">
            <v>618.1</v>
          </cell>
        </row>
        <row r="106">
          <cell r="A106">
            <v>57</v>
          </cell>
          <cell r="B106" t="str">
            <v>Aggregate 2" - 1 1/2" 6.011</v>
          </cell>
          <cell r="C106">
            <v>953.64</v>
          </cell>
        </row>
        <row r="107">
          <cell r="A107" t="str">
            <v>57a</v>
          </cell>
          <cell r="B107" t="str">
            <v>Aggregate</v>
          </cell>
          <cell r="C107">
            <v>953.64</v>
          </cell>
        </row>
        <row r="108">
          <cell r="A108" t="str">
            <v>57b</v>
          </cell>
          <cell r="B108" t="str">
            <v>Aggregate</v>
          </cell>
          <cell r="C108">
            <v>953.64</v>
          </cell>
        </row>
        <row r="109">
          <cell r="A109" t="str">
            <v>57c</v>
          </cell>
          <cell r="B109" t="str">
            <v>Coarse aggregate (bajri) for surface dressing (Quarry site) 18.001</v>
          </cell>
          <cell r="C109">
            <v>671.08</v>
          </cell>
        </row>
        <row r="110">
          <cell r="A110">
            <v>68</v>
          </cell>
          <cell r="B110" t="str">
            <v>Stone Random Class-A</v>
          </cell>
        </row>
        <row r="111">
          <cell r="A111">
            <v>15</v>
          </cell>
          <cell r="B111" t="str">
            <v>Cement (OPC) 6.008</v>
          </cell>
          <cell r="C111">
            <v>491</v>
          </cell>
        </row>
        <row r="112">
          <cell r="A112">
            <v>16</v>
          </cell>
          <cell r="B112" t="str">
            <v>Water ADD Items (B)</v>
          </cell>
          <cell r="C112">
            <v>30</v>
          </cell>
        </row>
        <row r="113">
          <cell r="A113">
            <v>17</v>
          </cell>
          <cell r="B113" t="str">
            <v xml:space="preserve">Electric Charges </v>
          </cell>
          <cell r="C113">
            <v>17</v>
          </cell>
        </row>
        <row r="114">
          <cell r="A114">
            <v>18</v>
          </cell>
          <cell r="B114" t="str">
            <v>Sub Base</v>
          </cell>
          <cell r="C114">
            <v>220.75</v>
          </cell>
        </row>
        <row r="115">
          <cell r="A115">
            <v>19</v>
          </cell>
          <cell r="B115" t="str">
            <v>Diesel 1.003</v>
          </cell>
          <cell r="C115">
            <v>109.76</v>
          </cell>
        </row>
        <row r="116">
          <cell r="A116">
            <v>20</v>
          </cell>
          <cell r="B116" t="str">
            <v>Shuttering</v>
          </cell>
        </row>
        <row r="117">
          <cell r="A117">
            <v>21</v>
          </cell>
          <cell r="B117" t="str">
            <v xml:space="preserve">Super Plasticizer </v>
          </cell>
          <cell r="C117">
            <v>90</v>
          </cell>
        </row>
        <row r="118">
          <cell r="A118">
            <v>22</v>
          </cell>
          <cell r="B118" t="str">
            <v>Cable having 12 mm dia Strand Prestress Wire</v>
          </cell>
          <cell r="C118">
            <v>133390</v>
          </cell>
        </row>
        <row r="119">
          <cell r="A119">
            <v>23</v>
          </cell>
          <cell r="B119" t="str">
            <v>Anchorage cone sets with wedges</v>
          </cell>
        </row>
        <row r="120">
          <cell r="A120">
            <v>24</v>
          </cell>
          <cell r="B120" t="str">
            <v>Corrugated steel duct</v>
          </cell>
        </row>
        <row r="121">
          <cell r="A121">
            <v>25</v>
          </cell>
          <cell r="B121" t="str">
            <v>PE Grout Vents</v>
          </cell>
        </row>
        <row r="122">
          <cell r="A122">
            <v>26</v>
          </cell>
          <cell r="B122" t="str">
            <v>PE Grout Tube</v>
          </cell>
        </row>
        <row r="123">
          <cell r="A123">
            <v>27</v>
          </cell>
          <cell r="B123" t="str">
            <v>PVC Wraping Tap Roll</v>
          </cell>
        </row>
        <row r="124">
          <cell r="A124">
            <v>28</v>
          </cell>
          <cell r="B124" t="str">
            <v>Binding Wire</v>
          </cell>
        </row>
        <row r="125">
          <cell r="A125">
            <v>29</v>
          </cell>
          <cell r="B125" t="str">
            <v>OPC Cement for Grout</v>
          </cell>
        </row>
        <row r="126">
          <cell r="A126">
            <v>30</v>
          </cell>
          <cell r="B126" t="str">
            <v>Grout Additive</v>
          </cell>
        </row>
        <row r="127">
          <cell r="A127">
            <v>31</v>
          </cell>
          <cell r="B127" t="str">
            <v>Premoulded boad (thermopore sheet 1" thick)</v>
          </cell>
        </row>
        <row r="128">
          <cell r="A128">
            <v>32</v>
          </cell>
          <cell r="B128" t="str">
            <v>Sealant (Litre)</v>
          </cell>
        </row>
        <row r="129">
          <cell r="A129">
            <v>33</v>
          </cell>
          <cell r="B129" t="str">
            <v>Sealant (Ml)</v>
          </cell>
        </row>
        <row r="130">
          <cell r="A130">
            <v>34</v>
          </cell>
          <cell r="B130" t="str">
            <v>Structural steel A-36</v>
          </cell>
        </row>
        <row r="131">
          <cell r="A131">
            <v>35</v>
          </cell>
          <cell r="B131" t="str">
            <v>Galvanizing</v>
          </cell>
        </row>
        <row r="132">
          <cell r="A132">
            <v>36</v>
          </cell>
          <cell r="B132" t="str">
            <v>Elastomeric Bearing Pads</v>
          </cell>
        </row>
        <row r="133">
          <cell r="A133">
            <v>37</v>
          </cell>
          <cell r="B133" t="str">
            <v>Bentonite Powder</v>
          </cell>
          <cell r="C133">
            <v>6</v>
          </cell>
        </row>
        <row r="134">
          <cell r="A134">
            <v>38</v>
          </cell>
          <cell r="B134" t="str">
            <v xml:space="preserve">Steel Bars Grade-40 </v>
          </cell>
        </row>
        <row r="135">
          <cell r="A135">
            <v>39</v>
          </cell>
          <cell r="B135" t="str">
            <v xml:space="preserve">Bitumen (Packed) </v>
          </cell>
        </row>
        <row r="136">
          <cell r="A136">
            <v>40</v>
          </cell>
          <cell r="B136" t="str">
            <v>Fuel</v>
          </cell>
        </row>
        <row r="137">
          <cell r="A137">
            <v>41</v>
          </cell>
          <cell r="B137" t="str">
            <v>100 mm dia G.I Pipe</v>
          </cell>
        </row>
        <row r="138">
          <cell r="A138">
            <v>42</v>
          </cell>
          <cell r="B138" t="str">
            <v xml:space="preserve">Anchors </v>
          </cell>
        </row>
        <row r="139">
          <cell r="A139">
            <v>43</v>
          </cell>
          <cell r="B139" t="str">
            <v>MS Pipe 100 x 50 x 5 mm</v>
          </cell>
        </row>
        <row r="140">
          <cell r="A140">
            <v>44</v>
          </cell>
          <cell r="B140" t="str">
            <v>MS Pipe 25 x 25 x 3 mm</v>
          </cell>
        </row>
        <row r="141">
          <cell r="A141">
            <v>45</v>
          </cell>
          <cell r="B141" t="str">
            <v xml:space="preserve">Bolts Bearing plates etc </v>
          </cell>
        </row>
        <row r="142">
          <cell r="A142">
            <v>46</v>
          </cell>
          <cell r="B142" t="str">
            <v>Enamel paint (Three coats) @ 0.02 galons per SM per coat</v>
          </cell>
        </row>
        <row r="143">
          <cell r="A143">
            <v>47</v>
          </cell>
          <cell r="B143" t="str">
            <v>Glazed cermaic tiles</v>
          </cell>
        </row>
        <row r="144">
          <cell r="A144">
            <v>48</v>
          </cell>
          <cell r="B144" t="str">
            <v>White cement and colour for joint filling &amp; applying floating coat of cement</v>
          </cell>
        </row>
        <row r="145">
          <cell r="A145">
            <v>49</v>
          </cell>
          <cell r="B145" t="str">
            <v>Excavation and finishing of surface</v>
          </cell>
        </row>
        <row r="146">
          <cell r="A146">
            <v>50</v>
          </cell>
          <cell r="B146" t="str">
            <v>Traffic Sign (including clamps anchor bolts etc)</v>
          </cell>
        </row>
        <row r="147">
          <cell r="A147">
            <v>51</v>
          </cell>
          <cell r="B147" t="str">
            <v>GI Pipe 75 mm dia</v>
          </cell>
        </row>
        <row r="148">
          <cell r="A148">
            <v>52</v>
          </cell>
          <cell r="B148" t="str">
            <v>TP Paint for road marking</v>
          </cell>
        </row>
        <row r="149">
          <cell r="A149">
            <v>53</v>
          </cell>
          <cell r="B149" t="str">
            <v>Glass beads</v>
          </cell>
        </row>
        <row r="150">
          <cell r="A150">
            <v>54</v>
          </cell>
          <cell r="B150" t="str">
            <v>Cat eye single (raised profile)</v>
          </cell>
        </row>
        <row r="151">
          <cell r="A151">
            <v>55</v>
          </cell>
          <cell r="B151" t="str">
            <v>Paving tile (60mm Thick) JA(E)3</v>
          </cell>
          <cell r="C151">
            <v>484.2</v>
          </cell>
        </row>
        <row r="152">
          <cell r="A152" t="str">
            <v>55a</v>
          </cell>
          <cell r="B152" t="str">
            <v>Paving tile (80mm thick)</v>
          </cell>
          <cell r="C152">
            <v>677.88</v>
          </cell>
        </row>
        <row r="153">
          <cell r="A153">
            <v>56</v>
          </cell>
          <cell r="B153" t="str">
            <v>Edge kerbs</v>
          </cell>
          <cell r="C153">
            <v>285.45</v>
          </cell>
        </row>
        <row r="154">
          <cell r="A154">
            <v>60</v>
          </cell>
          <cell r="B154" t="str">
            <v>Cold Steel Wire AASHTO M-32 6.022</v>
          </cell>
          <cell r="C154">
            <v>90000</v>
          </cell>
        </row>
        <row r="155">
          <cell r="A155">
            <v>61</v>
          </cell>
          <cell r="B155" t="str">
            <v>50 mm dia G.I Pipe</v>
          </cell>
        </row>
        <row r="156">
          <cell r="A156">
            <v>62</v>
          </cell>
          <cell r="B156" t="str">
            <v>100 mm dia C.I Pipe</v>
          </cell>
        </row>
        <row r="157">
          <cell r="A157">
            <v>63</v>
          </cell>
          <cell r="B157" t="str">
            <v>C.I. Heads 100 mm dia</v>
          </cell>
        </row>
        <row r="158">
          <cell r="A158">
            <v>64</v>
          </cell>
          <cell r="B158" t="str">
            <v>C.I. Shoes bend or offset 100 mm dia</v>
          </cell>
        </row>
        <row r="159">
          <cell r="A159">
            <v>65</v>
          </cell>
          <cell r="B159" t="str">
            <v>Clamps with hold fasts etc.</v>
          </cell>
        </row>
        <row r="160">
          <cell r="A160">
            <v>66</v>
          </cell>
          <cell r="B160" t="str">
            <v>Elbow 4" dia</v>
          </cell>
        </row>
        <row r="161">
          <cell r="A161">
            <v>67</v>
          </cell>
          <cell r="B161" t="str">
            <v>Emulsion Paint</v>
          </cell>
        </row>
        <row r="162">
          <cell r="A162">
            <v>69</v>
          </cell>
          <cell r="B162" t="str">
            <v>R.C.C. Pipe Class-IV 1220 mm (AASHTO M-170)</v>
          </cell>
        </row>
        <row r="163">
          <cell r="A163">
            <v>73</v>
          </cell>
          <cell r="B163" t="str">
            <v>R.C.C. Pipe Class-IV 1070 mm (AASHTO M-170)</v>
          </cell>
        </row>
        <row r="164">
          <cell r="A164">
            <v>75</v>
          </cell>
          <cell r="B164" t="str">
            <v>R.C.C. Pipe Class-IV 760 mm (AASHTO M-170)</v>
          </cell>
        </row>
        <row r="165">
          <cell r="A165">
            <v>77</v>
          </cell>
          <cell r="B165" t="str">
            <v>R.C.C. Pipe Class-IV 460 mm (AASHTO M-170)</v>
          </cell>
        </row>
        <row r="166">
          <cell r="A166">
            <v>70</v>
          </cell>
          <cell r="B166" t="str">
            <v>Curing Compound</v>
          </cell>
        </row>
        <row r="167">
          <cell r="A167">
            <v>71</v>
          </cell>
          <cell r="B167" t="str">
            <v>Steel Grade-40 6.013</v>
          </cell>
          <cell r="C167">
            <v>77590</v>
          </cell>
        </row>
        <row r="168">
          <cell r="A168">
            <v>59</v>
          </cell>
          <cell r="B168" t="str">
            <v>Steel Grade-60 ADD Item (A1)</v>
          </cell>
          <cell r="C168">
            <v>82590</v>
          </cell>
        </row>
        <row r="169">
          <cell r="A169">
            <v>72</v>
          </cell>
          <cell r="B169" t="str">
            <v xml:space="preserve">Rubber Ring </v>
          </cell>
          <cell r="C169">
            <v>48</v>
          </cell>
        </row>
        <row r="170">
          <cell r="A170">
            <v>74</v>
          </cell>
          <cell r="B170" t="str">
            <v>Rubber Ring (1070)</v>
          </cell>
        </row>
        <row r="171">
          <cell r="A171">
            <v>76</v>
          </cell>
          <cell r="B171" t="str">
            <v>Rubber Ring (760)</v>
          </cell>
        </row>
        <row r="172">
          <cell r="A172">
            <v>78</v>
          </cell>
          <cell r="B172" t="str">
            <v>Rubber Ring (460)</v>
          </cell>
        </row>
        <row r="173">
          <cell r="A173">
            <v>79</v>
          </cell>
          <cell r="B173" t="str">
            <v>Brick 7.001</v>
          </cell>
          <cell r="C173">
            <v>7.1</v>
          </cell>
        </row>
        <row r="174">
          <cell r="A174">
            <v>80</v>
          </cell>
          <cell r="B174" t="str">
            <v>Piching Stone</v>
          </cell>
        </row>
        <row r="175">
          <cell r="A175">
            <v>81</v>
          </cell>
          <cell r="B175" t="str">
            <v>Carriage (205km) w/o profit &amp; overheads</v>
          </cell>
        </row>
        <row r="176">
          <cell r="A176">
            <v>82</v>
          </cell>
          <cell r="B176" t="str">
            <v>Carriage (8.0km) w/o profit &amp; overheads</v>
          </cell>
          <cell r="C176">
            <v>109.32</v>
          </cell>
        </row>
        <row r="177">
          <cell r="A177" t="str">
            <v>82a</v>
          </cell>
          <cell r="B177" t="str">
            <v>Carriage (50.0km) w/o profit &amp; overheads</v>
          </cell>
          <cell r="C177">
            <v>402</v>
          </cell>
        </row>
        <row r="178">
          <cell r="A178" t="str">
            <v>82b</v>
          </cell>
          <cell r="B178" t="str">
            <v>Carriage (20.0km) - Soil</v>
          </cell>
          <cell r="C178">
            <v>254</v>
          </cell>
        </row>
        <row r="179">
          <cell r="A179" t="str">
            <v>83a</v>
          </cell>
          <cell r="B179" t="str">
            <v>Specified Soil</v>
          </cell>
          <cell r="C179">
            <v>52</v>
          </cell>
        </row>
        <row r="180">
          <cell r="A180">
            <v>83</v>
          </cell>
          <cell r="B180" t="str">
            <v>Specified Material</v>
          </cell>
        </row>
      </sheetData>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stogram"/>
      <sheetName val="BID"/>
      <sheetName val="Bid-E-Mail"/>
    </sheetNames>
    <sheetDataSet>
      <sheetData sheetId="0">
        <row r="78">
          <cell r="B78">
            <v>22.092713993060435</v>
          </cell>
        </row>
      </sheetData>
      <sheetData sheetId="1"/>
      <sheetData sheetId="2"/>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bate"/>
      <sheetName val="Sum Compr"/>
      <sheetName val="Summary"/>
      <sheetName val="BOQs"/>
      <sheetName val="General Item"/>
      <sheetName val="Ratelist"/>
      <sheetName val="Khairpur"/>
      <sheetName val="KHLMZD"/>
      <sheetName val="Sheet1"/>
      <sheetName val="Chart1"/>
      <sheetName val="Work Sch"/>
      <sheetName val="Payment Sch"/>
      <sheetName val="Sheet2"/>
    </sheetNames>
    <sheetDataSet>
      <sheetData sheetId="0" refreshError="1"/>
      <sheetData sheetId="1" refreshError="1"/>
      <sheetData sheetId="2"/>
      <sheetData sheetId="3"/>
      <sheetData sheetId="4" refreshError="1"/>
      <sheetData sheetId="5"/>
      <sheetData sheetId="6"/>
      <sheetData sheetId="7"/>
      <sheetData sheetId="8" refreshError="1"/>
      <sheetData sheetId="9" refreshError="1"/>
      <sheetData sheetId="10" refreshError="1"/>
      <sheetData sheetId="11" refreshError="1"/>
      <sheetData sheetId="12"/>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BASE"/>
      <sheetName val="Rate List"/>
      <sheetName val="Ext.Boq"/>
      <sheetName val="Histogram"/>
      <sheetName val="Testing"/>
      <sheetName val="SUM"/>
      <sheetName val="estimate"/>
    </sheetNames>
    <sheetDataSet>
      <sheetData sheetId="0">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M51">
            <v>1</v>
          </cell>
          <cell r="AN51">
            <v>11.69</v>
          </cell>
          <cell r="AO51">
            <v>12.2</v>
          </cell>
          <cell r="AQ51">
            <v>42.78</v>
          </cell>
          <cell r="AR51">
            <v>57.38</v>
          </cell>
          <cell r="AT51">
            <v>500</v>
          </cell>
          <cell r="AU51">
            <v>700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st r.bill"/>
      <sheetName val="3RD R. BILL"/>
      <sheetName val="4TH R. BILL "/>
      <sheetName val="5TH R. BILL"/>
      <sheetName val="6TH R. BILL"/>
      <sheetName val="7TH R. BILL"/>
      <sheetName val="8 TH R. BILL"/>
      <sheetName val="M.S-9 TH"/>
      <sheetName val="9 TH R. BILL"/>
      <sheetName val="Material Consumption"/>
      <sheetName val="Ist_r_bill5"/>
      <sheetName val="3RD_R__BILL5"/>
      <sheetName val="4TH_R__BILL_5"/>
      <sheetName val="5TH_R__BILL5"/>
      <sheetName val="6TH_R__BILL5"/>
      <sheetName val="7TH_R__BILL5"/>
      <sheetName val="8_TH_R__BILL5"/>
      <sheetName val="M_S-9_TH5"/>
      <sheetName val="9_TH_R__BILL5"/>
      <sheetName val="Material_Consumption5"/>
      <sheetName val="Ist_r_bill2"/>
      <sheetName val="3RD_R__BILL2"/>
      <sheetName val="4TH_R__BILL_2"/>
      <sheetName val="5TH_R__BILL2"/>
      <sheetName val="6TH_R__BILL2"/>
      <sheetName val="7TH_R__BILL2"/>
      <sheetName val="8_TH_R__BILL2"/>
      <sheetName val="M_S-9_TH2"/>
      <sheetName val="9_TH_R__BILL2"/>
      <sheetName val="Material_Consumption2"/>
      <sheetName val="Ist_r_bill"/>
      <sheetName val="3RD_R__BILL"/>
      <sheetName val="4TH_R__BILL_"/>
      <sheetName val="5TH_R__BILL"/>
      <sheetName val="6TH_R__BILL"/>
      <sheetName val="7TH_R__BILL"/>
      <sheetName val="8_TH_R__BILL"/>
      <sheetName val="M_S-9_TH"/>
      <sheetName val="9_TH_R__BILL"/>
      <sheetName val="Material_Consumption"/>
      <sheetName val="Ist_r_bill1"/>
      <sheetName val="3RD_R__BILL1"/>
      <sheetName val="4TH_R__BILL_1"/>
      <sheetName val="5TH_R__BILL1"/>
      <sheetName val="6TH_R__BILL1"/>
      <sheetName val="7TH_R__BILL1"/>
      <sheetName val="8_TH_R__BILL1"/>
      <sheetName val="M_S-9_TH1"/>
      <sheetName val="9_TH_R__BILL1"/>
      <sheetName val="Material_Consumption1"/>
      <sheetName val="Ist_r_bill4"/>
      <sheetName val="3RD_R__BILL4"/>
      <sheetName val="4TH_R__BILL_4"/>
      <sheetName val="5TH_R__BILL4"/>
      <sheetName val="6TH_R__BILL4"/>
      <sheetName val="7TH_R__BILL4"/>
      <sheetName val="8_TH_R__BILL4"/>
      <sheetName val="M_S-9_TH4"/>
      <sheetName val="9_TH_R__BILL4"/>
      <sheetName val="Material_Consumption4"/>
      <sheetName val="Ist_r_bill3"/>
      <sheetName val="3RD_R__BILL3"/>
      <sheetName val="4TH_R__BILL_3"/>
      <sheetName val="5TH_R__BILL3"/>
      <sheetName val="6TH_R__BILL3"/>
      <sheetName val="7TH_R__BILL3"/>
      <sheetName val="8_TH_R__BILL3"/>
      <sheetName val="M_S-9_TH3"/>
      <sheetName val="9_TH_R__BILL3"/>
      <sheetName val="Material_Consumption3"/>
      <sheetName val="Ist_r_bill9"/>
      <sheetName val="3RD_R__BILL9"/>
      <sheetName val="4TH_R__BILL_9"/>
      <sheetName val="5TH_R__BILL9"/>
      <sheetName val="6TH_R__BILL9"/>
      <sheetName val="7TH_R__BILL9"/>
      <sheetName val="8_TH_R__BILL9"/>
      <sheetName val="M_S-9_TH9"/>
      <sheetName val="9_TH_R__BILL9"/>
      <sheetName val="Material_Consumption9"/>
      <sheetName val="Ist_r_bill6"/>
      <sheetName val="3RD_R__BILL6"/>
      <sheetName val="4TH_R__BILL_6"/>
      <sheetName val="5TH_R__BILL6"/>
      <sheetName val="6TH_R__BILL6"/>
      <sheetName val="7TH_R__BILL6"/>
      <sheetName val="8_TH_R__BILL6"/>
      <sheetName val="M_S-9_TH6"/>
      <sheetName val="9_TH_R__BILL6"/>
      <sheetName val="Material_Consumption6"/>
      <sheetName val="Ist_r_bill7"/>
      <sheetName val="3RD_R__BILL7"/>
      <sheetName val="4TH_R__BILL_7"/>
      <sheetName val="5TH_R__BILL7"/>
      <sheetName val="6TH_R__BILL7"/>
      <sheetName val="7TH_R__BILL7"/>
      <sheetName val="8_TH_R__BILL7"/>
      <sheetName val="M_S-9_TH7"/>
      <sheetName val="9_TH_R__BILL7"/>
      <sheetName val="Material_Consumption7"/>
      <sheetName val="Ist_r_bill8"/>
      <sheetName val="3RD_R__BILL8"/>
      <sheetName val="4TH_R__BILL_8"/>
      <sheetName val="5TH_R__BILL8"/>
      <sheetName val="6TH_R__BILL8"/>
      <sheetName val="7TH_R__BILL8"/>
      <sheetName val="8_TH_R__BILL8"/>
      <sheetName val="M_S-9_TH8"/>
      <sheetName val="9_TH_R__BILL8"/>
      <sheetName val="Material_Consumption8"/>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R1999"/>
      <sheetName val="CSR2008"/>
      <sheetName val="CSR2009"/>
      <sheetName val="CSR2012"/>
      <sheetName val="General Comparative Statement"/>
      <sheetName val="Bill No.01 Flyover"/>
      <sheetName val="Bill No.02 Cantilever R.Walls"/>
      <sheetName val="NHA CSR 2014 Peshawar"/>
      <sheetName val="Bill No.03i Ret Walls on Piles"/>
      <sheetName val="Bill No.03ii Ret Walls (Ramps)"/>
      <sheetName val="Bill No.04i Flyover Road Works"/>
      <sheetName val="Bill No.04ii Main Carriageway.."/>
      <sheetName val="Bill No.04iii Side Drains"/>
      <sheetName val="Bill No.09i Elect. on Flyover"/>
      <sheetName val="Bill No.09ii Elect. at Grade..."/>
      <sheetName val="CSR2013"/>
      <sheetName val="CSR2018"/>
      <sheetName val="CSR2021"/>
      <sheetName val="CSR2024"/>
      <sheetName val="REVERSE"/>
      <sheetName val="MRS20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 xml:space="preserve">Province KHYBER PAKHTUNKHWA Dcode 52 PESHAWAR </v>
          </cell>
        </row>
        <row r="2">
          <cell r="A2" t="str">
            <v xml:space="preserve">Code      </v>
          </cell>
          <cell r="B2" t="str">
            <v>Description</v>
          </cell>
          <cell r="C2" t="str">
            <v>Unit</v>
          </cell>
          <cell r="D2" t="str">
            <v>Manpower</v>
          </cell>
          <cell r="E2" t="str">
            <v>Equipment</v>
          </cell>
          <cell r="F2" t="str">
            <v>Material</v>
          </cell>
          <cell r="G2" t="str">
            <v>OH-Profit</v>
          </cell>
          <cell r="H2" t="str">
            <v>Rate</v>
          </cell>
        </row>
        <row r="3">
          <cell r="A3">
            <v>101</v>
          </cell>
          <cell r="B3" t="str">
            <v>CLEARING AND GRUBBING</v>
          </cell>
          <cell r="C3" t="str">
            <v>SM</v>
          </cell>
          <cell r="D3">
            <v>1.1000000000000001</v>
          </cell>
          <cell r="E3">
            <v>19.27</v>
          </cell>
          <cell r="F3">
            <v>0</v>
          </cell>
          <cell r="G3">
            <v>5.09</v>
          </cell>
          <cell r="H3">
            <v>25.46</v>
          </cell>
        </row>
        <row r="4">
          <cell r="A4" t="str">
            <v>102a</v>
          </cell>
          <cell r="B4" t="str">
            <v>REMOVAL OF TREES 150-300 mm GIRTH</v>
          </cell>
          <cell r="C4" t="str">
            <v>EACH</v>
          </cell>
          <cell r="D4">
            <v>10.95</v>
          </cell>
          <cell r="E4">
            <v>321.20999999999998</v>
          </cell>
          <cell r="F4">
            <v>2.1800000000000002</v>
          </cell>
          <cell r="G4">
            <v>83.59</v>
          </cell>
          <cell r="H4">
            <v>417.93</v>
          </cell>
        </row>
        <row r="5">
          <cell r="A5" t="str">
            <v>102b</v>
          </cell>
          <cell r="B5" t="str">
            <v>REMOVAL OF TREES 301-600 mm GIRTH</v>
          </cell>
          <cell r="C5" t="str">
            <v>EACH</v>
          </cell>
          <cell r="D5">
            <v>31.64</v>
          </cell>
          <cell r="E5">
            <v>774.41</v>
          </cell>
          <cell r="F5">
            <v>4.91</v>
          </cell>
          <cell r="G5">
            <v>202.74</v>
          </cell>
          <cell r="H5">
            <v>1013.7</v>
          </cell>
        </row>
        <row r="6">
          <cell r="A6" t="str">
            <v>102c</v>
          </cell>
          <cell r="B6" t="str">
            <v>REMOVAL OF TREES 601 mm OR OVER GIRTH</v>
          </cell>
          <cell r="C6" t="str">
            <v>EACH</v>
          </cell>
          <cell r="D6">
            <v>126.55</v>
          </cell>
          <cell r="E6">
            <v>3097.64</v>
          </cell>
          <cell r="F6">
            <v>19.649999999999999</v>
          </cell>
          <cell r="G6">
            <v>810.96</v>
          </cell>
          <cell r="H6">
            <v>4054.8</v>
          </cell>
        </row>
        <row r="7">
          <cell r="A7" t="str">
            <v>103</v>
          </cell>
          <cell r="B7" t="str">
            <v>STRIPPING</v>
          </cell>
          <cell r="C7" t="str">
            <v>CM</v>
          </cell>
          <cell r="D7">
            <v>3.75</v>
          </cell>
          <cell r="E7">
            <v>188.78</v>
          </cell>
          <cell r="F7">
            <v>0</v>
          </cell>
          <cell r="G7">
            <v>48.13</v>
          </cell>
          <cell r="H7">
            <v>240.66</v>
          </cell>
        </row>
        <row r="8">
          <cell r="A8">
            <v>104</v>
          </cell>
          <cell r="B8" t="str">
            <v>COMPACTION OF NATURAL GROUND</v>
          </cell>
          <cell r="C8" t="str">
            <v>SM</v>
          </cell>
          <cell r="D8">
            <v>0.53</v>
          </cell>
          <cell r="E8">
            <v>18.62</v>
          </cell>
          <cell r="F8">
            <v>3</v>
          </cell>
          <cell r="G8">
            <v>5.54</v>
          </cell>
          <cell r="H8">
            <v>27.68</v>
          </cell>
        </row>
        <row r="9">
          <cell r="A9" t="str">
            <v>106a</v>
          </cell>
          <cell r="B9" t="str">
            <v>EXCAVATE UNSUITABLE COMMON MATERIAL</v>
          </cell>
          <cell r="C9" t="str">
            <v>CM</v>
          </cell>
          <cell r="D9">
            <v>6.45</v>
          </cell>
          <cell r="E9">
            <v>283.06</v>
          </cell>
          <cell r="F9">
            <v>0</v>
          </cell>
          <cell r="G9">
            <v>72.38</v>
          </cell>
          <cell r="H9">
            <v>361.89</v>
          </cell>
        </row>
        <row r="10">
          <cell r="A10" t="str">
            <v>106bi</v>
          </cell>
          <cell r="B10" t="str">
            <v>EXCAVATE UNSUITABLE HARD ROCK MATERIAL</v>
          </cell>
          <cell r="C10" t="str">
            <v>CM</v>
          </cell>
          <cell r="D10">
            <v>161.51</v>
          </cell>
          <cell r="E10">
            <v>453.99</v>
          </cell>
          <cell r="F10">
            <v>137.5</v>
          </cell>
          <cell r="G10">
            <v>188.25</v>
          </cell>
          <cell r="H10">
            <v>941.25</v>
          </cell>
        </row>
        <row r="11">
          <cell r="A11" t="str">
            <v>106bii</v>
          </cell>
          <cell r="B11" t="str">
            <v>EXCAVATE UNSUITBALE MEDIUM ROCK MATERIAL</v>
          </cell>
          <cell r="C11" t="str">
            <v>CM</v>
          </cell>
          <cell r="D11">
            <v>24.91</v>
          </cell>
          <cell r="E11">
            <v>672.56</v>
          </cell>
          <cell r="F11">
            <v>0</v>
          </cell>
          <cell r="G11">
            <v>174.37</v>
          </cell>
          <cell r="H11">
            <v>871.84</v>
          </cell>
        </row>
        <row r="12">
          <cell r="A12" t="str">
            <v>106biii</v>
          </cell>
          <cell r="B12" t="str">
            <v>EXCAVATE UNSUITBALE SOFT ROCK MATERIAL</v>
          </cell>
          <cell r="C12" t="str">
            <v>CM</v>
          </cell>
          <cell r="D12">
            <v>16.54</v>
          </cell>
          <cell r="E12">
            <v>524.99</v>
          </cell>
          <cell r="F12">
            <v>0</v>
          </cell>
          <cell r="G12">
            <v>135.38</v>
          </cell>
          <cell r="H12">
            <v>676.91</v>
          </cell>
        </row>
        <row r="13">
          <cell r="A13" t="str">
            <v>106c</v>
          </cell>
          <cell r="B13" t="str">
            <v>EXCAVATE SURPLUS COMMON MATERIAL</v>
          </cell>
          <cell r="C13" t="str">
            <v>CM</v>
          </cell>
          <cell r="D13">
            <v>5.28</v>
          </cell>
          <cell r="E13">
            <v>254.24</v>
          </cell>
          <cell r="F13">
            <v>0</v>
          </cell>
          <cell r="G13">
            <v>64.88</v>
          </cell>
          <cell r="H13">
            <v>324.39999999999998</v>
          </cell>
        </row>
        <row r="14">
          <cell r="A14" t="str">
            <v>106di</v>
          </cell>
          <cell r="B14" t="str">
            <v>EXCAVATE SURPLUS HARD ROCK MATERIAL</v>
          </cell>
          <cell r="C14" t="str">
            <v>CM</v>
          </cell>
          <cell r="D14">
            <v>161.51</v>
          </cell>
          <cell r="E14">
            <v>453.99</v>
          </cell>
          <cell r="F14">
            <v>137.5</v>
          </cell>
          <cell r="G14">
            <v>188.25</v>
          </cell>
          <cell r="H14">
            <v>941.25</v>
          </cell>
        </row>
        <row r="15">
          <cell r="A15" t="str">
            <v>106dii</v>
          </cell>
          <cell r="B15" t="str">
            <v>EXCAVATE SURPLUS MEDIUM ROCK MATERIAL</v>
          </cell>
          <cell r="C15" t="str">
            <v>CM</v>
          </cell>
          <cell r="D15">
            <v>28.33</v>
          </cell>
          <cell r="E15">
            <v>610.97</v>
          </cell>
          <cell r="F15">
            <v>0</v>
          </cell>
          <cell r="G15">
            <v>159.82</v>
          </cell>
          <cell r="H15">
            <v>799.12</v>
          </cell>
        </row>
        <row r="16">
          <cell r="A16" t="str">
            <v>106diii</v>
          </cell>
          <cell r="B16" t="str">
            <v>EXCAVATE SURPLUS SOFT ROCK MATERIAL</v>
          </cell>
          <cell r="C16" t="str">
            <v>CM</v>
          </cell>
          <cell r="D16">
            <v>14.24</v>
          </cell>
          <cell r="E16">
            <v>524.99</v>
          </cell>
          <cell r="F16">
            <v>0</v>
          </cell>
          <cell r="G16">
            <v>134.81</v>
          </cell>
          <cell r="H16">
            <v>674.03</v>
          </cell>
        </row>
        <row r="17">
          <cell r="A17" t="str">
            <v>107a</v>
          </cell>
          <cell r="B17" t="str">
            <v>STRUCTURAL EXCAVATION IN COMMON MATERIAL</v>
          </cell>
          <cell r="C17" t="str">
            <v>CM</v>
          </cell>
          <cell r="D17">
            <v>10.78</v>
          </cell>
          <cell r="E17">
            <v>278.08999999999997</v>
          </cell>
          <cell r="F17">
            <v>0</v>
          </cell>
          <cell r="G17">
            <v>72.22</v>
          </cell>
          <cell r="H17">
            <v>361.08</v>
          </cell>
        </row>
        <row r="18">
          <cell r="A18" t="str">
            <v>107b</v>
          </cell>
          <cell r="B18" t="str">
            <v>STRUCTURAL EXCAVATION IN COMMON MATERIAL BELOW WATER LEVEL</v>
          </cell>
          <cell r="C18" t="str">
            <v>CM</v>
          </cell>
          <cell r="D18">
            <v>95.74</v>
          </cell>
          <cell r="E18">
            <v>838.57</v>
          </cell>
          <cell r="F18">
            <v>94.87</v>
          </cell>
          <cell r="G18">
            <v>257.3</v>
          </cell>
          <cell r="H18">
            <v>1286.48</v>
          </cell>
        </row>
        <row r="19">
          <cell r="A19" t="str">
            <v>107ci</v>
          </cell>
          <cell r="B19" t="str">
            <v>STRUCTURAL EXCAVATION IN HARD ROCK MATERIAL</v>
          </cell>
          <cell r="C19" t="str">
            <v>CM</v>
          </cell>
          <cell r="D19">
            <v>157.38999999999999</v>
          </cell>
          <cell r="E19">
            <v>504.43</v>
          </cell>
          <cell r="F19">
            <v>137.5</v>
          </cell>
          <cell r="G19">
            <v>199.83</v>
          </cell>
          <cell r="H19">
            <v>999.15</v>
          </cell>
        </row>
        <row r="20">
          <cell r="A20" t="str">
            <v>107cii</v>
          </cell>
          <cell r="B20" t="str">
            <v>STRUCTURAL EXCAVATION IN MEDIUM ROCK MATERIAL</v>
          </cell>
          <cell r="C20" t="str">
            <v>CM</v>
          </cell>
          <cell r="D20">
            <v>141.65</v>
          </cell>
          <cell r="E20">
            <v>553.11</v>
          </cell>
          <cell r="F20">
            <v>0</v>
          </cell>
          <cell r="G20">
            <v>173.69</v>
          </cell>
          <cell r="H20">
            <v>868.45</v>
          </cell>
        </row>
        <row r="21">
          <cell r="A21" t="str">
            <v>107ciii</v>
          </cell>
          <cell r="B21" t="str">
            <v>STRUCTURAL EXCAVATION IN SOFT ROCK MATERIAL</v>
          </cell>
          <cell r="C21" t="str">
            <v>CM</v>
          </cell>
          <cell r="D21">
            <v>80.94</v>
          </cell>
          <cell r="E21">
            <v>397.27</v>
          </cell>
          <cell r="F21">
            <v>0</v>
          </cell>
          <cell r="G21">
            <v>119.55</v>
          </cell>
          <cell r="H21">
            <v>597.76</v>
          </cell>
        </row>
        <row r="22">
          <cell r="A22" t="str">
            <v>107d</v>
          </cell>
          <cell r="B22" t="str">
            <v>GRANULAR BACKFILL</v>
          </cell>
          <cell r="C22" t="str">
            <v>CM</v>
          </cell>
          <cell r="D22">
            <v>50.83</v>
          </cell>
          <cell r="E22">
            <v>241.4</v>
          </cell>
          <cell r="F22">
            <v>1216.55</v>
          </cell>
          <cell r="G22">
            <v>377.2</v>
          </cell>
          <cell r="H22">
            <v>1885.98</v>
          </cell>
        </row>
        <row r="23">
          <cell r="A23" t="str">
            <v>107e</v>
          </cell>
          <cell r="B23" t="str">
            <v>COMMON BACKFILL</v>
          </cell>
          <cell r="C23" t="str">
            <v>CM</v>
          </cell>
          <cell r="D23">
            <v>43.46</v>
          </cell>
          <cell r="E23">
            <v>139.11000000000001</v>
          </cell>
          <cell r="F23">
            <v>20</v>
          </cell>
          <cell r="G23">
            <v>50.64</v>
          </cell>
          <cell r="H23">
            <v>253.21</v>
          </cell>
        </row>
        <row r="24">
          <cell r="A24" t="str">
            <v>108a</v>
          </cell>
          <cell r="B24" t="str">
            <v>FORMATION OF EMBANKMENT FROM ROADWAY EXCAVATION IN COMMON MATERIAL</v>
          </cell>
          <cell r="C24" t="str">
            <v>CM</v>
          </cell>
          <cell r="D24">
            <v>10.15</v>
          </cell>
          <cell r="E24">
            <v>288.79000000000002</v>
          </cell>
          <cell r="F24">
            <v>20</v>
          </cell>
          <cell r="G24">
            <v>79.739999999999995</v>
          </cell>
          <cell r="H24">
            <v>398.68</v>
          </cell>
        </row>
        <row r="25">
          <cell r="A25" t="str">
            <v>108bi</v>
          </cell>
          <cell r="B25" t="str">
            <v>FORMATION OF EMBANKMENT FROM ROADWAY EXCAVATION IN HARD ROCK MATERIAL</v>
          </cell>
          <cell r="C25" t="str">
            <v>CM</v>
          </cell>
          <cell r="D25">
            <v>29.57</v>
          </cell>
          <cell r="E25">
            <v>726.17</v>
          </cell>
          <cell r="F25">
            <v>159.33000000000001</v>
          </cell>
          <cell r="G25">
            <v>228.77</v>
          </cell>
          <cell r="H25">
            <v>1143.8499999999999</v>
          </cell>
        </row>
        <row r="26">
          <cell r="A26" t="str">
            <v>108bii</v>
          </cell>
          <cell r="B26" t="str">
            <v>FORMATION OF EMBANKMENT FROM ROADWAY EXCAVATION IN MEDIUM ROCK MATERIAL</v>
          </cell>
          <cell r="C26" t="str">
            <v>CM</v>
          </cell>
          <cell r="D26">
            <v>22.18</v>
          </cell>
          <cell r="E26">
            <v>792.41</v>
          </cell>
          <cell r="F26">
            <v>9.5</v>
          </cell>
          <cell r="G26">
            <v>206.02</v>
          </cell>
          <cell r="H26">
            <v>1030.1099999999999</v>
          </cell>
        </row>
        <row r="27">
          <cell r="A27" t="str">
            <v>108biii</v>
          </cell>
          <cell r="B27" t="str">
            <v xml:space="preserve"> FORMAITON OF EMBANKMENT FROM ROADWAY EXCAVATION IN SOFT ROCK MATERIAL</v>
          </cell>
          <cell r="C27" t="str">
            <v>CM</v>
          </cell>
          <cell r="D27">
            <v>19.71</v>
          </cell>
          <cell r="E27">
            <v>714.13</v>
          </cell>
          <cell r="F27">
            <v>8.89</v>
          </cell>
          <cell r="G27">
            <v>185.68</v>
          </cell>
          <cell r="H27">
            <v>928.42</v>
          </cell>
        </row>
        <row r="28">
          <cell r="A28" t="str">
            <v>108c</v>
          </cell>
          <cell r="B28" t="str">
            <v>FORMATION OF EMBANKMENT FROM BORROW EXCAVATION IN COMMON MATERIAL</v>
          </cell>
          <cell r="C28" t="str">
            <v>CM</v>
          </cell>
          <cell r="D28">
            <v>11.7</v>
          </cell>
          <cell r="E28">
            <v>123.2</v>
          </cell>
          <cell r="F28">
            <v>211.22</v>
          </cell>
          <cell r="G28">
            <v>86.53</v>
          </cell>
          <cell r="H28">
            <v>432.65</v>
          </cell>
        </row>
        <row r="29">
          <cell r="A29" t="str">
            <v>108d</v>
          </cell>
          <cell r="B29" t="str">
            <v>FORMATION OF EMBANKMENT FROM STRUCTURAL EXCAVATION IN COMMON MATERIAL</v>
          </cell>
          <cell r="C29" t="str">
            <v>CM</v>
          </cell>
          <cell r="D29">
            <v>9.02</v>
          </cell>
          <cell r="E29">
            <v>150.63</v>
          </cell>
          <cell r="F29">
            <v>20</v>
          </cell>
          <cell r="G29">
            <v>44.91</v>
          </cell>
          <cell r="H29">
            <v>224.56</v>
          </cell>
        </row>
        <row r="30">
          <cell r="A30" t="str">
            <v>108e</v>
          </cell>
          <cell r="B30" t="str">
            <v>FORMATION OF EMBANKMENT FROM STRUCTURAL EXCAVATION IN ANY TYPE OF ROCK MATERIAL</v>
          </cell>
          <cell r="C30" t="str">
            <v>CM</v>
          </cell>
          <cell r="D30">
            <v>21.58</v>
          </cell>
          <cell r="E30">
            <v>348.12</v>
          </cell>
          <cell r="F30">
            <v>11.89</v>
          </cell>
          <cell r="G30">
            <v>95.4</v>
          </cell>
          <cell r="H30">
            <v>476.99</v>
          </cell>
        </row>
        <row r="31">
          <cell r="A31" t="str">
            <v>109a</v>
          </cell>
          <cell r="B31" t="str">
            <v>SUBGRADE PREPARATION IN EARTH CUT</v>
          </cell>
          <cell r="C31" t="str">
            <v>SM</v>
          </cell>
          <cell r="D31">
            <v>2.0499999999999998</v>
          </cell>
          <cell r="E31">
            <v>53.73</v>
          </cell>
          <cell r="F31">
            <v>5.72</v>
          </cell>
          <cell r="G31">
            <v>15.37</v>
          </cell>
          <cell r="H31">
            <v>76.87</v>
          </cell>
        </row>
        <row r="32">
          <cell r="A32" t="str">
            <v>109bi</v>
          </cell>
          <cell r="B32" t="str">
            <v>SUBGRADE PREPARATION IN EXISTING ROAD WITHOUT ANY FILL</v>
          </cell>
          <cell r="C32" t="str">
            <v>SM</v>
          </cell>
          <cell r="D32">
            <v>1.48</v>
          </cell>
          <cell r="E32">
            <v>36.659999999999997</v>
          </cell>
          <cell r="F32">
            <v>3.03</v>
          </cell>
          <cell r="G32">
            <v>10.29</v>
          </cell>
          <cell r="H32">
            <v>51.47</v>
          </cell>
        </row>
        <row r="33">
          <cell r="A33">
            <v>110</v>
          </cell>
          <cell r="B33" t="str">
            <v>IMPROVED SUB-GARDE (CBR&gt;20%)</v>
          </cell>
          <cell r="C33" t="str">
            <v>CM</v>
          </cell>
          <cell r="D33">
            <v>14.92</v>
          </cell>
          <cell r="E33">
            <v>233.49</v>
          </cell>
          <cell r="F33">
            <v>379.24</v>
          </cell>
          <cell r="G33">
            <v>156.91999999999999</v>
          </cell>
          <cell r="H33">
            <v>784.58</v>
          </cell>
        </row>
        <row r="34">
          <cell r="A34" t="str">
            <v>114a</v>
          </cell>
          <cell r="B34" t="str">
            <v>DRESSING OF BERM WITHOUT EXTRA MATERIAL</v>
          </cell>
          <cell r="C34" t="str">
            <v>SM</v>
          </cell>
          <cell r="D34">
            <v>1.24</v>
          </cell>
          <cell r="E34">
            <v>29.22</v>
          </cell>
          <cell r="F34">
            <v>3.11</v>
          </cell>
          <cell r="G34">
            <v>8.39</v>
          </cell>
          <cell r="H34">
            <v>41.97</v>
          </cell>
        </row>
        <row r="35">
          <cell r="A35" t="str">
            <v>114b</v>
          </cell>
          <cell r="B35" t="str">
            <v>DRESSING OF BERM WITH EXTRA MATERIAL</v>
          </cell>
          <cell r="C35" t="str">
            <v>SM</v>
          </cell>
          <cell r="D35">
            <v>1.89</v>
          </cell>
          <cell r="E35">
            <v>32.97</v>
          </cell>
          <cell r="F35">
            <v>3.11</v>
          </cell>
          <cell r="G35">
            <v>9.49</v>
          </cell>
          <cell r="H35">
            <v>47.45</v>
          </cell>
        </row>
        <row r="36">
          <cell r="A36">
            <v>201</v>
          </cell>
          <cell r="B36" t="str">
            <v>GRANULAR SUB-BASE</v>
          </cell>
          <cell r="C36" t="str">
            <v>CM</v>
          </cell>
          <cell r="D36">
            <v>11.9</v>
          </cell>
          <cell r="E36">
            <v>288.11</v>
          </cell>
          <cell r="F36">
            <v>995.61</v>
          </cell>
          <cell r="G36">
            <v>323.89999999999998</v>
          </cell>
          <cell r="H36">
            <v>1619.52</v>
          </cell>
        </row>
        <row r="37">
          <cell r="A37">
            <v>202</v>
          </cell>
          <cell r="B37" t="str">
            <v>AGGREGATE BASE</v>
          </cell>
          <cell r="C37" t="str">
            <v>CM</v>
          </cell>
          <cell r="D37">
            <v>13.87</v>
          </cell>
          <cell r="E37">
            <v>350.2</v>
          </cell>
          <cell r="F37">
            <v>1268.78</v>
          </cell>
          <cell r="G37">
            <v>408.21</v>
          </cell>
          <cell r="H37">
            <v>2041.07</v>
          </cell>
        </row>
        <row r="38">
          <cell r="A38" t="str">
            <v>203a</v>
          </cell>
          <cell r="B38" t="str">
            <v>ASPHALTIC BASE COURSE PLANT MIX (CLASS A)</v>
          </cell>
          <cell r="C38" t="str">
            <v>CM</v>
          </cell>
          <cell r="D38">
            <v>120.46</v>
          </cell>
          <cell r="E38">
            <v>2856.48</v>
          </cell>
          <cell r="F38">
            <v>11808.33</v>
          </cell>
          <cell r="G38">
            <v>3696.32</v>
          </cell>
          <cell r="H38">
            <v>18481.59</v>
          </cell>
        </row>
        <row r="39">
          <cell r="A39" t="str">
            <v>203b</v>
          </cell>
          <cell r="B39" t="str">
            <v>ASPHALTIC BASE COURSE PLANT MIX (CLASS B)</v>
          </cell>
          <cell r="C39" t="str">
            <v>CM</v>
          </cell>
          <cell r="D39">
            <v>120.46</v>
          </cell>
          <cell r="E39">
            <v>2856.48</v>
          </cell>
          <cell r="F39">
            <v>12151.72</v>
          </cell>
          <cell r="G39">
            <v>3782.17</v>
          </cell>
          <cell r="H39">
            <v>18910.830000000002</v>
          </cell>
        </row>
        <row r="40">
          <cell r="A40" t="str">
            <v>203c</v>
          </cell>
          <cell r="B40" t="str">
            <v>ASPHALTIC LEVELLING COURSE PLANT MIX (CLASS A)</v>
          </cell>
          <cell r="C40" t="str">
            <v>CM</v>
          </cell>
          <cell r="D40">
            <v>129.15</v>
          </cell>
          <cell r="E40">
            <v>2983.43</v>
          </cell>
          <cell r="F40">
            <v>11797.8</v>
          </cell>
          <cell r="G40">
            <v>3727.6</v>
          </cell>
          <cell r="H40">
            <v>18637.98</v>
          </cell>
        </row>
        <row r="41">
          <cell r="A41" t="str">
            <v>203d</v>
          </cell>
          <cell r="B41" t="str">
            <v>ASPHALTIC LEVELLING COURSE PLANT MIX (CLASS B)</v>
          </cell>
          <cell r="C41" t="str">
            <v>CM</v>
          </cell>
          <cell r="D41">
            <v>129.15</v>
          </cell>
          <cell r="E41">
            <v>2983.43</v>
          </cell>
          <cell r="F41">
            <v>12167.29</v>
          </cell>
          <cell r="G41">
            <v>3819.97</v>
          </cell>
          <cell r="H41">
            <v>19099.84</v>
          </cell>
        </row>
        <row r="42">
          <cell r="A42" t="str">
            <v>204b</v>
          </cell>
          <cell r="B42" t="str">
            <v>CEMENT STABILIZED BASE</v>
          </cell>
          <cell r="C42" t="str">
            <v>CM</v>
          </cell>
          <cell r="D42">
            <v>42.73</v>
          </cell>
          <cell r="E42">
            <v>915.9</v>
          </cell>
          <cell r="F42">
            <v>1542.56</v>
          </cell>
          <cell r="G42">
            <v>625.29999999999995</v>
          </cell>
          <cell r="H42">
            <v>3126.49</v>
          </cell>
        </row>
        <row r="43">
          <cell r="A43" t="str">
            <v>204c</v>
          </cell>
          <cell r="B43" t="str">
            <v>CEMENT CONTENT</v>
          </cell>
          <cell r="C43" t="str">
            <v>TON</v>
          </cell>
          <cell r="D43">
            <v>175</v>
          </cell>
          <cell r="E43">
            <v>0</v>
          </cell>
          <cell r="F43">
            <v>8925</v>
          </cell>
          <cell r="G43">
            <v>2275</v>
          </cell>
          <cell r="H43">
            <v>11375</v>
          </cell>
        </row>
        <row r="44">
          <cell r="A44" t="str">
            <v>204d</v>
          </cell>
          <cell r="B44" t="str">
            <v>LIQUID ASPHALT FOR CURING SEAL, TYPE MC-250</v>
          </cell>
          <cell r="C44" t="str">
            <v>TON</v>
          </cell>
          <cell r="D44">
            <v>361.58</v>
          </cell>
          <cell r="E44">
            <v>2422.77</v>
          </cell>
          <cell r="F44">
            <v>83496.08</v>
          </cell>
          <cell r="G44">
            <v>21570.11</v>
          </cell>
          <cell r="H44">
            <v>107850.53</v>
          </cell>
        </row>
        <row r="45">
          <cell r="A45" t="str">
            <v>204e</v>
          </cell>
          <cell r="B45" t="str">
            <v>EMULSIFIED ASPHALT FOR CURING SEAL, TYPE SS-1</v>
          </cell>
          <cell r="C45" t="str">
            <v>TON</v>
          </cell>
          <cell r="D45">
            <v>361.58</v>
          </cell>
          <cell r="E45">
            <v>2422.77</v>
          </cell>
          <cell r="F45">
            <v>83496.08</v>
          </cell>
          <cell r="G45">
            <v>21570.11</v>
          </cell>
          <cell r="H45">
            <v>107850.53</v>
          </cell>
        </row>
        <row r="46">
          <cell r="A46" t="str">
            <v>205a</v>
          </cell>
          <cell r="B46" t="str">
            <v>GRADED CRUSHED AGGREGATE CRACK-RELIEF LAYER</v>
          </cell>
          <cell r="C46" t="str">
            <v>CM</v>
          </cell>
          <cell r="D46">
            <v>146.41</v>
          </cell>
          <cell r="E46">
            <v>233.81</v>
          </cell>
          <cell r="F46">
            <v>1298.9000000000001</v>
          </cell>
          <cell r="G46">
            <v>419.78</v>
          </cell>
          <cell r="H46">
            <v>2098.9</v>
          </cell>
        </row>
        <row r="47">
          <cell r="A47" t="str">
            <v>205b</v>
          </cell>
          <cell r="B47" t="str">
            <v>ASPHALTIC OPEN-GRADED PLANT MIX CRACK RELIEF LAYER</v>
          </cell>
          <cell r="C47" t="str">
            <v>CM</v>
          </cell>
          <cell r="D47">
            <v>230.77</v>
          </cell>
          <cell r="E47">
            <v>4464.04</v>
          </cell>
          <cell r="F47">
            <v>9443.48</v>
          </cell>
          <cell r="G47">
            <v>3534.57</v>
          </cell>
          <cell r="H47">
            <v>17672.87</v>
          </cell>
        </row>
        <row r="48">
          <cell r="A48" t="str">
            <v>206b</v>
          </cell>
          <cell r="B48" t="str">
            <v>WATER BOUND MACADAM BASE WITH COARSE AGG: CLASS B</v>
          </cell>
          <cell r="C48" t="str">
            <v>CM</v>
          </cell>
          <cell r="D48">
            <v>161.69</v>
          </cell>
          <cell r="E48">
            <v>262.54000000000002</v>
          </cell>
          <cell r="F48">
            <v>1058.0999999999999</v>
          </cell>
          <cell r="G48">
            <v>370.58</v>
          </cell>
          <cell r="H48">
            <v>1852.91</v>
          </cell>
        </row>
        <row r="49">
          <cell r="A49" t="str">
            <v>207a</v>
          </cell>
          <cell r="B49" t="str">
            <v>DEEP PATCHING (0-15 cm)</v>
          </cell>
          <cell r="C49" t="str">
            <v>SM</v>
          </cell>
          <cell r="D49">
            <v>2.48</v>
          </cell>
          <cell r="E49">
            <v>80.37</v>
          </cell>
          <cell r="F49">
            <v>35.75</v>
          </cell>
          <cell r="G49">
            <v>29.65</v>
          </cell>
          <cell r="H49">
            <v>148.25</v>
          </cell>
        </row>
        <row r="50">
          <cell r="A50" t="str">
            <v>207b</v>
          </cell>
          <cell r="B50" t="str">
            <v>DEEP PATCHING (15-30 cm)</v>
          </cell>
          <cell r="C50" t="str">
            <v>SM</v>
          </cell>
          <cell r="D50">
            <v>2.48</v>
          </cell>
          <cell r="E50">
            <v>80.37</v>
          </cell>
          <cell r="F50">
            <v>35.75</v>
          </cell>
          <cell r="G50">
            <v>29.65</v>
          </cell>
          <cell r="H50">
            <v>148.25</v>
          </cell>
        </row>
        <row r="51">
          <cell r="A51" t="str">
            <v>208</v>
          </cell>
          <cell r="B51" t="str">
            <v>REINSTATEMENT OF ROAD SURFACE</v>
          </cell>
          <cell r="C51" t="str">
            <v>SM</v>
          </cell>
          <cell r="D51">
            <v>2.67</v>
          </cell>
          <cell r="E51">
            <v>130.32</v>
          </cell>
          <cell r="F51">
            <v>2.2000000000000002</v>
          </cell>
          <cell r="G51">
            <v>33.799999999999997</v>
          </cell>
          <cell r="H51">
            <v>168.99</v>
          </cell>
        </row>
        <row r="52">
          <cell r="A52" t="str">
            <v>209a</v>
          </cell>
          <cell r="B52" t="str">
            <v>BREAKING OF EXISTING ROAD PAVEMENT STRUCTURE</v>
          </cell>
          <cell r="C52" t="str">
            <v>CM</v>
          </cell>
          <cell r="D52">
            <v>6.68</v>
          </cell>
          <cell r="E52">
            <v>466.94</v>
          </cell>
          <cell r="F52">
            <v>13.33</v>
          </cell>
          <cell r="G52">
            <v>121.74</v>
          </cell>
          <cell r="H52">
            <v>608.69000000000005</v>
          </cell>
        </row>
        <row r="53">
          <cell r="A53" t="str">
            <v>209b</v>
          </cell>
          <cell r="B53" t="str">
            <v>SCARIFICATION OF EXISTING ROAD PAVEMENT</v>
          </cell>
          <cell r="C53" t="str">
            <v>SM</v>
          </cell>
          <cell r="D53">
            <v>1.34</v>
          </cell>
          <cell r="E53">
            <v>50.29</v>
          </cell>
          <cell r="F53">
            <v>2.67</v>
          </cell>
          <cell r="G53">
            <v>13.57</v>
          </cell>
          <cell r="H53">
            <v>67.87</v>
          </cell>
        </row>
        <row r="54">
          <cell r="A54" t="str">
            <v>302a</v>
          </cell>
          <cell r="B54" t="str">
            <v>CUT-BACK ASPHALT FOR BITUMINOUS PRIME COAT</v>
          </cell>
          <cell r="C54" t="str">
            <v>SM</v>
          </cell>
          <cell r="D54">
            <v>0.45</v>
          </cell>
          <cell r="E54">
            <v>2.83</v>
          </cell>
          <cell r="F54">
            <v>94.04</v>
          </cell>
          <cell r="G54">
            <v>24.33</v>
          </cell>
          <cell r="H54">
            <v>121.65</v>
          </cell>
        </row>
        <row r="55">
          <cell r="A55" t="str">
            <v>302b</v>
          </cell>
          <cell r="B55" t="str">
            <v>EMULSIFIED ASPHALT FOR BITUMINOUS PRIME COAT</v>
          </cell>
          <cell r="C55" t="str">
            <v>SM</v>
          </cell>
          <cell r="D55">
            <v>0.43</v>
          </cell>
          <cell r="E55">
            <v>2.83</v>
          </cell>
          <cell r="F55">
            <v>81.88</v>
          </cell>
          <cell r="G55">
            <v>21.29</v>
          </cell>
          <cell r="H55">
            <v>106.43</v>
          </cell>
        </row>
        <row r="56">
          <cell r="A56" t="str">
            <v>303a</v>
          </cell>
          <cell r="B56" t="str">
            <v>CUT-BACK ASPHALT FOR BITUMINOUS TACK COAT.</v>
          </cell>
          <cell r="C56" t="str">
            <v>SM</v>
          </cell>
          <cell r="D56">
            <v>0.18</v>
          </cell>
          <cell r="E56">
            <v>1.03</v>
          </cell>
          <cell r="F56">
            <v>37.770000000000003</v>
          </cell>
          <cell r="G56">
            <v>9.74</v>
          </cell>
          <cell r="H56">
            <v>48.72</v>
          </cell>
        </row>
        <row r="57">
          <cell r="A57" t="str">
            <v>303b</v>
          </cell>
          <cell r="B57" t="str">
            <v>EMULSIFIED ASPHALT FOR BITUMINOUS TACK COAT.</v>
          </cell>
          <cell r="C57" t="str">
            <v>SM</v>
          </cell>
          <cell r="D57">
            <v>0.18</v>
          </cell>
          <cell r="E57">
            <v>1.03</v>
          </cell>
          <cell r="F57">
            <v>32.74</v>
          </cell>
          <cell r="G57">
            <v>8.49</v>
          </cell>
          <cell r="H57">
            <v>42.43</v>
          </cell>
        </row>
        <row r="58">
          <cell r="A58" t="str">
            <v>304a</v>
          </cell>
          <cell r="B58" t="str">
            <v>SINGLE SURFACE TREATMENT</v>
          </cell>
          <cell r="C58" t="str">
            <v>SM</v>
          </cell>
          <cell r="D58">
            <v>1.17</v>
          </cell>
          <cell r="E58">
            <v>14.01</v>
          </cell>
          <cell r="F58">
            <v>167.36</v>
          </cell>
          <cell r="G58">
            <v>45.64</v>
          </cell>
          <cell r="H58">
            <v>228.18</v>
          </cell>
        </row>
        <row r="59">
          <cell r="A59" t="str">
            <v>304b</v>
          </cell>
          <cell r="B59" t="str">
            <v>DOUBLE SURFACE TREATMENT</v>
          </cell>
          <cell r="C59" t="str">
            <v>SM</v>
          </cell>
          <cell r="D59">
            <v>1.71</v>
          </cell>
          <cell r="E59">
            <v>26.92</v>
          </cell>
          <cell r="F59">
            <v>341.12</v>
          </cell>
          <cell r="G59">
            <v>92.44</v>
          </cell>
          <cell r="H59">
            <v>462.19</v>
          </cell>
        </row>
        <row r="60">
          <cell r="A60" t="str">
            <v>304c</v>
          </cell>
          <cell r="B60" t="str">
            <v>TRIPLE SURFACE TREATMENT</v>
          </cell>
          <cell r="C60" t="str">
            <v>SM</v>
          </cell>
          <cell r="D60">
            <v>2.87</v>
          </cell>
          <cell r="E60">
            <v>37.83</v>
          </cell>
          <cell r="F60">
            <v>402.15</v>
          </cell>
          <cell r="G60">
            <v>110.71</v>
          </cell>
          <cell r="H60">
            <v>553.54999999999995</v>
          </cell>
        </row>
        <row r="61">
          <cell r="A61" t="str">
            <v>304d</v>
          </cell>
          <cell r="B61" t="str">
            <v>SEAL COAT</v>
          </cell>
          <cell r="C61" t="str">
            <v>SM</v>
          </cell>
          <cell r="D61">
            <v>1.08</v>
          </cell>
          <cell r="E61">
            <v>7.81</v>
          </cell>
          <cell r="F61">
            <v>47.69</v>
          </cell>
          <cell r="G61">
            <v>14.15</v>
          </cell>
          <cell r="H61">
            <v>70.73</v>
          </cell>
        </row>
        <row r="62">
          <cell r="A62" t="str">
            <v>305a</v>
          </cell>
          <cell r="B62" t="str">
            <v>ASPHALTIC CONCRETE FOR WEARING COURSE (CLASS A)</v>
          </cell>
          <cell r="C62" t="str">
            <v>CM</v>
          </cell>
          <cell r="D62">
            <v>106.5</v>
          </cell>
          <cell r="E62">
            <v>2815</v>
          </cell>
          <cell r="F62">
            <v>12748.31</v>
          </cell>
          <cell r="G62">
            <v>3917.45</v>
          </cell>
          <cell r="H62">
            <v>19587.259999999998</v>
          </cell>
        </row>
        <row r="63">
          <cell r="A63" t="str">
            <v>305b</v>
          </cell>
          <cell r="B63" t="str">
            <v>ASPHALTIC CONCRETE FOR WEARING COURSE (CLASS B)</v>
          </cell>
          <cell r="C63" t="str">
            <v>CM</v>
          </cell>
          <cell r="D63">
            <v>106.5</v>
          </cell>
          <cell r="E63">
            <v>2694.06</v>
          </cell>
          <cell r="F63">
            <v>13605.09</v>
          </cell>
          <cell r="G63">
            <v>4101.41</v>
          </cell>
          <cell r="H63">
            <v>20507.05</v>
          </cell>
        </row>
        <row r="64">
          <cell r="A64" t="str">
            <v>307a</v>
          </cell>
          <cell r="B64" t="str">
            <v>DENSE GRADED HOT BIT-MAC</v>
          </cell>
          <cell r="C64" t="str">
            <v>CM</v>
          </cell>
          <cell r="D64">
            <v>296.39999999999998</v>
          </cell>
          <cell r="E64">
            <v>863.75</v>
          </cell>
          <cell r="F64">
            <v>10255.31</v>
          </cell>
          <cell r="G64">
            <v>2853.86</v>
          </cell>
          <cell r="H64">
            <v>14269.32</v>
          </cell>
        </row>
        <row r="65">
          <cell r="A65" t="str">
            <v>307b</v>
          </cell>
          <cell r="B65" t="str">
            <v>OPEN GRADED HOT BIT-MAC</v>
          </cell>
          <cell r="C65" t="str">
            <v>CM</v>
          </cell>
          <cell r="D65">
            <v>296.39999999999998</v>
          </cell>
          <cell r="E65">
            <v>863.75</v>
          </cell>
          <cell r="F65">
            <v>9868.6299999999992</v>
          </cell>
          <cell r="G65">
            <v>2757.19</v>
          </cell>
          <cell r="H65">
            <v>13785.97</v>
          </cell>
        </row>
        <row r="66">
          <cell r="A66" t="str">
            <v>308a</v>
          </cell>
          <cell r="B66" t="str">
            <v>RECYCLING OF ASPHALT CONCRETE (0-60 mm THICK)</v>
          </cell>
          <cell r="C66" t="str">
            <v>CM</v>
          </cell>
          <cell r="D66">
            <v>45.16</v>
          </cell>
          <cell r="E66">
            <v>1236.1199999999999</v>
          </cell>
          <cell r="F66">
            <v>4884.74</v>
          </cell>
          <cell r="G66">
            <v>1541.51</v>
          </cell>
          <cell r="H66">
            <v>7707.53</v>
          </cell>
        </row>
        <row r="67">
          <cell r="A67" t="str">
            <v>308b</v>
          </cell>
          <cell r="B67" t="str">
            <v>BITUMEN BINDER GRADE (40-50, 60-70, 80-100)</v>
          </cell>
          <cell r="C67" t="str">
            <v>TON</v>
          </cell>
          <cell r="D67">
            <v>319.45</v>
          </cell>
          <cell r="E67">
            <v>2013.1</v>
          </cell>
          <cell r="F67">
            <v>85762.52</v>
          </cell>
          <cell r="G67">
            <v>22023.77</v>
          </cell>
          <cell r="H67">
            <v>110118.84</v>
          </cell>
        </row>
        <row r="68">
          <cell r="A68" t="str">
            <v>309a</v>
          </cell>
          <cell r="B68" t="str">
            <v>COLD MILLING, 0-30 mm</v>
          </cell>
          <cell r="C68" t="str">
            <v>SM</v>
          </cell>
          <cell r="D68">
            <v>1.46</v>
          </cell>
          <cell r="E68">
            <v>61.27</v>
          </cell>
          <cell r="F68">
            <v>26.66</v>
          </cell>
          <cell r="G68">
            <v>22.35</v>
          </cell>
          <cell r="H68">
            <v>111.74</v>
          </cell>
        </row>
        <row r="69">
          <cell r="A69" t="str">
            <v>309b</v>
          </cell>
          <cell r="B69" t="str">
            <v>COLD MILLING, 0-50 mm</v>
          </cell>
          <cell r="C69" t="str">
            <v>SM</v>
          </cell>
          <cell r="D69">
            <v>2.4300000000000002</v>
          </cell>
          <cell r="E69">
            <v>102.12</v>
          </cell>
          <cell r="F69">
            <v>44.43</v>
          </cell>
          <cell r="G69">
            <v>37.25</v>
          </cell>
          <cell r="H69">
            <v>186.23</v>
          </cell>
        </row>
        <row r="70">
          <cell r="A70" t="str">
            <v>309c</v>
          </cell>
          <cell r="B70" t="str">
            <v>COLD MILLING, 0-70 mm</v>
          </cell>
          <cell r="C70" t="str">
            <v>SM</v>
          </cell>
          <cell r="D70">
            <v>3.65</v>
          </cell>
          <cell r="E70">
            <v>153.18</v>
          </cell>
          <cell r="F70">
            <v>66.650000000000006</v>
          </cell>
          <cell r="G70">
            <v>55.87</v>
          </cell>
          <cell r="H70">
            <v>279.35000000000002</v>
          </cell>
        </row>
        <row r="71">
          <cell r="A71" t="str">
            <v>401a1i</v>
          </cell>
          <cell r="B71" t="str">
            <v>CONCRETE CLASS A1 (UNDERGROUND)</v>
          </cell>
          <cell r="C71" t="str">
            <v>CM</v>
          </cell>
          <cell r="D71">
            <v>780.73</v>
          </cell>
          <cell r="E71">
            <v>2690.11</v>
          </cell>
          <cell r="F71">
            <v>4920.3500000000004</v>
          </cell>
          <cell r="G71">
            <v>2097.8000000000002</v>
          </cell>
          <cell r="H71">
            <v>10488.99</v>
          </cell>
        </row>
        <row r="72">
          <cell r="A72" t="str">
            <v>401a1ii</v>
          </cell>
          <cell r="B72" t="str">
            <v>CONCRETE CLASS A1 (ON GROUND)</v>
          </cell>
          <cell r="C72" t="str">
            <v>CM</v>
          </cell>
          <cell r="D72">
            <v>780.73</v>
          </cell>
          <cell r="E72">
            <v>2690.11</v>
          </cell>
          <cell r="F72">
            <v>5642.91</v>
          </cell>
          <cell r="G72">
            <v>2278.44</v>
          </cell>
          <cell r="H72">
            <v>11392.19</v>
          </cell>
        </row>
        <row r="73">
          <cell r="A73" t="str">
            <v>401a1iii</v>
          </cell>
          <cell r="B73" t="str">
            <v>CONCRETE CLASS A1 (ELEVATED)</v>
          </cell>
          <cell r="C73" t="str">
            <v>CM</v>
          </cell>
          <cell r="D73">
            <v>780.73</v>
          </cell>
          <cell r="E73">
            <v>2690.11</v>
          </cell>
          <cell r="F73">
            <v>6016.25</v>
          </cell>
          <cell r="G73">
            <v>2371.77</v>
          </cell>
          <cell r="H73">
            <v>11858.87</v>
          </cell>
        </row>
        <row r="74">
          <cell r="A74" t="str">
            <v>401a2i</v>
          </cell>
          <cell r="B74" t="str">
            <v>CONCRETAE CLASS A2 (UNDERGROUND)</v>
          </cell>
          <cell r="C74" t="str">
            <v>CM</v>
          </cell>
          <cell r="D74">
            <v>780.73</v>
          </cell>
          <cell r="E74">
            <v>2690.11</v>
          </cell>
          <cell r="F74">
            <v>5152.12</v>
          </cell>
          <cell r="G74">
            <v>2155.7399999999998</v>
          </cell>
          <cell r="H74">
            <v>10778.7</v>
          </cell>
        </row>
        <row r="75">
          <cell r="A75" t="str">
            <v>401a2ii</v>
          </cell>
          <cell r="B75" t="str">
            <v>CONCRETAE CLASS A2 (ON GROUND)</v>
          </cell>
          <cell r="C75" t="str">
            <v>CM</v>
          </cell>
          <cell r="D75">
            <v>780.73</v>
          </cell>
          <cell r="E75">
            <v>2690.11</v>
          </cell>
          <cell r="F75">
            <v>5874.56</v>
          </cell>
          <cell r="G75">
            <v>2336.35</v>
          </cell>
          <cell r="H75">
            <v>11681.75</v>
          </cell>
        </row>
        <row r="76">
          <cell r="A76" t="str">
            <v>401a2iii</v>
          </cell>
          <cell r="B76" t="str">
            <v>CONCRETAE CLASS A2 (ELEVATED)</v>
          </cell>
          <cell r="C76" t="str">
            <v>CM</v>
          </cell>
          <cell r="D76">
            <v>780.73</v>
          </cell>
          <cell r="E76">
            <v>2690.11</v>
          </cell>
          <cell r="F76">
            <v>6247.76</v>
          </cell>
          <cell r="G76">
            <v>2429.65</v>
          </cell>
          <cell r="H76">
            <v>12148.25</v>
          </cell>
        </row>
        <row r="77">
          <cell r="A77" t="str">
            <v>401a3i</v>
          </cell>
          <cell r="B77" t="str">
            <v>CONCRETAE CLASS A3 (UNDERGROUND)</v>
          </cell>
          <cell r="C77" t="str">
            <v>CM</v>
          </cell>
          <cell r="D77">
            <v>780.73</v>
          </cell>
          <cell r="E77">
            <v>2690.11</v>
          </cell>
          <cell r="F77">
            <v>5457.04</v>
          </cell>
          <cell r="G77">
            <v>2231.9699999999998</v>
          </cell>
          <cell r="H77">
            <v>11159.85</v>
          </cell>
        </row>
        <row r="78">
          <cell r="A78" t="str">
            <v>401a3ii</v>
          </cell>
          <cell r="B78" t="str">
            <v>CONCRETE CLASS A3 (ON GROUND)</v>
          </cell>
          <cell r="C78" t="str">
            <v>CM</v>
          </cell>
          <cell r="D78">
            <v>780.73</v>
          </cell>
          <cell r="E78">
            <v>2690.11</v>
          </cell>
          <cell r="F78">
            <v>6179.48</v>
          </cell>
          <cell r="G78">
            <v>2412.58</v>
          </cell>
          <cell r="H78">
            <v>12062.9</v>
          </cell>
        </row>
        <row r="79">
          <cell r="A79" t="str">
            <v>401a3iii</v>
          </cell>
          <cell r="B79" t="str">
            <v>CONCRETAE CLASS A3 (ELEVATED)</v>
          </cell>
          <cell r="C79" t="str">
            <v>CM</v>
          </cell>
          <cell r="D79">
            <v>780.73</v>
          </cell>
          <cell r="E79">
            <v>2690.11</v>
          </cell>
          <cell r="F79">
            <v>6526.81</v>
          </cell>
          <cell r="G79">
            <v>2499.41</v>
          </cell>
          <cell r="H79">
            <v>12497.06</v>
          </cell>
        </row>
        <row r="80">
          <cell r="A80" t="str">
            <v>401b</v>
          </cell>
          <cell r="B80" t="str">
            <v>CONCRETE CLASS B</v>
          </cell>
          <cell r="C80" t="str">
            <v>CM</v>
          </cell>
          <cell r="D80">
            <v>1016.62</v>
          </cell>
          <cell r="E80">
            <v>1419.3</v>
          </cell>
          <cell r="F80">
            <v>4065.6</v>
          </cell>
          <cell r="G80">
            <v>1625.38</v>
          </cell>
          <cell r="H80">
            <v>8126.89</v>
          </cell>
        </row>
        <row r="81">
          <cell r="A81" t="str">
            <v>401ci</v>
          </cell>
          <cell r="B81" t="str">
            <v>CONCRETE CLASS C (UNDERGROUND)</v>
          </cell>
          <cell r="C81" t="str">
            <v>CM</v>
          </cell>
          <cell r="D81">
            <v>773.13</v>
          </cell>
          <cell r="E81">
            <v>2690.11</v>
          </cell>
          <cell r="F81">
            <v>4536.46</v>
          </cell>
          <cell r="G81">
            <v>1999.93</v>
          </cell>
          <cell r="H81">
            <v>9999.64</v>
          </cell>
        </row>
        <row r="82">
          <cell r="A82" t="str">
            <v>401cii</v>
          </cell>
          <cell r="B82" t="str">
            <v>CONCRETE CLASS C (ON GROUND)</v>
          </cell>
          <cell r="C82" t="str">
            <v>CM</v>
          </cell>
          <cell r="D82">
            <v>773.13</v>
          </cell>
          <cell r="E82">
            <v>2690.11</v>
          </cell>
          <cell r="F82">
            <v>5258.9</v>
          </cell>
          <cell r="G82">
            <v>2180.54</v>
          </cell>
          <cell r="H82">
            <v>10902.69</v>
          </cell>
        </row>
        <row r="83">
          <cell r="A83" t="str">
            <v>401ciii</v>
          </cell>
          <cell r="B83" t="str">
            <v>CONCRETE CLASS C (ELEVATED)</v>
          </cell>
          <cell r="C83" t="str">
            <v>CM</v>
          </cell>
          <cell r="D83">
            <v>773.13</v>
          </cell>
          <cell r="E83">
            <v>2690.11</v>
          </cell>
          <cell r="F83">
            <v>5632.24</v>
          </cell>
          <cell r="G83">
            <v>2273.87</v>
          </cell>
          <cell r="H83">
            <v>11369.36</v>
          </cell>
        </row>
        <row r="84">
          <cell r="A84" t="str">
            <v>401d</v>
          </cell>
          <cell r="B84" t="str">
            <v>CONCRETE CLASS D1</v>
          </cell>
          <cell r="C84" t="str">
            <v>CM</v>
          </cell>
          <cell r="D84">
            <v>1212.52</v>
          </cell>
          <cell r="E84">
            <v>3326.2</v>
          </cell>
          <cell r="F84">
            <v>7783.06</v>
          </cell>
          <cell r="G84">
            <v>3080.45</v>
          </cell>
          <cell r="H84">
            <v>15402.23</v>
          </cell>
        </row>
        <row r="85">
          <cell r="A85" t="str">
            <v>401e</v>
          </cell>
          <cell r="B85" t="str">
            <v>CONCRETE CLASS Y</v>
          </cell>
          <cell r="C85" t="str">
            <v>CM</v>
          </cell>
          <cell r="D85">
            <v>1693.81</v>
          </cell>
          <cell r="E85">
            <v>898.44</v>
          </cell>
          <cell r="F85">
            <v>6350.84</v>
          </cell>
          <cell r="G85">
            <v>2235.77</v>
          </cell>
          <cell r="H85">
            <v>11178.86</v>
          </cell>
        </row>
        <row r="86">
          <cell r="A86" t="str">
            <v>401f</v>
          </cell>
          <cell r="B86" t="str">
            <v>LEAN CONCRETE</v>
          </cell>
          <cell r="C86" t="str">
            <v>CM</v>
          </cell>
          <cell r="D86">
            <v>665.19</v>
          </cell>
          <cell r="E86">
            <v>969.12</v>
          </cell>
          <cell r="F86">
            <v>3462.1</v>
          </cell>
          <cell r="G86">
            <v>1274.0999999999999</v>
          </cell>
          <cell r="H86">
            <v>6370.51</v>
          </cell>
        </row>
        <row r="87">
          <cell r="A87" t="str">
            <v>401gi</v>
          </cell>
          <cell r="B87" t="str">
            <v>PRECAST CONCRETE, CLASS A1</v>
          </cell>
          <cell r="C87" t="str">
            <v>CM</v>
          </cell>
          <cell r="D87">
            <v>2600.88</v>
          </cell>
          <cell r="E87">
            <v>1879.78</v>
          </cell>
          <cell r="F87">
            <v>5611.94</v>
          </cell>
          <cell r="G87">
            <v>2523.15</v>
          </cell>
          <cell r="H87">
            <v>12615.75</v>
          </cell>
        </row>
        <row r="88">
          <cell r="A88" t="str">
            <v>401gii</v>
          </cell>
          <cell r="B88" t="str">
            <v>PRECAST CONCRETE CLASS A3</v>
          </cell>
          <cell r="C88" t="str">
            <v>CM</v>
          </cell>
          <cell r="D88">
            <v>2600.88</v>
          </cell>
          <cell r="E88">
            <v>1879.78</v>
          </cell>
          <cell r="F88">
            <v>6184.16</v>
          </cell>
          <cell r="G88">
            <v>2666.2</v>
          </cell>
          <cell r="H88">
            <v>13331.02</v>
          </cell>
        </row>
        <row r="89">
          <cell r="A89" t="str">
            <v>401giii</v>
          </cell>
          <cell r="B89" t="str">
            <v>PRECAST CONCRETE, CLASS B</v>
          </cell>
          <cell r="C89" t="str">
            <v>CM</v>
          </cell>
          <cell r="D89">
            <v>2600.88</v>
          </cell>
          <cell r="E89">
            <v>1879.78</v>
          </cell>
          <cell r="F89">
            <v>4804.7700000000004</v>
          </cell>
          <cell r="G89">
            <v>2321.36</v>
          </cell>
          <cell r="H89">
            <v>11606.79</v>
          </cell>
        </row>
        <row r="90">
          <cell r="A90" t="str">
            <v>401giv</v>
          </cell>
          <cell r="B90" t="str">
            <v>PRECAST CONCRETE CLASS D1</v>
          </cell>
          <cell r="C90" t="str">
            <v>CM</v>
          </cell>
          <cell r="D90">
            <v>2600.88</v>
          </cell>
          <cell r="E90">
            <v>1879.78</v>
          </cell>
          <cell r="F90">
            <v>7790.78</v>
          </cell>
          <cell r="G90">
            <v>3067.86</v>
          </cell>
          <cell r="H90">
            <v>15339.29</v>
          </cell>
        </row>
        <row r="91">
          <cell r="A91" t="str">
            <v>401gv</v>
          </cell>
          <cell r="B91" t="str">
            <v>PRECAST CONCRETE CLASS D2</v>
          </cell>
          <cell r="C91" t="str">
            <v>CM</v>
          </cell>
          <cell r="D91">
            <v>2600.88</v>
          </cell>
          <cell r="E91">
            <v>1879.78</v>
          </cell>
          <cell r="F91">
            <v>8625.64</v>
          </cell>
          <cell r="G91">
            <v>3276.57</v>
          </cell>
          <cell r="H91">
            <v>16382.87</v>
          </cell>
        </row>
        <row r="92">
          <cell r="A92" t="str">
            <v>401gvi</v>
          </cell>
          <cell r="B92" t="str">
            <v>PRECAST CONCRETE CLASS D3</v>
          </cell>
          <cell r="C92" t="str">
            <v>CM</v>
          </cell>
          <cell r="D92">
            <v>2600.88</v>
          </cell>
          <cell r="E92">
            <v>1879.78</v>
          </cell>
          <cell r="F92">
            <v>9462</v>
          </cell>
          <cell r="G92">
            <v>3485.66</v>
          </cell>
          <cell r="H92">
            <v>17428.32</v>
          </cell>
        </row>
        <row r="93">
          <cell r="A93" t="str">
            <v>401h</v>
          </cell>
          <cell r="B93" t="str">
            <v>PLUM (CYCLOPEAN / RUBBLE) CONCRETE (2:1 CONC. STONE RATIO)</v>
          </cell>
          <cell r="C93" t="str">
            <v>CM</v>
          </cell>
          <cell r="D93">
            <v>1133.29</v>
          </cell>
          <cell r="E93">
            <v>1419.3</v>
          </cell>
          <cell r="F93">
            <v>3186.33</v>
          </cell>
          <cell r="G93">
            <v>1434.73</v>
          </cell>
          <cell r="H93">
            <v>7173.65</v>
          </cell>
        </row>
        <row r="94">
          <cell r="A94" t="str">
            <v>404a</v>
          </cell>
          <cell r="B94" t="str">
            <v>REINFORCEMENT AS PER AASHTO M. 31 GRADE 40</v>
          </cell>
          <cell r="C94" t="str">
            <v>TON</v>
          </cell>
          <cell r="D94">
            <v>2508.86</v>
          </cell>
          <cell r="E94">
            <v>0</v>
          </cell>
          <cell r="F94">
            <v>86446.2</v>
          </cell>
          <cell r="G94">
            <v>22238.76</v>
          </cell>
          <cell r="H94">
            <v>111193.82</v>
          </cell>
        </row>
        <row r="95">
          <cell r="A95" t="str">
            <v>404b</v>
          </cell>
          <cell r="B95" t="str">
            <v>REINFORCEMENT AS PER AASHTO M. 31 GRADE 60</v>
          </cell>
          <cell r="C95" t="str">
            <v>TON</v>
          </cell>
          <cell r="D95">
            <v>2508.86</v>
          </cell>
          <cell r="E95">
            <v>0</v>
          </cell>
          <cell r="F95">
            <v>90646.2</v>
          </cell>
          <cell r="G95">
            <v>23288.76</v>
          </cell>
          <cell r="H95">
            <v>116443.82</v>
          </cell>
        </row>
        <row r="96">
          <cell r="A96" t="str">
            <v>404h</v>
          </cell>
          <cell r="B96" t="str">
            <v>REINFORCEMENT (STRUCTURAL SHAPES) AS PER ASTM-A-36</v>
          </cell>
          <cell r="C96" t="str">
            <v>TON</v>
          </cell>
          <cell r="D96">
            <v>1899.93</v>
          </cell>
          <cell r="E96">
            <v>4249.8599999999997</v>
          </cell>
          <cell r="F96">
            <v>111429</v>
          </cell>
          <cell r="G96">
            <v>29394.7</v>
          </cell>
          <cell r="H96">
            <v>146973.48000000001</v>
          </cell>
        </row>
        <row r="97">
          <cell r="A97" t="str">
            <v>405a</v>
          </cell>
          <cell r="B97" t="str">
            <v>PRE-STRESSING WIRE STRAND 3/8"-1/2" DIA COMPLETE IN ALL RESPECT.</v>
          </cell>
          <cell r="C97" t="str">
            <v>TON</v>
          </cell>
          <cell r="D97">
            <v>3510.84</v>
          </cell>
          <cell r="E97">
            <v>13891.32</v>
          </cell>
          <cell r="F97">
            <v>167021.67000000001</v>
          </cell>
          <cell r="G97">
            <v>46105.96</v>
          </cell>
          <cell r="H97">
            <v>230529.78</v>
          </cell>
        </row>
        <row r="98">
          <cell r="A98" t="str">
            <v>405b</v>
          </cell>
          <cell r="B98" t="str">
            <v>LAUNCHING OF GIRDER</v>
          </cell>
          <cell r="C98" t="str">
            <v>TON</v>
          </cell>
          <cell r="D98">
            <v>81.72</v>
          </cell>
          <cell r="E98">
            <v>967.47</v>
          </cell>
          <cell r="F98">
            <v>0</v>
          </cell>
          <cell r="G98">
            <v>262.3</v>
          </cell>
          <cell r="H98">
            <v>1311.5</v>
          </cell>
        </row>
        <row r="99">
          <cell r="A99" t="str">
            <v>406a</v>
          </cell>
          <cell r="B99" t="str">
            <v xml:space="preserve"> PREMOULDED JOINT FILLER 12 mm THICK WITH BITUMASTIC JOINT SEAL</v>
          </cell>
          <cell r="C99" t="str">
            <v>SM</v>
          </cell>
          <cell r="D99">
            <v>169.13</v>
          </cell>
          <cell r="E99">
            <v>0</v>
          </cell>
          <cell r="F99">
            <v>2281.79</v>
          </cell>
          <cell r="G99">
            <v>612.73</v>
          </cell>
          <cell r="H99">
            <v>3063.65</v>
          </cell>
        </row>
        <row r="100">
          <cell r="A100" t="str">
            <v>406b</v>
          </cell>
          <cell r="B100" t="str">
            <v>NEOPRENE RUBBER JOINT FILLER 12 mm THICK WITH BITUMASTIC JOINT SEAL</v>
          </cell>
          <cell r="C100" t="str">
            <v>SM</v>
          </cell>
          <cell r="D100">
            <v>169.13</v>
          </cell>
          <cell r="E100">
            <v>0</v>
          </cell>
          <cell r="F100">
            <v>1064.8</v>
          </cell>
          <cell r="G100">
            <v>308.48</v>
          </cell>
          <cell r="H100">
            <v>1542.41</v>
          </cell>
        </row>
        <row r="101">
          <cell r="A101" t="str">
            <v>406ci</v>
          </cell>
          <cell r="B101" t="str">
            <v>STEEL EXPANSION JOINTS (Local)</v>
          </cell>
          <cell r="C101" t="str">
            <v>KG</v>
          </cell>
          <cell r="D101">
            <v>13.8</v>
          </cell>
          <cell r="E101">
            <v>21.32</v>
          </cell>
          <cell r="F101">
            <v>178.21</v>
          </cell>
          <cell r="G101">
            <v>53.33</v>
          </cell>
          <cell r="H101">
            <v>266.66000000000003</v>
          </cell>
        </row>
        <row r="102">
          <cell r="A102" t="str">
            <v>406cii</v>
          </cell>
          <cell r="B102" t="str">
            <v>EXPANSION JOINT WITH TWO EXTRUDED ALUMINIUM ALLOY SECTIONS FOR 50mm MOVEMENT (USA/EU MAKE)</v>
          </cell>
          <cell r="C102" t="str">
            <v>M</v>
          </cell>
          <cell r="D102">
            <v>563.82000000000005</v>
          </cell>
          <cell r="E102">
            <v>0</v>
          </cell>
          <cell r="F102">
            <v>46853.63</v>
          </cell>
          <cell r="G102">
            <v>11854.36</v>
          </cell>
          <cell r="H102">
            <v>59271.81</v>
          </cell>
        </row>
        <row r="103">
          <cell r="A103" t="str">
            <v>406ciii</v>
          </cell>
          <cell r="B103" t="str">
            <v>EXPANSION JOINT WITH CAST ALUMINIUM ALLOY TRIANGULAR TEETH FOR 110mm MOVEMENT (USA/EU MAKE)</v>
          </cell>
          <cell r="C103" t="str">
            <v>M</v>
          </cell>
          <cell r="D103">
            <v>585.70000000000005</v>
          </cell>
          <cell r="E103">
            <v>0</v>
          </cell>
          <cell r="F103">
            <v>117134.06</v>
          </cell>
          <cell r="G103">
            <v>29429.94</v>
          </cell>
          <cell r="H103">
            <v>147149.70000000001</v>
          </cell>
        </row>
        <row r="104">
          <cell r="A104" t="str">
            <v>406</v>
          </cell>
          <cell r="B104" t="str">
            <v>EXPANSION JOINT WITH CAST ALUMINIUM ALLOY CANTILEVER TEETH FOR 300mm MOVEMENT (USA/EU MAKE)</v>
          </cell>
          <cell r="C104" t="str">
            <v>M</v>
          </cell>
          <cell r="D104">
            <v>651.32000000000005</v>
          </cell>
          <cell r="E104">
            <v>0</v>
          </cell>
          <cell r="F104">
            <v>389341.31</v>
          </cell>
          <cell r="G104">
            <v>97498.16</v>
          </cell>
          <cell r="H104">
            <v>487490.79</v>
          </cell>
        </row>
        <row r="105">
          <cell r="A105" t="str">
            <v>406cv</v>
          </cell>
          <cell r="B105" t="str">
            <v>EXPANSION JOINT MONOBLOC TYPE FOR 65mm MOVEMENT (USA/EU MAKE)</v>
          </cell>
          <cell r="C105" t="str">
            <v>M</v>
          </cell>
          <cell r="D105">
            <v>563.82000000000005</v>
          </cell>
          <cell r="E105">
            <v>0</v>
          </cell>
          <cell r="F105">
            <v>43415.77</v>
          </cell>
          <cell r="G105">
            <v>10994.9</v>
          </cell>
          <cell r="H105">
            <v>54974.48</v>
          </cell>
        </row>
        <row r="106">
          <cell r="A106" t="str">
            <v>406dii</v>
          </cell>
          <cell r="B106" t="str">
            <v>PVC WATER STOP 8" SIZE</v>
          </cell>
          <cell r="C106" t="str">
            <v>M</v>
          </cell>
          <cell r="D106">
            <v>146.66999999999999</v>
          </cell>
          <cell r="E106">
            <v>0</v>
          </cell>
          <cell r="F106">
            <v>415.64</v>
          </cell>
          <cell r="G106">
            <v>140.58000000000001</v>
          </cell>
          <cell r="H106">
            <v>702.89</v>
          </cell>
        </row>
        <row r="107">
          <cell r="A107" t="str">
            <v>406e</v>
          </cell>
          <cell r="B107" t="str">
            <v>ELASTOMERIC BEARING PADS (ACCORDING TO SIZE AND THICKNESS) - LOCAL</v>
          </cell>
          <cell r="C107" t="str">
            <v>c.cm</v>
          </cell>
          <cell r="D107">
            <v>0.03</v>
          </cell>
          <cell r="E107">
            <v>0</v>
          </cell>
          <cell r="F107">
            <v>1.58</v>
          </cell>
          <cell r="G107">
            <v>0.4</v>
          </cell>
          <cell r="H107">
            <v>2.0099999999999998</v>
          </cell>
        </row>
        <row r="108">
          <cell r="A108" t="str">
            <v>406ei</v>
          </cell>
          <cell r="B108" t="str">
            <v>ELASTOMERIC BEARING PADS (ACCORDING TO SIZE AND THICKNESS) - USA/EU MAKE</v>
          </cell>
          <cell r="C108" t="str">
            <v>c.cm</v>
          </cell>
          <cell r="D108">
            <v>0.02</v>
          </cell>
          <cell r="E108">
            <v>0</v>
          </cell>
          <cell r="F108">
            <v>5.35</v>
          </cell>
          <cell r="G108">
            <v>1.34</v>
          </cell>
          <cell r="H108">
            <v>6.72</v>
          </cell>
        </row>
        <row r="109">
          <cell r="A109" t="str">
            <v>406f</v>
          </cell>
          <cell r="B109" t="str">
            <v>ASPHALT FELT (3 PLY)</v>
          </cell>
          <cell r="C109" t="str">
            <v>SM</v>
          </cell>
          <cell r="D109">
            <v>58.61</v>
          </cell>
          <cell r="E109">
            <v>0</v>
          </cell>
          <cell r="F109">
            <v>335.35</v>
          </cell>
          <cell r="G109">
            <v>98.49</v>
          </cell>
          <cell r="H109">
            <v>492.45</v>
          </cell>
        </row>
        <row r="110">
          <cell r="A110" t="str">
            <v>406g</v>
          </cell>
          <cell r="B110" t="str">
            <v>STEEL OR METAL BEARING DEVICES</v>
          </cell>
          <cell r="C110" t="str">
            <v>KG</v>
          </cell>
          <cell r="D110">
            <v>28.89</v>
          </cell>
          <cell r="E110">
            <v>56.27</v>
          </cell>
          <cell r="F110">
            <v>183.6</v>
          </cell>
          <cell r="G110">
            <v>67.19</v>
          </cell>
          <cell r="H110">
            <v>335.95</v>
          </cell>
        </row>
        <row r="111">
          <cell r="A111" t="str">
            <v>407d1</v>
          </cell>
          <cell r="B111" t="str">
            <v>CAST IN PLACE PILES UPTO 1.00 M DIA IN NORMAL SOIL (BORING ONLY)</v>
          </cell>
          <cell r="C111" t="str">
            <v>M</v>
          </cell>
          <cell r="D111">
            <v>346.48</v>
          </cell>
          <cell r="E111">
            <v>3542.17</v>
          </cell>
          <cell r="F111">
            <v>584.24</v>
          </cell>
          <cell r="G111">
            <v>1118.22</v>
          </cell>
          <cell r="H111">
            <v>5591.11</v>
          </cell>
        </row>
        <row r="112">
          <cell r="A112" t="str">
            <v>407d2</v>
          </cell>
          <cell r="B112" t="str">
            <v>CAST IN PLACE PILES UPTO 1. 00 M DIA IN GRAVEL STRATA (BORING ONLY)</v>
          </cell>
          <cell r="C112" t="str">
            <v>M</v>
          </cell>
          <cell r="D112">
            <v>526.65</v>
          </cell>
          <cell r="E112">
            <v>5384.1</v>
          </cell>
          <cell r="F112">
            <v>789.73</v>
          </cell>
          <cell r="G112">
            <v>1675.12</v>
          </cell>
          <cell r="H112">
            <v>8375.59</v>
          </cell>
        </row>
        <row r="113">
          <cell r="A113" t="str">
            <v>407d3</v>
          </cell>
          <cell r="B113" t="str">
            <v>CAST IN PLACE PILES 1.1 - 1.5 M DIA IN NORMAL SOIL (BORING ONLY)</v>
          </cell>
          <cell r="C113" t="str">
            <v>M</v>
          </cell>
          <cell r="D113">
            <v>526.65</v>
          </cell>
          <cell r="E113">
            <v>8250.86</v>
          </cell>
          <cell r="F113">
            <v>969.29</v>
          </cell>
          <cell r="G113">
            <v>2436.6999999999998</v>
          </cell>
          <cell r="H113">
            <v>12183.49</v>
          </cell>
        </row>
        <row r="114">
          <cell r="A114" t="str">
            <v>407d4</v>
          </cell>
          <cell r="B114" t="str">
            <v>CAST IN PLACE PILES 1.1 - 1.5 M DIA IN GRAVEL STRATA (BORING ONLY)</v>
          </cell>
          <cell r="C114" t="str">
            <v>M</v>
          </cell>
          <cell r="D114">
            <v>877.75</v>
          </cell>
          <cell r="E114">
            <v>13751.43</v>
          </cell>
          <cell r="F114">
            <v>1384.41</v>
          </cell>
          <cell r="G114">
            <v>4003.4</v>
          </cell>
          <cell r="H114">
            <v>20016.98</v>
          </cell>
        </row>
        <row r="115">
          <cell r="A115" t="str">
            <v>407d5</v>
          </cell>
          <cell r="B115" t="str">
            <v>CAST IN PLACE PILES 1.6 - 2.0 M DIA IN NORMAL SOIL (BORING ONLY)</v>
          </cell>
          <cell r="C115" t="str">
            <v>M</v>
          </cell>
          <cell r="D115">
            <v>731.46</v>
          </cell>
          <cell r="E115">
            <v>11459.52</v>
          </cell>
          <cell r="F115">
            <v>1211.44</v>
          </cell>
          <cell r="G115">
            <v>3350.61</v>
          </cell>
          <cell r="H115">
            <v>16753.03</v>
          </cell>
        </row>
        <row r="116">
          <cell r="A116" t="str">
            <v>407d6</v>
          </cell>
          <cell r="B116" t="str">
            <v>CAST IN PLACE PILES 1.6 - 2.0 M DIA IN GRAVEL STRATA (BORING ONLY)</v>
          </cell>
          <cell r="C116" t="str">
            <v>M</v>
          </cell>
          <cell r="D116">
            <v>1316.62</v>
          </cell>
          <cell r="E116">
            <v>20627.14</v>
          </cell>
          <cell r="F116">
            <v>1903.31</v>
          </cell>
          <cell r="G116">
            <v>5961.77</v>
          </cell>
          <cell r="H116">
            <v>29808.84</v>
          </cell>
        </row>
        <row r="117">
          <cell r="A117" t="str">
            <v>407h</v>
          </cell>
          <cell r="B117" t="str">
            <v>PILE LOAD TEST UPTO 120 TON</v>
          </cell>
          <cell r="C117" t="str">
            <v>EACH</v>
          </cell>
          <cell r="D117">
            <v>35665.86</v>
          </cell>
          <cell r="E117">
            <v>105999.36</v>
          </cell>
          <cell r="F117">
            <v>148485.21</v>
          </cell>
          <cell r="G117">
            <v>72537.61</v>
          </cell>
          <cell r="H117">
            <v>362688.04</v>
          </cell>
        </row>
        <row r="118">
          <cell r="A118" t="str">
            <v>407i</v>
          </cell>
          <cell r="B118" t="str">
            <v>PILE LOAD TEST UPTO 240 TON</v>
          </cell>
          <cell r="C118" t="str">
            <v>EACH</v>
          </cell>
          <cell r="D118">
            <v>35665.86</v>
          </cell>
          <cell r="E118">
            <v>105999.36</v>
          </cell>
          <cell r="F118">
            <v>312948.46000000002</v>
          </cell>
          <cell r="G118">
            <v>113653.42</v>
          </cell>
          <cell r="H118">
            <v>568267.1</v>
          </cell>
        </row>
        <row r="119">
          <cell r="A119" t="str">
            <v>407j</v>
          </cell>
          <cell r="B119" t="str">
            <v>PILE LOAD TEST UPTO 360 TON</v>
          </cell>
          <cell r="C119" t="str">
            <v>EACH</v>
          </cell>
          <cell r="D119">
            <v>98665.86</v>
          </cell>
          <cell r="E119">
            <v>117448</v>
          </cell>
          <cell r="F119">
            <v>434671.39</v>
          </cell>
          <cell r="G119">
            <v>162696.31</v>
          </cell>
          <cell r="H119">
            <v>813481.56</v>
          </cell>
        </row>
        <row r="120">
          <cell r="A120" t="str">
            <v>407k</v>
          </cell>
          <cell r="B120" t="str">
            <v>PILE LOAD TEST UPTO 550 TON</v>
          </cell>
          <cell r="C120" t="str">
            <v>EACH</v>
          </cell>
          <cell r="D120">
            <v>145915.85999999999</v>
          </cell>
          <cell r="E120">
            <v>146810</v>
          </cell>
          <cell r="F120">
            <v>696947.25</v>
          </cell>
          <cell r="G120">
            <v>247418.28</v>
          </cell>
          <cell r="H120">
            <v>1237091.3899999999</v>
          </cell>
        </row>
        <row r="121">
          <cell r="A121" t="str">
            <v>407l</v>
          </cell>
          <cell r="B121" t="str">
            <v>PILE LOAD TEST UPTO 800 TON</v>
          </cell>
          <cell r="C121" t="str">
            <v>EACH</v>
          </cell>
          <cell r="D121">
            <v>215998.8</v>
          </cell>
          <cell r="E121">
            <v>176172</v>
          </cell>
          <cell r="F121">
            <v>1126567</v>
          </cell>
          <cell r="G121">
            <v>379684.45</v>
          </cell>
          <cell r="H121">
            <v>1898422.25</v>
          </cell>
        </row>
        <row r="122">
          <cell r="A122" t="str">
            <v>407m</v>
          </cell>
          <cell r="B122" t="str">
            <v>CONFIRMATORY BORING (NX SIZE)</v>
          </cell>
          <cell r="C122" t="str">
            <v>M</v>
          </cell>
          <cell r="D122">
            <v>270.13</v>
          </cell>
          <cell r="E122">
            <v>3272.3</v>
          </cell>
          <cell r="F122">
            <v>25</v>
          </cell>
          <cell r="G122">
            <v>891.86</v>
          </cell>
          <cell r="H122">
            <v>4459.29</v>
          </cell>
        </row>
        <row r="123">
          <cell r="A123" t="str">
            <v>407n</v>
          </cell>
          <cell r="B123" t="str">
            <v>PERMANENT PILE CASING FOR PILES</v>
          </cell>
          <cell r="C123" t="str">
            <v>Ton</v>
          </cell>
          <cell r="D123">
            <v>354.61</v>
          </cell>
          <cell r="E123">
            <v>4885.57</v>
          </cell>
          <cell r="F123">
            <v>110378.39</v>
          </cell>
          <cell r="G123">
            <v>28904.639999999999</v>
          </cell>
          <cell r="H123">
            <v>144523.21</v>
          </cell>
        </row>
        <row r="124">
          <cell r="A124">
            <v>410</v>
          </cell>
          <cell r="B124" t="str">
            <v>BRICK WORK</v>
          </cell>
          <cell r="C124" t="str">
            <v>CM</v>
          </cell>
          <cell r="D124">
            <v>489.67</v>
          </cell>
          <cell r="E124">
            <v>577.25</v>
          </cell>
          <cell r="F124">
            <v>5558.94</v>
          </cell>
          <cell r="G124">
            <v>1656.46</v>
          </cell>
          <cell r="H124">
            <v>8282.32</v>
          </cell>
        </row>
        <row r="125">
          <cell r="A125" t="str">
            <v>411a</v>
          </cell>
          <cell r="B125" t="str">
            <v>STONE MASONRY RANDOM DRY</v>
          </cell>
          <cell r="C125" t="str">
            <v>CM</v>
          </cell>
          <cell r="D125">
            <v>518.33000000000004</v>
          </cell>
          <cell r="E125">
            <v>210.72</v>
          </cell>
          <cell r="F125">
            <v>1246.94</v>
          </cell>
          <cell r="G125">
            <v>494</v>
          </cell>
          <cell r="H125">
            <v>2469.9899999999998</v>
          </cell>
        </row>
        <row r="126">
          <cell r="A126" t="str">
            <v>411b</v>
          </cell>
          <cell r="B126" t="str">
            <v>STONE MASONRY RANDOM WITH MORTAR</v>
          </cell>
          <cell r="C126" t="str">
            <v>CM</v>
          </cell>
          <cell r="D126">
            <v>618.33000000000004</v>
          </cell>
          <cell r="E126">
            <v>335.46</v>
          </cell>
          <cell r="F126">
            <v>2670.39</v>
          </cell>
          <cell r="G126">
            <v>906.05</v>
          </cell>
          <cell r="H126">
            <v>4530.24</v>
          </cell>
        </row>
        <row r="127">
          <cell r="A127" t="str">
            <v>411c</v>
          </cell>
          <cell r="B127" t="str">
            <v>STONE MASONRY DRESSED UNCOURSED DRY</v>
          </cell>
          <cell r="C127" t="str">
            <v>CM</v>
          </cell>
          <cell r="D127">
            <v>713.33</v>
          </cell>
          <cell r="E127">
            <v>210.72</v>
          </cell>
          <cell r="F127">
            <v>878.43</v>
          </cell>
          <cell r="G127">
            <v>450.62</v>
          </cell>
          <cell r="H127">
            <v>2253.11</v>
          </cell>
        </row>
        <row r="128">
          <cell r="A128" t="str">
            <v>411d</v>
          </cell>
          <cell r="B128" t="str">
            <v>STONE MASONRY DRESSED UNCOURSED WITH MORTAR</v>
          </cell>
          <cell r="C128" t="str">
            <v>CM</v>
          </cell>
          <cell r="D128">
            <v>808.33</v>
          </cell>
          <cell r="E128">
            <v>335.46</v>
          </cell>
          <cell r="F128">
            <v>2179.77</v>
          </cell>
          <cell r="G128">
            <v>830.89</v>
          </cell>
          <cell r="H128">
            <v>4154.46</v>
          </cell>
        </row>
        <row r="129">
          <cell r="A129" t="str">
            <v>411g</v>
          </cell>
          <cell r="B129" t="str">
            <v>ROLL POINTING</v>
          </cell>
          <cell r="C129" t="str">
            <v>SM</v>
          </cell>
          <cell r="D129">
            <v>103.67</v>
          </cell>
          <cell r="E129">
            <v>24.95</v>
          </cell>
          <cell r="F129">
            <v>105.47</v>
          </cell>
          <cell r="G129">
            <v>58.52</v>
          </cell>
          <cell r="H129">
            <v>292.61</v>
          </cell>
        </row>
        <row r="130">
          <cell r="A130" t="str">
            <v>412a</v>
          </cell>
          <cell r="B130" t="str">
            <v>STONE MASONARY DRESSED COURSED WITH MORTAR</v>
          </cell>
          <cell r="C130" t="str">
            <v>CM</v>
          </cell>
          <cell r="D130">
            <v>1073.33</v>
          </cell>
          <cell r="E130">
            <v>534.30999999999995</v>
          </cell>
          <cell r="F130">
            <v>2179.77</v>
          </cell>
          <cell r="G130">
            <v>946.85</v>
          </cell>
          <cell r="H130">
            <v>4734.26</v>
          </cell>
        </row>
        <row r="131">
          <cell r="A131" t="str">
            <v>501a</v>
          </cell>
          <cell r="B131" t="str">
            <v>R.C.C. PIPE CULVERT AASHTO M 170 CLASS II DIA 310 mm</v>
          </cell>
          <cell r="C131" t="str">
            <v>M</v>
          </cell>
          <cell r="D131">
            <v>350.42</v>
          </cell>
          <cell r="E131">
            <v>689.5</v>
          </cell>
          <cell r="F131">
            <v>1238.6400000000001</v>
          </cell>
          <cell r="G131">
            <v>569.64</v>
          </cell>
          <cell r="H131">
            <v>2848.19</v>
          </cell>
        </row>
        <row r="132">
          <cell r="A132" t="str">
            <v>501b</v>
          </cell>
          <cell r="B132" t="str">
            <v>R.C.C. PIPE CULVERT AASHTO M 170 CLASS II DIA 380 mm</v>
          </cell>
          <cell r="C132" t="str">
            <v>M</v>
          </cell>
          <cell r="D132">
            <v>350.42</v>
          </cell>
          <cell r="E132">
            <v>766.21</v>
          </cell>
          <cell r="F132">
            <v>1594.94</v>
          </cell>
          <cell r="G132">
            <v>677.89</v>
          </cell>
          <cell r="H132">
            <v>3389.46</v>
          </cell>
        </row>
        <row r="133">
          <cell r="A133" t="str">
            <v>501c</v>
          </cell>
          <cell r="B133" t="str">
            <v>R.C.C. PIPE CULVERT AASHTO M 170 CLASS II DIA 460 mm</v>
          </cell>
          <cell r="C133" t="str">
            <v>M</v>
          </cell>
          <cell r="D133">
            <v>328.05</v>
          </cell>
          <cell r="E133">
            <v>1356.07</v>
          </cell>
          <cell r="F133">
            <v>1944.56</v>
          </cell>
          <cell r="G133">
            <v>907.17</v>
          </cell>
          <cell r="H133">
            <v>4535.8500000000004</v>
          </cell>
        </row>
        <row r="134">
          <cell r="A134" t="str">
            <v>501d</v>
          </cell>
          <cell r="B134" t="str">
            <v>R.C.C. PIPE CULVERT AASHTO M 170 CLASS II DIA 610 mm</v>
          </cell>
          <cell r="C134" t="str">
            <v>M</v>
          </cell>
          <cell r="D134">
            <v>345.95</v>
          </cell>
          <cell r="E134">
            <v>1702.67</v>
          </cell>
          <cell r="F134">
            <v>2837.67</v>
          </cell>
          <cell r="G134">
            <v>1221.57</v>
          </cell>
          <cell r="H134">
            <v>6107.86</v>
          </cell>
        </row>
        <row r="135">
          <cell r="A135" t="str">
            <v>501e</v>
          </cell>
          <cell r="B135" t="str">
            <v>R.C.C. PIPE CULVERT AASHTO M 170 CLASS II DIA 760 mm</v>
          </cell>
          <cell r="C135" t="str">
            <v>M</v>
          </cell>
          <cell r="D135">
            <v>400.75</v>
          </cell>
          <cell r="E135">
            <v>2255.64</v>
          </cell>
          <cell r="F135">
            <v>4933.0600000000004</v>
          </cell>
          <cell r="G135">
            <v>1897.36</v>
          </cell>
          <cell r="H135">
            <v>9486.81</v>
          </cell>
        </row>
        <row r="136">
          <cell r="A136" t="str">
            <v>501f</v>
          </cell>
          <cell r="B136" t="str">
            <v>R.C.C. PIPE CULVERT AASHTO M 170 CLASS II DIA 910 mm</v>
          </cell>
          <cell r="C136" t="str">
            <v>M</v>
          </cell>
          <cell r="D136">
            <v>495.19</v>
          </cell>
          <cell r="E136">
            <v>2781.29</v>
          </cell>
          <cell r="F136">
            <v>7453.74</v>
          </cell>
          <cell r="G136">
            <v>2682.55</v>
          </cell>
          <cell r="H136">
            <v>13412.77</v>
          </cell>
        </row>
        <row r="137">
          <cell r="A137" t="str">
            <v>501g</v>
          </cell>
          <cell r="B137" t="str">
            <v>R.C.C. PIPE CULVERT AASHTO M 170 CLASS II DIA 1070 mm</v>
          </cell>
          <cell r="C137" t="str">
            <v>M</v>
          </cell>
          <cell r="D137">
            <v>640.83000000000004</v>
          </cell>
          <cell r="E137">
            <v>2692.05</v>
          </cell>
          <cell r="F137">
            <v>9004.68</v>
          </cell>
          <cell r="G137">
            <v>3084.39</v>
          </cell>
          <cell r="H137">
            <v>15421.95</v>
          </cell>
        </row>
        <row r="138">
          <cell r="A138" t="str">
            <v>501h</v>
          </cell>
          <cell r="B138" t="str">
            <v>R.C.C. PIPE CULVERT AASHTO M 170 CLASS II DIA 1220 mm</v>
          </cell>
          <cell r="C138" t="str">
            <v>M</v>
          </cell>
          <cell r="D138">
            <v>756.72</v>
          </cell>
          <cell r="E138">
            <v>3268.92</v>
          </cell>
          <cell r="F138">
            <v>10920.05</v>
          </cell>
          <cell r="G138">
            <v>3736.42</v>
          </cell>
          <cell r="H138">
            <v>18682.12</v>
          </cell>
        </row>
        <row r="139">
          <cell r="A139" t="str">
            <v>501i</v>
          </cell>
          <cell r="B139" t="str">
            <v>R.C.C. PIPE CULVERT AASHTO M 170 CLASS II DIA 1520 mm</v>
          </cell>
          <cell r="C139" t="str">
            <v>M</v>
          </cell>
          <cell r="D139">
            <v>893.26</v>
          </cell>
          <cell r="E139">
            <v>3813.74</v>
          </cell>
          <cell r="F139">
            <v>22751.65</v>
          </cell>
          <cell r="G139">
            <v>6864.66</v>
          </cell>
          <cell r="H139">
            <v>34323.31</v>
          </cell>
        </row>
        <row r="140">
          <cell r="A140" t="str">
            <v>501j</v>
          </cell>
          <cell r="B140" t="str">
            <v>R.C.C. PIPE CULVERT AASHTO M 170 CLASS IV DIA 310 mm</v>
          </cell>
          <cell r="C140" t="str">
            <v>M</v>
          </cell>
          <cell r="D140">
            <v>350.42</v>
          </cell>
          <cell r="E140">
            <v>689.5</v>
          </cell>
          <cell r="F140">
            <v>1694.82</v>
          </cell>
          <cell r="G140">
            <v>683.68</v>
          </cell>
          <cell r="H140">
            <v>3418.42</v>
          </cell>
        </row>
        <row r="141">
          <cell r="A141" t="str">
            <v>501k</v>
          </cell>
          <cell r="B141" t="str">
            <v>R.C.C. PIPE CULVERT AASHTO M 170 CLASS IV DIA 380 mm</v>
          </cell>
          <cell r="C141" t="str">
            <v>M</v>
          </cell>
          <cell r="D141">
            <v>342.08</v>
          </cell>
          <cell r="E141">
            <v>766.21</v>
          </cell>
          <cell r="F141">
            <v>2151.4899999999998</v>
          </cell>
          <cell r="G141">
            <v>814.95</v>
          </cell>
          <cell r="H141">
            <v>4074.73</v>
          </cell>
        </row>
        <row r="142">
          <cell r="A142" t="str">
            <v>501l</v>
          </cell>
          <cell r="B142" t="str">
            <v>R.C.C. PIPE CULVERT AASHTO M 170 CLASS IV DIA 460 mm</v>
          </cell>
          <cell r="C142" t="str">
            <v>M</v>
          </cell>
          <cell r="D142">
            <v>328.05</v>
          </cell>
          <cell r="E142">
            <v>1356.07</v>
          </cell>
          <cell r="F142">
            <v>2583.2199999999998</v>
          </cell>
          <cell r="G142">
            <v>1066.83</v>
          </cell>
          <cell r="H142">
            <v>5334.17</v>
          </cell>
        </row>
        <row r="143">
          <cell r="A143" t="str">
            <v>501m</v>
          </cell>
          <cell r="B143" t="str">
            <v>R.C.C. PIPE CULVERT AASHTO M 170 CLASS IV DIA 610 mm</v>
          </cell>
          <cell r="C143" t="str">
            <v>M</v>
          </cell>
          <cell r="D143">
            <v>345.95</v>
          </cell>
          <cell r="E143">
            <v>1702.67</v>
          </cell>
          <cell r="F143">
            <v>3731.8</v>
          </cell>
          <cell r="G143">
            <v>1445.11</v>
          </cell>
          <cell r="H143">
            <v>7225.53</v>
          </cell>
        </row>
        <row r="144">
          <cell r="A144" t="str">
            <v>501n</v>
          </cell>
          <cell r="B144" t="str">
            <v>R.C.C. PIPE CULVERT AASHTO M 170 CLASS IV DIA 760 mm</v>
          </cell>
          <cell r="C144" t="str">
            <v>M</v>
          </cell>
          <cell r="D144">
            <v>400.75</v>
          </cell>
          <cell r="E144">
            <v>2255.64</v>
          </cell>
          <cell r="F144">
            <v>6036.45</v>
          </cell>
          <cell r="G144">
            <v>2173.21</v>
          </cell>
          <cell r="H144">
            <v>10866.05</v>
          </cell>
        </row>
        <row r="145">
          <cell r="A145" t="str">
            <v>501o</v>
          </cell>
          <cell r="B145" t="str">
            <v>R.C.C. PIPE CULVERT AASHTO M 170 CLASS IV DIA 910 mm</v>
          </cell>
          <cell r="C145" t="str">
            <v>M</v>
          </cell>
          <cell r="D145">
            <v>495.19</v>
          </cell>
          <cell r="E145">
            <v>2781.29</v>
          </cell>
          <cell r="F145">
            <v>10117.1</v>
          </cell>
          <cell r="G145">
            <v>3348.39</v>
          </cell>
          <cell r="H145">
            <v>16741.97</v>
          </cell>
        </row>
        <row r="146">
          <cell r="A146" t="str">
            <v>501p</v>
          </cell>
          <cell r="B146" t="str">
            <v>R.C.C. PIPE CULVERT AASHTO M 170 CLASS IV DIA 1070 mm</v>
          </cell>
          <cell r="C146" t="str">
            <v>M</v>
          </cell>
          <cell r="D146">
            <v>640.83000000000004</v>
          </cell>
          <cell r="E146">
            <v>2692.05</v>
          </cell>
          <cell r="F146">
            <v>10907.08</v>
          </cell>
          <cell r="G146">
            <v>3559.99</v>
          </cell>
          <cell r="H146">
            <v>17799.95</v>
          </cell>
        </row>
        <row r="147">
          <cell r="A147" t="str">
            <v>501q</v>
          </cell>
          <cell r="B147" t="str">
            <v xml:space="preserve"> R.C.C. PIPE CULVERT AASHTO M 170 CLASS IV DIA 1220 mm</v>
          </cell>
          <cell r="C147" t="str">
            <v>M</v>
          </cell>
          <cell r="D147">
            <v>756.72</v>
          </cell>
          <cell r="E147">
            <v>3268.92</v>
          </cell>
          <cell r="F147">
            <v>13796.75</v>
          </cell>
          <cell r="G147">
            <v>4455.6000000000004</v>
          </cell>
          <cell r="H147">
            <v>22278</v>
          </cell>
        </row>
        <row r="148">
          <cell r="A148" t="str">
            <v>501r</v>
          </cell>
          <cell r="B148" t="str">
            <v>R.C.C. PIPE CULVERT AASHTO M 170 CLASS IV DIA 1520 mm</v>
          </cell>
          <cell r="C148" t="str">
            <v>M</v>
          </cell>
          <cell r="D148">
            <v>893.26</v>
          </cell>
          <cell r="E148">
            <v>3813.74</v>
          </cell>
          <cell r="F148">
            <v>25797.52</v>
          </cell>
          <cell r="G148">
            <v>7626.13</v>
          </cell>
          <cell r="H148">
            <v>38130.639999999999</v>
          </cell>
        </row>
        <row r="149">
          <cell r="A149" t="str">
            <v>502a</v>
          </cell>
          <cell r="B149" t="str">
            <v>GRANULAR MATERIAL IN BED TO CONCRETE PIPE CULVERT</v>
          </cell>
          <cell r="C149" t="str">
            <v>CM</v>
          </cell>
          <cell r="D149">
            <v>137.5</v>
          </cell>
          <cell r="E149">
            <v>198.35</v>
          </cell>
          <cell r="F149">
            <v>1207.69</v>
          </cell>
          <cell r="G149">
            <v>385.89</v>
          </cell>
          <cell r="H149">
            <v>1929.43</v>
          </cell>
        </row>
        <row r="150">
          <cell r="A150" t="str">
            <v>502b</v>
          </cell>
          <cell r="B150" t="str">
            <v>CONCRETE CLASS B IN BEDDING AND ENCASEMENT OF CONCRETE PIPE CULVERT</v>
          </cell>
          <cell r="C150" t="str">
            <v>CM</v>
          </cell>
          <cell r="D150">
            <v>1150.27</v>
          </cell>
          <cell r="E150">
            <v>1081.8399999999999</v>
          </cell>
          <cell r="F150">
            <v>4160.04</v>
          </cell>
          <cell r="G150">
            <v>1598.04</v>
          </cell>
          <cell r="H150">
            <v>7990.19</v>
          </cell>
        </row>
        <row r="151">
          <cell r="A151" t="str">
            <v>507a</v>
          </cell>
          <cell r="B151" t="str">
            <v>STEEL WIRE MESH FOR GABIONS</v>
          </cell>
          <cell r="C151" t="str">
            <v>KG</v>
          </cell>
          <cell r="D151">
            <v>8.0299999999999994</v>
          </cell>
          <cell r="E151">
            <v>0</v>
          </cell>
          <cell r="F151">
            <v>130.79</v>
          </cell>
          <cell r="G151">
            <v>34.700000000000003</v>
          </cell>
          <cell r="H151">
            <v>173.52</v>
          </cell>
        </row>
        <row r="152">
          <cell r="A152" t="str">
            <v>507b</v>
          </cell>
          <cell r="B152" t="str">
            <v>ROCK FILL IN GABIONS</v>
          </cell>
          <cell r="C152" t="str">
            <v>CM</v>
          </cell>
          <cell r="D152">
            <v>149.72</v>
          </cell>
          <cell r="E152">
            <v>0</v>
          </cell>
          <cell r="F152">
            <v>833.19</v>
          </cell>
          <cell r="G152">
            <v>245.73</v>
          </cell>
          <cell r="H152">
            <v>1228.6400000000001</v>
          </cell>
        </row>
        <row r="153">
          <cell r="A153" t="str">
            <v>508a</v>
          </cell>
          <cell r="B153" t="str">
            <v>BRICK PAVING (SINGLE COURSE)</v>
          </cell>
          <cell r="C153" t="str">
            <v>SM</v>
          </cell>
          <cell r="D153">
            <v>165.72</v>
          </cell>
          <cell r="E153">
            <v>47.96</v>
          </cell>
          <cell r="F153">
            <v>489.06</v>
          </cell>
          <cell r="G153">
            <v>175.68</v>
          </cell>
          <cell r="H153">
            <v>878.42</v>
          </cell>
        </row>
        <row r="154">
          <cell r="A154" t="str">
            <v>508b</v>
          </cell>
          <cell r="B154" t="str">
            <v>BRICK PAVING (DOUBLE COURSE)</v>
          </cell>
          <cell r="C154" t="str">
            <v>SM</v>
          </cell>
          <cell r="D154">
            <v>295.72000000000003</v>
          </cell>
          <cell r="E154">
            <v>47.96</v>
          </cell>
          <cell r="F154">
            <v>967.28</v>
          </cell>
          <cell r="G154">
            <v>327.74</v>
          </cell>
          <cell r="H154">
            <v>1638.7</v>
          </cell>
        </row>
        <row r="155">
          <cell r="A155" t="str">
            <v>509a</v>
          </cell>
          <cell r="B155" t="str">
            <v>RIPRAP, CLASS A</v>
          </cell>
          <cell r="C155" t="str">
            <v>CM</v>
          </cell>
          <cell r="D155">
            <v>712.22</v>
          </cell>
          <cell r="E155">
            <v>0</v>
          </cell>
          <cell r="F155">
            <v>884.76</v>
          </cell>
          <cell r="G155">
            <v>399.25</v>
          </cell>
          <cell r="H155">
            <v>1996.23</v>
          </cell>
        </row>
        <row r="156">
          <cell r="A156" t="str">
            <v>509b</v>
          </cell>
          <cell r="B156" t="str">
            <v>RIPRAP, CLASS B</v>
          </cell>
          <cell r="C156" t="str">
            <v>CM</v>
          </cell>
          <cell r="D156">
            <v>505.78</v>
          </cell>
          <cell r="E156">
            <v>233.11</v>
          </cell>
          <cell r="F156">
            <v>877.68</v>
          </cell>
          <cell r="G156">
            <v>404.14</v>
          </cell>
          <cell r="H156">
            <v>2020.72</v>
          </cell>
        </row>
        <row r="157">
          <cell r="A157" t="str">
            <v>509c</v>
          </cell>
          <cell r="B157" t="str">
            <v>RIPRAP, CLASS C</v>
          </cell>
          <cell r="C157" t="str">
            <v>CM</v>
          </cell>
          <cell r="D157">
            <v>493.15</v>
          </cell>
          <cell r="E157">
            <v>242.83</v>
          </cell>
          <cell r="F157">
            <v>884.76</v>
          </cell>
          <cell r="G157">
            <v>405.18</v>
          </cell>
          <cell r="H157">
            <v>2025.92</v>
          </cell>
        </row>
        <row r="158">
          <cell r="A158" t="str">
            <v>509c1</v>
          </cell>
          <cell r="B158" t="str">
            <v>RIPRAP, CLASS D</v>
          </cell>
          <cell r="C158" t="str">
            <v>CM</v>
          </cell>
          <cell r="D158">
            <v>493.15</v>
          </cell>
          <cell r="E158">
            <v>291.39</v>
          </cell>
          <cell r="F158">
            <v>884.76</v>
          </cell>
          <cell r="G158">
            <v>417.32</v>
          </cell>
          <cell r="H158">
            <v>2086.62</v>
          </cell>
        </row>
        <row r="159">
          <cell r="A159" t="str">
            <v>509d</v>
          </cell>
          <cell r="B159" t="str">
            <v>GROUTED RIPRAP, CLASS A</v>
          </cell>
          <cell r="C159" t="str">
            <v>CM</v>
          </cell>
          <cell r="D159">
            <v>872.36</v>
          </cell>
          <cell r="E159">
            <v>218.23</v>
          </cell>
          <cell r="F159">
            <v>3075.58</v>
          </cell>
          <cell r="G159">
            <v>1041.54</v>
          </cell>
          <cell r="H159">
            <v>5207.71</v>
          </cell>
        </row>
        <row r="160">
          <cell r="A160" t="str">
            <v>509e</v>
          </cell>
          <cell r="B160" t="str">
            <v>GROUTED RIPRAP, CLASS B</v>
          </cell>
          <cell r="C160" t="str">
            <v>CM</v>
          </cell>
          <cell r="D160">
            <v>657.89</v>
          </cell>
          <cell r="E160">
            <v>407.69</v>
          </cell>
          <cell r="F160">
            <v>2844.36</v>
          </cell>
          <cell r="G160">
            <v>977.48</v>
          </cell>
          <cell r="H160">
            <v>4887.42</v>
          </cell>
        </row>
        <row r="161">
          <cell r="A161" t="str">
            <v>509f</v>
          </cell>
          <cell r="B161" t="str">
            <v>GROUTED RIPRAP, CLASS C</v>
          </cell>
          <cell r="C161" t="str">
            <v>CM</v>
          </cell>
          <cell r="D161">
            <v>631.57000000000005</v>
          </cell>
          <cell r="E161">
            <v>388.31</v>
          </cell>
          <cell r="F161">
            <v>2865.37</v>
          </cell>
          <cell r="G161">
            <v>971.31</v>
          </cell>
          <cell r="H161">
            <v>4856.57</v>
          </cell>
        </row>
        <row r="162">
          <cell r="A162" t="str">
            <v>509f1</v>
          </cell>
          <cell r="B162" t="str">
            <v>GROUTED RIPRAP, CLASS D</v>
          </cell>
          <cell r="C162" t="str">
            <v>CM</v>
          </cell>
          <cell r="D162">
            <v>631.57000000000005</v>
          </cell>
          <cell r="E162">
            <v>436.87</v>
          </cell>
          <cell r="F162">
            <v>3080.37</v>
          </cell>
          <cell r="G162">
            <v>1037.2</v>
          </cell>
          <cell r="H162">
            <v>5186.0200000000004</v>
          </cell>
        </row>
        <row r="163">
          <cell r="A163" t="str">
            <v>509g</v>
          </cell>
          <cell r="B163" t="str">
            <v>REINFORCED CONCRETE SLOPE PROTECTION 20 cm THICK EXCLUDING REINFORCEMENT</v>
          </cell>
          <cell r="C163" t="str">
            <v>CM</v>
          </cell>
          <cell r="D163">
            <v>1199.52</v>
          </cell>
          <cell r="E163">
            <v>615.08000000000004</v>
          </cell>
          <cell r="F163">
            <v>4837.79</v>
          </cell>
          <cell r="G163">
            <v>1663.1</v>
          </cell>
          <cell r="H163">
            <v>8315.48</v>
          </cell>
        </row>
        <row r="164">
          <cell r="A164" t="str">
            <v>509h</v>
          </cell>
          <cell r="B164" t="str">
            <v>FILTER LAYER OF GRANULAR MATERIAL</v>
          </cell>
          <cell r="C164" t="str">
            <v>CM</v>
          </cell>
          <cell r="D164">
            <v>75.59</v>
          </cell>
          <cell r="E164">
            <v>344.31</v>
          </cell>
          <cell r="F164">
            <v>1222.8699999999999</v>
          </cell>
          <cell r="G164">
            <v>410.69</v>
          </cell>
          <cell r="H164">
            <v>2053.46</v>
          </cell>
        </row>
        <row r="165">
          <cell r="A165">
            <v>510</v>
          </cell>
          <cell r="B165" t="str">
            <v>DISMANTLING OF STRUCTURES AND OBSTRUCTIONS</v>
          </cell>
          <cell r="C165" t="str">
            <v>CM</v>
          </cell>
          <cell r="D165">
            <v>147.78</v>
          </cell>
          <cell r="E165">
            <v>1135.96</v>
          </cell>
          <cell r="F165">
            <v>0</v>
          </cell>
          <cell r="G165">
            <v>320.94</v>
          </cell>
          <cell r="H165">
            <v>1604.68</v>
          </cell>
        </row>
        <row r="166">
          <cell r="A166" t="str">
            <v>511a1</v>
          </cell>
          <cell r="B166" t="str">
            <v>DRY STONE PITCHING (15-20 cm THICK)</v>
          </cell>
          <cell r="C166" t="str">
            <v>SM</v>
          </cell>
          <cell r="D166">
            <v>225.52</v>
          </cell>
          <cell r="E166">
            <v>131.69999999999999</v>
          </cell>
          <cell r="F166">
            <v>143.77000000000001</v>
          </cell>
          <cell r="G166">
            <v>125.25</v>
          </cell>
          <cell r="H166">
            <v>626.24</v>
          </cell>
        </row>
        <row r="167">
          <cell r="A167" t="str">
            <v>511a2</v>
          </cell>
          <cell r="B167" t="str">
            <v>DRY STONE PITCHING (20-25 cm THICK)</v>
          </cell>
          <cell r="C167" t="str">
            <v>SM</v>
          </cell>
          <cell r="D167">
            <v>288.67</v>
          </cell>
          <cell r="E167">
            <v>168.58</v>
          </cell>
          <cell r="F167">
            <v>184.03</v>
          </cell>
          <cell r="G167">
            <v>160.32</v>
          </cell>
          <cell r="H167">
            <v>801.59</v>
          </cell>
        </row>
        <row r="168">
          <cell r="A168" t="str">
            <v>511b1</v>
          </cell>
          <cell r="B168" t="str">
            <v>GROUTED STONE PITCHING (15-20 cm THICK) WITH BITUMEN JOINTS</v>
          </cell>
          <cell r="C168" t="str">
            <v>SM</v>
          </cell>
          <cell r="D168">
            <v>364.67</v>
          </cell>
          <cell r="E168">
            <v>368.16</v>
          </cell>
          <cell r="F168">
            <v>727.33</v>
          </cell>
          <cell r="G168">
            <v>365.04</v>
          </cell>
          <cell r="H168">
            <v>1825.2</v>
          </cell>
        </row>
        <row r="169">
          <cell r="A169" t="str">
            <v>511b2</v>
          </cell>
          <cell r="B169" t="str">
            <v>GROUTED STONE PITCHING (20-25 cm THICK) WITH BITUMEN JOINTS</v>
          </cell>
          <cell r="C169" t="str">
            <v>SM</v>
          </cell>
          <cell r="D169">
            <v>455.83</v>
          </cell>
          <cell r="E169">
            <v>460.2</v>
          </cell>
          <cell r="F169">
            <v>909.16</v>
          </cell>
          <cell r="G169">
            <v>456.3</v>
          </cell>
          <cell r="H169">
            <v>2281.5</v>
          </cell>
        </row>
        <row r="170">
          <cell r="A170" t="str">
            <v>511b3</v>
          </cell>
          <cell r="B170" t="str">
            <v>GROUTED STONE PITCHING (15-20 cm THICK) WITHIN PCC BANDS (PAID SEPERATELY) W/O BITUMEN JOINTS</v>
          </cell>
          <cell r="C170" t="str">
            <v>SM</v>
          </cell>
          <cell r="D170">
            <v>364.67</v>
          </cell>
          <cell r="E170">
            <v>368.16</v>
          </cell>
          <cell r="F170">
            <v>385.42</v>
          </cell>
          <cell r="G170">
            <v>279.56</v>
          </cell>
          <cell r="H170">
            <v>1397.82</v>
          </cell>
        </row>
        <row r="171">
          <cell r="A171" t="str">
            <v>511b4</v>
          </cell>
          <cell r="B171" t="str">
            <v>GROUTED STONE PITCHING (20-25 cm THICK) WITHIN PCC BANDS (PAID SEPERATELY) W/O BITUMEN JOINTS</v>
          </cell>
          <cell r="C171" t="str">
            <v>SM</v>
          </cell>
          <cell r="D171">
            <v>455.83</v>
          </cell>
          <cell r="E171">
            <v>460.2</v>
          </cell>
          <cell r="F171">
            <v>481.78</v>
          </cell>
          <cell r="G171">
            <v>349.45</v>
          </cell>
          <cell r="H171">
            <v>1747.27</v>
          </cell>
        </row>
        <row r="172">
          <cell r="A172" t="str">
            <v>601ai</v>
          </cell>
          <cell r="B172" t="str">
            <v>RCC NEW JERSY BARRIER (IN-SITU) FOR MEDIAN DOUBLE FACE (INCL. REINFORCEMENT)</v>
          </cell>
          <cell r="C172" t="str">
            <v>M</v>
          </cell>
          <cell r="D172">
            <v>516.41999999999996</v>
          </cell>
          <cell r="E172">
            <v>1431.68</v>
          </cell>
          <cell r="F172">
            <v>6864.68</v>
          </cell>
          <cell r="G172">
            <v>2203.19</v>
          </cell>
          <cell r="H172">
            <v>11015.97</v>
          </cell>
        </row>
        <row r="173">
          <cell r="A173" t="str">
            <v>601di</v>
          </cell>
          <cell r="B173" t="str">
            <v>RCC NEW JERSY BARRIER (PRECAST) FOR MEDIAN DOUBLE FACE (INCL. REINFORCEMENT)</v>
          </cell>
          <cell r="C173" t="str">
            <v>M</v>
          </cell>
          <cell r="D173">
            <v>1485.1</v>
          </cell>
          <cell r="E173">
            <v>1000.42</v>
          </cell>
          <cell r="F173">
            <v>6848.2</v>
          </cell>
          <cell r="G173">
            <v>2333.4299999999998</v>
          </cell>
          <cell r="H173">
            <v>11667.15</v>
          </cell>
        </row>
        <row r="174">
          <cell r="A174" t="str">
            <v>601dii</v>
          </cell>
          <cell r="B174" t="str">
            <v>PRECAST CURB IN CONCRETE CLASS A-1 OF SIZE 450X150 mm INCL. BEDDING &amp; HAUNCHING</v>
          </cell>
          <cell r="C174" t="str">
            <v>M</v>
          </cell>
          <cell r="D174">
            <v>39.67</v>
          </cell>
          <cell r="E174">
            <v>84.29</v>
          </cell>
          <cell r="F174">
            <v>762.99</v>
          </cell>
          <cell r="G174">
            <v>221.74</v>
          </cell>
          <cell r="H174">
            <v>1108.69</v>
          </cell>
        </row>
        <row r="175">
          <cell r="A175" t="str">
            <v>603</v>
          </cell>
          <cell r="B175" t="str">
            <v>BRICK EDGING</v>
          </cell>
          <cell r="C175" t="str">
            <v>M</v>
          </cell>
          <cell r="D175">
            <v>13.29</v>
          </cell>
          <cell r="E175">
            <v>0</v>
          </cell>
          <cell r="F175">
            <v>74.400000000000006</v>
          </cell>
          <cell r="G175">
            <v>21.92</v>
          </cell>
          <cell r="H175">
            <v>109.61</v>
          </cell>
        </row>
        <row r="176">
          <cell r="A176" t="str">
            <v>604a</v>
          </cell>
          <cell r="B176" t="str">
            <v>METAL GUARD RAIL</v>
          </cell>
          <cell r="C176" t="str">
            <v>M</v>
          </cell>
          <cell r="D176">
            <v>98.52</v>
          </cell>
          <cell r="E176">
            <v>70.239999999999995</v>
          </cell>
          <cell r="F176">
            <v>3240.77</v>
          </cell>
          <cell r="G176">
            <v>852.38</v>
          </cell>
          <cell r="H176">
            <v>4261.91</v>
          </cell>
        </row>
        <row r="177">
          <cell r="A177" t="str">
            <v>604b</v>
          </cell>
          <cell r="B177" t="str">
            <v>METAL GUARD RAIL END PIECES</v>
          </cell>
          <cell r="C177" t="str">
            <v>EACH</v>
          </cell>
          <cell r="D177">
            <v>131.11000000000001</v>
          </cell>
          <cell r="E177">
            <v>688.14</v>
          </cell>
          <cell r="F177">
            <v>3653.03</v>
          </cell>
          <cell r="G177">
            <v>1118.07</v>
          </cell>
          <cell r="H177">
            <v>5590.35</v>
          </cell>
        </row>
        <row r="178">
          <cell r="A178" t="str">
            <v>604d</v>
          </cell>
          <cell r="B178" t="str">
            <v>STEEL POST FOR METAL GUARD RAIL</v>
          </cell>
          <cell r="C178" t="str">
            <v>EACH</v>
          </cell>
          <cell r="D178">
            <v>147.76</v>
          </cell>
          <cell r="E178">
            <v>688.14</v>
          </cell>
          <cell r="F178">
            <v>3235.38</v>
          </cell>
          <cell r="G178">
            <v>1017.82</v>
          </cell>
          <cell r="H178">
            <v>5089.1099999999997</v>
          </cell>
        </row>
        <row r="179">
          <cell r="A179" t="str">
            <v>605a</v>
          </cell>
          <cell r="B179" t="str">
            <v>CONCRETE BEAM GUARDRAIL (INCL. REINFORCEMENT)</v>
          </cell>
          <cell r="C179" t="str">
            <v>CM</v>
          </cell>
          <cell r="D179">
            <v>2766.66</v>
          </cell>
          <cell r="E179">
            <v>1447.5</v>
          </cell>
          <cell r="F179">
            <v>15270.74</v>
          </cell>
          <cell r="G179">
            <v>4871.22</v>
          </cell>
          <cell r="H179">
            <v>24356.12</v>
          </cell>
        </row>
        <row r="180">
          <cell r="A180" t="str">
            <v>605c</v>
          </cell>
          <cell r="B180" t="str">
            <v>CONCRETE POST FOR GUARDRAIL  (INCL. REINFORCEMENT)</v>
          </cell>
          <cell r="C180" t="str">
            <v>CM</v>
          </cell>
          <cell r="D180">
            <v>2766.66</v>
          </cell>
          <cell r="E180">
            <v>1026.28</v>
          </cell>
          <cell r="F180">
            <v>14256.62</v>
          </cell>
          <cell r="G180">
            <v>4512.3900000000003</v>
          </cell>
          <cell r="H180">
            <v>22561.95</v>
          </cell>
        </row>
        <row r="181">
          <cell r="A181" t="str">
            <v>607a</v>
          </cell>
          <cell r="B181" t="str">
            <v>TRAFFIC ROAD SIGNS CATEGORY 1</v>
          </cell>
          <cell r="C181" t="str">
            <v>EACH</v>
          </cell>
          <cell r="D181">
            <v>347.58</v>
          </cell>
          <cell r="E181">
            <v>500.96</v>
          </cell>
          <cell r="F181">
            <v>11433.41</v>
          </cell>
          <cell r="G181">
            <v>3070.49</v>
          </cell>
          <cell r="H181">
            <v>15352.43</v>
          </cell>
        </row>
        <row r="182">
          <cell r="A182" t="str">
            <v>607b</v>
          </cell>
          <cell r="B182" t="str">
            <v>TRAFFIC ROAD SIGNS CATEGORY 2</v>
          </cell>
          <cell r="C182" t="str">
            <v>EACH</v>
          </cell>
          <cell r="D182">
            <v>106.25</v>
          </cell>
          <cell r="E182">
            <v>751.44</v>
          </cell>
          <cell r="F182">
            <v>14140.12</v>
          </cell>
          <cell r="G182">
            <v>3749.45</v>
          </cell>
          <cell r="H182">
            <v>18747.259999999998</v>
          </cell>
        </row>
        <row r="183">
          <cell r="A183" t="str">
            <v>607c</v>
          </cell>
          <cell r="B183" t="str">
            <v>TRAFFIC ROAD SIGNS CATEGORY 3 (a)</v>
          </cell>
          <cell r="C183" t="str">
            <v>EACH</v>
          </cell>
          <cell r="D183">
            <v>347.58</v>
          </cell>
          <cell r="E183">
            <v>1073.6600000000001</v>
          </cell>
          <cell r="F183">
            <v>22454.69</v>
          </cell>
          <cell r="G183">
            <v>5968.98</v>
          </cell>
          <cell r="H183">
            <v>29844.9</v>
          </cell>
        </row>
        <row r="184">
          <cell r="A184" t="str">
            <v>607d</v>
          </cell>
          <cell r="B184" t="str">
            <v>TRAFFIC ROAD SIGNS CATEGORY 3 (b)</v>
          </cell>
          <cell r="C184" t="str">
            <v>EACH</v>
          </cell>
          <cell r="D184">
            <v>1176.3599999999999</v>
          </cell>
          <cell r="E184">
            <v>1172.8800000000001</v>
          </cell>
          <cell r="F184">
            <v>41372.03</v>
          </cell>
          <cell r="G184">
            <v>10930.32</v>
          </cell>
          <cell r="H184">
            <v>54651.59</v>
          </cell>
        </row>
        <row r="185">
          <cell r="A185" t="str">
            <v>607e</v>
          </cell>
          <cell r="B185" t="str">
            <v>TRAFFIC ROAD SIGNS CATEGORY 3 (c)</v>
          </cell>
          <cell r="C185" t="str">
            <v>SM</v>
          </cell>
          <cell r="D185">
            <v>235.27</v>
          </cell>
          <cell r="E185">
            <v>282.47000000000003</v>
          </cell>
          <cell r="F185">
            <v>19290.89</v>
          </cell>
          <cell r="G185">
            <v>4952.16</v>
          </cell>
          <cell r="H185">
            <v>24760.78</v>
          </cell>
        </row>
        <row r="186">
          <cell r="A186" t="str">
            <v>607f</v>
          </cell>
          <cell r="B186" t="str">
            <v>ADDITIONAL PANEL SIZE 60 cm x 30 cm.</v>
          </cell>
          <cell r="C186" t="str">
            <v>EACH</v>
          </cell>
          <cell r="D186">
            <v>404.16</v>
          </cell>
          <cell r="E186">
            <v>0</v>
          </cell>
          <cell r="F186">
            <v>2768.4</v>
          </cell>
          <cell r="G186">
            <v>793.14</v>
          </cell>
          <cell r="H186">
            <v>3965.7</v>
          </cell>
        </row>
        <row r="187">
          <cell r="A187" t="str">
            <v>607g</v>
          </cell>
          <cell r="B187" t="str">
            <v>ADDITIONAL PANEL SIZE 90 cm x 30 cm.</v>
          </cell>
          <cell r="C187" t="str">
            <v>EACH</v>
          </cell>
          <cell r="D187">
            <v>404.16</v>
          </cell>
          <cell r="E187">
            <v>0</v>
          </cell>
          <cell r="F187">
            <v>4152.6000000000004</v>
          </cell>
          <cell r="G187">
            <v>1139.19</v>
          </cell>
          <cell r="H187">
            <v>5695.95</v>
          </cell>
        </row>
        <row r="188">
          <cell r="A188" t="str">
            <v>608b1</v>
          </cell>
          <cell r="B188" t="str">
            <v>PAVEMENT MARKING IN NON-REFLECTIVE CR PAINT FOR LINES OF 15 cm WIDTH</v>
          </cell>
          <cell r="C188" t="str">
            <v>M</v>
          </cell>
          <cell r="D188">
            <v>4.37</v>
          </cell>
          <cell r="E188">
            <v>7.03</v>
          </cell>
          <cell r="F188">
            <v>24.91</v>
          </cell>
          <cell r="G188">
            <v>9.08</v>
          </cell>
          <cell r="H188">
            <v>45.39</v>
          </cell>
        </row>
        <row r="189">
          <cell r="A189" t="str">
            <v>608b2</v>
          </cell>
          <cell r="B189" t="str">
            <v>PAVEMENT MARKING IN NON-REFLECTIVE TP PAINT FOR LINES OF 15 cm WIDTH</v>
          </cell>
          <cell r="C189" t="str">
            <v>M</v>
          </cell>
          <cell r="D189">
            <v>1.46</v>
          </cell>
          <cell r="E189">
            <v>4.04</v>
          </cell>
          <cell r="F189">
            <v>66.19</v>
          </cell>
          <cell r="G189">
            <v>17.920000000000002</v>
          </cell>
          <cell r="H189">
            <v>89.62</v>
          </cell>
        </row>
        <row r="190">
          <cell r="A190" t="str">
            <v>608c1</v>
          </cell>
          <cell r="B190" t="str">
            <v>PAVEMENT MARKING IN NON-REFLECTIVE CR PAINT FOR LINES OF 20 cm WIDTH</v>
          </cell>
          <cell r="C190" t="str">
            <v>M</v>
          </cell>
          <cell r="D190">
            <v>4.37</v>
          </cell>
          <cell r="E190">
            <v>7.03</v>
          </cell>
          <cell r="F190">
            <v>33.229999999999997</v>
          </cell>
          <cell r="G190">
            <v>11.16</v>
          </cell>
          <cell r="H190">
            <v>55.8</v>
          </cell>
        </row>
        <row r="191">
          <cell r="A191" t="str">
            <v>608c2</v>
          </cell>
          <cell r="B191" t="str">
            <v>PAVEMENT MARKING IN NON-REFLECTIVE TP PAINT FOR LINES OF 20 cm WIDTH</v>
          </cell>
          <cell r="C191" t="str">
            <v>M</v>
          </cell>
          <cell r="D191">
            <v>1.46</v>
          </cell>
          <cell r="E191">
            <v>4.04</v>
          </cell>
          <cell r="F191">
            <v>88.28</v>
          </cell>
          <cell r="G191">
            <v>23.45</v>
          </cell>
          <cell r="H191">
            <v>117.23</v>
          </cell>
        </row>
        <row r="192">
          <cell r="A192" t="str">
            <v>608d1</v>
          </cell>
          <cell r="B192" t="str">
            <v>PAVEMENT MARKING IN NON-REFLECTIVE CR PAINT FOR 4.0 M ARROWS</v>
          </cell>
          <cell r="C192" t="str">
            <v>EACH</v>
          </cell>
          <cell r="D192">
            <v>110.67</v>
          </cell>
          <cell r="E192">
            <v>35.159999999999997</v>
          </cell>
          <cell r="F192">
            <v>240.65</v>
          </cell>
          <cell r="G192">
            <v>96.62</v>
          </cell>
          <cell r="H192">
            <v>483.1</v>
          </cell>
        </row>
        <row r="193">
          <cell r="A193" t="str">
            <v>608d2</v>
          </cell>
          <cell r="B193" t="str">
            <v>PAVEMENT MARKING IN NON-REFLECTIVE TP PAINT FOR 4.0 M ARROWS</v>
          </cell>
          <cell r="C193" t="str">
            <v>EACH</v>
          </cell>
          <cell r="D193">
            <v>110.67</v>
          </cell>
          <cell r="E193">
            <v>60.65</v>
          </cell>
          <cell r="F193">
            <v>834.12</v>
          </cell>
          <cell r="G193">
            <v>251.36</v>
          </cell>
          <cell r="H193">
            <v>1256.8</v>
          </cell>
        </row>
        <row r="194">
          <cell r="A194" t="str">
            <v>608h1</v>
          </cell>
          <cell r="B194" t="str">
            <v>PAVEMENT MARKING IN REFLECTIVE CR PAINT FOR LINES OF 15 cm WIDTH</v>
          </cell>
          <cell r="C194" t="str">
            <v>M</v>
          </cell>
          <cell r="D194">
            <v>5.47</v>
          </cell>
          <cell r="E194">
            <v>8.7899999999999991</v>
          </cell>
          <cell r="F194">
            <v>36.44</v>
          </cell>
          <cell r="G194">
            <v>12.68</v>
          </cell>
          <cell r="H194">
            <v>63.38</v>
          </cell>
        </row>
        <row r="195">
          <cell r="A195" t="str">
            <v>608h2</v>
          </cell>
          <cell r="B195" t="str">
            <v>PAVEMENT MARKING IN REFLECTIVE TP PAINT FOR LINES OF 15 cm WIDTH</v>
          </cell>
          <cell r="C195" t="str">
            <v>M</v>
          </cell>
          <cell r="D195">
            <v>5.47</v>
          </cell>
          <cell r="E195">
            <v>15.16</v>
          </cell>
          <cell r="F195">
            <v>115.76</v>
          </cell>
          <cell r="G195">
            <v>34.1</v>
          </cell>
          <cell r="H195">
            <v>170.49</v>
          </cell>
        </row>
        <row r="196">
          <cell r="A196" t="str">
            <v>608i1</v>
          </cell>
          <cell r="B196" t="str">
            <v>PAVEMENT MARKING IN REFLECTIVE CR PAINT OF 20 cm WIDTH</v>
          </cell>
          <cell r="C196" t="str">
            <v>M</v>
          </cell>
          <cell r="D196">
            <v>5.47</v>
          </cell>
          <cell r="E196">
            <v>8.7899999999999991</v>
          </cell>
          <cell r="F196">
            <v>48.59</v>
          </cell>
          <cell r="G196">
            <v>15.71</v>
          </cell>
          <cell r="H196">
            <v>78.56</v>
          </cell>
        </row>
        <row r="197">
          <cell r="A197" t="str">
            <v>608i2</v>
          </cell>
          <cell r="B197" t="str">
            <v>PAVEMENT MARKING IN REFLECTIVE TP PAINT OF 20 cm WIDTH</v>
          </cell>
          <cell r="C197" t="str">
            <v>M</v>
          </cell>
          <cell r="D197">
            <v>5.47</v>
          </cell>
          <cell r="E197">
            <v>15.16</v>
          </cell>
          <cell r="F197">
            <v>154.35</v>
          </cell>
          <cell r="G197">
            <v>43.75</v>
          </cell>
          <cell r="H197">
            <v>218.73</v>
          </cell>
        </row>
        <row r="198">
          <cell r="A198" t="str">
            <v>608j1</v>
          </cell>
          <cell r="B198" t="str">
            <v xml:space="preserve"> PAVEMENT MARKING IN REFLECTIVE CR PAINT FOR 4.0 M ARROWS</v>
          </cell>
          <cell r="C198" t="str">
            <v>EACH</v>
          </cell>
          <cell r="D198">
            <v>110.67</v>
          </cell>
          <cell r="E198">
            <v>35.159999999999997</v>
          </cell>
          <cell r="F198">
            <v>351.88</v>
          </cell>
          <cell r="G198">
            <v>124.43</v>
          </cell>
          <cell r="H198">
            <v>622.13</v>
          </cell>
        </row>
        <row r="199">
          <cell r="A199" t="str">
            <v>608j2</v>
          </cell>
          <cell r="B199" t="str">
            <v>PAVEMENT MARKING IN REFLECTIVE TP PAINT FOR 4.0 M ARROWS</v>
          </cell>
          <cell r="C199" t="str">
            <v>EACH</v>
          </cell>
          <cell r="D199">
            <v>110.67</v>
          </cell>
          <cell r="E199">
            <v>60.65</v>
          </cell>
          <cell r="F199">
            <v>1459.71</v>
          </cell>
          <cell r="G199">
            <v>407.76</v>
          </cell>
          <cell r="H199">
            <v>2038.78</v>
          </cell>
        </row>
        <row r="200">
          <cell r="A200" t="str">
            <v>608n1</v>
          </cell>
          <cell r="B200" t="str">
            <v>PAVEMENT MARKING IN NON-REFLECTIVE CR PAINT FOR STOP</v>
          </cell>
          <cell r="C200" t="str">
            <v>EACH</v>
          </cell>
          <cell r="D200">
            <v>92.67</v>
          </cell>
          <cell r="E200">
            <v>35.159999999999997</v>
          </cell>
          <cell r="F200">
            <v>160.44</v>
          </cell>
          <cell r="G200">
            <v>72.069999999999993</v>
          </cell>
          <cell r="H200">
            <v>360.33</v>
          </cell>
        </row>
        <row r="201">
          <cell r="A201" t="str">
            <v>608n2</v>
          </cell>
          <cell r="B201" t="str">
            <v>PAVEMENT MARKING IN NON-REFLECTIVE TP PAINT FOR STOP</v>
          </cell>
          <cell r="C201" t="str">
            <v>EACH</v>
          </cell>
          <cell r="D201">
            <v>92.67</v>
          </cell>
          <cell r="E201">
            <v>60.65</v>
          </cell>
          <cell r="F201">
            <v>556.91999999999996</v>
          </cell>
          <cell r="G201">
            <v>177.56</v>
          </cell>
          <cell r="H201">
            <v>887.8</v>
          </cell>
        </row>
        <row r="202">
          <cell r="A202" t="str">
            <v>608n3</v>
          </cell>
          <cell r="B202" t="str">
            <v>PAVEMENT MARKING IN REFLECTIVE CR PAINT FOR STOP</v>
          </cell>
          <cell r="C202" t="str">
            <v>EACH</v>
          </cell>
          <cell r="D202">
            <v>92.67</v>
          </cell>
          <cell r="E202">
            <v>35.159999999999997</v>
          </cell>
          <cell r="F202">
            <v>234.59</v>
          </cell>
          <cell r="G202">
            <v>90.6</v>
          </cell>
          <cell r="H202">
            <v>453.02</v>
          </cell>
        </row>
        <row r="203">
          <cell r="A203" t="str">
            <v>608n4</v>
          </cell>
          <cell r="B203" t="str">
            <v>PAVEMENT MARKING IN REFLECTIVE TP PAINT FOR STOP</v>
          </cell>
          <cell r="C203" t="str">
            <v>EACH</v>
          </cell>
          <cell r="D203">
            <v>92.67</v>
          </cell>
          <cell r="E203">
            <v>60.65</v>
          </cell>
          <cell r="F203">
            <v>974.61</v>
          </cell>
          <cell r="G203">
            <v>281.98</v>
          </cell>
          <cell r="H203">
            <v>1409.91</v>
          </cell>
        </row>
        <row r="204">
          <cell r="A204" t="str">
            <v>609c</v>
          </cell>
          <cell r="B204" t="str">
            <v>REFLECTORISED ALUMINIUM PAVEMENT STUD (RAISED PROFILE TYPE - SINGLE)</v>
          </cell>
          <cell r="C204" t="str">
            <v>EACH</v>
          </cell>
          <cell r="D204">
            <v>14.06</v>
          </cell>
          <cell r="E204">
            <v>141.94</v>
          </cell>
          <cell r="F204">
            <v>409.46</v>
          </cell>
          <cell r="G204">
            <v>141.37</v>
          </cell>
          <cell r="H204">
            <v>706.83</v>
          </cell>
        </row>
        <row r="205">
          <cell r="A205" t="str">
            <v>609ci</v>
          </cell>
          <cell r="B205" t="str">
            <v>REFLECTORISED PLASTIC PAVEMENT STUD (RAISED PROFILE TYPE - SINGLE)</v>
          </cell>
          <cell r="C205" t="str">
            <v>EACH</v>
          </cell>
          <cell r="D205">
            <v>14.06</v>
          </cell>
          <cell r="E205">
            <v>0</v>
          </cell>
          <cell r="F205">
            <v>212.1</v>
          </cell>
          <cell r="G205">
            <v>56.54</v>
          </cell>
          <cell r="H205">
            <v>282.7</v>
          </cell>
        </row>
        <row r="206">
          <cell r="A206" t="str">
            <v>609d</v>
          </cell>
          <cell r="B206" t="str">
            <v>REFLECTORISED ALUMINIUM PAVEMENT STUD (RAISED PROFILE TYPE - DOUBLE)</v>
          </cell>
          <cell r="C206" t="str">
            <v>EACH</v>
          </cell>
          <cell r="D206">
            <v>14.06</v>
          </cell>
          <cell r="E206">
            <v>141.94</v>
          </cell>
          <cell r="F206">
            <v>461.96</v>
          </cell>
          <cell r="G206">
            <v>154.49</v>
          </cell>
          <cell r="H206">
            <v>772.46</v>
          </cell>
        </row>
        <row r="207">
          <cell r="A207" t="str">
            <v>609di</v>
          </cell>
          <cell r="B207" t="str">
            <v>REFLECTORISED PLASTIC PAVEMENT STUD (RAISED PROFILE TYPE - DOUBLE)</v>
          </cell>
          <cell r="C207" t="str">
            <v>EACH</v>
          </cell>
          <cell r="D207">
            <v>14.06</v>
          </cell>
          <cell r="E207">
            <v>0</v>
          </cell>
          <cell r="F207">
            <v>269.85000000000002</v>
          </cell>
          <cell r="G207">
            <v>70.98</v>
          </cell>
          <cell r="H207">
            <v>354.89</v>
          </cell>
        </row>
        <row r="208">
          <cell r="A208" t="str">
            <v>610b</v>
          </cell>
          <cell r="B208" t="str">
            <v>RIGHT OF WAY MARKER (NHA STANDARD DRAWINGS P-150)</v>
          </cell>
          <cell r="C208" t="str">
            <v>EACH</v>
          </cell>
          <cell r="D208">
            <v>27.5</v>
          </cell>
          <cell r="E208">
            <v>140.47999999999999</v>
          </cell>
          <cell r="F208">
            <v>837.51</v>
          </cell>
          <cell r="G208">
            <v>251.37</v>
          </cell>
          <cell r="H208">
            <v>1256.8599999999999</v>
          </cell>
        </row>
        <row r="209">
          <cell r="A209" t="str">
            <v>610c</v>
          </cell>
          <cell r="B209" t="str">
            <v>KILOMETER POST (NHA STANDARD DRAWINGS P-152)</v>
          </cell>
          <cell r="C209" t="str">
            <v>EACH</v>
          </cell>
          <cell r="D209">
            <v>165</v>
          </cell>
          <cell r="E209">
            <v>842.88</v>
          </cell>
          <cell r="F209">
            <v>2154.13</v>
          </cell>
          <cell r="G209">
            <v>790.5</v>
          </cell>
          <cell r="H209">
            <v>3952.51</v>
          </cell>
        </row>
        <row r="210">
          <cell r="A210" t="str">
            <v>610d</v>
          </cell>
          <cell r="B210" t="str">
            <v>TEN KILOMETER POST (NHA STANDARD DRAWINGS P-153)</v>
          </cell>
          <cell r="C210" t="str">
            <v>EACH</v>
          </cell>
          <cell r="D210">
            <v>330</v>
          </cell>
          <cell r="E210">
            <v>1685.76</v>
          </cell>
          <cell r="F210">
            <v>5913.26</v>
          </cell>
          <cell r="G210">
            <v>1982.26</v>
          </cell>
          <cell r="H210">
            <v>9911.2800000000007</v>
          </cell>
        </row>
        <row r="211">
          <cell r="A211" t="str">
            <v>611a</v>
          </cell>
          <cell r="B211" t="str">
            <v>GALVANIZED WIRE MESH FENCE 1500 mm HIGH INCL. PRESTRESSED &amp; RCC POSTS COMPLETE IN ALL RESPECTS AS PER M-2 STANDARD</v>
          </cell>
          <cell r="C211" t="str">
            <v>M</v>
          </cell>
          <cell r="D211">
            <v>199.34</v>
          </cell>
          <cell r="E211">
            <v>84.29</v>
          </cell>
          <cell r="F211">
            <v>1184.68</v>
          </cell>
          <cell r="G211">
            <v>367.08</v>
          </cell>
          <cell r="H211">
            <v>1835.38</v>
          </cell>
        </row>
        <row r="212">
          <cell r="A212" t="str">
            <v>612a</v>
          </cell>
          <cell r="B212" t="str">
            <v>FURNISHING AND PLANTING OF TREES INCLUDING MAINTENANCE FOR 2 YEARS</v>
          </cell>
          <cell r="C212" t="str">
            <v>EACH</v>
          </cell>
          <cell r="D212">
            <v>174.1</v>
          </cell>
          <cell r="E212">
            <v>1050.3</v>
          </cell>
          <cell r="F212">
            <v>2.31</v>
          </cell>
          <cell r="G212">
            <v>306.68</v>
          </cell>
          <cell r="H212">
            <v>1533.39</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s"/>
      <sheetName val="M.Sheet"/>
      <sheetName val="B.O.Q"/>
      <sheetName val="M.Summary # 82"/>
      <sheetName val="M.Summary #83"/>
      <sheetName val="M.Summary # 128"/>
      <sheetName val="M.Summary # 134"/>
      <sheetName val="M.Summary # 138"/>
      <sheetName val="M.Summary # 305"/>
      <sheetName val="Ext.M.Sheet"/>
      <sheetName val="External boq"/>
      <sheetName val="Ext.M.Sum 82"/>
      <sheetName val="Ext.M.Sum 83"/>
      <sheetName val="Ext.M.Sum 128"/>
      <sheetName val="Ext.M.Sum 134"/>
      <sheetName val="Ext.M.Sum 138"/>
      <sheetName val="Ext.M.Sum 305"/>
      <sheetName val="Main Mat Summ"/>
      <sheetName val="Ext. Main Summ"/>
      <sheetName val="GRAND SUMMARY"/>
      <sheetName val="M_Sheet5"/>
      <sheetName val="B_O_Q5"/>
      <sheetName val="M_Summary_#_825"/>
      <sheetName val="M_Summary_#835"/>
      <sheetName val="M_Summary_#_1285"/>
      <sheetName val="M_Summary_#_1345"/>
      <sheetName val="M_Summary_#_1385"/>
      <sheetName val="M_Summary_#_3055"/>
      <sheetName val="Ext_M_Sheet5"/>
      <sheetName val="External_boq5"/>
      <sheetName val="Ext_M_Sum_825"/>
      <sheetName val="Ext_M_Sum_835"/>
      <sheetName val="Ext_M_Sum_1285"/>
      <sheetName val="Ext_M_Sum_1345"/>
      <sheetName val="Ext_M_Sum_1385"/>
      <sheetName val="Ext_M_Sum_3055"/>
      <sheetName val="Main_Mat_Summ5"/>
      <sheetName val="Ext__Main_Summ5"/>
      <sheetName val="GRAND_SUMMARY5"/>
      <sheetName val="M_Sheet2"/>
      <sheetName val="B_O_Q2"/>
      <sheetName val="M_Summary_#_822"/>
      <sheetName val="M_Summary_#832"/>
      <sheetName val="M_Summary_#_1282"/>
      <sheetName val="M_Summary_#_1342"/>
      <sheetName val="M_Summary_#_1382"/>
      <sheetName val="M_Summary_#_3052"/>
      <sheetName val="Ext_M_Sheet2"/>
      <sheetName val="External_boq2"/>
      <sheetName val="Ext_M_Sum_822"/>
      <sheetName val="Ext_M_Sum_832"/>
      <sheetName val="Ext_M_Sum_1282"/>
      <sheetName val="Ext_M_Sum_1342"/>
      <sheetName val="Ext_M_Sum_1382"/>
      <sheetName val="Ext_M_Sum_3052"/>
      <sheetName val="Main_Mat_Summ2"/>
      <sheetName val="Ext__Main_Summ2"/>
      <sheetName val="GRAND_SUMMARY2"/>
      <sheetName val="M_Sheet"/>
      <sheetName val="B_O_Q"/>
      <sheetName val="M_Summary_#_82"/>
      <sheetName val="M_Summary_#83"/>
      <sheetName val="M_Summary_#_128"/>
      <sheetName val="M_Summary_#_134"/>
      <sheetName val="M_Summary_#_138"/>
      <sheetName val="M_Summary_#_305"/>
      <sheetName val="Ext_M_Sheet"/>
      <sheetName val="External_boq"/>
      <sheetName val="Ext_M_Sum_82"/>
      <sheetName val="Ext_M_Sum_83"/>
      <sheetName val="Ext_M_Sum_128"/>
      <sheetName val="Ext_M_Sum_134"/>
      <sheetName val="Ext_M_Sum_138"/>
      <sheetName val="Ext_M_Sum_305"/>
      <sheetName val="Main_Mat_Summ"/>
      <sheetName val="Ext__Main_Summ"/>
      <sheetName val="GRAND_SUMMARY"/>
      <sheetName val="M_Sheet1"/>
      <sheetName val="B_O_Q1"/>
      <sheetName val="M_Summary_#_821"/>
      <sheetName val="M_Summary_#831"/>
      <sheetName val="M_Summary_#_1281"/>
      <sheetName val="M_Summary_#_1341"/>
      <sheetName val="M_Summary_#_1381"/>
      <sheetName val="M_Summary_#_3051"/>
      <sheetName val="Ext_M_Sheet1"/>
      <sheetName val="External_boq1"/>
      <sheetName val="Ext_M_Sum_821"/>
      <sheetName val="Ext_M_Sum_831"/>
      <sheetName val="Ext_M_Sum_1281"/>
      <sheetName val="Ext_M_Sum_1341"/>
      <sheetName val="Ext_M_Sum_1381"/>
      <sheetName val="Ext_M_Sum_3051"/>
      <sheetName val="Main_Mat_Summ1"/>
      <sheetName val="Ext__Main_Summ1"/>
      <sheetName val="GRAND_SUMMARY1"/>
      <sheetName val="M_Sheet4"/>
      <sheetName val="B_O_Q4"/>
      <sheetName val="M_Summary_#_824"/>
      <sheetName val="M_Summary_#834"/>
      <sheetName val="M_Summary_#_1284"/>
      <sheetName val="M_Summary_#_1344"/>
      <sheetName val="M_Summary_#_1384"/>
      <sheetName val="M_Summary_#_3054"/>
      <sheetName val="Ext_M_Sheet4"/>
      <sheetName val="External_boq4"/>
      <sheetName val="Ext_M_Sum_824"/>
      <sheetName val="Ext_M_Sum_834"/>
      <sheetName val="Ext_M_Sum_1284"/>
      <sheetName val="Ext_M_Sum_1344"/>
      <sheetName val="Ext_M_Sum_1384"/>
      <sheetName val="Ext_M_Sum_3054"/>
      <sheetName val="Main_Mat_Summ4"/>
      <sheetName val="Ext__Main_Summ4"/>
      <sheetName val="GRAND_SUMMARY4"/>
      <sheetName val="M_Sheet3"/>
      <sheetName val="B_O_Q3"/>
      <sheetName val="M_Summary_#_823"/>
      <sheetName val="M_Summary_#833"/>
      <sheetName val="M_Summary_#_1283"/>
      <sheetName val="M_Summary_#_1343"/>
      <sheetName val="M_Summary_#_1383"/>
      <sheetName val="M_Summary_#_3053"/>
      <sheetName val="Ext_M_Sheet3"/>
      <sheetName val="External_boq3"/>
      <sheetName val="Ext_M_Sum_823"/>
      <sheetName val="Ext_M_Sum_833"/>
      <sheetName val="Ext_M_Sum_1283"/>
      <sheetName val="Ext_M_Sum_1343"/>
      <sheetName val="Ext_M_Sum_1383"/>
      <sheetName val="Ext_M_Sum_3053"/>
      <sheetName val="Main_Mat_Summ3"/>
      <sheetName val="Ext__Main_Summ3"/>
      <sheetName val="GRAND_SUMMARY3"/>
      <sheetName val="M_Sheet9"/>
      <sheetName val="B_O_Q9"/>
      <sheetName val="M_Summary_#_829"/>
      <sheetName val="M_Summary_#839"/>
      <sheetName val="M_Summary_#_1289"/>
      <sheetName val="M_Summary_#_1349"/>
      <sheetName val="M_Summary_#_1389"/>
      <sheetName val="M_Summary_#_3059"/>
      <sheetName val="Ext_M_Sheet9"/>
      <sheetName val="External_boq9"/>
      <sheetName val="Ext_M_Sum_829"/>
      <sheetName val="Ext_M_Sum_839"/>
      <sheetName val="Ext_M_Sum_1289"/>
      <sheetName val="Ext_M_Sum_1349"/>
      <sheetName val="Ext_M_Sum_1389"/>
      <sheetName val="Ext_M_Sum_3059"/>
      <sheetName val="Main_Mat_Summ9"/>
      <sheetName val="Ext__Main_Summ9"/>
      <sheetName val="GRAND_SUMMARY9"/>
      <sheetName val="M_Sheet6"/>
      <sheetName val="B_O_Q6"/>
      <sheetName val="M_Summary_#_826"/>
      <sheetName val="M_Summary_#836"/>
      <sheetName val="M_Summary_#_1286"/>
      <sheetName val="M_Summary_#_1346"/>
      <sheetName val="M_Summary_#_1386"/>
      <sheetName val="M_Summary_#_3056"/>
      <sheetName val="Ext_M_Sheet6"/>
      <sheetName val="External_boq6"/>
      <sheetName val="Ext_M_Sum_826"/>
      <sheetName val="Ext_M_Sum_836"/>
      <sheetName val="Ext_M_Sum_1286"/>
      <sheetName val="Ext_M_Sum_1346"/>
      <sheetName val="Ext_M_Sum_1386"/>
      <sheetName val="Ext_M_Sum_3056"/>
      <sheetName val="Main_Mat_Summ6"/>
      <sheetName val="Ext__Main_Summ6"/>
      <sheetName val="GRAND_SUMMARY6"/>
      <sheetName val="M_Sheet7"/>
      <sheetName val="B_O_Q7"/>
      <sheetName val="M_Summary_#_827"/>
      <sheetName val="M_Summary_#837"/>
      <sheetName val="M_Summary_#_1287"/>
      <sheetName val="M_Summary_#_1347"/>
      <sheetName val="M_Summary_#_1387"/>
      <sheetName val="M_Summary_#_3057"/>
      <sheetName val="Ext_M_Sheet7"/>
      <sheetName val="External_boq7"/>
      <sheetName val="Ext_M_Sum_827"/>
      <sheetName val="Ext_M_Sum_837"/>
      <sheetName val="Ext_M_Sum_1287"/>
      <sheetName val="Ext_M_Sum_1347"/>
      <sheetName val="Ext_M_Sum_1387"/>
      <sheetName val="Ext_M_Sum_3057"/>
      <sheetName val="Main_Mat_Summ7"/>
      <sheetName val="Ext__Main_Summ7"/>
      <sheetName val="GRAND_SUMMARY7"/>
      <sheetName val="M_Sheet8"/>
      <sheetName val="B_O_Q8"/>
      <sheetName val="M_Summary_#_828"/>
      <sheetName val="M_Summary_#838"/>
      <sheetName val="M_Summary_#_1288"/>
      <sheetName val="M_Summary_#_1348"/>
      <sheetName val="M_Summary_#_1388"/>
      <sheetName val="M_Summary_#_3058"/>
      <sheetName val="Ext_M_Sheet8"/>
      <sheetName val="External_boq8"/>
      <sheetName val="Ext_M_Sum_828"/>
      <sheetName val="Ext_M_Sum_838"/>
      <sheetName val="Ext_M_Sum_1288"/>
      <sheetName val="Ext_M_Sum_1348"/>
      <sheetName val="Ext_M_Sum_1388"/>
      <sheetName val="Ext_M_Sum_3058"/>
      <sheetName val="Main_Mat_Summ8"/>
      <sheetName val="Ext__Main_Summ8"/>
      <sheetName val="GRAND_SUMMARY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4">
          <cell r="B4" t="str">
            <v xml:space="preserve">D E S C R I P T I O N </v>
          </cell>
        </row>
        <row r="5">
          <cell r="B5" t="str">
            <v>CIVIL: EXTERNAL WORKS</v>
          </cell>
        </row>
        <row r="6">
          <cell r="B6" t="str">
            <v>Excavate  and  Earth  Work.</v>
          </cell>
        </row>
        <row r="7">
          <cell r="B7" t="str">
            <v>Excavation</v>
          </cell>
        </row>
        <row r="8">
          <cell r="B8" t="str">
            <v>kasoo Filling</v>
          </cell>
        </row>
        <row r="9">
          <cell r="B9" t="str">
            <v>Sweat  earth  fill</v>
          </cell>
        </row>
        <row r="10">
          <cell r="B10" t="str">
            <v>Grass(Dhaka)</v>
          </cell>
        </row>
        <row r="12">
          <cell r="B12" t="str">
            <v>Lean concrete (1:6:12) Ravi sand &amp; B.Ballast</v>
          </cell>
        </row>
        <row r="13">
          <cell r="B13" t="str">
            <v>CEMENT OPC</v>
          </cell>
        </row>
        <row r="14">
          <cell r="B14" t="str">
            <v>SAND  RAVI</v>
          </cell>
        </row>
        <row r="15">
          <cell r="B15" t="str">
            <v>BRICK BALLAST</v>
          </cell>
        </row>
        <row r="17">
          <cell r="B17" t="str">
            <v>Lean concrete (1:4:8) Ravi sand &amp; B.Ballast</v>
          </cell>
        </row>
        <row r="18">
          <cell r="B18" t="str">
            <v>CEMENT OPC</v>
          </cell>
        </row>
        <row r="19">
          <cell r="B19" t="str">
            <v>SAND  RAVI</v>
          </cell>
        </row>
        <row r="20">
          <cell r="B20" t="str">
            <v>BRICK BALLAST</v>
          </cell>
        </row>
        <row r="22">
          <cell r="B22" t="str">
            <v>BRICK WORK  IN SUB STRUCTURE</v>
          </cell>
        </row>
        <row r="23">
          <cell r="B23" t="str">
            <v>9''&amp;13 1/2" thick (1:6)</v>
          </cell>
        </row>
        <row r="24">
          <cell r="B24" t="str">
            <v>CEMENT OPC</v>
          </cell>
        </row>
        <row r="25">
          <cell r="B25" t="str">
            <v>SAND RAVI</v>
          </cell>
        </row>
        <row r="26">
          <cell r="B26" t="str">
            <v>BRICKS IST CLASS</v>
          </cell>
        </row>
        <row r="28">
          <cell r="B28" t="str">
            <v>Damp proof Course.</v>
          </cell>
        </row>
        <row r="29">
          <cell r="B29" t="str">
            <v>1.5" Horizontal D.P.C. (1:2:4)</v>
          </cell>
        </row>
        <row r="30">
          <cell r="B30" t="str">
            <v>CEMENT OPC</v>
          </cell>
        </row>
        <row r="31">
          <cell r="B31" t="str">
            <v>SAND RAVI</v>
          </cell>
        </row>
        <row r="32">
          <cell r="B32" t="str">
            <v>AGGREGATE</v>
          </cell>
        </row>
        <row r="33">
          <cell r="B33" t="str">
            <v>BITUMEN 10/20 GRADE</v>
          </cell>
        </row>
        <row r="34">
          <cell r="B34" t="str">
            <v>KEROSENE OIL</v>
          </cell>
        </row>
        <row r="36">
          <cell r="B36" t="str">
            <v>9" &amp; 13 1/2" thick (1:4) above plinth</v>
          </cell>
        </row>
        <row r="37">
          <cell r="B37" t="str">
            <v>CEMENT OPC</v>
          </cell>
        </row>
        <row r="38">
          <cell r="B38" t="str">
            <v>SAND RAVI</v>
          </cell>
        </row>
        <row r="39">
          <cell r="B39" t="str">
            <v>BRICKS IST CLASS</v>
          </cell>
        </row>
        <row r="41">
          <cell r="B41" t="str">
            <v>4.5" thick (1:4) above plinth</v>
          </cell>
        </row>
        <row r="42">
          <cell r="B42" t="str">
            <v>CEMENT OPC</v>
          </cell>
        </row>
        <row r="43">
          <cell r="B43" t="str">
            <v>SAND RAVI</v>
          </cell>
        </row>
        <row r="44">
          <cell r="B44" t="str">
            <v>BRICKS IST CLASS</v>
          </cell>
        </row>
        <row r="46">
          <cell r="B46" t="str">
            <v>P.C.C(1:2:4) For Railing</v>
          </cell>
        </row>
        <row r="47">
          <cell r="B47" t="str">
            <v>CEMENT OPC</v>
          </cell>
        </row>
        <row r="48">
          <cell r="B48" t="str">
            <v>SAND CHENAB</v>
          </cell>
        </row>
        <row r="49">
          <cell r="B49" t="str">
            <v>AGGREGATE</v>
          </cell>
        </row>
        <row r="51">
          <cell r="B51" t="str">
            <v>Cement Plaster  (1:4)</v>
          </cell>
        </row>
        <row r="52">
          <cell r="B52" t="str">
            <v>CEMENT</v>
          </cell>
        </row>
        <row r="53">
          <cell r="B53" t="str">
            <v>SAND CHENAB</v>
          </cell>
        </row>
        <row r="55">
          <cell r="B55" t="str">
            <v>STEEL B / WALL RAILING</v>
          </cell>
        </row>
        <row r="56">
          <cell r="B56" t="str">
            <v>STEEL BALCONY RAILING</v>
          </cell>
        </row>
        <row r="57">
          <cell r="B57" t="str">
            <v>STEEL CANOPY RAILING</v>
          </cell>
        </row>
        <row r="59">
          <cell r="B59" t="str">
            <v>STEEL MAIN GATE</v>
          </cell>
        </row>
        <row r="61">
          <cell r="B61" t="str">
            <v>STEEL GRATING</v>
          </cell>
        </row>
        <row r="63">
          <cell r="B63" t="str">
            <v>FLOORING</v>
          </cell>
        </row>
        <row r="64">
          <cell r="B64" t="str">
            <v xml:space="preserve">4''TH.SAND RAVI FILL UNDER FLOOR </v>
          </cell>
        </row>
        <row r="65">
          <cell r="B65" t="str">
            <v>BRICK BALLAST 4''THICK UNDER FLOOR</v>
          </cell>
        </row>
        <row r="66">
          <cell r="B66" t="str">
            <v>1.5'' CONCRETE(1:2:4)</v>
          </cell>
        </row>
        <row r="67">
          <cell r="B67" t="str">
            <v>CEMENT OPC</v>
          </cell>
        </row>
        <row r="68">
          <cell r="B68" t="str">
            <v>SAND CHENAB</v>
          </cell>
        </row>
        <row r="69">
          <cell r="B69" t="str">
            <v>AGGREGATE</v>
          </cell>
        </row>
        <row r="71">
          <cell r="B71" t="str">
            <v>WASH AGGREGATE</v>
          </cell>
        </row>
        <row r="72">
          <cell r="B72" t="str">
            <v>PAN CRUSH</v>
          </cell>
        </row>
        <row r="73">
          <cell r="B73" t="str">
            <v>SAND RAVI</v>
          </cell>
        </row>
        <row r="74">
          <cell r="B74" t="str">
            <v>CEMENT OPC</v>
          </cell>
        </row>
        <row r="77">
          <cell r="B77" t="str">
            <v>SAND STONE</v>
          </cell>
        </row>
        <row r="79">
          <cell r="B79" t="str">
            <v>KHURRA (2.5*2)</v>
          </cell>
        </row>
        <row r="80">
          <cell r="B80" t="str">
            <v>BRICK BALLAST 4''THICK</v>
          </cell>
        </row>
        <row r="81">
          <cell r="B81" t="str">
            <v>BRICK BALLAST</v>
          </cell>
        </row>
        <row r="83">
          <cell r="B83" t="str">
            <v>1.5'' CONCRETE(1:2:4)</v>
          </cell>
        </row>
        <row r="84">
          <cell r="B84" t="str">
            <v>CEMENT OPC</v>
          </cell>
        </row>
        <row r="85">
          <cell r="B85" t="str">
            <v>SAND CHENAB</v>
          </cell>
        </row>
        <row r="86">
          <cell r="B86" t="str">
            <v>AGGREGATE</v>
          </cell>
        </row>
        <row r="88">
          <cell r="B88" t="str">
            <v>CERAMIC TILE WITH(1:4) C.S.MORTOR</v>
          </cell>
        </row>
        <row r="89">
          <cell r="B89" t="str">
            <v xml:space="preserve">EMCO  MAT   </v>
          </cell>
        </row>
        <row r="90">
          <cell r="B90" t="str">
            <v>MORTAR FOR  TILES   IN  (1:4)  RATIO</v>
          </cell>
        </row>
        <row r="91">
          <cell r="B91" t="str">
            <v>CEMENT OPC</v>
          </cell>
        </row>
        <row r="92">
          <cell r="B92" t="str">
            <v>SAND  RAVI</v>
          </cell>
        </row>
        <row r="93">
          <cell r="B93" t="str">
            <v>COLOUR  PIGMENT</v>
          </cell>
        </row>
        <row r="94">
          <cell r="B94" t="str">
            <v>WHITE  CEMENT</v>
          </cell>
        </row>
        <row r="95">
          <cell r="B95" t="str">
            <v>CEMENT  FOR  TILES (Buttering).</v>
          </cell>
        </row>
        <row r="96">
          <cell r="B96" t="str">
            <v>CEMENT OPC</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sheetData sheetId="22"/>
      <sheetData sheetId="23"/>
      <sheetData sheetId="24"/>
      <sheetData sheetId="25"/>
      <sheetData sheetId="26"/>
      <sheetData sheetId="27"/>
      <sheetData sheetId="28"/>
      <sheetData sheetId="29">
        <row r="4">
          <cell r="B4" t="str">
            <v xml:space="preserve">D E S C R I P T I O N </v>
          </cell>
        </row>
      </sheetData>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ow r="4">
          <cell r="B4" t="str">
            <v xml:space="preserve">D E S C R I P T I O N </v>
          </cell>
        </row>
      </sheetData>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ow r="4">
          <cell r="B4" t="str">
            <v xml:space="preserve">D E S C R I P T I O N </v>
          </cell>
        </row>
      </sheetData>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row r="4">
          <cell r="B4" t="str">
            <v xml:space="preserve">D E S C R I P T I O N </v>
          </cell>
        </row>
      </sheetData>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row r="4">
          <cell r="B4" t="str">
            <v xml:space="preserve">D E S C R I P T I O N </v>
          </cell>
        </row>
      </sheetData>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row r="4">
          <cell r="B4" t="str">
            <v xml:space="preserve">D E S C R I P T I O N </v>
          </cell>
        </row>
      </sheetData>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row r="4">
          <cell r="B4" t="str">
            <v xml:space="preserve">D E S C R I P T I O N </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row r="4">
          <cell r="B4" t="str">
            <v xml:space="preserve">D E S C R I P T I O N </v>
          </cell>
        </row>
      </sheetData>
      <sheetData sheetId="201"/>
      <sheetData sheetId="202"/>
      <sheetData sheetId="203"/>
      <sheetData sheetId="204"/>
      <sheetData sheetId="205"/>
      <sheetData sheetId="206"/>
      <sheetData sheetId="207"/>
      <sheetData sheetId="208"/>
      <sheetData sheetId="209"/>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x B"/>
      <sheetName val="Summary"/>
      <sheetName val="Bill No.2 "/>
      <sheetName val="Bill No. 3"/>
      <sheetName val="Bill 4a (Summary)"/>
      <sheetName val="Bill 4a-Nikki Lae-01"/>
      <sheetName val="Bill 4a - Nikki Lae 1a"/>
      <sheetName val="Bill 4a (I-9 Br-2)"/>
      <sheetName val="Bill 4a (I-9 Br-3)"/>
      <sheetName val="Bill 4c"/>
      <sheetName val="Bill 4d"/>
      <sheetName val="Bill 4e"/>
      <sheetName val="Bill 5"/>
      <sheetName val="Bill 6"/>
      <sheetName val="MS Stone Masonry"/>
      <sheetName val="Measurement"/>
      <sheetName val="107a"/>
      <sheetName val="Stone Masonry (2)"/>
      <sheetName val="Compr"/>
      <sheetName val="FWBS11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Summary"/>
      <sheetName val="Summ road"/>
      <sheetName val="BOQs Road"/>
      <sheetName val="Storm"/>
      <sheetName val="Sewerage"/>
      <sheetName val="Watersupply"/>
      <sheetName val="Watersupply Dist"/>
      <sheetName val="Ratelist"/>
      <sheetName val="Khairpur"/>
      <sheetName val="Summary Day"/>
      <sheetName val="Labour"/>
      <sheetName val="mateiral"/>
      <sheetName val="Plt"/>
      <sheetName val="Sheet1"/>
      <sheetName val="Work Sch"/>
      <sheetName val="Payment Sch"/>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row r="5">
          <cell r="A5" t="str">
            <v>CODE</v>
          </cell>
          <cell r="B5" t="str">
            <v>DESCRIPTION</v>
          </cell>
          <cell r="C5" t="str">
            <v>UNIT</v>
          </cell>
          <cell r="D5" t="str">
            <v>CSR 2009</v>
          </cell>
          <cell r="E5" t="str">
            <v>FWO</v>
          </cell>
        </row>
        <row r="6">
          <cell r="A6">
            <v>101</v>
          </cell>
          <cell r="B6" t="str">
            <v>CLEARING AND GRUBBING</v>
          </cell>
          <cell r="C6" t="str">
            <v>SM</v>
          </cell>
          <cell r="D6">
            <v>13.44</v>
          </cell>
          <cell r="E6">
            <v>16.91</v>
          </cell>
        </row>
        <row r="7">
          <cell r="A7" t="str">
            <v>102a</v>
          </cell>
          <cell r="B7" t="str">
            <v>REMOVAL OF TREES 150 - 300 mm GIRTH</v>
          </cell>
          <cell r="C7" t="str">
            <v>EACH</v>
          </cell>
          <cell r="D7">
            <v>226.69</v>
          </cell>
          <cell r="E7">
            <v>1569.81</v>
          </cell>
        </row>
        <row r="8">
          <cell r="A8" t="str">
            <v>102b</v>
          </cell>
          <cell r="B8" t="str">
            <v>REMOVAL OF TREES 301 - 600 mm GIRTH</v>
          </cell>
          <cell r="C8" t="str">
            <v>EACH</v>
          </cell>
          <cell r="D8">
            <v>597.9</v>
          </cell>
          <cell r="E8">
            <v>2657.23</v>
          </cell>
        </row>
        <row r="9">
          <cell r="A9" t="str">
            <v>102c</v>
          </cell>
          <cell r="B9" t="str">
            <v>REMOVAL OF TREES 601 mm OR OVER GIRTH</v>
          </cell>
          <cell r="C9" t="str">
            <v>EACH</v>
          </cell>
          <cell r="D9">
            <v>2391.59</v>
          </cell>
          <cell r="E9">
            <v>3720.11</v>
          </cell>
        </row>
        <row r="10">
          <cell r="A10">
            <v>103</v>
          </cell>
          <cell r="B10" t="str">
            <v>STRIPPING</v>
          </cell>
          <cell r="C10" t="str">
            <v>CM</v>
          </cell>
          <cell r="D10">
            <v>119.62</v>
          </cell>
          <cell r="E10">
            <v>159.36000000000001</v>
          </cell>
        </row>
        <row r="11">
          <cell r="A11">
            <v>104</v>
          </cell>
          <cell r="B11" t="str">
            <v>COMPACTION OF NATURAL GROUND</v>
          </cell>
          <cell r="C11" t="str">
            <v>SM</v>
          </cell>
          <cell r="D11">
            <v>13.78</v>
          </cell>
          <cell r="E11">
            <v>18.71</v>
          </cell>
        </row>
        <row r="12">
          <cell r="A12" t="str">
            <v>106a</v>
          </cell>
          <cell r="B12" t="str">
            <v>EXCAVATE UNSUITABLE COMMON MATERIAL</v>
          </cell>
          <cell r="C12" t="str">
            <v>CM</v>
          </cell>
          <cell r="D12">
            <v>175.81</v>
          </cell>
          <cell r="E12">
            <v>244.64</v>
          </cell>
        </row>
        <row r="13">
          <cell r="A13" t="str">
            <v>106bi</v>
          </cell>
          <cell r="B13" t="str">
            <v>EXCAVATE UNSUITABLE HARD ROCK MATERIAL</v>
          </cell>
          <cell r="C13" t="str">
            <v>CM</v>
          </cell>
          <cell r="D13">
            <v>623.59</v>
          </cell>
          <cell r="E13">
            <v>1032.83</v>
          </cell>
        </row>
        <row r="14">
          <cell r="A14" t="str">
            <v>106bii</v>
          </cell>
          <cell r="B14" t="str">
            <v>EXCAVATE UNSUITABLE MEDIUM ROCK MATERIAL</v>
          </cell>
          <cell r="C14" t="str">
            <v>CM</v>
          </cell>
          <cell r="D14">
            <v>444.79</v>
          </cell>
          <cell r="E14">
            <v>589.19000000000005</v>
          </cell>
        </row>
        <row r="15">
          <cell r="A15" t="str">
            <v>106biii</v>
          </cell>
          <cell r="B15" t="str">
            <v>EXCAVATE UNSUITABLE SOFT ROCK MATERIAL</v>
          </cell>
          <cell r="C15" t="str">
            <v>CM</v>
          </cell>
          <cell r="D15">
            <v>342.73</v>
          </cell>
          <cell r="E15">
            <v>458.24</v>
          </cell>
        </row>
        <row r="16">
          <cell r="A16" t="str">
            <v>106c</v>
          </cell>
          <cell r="B16" t="str">
            <v>EXCAVATE SURPLUS COMMON MATERIAL</v>
          </cell>
          <cell r="C16" t="str">
            <v>CM</v>
          </cell>
          <cell r="D16">
            <v>155.34</v>
          </cell>
          <cell r="E16">
            <v>213.48</v>
          </cell>
        </row>
        <row r="17">
          <cell r="A17" t="str">
            <v>106di</v>
          </cell>
          <cell r="B17" t="str">
            <v>EXCAVATE SURPLUS HARD ROCK MATERIAL</v>
          </cell>
          <cell r="C17" t="str">
            <v>CM</v>
          </cell>
          <cell r="D17">
            <v>623.59</v>
          </cell>
          <cell r="E17">
            <v>1032.83</v>
          </cell>
        </row>
        <row r="18">
          <cell r="A18" t="str">
            <v>106dii</v>
          </cell>
          <cell r="B18" t="str">
            <v>EXCAVATE SURPLUS MEDIUM ROCK MATERIAL</v>
          </cell>
          <cell r="C18" t="str">
            <v>CM</v>
          </cell>
          <cell r="D18">
            <v>421.27</v>
          </cell>
          <cell r="E18">
            <v>569.75</v>
          </cell>
        </row>
        <row r="19">
          <cell r="A19" t="str">
            <v>106diii</v>
          </cell>
          <cell r="B19" t="str">
            <v>EXCAVATE SURPLUS SOFT ROCK MATERIAL</v>
          </cell>
          <cell r="C19" t="str">
            <v>CM</v>
          </cell>
          <cell r="D19">
            <v>341.26</v>
          </cell>
          <cell r="E19">
            <v>455.51</v>
          </cell>
        </row>
        <row r="20">
          <cell r="A20" t="str">
            <v>107a</v>
          </cell>
          <cell r="B20" t="str">
            <v>STRUCTURAL EXCAVATION IN COMMON MATERIAL</v>
          </cell>
          <cell r="C20" t="str">
            <v>CM</v>
          </cell>
          <cell r="D20">
            <v>182.25</v>
          </cell>
          <cell r="E20">
            <v>254.74</v>
          </cell>
        </row>
        <row r="21">
          <cell r="A21" t="str">
            <v>107b</v>
          </cell>
          <cell r="B21" t="str">
            <v>STRUCTURAL EXCAVATION IN COMMON MATERIAL BELOW WATER LEVEL</v>
          </cell>
          <cell r="C21" t="str">
            <v>CM</v>
          </cell>
          <cell r="D21">
            <v>524.79999999999995</v>
          </cell>
          <cell r="E21">
            <v>854.54</v>
          </cell>
        </row>
        <row r="22">
          <cell r="A22" t="str">
            <v>107ci</v>
          </cell>
          <cell r="B22" t="str">
            <v>STRUCTURAL EXCAVATION IN HARD ROCK MATERIAL</v>
          </cell>
          <cell r="C22" t="str">
            <v>CM</v>
          </cell>
          <cell r="D22">
            <v>721.86</v>
          </cell>
          <cell r="E22">
            <v>1142.55</v>
          </cell>
        </row>
        <row r="23">
          <cell r="A23" t="str">
            <v>107cii</v>
          </cell>
          <cell r="B23" t="str">
            <v>STRUCTURAL EXCAVATION IN MEDIUM ROCK MATERIAL</v>
          </cell>
          <cell r="C23" t="str">
            <v>CM</v>
          </cell>
          <cell r="D23">
            <v>488.54</v>
          </cell>
          <cell r="E23">
            <v>742.04</v>
          </cell>
        </row>
        <row r="24">
          <cell r="A24" t="str">
            <v>107ciii</v>
          </cell>
          <cell r="B24" t="str">
            <v>STRUCTURAL EXCAVATION IN SOFT ROCK MATERIAL</v>
          </cell>
          <cell r="C24" t="str">
            <v>CM</v>
          </cell>
          <cell r="D24">
            <v>373.53</v>
          </cell>
          <cell r="E24">
            <v>548.86</v>
          </cell>
        </row>
        <row r="25">
          <cell r="A25" t="str">
            <v>107d</v>
          </cell>
          <cell r="B25" t="str">
            <v>GRANULAR BACK FILL</v>
          </cell>
          <cell r="C25" t="str">
            <v>CM</v>
          </cell>
          <cell r="D25">
            <v>751.47</v>
          </cell>
          <cell r="E25">
            <v>1910.61</v>
          </cell>
        </row>
        <row r="26">
          <cell r="A26" t="str">
            <v>107e</v>
          </cell>
          <cell r="B26" t="str">
            <v>COMMON BACK FILL</v>
          </cell>
          <cell r="C26" t="str">
            <v>CM</v>
          </cell>
          <cell r="D26">
            <v>112.88</v>
          </cell>
          <cell r="E26">
            <v>270.60000000000002</v>
          </cell>
        </row>
        <row r="27">
          <cell r="A27" t="str">
            <v>108a</v>
          </cell>
          <cell r="B27" t="str">
            <v>FORMATION OF EMBANKMENT FROM ROADWAY EXCAVATION IN COMMON MATERIAL</v>
          </cell>
          <cell r="C27" t="str">
            <v>CM</v>
          </cell>
          <cell r="D27">
            <v>233.78</v>
          </cell>
          <cell r="E27">
            <v>341.08</v>
          </cell>
        </row>
        <row r="28">
          <cell r="A28" t="str">
            <v>108bi</v>
          </cell>
          <cell r="B28" t="str">
            <v>FORMATION OF EMBANKMENT FROM ROADWAY EXCAVATION IN HARD ROCK MATERIAL</v>
          </cell>
          <cell r="C28" t="str">
            <v>CM</v>
          </cell>
          <cell r="D28">
            <v>696.23</v>
          </cell>
          <cell r="E28">
            <v>1026.96</v>
          </cell>
        </row>
        <row r="29">
          <cell r="A29" t="str">
            <v>108bii</v>
          </cell>
          <cell r="B29" t="str">
            <v>FORMATION OF EMBANKMENT FROM ROADWAY EXCAVATION IN MEDIUM ROCK MATERIAL</v>
          </cell>
          <cell r="C29" t="str">
            <v>CM</v>
          </cell>
          <cell r="D29">
            <v>543.1</v>
          </cell>
          <cell r="E29">
            <v>727.6</v>
          </cell>
        </row>
        <row r="30">
          <cell r="A30" t="str">
            <v>108biii</v>
          </cell>
          <cell r="B30" t="str">
            <v>FORMATION OF EMBANKMENT FROM ROADWAY EXCAVATION IN SOFT ROCK MATERIAL</v>
          </cell>
          <cell r="C30" t="str">
            <v>CM</v>
          </cell>
          <cell r="D30">
            <v>478.73</v>
          </cell>
          <cell r="E30">
            <v>641.94000000000005</v>
          </cell>
        </row>
        <row r="31">
          <cell r="A31" t="str">
            <v>108c</v>
          </cell>
          <cell r="B31" t="str">
            <v>FORMATION OF EMBANKMENT FROM BORROW EXCAVATION IN COMMON MATERIAL</v>
          </cell>
          <cell r="C31" t="str">
            <v>CM</v>
          </cell>
          <cell r="D31">
            <v>241.81</v>
          </cell>
          <cell r="E31">
            <v>519.78</v>
          </cell>
        </row>
        <row r="32">
          <cell r="A32" t="str">
            <v>108d</v>
          </cell>
          <cell r="B32" t="str">
            <v>FORMATION OF EMBANKMENT FROM STRUCTURAL EXCAVATION IN COMMON MATERIAL</v>
          </cell>
          <cell r="C32" t="str">
            <v>CM</v>
          </cell>
          <cell r="D32">
            <v>109.86</v>
          </cell>
          <cell r="E32">
            <v>206.54</v>
          </cell>
        </row>
        <row r="33">
          <cell r="A33" t="str">
            <v>108e</v>
          </cell>
          <cell r="B33" t="str">
            <v>FORMATION OF EMBANKMENT FROM STRUCTURAL EXCAVATION IN ANY TYPE OF ROCK MATERIAL</v>
          </cell>
          <cell r="C33" t="str">
            <v>CM</v>
          </cell>
          <cell r="D33">
            <v>159.63999999999999</v>
          </cell>
          <cell r="E33">
            <v>229.96</v>
          </cell>
        </row>
        <row r="34">
          <cell r="A34" t="str">
            <v>109a</v>
          </cell>
          <cell r="B34" t="str">
            <v>SUB GRADE PREPARATION IN EARTH CUT</v>
          </cell>
          <cell r="C34" t="str">
            <v>SM</v>
          </cell>
          <cell r="D34">
            <v>37.78</v>
          </cell>
          <cell r="E34">
            <v>54.35</v>
          </cell>
        </row>
        <row r="35">
          <cell r="A35" t="str">
            <v>109bi</v>
          </cell>
          <cell r="B35" t="str">
            <v>SUB GRADE PREPARATION IN EXISTING ROAD WITHOUT ANY FILL</v>
          </cell>
          <cell r="C35" t="str">
            <v>SM</v>
          </cell>
          <cell r="D35">
            <v>25.04</v>
          </cell>
          <cell r="E35">
            <v>37.9</v>
          </cell>
        </row>
        <row r="36">
          <cell r="A36">
            <v>110</v>
          </cell>
          <cell r="B36" t="str">
            <v>IMPROVED SUB-GRADE</v>
          </cell>
          <cell r="C36" t="str">
            <v>CM</v>
          </cell>
          <cell r="D36">
            <v>231.8</v>
          </cell>
          <cell r="E36">
            <v>418.26</v>
          </cell>
        </row>
        <row r="37">
          <cell r="A37" t="str">
            <v>114a</v>
          </cell>
          <cell r="B37" t="str">
            <v>DRESSING OF BERM WITHOUT EXTRA MATERIAL</v>
          </cell>
          <cell r="C37" t="str">
            <v>SM</v>
          </cell>
          <cell r="D37">
            <v>21.13</v>
          </cell>
          <cell r="E37">
            <v>30.71</v>
          </cell>
        </row>
        <row r="38">
          <cell r="A38" t="str">
            <v>114b</v>
          </cell>
          <cell r="B38" t="str">
            <v>DRESSING OF BERM WITH EXTRA BORROW MATERIAL</v>
          </cell>
          <cell r="C38" t="str">
            <v>SM</v>
          </cell>
          <cell r="D38">
            <v>22.18</v>
          </cell>
          <cell r="E38">
            <v>39.799999999999997</v>
          </cell>
        </row>
        <row r="39">
          <cell r="A39">
            <v>201</v>
          </cell>
          <cell r="B39" t="str">
            <v>GRANULAR SUB-BASE</v>
          </cell>
          <cell r="C39" t="str">
            <v>CM</v>
          </cell>
          <cell r="D39">
            <v>974.1</v>
          </cell>
          <cell r="E39">
            <v>1774.83</v>
          </cell>
        </row>
        <row r="40">
          <cell r="A40">
            <v>202</v>
          </cell>
          <cell r="B40" t="str">
            <v>AGGREGATE BASE</v>
          </cell>
          <cell r="C40" t="str">
            <v>CM</v>
          </cell>
          <cell r="D40">
            <v>1325.53</v>
          </cell>
          <cell r="E40">
            <v>2235.9499999999998</v>
          </cell>
        </row>
        <row r="41">
          <cell r="A41" t="str">
            <v>203a</v>
          </cell>
          <cell r="B41" t="str">
            <v>ASPHALTIC BASE COURSE PLANT MIX (CLASS "A")</v>
          </cell>
          <cell r="C41" t="str">
            <v>CM</v>
          </cell>
          <cell r="D41">
            <v>9218.36</v>
          </cell>
          <cell r="E41">
            <v>16002.46</v>
          </cell>
        </row>
        <row r="42">
          <cell r="A42" t="str">
            <v>203b</v>
          </cell>
          <cell r="B42" t="str">
            <v>ASPHALTIC BASE COURSE PLANT MIX (CLASS "B")</v>
          </cell>
          <cell r="C42" t="str">
            <v>CM</v>
          </cell>
          <cell r="D42">
            <v>9758.48</v>
          </cell>
          <cell r="E42">
            <v>16004.24</v>
          </cell>
        </row>
        <row r="43">
          <cell r="A43" t="str">
            <v>203c</v>
          </cell>
          <cell r="B43" t="str">
            <v>ASPHALTIC LEVELLING COURSE PLANT MIX (CLASS "A")</v>
          </cell>
          <cell r="C43" t="str">
            <v>CM</v>
          </cell>
          <cell r="D43">
            <v>9300</v>
          </cell>
          <cell r="E43">
            <v>16114.91</v>
          </cell>
        </row>
        <row r="44">
          <cell r="A44" t="str">
            <v>203d</v>
          </cell>
          <cell r="B44" t="str">
            <v>ASPHALTIC LEVELLING COURSE PLANT MIX (CLASS "B")</v>
          </cell>
          <cell r="C44" t="str">
            <v>CM</v>
          </cell>
          <cell r="D44">
            <v>10022.11</v>
          </cell>
          <cell r="E44">
            <v>17424.599999999999</v>
          </cell>
        </row>
        <row r="45">
          <cell r="A45" t="str">
            <v>204b</v>
          </cell>
          <cell r="B45" t="str">
            <v xml:space="preserve">CEMENT STABILIZED BASE </v>
          </cell>
          <cell r="C45" t="str">
            <v>CM</v>
          </cell>
          <cell r="D45">
            <v>1863.44</v>
          </cell>
          <cell r="E45">
            <v>3213.81</v>
          </cell>
        </row>
        <row r="46">
          <cell r="A46" t="str">
            <v>204d</v>
          </cell>
          <cell r="B46" t="str">
            <v>LIQUID ASPHALT FOR CURING SEAL, TYPE MC-250</v>
          </cell>
          <cell r="C46" t="str">
            <v>TON</v>
          </cell>
          <cell r="D46">
            <v>65787.42</v>
          </cell>
          <cell r="E46">
            <v>115781.1</v>
          </cell>
        </row>
        <row r="47">
          <cell r="A47" t="str">
            <v>204e</v>
          </cell>
          <cell r="B47" t="str">
            <v>EMULSIFIED ASPHALT FOR CURING SEAL, TYPE SS-1</v>
          </cell>
          <cell r="C47" t="str">
            <v>TON</v>
          </cell>
          <cell r="D47">
            <v>63814.75</v>
          </cell>
          <cell r="E47">
            <v>112854.63</v>
          </cell>
        </row>
        <row r="48">
          <cell r="A48" t="str">
            <v>205a</v>
          </cell>
          <cell r="B48" t="str">
            <v>GRADED CRUSHED AGGREGATE CRACK-RELIEF LAYER</v>
          </cell>
          <cell r="C48" t="str">
            <v>CM</v>
          </cell>
          <cell r="D48">
            <v>1366.99</v>
          </cell>
          <cell r="E48">
            <v>2244.14</v>
          </cell>
        </row>
        <row r="49">
          <cell r="A49" t="str">
            <v>205b</v>
          </cell>
          <cell r="B49" t="str">
            <v>ASPHALTIC OPEN-GRADED PLANT MIX CRACK-RELIEF LAYER</v>
          </cell>
          <cell r="C49" t="str">
            <v>CM</v>
          </cell>
          <cell r="D49">
            <v>10165.73</v>
          </cell>
          <cell r="E49">
            <v>16676.3</v>
          </cell>
        </row>
        <row r="50">
          <cell r="A50" t="str">
            <v>206b</v>
          </cell>
          <cell r="B50" t="str">
            <v>WATER BOUND MACADAM BASE WITH COARSE AGGREGATE CLASS B</v>
          </cell>
          <cell r="C50" t="str">
            <v>CM</v>
          </cell>
          <cell r="D50">
            <v>1152.97</v>
          </cell>
          <cell r="E50">
            <v>2300.96</v>
          </cell>
        </row>
        <row r="51">
          <cell r="A51" t="str">
            <v>207a</v>
          </cell>
          <cell r="B51" t="str">
            <v>DEEP PATCHING (0-15 cm)</v>
          </cell>
          <cell r="C51" t="str">
            <v>SM</v>
          </cell>
          <cell r="D51">
            <v>60.12</v>
          </cell>
          <cell r="E51">
            <v>83.06</v>
          </cell>
        </row>
        <row r="52">
          <cell r="A52" t="str">
            <v>207b</v>
          </cell>
          <cell r="B52" t="str">
            <v>DEEP PATCHING (16-30 cm)</v>
          </cell>
          <cell r="C52" t="str">
            <v>SM</v>
          </cell>
          <cell r="D52">
            <v>53.42</v>
          </cell>
          <cell r="E52">
            <v>74.290000000000006</v>
          </cell>
        </row>
        <row r="53">
          <cell r="A53">
            <v>208</v>
          </cell>
          <cell r="B53" t="str">
            <v>REINSTATEMENT OF ROAD SURFACE</v>
          </cell>
          <cell r="C53" t="str">
            <v>SM</v>
          </cell>
          <cell r="D53">
            <v>74.52</v>
          </cell>
          <cell r="E53">
            <v>103.34</v>
          </cell>
        </row>
        <row r="54">
          <cell r="A54" t="str">
            <v>209a</v>
          </cell>
          <cell r="B54" t="str">
            <v>BREAKING OF EXISTING ROAD PAVEMENT STRUCTURE</v>
          </cell>
          <cell r="C54" t="str">
            <v>CM</v>
          </cell>
          <cell r="D54">
            <v>141.97</v>
          </cell>
          <cell r="E54">
            <v>189.1</v>
          </cell>
        </row>
        <row r="55">
          <cell r="A55" t="str">
            <v>209b</v>
          </cell>
          <cell r="B55" t="str">
            <v>SCARIFICATION OF EXISTING ROAD PAVEMENT</v>
          </cell>
          <cell r="C55" t="str">
            <v>SM</v>
          </cell>
          <cell r="D55">
            <v>28.39</v>
          </cell>
          <cell r="E55">
            <v>70.91</v>
          </cell>
        </row>
        <row r="56">
          <cell r="A56" t="str">
            <v>302a</v>
          </cell>
          <cell r="B56" t="str">
            <v>CUT-BACK ASPHALT FOR BITUMINOUS PRIME COAT</v>
          </cell>
          <cell r="C56" t="str">
            <v>SM</v>
          </cell>
          <cell r="D56">
            <v>48.01</v>
          </cell>
          <cell r="E56">
            <v>118.26</v>
          </cell>
        </row>
        <row r="57">
          <cell r="A57" t="str">
            <v>302b</v>
          </cell>
          <cell r="B57" t="str">
            <v>EMULSIFIED ASPHALT FOR BITUMINOUS PRIME COAT</v>
          </cell>
          <cell r="C57" t="str">
            <v>SM</v>
          </cell>
          <cell r="D57">
            <v>53.31</v>
          </cell>
          <cell r="E57">
            <v>93.7</v>
          </cell>
        </row>
        <row r="58">
          <cell r="A58" t="str">
            <v>303a</v>
          </cell>
          <cell r="B58" t="str">
            <v>CUT-BACK ASPHALT FOR BITUMINOUS TACK COAT</v>
          </cell>
          <cell r="C58" t="str">
            <v>SM</v>
          </cell>
          <cell r="D58">
            <v>19.989999999999998</v>
          </cell>
          <cell r="E58">
            <v>58.78</v>
          </cell>
        </row>
        <row r="59">
          <cell r="A59" t="str">
            <v>303b</v>
          </cell>
          <cell r="B59" t="str">
            <v>EMULSIFIED ASPHALT FOR BITUMINOUS TACK COAT</v>
          </cell>
          <cell r="C59" t="str">
            <v>SM</v>
          </cell>
          <cell r="D59">
            <v>23.17</v>
          </cell>
          <cell r="E59">
            <v>39.229999999999997</v>
          </cell>
        </row>
        <row r="60">
          <cell r="A60" t="str">
            <v>304a</v>
          </cell>
          <cell r="B60" t="str">
            <v>SINGLE SURFACE TREATMENT</v>
          </cell>
          <cell r="C60" t="str">
            <v>SM</v>
          </cell>
          <cell r="D60">
            <v>100.87</v>
          </cell>
          <cell r="E60">
            <v>179.65</v>
          </cell>
        </row>
        <row r="61">
          <cell r="A61" t="str">
            <v>304b</v>
          </cell>
          <cell r="B61" t="str">
            <v>DOUBLE SURFACE TREATMENT</v>
          </cell>
          <cell r="C61" t="str">
            <v>SM</v>
          </cell>
          <cell r="D61">
            <v>194.26</v>
          </cell>
          <cell r="E61">
            <v>357.99</v>
          </cell>
        </row>
        <row r="62">
          <cell r="A62" t="str">
            <v>304c</v>
          </cell>
          <cell r="B62" t="str">
            <v>TRIPLE SURFACE TREATMENT</v>
          </cell>
          <cell r="C62" t="str">
            <v>SM</v>
          </cell>
          <cell r="D62">
            <v>227.09</v>
          </cell>
          <cell r="E62">
            <v>428.88</v>
          </cell>
        </row>
        <row r="63">
          <cell r="A63" t="str">
            <v>304d</v>
          </cell>
          <cell r="B63" t="str">
            <v>SEAL COAT</v>
          </cell>
          <cell r="C63" t="str">
            <v>SM</v>
          </cell>
          <cell r="D63">
            <v>69.8</v>
          </cell>
          <cell r="E63">
            <v>123.04</v>
          </cell>
        </row>
        <row r="64">
          <cell r="A64" t="str">
            <v>305a</v>
          </cell>
          <cell r="B64" t="str">
            <v>ASPHALTIC CONCRETE FOR WEARING COURSE (CLASS "A")</v>
          </cell>
          <cell r="C64" t="str">
            <v>CM</v>
          </cell>
          <cell r="D64">
            <v>10461.450000000001</v>
          </cell>
          <cell r="E64">
            <v>17742.95</v>
          </cell>
        </row>
        <row r="65">
          <cell r="A65" t="str">
            <v>305b</v>
          </cell>
          <cell r="B65" t="str">
            <v>ASPHALTIC CONCRETE FOR WEARING COURSE (CLASS "B")</v>
          </cell>
          <cell r="C65" t="str">
            <v>CM</v>
          </cell>
          <cell r="D65">
            <v>11064.66</v>
          </cell>
          <cell r="E65">
            <v>18722.91</v>
          </cell>
        </row>
        <row r="66">
          <cell r="A66" t="str">
            <v>307a</v>
          </cell>
          <cell r="B66" t="str">
            <v>DENSE GRADED HOT BIT-MAC</v>
          </cell>
          <cell r="C66" t="str">
            <v>CM</v>
          </cell>
          <cell r="D66">
            <v>7679.02</v>
          </cell>
          <cell r="E66">
            <v>15271.33</v>
          </cell>
        </row>
        <row r="67">
          <cell r="A67" t="str">
            <v>307b</v>
          </cell>
          <cell r="B67" t="str">
            <v>OPEN GRADED HOT BIT-MAC</v>
          </cell>
          <cell r="C67" t="str">
            <v>CM</v>
          </cell>
          <cell r="D67">
            <v>7521.03</v>
          </cell>
          <cell r="E67">
            <v>14776.11</v>
          </cell>
        </row>
        <row r="68">
          <cell r="A68" t="str">
            <v>308a</v>
          </cell>
          <cell r="B68" t="str">
            <v>RECYCLING OF ASPHALT CONCRETE (0 - 60 mm THICK)</v>
          </cell>
          <cell r="C68" t="str">
            <v>CM</v>
          </cell>
          <cell r="D68">
            <v>3312.27</v>
          </cell>
          <cell r="E68">
            <v>5449.68</v>
          </cell>
        </row>
        <row r="69">
          <cell r="A69" t="str">
            <v>308b</v>
          </cell>
          <cell r="B69" t="str">
            <v>BITUMEN BINDER GRADE (40 - 50, 60 - 70, 80 - 100)</v>
          </cell>
          <cell r="C69" t="str">
            <v>TON</v>
          </cell>
          <cell r="D69">
            <v>55221.07</v>
          </cell>
          <cell r="E69">
            <v>103141.25</v>
          </cell>
        </row>
        <row r="70">
          <cell r="A70" t="str">
            <v>309a</v>
          </cell>
          <cell r="B70" t="str">
            <v>COLD MILLING, 0 - 30 mm</v>
          </cell>
          <cell r="C70" t="str">
            <v>SM</v>
          </cell>
          <cell r="D70">
            <v>43.32</v>
          </cell>
          <cell r="E70">
            <v>52.56</v>
          </cell>
        </row>
        <row r="71">
          <cell r="A71" t="str">
            <v>309b</v>
          </cell>
          <cell r="B71" t="str">
            <v>COLD MILLING, 0 - 50 mm</v>
          </cell>
          <cell r="C71" t="str">
            <v>SM</v>
          </cell>
          <cell r="D71">
            <v>72.19</v>
          </cell>
          <cell r="E71">
            <v>87.61</v>
          </cell>
        </row>
        <row r="72">
          <cell r="A72" t="str">
            <v>309c</v>
          </cell>
          <cell r="B72" t="str">
            <v>COLD MILLING, 0 - 70 mm</v>
          </cell>
          <cell r="C72" t="str">
            <v>SM</v>
          </cell>
          <cell r="D72">
            <v>108.29</v>
          </cell>
          <cell r="E72">
            <v>131.43</v>
          </cell>
        </row>
        <row r="73">
          <cell r="A73" t="str">
            <v>401a1i</v>
          </cell>
          <cell r="B73" t="str">
            <v>CONCRETE CLASS "A1" (Underground)</v>
          </cell>
          <cell r="C73" t="str">
            <v>CM</v>
          </cell>
          <cell r="D73">
            <v>6783.55</v>
          </cell>
          <cell r="E73">
            <v>9065.1</v>
          </cell>
        </row>
        <row r="74">
          <cell r="A74" t="str">
            <v>401a1ii</v>
          </cell>
          <cell r="B74" t="str">
            <v>CONCRETE CLASS "A1" (On ground)</v>
          </cell>
          <cell r="C74" t="str">
            <v>CM</v>
          </cell>
          <cell r="D74">
            <v>7130.4</v>
          </cell>
          <cell r="E74">
            <v>9763.7999999999993</v>
          </cell>
        </row>
        <row r="75">
          <cell r="A75" t="str">
            <v>401a1iii</v>
          </cell>
          <cell r="B75" t="str">
            <v>CONCRETE CLASS "A1" (Elevated)</v>
          </cell>
          <cell r="C75" t="str">
            <v>CM</v>
          </cell>
          <cell r="D75">
            <v>7824.08</v>
          </cell>
          <cell r="E75">
            <v>10251.5</v>
          </cell>
        </row>
        <row r="76">
          <cell r="A76" t="str">
            <v>401a2i</v>
          </cell>
          <cell r="B76" t="str">
            <v>CONCRETE CLASS "A2" (Underground)</v>
          </cell>
          <cell r="C76" t="str">
            <v>CM</v>
          </cell>
          <cell r="D76">
            <v>7256.05</v>
          </cell>
          <cell r="E76">
            <v>9305.9599999999991</v>
          </cell>
        </row>
        <row r="77">
          <cell r="A77" t="str">
            <v>401a2ii</v>
          </cell>
          <cell r="B77" t="str">
            <v>CONCRETE CLASS "A2" (On ground)</v>
          </cell>
          <cell r="C77" t="str">
            <v>CM</v>
          </cell>
          <cell r="D77">
            <v>7602.9</v>
          </cell>
          <cell r="E77">
            <v>10347.69</v>
          </cell>
        </row>
        <row r="78">
          <cell r="A78" t="str">
            <v>401a2iii</v>
          </cell>
          <cell r="B78" t="str">
            <v>CONCRETE CLASS "A2" (Elevated)</v>
          </cell>
          <cell r="C78" t="str">
            <v>CM</v>
          </cell>
          <cell r="D78">
            <v>8296.58</v>
          </cell>
          <cell r="E78">
            <v>10217.43</v>
          </cell>
        </row>
        <row r="79">
          <cell r="A79" t="str">
            <v>401a3i</v>
          </cell>
          <cell r="B79" t="str">
            <v>CONCRETE CLASS "A3" (Underground)</v>
          </cell>
          <cell r="C79" t="str">
            <v>CM</v>
          </cell>
          <cell r="D79">
            <v>7728.55</v>
          </cell>
          <cell r="E79">
            <v>9850.65</v>
          </cell>
        </row>
        <row r="80">
          <cell r="A80" t="str">
            <v>401a3ii</v>
          </cell>
          <cell r="B80" t="str">
            <v>CONCRETE CLASS "A3" (On ground)</v>
          </cell>
          <cell r="C80" t="str">
            <v>CM</v>
          </cell>
          <cell r="D80">
            <v>8075.4</v>
          </cell>
          <cell r="E80">
            <v>10154.48</v>
          </cell>
        </row>
        <row r="81">
          <cell r="A81" t="str">
            <v>401a3iii</v>
          </cell>
          <cell r="B81" t="str">
            <v>CONCRETE CLASS "A3" (Elevated)</v>
          </cell>
          <cell r="C81" t="str">
            <v>CM</v>
          </cell>
          <cell r="D81">
            <v>8769.08</v>
          </cell>
          <cell r="E81">
            <v>10762.11</v>
          </cell>
        </row>
        <row r="82">
          <cell r="A82" t="str">
            <v>401b</v>
          </cell>
          <cell r="B82" t="str">
            <v>CONCRETE CLASS "B"</v>
          </cell>
          <cell r="C82" t="str">
            <v>CM</v>
          </cell>
          <cell r="D82">
            <v>5763.88</v>
          </cell>
          <cell r="E82">
            <v>8367.59</v>
          </cell>
        </row>
        <row r="83">
          <cell r="A83" t="str">
            <v>401ci</v>
          </cell>
          <cell r="B83" t="str">
            <v>CONCRETE CLASS "C" (Underground)</v>
          </cell>
          <cell r="C83" t="str">
            <v>CM</v>
          </cell>
          <cell r="D83">
            <v>5534.44</v>
          </cell>
          <cell r="E83">
            <v>7630.71</v>
          </cell>
        </row>
        <row r="84">
          <cell r="A84" t="str">
            <v>401cii</v>
          </cell>
          <cell r="B84" t="str">
            <v>CONCRETE CLASS "C" (On ground)</v>
          </cell>
          <cell r="C84" t="str">
            <v>CM</v>
          </cell>
          <cell r="D84">
            <v>5682.37</v>
          </cell>
          <cell r="E84">
            <v>7804.33</v>
          </cell>
        </row>
        <row r="85">
          <cell r="A85" t="str">
            <v>401ciii</v>
          </cell>
          <cell r="B85" t="str">
            <v>CONCRETE CLASS "C" (Elevated)</v>
          </cell>
          <cell r="C85" t="str">
            <v>CM</v>
          </cell>
          <cell r="D85">
            <v>5978.22</v>
          </cell>
          <cell r="E85">
            <v>8151.55</v>
          </cell>
        </row>
        <row r="86">
          <cell r="A86" t="str">
            <v>401d</v>
          </cell>
          <cell r="B86" t="str">
            <v>CONCRETE CLASS "D1"</v>
          </cell>
          <cell r="C86" t="str">
            <v>CM</v>
          </cell>
          <cell r="D86">
            <v>9076.07</v>
          </cell>
          <cell r="E86">
            <v>11427.63</v>
          </cell>
        </row>
        <row r="87">
          <cell r="A87" t="str">
            <v>401e</v>
          </cell>
          <cell r="B87" t="str">
            <v>CONCRETE CLASS "Y"</v>
          </cell>
          <cell r="C87" t="str">
            <v>CM</v>
          </cell>
          <cell r="D87">
            <v>7754.26</v>
          </cell>
          <cell r="E87">
            <v>10373.84</v>
          </cell>
        </row>
        <row r="88">
          <cell r="A88" t="str">
            <v>401f</v>
          </cell>
          <cell r="B88" t="str">
            <v>LEAN CONCRETE</v>
          </cell>
          <cell r="C88" t="str">
            <v>CM</v>
          </cell>
          <cell r="D88">
            <v>4151.95</v>
          </cell>
          <cell r="E88">
            <v>6495.24</v>
          </cell>
        </row>
        <row r="89">
          <cell r="A89" t="str">
            <v>401gi(1)</v>
          </cell>
          <cell r="B89" t="str">
            <v>PRECAST  CONCRETE CLASS "A-1"</v>
          </cell>
          <cell r="C89" t="str">
            <v>CM</v>
          </cell>
          <cell r="D89">
            <v>9305.5</v>
          </cell>
          <cell r="E89">
            <v>12110.54</v>
          </cell>
        </row>
        <row r="90">
          <cell r="A90" t="str">
            <v>401gi(3)</v>
          </cell>
          <cell r="B90" t="str">
            <v>PRECAST  CONCRETE CLASS "A-3"</v>
          </cell>
          <cell r="C90" t="str">
            <v>CM</v>
          </cell>
          <cell r="D90">
            <v>10250.5</v>
          </cell>
          <cell r="E90">
            <v>13620.48</v>
          </cell>
        </row>
        <row r="91">
          <cell r="A91" t="str">
            <v>401gii</v>
          </cell>
          <cell r="B91" t="str">
            <v>PRECAST  CONCRETE CLASS "B"</v>
          </cell>
          <cell r="C91" t="str">
            <v>CM</v>
          </cell>
          <cell r="D91">
            <v>9082.84</v>
          </cell>
          <cell r="E91">
            <v>12094.76</v>
          </cell>
        </row>
        <row r="92">
          <cell r="A92" t="str">
            <v>401giii(1)</v>
          </cell>
          <cell r="B92" t="str">
            <v>PRECAST  CONCRETE CLASS "D1"</v>
          </cell>
          <cell r="C92" t="str">
            <v>CM</v>
          </cell>
          <cell r="D92">
            <v>10723</v>
          </cell>
          <cell r="E92">
            <v>13182.49</v>
          </cell>
        </row>
        <row r="93">
          <cell r="A93" t="str">
            <v>401giii(2)</v>
          </cell>
          <cell r="B93" t="str">
            <v>PRECAST  CONCRETE CLASS "D2"</v>
          </cell>
          <cell r="C93" t="str">
            <v>CM</v>
          </cell>
          <cell r="D93">
            <v>11195.5</v>
          </cell>
          <cell r="E93">
            <v>13486.84</v>
          </cell>
        </row>
        <row r="94">
          <cell r="A94" t="str">
            <v>401giii(3)</v>
          </cell>
          <cell r="B94" t="str">
            <v>PRECAST  CONCRETE CLASS "D3"</v>
          </cell>
          <cell r="C94" t="str">
            <v>CM</v>
          </cell>
          <cell r="D94">
            <v>11668</v>
          </cell>
          <cell r="E94">
            <v>13959.83</v>
          </cell>
        </row>
        <row r="95">
          <cell r="A95" t="str">
            <v>404a</v>
          </cell>
          <cell r="B95" t="str">
            <v>REINFORCEMENT AS PER AASHTO M. 31 GRADE 40</v>
          </cell>
          <cell r="C95" t="str">
            <v>TON</v>
          </cell>
          <cell r="D95">
            <v>77766.66</v>
          </cell>
          <cell r="E95">
            <v>107299.83</v>
          </cell>
        </row>
        <row r="96">
          <cell r="A96" t="str">
            <v>404b</v>
          </cell>
          <cell r="B96" t="str">
            <v>REINFORCEMENT AS PER AASHTO M. 31 GRADE 60</v>
          </cell>
          <cell r="C96" t="str">
            <v>TON</v>
          </cell>
          <cell r="D96">
            <v>86954.16</v>
          </cell>
          <cell r="E96">
            <v>109778.86</v>
          </cell>
        </row>
        <row r="97">
          <cell r="A97" t="str">
            <v>404h</v>
          </cell>
          <cell r="B97" t="str">
            <v>REINFORCEMENT (STRUCTURAL SHAPES) AS PER ASTM-A-36</v>
          </cell>
          <cell r="C97" t="str">
            <v>TON</v>
          </cell>
          <cell r="D97">
            <v>77956.27</v>
          </cell>
          <cell r="E97">
            <v>105058.29</v>
          </cell>
        </row>
        <row r="98">
          <cell r="A98" t="str">
            <v>405a</v>
          </cell>
          <cell r="B98" t="str">
            <v>PRE-STRESSING WIRE STRAND 3/8" - 1/2" DIA COMPLETE IN ALL RESPECT</v>
          </cell>
          <cell r="C98" t="str">
            <v>TON</v>
          </cell>
          <cell r="D98">
            <v>190040.09</v>
          </cell>
          <cell r="E98">
            <v>233401.99</v>
          </cell>
        </row>
        <row r="99">
          <cell r="A99" t="str">
            <v>405b</v>
          </cell>
          <cell r="B99" t="str">
            <v>LAUNCHING OF GIRDER</v>
          </cell>
          <cell r="C99" t="str">
            <v>TON</v>
          </cell>
          <cell r="D99">
            <v>739.94</v>
          </cell>
          <cell r="E99">
            <v>949.5</v>
          </cell>
        </row>
        <row r="100">
          <cell r="A100" t="str">
            <v>406a</v>
          </cell>
          <cell r="B100" t="str">
            <v>PREMOULDED JOINT FILLER 12 mm THICK WITH BITUMASTIC JOINT SEAL</v>
          </cell>
          <cell r="C100" t="str">
            <v>SM</v>
          </cell>
          <cell r="D100">
            <v>517.24</v>
          </cell>
          <cell r="E100">
            <v>661</v>
          </cell>
        </row>
        <row r="101">
          <cell r="A101" t="str">
            <v>406b</v>
          </cell>
          <cell r="B101" t="str">
            <v>NEOPRENE RUBBER JOINT FILLER 12 mm THICK WITH BITUMASTIC JOINT SEAL</v>
          </cell>
          <cell r="C101" t="str">
            <v>SM</v>
          </cell>
          <cell r="D101">
            <v>509.13</v>
          </cell>
          <cell r="E101">
            <v>661.23</v>
          </cell>
        </row>
        <row r="102">
          <cell r="A102" t="str">
            <v>406c</v>
          </cell>
          <cell r="B102" t="str">
            <v>STEEL EXPANSION JOINTS</v>
          </cell>
          <cell r="C102" t="str">
            <v>KG</v>
          </cell>
          <cell r="D102">
            <v>156.86000000000001</v>
          </cell>
          <cell r="E102">
            <v>223.1</v>
          </cell>
        </row>
        <row r="103">
          <cell r="A103" t="str">
            <v>406d</v>
          </cell>
          <cell r="B103" t="str">
            <v>WATER STOPS 6" SIZE</v>
          </cell>
          <cell r="C103" t="str">
            <v>M</v>
          </cell>
          <cell r="D103">
            <v>699.79</v>
          </cell>
          <cell r="E103">
            <v>807.69</v>
          </cell>
        </row>
        <row r="104">
          <cell r="A104" t="str">
            <v>406e</v>
          </cell>
          <cell r="B104" t="str">
            <v>ELASTOMERIC BEARING PADS (ACCORDING TO SIZE AND THICKNESS)</v>
          </cell>
          <cell r="C104" t="str">
            <v>ccm</v>
          </cell>
          <cell r="D104">
            <v>2.67</v>
          </cell>
          <cell r="E104">
            <v>6.3</v>
          </cell>
        </row>
        <row r="105">
          <cell r="A105" t="str">
            <v>406f</v>
          </cell>
          <cell r="B105" t="str">
            <v>ASPHALT FELT (3 PLY)</v>
          </cell>
          <cell r="C105" t="str">
            <v>SM</v>
          </cell>
          <cell r="D105">
            <v>3663.59</v>
          </cell>
          <cell r="E105">
            <v>6490.83</v>
          </cell>
        </row>
        <row r="106">
          <cell r="A106" t="str">
            <v>406g</v>
          </cell>
          <cell r="B106" t="str">
            <v xml:space="preserve">STEEL OR METAL BEARING DEVICES </v>
          </cell>
          <cell r="C106" t="str">
            <v>KG</v>
          </cell>
          <cell r="D106">
            <v>256.94</v>
          </cell>
          <cell r="E106">
            <v>404.33</v>
          </cell>
        </row>
        <row r="107">
          <cell r="A107" t="str">
            <v>407d1</v>
          </cell>
          <cell r="B107" t="str">
            <v>CAST IN PLACE CONCRETE PILES UP TO 0.76 M DIA (BORING ONLY) IN NORMAL SOIL</v>
          </cell>
          <cell r="C107" t="str">
            <v>M</v>
          </cell>
          <cell r="D107">
            <v>3355.32</v>
          </cell>
          <cell r="E107">
            <v>5068.3500000000004</v>
          </cell>
        </row>
        <row r="108">
          <cell r="A108" t="str">
            <v>407d2</v>
          </cell>
          <cell r="B108" t="str">
            <v xml:space="preserve">CAST IN PLACE CONCRETE PILES UP TO 0.76 M DIA (BORING ONLY) IN GRAVEL STRATA </v>
          </cell>
          <cell r="C108" t="str">
            <v>M</v>
          </cell>
          <cell r="D108">
            <v>5032.9799999999996</v>
          </cell>
          <cell r="E108">
            <v>7602.54</v>
          </cell>
        </row>
        <row r="109">
          <cell r="A109" t="str">
            <v>407d3</v>
          </cell>
          <cell r="B109" t="str">
            <v>CAST IN PLACE CONCRETE PILES 0.80 - 1.4 M DIA (BORING ONLY) IN NORMAL SOIL</v>
          </cell>
          <cell r="C109" t="str">
            <v>M</v>
          </cell>
          <cell r="D109">
            <v>4707.57</v>
          </cell>
          <cell r="E109">
            <v>7006.53</v>
          </cell>
        </row>
        <row r="110">
          <cell r="A110" t="str">
            <v>407d4</v>
          </cell>
          <cell r="B110" t="str">
            <v xml:space="preserve">CAST IN PLACE CONCRETE PILES 0.80 - 1.4 M DIA (BORING ONLY) IN GRAVEL STRATA </v>
          </cell>
          <cell r="C110" t="str">
            <v>M</v>
          </cell>
          <cell r="D110">
            <v>7388.42</v>
          </cell>
          <cell r="E110">
            <v>10844.19</v>
          </cell>
        </row>
        <row r="111">
          <cell r="A111" t="str">
            <v>407d5</v>
          </cell>
          <cell r="B111" t="str">
            <v>CAST IN PLACE CONCRETE PILES 1.5 -2.0 M DIA (BORING ONLY) IN NORMAL SOIL</v>
          </cell>
          <cell r="C111" t="str">
            <v>M</v>
          </cell>
          <cell r="D111">
            <v>8394.06</v>
          </cell>
          <cell r="E111">
            <v>12065.99</v>
          </cell>
        </row>
        <row r="112">
          <cell r="A112" t="str">
            <v>407d6</v>
          </cell>
          <cell r="B112" t="str">
            <v>CAST IN PLACE CONCRETE PILES 1.5 -2.0 M DIA (BORING ONLY) IN GRAVEL SOIL</v>
          </cell>
          <cell r="C112" t="str">
            <v>M</v>
          </cell>
          <cell r="D112">
            <v>11709.16</v>
          </cell>
          <cell r="E112">
            <v>16932.38</v>
          </cell>
        </row>
        <row r="113">
          <cell r="A113" t="str">
            <v>407h</v>
          </cell>
          <cell r="B113" t="str">
            <v>PILE LOAD TEST UP TO 120 TON</v>
          </cell>
          <cell r="C113" t="str">
            <v>EACH</v>
          </cell>
          <cell r="D113">
            <v>209731.71</v>
          </cell>
          <cell r="E113">
            <v>329797.58</v>
          </cell>
        </row>
        <row r="114">
          <cell r="A114" t="str">
            <v>407i</v>
          </cell>
          <cell r="B114" t="str">
            <v>PILE LOAD TEST UP TO 240 TON</v>
          </cell>
          <cell r="C114" t="str">
            <v>EACH</v>
          </cell>
          <cell r="D114">
            <v>357711.88</v>
          </cell>
          <cell r="E114">
            <v>573458.98</v>
          </cell>
        </row>
        <row r="115">
          <cell r="A115" t="str">
            <v>407j</v>
          </cell>
          <cell r="B115" t="str">
            <v>PILE LOAD TEST UP TO 360 TON</v>
          </cell>
          <cell r="C115" t="str">
            <v>EACH</v>
          </cell>
          <cell r="D115">
            <v>511215.91</v>
          </cell>
          <cell r="E115">
            <v>824800.18</v>
          </cell>
        </row>
        <row r="116">
          <cell r="A116" t="str">
            <v>407k</v>
          </cell>
          <cell r="B116" t="str">
            <v>CONFIRMATORY BORING (NX SIZE)</v>
          </cell>
          <cell r="C116" t="str">
            <v>M</v>
          </cell>
          <cell r="D116">
            <v>2205.46</v>
          </cell>
          <cell r="E116">
            <v>3283.28</v>
          </cell>
        </row>
        <row r="117">
          <cell r="A117">
            <v>410</v>
          </cell>
          <cell r="B117" t="str">
            <v>BRICK WORK</v>
          </cell>
          <cell r="C117" t="str">
            <v>CM</v>
          </cell>
          <cell r="D117">
            <v>4212.83</v>
          </cell>
          <cell r="E117">
            <v>7312.68</v>
          </cell>
        </row>
        <row r="118">
          <cell r="A118" t="str">
            <v>411a</v>
          </cell>
          <cell r="B118" t="str">
            <v>STONE MASONRY RANDOM DRY</v>
          </cell>
          <cell r="C118" t="str">
            <v>CM</v>
          </cell>
          <cell r="D118">
            <v>982.15</v>
          </cell>
          <cell r="E118">
            <v>1602.5</v>
          </cell>
        </row>
        <row r="119">
          <cell r="A119" t="str">
            <v>411b</v>
          </cell>
          <cell r="B119" t="str">
            <v>STONE MASONRY RANDOM WITH MORTAR</v>
          </cell>
          <cell r="C119" t="str">
            <v>CM</v>
          </cell>
          <cell r="D119">
            <v>2362.66</v>
          </cell>
          <cell r="E119">
            <v>3564.51</v>
          </cell>
        </row>
        <row r="120">
          <cell r="A120" t="str">
            <v>411c</v>
          </cell>
          <cell r="B120" t="str">
            <v>STONE MASONRY DRESSED UNCOURSED DRY</v>
          </cell>
          <cell r="C120" t="str">
            <v>CM</v>
          </cell>
          <cell r="D120">
            <v>1147.79</v>
          </cell>
          <cell r="E120">
            <v>2009.23</v>
          </cell>
        </row>
        <row r="121">
          <cell r="A121" t="str">
            <v>411d</v>
          </cell>
          <cell r="B121" t="str">
            <v>STONE MASONRY DRESSED UNCOURSED WITH MORTAR</v>
          </cell>
          <cell r="C121" t="str">
            <v>CM</v>
          </cell>
          <cell r="D121">
            <v>2595.4699999999998</v>
          </cell>
          <cell r="E121">
            <v>3994.95</v>
          </cell>
        </row>
        <row r="122">
          <cell r="A122" t="str">
            <v>411g</v>
          </cell>
          <cell r="B122" t="str">
            <v>ROLL POINTING</v>
          </cell>
          <cell r="C122" t="str">
            <v>SM</v>
          </cell>
          <cell r="D122">
            <v>156.72</v>
          </cell>
          <cell r="E122">
            <v>227.9</v>
          </cell>
        </row>
        <row r="123">
          <cell r="A123" t="str">
            <v>412a</v>
          </cell>
          <cell r="B123" t="str">
            <v>STONE MASONRY DRESSED COURSED WITH MORTAR</v>
          </cell>
          <cell r="C123" t="str">
            <v>CM</v>
          </cell>
          <cell r="D123">
            <v>2778.39</v>
          </cell>
          <cell r="E123">
            <v>4354.75</v>
          </cell>
        </row>
        <row r="124">
          <cell r="A124" t="str">
            <v>501a</v>
          </cell>
          <cell r="B124" t="str">
            <v>R.C.C PIPE CULVERT AASHTO M 170 CLASS II DIA 310 mm</v>
          </cell>
          <cell r="C124" t="str">
            <v>M</v>
          </cell>
          <cell r="D124">
            <v>1608.73</v>
          </cell>
          <cell r="E124">
            <v>2374.9899999999998</v>
          </cell>
        </row>
        <row r="125">
          <cell r="A125" t="str">
            <v>501b</v>
          </cell>
          <cell r="B125" t="str">
            <v xml:space="preserve">R.C.C PIPE CULVERT AASHTO M 170 CLASS II DIA 380 mm </v>
          </cell>
          <cell r="C125" t="str">
            <v>M</v>
          </cell>
          <cell r="D125">
            <v>2013.51</v>
          </cell>
          <cell r="E125">
            <v>2703.4</v>
          </cell>
        </row>
        <row r="126">
          <cell r="A126" t="str">
            <v>501c</v>
          </cell>
          <cell r="B126" t="str">
            <v>R.C.C PIPE CULVERT AASHTO M 170 CLASS II DIA 460 mm</v>
          </cell>
          <cell r="C126" t="str">
            <v>M</v>
          </cell>
          <cell r="D126">
            <v>2679.58</v>
          </cell>
          <cell r="E126">
            <v>3883.03</v>
          </cell>
        </row>
        <row r="127">
          <cell r="A127" t="str">
            <v>501d</v>
          </cell>
          <cell r="B127" t="str">
            <v>R.C.C PIPE CULVERT AASHTO M 170 CLASS II DIA 610 mm</v>
          </cell>
          <cell r="C127" t="str">
            <v>M</v>
          </cell>
          <cell r="D127">
            <v>3639.48</v>
          </cell>
          <cell r="E127">
            <v>4573.74</v>
          </cell>
        </row>
        <row r="128">
          <cell r="A128" t="str">
            <v>501e</v>
          </cell>
          <cell r="B128" t="str">
            <v>R.C.C PIPE CULVERT AASHTO M 170 CLASS II DIA 760 mm</v>
          </cell>
          <cell r="C128" t="str">
            <v>M</v>
          </cell>
          <cell r="D128">
            <v>4398.6000000000004</v>
          </cell>
          <cell r="E128">
            <v>5564</v>
          </cell>
        </row>
        <row r="129">
          <cell r="A129" t="str">
            <v>501f</v>
          </cell>
          <cell r="B129" t="str">
            <v>R.C.C PIPE CULVERT AASHTO M 170 CLASS II DIA 910 mm</v>
          </cell>
          <cell r="C129" t="str">
            <v>M</v>
          </cell>
          <cell r="D129">
            <v>6559.87</v>
          </cell>
          <cell r="E129">
            <v>6886.05</v>
          </cell>
        </row>
        <row r="130">
          <cell r="A130" t="str">
            <v>501g</v>
          </cell>
          <cell r="B130" t="str">
            <v>R.C.C PIPE CULVERT AASHTO M 170 CLASS II DIA 1070 mm</v>
          </cell>
          <cell r="C130" t="str">
            <v>M</v>
          </cell>
          <cell r="D130">
            <v>8191.1</v>
          </cell>
          <cell r="E130">
            <v>9316.91</v>
          </cell>
        </row>
        <row r="131">
          <cell r="A131" t="str">
            <v>501h</v>
          </cell>
          <cell r="B131" t="str">
            <v>R.C.C PIPE CULVERT AASHTO M 170 CLASS II DIA 1220 mm</v>
          </cell>
          <cell r="C131" t="str">
            <v>M</v>
          </cell>
          <cell r="D131">
            <v>10277.16</v>
          </cell>
          <cell r="E131">
            <v>10965.25</v>
          </cell>
        </row>
        <row r="132">
          <cell r="A132" t="str">
            <v>501i</v>
          </cell>
          <cell r="B132" t="str">
            <v>R.C.C PIPE CULVERT AASHTO M 170 CLASS II DIA 1520 mm</v>
          </cell>
          <cell r="C132" t="str">
            <v>M</v>
          </cell>
          <cell r="D132">
            <v>14822.08</v>
          </cell>
          <cell r="E132">
            <v>15584.96</v>
          </cell>
        </row>
        <row r="133">
          <cell r="A133" t="str">
            <v>501j</v>
          </cell>
          <cell r="B133" t="str">
            <v>R.C.C PIPE CULVERT AASHTO M 170 CLASS IV DIA 310 mm</v>
          </cell>
          <cell r="C133" t="str">
            <v>M</v>
          </cell>
          <cell r="D133">
            <v>1718.84</v>
          </cell>
          <cell r="E133">
            <v>2623.74</v>
          </cell>
        </row>
        <row r="134">
          <cell r="A134" t="str">
            <v>501k</v>
          </cell>
          <cell r="B134" t="str">
            <v>R.C.C PIPE CULVERT AASHTO M 170 CLASS IV DIA 380 mm</v>
          </cell>
          <cell r="C134" t="str">
            <v>M</v>
          </cell>
          <cell r="D134">
            <v>1947.27</v>
          </cell>
          <cell r="E134">
            <v>3028.54</v>
          </cell>
        </row>
        <row r="135">
          <cell r="A135" t="str">
            <v>501l</v>
          </cell>
          <cell r="B135" t="str">
            <v>R.C.C PIPE CULVERT AASHTO M 170 CLASS IV DIA 460 mm</v>
          </cell>
          <cell r="C135" t="str">
            <v>M</v>
          </cell>
          <cell r="D135">
            <v>2611.5100000000002</v>
          </cell>
          <cell r="E135">
            <v>3869.18</v>
          </cell>
        </row>
        <row r="136">
          <cell r="A136" t="str">
            <v>501m</v>
          </cell>
          <cell r="B136" t="str">
            <v>R.C.C PIPE CULVERT AASHTO M 170 CLASS IV DIA 610 mm</v>
          </cell>
          <cell r="C136" t="str">
            <v>M</v>
          </cell>
          <cell r="D136">
            <v>3683.63</v>
          </cell>
          <cell r="E136">
            <v>4815.53</v>
          </cell>
        </row>
        <row r="137">
          <cell r="A137" t="str">
            <v>501n</v>
          </cell>
          <cell r="B137" t="str">
            <v>R.C.C PIPE CULVERT AASHTO M 170 CLASS IV DIA 760 mm</v>
          </cell>
          <cell r="C137" t="str">
            <v>M</v>
          </cell>
          <cell r="D137">
            <v>5430.35</v>
          </cell>
          <cell r="E137">
            <v>6033.85</v>
          </cell>
        </row>
        <row r="138">
          <cell r="A138" t="str">
            <v>501o</v>
          </cell>
          <cell r="B138" t="str">
            <v>R.C.C PIPE CULVERT AASHTO M 170 CLASS IV DIA 910 mm</v>
          </cell>
          <cell r="C138" t="str">
            <v>M</v>
          </cell>
          <cell r="D138">
            <v>7592.37</v>
          </cell>
          <cell r="E138">
            <v>8612.69</v>
          </cell>
        </row>
        <row r="139">
          <cell r="A139" t="str">
            <v>501p</v>
          </cell>
          <cell r="B139" t="str">
            <v>R.C.C PIPE CULVERT AASHTO M 170 CLASS IV DIA 1070 mm</v>
          </cell>
          <cell r="C139" t="str">
            <v>M</v>
          </cell>
          <cell r="D139">
            <v>10093.82</v>
          </cell>
          <cell r="E139">
            <v>10482.200000000001</v>
          </cell>
        </row>
        <row r="140">
          <cell r="A140" t="str">
            <v>501q</v>
          </cell>
          <cell r="B140" t="str">
            <v>R.C.C PIPE CULVERT AASHTO M 170 CLASS IV DIA 1220 mm</v>
          </cell>
          <cell r="C140" t="str">
            <v>M</v>
          </cell>
          <cell r="D140">
            <v>13334.92</v>
          </cell>
          <cell r="E140">
            <v>14577.69</v>
          </cell>
        </row>
        <row r="141">
          <cell r="A141" t="str">
            <v>501r</v>
          </cell>
          <cell r="B141" t="str">
            <v>R.C.C PIPE CULVERT AASHTO M 170 CLASS IV DIA 1520 mm</v>
          </cell>
          <cell r="C141" t="str">
            <v>M</v>
          </cell>
          <cell r="D141">
            <v>18091.759999999998</v>
          </cell>
          <cell r="E141">
            <v>20026.25</v>
          </cell>
        </row>
        <row r="142">
          <cell r="A142" t="str">
            <v>502a</v>
          </cell>
          <cell r="B142" t="str">
            <v>GRANULAR MATERIAL IN BED TO CONCRETE PIPE CULVERT</v>
          </cell>
          <cell r="C142" t="str">
            <v>CM</v>
          </cell>
          <cell r="D142">
            <v>757.93</v>
          </cell>
          <cell r="E142">
            <v>1574.51</v>
          </cell>
        </row>
        <row r="143">
          <cell r="A143" t="str">
            <v>502b</v>
          </cell>
          <cell r="B143" t="str">
            <v xml:space="preserve">CONCRETE CLASS "B" IN BEDDING AND ENCASEMENT OF CONCRETE PIPE CULVERT </v>
          </cell>
          <cell r="C143" t="str">
            <v>CM</v>
          </cell>
          <cell r="D143">
            <v>6061.94</v>
          </cell>
          <cell r="E143">
            <v>8669.34</v>
          </cell>
        </row>
        <row r="144">
          <cell r="A144" t="str">
            <v>507a</v>
          </cell>
          <cell r="B144" t="str">
            <v>STEEL WIRE MESH FOR GABIONS</v>
          </cell>
          <cell r="C144" t="str">
            <v>KG</v>
          </cell>
          <cell r="D144">
            <v>136.74</v>
          </cell>
          <cell r="E144">
            <v>183.18</v>
          </cell>
        </row>
        <row r="145">
          <cell r="A145" t="str">
            <v>507b</v>
          </cell>
          <cell r="B145" t="str">
            <v>ROCK FILL IN GABIONS</v>
          </cell>
          <cell r="C145" t="str">
            <v>CM</v>
          </cell>
          <cell r="D145">
            <v>513.54999999999995</v>
          </cell>
          <cell r="E145">
            <v>609.45000000000005</v>
          </cell>
        </row>
        <row r="146">
          <cell r="A146" t="str">
            <v>508a</v>
          </cell>
          <cell r="B146" t="str">
            <v>BRICK PAVING (SINGLE COURSE)</v>
          </cell>
          <cell r="C146" t="str">
            <v>SM</v>
          </cell>
          <cell r="D146">
            <v>443.7</v>
          </cell>
          <cell r="E146">
            <v>858.64</v>
          </cell>
        </row>
        <row r="147">
          <cell r="A147" t="str">
            <v>508b</v>
          </cell>
          <cell r="B147" t="str">
            <v>BRICK PAVING (DOUBLE COURSE)</v>
          </cell>
          <cell r="C147" t="str">
            <v>SM</v>
          </cell>
          <cell r="D147">
            <v>813.82</v>
          </cell>
          <cell r="E147">
            <v>1582.7</v>
          </cell>
        </row>
        <row r="148">
          <cell r="A148" t="str">
            <v>509a</v>
          </cell>
          <cell r="B148" t="str">
            <v>RIP RAP CLASS "A"</v>
          </cell>
          <cell r="C148" t="str">
            <v>CM</v>
          </cell>
          <cell r="D148">
            <v>959.61</v>
          </cell>
          <cell r="E148">
            <v>1666.76</v>
          </cell>
        </row>
        <row r="149">
          <cell r="A149" t="str">
            <v>509b</v>
          </cell>
          <cell r="B149" t="str">
            <v>RIP RAP CLASS "B"</v>
          </cell>
          <cell r="C149" t="str">
            <v>CM</v>
          </cell>
          <cell r="D149">
            <v>933.54</v>
          </cell>
          <cell r="E149">
            <v>1620.54</v>
          </cell>
        </row>
        <row r="150">
          <cell r="A150" t="str">
            <v>509c</v>
          </cell>
          <cell r="B150" t="str">
            <v>RIP RAP CLASS "C"</v>
          </cell>
          <cell r="C150" t="str">
            <v>CM</v>
          </cell>
          <cell r="D150">
            <v>940.55</v>
          </cell>
          <cell r="E150">
            <v>1623.54</v>
          </cell>
        </row>
        <row r="151">
          <cell r="A151" t="str">
            <v>509d</v>
          </cell>
          <cell r="B151" t="str">
            <v>GROUTED RIP RAP CLASS "A"</v>
          </cell>
          <cell r="C151" t="str">
            <v>CM</v>
          </cell>
          <cell r="D151">
            <v>2951.99</v>
          </cell>
          <cell r="E151">
            <v>4364.2299999999996</v>
          </cell>
        </row>
        <row r="152">
          <cell r="A152" t="str">
            <v>509e</v>
          </cell>
          <cell r="B152" t="str">
            <v>GROUTED RIP RAP CLASS "B"</v>
          </cell>
          <cell r="C152" t="str">
            <v>CM</v>
          </cell>
          <cell r="D152">
            <v>2717.72</v>
          </cell>
          <cell r="E152">
            <v>4030.09</v>
          </cell>
        </row>
        <row r="153">
          <cell r="A153" t="str">
            <v>509f</v>
          </cell>
          <cell r="B153" t="str">
            <v>GROUTED RIP RAP CLASS "C"</v>
          </cell>
          <cell r="C153" t="str">
            <v>CM</v>
          </cell>
          <cell r="D153">
            <v>2746.56</v>
          </cell>
          <cell r="E153">
            <v>4051.66</v>
          </cell>
        </row>
        <row r="154">
          <cell r="A154" t="str">
            <v>509g</v>
          </cell>
          <cell r="B154" t="str">
            <v>REINFORCED CONCRETE SLOPE PROTECTION (WITHOUT REINFORCEMENT)</v>
          </cell>
          <cell r="C154" t="str">
            <v>CM</v>
          </cell>
          <cell r="D154">
            <v>6457.33</v>
          </cell>
          <cell r="E154">
            <v>8854.9</v>
          </cell>
        </row>
        <row r="155">
          <cell r="A155" t="str">
            <v>509h</v>
          </cell>
          <cell r="B155" t="str">
            <v>FILTER LAYER OF GRANULAR MATERIAL</v>
          </cell>
          <cell r="C155" t="str">
            <v>CM</v>
          </cell>
          <cell r="D155">
            <v>834.32</v>
          </cell>
          <cell r="E155">
            <v>1805.7</v>
          </cell>
        </row>
        <row r="156">
          <cell r="A156">
            <v>510</v>
          </cell>
          <cell r="B156" t="str">
            <v>DISMANTLING OF STRUCTURE AND OBSTRUCTIONS</v>
          </cell>
          <cell r="C156" t="str">
            <v>CM</v>
          </cell>
          <cell r="D156">
            <v>604.96</v>
          </cell>
          <cell r="E156">
            <v>969.58</v>
          </cell>
        </row>
        <row r="157">
          <cell r="A157" t="str">
            <v>511a1</v>
          </cell>
          <cell r="B157" t="str">
            <v>DRY STONE PITCHING (15-20 cm Thick)</v>
          </cell>
          <cell r="C157" t="str">
            <v>SM</v>
          </cell>
          <cell r="D157">
            <v>328.69</v>
          </cell>
          <cell r="E157">
            <v>559.39</v>
          </cell>
        </row>
        <row r="158">
          <cell r="A158" t="str">
            <v>511a2</v>
          </cell>
          <cell r="B158" t="str">
            <v>DRY STONE PITCHING (21-25 cm Thick)</v>
          </cell>
          <cell r="C158" t="str">
            <v>SM</v>
          </cell>
          <cell r="D158">
            <v>420.73</v>
          </cell>
          <cell r="E158">
            <v>716.03</v>
          </cell>
        </row>
        <row r="159">
          <cell r="A159" t="str">
            <v>511b1</v>
          </cell>
          <cell r="B159" t="str">
            <v>GROUTED STONE PITCHING (15-20 cm Thick)</v>
          </cell>
          <cell r="C159" t="str">
            <v>SM</v>
          </cell>
          <cell r="D159">
            <v>957.19</v>
          </cell>
          <cell r="E159">
            <v>1569.71</v>
          </cell>
        </row>
        <row r="160">
          <cell r="A160" t="str">
            <v>511b2</v>
          </cell>
          <cell r="B160" t="str">
            <v>GROUTED STONE PITCHING (21-25 cm Thick)</v>
          </cell>
          <cell r="C160" t="str">
            <v>SM</v>
          </cell>
          <cell r="D160">
            <v>1196.49</v>
          </cell>
          <cell r="E160">
            <v>1962.14</v>
          </cell>
        </row>
        <row r="161">
          <cell r="A161" t="str">
            <v>601ai</v>
          </cell>
          <cell r="B161" t="str">
            <v>CONCRETE KERB IN PLACE NEW JERSY BARRIER FOR MEDIAN (DOUBLE FACE)</v>
          </cell>
          <cell r="C161" t="str">
            <v>M</v>
          </cell>
          <cell r="D161">
            <v>3758.65</v>
          </cell>
          <cell r="E161">
            <v>4886.2449999999999</v>
          </cell>
        </row>
        <row r="162">
          <cell r="A162" t="str">
            <v>601di</v>
          </cell>
          <cell r="B162" t="str">
            <v>PRECAST REINFORCED CONCRETE KERB NEW JERSY BARRIER FOR MEDIAN (DOUBLE FACE)</v>
          </cell>
          <cell r="C162" t="str">
            <v>M</v>
          </cell>
          <cell r="D162">
            <v>6979.68</v>
          </cell>
          <cell r="E162">
            <v>9073.58</v>
          </cell>
        </row>
        <row r="163">
          <cell r="A163" t="str">
            <v>601dii</v>
          </cell>
          <cell r="B163" t="str">
            <v>PRECAST KERB IN CONCRETE CLASS A-1 OF SIZE 450 X 150 MM INCLUDING CONCRETE BEDDING &amp; HAUNCHING</v>
          </cell>
          <cell r="C163" t="str">
            <v>M</v>
          </cell>
          <cell r="D163">
            <v>803.51</v>
          </cell>
          <cell r="E163">
            <v>1044.5630000000001</v>
          </cell>
        </row>
        <row r="164">
          <cell r="A164">
            <v>603</v>
          </cell>
          <cell r="B164" t="str">
            <v>BRICK EDGING</v>
          </cell>
          <cell r="C164" t="str">
            <v>M</v>
          </cell>
          <cell r="D164">
            <v>52.54</v>
          </cell>
          <cell r="E164">
            <v>104.71</v>
          </cell>
        </row>
        <row r="165">
          <cell r="A165" t="str">
            <v>604a</v>
          </cell>
          <cell r="B165" t="str">
            <v>METAL GUARD RAIL</v>
          </cell>
          <cell r="C165" t="str">
            <v>M</v>
          </cell>
          <cell r="D165">
            <v>2084.87</v>
          </cell>
          <cell r="E165">
            <v>2710.33</v>
          </cell>
        </row>
        <row r="166">
          <cell r="A166" t="str">
            <v>604b</v>
          </cell>
          <cell r="B166" t="str">
            <v>METAL GUARD RAIL END PIECES</v>
          </cell>
          <cell r="C166" t="str">
            <v>EACH</v>
          </cell>
          <cell r="D166">
            <v>1524.09</v>
          </cell>
          <cell r="E166">
            <v>1981.32</v>
          </cell>
        </row>
        <row r="167">
          <cell r="A167" t="str">
            <v>604d</v>
          </cell>
          <cell r="B167" t="str">
            <v>STEEL POST OF METAL GUARD RAIL</v>
          </cell>
          <cell r="C167" t="str">
            <v>EACH</v>
          </cell>
          <cell r="D167">
            <v>6046.3</v>
          </cell>
          <cell r="E167">
            <v>7860.19</v>
          </cell>
        </row>
        <row r="168">
          <cell r="A168" t="str">
            <v>605a</v>
          </cell>
          <cell r="B168" t="str">
            <v>CONCRETE BEAM GUARD RAIL</v>
          </cell>
          <cell r="C168" t="str">
            <v>M</v>
          </cell>
          <cell r="D168">
            <v>856</v>
          </cell>
          <cell r="E168">
            <v>1107.58</v>
          </cell>
        </row>
        <row r="169">
          <cell r="A169" t="str">
            <v>605c</v>
          </cell>
          <cell r="B169" t="str">
            <v>CONCRETE POST FOR GUARD RAIL</v>
          </cell>
          <cell r="C169" t="str">
            <v>M</v>
          </cell>
          <cell r="D169">
            <v>869.75</v>
          </cell>
          <cell r="E169">
            <v>1167.8</v>
          </cell>
        </row>
        <row r="170">
          <cell r="A170" t="str">
            <v>607a</v>
          </cell>
          <cell r="B170" t="str">
            <v>TRAFFIC ROAD SIGN CATEGORY 1</v>
          </cell>
          <cell r="C170" t="str">
            <v>EACH</v>
          </cell>
          <cell r="D170">
            <v>9175.6</v>
          </cell>
          <cell r="E170">
            <v>12685.24</v>
          </cell>
        </row>
        <row r="171">
          <cell r="A171" t="str">
            <v>607b</v>
          </cell>
          <cell r="B171" t="str">
            <v>TRAFFIC ROAD SIGN CATEGORY 2</v>
          </cell>
          <cell r="C171" t="str">
            <v>EACH</v>
          </cell>
          <cell r="D171">
            <v>12131.77</v>
          </cell>
          <cell r="E171">
            <v>15455.38</v>
          </cell>
        </row>
        <row r="172">
          <cell r="A172" t="str">
            <v>607c</v>
          </cell>
          <cell r="B172" t="str">
            <v>TRAFFIC ROAD SIGN CATEGORY 3 (a)</v>
          </cell>
          <cell r="C172" t="str">
            <v>EACH</v>
          </cell>
          <cell r="D172">
            <v>15804.82</v>
          </cell>
          <cell r="E172">
            <v>22552.59</v>
          </cell>
        </row>
        <row r="173">
          <cell r="A173" t="str">
            <v>607d</v>
          </cell>
          <cell r="B173" t="str">
            <v>TRAFFIC ROAD SIGN CATEGORY 3 (b)</v>
          </cell>
          <cell r="C173" t="str">
            <v>EACH</v>
          </cell>
          <cell r="D173">
            <v>27805.57</v>
          </cell>
          <cell r="E173">
            <v>37610.65</v>
          </cell>
        </row>
        <row r="174">
          <cell r="A174" t="str">
            <v>607e</v>
          </cell>
          <cell r="B174" t="str">
            <v>TRAFFIC ROAD SIGN CATEGORY 3 (c)</v>
          </cell>
          <cell r="C174" t="str">
            <v>SM</v>
          </cell>
          <cell r="D174">
            <v>11853.08</v>
          </cell>
          <cell r="E174">
            <v>15115.88</v>
          </cell>
        </row>
        <row r="175">
          <cell r="A175" t="str">
            <v>607f</v>
          </cell>
          <cell r="B175" t="str">
            <v>ADDITIONAL PANEL SIZE 60 X 30 cm</v>
          </cell>
          <cell r="C175" t="str">
            <v>EACH</v>
          </cell>
          <cell r="D175">
            <v>1979.34</v>
          </cell>
          <cell r="E175">
            <v>2420.6799999999998</v>
          </cell>
        </row>
        <row r="176">
          <cell r="A176" t="str">
            <v>607g</v>
          </cell>
          <cell r="B176" t="str">
            <v>ADDITIONAL PANEL SIZE 90 X 30 cm</v>
          </cell>
          <cell r="C176" t="str">
            <v>EACH</v>
          </cell>
          <cell r="D176">
            <v>2796.79</v>
          </cell>
          <cell r="E176">
            <v>3264.43</v>
          </cell>
        </row>
        <row r="177">
          <cell r="A177" t="str">
            <v>608b1</v>
          </cell>
          <cell r="B177" t="str">
            <v>PAVEMENT MARKING IN NON-REFLECTIVE CR PAINT FOR LINES OF 15 cm WIDTH</v>
          </cell>
          <cell r="C177" t="str">
            <v>M</v>
          </cell>
          <cell r="D177">
            <v>30.9</v>
          </cell>
          <cell r="E177">
            <v>41.83</v>
          </cell>
        </row>
        <row r="178">
          <cell r="A178" t="str">
            <v>608b2</v>
          </cell>
          <cell r="B178" t="str">
            <v>PAVEMENT MARKING IN NON-REFLECTIVE TP PAINT FOR LINES OF 15 cm WIDTH</v>
          </cell>
          <cell r="C178" t="str">
            <v>M</v>
          </cell>
          <cell r="D178">
            <v>56.05</v>
          </cell>
          <cell r="E178">
            <v>65.459999999999994</v>
          </cell>
        </row>
        <row r="179">
          <cell r="A179" t="str">
            <v>608c1</v>
          </cell>
          <cell r="B179" t="str">
            <v xml:space="preserve">PAVEMENT MARKING IN NON-REFLECTIVE CR PAINT FOR LINES OF 20 cm WIDTH </v>
          </cell>
          <cell r="C179" t="str">
            <v>M</v>
          </cell>
          <cell r="D179">
            <v>37.659999999999997</v>
          </cell>
          <cell r="E179">
            <v>50</v>
          </cell>
        </row>
        <row r="180">
          <cell r="A180" t="str">
            <v>608c2</v>
          </cell>
          <cell r="B180" t="str">
            <v xml:space="preserve">PAVEMENT MARKING IN NON-REFLECTIVE TP PAINT FOR LINES OF 20 cm WIDTH </v>
          </cell>
          <cell r="C180" t="str">
            <v>M</v>
          </cell>
          <cell r="D180">
            <v>72.709999999999994</v>
          </cell>
          <cell r="E180">
            <v>84.1</v>
          </cell>
        </row>
        <row r="181">
          <cell r="A181" t="str">
            <v>608d1</v>
          </cell>
          <cell r="B181" t="str">
            <v>PAVEMENT MARKING IN NON-REFLECTIVE CR PAINT FOR 4.0 M ARROWS</v>
          </cell>
          <cell r="C181" t="str">
            <v>EACH</v>
          </cell>
          <cell r="D181">
            <v>290.06</v>
          </cell>
          <cell r="E181">
            <v>398.55</v>
          </cell>
        </row>
        <row r="182">
          <cell r="A182" t="str">
            <v>608d2</v>
          </cell>
          <cell r="B182" t="str">
            <v>PAVEMENT MARKING IN NON-REFLECTIVE TP PAINT FOR 4.0 M ARROWS</v>
          </cell>
          <cell r="C182" t="str">
            <v>EACH</v>
          </cell>
          <cell r="D182">
            <v>729.39</v>
          </cell>
          <cell r="E182">
            <v>874.78</v>
          </cell>
        </row>
        <row r="183">
          <cell r="A183" t="str">
            <v>608h1</v>
          </cell>
          <cell r="B183" t="str">
            <v xml:space="preserve">PAVEMENT MARKING IN REFLECTIVE CR PAINT FOR LINES OF 15 cm WIDTH </v>
          </cell>
          <cell r="C183" t="str">
            <v>M</v>
          </cell>
          <cell r="D183">
            <v>43.04</v>
          </cell>
          <cell r="E183">
            <v>61.7</v>
          </cell>
        </row>
        <row r="184">
          <cell r="A184" t="str">
            <v>608h2</v>
          </cell>
          <cell r="B184" t="str">
            <v xml:space="preserve">PAVEMENT MARKING IN REFLECTIVE TP PAINT FOR LINES OF 15 cm WIDTH </v>
          </cell>
          <cell r="C184" t="str">
            <v>M</v>
          </cell>
          <cell r="D184">
            <v>100.59</v>
          </cell>
          <cell r="E184">
            <v>114.39</v>
          </cell>
        </row>
        <row r="185">
          <cell r="A185" t="str">
            <v>608i1</v>
          </cell>
          <cell r="B185" t="str">
            <v>PAVEMENT MARKING IN REFLECTIVE CR PAINT FOR LINES OF 20 cm WIDTH</v>
          </cell>
          <cell r="C185" t="str">
            <v>M</v>
          </cell>
          <cell r="D185">
            <v>50.37</v>
          </cell>
          <cell r="E185">
            <v>64.53</v>
          </cell>
        </row>
        <row r="186">
          <cell r="A186" t="str">
            <v>608i2</v>
          </cell>
          <cell r="B186" t="str">
            <v>PAVEMENT MARKING IN REFLECTIVE TP PAINT FOR LINES OF 20 cm WIDTH</v>
          </cell>
          <cell r="C186" t="str">
            <v>M</v>
          </cell>
          <cell r="D186">
            <v>128.72</v>
          </cell>
          <cell r="E186">
            <v>139.49</v>
          </cell>
        </row>
        <row r="187">
          <cell r="A187" t="str">
            <v>608j1</v>
          </cell>
          <cell r="B187" t="str">
            <v>PAVEMENT MARKING IN REFLECTIVE CR PAINT FOR 4.0 M ARROWS</v>
          </cell>
          <cell r="C187" t="str">
            <v>EACH</v>
          </cell>
          <cell r="D187">
            <v>364.27</v>
          </cell>
          <cell r="E187">
            <v>503.79</v>
          </cell>
        </row>
        <row r="188">
          <cell r="A188" t="str">
            <v>608j2</v>
          </cell>
          <cell r="B188" t="str">
            <v>PAVEMENT MARKING IN REFLECTIVE TP PAINT FOR 4.0 M ARROWS</v>
          </cell>
          <cell r="C188" t="str">
            <v>EACH</v>
          </cell>
          <cell r="D188">
            <v>1161.8800000000001</v>
          </cell>
          <cell r="E188">
            <v>1256.54</v>
          </cell>
        </row>
        <row r="189">
          <cell r="A189" t="str">
            <v>608n1</v>
          </cell>
          <cell r="B189" t="str">
            <v>PAVEMENT MARKING IN NON-REFLECTIVE CR PAINT FOR STOP</v>
          </cell>
          <cell r="C189" t="str">
            <v>EACH</v>
          </cell>
          <cell r="D189">
            <v>208.53</v>
          </cell>
          <cell r="E189">
            <v>294.45</v>
          </cell>
        </row>
        <row r="190">
          <cell r="A190" t="str">
            <v>608n2</v>
          </cell>
          <cell r="B190" t="str">
            <v>PAVEMENT MARKING IN NON-REFLECTIVE TP PAINT FOR STOP</v>
          </cell>
          <cell r="C190" t="str">
            <v>EACH</v>
          </cell>
          <cell r="D190">
            <v>503.3</v>
          </cell>
          <cell r="E190">
            <v>614.54999999999995</v>
          </cell>
        </row>
        <row r="191">
          <cell r="A191" t="str">
            <v>608n3</v>
          </cell>
          <cell r="B191" t="str">
            <v>PAVEMENT MARKING IN REFLECTIVE CR PAINT FOR STOP</v>
          </cell>
          <cell r="C191" t="str">
            <v>EACH</v>
          </cell>
          <cell r="D191">
            <v>259.25</v>
          </cell>
          <cell r="E191">
            <v>346.95</v>
          </cell>
        </row>
        <row r="192">
          <cell r="A192" t="str">
            <v>608n4</v>
          </cell>
          <cell r="B192" t="str">
            <v>PAVEMENT MARKING IN REFLECTIVE TP PAINT FOR STOP</v>
          </cell>
          <cell r="C192" t="str">
            <v>EACH</v>
          </cell>
          <cell r="D192">
            <v>793.8</v>
          </cell>
          <cell r="E192">
            <v>863.18</v>
          </cell>
        </row>
        <row r="193">
          <cell r="A193" t="str">
            <v>609c</v>
          </cell>
          <cell r="B193" t="str">
            <v>REFLECTORIZED PAVEMENT STUD (RAISED PROFILE TYPE - SINGLE)</v>
          </cell>
          <cell r="C193" t="str">
            <v>EACH</v>
          </cell>
          <cell r="D193">
            <v>356.29</v>
          </cell>
          <cell r="E193">
            <v>611.14</v>
          </cell>
        </row>
        <row r="194">
          <cell r="A194" t="str">
            <v>609d</v>
          </cell>
          <cell r="B194" t="str">
            <v>REFLECTORIZED PAVEMENT STUD (RAISED PROFILE TYPE - DOUBLE)</v>
          </cell>
          <cell r="C194" t="str">
            <v>EACH</v>
          </cell>
          <cell r="D194">
            <v>406.28</v>
          </cell>
          <cell r="E194">
            <v>686.14</v>
          </cell>
        </row>
        <row r="195">
          <cell r="A195" t="str">
            <v>610b</v>
          </cell>
          <cell r="B195" t="str">
            <v>RIGHT OF WAY MARKER</v>
          </cell>
          <cell r="C195" t="str">
            <v>EACH</v>
          </cell>
          <cell r="D195">
            <v>636.70000000000005</v>
          </cell>
          <cell r="E195">
            <v>898.63</v>
          </cell>
        </row>
        <row r="196">
          <cell r="A196" t="str">
            <v>610c</v>
          </cell>
          <cell r="B196" t="str">
            <v>KILOMETRE POST (0.610 X 0.114 X 1.5 M)</v>
          </cell>
          <cell r="C196" t="str">
            <v>EACH</v>
          </cell>
          <cell r="D196">
            <v>4415.3900000000003</v>
          </cell>
          <cell r="E196">
            <v>6412.04</v>
          </cell>
        </row>
        <row r="197">
          <cell r="A197" t="str">
            <v>610d</v>
          </cell>
          <cell r="B197" t="str">
            <v>TEN KILOMETRE POST</v>
          </cell>
          <cell r="C197" t="str">
            <v>EACH</v>
          </cell>
          <cell r="D197">
            <v>9260.26</v>
          </cell>
          <cell r="E197">
            <v>13425.36</v>
          </cell>
        </row>
        <row r="198">
          <cell r="A198" t="str">
            <v>611a</v>
          </cell>
          <cell r="B198" t="str">
            <v>CHAIN LINK WIRE FABRIC FENCING 1500 MM LENGTH WITH PRECAST PRESTRESSED R.C.C. POST</v>
          </cell>
          <cell r="C198" t="str">
            <v>LM</v>
          </cell>
          <cell r="D198">
            <v>1454.57</v>
          </cell>
          <cell r="E198">
            <v>1890.941</v>
          </cell>
        </row>
        <row r="200">
          <cell r="A200" t="str">
            <v>108ci</v>
          </cell>
          <cell r="B200" t="str">
            <v>Formation of Embankment from Selected Granular Material</v>
          </cell>
          <cell r="C200" t="str">
            <v>Cu.m</v>
          </cell>
          <cell r="E200">
            <v>1415.7</v>
          </cell>
        </row>
        <row r="201">
          <cell r="A201" t="str">
            <v>217a</v>
          </cell>
          <cell r="B201" t="str">
            <v>Concrete Pavers 60mm thick (envicrete or equivalent)</v>
          </cell>
          <cell r="C201" t="str">
            <v>Sq.m</v>
          </cell>
          <cell r="E201">
            <v>1093.75</v>
          </cell>
        </row>
        <row r="202">
          <cell r="A202" t="str">
            <v>608L</v>
          </cell>
          <cell r="B202" t="str">
            <v>Pavement Marking with Reflective TP paint for various sign</v>
          </cell>
          <cell r="C202" t="str">
            <v>Sq.m</v>
          </cell>
          <cell r="D202">
            <v>670.6</v>
          </cell>
          <cell r="E202">
            <v>762.6</v>
          </cell>
        </row>
        <row r="203">
          <cell r="A203" t="str">
            <v>SP-1</v>
          </cell>
          <cell r="B203" t="str">
            <v>Brickwork</v>
          </cell>
          <cell r="C203" t="str">
            <v>Sq.m</v>
          </cell>
          <cell r="D203">
            <v>4212.83</v>
          </cell>
          <cell r="E203">
            <v>7312.68</v>
          </cell>
        </row>
        <row r="204">
          <cell r="A204" t="str">
            <v>SP-2</v>
          </cell>
          <cell r="B204" t="str">
            <v>Supplying and Spreading of Horticulture Soil</v>
          </cell>
          <cell r="C204" t="str">
            <v>Cu.m</v>
          </cell>
          <cell r="D204">
            <v>423.72799999999995</v>
          </cell>
          <cell r="E204">
            <v>529.66</v>
          </cell>
        </row>
        <row r="206">
          <cell r="A206">
            <v>1</v>
          </cell>
          <cell r="B206" t="str">
            <v>Making and constructing C.C storm water chute in concrete (1:2:4) with C.C. base, walls i/c cost of excavation , formwork, curing. Also i/c cost of labours and all material and equipment complete in all respect as per drawing, specification and as per ins</v>
          </cell>
          <cell r="C206" t="str">
            <v>R.m</v>
          </cell>
          <cell r="E206">
            <v>1698.83</v>
          </cell>
        </row>
        <row r="207">
          <cell r="A207">
            <v>2</v>
          </cell>
          <cell r="B207" t="str">
            <v>Providing R.C.C Pre cast Plank over C.C storm water chute i/c cost of reinforcement, labour etc complete in all respect as per drawing and specification and as directed by the engineer incharge.</v>
          </cell>
          <cell r="C207" t="str">
            <v>Nos</v>
          </cell>
          <cell r="E207">
            <v>607.63</v>
          </cell>
        </row>
        <row r="208">
          <cell r="A208">
            <v>3</v>
          </cell>
          <cell r="B208" t="str">
            <v>Providing, fixing of flat iron frame with steel grating complete in all respect as per drawing and specifications and as directed by the engineer incharge.</v>
          </cell>
          <cell r="C208" t="str">
            <v>Nos</v>
          </cell>
          <cell r="E208">
            <v>2000</v>
          </cell>
        </row>
        <row r="209">
          <cell r="A209">
            <v>4</v>
          </cell>
          <cell r="B209" t="str">
            <v xml:space="preserve">Excavation for pipe line in trenches, and pits for all depths in all kind of soil, dry or wet, i/c trimming and dressing sides to true alignment and shape, leveling of beds of trenches to correct level and grade including additional excavation for joints </v>
          </cell>
          <cell r="C209" t="str">
            <v>Cu.m</v>
          </cell>
          <cell r="E209">
            <v>202.01</v>
          </cell>
        </row>
        <row r="210">
          <cell r="A210">
            <v>4.0999999999999996</v>
          </cell>
          <cell r="B210" t="str">
            <v>0-2 m</v>
          </cell>
          <cell r="C210" t="str">
            <v>Cu.m</v>
          </cell>
          <cell r="E210">
            <v>202.01</v>
          </cell>
        </row>
        <row r="211">
          <cell r="A211">
            <v>4.2</v>
          </cell>
          <cell r="B211" t="str">
            <v>2.1-3 m</v>
          </cell>
          <cell r="C211" t="str">
            <v>Cu.m</v>
          </cell>
          <cell r="E211">
            <v>220.36</v>
          </cell>
        </row>
        <row r="212">
          <cell r="A212">
            <v>4.3</v>
          </cell>
          <cell r="B212" t="str">
            <v>3.1-4 m</v>
          </cell>
          <cell r="C212" t="str">
            <v>Cu.m</v>
          </cell>
          <cell r="E212">
            <v>242.4</v>
          </cell>
        </row>
        <row r="213">
          <cell r="A213">
            <v>4.4000000000000004</v>
          </cell>
          <cell r="B213" t="str">
            <v>4.1-5 m</v>
          </cell>
          <cell r="C213" t="str">
            <v>Cu.m</v>
          </cell>
          <cell r="E213">
            <v>269.35000000000002</v>
          </cell>
        </row>
        <row r="214">
          <cell r="A214">
            <v>4.5</v>
          </cell>
          <cell r="B214" t="str">
            <v>5.1-6 m</v>
          </cell>
          <cell r="C214" t="str">
            <v>Cu.m</v>
          </cell>
          <cell r="E214">
            <v>303.01</v>
          </cell>
        </row>
        <row r="215">
          <cell r="A215">
            <v>5</v>
          </cell>
          <cell r="B215" t="str">
            <v>Providing, spreading and consolidating of granular bedding material of approved quality including watering etc. complete in all respect as per drawings and specification and as directed by the Engineer Incharge.</v>
          </cell>
          <cell r="C215" t="str">
            <v>Cu.m</v>
          </cell>
          <cell r="E215">
            <v>1757.04</v>
          </cell>
        </row>
        <row r="216">
          <cell r="A216">
            <v>6</v>
          </cell>
          <cell r="B216" t="str">
            <v>Providing, laying, jointing and testing of UPVC class B, confirming to BS3505/PS3501 in trenches for sewer line in perfect alignment and grade as per drawing including cost of all labour, material, testing of pipes etc. complete in all respect as per draw</v>
          </cell>
        </row>
        <row r="217">
          <cell r="A217">
            <v>6.1</v>
          </cell>
          <cell r="B217" t="str">
            <v>150 mm dia uPVC (for house connection)</v>
          </cell>
          <cell r="C217" t="str">
            <v>Rm</v>
          </cell>
          <cell r="E217">
            <v>1405.5</v>
          </cell>
        </row>
        <row r="218">
          <cell r="A218">
            <v>6.2</v>
          </cell>
          <cell r="B218" t="str">
            <v xml:space="preserve">200 mm dia uPVC </v>
          </cell>
          <cell r="C218" t="str">
            <v>Rm</v>
          </cell>
          <cell r="E218">
            <v>2164.5</v>
          </cell>
        </row>
        <row r="219">
          <cell r="A219">
            <v>6.3</v>
          </cell>
          <cell r="B219" t="str">
            <v xml:space="preserve">250 mm dia uPVC </v>
          </cell>
          <cell r="C219" t="str">
            <v>Rm</v>
          </cell>
          <cell r="E219">
            <v>4239</v>
          </cell>
        </row>
        <row r="220">
          <cell r="A220">
            <v>6.4</v>
          </cell>
          <cell r="B220" t="str">
            <v xml:space="preserve">300 mm dia uPVC </v>
          </cell>
          <cell r="C220" t="str">
            <v>Rm</v>
          </cell>
          <cell r="E220">
            <v>5949</v>
          </cell>
        </row>
        <row r="221">
          <cell r="A221">
            <v>6.5</v>
          </cell>
          <cell r="B221" t="str">
            <v xml:space="preserve">350 mm dia uPVC </v>
          </cell>
          <cell r="C221" t="str">
            <v>Rm</v>
          </cell>
          <cell r="E221">
            <v>7114.5</v>
          </cell>
        </row>
        <row r="222">
          <cell r="A222">
            <v>6.6</v>
          </cell>
          <cell r="B222" t="str">
            <v>50 mm dia</v>
          </cell>
          <cell r="C222" t="str">
            <v>Rm</v>
          </cell>
          <cell r="E222">
            <v>282</v>
          </cell>
        </row>
        <row r="223">
          <cell r="A223">
            <v>6.7</v>
          </cell>
          <cell r="B223" t="str">
            <v>75 mm dia</v>
          </cell>
          <cell r="C223" t="str">
            <v>Rm</v>
          </cell>
          <cell r="E223">
            <v>480</v>
          </cell>
        </row>
        <row r="224">
          <cell r="A224">
            <v>6.8</v>
          </cell>
          <cell r="B224" t="str">
            <v>100 mm dia</v>
          </cell>
          <cell r="C224" t="str">
            <v>Rm</v>
          </cell>
          <cell r="E224">
            <v>727.5</v>
          </cell>
        </row>
        <row r="225">
          <cell r="A225" t="str">
            <v>6a</v>
          </cell>
          <cell r="B225" t="str">
            <v>Providing and fixinf uPVC Bell end fiting (cement solvent joints) compatible to BSS etc in trenches to correct alignment and grade complete in all respect as indicate in the drawing and specifications and all other accessories and equipment required for l</v>
          </cell>
        </row>
        <row r="226">
          <cell r="A226" t="str">
            <v>6a1</v>
          </cell>
          <cell r="B226" t="str">
            <v>BENDS</v>
          </cell>
        </row>
        <row r="227">
          <cell r="A227" t="str">
            <v>6a1a</v>
          </cell>
          <cell r="B227" t="str">
            <v>90 degree / 250 mm dia</v>
          </cell>
          <cell r="C227" t="str">
            <v>Nos</v>
          </cell>
          <cell r="E227">
            <v>0</v>
          </cell>
        </row>
        <row r="228">
          <cell r="A228" t="str">
            <v>6a1b</v>
          </cell>
          <cell r="B228" t="str">
            <v>45 degree / 250 mm dia</v>
          </cell>
          <cell r="C228" t="str">
            <v>Nos</v>
          </cell>
          <cell r="E228">
            <v>0</v>
          </cell>
        </row>
        <row r="229">
          <cell r="A229" t="str">
            <v>6a2</v>
          </cell>
          <cell r="B229" t="str">
            <v>FOR PIPE DIA 200 MM</v>
          </cell>
        </row>
        <row r="230">
          <cell r="A230" t="str">
            <v>6a2a</v>
          </cell>
          <cell r="B230" t="str">
            <v>90 degree</v>
          </cell>
          <cell r="C230" t="str">
            <v>Nos</v>
          </cell>
          <cell r="E230">
            <v>9300</v>
          </cell>
        </row>
        <row r="231">
          <cell r="A231" t="str">
            <v>6a2b</v>
          </cell>
          <cell r="B231" t="str">
            <v>45 degree</v>
          </cell>
          <cell r="C231" t="str">
            <v>Nos</v>
          </cell>
          <cell r="E231">
            <v>9600</v>
          </cell>
        </row>
        <row r="232">
          <cell r="A232" t="str">
            <v>6a3</v>
          </cell>
          <cell r="B232" t="str">
            <v>FOR PIPE DIA 150 MM</v>
          </cell>
        </row>
        <row r="233">
          <cell r="A233" t="str">
            <v>6a3a</v>
          </cell>
          <cell r="B233" t="str">
            <v>90 degree</v>
          </cell>
          <cell r="C233" t="str">
            <v>Nos</v>
          </cell>
          <cell r="E233">
            <v>3750</v>
          </cell>
        </row>
        <row r="234">
          <cell r="A234" t="str">
            <v>6a3b</v>
          </cell>
          <cell r="B234" t="str">
            <v>22-1/2 degree</v>
          </cell>
          <cell r="C234" t="str">
            <v>Nos</v>
          </cell>
          <cell r="E234">
            <v>2940</v>
          </cell>
        </row>
        <row r="235">
          <cell r="A235" t="str">
            <v>6a4</v>
          </cell>
          <cell r="B235" t="str">
            <v>FOR PIPE DIA 100 MM</v>
          </cell>
        </row>
        <row r="236">
          <cell r="A236" t="str">
            <v>6a4a</v>
          </cell>
          <cell r="B236" t="str">
            <v>90 degree</v>
          </cell>
          <cell r="C236" t="str">
            <v>Nos</v>
          </cell>
          <cell r="E236">
            <v>1320</v>
          </cell>
        </row>
        <row r="237">
          <cell r="A237" t="str">
            <v>6a4b</v>
          </cell>
          <cell r="B237" t="str">
            <v>45 degree</v>
          </cell>
          <cell r="C237" t="str">
            <v>Nos</v>
          </cell>
          <cell r="E237">
            <v>1320</v>
          </cell>
        </row>
        <row r="238">
          <cell r="A238" t="str">
            <v>6a4c</v>
          </cell>
          <cell r="B238" t="str">
            <v>22-1/2 degree</v>
          </cell>
          <cell r="C238" t="str">
            <v>Nos</v>
          </cell>
          <cell r="E238">
            <v>918</v>
          </cell>
        </row>
        <row r="239">
          <cell r="A239" t="str">
            <v>6a5</v>
          </cell>
          <cell r="B239" t="str">
            <v>FOR PIPE DIA 75 MM</v>
          </cell>
        </row>
        <row r="240">
          <cell r="A240" t="str">
            <v>6a5a</v>
          </cell>
          <cell r="B240" t="str">
            <v>90 degree</v>
          </cell>
          <cell r="C240" t="str">
            <v>Nos</v>
          </cell>
          <cell r="E240">
            <v>765</v>
          </cell>
        </row>
        <row r="241">
          <cell r="A241" t="str">
            <v>6a5b</v>
          </cell>
          <cell r="B241" t="str">
            <v>45 degree</v>
          </cell>
          <cell r="C241" t="str">
            <v>Nos</v>
          </cell>
          <cell r="E241">
            <v>750</v>
          </cell>
        </row>
        <row r="242">
          <cell r="A242" t="str">
            <v>6a5c</v>
          </cell>
          <cell r="B242" t="str">
            <v>22-1/2 degree</v>
          </cell>
          <cell r="C242" t="str">
            <v>Nos</v>
          </cell>
          <cell r="E242">
            <v>433.5</v>
          </cell>
        </row>
        <row r="243">
          <cell r="A243" t="str">
            <v>6b</v>
          </cell>
          <cell r="B243" t="str">
            <v>TEE (EQUAL &amp; UNEQUAL)</v>
          </cell>
        </row>
        <row r="244">
          <cell r="A244" t="str">
            <v>6b1</v>
          </cell>
          <cell r="B244" t="str">
            <v>150mm x 150mm x 150mm</v>
          </cell>
          <cell r="C244" t="str">
            <v>Nos</v>
          </cell>
          <cell r="E244">
            <v>4950</v>
          </cell>
        </row>
        <row r="245">
          <cell r="A245" t="str">
            <v>6b2</v>
          </cell>
          <cell r="B245" t="str">
            <v>150mm x 150mm x 100mm</v>
          </cell>
          <cell r="C245" t="str">
            <v>Nos</v>
          </cell>
          <cell r="E245">
            <v>5700</v>
          </cell>
        </row>
        <row r="246">
          <cell r="A246" t="str">
            <v>6b3</v>
          </cell>
          <cell r="B246" t="str">
            <v>100mm x 100mm x 100mm</v>
          </cell>
          <cell r="C246" t="str">
            <v>Nos</v>
          </cell>
          <cell r="E246">
            <v>1726.5</v>
          </cell>
        </row>
        <row r="247">
          <cell r="A247" t="str">
            <v>6b4</v>
          </cell>
          <cell r="B247" t="str">
            <v>75mm x 75mm x 75mm</v>
          </cell>
          <cell r="C247" t="str">
            <v>Nos</v>
          </cell>
          <cell r="E247">
            <v>930</v>
          </cell>
        </row>
        <row r="248">
          <cell r="A248" t="str">
            <v>6c1</v>
          </cell>
          <cell r="B248" t="str">
            <v>REDUCER</v>
          </cell>
        </row>
        <row r="249">
          <cell r="A249" t="str">
            <v>6c1a</v>
          </cell>
          <cell r="B249" t="str">
            <v>50mm x 75mm</v>
          </cell>
          <cell r="C249" t="str">
            <v>Nos</v>
          </cell>
          <cell r="E249">
            <v>586.5</v>
          </cell>
        </row>
        <row r="250">
          <cell r="A250" t="str">
            <v>6c1b</v>
          </cell>
          <cell r="B250" t="str">
            <v>75mm x 100mm</v>
          </cell>
          <cell r="C250" t="str">
            <v>Nos</v>
          </cell>
          <cell r="E250">
            <v>826.5</v>
          </cell>
        </row>
        <row r="251">
          <cell r="A251" t="str">
            <v>6c1c</v>
          </cell>
          <cell r="B251" t="str">
            <v>200mm x 150mm</v>
          </cell>
          <cell r="C251" t="str">
            <v>Nos</v>
          </cell>
          <cell r="E251">
            <v>4680</v>
          </cell>
        </row>
        <row r="252">
          <cell r="A252" t="str">
            <v>6c1d</v>
          </cell>
          <cell r="B252" t="str">
            <v>150mm x 100mm</v>
          </cell>
          <cell r="C252" t="str">
            <v>Nos</v>
          </cell>
          <cell r="E252">
            <v>2400</v>
          </cell>
        </row>
        <row r="253">
          <cell r="A253" t="str">
            <v>6d1</v>
          </cell>
          <cell r="B253" t="str">
            <v>FLANGED ADOPTER</v>
          </cell>
        </row>
        <row r="254">
          <cell r="A254" t="str">
            <v>6d1a</v>
          </cell>
          <cell r="B254" t="str">
            <v>75mm dia</v>
          </cell>
          <cell r="C254" t="str">
            <v>Nos</v>
          </cell>
          <cell r="E254">
            <v>1440</v>
          </cell>
        </row>
        <row r="255">
          <cell r="A255" t="str">
            <v>6d1b</v>
          </cell>
          <cell r="B255" t="str">
            <v>100mm dia</v>
          </cell>
          <cell r="C255" t="str">
            <v>Nos</v>
          </cell>
          <cell r="E255">
            <v>2017.5</v>
          </cell>
        </row>
        <row r="256">
          <cell r="A256" t="str">
            <v>6d1c</v>
          </cell>
          <cell r="B256" t="str">
            <v>150mm dia</v>
          </cell>
          <cell r="C256" t="str">
            <v>Nos</v>
          </cell>
          <cell r="E256">
            <v>3526.5</v>
          </cell>
        </row>
        <row r="257">
          <cell r="A257" t="str">
            <v>6d1d</v>
          </cell>
          <cell r="B257" t="str">
            <v>200mm dia</v>
          </cell>
          <cell r="C257" t="str">
            <v>Nos</v>
          </cell>
          <cell r="E257">
            <v>6750</v>
          </cell>
        </row>
        <row r="258">
          <cell r="A258" t="str">
            <v>6e</v>
          </cell>
          <cell r="B258" t="str">
            <v>END PLUG (Provisional)</v>
          </cell>
        </row>
        <row r="259">
          <cell r="A259" t="str">
            <v>6e1a</v>
          </cell>
          <cell r="B259" t="str">
            <v>50mm dia</v>
          </cell>
          <cell r="C259" t="str">
            <v>Nos</v>
          </cell>
          <cell r="E259">
            <v>226.5</v>
          </cell>
        </row>
        <row r="260">
          <cell r="A260">
            <v>7</v>
          </cell>
          <cell r="B260" t="str">
            <v>Providing, laying, jointing and testing of RCC pipes, (confirming to ASTM C-76/BS 5911) in trenches for sewer line in perfect alignment and grade as per drawing including cost of all labour, material, testing of pipes etc. complete in all respect as per d</v>
          </cell>
        </row>
        <row r="261">
          <cell r="A261">
            <v>7.1</v>
          </cell>
          <cell r="B261" t="str">
            <v>400 mm dia</v>
          </cell>
          <cell r="C261" t="str">
            <v>Rm</v>
          </cell>
          <cell r="E261">
            <v>2259.27</v>
          </cell>
        </row>
        <row r="262">
          <cell r="A262">
            <v>8</v>
          </cell>
          <cell r="B262" t="str">
            <v>Construction of RCC manhole with CI man hole cover i/c cost of excavation, backfilling, formwork, concreting, reinforcement, cutting and cost of epoxy paint on outer faces of manholes etc. complete in all respect as per drawings, specification and as dire</v>
          </cell>
        </row>
        <row r="263">
          <cell r="A263" t="str">
            <v>8a</v>
          </cell>
          <cell r="B263" t="str">
            <v>TYPE(A)</v>
          </cell>
        </row>
        <row r="264">
          <cell r="A264" t="str">
            <v>8a1</v>
          </cell>
          <cell r="B264" t="str">
            <v>Depth (upto 1.5m) Dia 1.2m (for house Connection)</v>
          </cell>
          <cell r="C264" t="str">
            <v>Nos</v>
          </cell>
          <cell r="E264">
            <v>35355</v>
          </cell>
        </row>
        <row r="265">
          <cell r="A265" t="str">
            <v>8a2</v>
          </cell>
          <cell r="B265" t="str">
            <v xml:space="preserve">Depth (upto 2m) Dia 1.5m </v>
          </cell>
          <cell r="C265" t="str">
            <v>Nos</v>
          </cell>
          <cell r="E265">
            <v>54980</v>
          </cell>
        </row>
        <row r="266">
          <cell r="A266" t="str">
            <v>8c</v>
          </cell>
          <cell r="B266" t="str">
            <v>TYPE(B)</v>
          </cell>
        </row>
        <row r="267">
          <cell r="A267" t="str">
            <v>8c1</v>
          </cell>
          <cell r="B267" t="str">
            <v xml:space="preserve">Depth (upto 2.1m-3) Dia 1.5 to 2.0m </v>
          </cell>
          <cell r="C267" t="str">
            <v>Nos</v>
          </cell>
          <cell r="E267">
            <v>89380</v>
          </cell>
        </row>
        <row r="268">
          <cell r="A268" t="str">
            <v>8c2</v>
          </cell>
          <cell r="B268" t="str">
            <v>TYPE(C)</v>
          </cell>
        </row>
        <row r="269">
          <cell r="A269" t="str">
            <v>8c2a</v>
          </cell>
          <cell r="B269" t="str">
            <v xml:space="preserve">Depth (upto 3.1m-4) Dia 1.5 to 2.0m </v>
          </cell>
          <cell r="C269" t="str">
            <v>Nos</v>
          </cell>
          <cell r="E269">
            <v>113515</v>
          </cell>
        </row>
        <row r="270">
          <cell r="A270" t="str">
            <v>8d</v>
          </cell>
          <cell r="B270" t="str">
            <v>TYPE(D)</v>
          </cell>
        </row>
        <row r="271">
          <cell r="A271" t="str">
            <v>8d1</v>
          </cell>
          <cell r="B271" t="str">
            <v xml:space="preserve">Depth (upto 4.1m-5) Dia 1.5 to 2.0m </v>
          </cell>
          <cell r="C271" t="str">
            <v>Nos</v>
          </cell>
          <cell r="E271">
            <v>137640</v>
          </cell>
        </row>
        <row r="272">
          <cell r="A272" t="str">
            <v>8e</v>
          </cell>
          <cell r="B272" t="str">
            <v>TYPE(E)</v>
          </cell>
        </row>
        <row r="273">
          <cell r="A273" t="str">
            <v>8e1.1</v>
          </cell>
          <cell r="B273" t="str">
            <v xml:space="preserve">Depth (upto 5.1m-6) Dia 1.5 to 2.0m </v>
          </cell>
          <cell r="C273" t="str">
            <v>Nos</v>
          </cell>
          <cell r="E273">
            <v>161760</v>
          </cell>
        </row>
        <row r="274">
          <cell r="A274">
            <v>9</v>
          </cell>
          <cell r="B274" t="str">
            <v xml:space="preserve">Dewatering of trenches including cost of all labour, material and equipment/machinery POL required for dewatering of trenches, also including the cost of disposal of water of suitable place etc complete in all respect as per specification and directed by </v>
          </cell>
          <cell r="C274" t="str">
            <v>Days</v>
          </cell>
          <cell r="E274">
            <v>80000</v>
          </cell>
        </row>
        <row r="275">
          <cell r="A275">
            <v>10</v>
          </cell>
          <cell r="B275" t="str">
            <v xml:space="preserve">Construction of surround pipe and pipe support in concrete CC 1:2:4 including cost of formwork pipes clamps and curing complete in all respect as per drawing and instruction of engineer incharge and specification (Provisional) </v>
          </cell>
          <cell r="C275" t="str">
            <v>Cu.m</v>
          </cell>
          <cell r="D275">
            <v>7130.4</v>
          </cell>
          <cell r="E275">
            <v>9763.7999999999993</v>
          </cell>
        </row>
        <row r="276">
          <cell r="A276">
            <v>11</v>
          </cell>
          <cell r="B276" t="str">
            <v>Construction of sewage treatment plant for 400,000 gallons per day sewage flow capacity including design and preparation of detail working drawings of all components of STP, construction of civil works, providing and installation, testing and commisioning</v>
          </cell>
          <cell r="C276" t="str">
            <v>Job</v>
          </cell>
        </row>
        <row r="277">
          <cell r="A277">
            <v>12</v>
          </cell>
          <cell r="B277" t="str">
            <v xml:space="preserve">Construction of Class 'C' (3000 psi) cement concrete thrust blocks for bends, tees, and dead ends including excavation, back filling, supply of material, shuttering, bedding, reinforcement, nut, bolt and all achor rings etc complete in all respect as per </v>
          </cell>
          <cell r="C277" t="str">
            <v>Cu.m</v>
          </cell>
          <cell r="D277">
            <v>7130.4</v>
          </cell>
          <cell r="E277">
            <v>9763.7999999999993</v>
          </cell>
        </row>
        <row r="278">
          <cell r="A278">
            <v>13</v>
          </cell>
          <cell r="B278" t="str">
            <v>Providing, fixing, jointing and testing of flagged Gate valve of approved quality, including all accessories such as nut bolts gasket and washers etc. complete in all respect as per drawings and specification and as directed by the Engineer Incharge</v>
          </cell>
        </row>
        <row r="279">
          <cell r="A279" t="str">
            <v>13a</v>
          </cell>
          <cell r="B279" t="str">
            <v>Gate Valve 250 mm dia</v>
          </cell>
          <cell r="C279" t="str">
            <v>Nos</v>
          </cell>
          <cell r="E279">
            <v>165000</v>
          </cell>
        </row>
        <row r="280">
          <cell r="A280" t="str">
            <v>13b</v>
          </cell>
          <cell r="B280" t="str">
            <v>Gate Valve 75 mm dia</v>
          </cell>
          <cell r="C280" t="str">
            <v>Nos</v>
          </cell>
          <cell r="E280">
            <v>26437.5</v>
          </cell>
        </row>
        <row r="281">
          <cell r="A281" t="str">
            <v>13c</v>
          </cell>
          <cell r="B281" t="str">
            <v>Gate Valve 100 mm dia</v>
          </cell>
          <cell r="C281" t="str">
            <v>Nos</v>
          </cell>
          <cell r="E281">
            <v>37125</v>
          </cell>
        </row>
        <row r="282">
          <cell r="A282" t="str">
            <v>13d</v>
          </cell>
          <cell r="B282" t="str">
            <v>Gate Valve 150 mm dia</v>
          </cell>
          <cell r="C282" t="str">
            <v>Nos</v>
          </cell>
          <cell r="E282">
            <v>68625</v>
          </cell>
        </row>
        <row r="283">
          <cell r="A283" t="str">
            <v>13e</v>
          </cell>
          <cell r="B283" t="str">
            <v>Gate Valve 200 mm dia</v>
          </cell>
          <cell r="C283" t="str">
            <v>Nos</v>
          </cell>
          <cell r="E283">
            <v>103425</v>
          </cell>
        </row>
        <row r="284">
          <cell r="A284">
            <v>14</v>
          </cell>
          <cell r="B284" t="str">
            <v>Providing, fixing, testing and commissioning and installing imported double acting flanged Air Relief Valve with extra flanges required from approved manufacturers of Japan/Europe/USA including 75mm dia isolating flanged gate valves, tees, C.I Adapter, Nu</v>
          </cell>
        </row>
        <row r="285">
          <cell r="A285" t="str">
            <v>14a</v>
          </cell>
          <cell r="B285" t="str">
            <v>75 mm dia</v>
          </cell>
          <cell r="C285" t="str">
            <v>Nos</v>
          </cell>
          <cell r="E285">
            <v>4200</v>
          </cell>
        </row>
        <row r="286">
          <cell r="A286">
            <v>14.1</v>
          </cell>
          <cell r="B286" t="str">
            <v>Providing, fixing, testing and commissioning and installing imported double acting flanged Air Relief Valve with extra flanges required from approved manufacturers of Japan/Europe/USA including 50mm dia isolating flanged gate valves, tees, C.I Adapter, Nu</v>
          </cell>
        </row>
        <row r="287">
          <cell r="A287" t="str">
            <v>14.1a</v>
          </cell>
          <cell r="B287" t="str">
            <v>50mm dia</v>
          </cell>
          <cell r="C287" t="str">
            <v>Nos</v>
          </cell>
          <cell r="E287">
            <v>2400</v>
          </cell>
        </row>
        <row r="288">
          <cell r="A288">
            <v>15</v>
          </cell>
          <cell r="B288" t="str">
            <v>Construction of chambers for Gate Valve, wash out and air valve with RCC base, walls and top slab and M.S reinforcement of 3/8" M.S bar @ 6" Centre to Centre, both side and both ways as per drawings and specification and as per instruction of Engineer com</v>
          </cell>
          <cell r="C288" t="str">
            <v>Nos</v>
          </cell>
          <cell r="E288">
            <v>50220</v>
          </cell>
        </row>
        <row r="289">
          <cell r="A289">
            <v>16</v>
          </cell>
          <cell r="B289" t="str">
            <v>Construction of Penstoke chamber including supply, installation and comissioning of penstoke Chamber size (2mx2mx2m internal) for collection of water from canal for on ward supply to under Ground tank with supply, laying and jointing of Upvc 250 mm dia pi</v>
          </cell>
          <cell r="C289" t="str">
            <v>Job</v>
          </cell>
          <cell r="E289">
            <v>200000</v>
          </cell>
        </row>
        <row r="290">
          <cell r="A290">
            <v>17</v>
          </cell>
          <cell r="B290" t="str">
            <v>Providing and installing washout arrangement with extra flanges required for draining out the lines including pipe fittings etc complete in all respect as per drawings and specification and as directed by the Engineer In charge</v>
          </cell>
        </row>
        <row r="291">
          <cell r="A291" t="str">
            <v>17a</v>
          </cell>
          <cell r="B291" t="str">
            <v>75mm dia</v>
          </cell>
          <cell r="C291" t="str">
            <v>Nos</v>
          </cell>
          <cell r="E291">
            <v>18900</v>
          </cell>
        </row>
        <row r="292">
          <cell r="A292" t="str">
            <v>17b</v>
          </cell>
          <cell r="B292" t="str">
            <v>100mm dia</v>
          </cell>
          <cell r="C292" t="str">
            <v>Nos</v>
          </cell>
          <cell r="E292">
            <v>24675</v>
          </cell>
        </row>
        <row r="293">
          <cell r="A293">
            <v>18</v>
          </cell>
          <cell r="B293" t="str">
            <v>Providing, installation, testing and commissioning of HDPE House Connection including supply oif all HDPE fitting, pipes for connection etc complete in all respect as per drawings and specifications and as directed by the Engineer Incharge.</v>
          </cell>
          <cell r="C293" t="str">
            <v>Nos</v>
          </cell>
          <cell r="E293">
            <v>4000</v>
          </cell>
        </row>
      </sheetData>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D"/>
      <sheetName val="Anx E"/>
      <sheetName val="Anx F"/>
      <sheetName val="Anx G"/>
      <sheetName val="Sheet2"/>
      <sheetName val="Steel Detail"/>
      <sheetName val="Anx H"/>
      <sheetName val="Anx J"/>
      <sheetName val="Anx K "/>
      <sheetName val="Anx L"/>
      <sheetName val="Anx M"/>
      <sheetName val="SCHEDULE"/>
      <sheetName val="FWBS11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 val="rATE LIST"/>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D"/>
      <sheetName val="Anx E"/>
      <sheetName val="Anx F"/>
      <sheetName val="Anx G"/>
      <sheetName val="Sheet3"/>
      <sheetName val="Steel Detail"/>
      <sheetName val="Anx H"/>
      <sheetName val="Anx J"/>
      <sheetName val="Anx K "/>
      <sheetName val="Anx L"/>
      <sheetName val="Anx M"/>
      <sheetName val="Rate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cl"/>
      <sheetName val="Escl 22-11-11"/>
      <sheetName val="Rebate"/>
      <sheetName val="Summary"/>
      <sheetName val="BOQs"/>
      <sheetName val="Bill No 2"/>
      <sheetName val="Ratelist"/>
      <sheetName val="Dera Ghazi Khan"/>
      <sheetName val="Sheet1"/>
      <sheetName val="Work Sch"/>
      <sheetName val="Payment Sch"/>
      <sheetName val="Kohala"/>
      <sheetName val="Escl 26-04-12"/>
      <sheetName val="Escl 15-05-12"/>
      <sheetName val="7-3-2012"/>
      <sheetName val="N-5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D"/>
      <sheetName val="Anx E"/>
      <sheetName val="Anx F"/>
      <sheetName val="Anx G"/>
      <sheetName val="Sheet3"/>
      <sheetName val="Steel Detail"/>
      <sheetName val="Anx H"/>
      <sheetName val="Anx J"/>
      <sheetName val="Anx K "/>
      <sheetName val="Anx L"/>
      <sheetName val="Anx M"/>
      <sheetName val="Ratelist"/>
      <sheetName val="rATE LI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Summary"/>
      <sheetName val="Summary of WD"/>
      <sheetName val="Abstract"/>
      <sheetName val="SOM"/>
      <sheetName val="S.Advance"/>
      <sheetName val="Sep"/>
      <sheetName val="Oct"/>
      <sheetName val="Nov"/>
      <sheetName val="Dec"/>
      <sheetName val="Escalation"/>
      <sheetName val="DOQ Sep"/>
      <sheetName val="DOQ Oct"/>
      <sheetName val="DOQ Nov"/>
      <sheetName val="DOQ Dec"/>
      <sheetName val="Excavation "/>
      <sheetName val="Sand"/>
      <sheetName val="PCC"/>
      <sheetName val="AT"/>
      <sheetName val=" BM Plinth"/>
      <sheetName val="DPC"/>
      <sheetName val="Poly. Sheet"/>
      <sheetName val="Surplus item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9">
          <cell r="H9">
            <v>5.59</v>
          </cell>
        </row>
      </sheetData>
      <sheetData sheetId="19" refreshError="1"/>
      <sheetData sheetId="20" refreshError="1"/>
      <sheetData sheetId="21"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RATES"/>
      <sheetName val="CONCRETE"/>
      <sheetName val="Excavation"/>
      <sheetName val="C.Plaster 0.5 inch"/>
      <sheetName val="Steel-60 G"/>
      <sheetName val="RCC 300 PSI Slabe &amp; Stair"/>
      <sheetName val="RCC 300 PSI C.S Raft"/>
      <sheetName val="Granite on Wall"/>
      <sheetName val="Granite Floor"/>
      <sheetName val="B.Work 9 inch Thick"/>
      <sheetName val="BRICK WORK"/>
      <sheetName val="Sand Stone"/>
      <sheetName val="S.Brick Work"/>
      <sheetName val="C.PLASTER"/>
      <sheetName val="FLOORING"/>
      <sheetName val="W.PROOFING"/>
      <sheetName val="CARAMIC TILE"/>
      <sheetName val="FILLING"/>
      <sheetName val="PER-CAST SLAB"/>
      <sheetName val="Khaprale"/>
      <sheetName val="Brick Ballast"/>
      <sheetName val="Reinforecment"/>
      <sheetName val="M.S. Railing"/>
      <sheetName val="Marble  Shalevs"/>
      <sheetName val="Ply Door"/>
      <sheetName val="Brick Soling"/>
    </sheetNames>
    <sheetDataSet>
      <sheetData sheetId="0" refreshError="1">
        <row r="1">
          <cell r="C1" t="str">
            <v xml:space="preserve">Engr.Mak </v>
          </cell>
        </row>
        <row r="9">
          <cell r="E9">
            <v>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D"/>
      <sheetName val="Anx E"/>
      <sheetName val="Anx F"/>
      <sheetName val="Anx G"/>
      <sheetName val="Sheet3"/>
      <sheetName val="Steel Detail"/>
      <sheetName val="Anx H Aug 23"/>
      <sheetName val="Anx H"/>
      <sheetName val="Anx J"/>
      <sheetName val="Anx K "/>
      <sheetName val="Anx L"/>
      <sheetName val="Anx M"/>
      <sheetName val=" Rate Analysis A3 OPC"/>
      <sheetName val=" Rate Analysis A1 OPC "/>
      <sheetName val=" Rate Analysis A2 OPC "/>
      <sheetName val=" Rate Analysis Class B"/>
      <sheetName val=" Rate Analysis Lean"/>
      <sheetName val="M.D.B Analysis "/>
      <sheetName val="BO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D"/>
      <sheetName val="Anx E"/>
      <sheetName val="Anx F"/>
      <sheetName val="Anx G"/>
      <sheetName val="Sheet3"/>
      <sheetName val="Steel Detail"/>
      <sheetName val="JAN 2023"/>
      <sheetName val="Anx H"/>
      <sheetName val="Anx J"/>
      <sheetName val="Anx K "/>
      <sheetName val="Anx L"/>
      <sheetName val="Anx M"/>
      <sheetName val="BQ Working"/>
      <sheetName val="SCHEDU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sheetData sheetId="3">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O-P"/>
      <sheetName val="YEARLY"/>
      <sheetName val="PROG REVISION"/>
      <sheetName val="DATA"/>
      <sheetName val="Prog Report Weekly (2)"/>
      <sheetName val="REMAINING WORK "/>
      <sheetName val="RSK-QSK  Comd"/>
      <sheetName val="Detail Exp "/>
      <sheetName val="Finan-State  "/>
      <sheetName val="Recommendation"/>
      <sheetName val="SUPP"/>
      <sheetName val="Fiscal"/>
      <sheetName val="Summary of Work-RSK"/>
      <sheetName val="Summary of Work -QSK"/>
      <sheetName val="State-IPC  "/>
      <sheetName val="VOS "/>
      <sheetName val="M.T-"/>
      <sheetName val="Plant-"/>
      <sheetName val="Manpower State"/>
      <sheetName val="RSK-QSK  (2)"/>
      <sheetName val="Const Mtr"/>
      <sheetName val="Rate Charte - 1"/>
      <sheetName val="Rate Charte - 2"/>
      <sheetName val="Rate Charte - 3"/>
      <sheetName val="Bill No.6"/>
      <sheetName val="objn-S"/>
      <sheetName val="Salient Aspect"/>
      <sheetName val="CON-M-FL"/>
      <sheetName val="Work Done upto 6 EB"/>
      <sheetName val="Summary of Work-RSK (BQs)"/>
      <sheetName val="Summary of Work-QSK(BQS)"/>
      <sheetName val="REMAINING WORK (GM)"/>
    </sheetNames>
    <sheetDataSet>
      <sheetData sheetId="0"/>
      <sheetData sheetId="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27"/>
    </sheetNames>
    <sheetDataSet>
      <sheetData sheetId="0"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5"/>
    </sheetNames>
    <sheetDataSet>
      <sheetData sheetId="0"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Boq"/>
      <sheetName val="Calculations"/>
      <sheetName val="List"/>
      <sheetName val="Pre-cast"/>
      <sheetName val="BM"/>
      <sheetName val="T1037 Entire School"/>
    </sheetNames>
    <sheetDataSet>
      <sheetData sheetId="0" refreshError="1">
        <row r="3">
          <cell r="D3" t="str">
            <v>Gujarat rehabilitation work of Mathak village for TWRI</v>
          </cell>
        </row>
      </sheetData>
      <sheetData sheetId="1" refreshError="1"/>
      <sheetData sheetId="2"/>
      <sheetData sheetId="3"/>
      <sheetData sheetId="4" refreshError="1"/>
      <sheetData sheetId="5"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as.She.5  Marla"/>
      <sheetName val="Matl Sum"/>
      <sheetName val="B.O.Q"/>
      <sheetName val="Services"/>
      <sheetName val="Cost summ"/>
      <sheetName val="public health"/>
      <sheetName val="ELECTRIC"/>
      <sheetName val="M.Shee.Ext."/>
      <sheetName val="Ext.Boq139"/>
      <sheetName val="External boq  (2)"/>
      <sheetName val="MATave I&amp;II MODEL"/>
      <sheetName val="Mat Sum ExT139 "/>
    </sheetNames>
    <sheetDataSet>
      <sheetData sheetId="0"/>
      <sheetData sheetId="1"/>
      <sheetData sheetId="2"/>
      <sheetData sheetId="3">
        <row r="6">
          <cell r="D6" t="str">
            <v>QTY.</v>
          </cell>
        </row>
        <row r="8">
          <cell r="D8">
            <v>312.00020000000001</v>
          </cell>
        </row>
        <row r="9">
          <cell r="D9">
            <v>935.91575</v>
          </cell>
        </row>
        <row r="10">
          <cell r="D10">
            <v>106.875</v>
          </cell>
        </row>
        <row r="14">
          <cell r="D14">
            <v>5837.8462500000005</v>
          </cell>
        </row>
        <row r="15">
          <cell r="D15">
            <v>523.125</v>
          </cell>
        </row>
        <row r="16">
          <cell r="D16">
            <v>23.625</v>
          </cell>
        </row>
        <row r="21">
          <cell r="D21">
            <v>182.71560000000002</v>
          </cell>
        </row>
        <row r="22">
          <cell r="D22">
            <v>234.70124999999999</v>
          </cell>
        </row>
        <row r="23">
          <cell r="D23">
            <v>140</v>
          </cell>
        </row>
        <row r="24">
          <cell r="D24">
            <v>710</v>
          </cell>
        </row>
        <row r="25">
          <cell r="D25">
            <v>28</v>
          </cell>
        </row>
        <row r="29">
          <cell r="D29">
            <v>23.625</v>
          </cell>
        </row>
        <row r="30">
          <cell r="D30">
            <v>153.5625</v>
          </cell>
        </row>
        <row r="31">
          <cell r="D31">
            <v>50.625</v>
          </cell>
        </row>
        <row r="32">
          <cell r="D32">
            <v>16.875</v>
          </cell>
        </row>
        <row r="33">
          <cell r="D33">
            <v>0</v>
          </cell>
        </row>
        <row r="34">
          <cell r="D34">
            <v>16.875</v>
          </cell>
        </row>
        <row r="35">
          <cell r="D35">
            <v>40.5</v>
          </cell>
        </row>
        <row r="36">
          <cell r="D36">
            <v>135</v>
          </cell>
        </row>
        <row r="37">
          <cell r="D37">
            <v>35.340000000000003</v>
          </cell>
        </row>
        <row r="38">
          <cell r="D38">
            <v>36.511099999999999</v>
          </cell>
        </row>
        <row r="39">
          <cell r="D39">
            <v>62.083999999999996</v>
          </cell>
        </row>
        <row r="40">
          <cell r="D40">
            <v>1</v>
          </cell>
        </row>
        <row r="41">
          <cell r="D41">
            <v>1</v>
          </cell>
        </row>
        <row r="42">
          <cell r="D42">
            <v>54.5</v>
          </cell>
        </row>
        <row r="43">
          <cell r="D43">
            <v>287.52</v>
          </cell>
        </row>
        <row r="44">
          <cell r="D44">
            <v>1</v>
          </cell>
        </row>
        <row r="47">
          <cell r="D47">
            <v>174</v>
          </cell>
        </row>
        <row r="48">
          <cell r="D48">
            <v>33</v>
          </cell>
        </row>
        <row r="49">
          <cell r="D49">
            <v>31</v>
          </cell>
        </row>
        <row r="52">
          <cell r="D52">
            <v>180.125</v>
          </cell>
        </row>
        <row r="53">
          <cell r="D53">
            <v>47.25</v>
          </cell>
        </row>
        <row r="58">
          <cell r="D58">
            <v>1</v>
          </cell>
        </row>
        <row r="59">
          <cell r="D59">
            <v>4.25</v>
          </cell>
        </row>
        <row r="60">
          <cell r="D60">
            <v>1</v>
          </cell>
        </row>
        <row r="61">
          <cell r="D61">
            <v>16</v>
          </cell>
        </row>
        <row r="62">
          <cell r="D62">
            <v>8</v>
          </cell>
        </row>
        <row r="63">
          <cell r="D63">
            <v>57</v>
          </cell>
        </row>
        <row r="64">
          <cell r="D64">
            <v>1</v>
          </cell>
        </row>
      </sheetData>
      <sheetData sheetId="4"/>
      <sheetData sheetId="5"/>
      <sheetData sheetId="6"/>
      <sheetData sheetId="7"/>
      <sheetData sheetId="8"/>
      <sheetData sheetId="9"/>
      <sheetData sheetId="10"/>
      <sheetData sheetId="1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Summary"/>
      <sheetName val="Direct Cost Summary"/>
      <sheetName val="A"/>
      <sheetName val="B"/>
      <sheetName val="C"/>
      <sheetName val="D"/>
      <sheetName val="E"/>
      <sheetName val="F"/>
      <sheetName val="G"/>
      <sheetName val="H"/>
      <sheetName val="I"/>
      <sheetName val="J"/>
      <sheetName val="K"/>
      <sheetName val="L"/>
      <sheetName val="M"/>
      <sheetName val="N"/>
      <sheetName val="O"/>
      <sheetName val="P"/>
      <sheetName val="Alternative"/>
      <sheetName val="Option"/>
      <sheetName val="Unit Price"/>
      <sheetName val="TJ"/>
      <sheetName val="TW"/>
      <sheetName val="Total_Summary"/>
      <sheetName val="Direct_Cost_Summary"/>
      <sheetName val="Unit_Pri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2">
          <cell r="A2" t="str">
            <v>No.</v>
          </cell>
          <cell r="C2" t="str">
            <v>Description</v>
          </cell>
          <cell r="D2" t="str">
            <v>Specification</v>
          </cell>
          <cell r="E2" t="str">
            <v>Unit</v>
          </cell>
          <cell r="F2" t="str">
            <v>Quantity</v>
          </cell>
          <cell r="H2" t="str">
            <v>Materials</v>
          </cell>
          <cell r="I2" t="str">
            <v>Labors</v>
          </cell>
          <cell r="J2" t="str">
            <v>Others</v>
          </cell>
          <cell r="K2" t="str">
            <v>Total</v>
          </cell>
          <cell r="M2" t="str">
            <v>Amount</v>
          </cell>
        </row>
        <row r="3">
          <cell r="B3" t="str">
            <v>Preparation works</v>
          </cell>
        </row>
        <row r="4">
          <cell r="A4" t="str">
            <v>PR01</v>
          </cell>
          <cell r="B4">
            <v>1</v>
          </cell>
          <cell r="C4" t="str">
            <v>Clearing of land</v>
          </cell>
          <cell r="D4" t="str">
            <v>including 50cm surface cut, disposal, leveling and compaction</v>
          </cell>
          <cell r="E4" t="str">
            <v>m2</v>
          </cell>
          <cell r="F4">
            <v>7766.6</v>
          </cell>
          <cell r="K4">
            <v>2.62</v>
          </cell>
          <cell r="M4">
            <v>20348.492000000002</v>
          </cell>
        </row>
        <row r="5">
          <cell r="A5" t="str">
            <v>PR02</v>
          </cell>
          <cell r="B5">
            <v>2</v>
          </cell>
          <cell r="C5" t="str">
            <v>Geotextile sheet</v>
          </cell>
          <cell r="E5" t="str">
            <v>m2</v>
          </cell>
          <cell r="F5">
            <v>7766.6</v>
          </cell>
          <cell r="K5">
            <v>1.94</v>
          </cell>
          <cell r="M5">
            <v>15067.204</v>
          </cell>
        </row>
        <row r="6">
          <cell r="A6" t="str">
            <v>PR03</v>
          </cell>
          <cell r="B6">
            <v>3</v>
          </cell>
          <cell r="C6" t="str">
            <v>Filing for road</v>
          </cell>
          <cell r="D6" t="str">
            <v xml:space="preserve">including filling materials, compaction and slope shaping. </v>
          </cell>
          <cell r="E6" t="str">
            <v>m3</v>
          </cell>
          <cell r="F6">
            <v>15485.7</v>
          </cell>
          <cell r="K6">
            <v>7.7</v>
          </cell>
          <cell r="M6">
            <v>119239.89000000001</v>
          </cell>
        </row>
        <row r="7">
          <cell r="A7" t="str">
            <v>PR04</v>
          </cell>
          <cell r="B7">
            <v>4</v>
          </cell>
          <cell r="C7" t="str">
            <v>Slope protection</v>
          </cell>
          <cell r="D7" t="str">
            <v>Turfing</v>
          </cell>
          <cell r="E7" t="str">
            <v>m2</v>
          </cell>
          <cell r="F7">
            <v>5385.6</v>
          </cell>
          <cell r="K7">
            <v>7.12</v>
          </cell>
          <cell r="M7">
            <v>38345.472000000002</v>
          </cell>
        </row>
        <row r="8">
          <cell r="B8" t="str">
            <v>Site Investigation</v>
          </cell>
        </row>
        <row r="9">
          <cell r="A9" t="str">
            <v>SI01</v>
          </cell>
          <cell r="B9">
            <v>1</v>
          </cell>
          <cell r="C9" t="str">
            <v>Topographic survey</v>
          </cell>
          <cell r="D9" t="str">
            <v>Approx. 322,600m2</v>
          </cell>
          <cell r="E9" t="str">
            <v>lot</v>
          </cell>
          <cell r="F9">
            <v>1</v>
          </cell>
          <cell r="K9">
            <v>10418.07</v>
          </cell>
          <cell r="M9">
            <v>10418.07</v>
          </cell>
        </row>
        <row r="10">
          <cell r="A10" t="str">
            <v>SI02</v>
          </cell>
          <cell r="B10">
            <v>2</v>
          </cell>
          <cell r="C10" t="str">
            <v>Bathymetric survey</v>
          </cell>
          <cell r="D10" t="str">
            <v>Approx. 417,450m2 (including sea bed topography, tides, temperature, anlysis, etc.)</v>
          </cell>
          <cell r="E10" t="str">
            <v>lot</v>
          </cell>
          <cell r="F10">
            <v>1</v>
          </cell>
          <cell r="K10">
            <v>15182.11</v>
          </cell>
          <cell r="M10">
            <v>15182.11</v>
          </cell>
        </row>
        <row r="11">
          <cell r="B11">
            <v>3</v>
          </cell>
          <cell r="C11" t="str">
            <v>Geological Investigation</v>
          </cell>
        </row>
        <row r="12">
          <cell r="A12" t="str">
            <v>SI03</v>
          </cell>
          <cell r="B12" t="str">
            <v>3-1</v>
          </cell>
          <cell r="C12" t="str">
            <v>Boring test (on shore)</v>
          </cell>
          <cell r="D12" t="str">
            <v>25m depth, SPT @ 1.5m, including all works necessary to complete this work as per ASTM Standard.</v>
          </cell>
          <cell r="E12" t="str">
            <v>place</v>
          </cell>
          <cell r="F12">
            <v>10</v>
          </cell>
          <cell r="K12">
            <v>1099.3900000000001</v>
          </cell>
          <cell r="M12">
            <v>10993.900000000001</v>
          </cell>
        </row>
        <row r="13">
          <cell r="A13" t="str">
            <v>SI04</v>
          </cell>
          <cell r="B13" t="str">
            <v>3-2</v>
          </cell>
          <cell r="C13" t="str">
            <v>Boring test (on shore)</v>
          </cell>
          <cell r="D13" t="str">
            <v>30m depth, SPT @ 1.5m, including all works necessary to complete this work as per ASTM Standard.</v>
          </cell>
          <cell r="E13" t="str">
            <v>place</v>
          </cell>
          <cell r="F13">
            <v>12</v>
          </cell>
          <cell r="K13">
            <v>1308.8</v>
          </cell>
          <cell r="M13">
            <v>15705.599999999999</v>
          </cell>
        </row>
        <row r="14">
          <cell r="A14" t="str">
            <v>SI05</v>
          </cell>
          <cell r="B14" t="str">
            <v>3-3</v>
          </cell>
          <cell r="C14" t="str">
            <v>Boring test (on shore)</v>
          </cell>
          <cell r="D14" t="str">
            <v>40m depth, SPT @ 1.5m, including all works necessary to complete this work as per ASTM Standard.</v>
          </cell>
          <cell r="E14" t="str">
            <v>place</v>
          </cell>
          <cell r="F14">
            <v>20</v>
          </cell>
          <cell r="K14">
            <v>1916.09</v>
          </cell>
          <cell r="M14">
            <v>38321.799999999996</v>
          </cell>
        </row>
        <row r="15">
          <cell r="A15" t="str">
            <v>SI06</v>
          </cell>
          <cell r="B15" t="str">
            <v>3-4</v>
          </cell>
          <cell r="C15" t="str">
            <v>Boring test (on shore)</v>
          </cell>
          <cell r="D15" t="str">
            <v>50m depth, SPT @ 1.5m, including all works necessary to complete this work as per ASTM Standard.</v>
          </cell>
          <cell r="E15" t="str">
            <v>place</v>
          </cell>
          <cell r="F15">
            <v>7</v>
          </cell>
          <cell r="K15">
            <v>2408.1999999999998</v>
          </cell>
          <cell r="M15">
            <v>16857.399999999998</v>
          </cell>
        </row>
        <row r="16">
          <cell r="A16" t="str">
            <v>SI07</v>
          </cell>
          <cell r="B16" t="str">
            <v>3-5</v>
          </cell>
          <cell r="C16" t="str">
            <v>Boring test (off shore)</v>
          </cell>
          <cell r="D16" t="str">
            <v>40m depth, SPT @ 1.5m, including all works necessary to complete this work as per ASTM Standard.</v>
          </cell>
          <cell r="E16" t="str">
            <v>place</v>
          </cell>
          <cell r="F16">
            <v>6</v>
          </cell>
          <cell r="K16">
            <v>4533.6899999999996</v>
          </cell>
          <cell r="M16">
            <v>27202.14</v>
          </cell>
        </row>
        <row r="17">
          <cell r="A17" t="str">
            <v>SI08</v>
          </cell>
          <cell r="B17" t="str">
            <v>3-6</v>
          </cell>
          <cell r="C17" t="str">
            <v>Laboratory test and report for all boring places</v>
          </cell>
          <cell r="D17" t="str">
            <v>Grain size distribution test, Natural water content test, Bulk unit weight test, Specific gravity test, Liquid limit/Plastic limit test, Permeability test, Direct shear test, Unconfined compression test, Tri-axial compression test, Consolidation test, Che</v>
          </cell>
          <cell r="E17" t="str">
            <v>lot</v>
          </cell>
          <cell r="F17">
            <v>1</v>
          </cell>
          <cell r="K17">
            <v>56540.26</v>
          </cell>
          <cell r="M17">
            <v>56540.26</v>
          </cell>
        </row>
        <row r="18">
          <cell r="A18" t="str">
            <v>OP01-1</v>
          </cell>
          <cell r="B18" t="str">
            <v>Op-1</v>
          </cell>
          <cell r="C18" t="str">
            <v>Underground detection survey</v>
          </cell>
          <cell r="D18" t="str">
            <v>As per tender Specification Clause 2.2.4, Volume 2.</v>
          </cell>
          <cell r="E18" t="str">
            <v>lot</v>
          </cell>
          <cell r="F18">
            <v>1</v>
          </cell>
          <cell r="K18">
            <v>20940.84</v>
          </cell>
          <cell r="M18">
            <v>20940.84</v>
          </cell>
        </row>
        <row r="19">
          <cell r="A19" t="str">
            <v>OP01-2</v>
          </cell>
          <cell r="B19" t="str">
            <v>Op-1</v>
          </cell>
          <cell r="C19" t="str">
            <v xml:space="preserve">Underground investigation Step-1             (for Power Block area 200m x 200m) </v>
          </cell>
          <cell r="D19" t="str">
            <v>2-dimension electric detection method;                                                     numbers of survey line (20 x 20), accumulated survey distance 80,000m, survey depth 40m</v>
          </cell>
          <cell r="E19" t="str">
            <v>lot</v>
          </cell>
          <cell r="F19">
            <v>1</v>
          </cell>
          <cell r="K19">
            <v>10470.42</v>
          </cell>
          <cell r="M19">
            <v>10470.42</v>
          </cell>
        </row>
        <row r="20">
          <cell r="A20" t="str">
            <v>OP01-3</v>
          </cell>
          <cell r="B20" t="str">
            <v>Op-1</v>
          </cell>
          <cell r="C20" t="str">
            <v xml:space="preserve">Underground investigation Step-2             (for Power Block area 200m x 200m) </v>
          </cell>
          <cell r="D20" t="str">
            <v>Resistivity tomography method;                                                            survey depth 50m</v>
          </cell>
          <cell r="E20" t="str">
            <v>point</v>
          </cell>
          <cell r="F20">
            <v>100</v>
          </cell>
          <cell r="K20">
            <v>523.52</v>
          </cell>
          <cell r="M20">
            <v>52352</v>
          </cell>
        </row>
        <row r="21">
          <cell r="A21" t="str">
            <v>SI09</v>
          </cell>
          <cell r="B21">
            <v>7</v>
          </cell>
          <cell r="C21" t="str">
            <v>Measurement of soil resistivity</v>
          </cell>
          <cell r="D21" t="str">
            <v>including test report</v>
          </cell>
          <cell r="E21" t="str">
            <v>lot</v>
          </cell>
          <cell r="F21">
            <v>1</v>
          </cell>
          <cell r="K21">
            <v>31411.26</v>
          </cell>
          <cell r="M21">
            <v>31411.26</v>
          </cell>
        </row>
        <row r="22">
          <cell r="B22" t="str">
            <v>Test Pile</v>
          </cell>
        </row>
        <row r="23">
          <cell r="A23" t="str">
            <v>TP01</v>
          </cell>
          <cell r="B23">
            <v>1</v>
          </cell>
          <cell r="C23" t="str">
            <v>Bored cast-in place pile 1,000mm dia x 45mL</v>
          </cell>
          <cell r="D23" t="str">
            <v>Load = 1050 ton</v>
          </cell>
          <cell r="E23" t="str">
            <v>lot</v>
          </cell>
          <cell r="F23">
            <v>1</v>
          </cell>
          <cell r="K23">
            <v>25998.05</v>
          </cell>
          <cell r="M23">
            <v>25998.05</v>
          </cell>
        </row>
        <row r="24">
          <cell r="A24" t="str">
            <v>TP02</v>
          </cell>
          <cell r="B24">
            <v>1</v>
          </cell>
          <cell r="C24" t="str">
            <v>Bored cast-in place pile 1,000mm dia x 25mL</v>
          </cell>
          <cell r="D24" t="str">
            <v>Load = 750 ton</v>
          </cell>
          <cell r="E24" t="str">
            <v>job</v>
          </cell>
          <cell r="F24">
            <v>1</v>
          </cell>
          <cell r="K24">
            <v>17590.3</v>
          </cell>
          <cell r="M24">
            <v>17590.3</v>
          </cell>
        </row>
        <row r="25">
          <cell r="A25" t="str">
            <v>TP03</v>
          </cell>
          <cell r="B25">
            <v>2</v>
          </cell>
          <cell r="C25" t="str">
            <v>Bored cast-in place pile 800mm dia x 25mL</v>
          </cell>
          <cell r="D25" t="str">
            <v>Load = 625 ton</v>
          </cell>
          <cell r="E25" t="str">
            <v>job</v>
          </cell>
          <cell r="F25">
            <v>1</v>
          </cell>
          <cell r="K25">
            <v>14449.18</v>
          </cell>
          <cell r="M25">
            <v>14449.18</v>
          </cell>
        </row>
        <row r="26">
          <cell r="A26" t="str">
            <v>TP04</v>
          </cell>
          <cell r="C26" t="str">
            <v>PHC driven pile 800mm diax30mL</v>
          </cell>
          <cell r="D26" t="str">
            <v>Load = 750 ton</v>
          </cell>
          <cell r="E26" t="str">
            <v>lot</v>
          </cell>
          <cell r="F26">
            <v>1</v>
          </cell>
          <cell r="K26">
            <v>18386.060000000001</v>
          </cell>
          <cell r="M26">
            <v>18386.060000000001</v>
          </cell>
        </row>
        <row r="27">
          <cell r="A27" t="str">
            <v>TP05</v>
          </cell>
          <cell r="C27" t="str">
            <v>PHC driven pile 800mm diax30mL</v>
          </cell>
          <cell r="D27" t="str">
            <v>Tensile Load = 250 ton</v>
          </cell>
          <cell r="E27" t="str">
            <v>lot</v>
          </cell>
          <cell r="F27">
            <v>1</v>
          </cell>
          <cell r="K27">
            <v>10271.48</v>
          </cell>
          <cell r="M27">
            <v>10271.48</v>
          </cell>
        </row>
        <row r="28">
          <cell r="A28" t="str">
            <v>TP06</v>
          </cell>
          <cell r="C28" t="str">
            <v>PHC driven pile 700mm diax30mL</v>
          </cell>
          <cell r="D28" t="str">
            <v>Load = 625 ton</v>
          </cell>
          <cell r="E28" t="str">
            <v>lot</v>
          </cell>
          <cell r="F28">
            <v>1</v>
          </cell>
          <cell r="K28">
            <v>15307.75</v>
          </cell>
          <cell r="M28">
            <v>15307.75</v>
          </cell>
        </row>
        <row r="29">
          <cell r="A29" t="str">
            <v>TP07</v>
          </cell>
          <cell r="C29" t="str">
            <v>PHC driven pile 700mm diax30mL</v>
          </cell>
          <cell r="D29" t="str">
            <v>Tensile Load = 225 ton</v>
          </cell>
          <cell r="E29" t="str">
            <v>lot</v>
          </cell>
          <cell r="F29">
            <v>1</v>
          </cell>
          <cell r="K29">
            <v>8946.9699999999993</v>
          </cell>
          <cell r="M29">
            <v>8946.9699999999993</v>
          </cell>
        </row>
        <row r="30">
          <cell r="A30" t="str">
            <v>TP08</v>
          </cell>
          <cell r="C30" t="str">
            <v>PHC driven pile 400mm diax30mL</v>
          </cell>
          <cell r="D30" t="str">
            <v>Load = 250 ton</v>
          </cell>
          <cell r="E30" t="str">
            <v>lot</v>
          </cell>
          <cell r="F30">
            <v>1</v>
          </cell>
          <cell r="K30">
            <v>5905.32</v>
          </cell>
          <cell r="M30">
            <v>5905.32</v>
          </cell>
        </row>
        <row r="31">
          <cell r="A31" t="str">
            <v>TP09</v>
          </cell>
          <cell r="C31" t="str">
            <v>PHC driven pile 400mm diax30mL</v>
          </cell>
          <cell r="D31" t="str">
            <v>Tensile Load = 125 ton</v>
          </cell>
          <cell r="E31" t="str">
            <v>lot</v>
          </cell>
          <cell r="F31">
            <v>1</v>
          </cell>
          <cell r="K31">
            <v>4203.87</v>
          </cell>
          <cell r="M31">
            <v>4203.87</v>
          </cell>
        </row>
        <row r="32">
          <cell r="A32" t="str">
            <v>TP10</v>
          </cell>
          <cell r="B32">
            <v>3</v>
          </cell>
          <cell r="C32" t="str">
            <v>PHC driven pile 600mm dia x 20mL</v>
          </cell>
          <cell r="D32" t="str">
            <v>Load = 500 ton</v>
          </cell>
          <cell r="E32" t="str">
            <v>job</v>
          </cell>
          <cell r="F32">
            <v>1</v>
          </cell>
          <cell r="K32">
            <v>10815.94</v>
          </cell>
          <cell r="M32">
            <v>10815.94</v>
          </cell>
        </row>
        <row r="33">
          <cell r="A33" t="str">
            <v>TP11</v>
          </cell>
          <cell r="B33">
            <v>4</v>
          </cell>
          <cell r="C33" t="str">
            <v>PHC driven pile 600mm dia x 25mL</v>
          </cell>
          <cell r="D33" t="str">
            <v>Load = 500 ton</v>
          </cell>
          <cell r="E33" t="str">
            <v>job</v>
          </cell>
          <cell r="F33">
            <v>1</v>
          </cell>
          <cell r="K33">
            <v>11164.61</v>
          </cell>
          <cell r="M33">
            <v>11164.61</v>
          </cell>
        </row>
        <row r="34">
          <cell r="A34" t="str">
            <v>TP12</v>
          </cell>
          <cell r="B34">
            <v>5</v>
          </cell>
          <cell r="C34" t="str">
            <v>PHC driven pile 600mm dia x 30mL</v>
          </cell>
          <cell r="D34" t="str">
            <v>Load = 500 ton</v>
          </cell>
          <cell r="E34" t="str">
            <v>job</v>
          </cell>
          <cell r="F34">
            <v>1</v>
          </cell>
          <cell r="K34">
            <v>11512.23</v>
          </cell>
          <cell r="M34">
            <v>11512.23</v>
          </cell>
        </row>
        <row r="35">
          <cell r="A35" t="str">
            <v>TP13</v>
          </cell>
          <cell r="B35">
            <v>6</v>
          </cell>
          <cell r="C35" t="str">
            <v>PHC driven pile 600mm dia x 40mL</v>
          </cell>
          <cell r="D35" t="str">
            <v>Load = 500 ton</v>
          </cell>
          <cell r="E35" t="str">
            <v>job</v>
          </cell>
          <cell r="F35">
            <v>1</v>
          </cell>
          <cell r="K35">
            <v>12208.51</v>
          </cell>
          <cell r="M35">
            <v>12208.51</v>
          </cell>
        </row>
        <row r="36">
          <cell r="A36" t="str">
            <v>TP14</v>
          </cell>
          <cell r="B36">
            <v>7</v>
          </cell>
          <cell r="C36" t="str">
            <v>PHC driven pile 500mm dia x 20mL</v>
          </cell>
          <cell r="D36" t="str">
            <v>Load = 375 ton</v>
          </cell>
          <cell r="E36" t="str">
            <v>job</v>
          </cell>
          <cell r="F36">
            <v>2</v>
          </cell>
          <cell r="K36">
            <v>8173.21</v>
          </cell>
          <cell r="M36">
            <v>16346.42</v>
          </cell>
        </row>
        <row r="37">
          <cell r="A37" t="str">
            <v>TP15</v>
          </cell>
          <cell r="B37">
            <v>8</v>
          </cell>
          <cell r="C37" t="str">
            <v>PHC driven pile 500mm dia x 25mL</v>
          </cell>
          <cell r="D37" t="str">
            <v>Load = 375 ton</v>
          </cell>
          <cell r="E37" t="str">
            <v>job</v>
          </cell>
          <cell r="F37">
            <v>3</v>
          </cell>
          <cell r="K37">
            <v>8450.68</v>
          </cell>
          <cell r="M37">
            <v>25352.04</v>
          </cell>
        </row>
        <row r="38">
          <cell r="A38" t="str">
            <v>TP16</v>
          </cell>
          <cell r="B38">
            <v>9</v>
          </cell>
          <cell r="C38" t="str">
            <v>PHC driven pile 500mm dia x 35mL</v>
          </cell>
          <cell r="D38" t="str">
            <v>Load = 375 ton</v>
          </cell>
          <cell r="E38" t="str">
            <v>job</v>
          </cell>
          <cell r="F38">
            <v>1</v>
          </cell>
          <cell r="K38">
            <v>9002.4699999999993</v>
          </cell>
          <cell r="M38">
            <v>9002.4699999999993</v>
          </cell>
        </row>
        <row r="39">
          <cell r="A39" t="str">
            <v>TP17</v>
          </cell>
          <cell r="B39">
            <v>10</v>
          </cell>
          <cell r="C39" t="str">
            <v>PHC driven pile 500mm dia x 40mL</v>
          </cell>
          <cell r="D39" t="str">
            <v>Load = 375 ton</v>
          </cell>
          <cell r="E39" t="str">
            <v>job</v>
          </cell>
          <cell r="F39">
            <v>1</v>
          </cell>
          <cell r="K39">
            <v>9278.89</v>
          </cell>
          <cell r="M39">
            <v>9278.89</v>
          </cell>
        </row>
        <row r="40">
          <cell r="A40" t="str">
            <v>TP18</v>
          </cell>
          <cell r="B40">
            <v>11</v>
          </cell>
          <cell r="C40" t="str">
            <v>PHC driven pile 400mm dia x 20mL</v>
          </cell>
          <cell r="D40" t="str">
            <v>Load = 250 ton</v>
          </cell>
          <cell r="E40" t="str">
            <v>job</v>
          </cell>
          <cell r="F40">
            <v>1</v>
          </cell>
          <cell r="K40">
            <v>5507.44</v>
          </cell>
          <cell r="M40">
            <v>5507.44</v>
          </cell>
        </row>
        <row r="41">
          <cell r="A41" t="str">
            <v>TP19</v>
          </cell>
          <cell r="B41">
            <v>12</v>
          </cell>
          <cell r="C41" t="str">
            <v>PHC driven pile 400mm dia x 25mL</v>
          </cell>
          <cell r="D41" t="str">
            <v>Load = 250 ton</v>
          </cell>
          <cell r="E41" t="str">
            <v>job</v>
          </cell>
          <cell r="F41">
            <v>1</v>
          </cell>
          <cell r="K41">
            <v>5706.38</v>
          </cell>
          <cell r="M41">
            <v>5706.38</v>
          </cell>
        </row>
        <row r="42">
          <cell r="A42" t="str">
            <v>TP20</v>
          </cell>
          <cell r="B42">
            <v>13</v>
          </cell>
          <cell r="C42" t="str">
            <v>PC driven pile 500mm dia x 25mL</v>
          </cell>
          <cell r="D42" t="str">
            <v>Load = 375 ton</v>
          </cell>
          <cell r="E42" t="str">
            <v>job</v>
          </cell>
          <cell r="F42">
            <v>2</v>
          </cell>
          <cell r="K42">
            <v>8162.74</v>
          </cell>
          <cell r="M42">
            <v>16325.48</v>
          </cell>
        </row>
        <row r="43">
          <cell r="A43" t="str">
            <v>TP21</v>
          </cell>
          <cell r="B43">
            <v>14</v>
          </cell>
          <cell r="C43" t="str">
            <v>PC driven pile 400mm dia x 25mL</v>
          </cell>
          <cell r="D43" t="str">
            <v>Load = 250 ton</v>
          </cell>
          <cell r="E43" t="str">
            <v>job</v>
          </cell>
          <cell r="F43">
            <v>2</v>
          </cell>
          <cell r="K43">
            <v>5591.2</v>
          </cell>
          <cell r="M43">
            <v>11182.4</v>
          </cell>
        </row>
        <row r="44">
          <cell r="A44" t="str">
            <v>TP22</v>
          </cell>
          <cell r="B44">
            <v>15</v>
          </cell>
          <cell r="C44" t="str">
            <v>PC driven pile 400mm dia x 30mL</v>
          </cell>
          <cell r="D44" t="str">
            <v>Load = 250 ton</v>
          </cell>
          <cell r="E44" t="str">
            <v>job</v>
          </cell>
          <cell r="F44">
            <v>1</v>
          </cell>
          <cell r="K44">
            <v>5767.11</v>
          </cell>
          <cell r="M44">
            <v>5767.11</v>
          </cell>
        </row>
        <row r="45">
          <cell r="A45" t="str">
            <v>TP23</v>
          </cell>
          <cell r="B45">
            <v>16</v>
          </cell>
          <cell r="C45" t="str">
            <v>Steel pipe pile 900mm dia x 16mmt x 30mL</v>
          </cell>
          <cell r="D45" t="str">
            <v>Load = 700 ton</v>
          </cell>
          <cell r="E45" t="str">
            <v>job</v>
          </cell>
          <cell r="F45">
            <v>1</v>
          </cell>
          <cell r="K45">
            <v>44111.88</v>
          </cell>
          <cell r="M45">
            <v>44111.88</v>
          </cell>
        </row>
        <row r="46">
          <cell r="A46" t="str">
            <v>TP24</v>
          </cell>
          <cell r="B46">
            <v>17</v>
          </cell>
          <cell r="C46" t="str">
            <v>Steel pipe pile 500mm dia x 12mmt x 32mL</v>
          </cell>
          <cell r="D46" t="str">
            <v>Load = 275 ton</v>
          </cell>
          <cell r="E46" t="str">
            <v>job</v>
          </cell>
          <cell r="F46">
            <v>1</v>
          </cell>
          <cell r="K46">
            <v>24469.37</v>
          </cell>
          <cell r="M46">
            <v>24469.37</v>
          </cell>
        </row>
        <row r="47">
          <cell r="A47" t="str">
            <v>TP25</v>
          </cell>
          <cell r="B47">
            <v>18</v>
          </cell>
          <cell r="C47" t="str">
            <v>Steel pipe pile 400mm dia x 12mmt x 32mL</v>
          </cell>
          <cell r="D47" t="str">
            <v>Load = 200 ton</v>
          </cell>
          <cell r="E47" t="str">
            <v>job</v>
          </cell>
          <cell r="F47">
            <v>1</v>
          </cell>
          <cell r="K47">
            <v>21097.9</v>
          </cell>
          <cell r="M47">
            <v>21097.9</v>
          </cell>
        </row>
        <row r="48">
          <cell r="B48" t="str">
            <v>Pile Loading Test</v>
          </cell>
        </row>
        <row r="49">
          <cell r="A49" t="str">
            <v>LT01</v>
          </cell>
          <cell r="B49">
            <v>1</v>
          </cell>
          <cell r="C49" t="str">
            <v xml:space="preserve">Bored cast-in place pile 1,000mm dia </v>
          </cell>
          <cell r="D49" t="str">
            <v>Load = 450 ton</v>
          </cell>
          <cell r="E49" t="str">
            <v>job</v>
          </cell>
          <cell r="F49">
            <v>4</v>
          </cell>
          <cell r="K49">
            <v>8481.0400000000009</v>
          </cell>
          <cell r="M49">
            <v>33924.160000000003</v>
          </cell>
        </row>
        <row r="50">
          <cell r="A50" t="str">
            <v>LT02</v>
          </cell>
          <cell r="B50">
            <v>2</v>
          </cell>
          <cell r="C50" t="str">
            <v xml:space="preserve">Bored cast-in place pile 800mm dia </v>
          </cell>
          <cell r="D50" t="str">
            <v>Load = 375 ton</v>
          </cell>
          <cell r="E50" t="str">
            <v>job</v>
          </cell>
          <cell r="F50">
            <v>2</v>
          </cell>
          <cell r="K50">
            <v>7067.53</v>
          </cell>
          <cell r="M50">
            <v>14135.06</v>
          </cell>
        </row>
        <row r="51">
          <cell r="A51" t="str">
            <v>LT03</v>
          </cell>
          <cell r="B51">
            <v>3</v>
          </cell>
          <cell r="C51" t="str">
            <v xml:space="preserve">PHC driven pile 600mm dia </v>
          </cell>
          <cell r="D51" t="str">
            <v>Load = 300 ton</v>
          </cell>
          <cell r="E51" t="str">
            <v>job</v>
          </cell>
          <cell r="F51">
            <v>8</v>
          </cell>
          <cell r="K51">
            <v>5654.03</v>
          </cell>
          <cell r="M51">
            <v>45232.24</v>
          </cell>
        </row>
        <row r="52">
          <cell r="A52" t="str">
            <v>LT04</v>
          </cell>
          <cell r="B52">
            <v>4</v>
          </cell>
          <cell r="C52" t="str">
            <v xml:space="preserve">PHC driven pile 500mm dia </v>
          </cell>
          <cell r="D52" t="str">
            <v>Load = 225 ton</v>
          </cell>
          <cell r="E52" t="str">
            <v>job</v>
          </cell>
          <cell r="F52">
            <v>16</v>
          </cell>
          <cell r="K52">
            <v>4240.5200000000004</v>
          </cell>
          <cell r="M52">
            <v>67848.320000000007</v>
          </cell>
        </row>
        <row r="53">
          <cell r="A53" t="str">
            <v>LT05</v>
          </cell>
          <cell r="B53">
            <v>5</v>
          </cell>
          <cell r="C53" t="str">
            <v>PHC driven pile 400mm dia</v>
          </cell>
          <cell r="D53" t="str">
            <v>Load = 150 ton</v>
          </cell>
          <cell r="E53" t="str">
            <v>job</v>
          </cell>
          <cell r="F53">
            <v>6</v>
          </cell>
          <cell r="K53">
            <v>2827.01</v>
          </cell>
          <cell r="M53">
            <v>16962.060000000001</v>
          </cell>
        </row>
        <row r="54">
          <cell r="A54" t="str">
            <v>LT06</v>
          </cell>
          <cell r="B54">
            <v>6</v>
          </cell>
          <cell r="C54" t="str">
            <v xml:space="preserve">PC driven pile 500mm dia </v>
          </cell>
          <cell r="D54" t="str">
            <v>Load = 225 ton</v>
          </cell>
          <cell r="E54" t="str">
            <v>job</v>
          </cell>
          <cell r="F54">
            <v>6</v>
          </cell>
          <cell r="K54">
            <v>4240.5200000000004</v>
          </cell>
          <cell r="M54">
            <v>25443.120000000003</v>
          </cell>
        </row>
        <row r="55">
          <cell r="A55" t="str">
            <v>LT07</v>
          </cell>
          <cell r="B55">
            <v>7</v>
          </cell>
          <cell r="C55" t="str">
            <v>PC driven pile 400mm dia</v>
          </cell>
          <cell r="D55" t="str">
            <v>Load = 150 ton</v>
          </cell>
          <cell r="E55" t="str">
            <v>job</v>
          </cell>
          <cell r="F55">
            <v>21</v>
          </cell>
          <cell r="K55">
            <v>2827.01</v>
          </cell>
          <cell r="M55">
            <v>59367.210000000006</v>
          </cell>
        </row>
        <row r="56">
          <cell r="A56" t="str">
            <v>LT08</v>
          </cell>
          <cell r="B56">
            <v>8</v>
          </cell>
          <cell r="C56" t="str">
            <v xml:space="preserve">Steel pipe pile 900mm dia x 16mmt </v>
          </cell>
          <cell r="D56" t="str">
            <v>Load = 420 ton</v>
          </cell>
          <cell r="E56" t="str">
            <v>job</v>
          </cell>
          <cell r="F56">
            <v>1</v>
          </cell>
          <cell r="K56">
            <v>23663.15</v>
          </cell>
          <cell r="M56">
            <v>23663.15</v>
          </cell>
        </row>
        <row r="57">
          <cell r="A57" t="str">
            <v>LT09</v>
          </cell>
          <cell r="B57">
            <v>9</v>
          </cell>
          <cell r="C57" t="str">
            <v xml:space="preserve">Steel pipe pile 500mm dia x 12mmt </v>
          </cell>
          <cell r="D57" t="str">
            <v>Load = 165 ton</v>
          </cell>
          <cell r="E57" t="str">
            <v>job</v>
          </cell>
          <cell r="F57">
            <v>2</v>
          </cell>
          <cell r="K57">
            <v>15653.28</v>
          </cell>
          <cell r="M57">
            <v>31306.560000000001</v>
          </cell>
        </row>
        <row r="58">
          <cell r="A58" t="str">
            <v>LT10</v>
          </cell>
          <cell r="B58">
            <v>10</v>
          </cell>
          <cell r="C58" t="str">
            <v xml:space="preserve">Steel pipe pile 400mm dia x 12mmt </v>
          </cell>
          <cell r="D58" t="str">
            <v>Load = 120 ton</v>
          </cell>
          <cell r="E58" t="str">
            <v>job</v>
          </cell>
          <cell r="F58">
            <v>2</v>
          </cell>
          <cell r="K58">
            <v>14239.77</v>
          </cell>
          <cell r="M58">
            <v>28479.54</v>
          </cell>
        </row>
        <row r="59">
          <cell r="B59" t="str">
            <v>Piling works</v>
          </cell>
        </row>
        <row r="60">
          <cell r="A60" t="str">
            <v>PL01</v>
          </cell>
          <cell r="B60">
            <v>1</v>
          </cell>
          <cell r="C60" t="str">
            <v>Bored cast-in place pile 800mm dia.</v>
          </cell>
          <cell r="D60" t="str">
            <v>L = 25m, as per Tender Specification Clause 3.5.6, Volume 3.</v>
          </cell>
          <cell r="E60" t="str">
            <v>pcs</v>
          </cell>
          <cell r="F60">
            <v>294</v>
          </cell>
          <cell r="K60">
            <v>2669.96</v>
          </cell>
          <cell r="M60">
            <v>784968.24</v>
          </cell>
        </row>
        <row r="61">
          <cell r="A61" t="str">
            <v>PL02</v>
          </cell>
          <cell r="B61">
            <v>2</v>
          </cell>
          <cell r="C61" t="str">
            <v>Bored cast-in place pile 1000mm dia.</v>
          </cell>
          <cell r="D61" t="str">
            <v>L = 25m, as per Tender Specification Clause 3.5.6, Volume 3.</v>
          </cell>
          <cell r="E61" t="str">
            <v>pcs</v>
          </cell>
          <cell r="F61">
            <v>379</v>
          </cell>
          <cell r="K61">
            <v>3455.24</v>
          </cell>
          <cell r="M61">
            <v>1309535.96</v>
          </cell>
        </row>
        <row r="62">
          <cell r="A62" t="str">
            <v>PL03</v>
          </cell>
          <cell r="C62" t="str">
            <v>Bored cast-in place pile 1200mm dia.</v>
          </cell>
          <cell r="D62" t="str">
            <v>L = 35m, as per Tender Specification Clause 3.5.6, Volume 3.</v>
          </cell>
          <cell r="E62" t="str">
            <v>pcs</v>
          </cell>
          <cell r="F62">
            <v>108</v>
          </cell>
          <cell r="K62">
            <v>6093.78</v>
          </cell>
          <cell r="M62">
            <v>658128.24</v>
          </cell>
        </row>
        <row r="63">
          <cell r="A63" t="str">
            <v>PL031</v>
          </cell>
          <cell r="C63" t="str">
            <v>Bored cast-in place pile 1200mm dia.</v>
          </cell>
          <cell r="D63" t="str">
            <v>L = 45m, as per Tender Specification Clause 3.5.6, Volume 3.</v>
          </cell>
          <cell r="E63" t="str">
            <v>pcs</v>
          </cell>
          <cell r="F63">
            <v>10</v>
          </cell>
          <cell r="K63">
            <v>7831.87</v>
          </cell>
          <cell r="M63">
            <v>78318.7</v>
          </cell>
        </row>
        <row r="64">
          <cell r="A64" t="str">
            <v>PL04</v>
          </cell>
          <cell r="B64">
            <v>3</v>
          </cell>
          <cell r="C64" t="str">
            <v>PHC driven pile400mm dia.</v>
          </cell>
          <cell r="D64" t="str">
            <v>L = 20m, as per Tender Specification Clause 3.5.6, Volume 3.</v>
          </cell>
          <cell r="E64" t="str">
            <v>pcs</v>
          </cell>
          <cell r="F64">
            <v>372</v>
          </cell>
          <cell r="K64">
            <v>795.75</v>
          </cell>
          <cell r="M64">
            <v>296019</v>
          </cell>
        </row>
        <row r="65">
          <cell r="A65" t="str">
            <v>PL05</v>
          </cell>
          <cell r="B65">
            <v>4</v>
          </cell>
          <cell r="C65" t="str">
            <v>PHC driven pile400mm dia.</v>
          </cell>
          <cell r="D65" t="str">
            <v>L = 25m, as per Tender Specification Clause 3.5.6, Volume 3.</v>
          </cell>
          <cell r="E65" t="str">
            <v>pcs</v>
          </cell>
          <cell r="F65">
            <v>146</v>
          </cell>
          <cell r="K65">
            <v>994.69</v>
          </cell>
          <cell r="M65">
            <v>145224.74000000002</v>
          </cell>
        </row>
        <row r="66">
          <cell r="A66" t="str">
            <v>PL06</v>
          </cell>
          <cell r="B66">
            <v>5</v>
          </cell>
          <cell r="C66" t="str">
            <v>PHC driven pile 500mm dia.</v>
          </cell>
          <cell r="D66" t="str">
            <v>L = 20m, as per Tender Specification Clause 3.5.6, Volume 3.</v>
          </cell>
          <cell r="E66" t="str">
            <v>pcs</v>
          </cell>
          <cell r="F66">
            <v>31</v>
          </cell>
          <cell r="K66">
            <v>1105.68</v>
          </cell>
          <cell r="M66">
            <v>34276.080000000002</v>
          </cell>
        </row>
        <row r="67">
          <cell r="A67" t="str">
            <v>PL07</v>
          </cell>
          <cell r="B67">
            <v>6</v>
          </cell>
          <cell r="C67" t="str">
            <v>PHC driven pile 500mm dia.</v>
          </cell>
          <cell r="D67" t="str">
            <v>L = 25m, as per Tender Specification Clause 3.5.6, Volume 3.</v>
          </cell>
          <cell r="E67" t="str">
            <v>pcs</v>
          </cell>
          <cell r="F67">
            <v>315</v>
          </cell>
          <cell r="K67">
            <v>1383.14</v>
          </cell>
          <cell r="M67">
            <v>435689.10000000003</v>
          </cell>
        </row>
        <row r="68">
          <cell r="A68" t="str">
            <v>PL08</v>
          </cell>
          <cell r="B68">
            <v>7</v>
          </cell>
          <cell r="C68" t="str">
            <v>PHC driven pile 500mm dia.</v>
          </cell>
          <cell r="D68" t="str">
            <v>L = 35m, as per Tender Specification Clause 3.5.6, Volume 3.</v>
          </cell>
          <cell r="E68" t="str">
            <v>pcs</v>
          </cell>
          <cell r="F68">
            <v>157</v>
          </cell>
          <cell r="K68">
            <v>1934.93</v>
          </cell>
          <cell r="M68">
            <v>303784.01</v>
          </cell>
        </row>
        <row r="69">
          <cell r="A69" t="str">
            <v>PL09</v>
          </cell>
          <cell r="B69">
            <v>8</v>
          </cell>
          <cell r="C69" t="str">
            <v>PHC driven pile 500mm dia.</v>
          </cell>
          <cell r="D69" t="str">
            <v>L =40m, as per Tender Specification Clause 3.5.6, Volume 3.</v>
          </cell>
          <cell r="E69" t="str">
            <v>pcs</v>
          </cell>
          <cell r="F69">
            <v>79</v>
          </cell>
          <cell r="K69">
            <v>2211.35</v>
          </cell>
          <cell r="M69">
            <v>174696.65</v>
          </cell>
        </row>
        <row r="70">
          <cell r="A70" t="str">
            <v>PL10</v>
          </cell>
          <cell r="C70" t="str">
            <v>PHC driven pile 500mm dia.</v>
          </cell>
          <cell r="D70" t="str">
            <v>L =45m, as per Tender Specification Clause 3.5.6, Volume 3.</v>
          </cell>
          <cell r="E70" t="str">
            <v>pcs</v>
          </cell>
          <cell r="F70">
            <v>16</v>
          </cell>
          <cell r="K70">
            <v>2488.8200000000002</v>
          </cell>
          <cell r="M70">
            <v>39821.120000000003</v>
          </cell>
        </row>
        <row r="71">
          <cell r="A71" t="str">
            <v>PL11</v>
          </cell>
          <cell r="B71">
            <v>9</v>
          </cell>
          <cell r="C71" t="str">
            <v>PHC driven pile 500mm dia.(Slip layerd pile)</v>
          </cell>
          <cell r="D71" t="str">
            <v>L =25m, as per Tender Specification Clause 3.5.6, Volume 3.</v>
          </cell>
          <cell r="E71" t="str">
            <v>pcs</v>
          </cell>
          <cell r="F71">
            <v>0</v>
          </cell>
        </row>
        <row r="72">
          <cell r="A72" t="str">
            <v>PL12</v>
          </cell>
          <cell r="B72">
            <v>10</v>
          </cell>
          <cell r="C72" t="str">
            <v>PHC driven pile 500mm dia.(Slip layerd pile)</v>
          </cell>
          <cell r="D72" t="str">
            <v>L =40m, as per Tender Specification Clause 3.5.6, Volume 3.</v>
          </cell>
          <cell r="E72" t="str">
            <v>pcs</v>
          </cell>
          <cell r="F72">
            <v>0</v>
          </cell>
        </row>
        <row r="73">
          <cell r="A73" t="str">
            <v>PL13</v>
          </cell>
          <cell r="B73">
            <v>11</v>
          </cell>
          <cell r="C73" t="str">
            <v>PHC driven pile 600mm dia.</v>
          </cell>
          <cell r="D73" t="str">
            <v>L =20 m, as per Tender Specification Clause 3.5.6, Volume 3.</v>
          </cell>
          <cell r="E73" t="str">
            <v>pcs</v>
          </cell>
          <cell r="F73">
            <v>63</v>
          </cell>
          <cell r="K73">
            <v>1392.57</v>
          </cell>
          <cell r="M73">
            <v>87731.909999999989</v>
          </cell>
        </row>
        <row r="74">
          <cell r="A74" t="str">
            <v>PL14</v>
          </cell>
          <cell r="B74">
            <v>12</v>
          </cell>
          <cell r="C74" t="str">
            <v>PHC driven pile 600mm dia.</v>
          </cell>
          <cell r="D74" t="str">
            <v>L =25m, as per Tender Specification Clause 3.5.6, Volume 3.</v>
          </cell>
          <cell r="E74" t="str">
            <v>pcs</v>
          </cell>
          <cell r="F74">
            <v>101</v>
          </cell>
          <cell r="K74">
            <v>1740.18</v>
          </cell>
          <cell r="M74">
            <v>175758.18</v>
          </cell>
        </row>
        <row r="75">
          <cell r="A75" t="str">
            <v>PL15</v>
          </cell>
          <cell r="B75">
            <v>13</v>
          </cell>
          <cell r="C75" t="str">
            <v>PHC driven pile 600mm dia.</v>
          </cell>
          <cell r="D75" t="str">
            <v>L =30m, as per Tender Specification Clause 3.5.6, Volume 3.</v>
          </cell>
          <cell r="E75" t="str">
            <v>pcs</v>
          </cell>
          <cell r="F75">
            <v>78</v>
          </cell>
          <cell r="K75">
            <v>2088.85</v>
          </cell>
          <cell r="M75">
            <v>162930.29999999999</v>
          </cell>
        </row>
        <row r="76">
          <cell r="A76" t="str">
            <v>PL16</v>
          </cell>
          <cell r="B76">
            <v>14</v>
          </cell>
          <cell r="C76" t="str">
            <v>PHC driven pile 600mm dia.</v>
          </cell>
          <cell r="D76" t="str">
            <v>L =35m, as per Tender Specification Clause 3.5.6, Volume 3.</v>
          </cell>
          <cell r="E76" t="str">
            <v>pcs</v>
          </cell>
          <cell r="F76">
            <v>70</v>
          </cell>
          <cell r="K76">
            <v>2437.5100000000002</v>
          </cell>
          <cell r="M76">
            <v>170625.7</v>
          </cell>
        </row>
        <row r="77">
          <cell r="A77" t="str">
            <v>PL17</v>
          </cell>
          <cell r="B77">
            <v>15</v>
          </cell>
          <cell r="C77" t="str">
            <v>Slip Layer on PHC Pile for negative friction</v>
          </cell>
          <cell r="D77" t="str">
            <v>Slip Layer compound f&gt;6mm, capacity 300mm/year</v>
          </cell>
          <cell r="E77" t="str">
            <v>m2</v>
          </cell>
          <cell r="F77">
            <v>11310</v>
          </cell>
          <cell r="K77">
            <v>75.84</v>
          </cell>
          <cell r="M77">
            <v>857750.4</v>
          </cell>
        </row>
        <row r="78">
          <cell r="A78" t="str">
            <v>PL18</v>
          </cell>
          <cell r="B78">
            <v>16</v>
          </cell>
          <cell r="C78" t="str">
            <v>PHC driven pile 600mm dia.</v>
          </cell>
          <cell r="D78" t="str">
            <v>L =40m, as per Tender Specification Clause 3.5.6, Volume 3.</v>
          </cell>
          <cell r="E78" t="str">
            <v>pcs</v>
          </cell>
          <cell r="F78">
            <v>68</v>
          </cell>
          <cell r="K78">
            <v>2785.13</v>
          </cell>
          <cell r="M78">
            <v>189388.84</v>
          </cell>
        </row>
        <row r="79">
          <cell r="A79" t="str">
            <v>PL19</v>
          </cell>
          <cell r="B79">
            <v>17</v>
          </cell>
          <cell r="C79" t="str">
            <v>PHC driven pile 600mm dia.</v>
          </cell>
          <cell r="D79" t="str">
            <v>L =45m, as per Tender Specification Clause 3.5.6, Volume 3.</v>
          </cell>
          <cell r="E79" t="str">
            <v>pcs</v>
          </cell>
          <cell r="F79">
            <v>188</v>
          </cell>
          <cell r="K79">
            <v>3132.75</v>
          </cell>
          <cell r="M79">
            <v>588957</v>
          </cell>
        </row>
        <row r="80">
          <cell r="A80" t="str">
            <v>PL20</v>
          </cell>
          <cell r="B80">
            <v>18</v>
          </cell>
          <cell r="C80" t="str">
            <v>PHC driven pile 600mm dia.(Slip layerd pile)</v>
          </cell>
          <cell r="D80" t="str">
            <v>L =25m, as per Tender Specification Clause 3.5.6, Volume 3.</v>
          </cell>
          <cell r="E80" t="str">
            <v>pcs</v>
          </cell>
          <cell r="F80">
            <v>0</v>
          </cell>
        </row>
        <row r="81">
          <cell r="A81" t="str">
            <v>PL21</v>
          </cell>
          <cell r="B81">
            <v>19</v>
          </cell>
          <cell r="C81" t="str">
            <v>PHC driven pile 600mm dia.(Slip layerd pile)</v>
          </cell>
          <cell r="D81" t="str">
            <v>L =40m, as per Tender Specification Clause 3.5.6, Volume 3.</v>
          </cell>
          <cell r="E81" t="str">
            <v>pcs</v>
          </cell>
          <cell r="F81">
            <v>0</v>
          </cell>
        </row>
        <row r="82">
          <cell r="A82" t="str">
            <v>PL22</v>
          </cell>
          <cell r="B82">
            <v>20</v>
          </cell>
          <cell r="C82" t="str">
            <v>PC driven pile 350mm dia.</v>
          </cell>
          <cell r="D82" t="str">
            <v>L = 25m, as per Tender Specification Clause 3.5.6, Volume 3.</v>
          </cell>
          <cell r="E82" t="str">
            <v>pcs</v>
          </cell>
          <cell r="F82">
            <v>6</v>
          </cell>
          <cell r="K82">
            <v>809.36</v>
          </cell>
          <cell r="M82">
            <v>4856.16</v>
          </cell>
        </row>
        <row r="83">
          <cell r="A83" t="str">
            <v>PL23</v>
          </cell>
          <cell r="B83">
            <v>21</v>
          </cell>
          <cell r="C83" t="str">
            <v>PC driven pile 400mm dia.</v>
          </cell>
          <cell r="D83" t="str">
            <v>L = 25m, as per Tender Specification Clause 3.5.6, Volume 3.</v>
          </cell>
          <cell r="E83" t="str">
            <v>pcs</v>
          </cell>
          <cell r="F83">
            <v>309</v>
          </cell>
          <cell r="K83">
            <v>879.52</v>
          </cell>
          <cell r="M83">
            <v>271771.68</v>
          </cell>
        </row>
        <row r="84">
          <cell r="A84" t="str">
            <v>PL24</v>
          </cell>
          <cell r="B84">
            <v>22</v>
          </cell>
          <cell r="C84" t="str">
            <v>PC driven pile 400mm dia.</v>
          </cell>
          <cell r="D84" t="str">
            <v>L = 28m, as per Tender Specification Clause 3.5.6, Volume 3.</v>
          </cell>
          <cell r="E84" t="str">
            <v>pcs</v>
          </cell>
          <cell r="F84">
            <v>16</v>
          </cell>
          <cell r="K84">
            <v>984.22</v>
          </cell>
          <cell r="M84">
            <v>15747.52</v>
          </cell>
        </row>
        <row r="85">
          <cell r="A85" t="str">
            <v>PL25</v>
          </cell>
          <cell r="B85">
            <v>23</v>
          </cell>
          <cell r="C85" t="str">
            <v>PC driven pile 400mm dia.</v>
          </cell>
          <cell r="D85" t="str">
            <v>L =30m, as per Tender Specification Clause 3.5.6, Volume 3.</v>
          </cell>
          <cell r="E85" t="str">
            <v>pcs</v>
          </cell>
          <cell r="F85">
            <v>77</v>
          </cell>
          <cell r="K85">
            <v>1055.42</v>
          </cell>
          <cell r="M85">
            <v>81267.340000000011</v>
          </cell>
        </row>
        <row r="86">
          <cell r="A86" t="str">
            <v>PL26</v>
          </cell>
          <cell r="B86">
            <v>24</v>
          </cell>
          <cell r="C86" t="str">
            <v>PC driven pile 500mm dia.</v>
          </cell>
          <cell r="D86" t="str">
            <v>L = 25m, as per Tender Specification Clause 3.5.6, Volume 3.</v>
          </cell>
          <cell r="E86" t="str">
            <v>pcs</v>
          </cell>
          <cell r="F86">
            <v>821</v>
          </cell>
          <cell r="K86">
            <v>1094.1600000000001</v>
          </cell>
          <cell r="M86">
            <v>898305.3600000001</v>
          </cell>
        </row>
        <row r="87">
          <cell r="A87" t="str">
            <v>PL27</v>
          </cell>
          <cell r="B87">
            <v>25</v>
          </cell>
          <cell r="C87" t="str">
            <v>Steel pipe pile,SKK400,Dia.400mm,t=12</v>
          </cell>
          <cell r="D87" t="str">
            <v>L = 32m, as per Tender Specification Clause 3.5.6 and 3.5.11, Volume 3.</v>
          </cell>
          <cell r="E87" t="str">
            <v>pcs</v>
          </cell>
          <cell r="F87">
            <v>36</v>
          </cell>
          <cell r="K87">
            <v>3769.35</v>
          </cell>
          <cell r="M87">
            <v>135696.6</v>
          </cell>
        </row>
        <row r="88">
          <cell r="A88" t="str">
            <v>PL28</v>
          </cell>
          <cell r="B88">
            <v>26</v>
          </cell>
          <cell r="C88" t="str">
            <v>Steel pipe pile,SKK490,Dia.500,t=12</v>
          </cell>
          <cell r="D88" t="str">
            <v>L =32m, as per Tender Specification Clause 3.5.6 and 3.5.11, Volume 3.</v>
          </cell>
          <cell r="E88" t="str">
            <v>pcs</v>
          </cell>
          <cell r="F88">
            <v>73</v>
          </cell>
          <cell r="K88">
            <v>4449.93</v>
          </cell>
          <cell r="M88">
            <v>324844.89</v>
          </cell>
        </row>
        <row r="89">
          <cell r="A89" t="str">
            <v>PL29</v>
          </cell>
          <cell r="B89">
            <v>27</v>
          </cell>
          <cell r="C89" t="str">
            <v>Steel pipe pile SKK490,900mmdia, t=14mm</v>
          </cell>
          <cell r="D89" t="str">
            <v>L = 30 m, as per Tender Specification Clause 3.5.6 and 3.5.11, Volume 3.</v>
          </cell>
          <cell r="E89" t="str">
            <v>pcs</v>
          </cell>
          <cell r="F89">
            <v>243</v>
          </cell>
          <cell r="K89">
            <v>7381.65</v>
          </cell>
          <cell r="M89">
            <v>1793740.95</v>
          </cell>
        </row>
        <row r="90">
          <cell r="A90" t="str">
            <v>PL30</v>
          </cell>
          <cell r="B90">
            <v>28</v>
          </cell>
          <cell r="C90" t="str">
            <v>Steel pipe sheet pile, Dia1300,t=17with joint pipe</v>
          </cell>
          <cell r="D90" t="str">
            <v>L =23m, as per Tender Specification Clause 3.5.7 and 3.5.11, Volume 3.</v>
          </cell>
          <cell r="E90" t="str">
            <v>pcs</v>
          </cell>
          <cell r="F90">
            <v>125</v>
          </cell>
          <cell r="K90">
            <v>9213.9699999999993</v>
          </cell>
          <cell r="M90">
            <v>1151746.25</v>
          </cell>
        </row>
        <row r="91">
          <cell r="A91" t="str">
            <v>PL31</v>
          </cell>
          <cell r="B91">
            <v>29</v>
          </cell>
          <cell r="C91" t="str">
            <v>Corrosion Protection</v>
          </cell>
          <cell r="D91" t="str">
            <v>as per Tender Specification Clause 3.5.6 and 3.5.11, Volume 3.</v>
          </cell>
          <cell r="E91" t="str">
            <v>m2</v>
          </cell>
          <cell r="F91">
            <v>7031</v>
          </cell>
          <cell r="K91">
            <v>135.07</v>
          </cell>
          <cell r="M91">
            <v>949677.16999999993</v>
          </cell>
        </row>
        <row r="92">
          <cell r="A92" t="str">
            <v>OP02-2</v>
          </cell>
          <cell r="B92" t="str">
            <v>Opt-2</v>
          </cell>
          <cell r="C92" t="str">
            <v>Sand Compaction Pile dia. 700mm</v>
          </cell>
          <cell r="D92" t="str">
            <v>Depth=15m-22m</v>
          </cell>
          <cell r="E92" t="str">
            <v>m</v>
          </cell>
          <cell r="F92">
            <v>36800</v>
          </cell>
          <cell r="K92">
            <v>14.17</v>
          </cell>
          <cell r="M92">
            <v>521456</v>
          </cell>
        </row>
        <row r="93">
          <cell r="A93" t="str">
            <v>OP03-1</v>
          </cell>
          <cell r="B93" t="str">
            <v>Opt-3</v>
          </cell>
          <cell r="C93" t="str">
            <v>PHC+Steel lining PHC(top pile) driven pile 800mm dia.</v>
          </cell>
          <cell r="D93" t="str">
            <v>L =30m, as per Tender Specification Clause 3.5.6, Volume 3.Steel lining t=8mm,SKK400,length of top pile=10m</v>
          </cell>
          <cell r="E93" t="str">
            <v>pcs</v>
          </cell>
          <cell r="F93">
            <v>533</v>
          </cell>
          <cell r="M93">
            <v>0</v>
          </cell>
        </row>
        <row r="94">
          <cell r="A94" t="str">
            <v>OP03-2</v>
          </cell>
          <cell r="B94" t="str">
            <v>Opt-3</v>
          </cell>
          <cell r="C94" t="str">
            <v>PHC+Steel lining PHC(top pile) driven pile 700mm dia.</v>
          </cell>
          <cell r="D94" t="str">
            <v>L =28m, as per Tender Specification Clause 3.5.6, Volume 3.Steel lining t=8mm,SKK400,length of top pile=10m</v>
          </cell>
          <cell r="E94" t="str">
            <v>pcs</v>
          </cell>
          <cell r="F94">
            <v>104</v>
          </cell>
          <cell r="M94">
            <v>0</v>
          </cell>
        </row>
        <row r="95">
          <cell r="A95" t="str">
            <v>OP03-3</v>
          </cell>
          <cell r="B95" t="str">
            <v>Opt-3</v>
          </cell>
          <cell r="C95" t="str">
            <v>PHC+Steel lining PHC(top pile) driven pile 400mm dia.</v>
          </cell>
          <cell r="D95" t="str">
            <v xml:space="preserve">L =22m, as per Tender Specification Clause 3.5.6, Volume 3.Steel lining t=8mm,SKK400,length of top pile=10m </v>
          </cell>
          <cell r="E95" t="str">
            <v>pcs</v>
          </cell>
          <cell r="F95">
            <v>104</v>
          </cell>
          <cell r="M95">
            <v>0</v>
          </cell>
        </row>
        <row r="96">
          <cell r="B96" t="str">
            <v>Earth works</v>
          </cell>
        </row>
        <row r="97">
          <cell r="A97" t="str">
            <v>EA01</v>
          </cell>
          <cell r="B97">
            <v>1</v>
          </cell>
          <cell r="C97" t="str">
            <v>Excavation</v>
          </cell>
          <cell r="D97" t="str">
            <v>As per Tender Specification Clause 3.5.1, Volume 3.</v>
          </cell>
          <cell r="E97" t="str">
            <v>m3</v>
          </cell>
          <cell r="F97">
            <v>525512.80000000005</v>
          </cell>
          <cell r="K97">
            <v>1.68</v>
          </cell>
          <cell r="M97">
            <v>882861.50400000007</v>
          </cell>
        </row>
        <row r="98">
          <cell r="A98" t="str">
            <v>EA02</v>
          </cell>
          <cell r="B98">
            <v>2</v>
          </cell>
          <cell r="C98" t="str">
            <v xml:space="preserve">Backfilling </v>
          </cell>
          <cell r="D98" t="str">
            <v>As per Tender Specification Clause 3.5.1, Volume 3.</v>
          </cell>
          <cell r="E98" t="str">
            <v>m3</v>
          </cell>
          <cell r="F98">
            <v>327969</v>
          </cell>
          <cell r="K98">
            <v>2.62</v>
          </cell>
          <cell r="M98">
            <v>859278.78</v>
          </cell>
        </row>
        <row r="99">
          <cell r="A99" t="str">
            <v>EA03</v>
          </cell>
          <cell r="B99">
            <v>3</v>
          </cell>
          <cell r="C99" t="str">
            <v>Backfilling (well compacted sand)</v>
          </cell>
          <cell r="D99" t="str">
            <v>As per Tender Specification Clause 3.5.1, Volume 3.</v>
          </cell>
          <cell r="E99" t="str">
            <v>m3</v>
          </cell>
          <cell r="F99">
            <v>3000</v>
          </cell>
          <cell r="K99">
            <v>11.51</v>
          </cell>
          <cell r="M99">
            <v>34530</v>
          </cell>
        </row>
        <row r="100">
          <cell r="A100" t="str">
            <v>EA04</v>
          </cell>
          <cell r="B100">
            <v>4</v>
          </cell>
          <cell r="C100" t="str">
            <v>Soil disposal</v>
          </cell>
          <cell r="D100" t="str">
            <v>As per Tender Specification Clause 3.5.1, Volume 3.</v>
          </cell>
          <cell r="E100" t="str">
            <v>m3</v>
          </cell>
          <cell r="F100">
            <v>197595.2</v>
          </cell>
          <cell r="K100">
            <v>1.47</v>
          </cell>
          <cell r="M100">
            <v>290464.94400000002</v>
          </cell>
        </row>
        <row r="101">
          <cell r="A101" t="str">
            <v>EA05</v>
          </cell>
          <cell r="B101">
            <v>5</v>
          </cell>
          <cell r="C101" t="str">
            <v>Rubble subgrade</v>
          </cell>
          <cell r="D101" t="str">
            <v>min.150mm thick</v>
          </cell>
          <cell r="E101" t="str">
            <v>m3</v>
          </cell>
          <cell r="F101">
            <v>12974.1</v>
          </cell>
          <cell r="K101">
            <v>12.98</v>
          </cell>
          <cell r="M101">
            <v>168403.818</v>
          </cell>
        </row>
        <row r="102">
          <cell r="A102" t="str">
            <v>EA06</v>
          </cell>
          <cell r="B102">
            <v>6</v>
          </cell>
          <cell r="C102" t="str">
            <v>Anti termite treatment</v>
          </cell>
          <cell r="D102" t="str">
            <v>As per Tender Specification Clause 3.5.20, Volume 3.</v>
          </cell>
          <cell r="E102" t="str">
            <v>lot</v>
          </cell>
          <cell r="F102">
            <v>25</v>
          </cell>
          <cell r="K102">
            <v>0</v>
          </cell>
          <cell r="M102">
            <v>0</v>
          </cell>
        </row>
        <row r="103">
          <cell r="A103" t="str">
            <v>EA07</v>
          </cell>
          <cell r="B103">
            <v>7</v>
          </cell>
          <cell r="C103" t="str">
            <v>Gravel filling</v>
          </cell>
          <cell r="D103" t="str">
            <v>150mm thick</v>
          </cell>
          <cell r="E103" t="str">
            <v>m3</v>
          </cell>
          <cell r="F103">
            <v>658.7</v>
          </cell>
          <cell r="K103">
            <v>12.62</v>
          </cell>
          <cell r="M103">
            <v>8312.7939999999999</v>
          </cell>
        </row>
        <row r="104">
          <cell r="A104" t="str">
            <v>EA08</v>
          </cell>
          <cell r="B104">
            <v>8</v>
          </cell>
          <cell r="C104" t="str">
            <v>Dredging</v>
          </cell>
          <cell r="D104" t="str">
            <v>As per Tender Specification Clause 3.5.2, Volume 3.</v>
          </cell>
          <cell r="E104" t="str">
            <v>m3</v>
          </cell>
          <cell r="F104">
            <v>900670</v>
          </cell>
          <cell r="K104">
            <v>1.46</v>
          </cell>
          <cell r="M104">
            <v>1314978.2</v>
          </cell>
        </row>
        <row r="105">
          <cell r="A105" t="str">
            <v>EA09</v>
          </cell>
          <cell r="B105">
            <v>9</v>
          </cell>
          <cell r="C105" t="str">
            <v>Disposal of dredged material</v>
          </cell>
          <cell r="D105" t="str">
            <v>As per Tender Specification Clause 3.5.2, Volume 3.</v>
          </cell>
          <cell r="E105" t="str">
            <v>m3</v>
          </cell>
          <cell r="F105">
            <v>900670</v>
          </cell>
          <cell r="K105">
            <v>1.4</v>
          </cell>
          <cell r="M105">
            <v>1260938</v>
          </cell>
        </row>
        <row r="106">
          <cell r="A106" t="str">
            <v>EA10</v>
          </cell>
          <cell r="B106">
            <v>10</v>
          </cell>
          <cell r="C106" t="str">
            <v>Rubble</v>
          </cell>
          <cell r="D106" t="str">
            <v>Dia. &gt; 300mm</v>
          </cell>
          <cell r="E106" t="str">
            <v>m3</v>
          </cell>
          <cell r="F106">
            <v>4260</v>
          </cell>
          <cell r="K106">
            <v>13.51</v>
          </cell>
          <cell r="M106">
            <v>57552.6</v>
          </cell>
        </row>
        <row r="107">
          <cell r="A107" t="str">
            <v>EA11</v>
          </cell>
          <cell r="B107">
            <v>11</v>
          </cell>
          <cell r="C107" t="str">
            <v>Rubble bed trimming</v>
          </cell>
          <cell r="D107" t="str">
            <v>Dia. &gt; 300mm</v>
          </cell>
          <cell r="E107" t="str">
            <v>m2</v>
          </cell>
          <cell r="F107">
            <v>6140</v>
          </cell>
          <cell r="K107">
            <v>9.2100000000000009</v>
          </cell>
          <cell r="M107">
            <v>56549.400000000009</v>
          </cell>
        </row>
        <row r="108">
          <cell r="A108" t="str">
            <v>EA12</v>
          </cell>
          <cell r="B108">
            <v>12</v>
          </cell>
          <cell r="C108" t="str">
            <v>Rubble 4x6cm</v>
          </cell>
          <cell r="D108" t="str">
            <v>As per Tender Specification Clause 3.5.2, Volume 3.</v>
          </cell>
          <cell r="E108" t="str">
            <v>m3</v>
          </cell>
          <cell r="F108">
            <v>624</v>
          </cell>
          <cell r="K108">
            <v>16.23</v>
          </cell>
          <cell r="M108">
            <v>10127.52</v>
          </cell>
        </row>
        <row r="109">
          <cell r="A109" t="str">
            <v>EA13</v>
          </cell>
          <cell r="B109">
            <v>13</v>
          </cell>
          <cell r="C109" t="str">
            <v>Rubble 15x20cm</v>
          </cell>
          <cell r="D109" t="str">
            <v>As per Tender Specification Clause 3.5.2, Volume 3.</v>
          </cell>
          <cell r="E109" t="str">
            <v>m3</v>
          </cell>
          <cell r="F109">
            <v>5658</v>
          </cell>
          <cell r="K109">
            <v>14.97</v>
          </cell>
          <cell r="M109">
            <v>84700.260000000009</v>
          </cell>
        </row>
        <row r="110">
          <cell r="A110" t="str">
            <v>EA14</v>
          </cell>
          <cell r="B110">
            <v>14</v>
          </cell>
          <cell r="C110" t="str">
            <v>Rubble bed trimming(15x20cm)</v>
          </cell>
          <cell r="D110" t="str">
            <v>As per Tender Specification Clause 3.5.2, Volume 3.</v>
          </cell>
          <cell r="E110" t="str">
            <v>m2</v>
          </cell>
          <cell r="F110">
            <v>1200</v>
          </cell>
          <cell r="K110">
            <v>9.2100000000000009</v>
          </cell>
          <cell r="M110">
            <v>11052.000000000002</v>
          </cell>
        </row>
        <row r="111">
          <cell r="A111" t="str">
            <v>EA15</v>
          </cell>
          <cell r="B111">
            <v>15</v>
          </cell>
          <cell r="C111" t="str">
            <v>Leveling and compaction for sub-grade</v>
          </cell>
          <cell r="D111" t="str">
            <v>As per Tender Specification Clause 3.5.16, Volume 3.</v>
          </cell>
          <cell r="E111" t="str">
            <v>m2</v>
          </cell>
          <cell r="F111">
            <v>55284.9</v>
          </cell>
          <cell r="K111">
            <v>1.05</v>
          </cell>
          <cell r="M111">
            <v>58049.145000000004</v>
          </cell>
        </row>
        <row r="112">
          <cell r="A112" t="str">
            <v>EA16</v>
          </cell>
          <cell r="B112">
            <v>16</v>
          </cell>
          <cell r="C112" t="str">
            <v>Base course</v>
          </cell>
          <cell r="D112" t="str">
            <v>250mm thick, as per Tender Specification Clause 3.5.16, Volume 3</v>
          </cell>
          <cell r="E112" t="str">
            <v>m2</v>
          </cell>
          <cell r="F112">
            <v>42465.2</v>
          </cell>
          <cell r="K112">
            <v>3.87</v>
          </cell>
          <cell r="M112">
            <v>164340.32399999999</v>
          </cell>
        </row>
        <row r="113">
          <cell r="A113" t="str">
            <v>EA17</v>
          </cell>
          <cell r="B113">
            <v>17</v>
          </cell>
          <cell r="C113" t="str">
            <v>Geotextile P560</v>
          </cell>
          <cell r="E113" t="str">
            <v>m2</v>
          </cell>
          <cell r="F113">
            <v>6046</v>
          </cell>
          <cell r="K113">
            <v>1.26</v>
          </cell>
          <cell r="M113">
            <v>7617.96</v>
          </cell>
        </row>
        <row r="114">
          <cell r="A114" t="str">
            <v>EA18</v>
          </cell>
          <cell r="B114">
            <v>18</v>
          </cell>
          <cell r="C114" t="str">
            <v>Geotextile</v>
          </cell>
          <cell r="E114" t="str">
            <v>m2</v>
          </cell>
          <cell r="F114">
            <v>3139.2</v>
          </cell>
          <cell r="K114">
            <v>1.26</v>
          </cell>
          <cell r="M114">
            <v>3955.3919999999998</v>
          </cell>
        </row>
        <row r="115">
          <cell r="A115" t="str">
            <v>EA19</v>
          </cell>
          <cell r="B115">
            <v>19</v>
          </cell>
          <cell r="C115" t="str">
            <v>Soil improvement for abutment</v>
          </cell>
          <cell r="D115" t="str">
            <v>deep soil stabilization ,Dia.1000mm, L=7m, Cement 120kg/m2</v>
          </cell>
          <cell r="E115" t="str">
            <v>pcs</v>
          </cell>
          <cell r="F115">
            <v>800</v>
          </cell>
          <cell r="K115">
            <v>62.82</v>
          </cell>
          <cell r="M115">
            <v>50256</v>
          </cell>
        </row>
        <row r="116">
          <cell r="A116" t="str">
            <v>OP02-1</v>
          </cell>
          <cell r="B116" t="str">
            <v>Opt-2</v>
          </cell>
          <cell r="C116" t="str">
            <v>Deep Soil stabilazation</v>
          </cell>
          <cell r="D116" t="str">
            <v xml:space="preserve"> Dia.1000mm, L=15m-22m, cement,200kg/m3</v>
          </cell>
          <cell r="E116" t="str">
            <v>m3</v>
          </cell>
          <cell r="F116">
            <v>114200</v>
          </cell>
          <cell r="K116">
            <v>32.57</v>
          </cell>
          <cell r="M116">
            <v>3719494</v>
          </cell>
        </row>
        <row r="117">
          <cell r="A117" t="str">
            <v>EA20</v>
          </cell>
          <cell r="B117">
            <v>20</v>
          </cell>
          <cell r="C117" t="str">
            <v>Cray lining</v>
          </cell>
          <cell r="D117" t="str">
            <v>300mm thick</v>
          </cell>
          <cell r="E117" t="str">
            <v>m3</v>
          </cell>
          <cell r="F117">
            <v>5796</v>
          </cell>
          <cell r="K117">
            <v>8.9</v>
          </cell>
          <cell r="M117">
            <v>51584.4</v>
          </cell>
        </row>
        <row r="118">
          <cell r="A118" t="str">
            <v>EA21</v>
          </cell>
          <cell r="B118">
            <v>21</v>
          </cell>
          <cell r="C118" t="str">
            <v>Sand filling</v>
          </cell>
          <cell r="D118" t="str">
            <v>300mm thick</v>
          </cell>
          <cell r="E118" t="str">
            <v>m3</v>
          </cell>
          <cell r="F118">
            <v>20055.900000000001</v>
          </cell>
          <cell r="K118">
            <v>10.08</v>
          </cell>
          <cell r="M118">
            <v>202163.47200000001</v>
          </cell>
        </row>
        <row r="119">
          <cell r="A119" t="str">
            <v>EA22</v>
          </cell>
          <cell r="B119">
            <v>22</v>
          </cell>
          <cell r="C119" t="str">
            <v>Gabion</v>
          </cell>
          <cell r="D119" t="str">
            <v>600mm x 600mm, including crushed stone</v>
          </cell>
          <cell r="E119" t="str">
            <v>m</v>
          </cell>
          <cell r="F119">
            <v>1465</v>
          </cell>
          <cell r="K119">
            <v>9.2100000000000009</v>
          </cell>
          <cell r="M119">
            <v>13492.650000000001</v>
          </cell>
        </row>
        <row r="120">
          <cell r="A120" t="str">
            <v>EA23</v>
          </cell>
          <cell r="B120">
            <v>23</v>
          </cell>
          <cell r="C120" t="str">
            <v>Waste coal</v>
          </cell>
          <cell r="D120" t="str">
            <v>300mm thick, material supply by Owner</v>
          </cell>
          <cell r="E120" t="str">
            <v>m3</v>
          </cell>
          <cell r="F120">
            <v>5796</v>
          </cell>
          <cell r="K120">
            <v>2.83</v>
          </cell>
          <cell r="M120">
            <v>16402.68</v>
          </cell>
        </row>
        <row r="121">
          <cell r="A121" t="str">
            <v>EA24</v>
          </cell>
          <cell r="B121">
            <v>24</v>
          </cell>
          <cell r="C121" t="str">
            <v>Soil replacement</v>
          </cell>
          <cell r="D121" t="str">
            <v>well compacted sand thickness 500mm</v>
          </cell>
          <cell r="E121" t="str">
            <v>m3</v>
          </cell>
          <cell r="F121">
            <v>5956</v>
          </cell>
          <cell r="K121">
            <v>8.27</v>
          </cell>
          <cell r="M121">
            <v>49256.119999999995</v>
          </cell>
        </row>
        <row r="122">
          <cell r="A122" t="str">
            <v>EA25</v>
          </cell>
          <cell r="B122">
            <v>25</v>
          </cell>
          <cell r="C122" t="str">
            <v>Waterproofing sheet</v>
          </cell>
          <cell r="D122" t="str">
            <v>rubber t=1.5mm</v>
          </cell>
          <cell r="E122" t="str">
            <v>m2</v>
          </cell>
          <cell r="F122">
            <v>10950</v>
          </cell>
          <cell r="K122">
            <v>1.73</v>
          </cell>
          <cell r="M122">
            <v>18943.5</v>
          </cell>
        </row>
        <row r="123">
          <cell r="A123" t="str">
            <v>EA26</v>
          </cell>
          <cell r="B123">
            <v>26</v>
          </cell>
          <cell r="C123" t="str">
            <v>Asphalt sand</v>
          </cell>
          <cell r="D123" t="str">
            <v>As per Tender Specification Clause 3.5.14, Volume 3.</v>
          </cell>
          <cell r="E123" t="str">
            <v>m3</v>
          </cell>
          <cell r="F123">
            <v>390.2</v>
          </cell>
          <cell r="K123">
            <v>16.18</v>
          </cell>
          <cell r="M123">
            <v>6313.4359999999997</v>
          </cell>
        </row>
        <row r="124">
          <cell r="A124" t="str">
            <v>EA27</v>
          </cell>
          <cell r="B124">
            <v>27</v>
          </cell>
          <cell r="C124" t="str">
            <v>Gravel pavement</v>
          </cell>
          <cell r="D124" t="str">
            <v>200mm thick, as per Tender Specification Clause 3.5.16, Volume 3</v>
          </cell>
          <cell r="E124" t="str">
            <v>m2</v>
          </cell>
          <cell r="F124">
            <v>4200</v>
          </cell>
          <cell r="K124">
            <v>1.68</v>
          </cell>
          <cell r="M124">
            <v>7056</v>
          </cell>
        </row>
        <row r="125">
          <cell r="A125" t="str">
            <v>EA28</v>
          </cell>
          <cell r="B125">
            <v>28</v>
          </cell>
          <cell r="C125" t="str">
            <v>Embankment around pump pit area</v>
          </cell>
          <cell r="D125" t="str">
            <v>well compacted soil</v>
          </cell>
          <cell r="E125" t="str">
            <v>m3</v>
          </cell>
          <cell r="F125">
            <v>16916</v>
          </cell>
          <cell r="K125">
            <v>2.77</v>
          </cell>
          <cell r="M125">
            <v>46857.32</v>
          </cell>
        </row>
        <row r="126">
          <cell r="B126" t="str">
            <v>Concrete works</v>
          </cell>
        </row>
        <row r="127">
          <cell r="A127" t="str">
            <v>CO01</v>
          </cell>
          <cell r="B127">
            <v>1</v>
          </cell>
          <cell r="C127" t="str">
            <v>Moisture vapor barrier</v>
          </cell>
          <cell r="D127" t="str">
            <v>0.12mm thick, as per Tender Specification Clause 3.5.5 and 3.5.22, Volume 3.</v>
          </cell>
          <cell r="E127" t="str">
            <v>m2</v>
          </cell>
          <cell r="F127">
            <v>19050.3</v>
          </cell>
          <cell r="K127">
            <v>0.79</v>
          </cell>
          <cell r="M127">
            <v>15049.737000000001</v>
          </cell>
        </row>
        <row r="128">
          <cell r="A128" t="str">
            <v>CO02</v>
          </cell>
          <cell r="B128">
            <v>2</v>
          </cell>
          <cell r="C128" t="str">
            <v xml:space="preserve">Le-concrete </v>
          </cell>
          <cell r="D128" t="str">
            <v>min. 50mm thick, Fc28 = 140 kg/cm2, Cement type: Type-I ASTM C150. As per Tender Specification Clause 3.5.5, Volume 3.</v>
          </cell>
          <cell r="E128" t="str">
            <v>m3</v>
          </cell>
          <cell r="F128">
            <v>4302.6000000000004</v>
          </cell>
          <cell r="K128">
            <v>37.69</v>
          </cell>
          <cell r="M128">
            <v>162164.99400000001</v>
          </cell>
        </row>
        <row r="129">
          <cell r="A129" t="str">
            <v>CO03</v>
          </cell>
          <cell r="B129">
            <v>3</v>
          </cell>
          <cell r="C129" t="str">
            <v>Concrete (fill concrete)</v>
          </cell>
          <cell r="D129" t="str">
            <v>Fc28 = 140 kg/cm2, Cement type: Type-I ASTM C150. As per Tender Specification Clause 3.5.5 and 3.5.15, Volume 3.</v>
          </cell>
          <cell r="E129" t="str">
            <v>m3</v>
          </cell>
          <cell r="F129">
            <v>501</v>
          </cell>
          <cell r="K129">
            <v>36.65</v>
          </cell>
          <cell r="M129">
            <v>18361.649999999998</v>
          </cell>
        </row>
        <row r="130">
          <cell r="A130" t="str">
            <v>CO04</v>
          </cell>
          <cell r="B130">
            <v>4</v>
          </cell>
          <cell r="C130" t="str">
            <v>Concrete</v>
          </cell>
          <cell r="D130" t="str">
            <v>Fc28 = 210 kg/cm2, Cement type: Type-I ASTM C150. As per Tender Specification Clause 3.5.5, Volume 3.</v>
          </cell>
          <cell r="E130" t="str">
            <v>m3</v>
          </cell>
          <cell r="F130">
            <v>17192.2</v>
          </cell>
          <cell r="K130">
            <v>50.26</v>
          </cell>
          <cell r="M130">
            <v>864079.97199999995</v>
          </cell>
        </row>
        <row r="131">
          <cell r="A131" t="str">
            <v>CO05</v>
          </cell>
          <cell r="B131">
            <v>5</v>
          </cell>
          <cell r="C131" t="str">
            <v xml:space="preserve">Concrete </v>
          </cell>
          <cell r="D131" t="str">
            <v>Fc28 = 240 kg/cm2, Cement type: Type-I ASTM C150. As per Tender Specification Clause 3.5.5, Volume 3.</v>
          </cell>
          <cell r="E131" t="str">
            <v>m3</v>
          </cell>
          <cell r="F131">
            <v>77640.5</v>
          </cell>
          <cell r="K131">
            <v>52.35</v>
          </cell>
          <cell r="M131">
            <v>4064480.1750000003</v>
          </cell>
        </row>
        <row r="132">
          <cell r="A132" t="str">
            <v>CO06</v>
          </cell>
          <cell r="B132">
            <v>6</v>
          </cell>
          <cell r="C132" t="str">
            <v>Concrete (above water work)</v>
          </cell>
          <cell r="D132" t="str">
            <v>Fc28 = 240 kg/cm2, Cement type: Type-I ASTM C150. As per Tender Specification Clause 3.5.5, Volume 3.</v>
          </cell>
          <cell r="E132" t="str">
            <v>m3</v>
          </cell>
          <cell r="F132">
            <v>1249</v>
          </cell>
          <cell r="K132">
            <v>64.92</v>
          </cell>
          <cell r="M132">
            <v>81085.08</v>
          </cell>
        </row>
        <row r="133">
          <cell r="A133" t="str">
            <v>CO07</v>
          </cell>
          <cell r="B133">
            <v>7</v>
          </cell>
          <cell r="C133" t="str">
            <v>Concrete (on land work)</v>
          </cell>
          <cell r="D133" t="str">
            <v>Fc28 = 240 kg/cm2, Cement type: Type-I ASTM C150. As per Tender Specification Clause 3.5.5, Volume 3.</v>
          </cell>
          <cell r="E133" t="str">
            <v>m3</v>
          </cell>
          <cell r="F133">
            <v>231</v>
          </cell>
          <cell r="K133">
            <v>52.35</v>
          </cell>
          <cell r="M133">
            <v>12092.85</v>
          </cell>
        </row>
        <row r="134">
          <cell r="A134" t="str">
            <v>CO08</v>
          </cell>
          <cell r="B134">
            <v>8</v>
          </cell>
          <cell r="C134" t="str">
            <v>Concrete (for pavement)</v>
          </cell>
          <cell r="D134" t="str">
            <v>Fc28 = 210 kg/cm2, Cement type: Type-I ASTM C150. As per Tender Specification Clause 3.5.5, Volume 3.</v>
          </cell>
          <cell r="E134" t="str">
            <v>m3</v>
          </cell>
          <cell r="F134">
            <v>10.5</v>
          </cell>
          <cell r="K134">
            <v>51.31</v>
          </cell>
          <cell r="M134">
            <v>538.755</v>
          </cell>
        </row>
        <row r="135">
          <cell r="A135" t="str">
            <v>CO09</v>
          </cell>
          <cell r="B135">
            <v>9</v>
          </cell>
          <cell r="C135" t="str">
            <v>Concrete for foundation</v>
          </cell>
          <cell r="D135" t="str">
            <v>Fc28 = 240 kg/cm2, Cement type: Type-I ASTM C150. As per Tender Specification Clause 3.5.5, Volume 3.</v>
          </cell>
          <cell r="E135" t="str">
            <v>m3</v>
          </cell>
          <cell r="F135">
            <v>3604.5</v>
          </cell>
          <cell r="K135">
            <v>52.35</v>
          </cell>
          <cell r="M135">
            <v>188695.57500000001</v>
          </cell>
        </row>
        <row r="136">
          <cell r="A136" t="str">
            <v>CO10</v>
          </cell>
          <cell r="B136">
            <v>10</v>
          </cell>
          <cell r="C136" t="str">
            <v>Concrete for stack</v>
          </cell>
          <cell r="D136" t="str">
            <v>Fc28 = 240 kg/cm2, Cement type: Type-I ASTM C150. As per Tender Specification Clause 3.5.5, Volume 3.</v>
          </cell>
          <cell r="E136" t="str">
            <v>m3</v>
          </cell>
          <cell r="F136">
            <v>0</v>
          </cell>
        </row>
        <row r="137">
          <cell r="A137" t="str">
            <v>CO11</v>
          </cell>
          <cell r="B137">
            <v>11</v>
          </cell>
          <cell r="C137" t="str">
            <v>Concrete (for silo)</v>
          </cell>
          <cell r="D137" t="str">
            <v>Fc28 = 240 kg/cm2, Cement type: Type-I ASTM C150. As per Tender Specification Clause 3.5.5, Volume 3.</v>
          </cell>
          <cell r="E137" t="str">
            <v>m3</v>
          </cell>
          <cell r="F137">
            <v>2438.1999999999998</v>
          </cell>
          <cell r="K137">
            <v>76.430000000000007</v>
          </cell>
          <cell r="M137">
            <v>186351.62599999999</v>
          </cell>
        </row>
        <row r="138">
          <cell r="A138" t="str">
            <v>CO12</v>
          </cell>
          <cell r="B138">
            <v>12</v>
          </cell>
          <cell r="C138" t="str">
            <v>Concrete (foundation, structure)</v>
          </cell>
          <cell r="D138" t="str">
            <v>Fc28 = 240 kg/cm2, Cement type: Type-I ASTM C150. As per Tender Specification Clause 3.5.5, Volume 3.</v>
          </cell>
          <cell r="E138" t="str">
            <v>m3</v>
          </cell>
          <cell r="F138">
            <v>3008.6</v>
          </cell>
          <cell r="K138">
            <v>52.35</v>
          </cell>
          <cell r="M138">
            <v>157500.21</v>
          </cell>
        </row>
        <row r="139">
          <cell r="A139" t="str">
            <v>CO13</v>
          </cell>
          <cell r="B139">
            <v>13</v>
          </cell>
          <cell r="C139" t="str">
            <v>Re-bar</v>
          </cell>
          <cell r="D139" t="str">
            <v>Gr.60 ASTM A615 and Tender Specification Clause 3.5.5, Volume 3.</v>
          </cell>
          <cell r="E139" t="str">
            <v>ton</v>
          </cell>
          <cell r="F139">
            <v>12257.3</v>
          </cell>
          <cell r="K139">
            <v>536.09</v>
          </cell>
          <cell r="M139">
            <v>6571015.9570000004</v>
          </cell>
        </row>
        <row r="140">
          <cell r="A140" t="str">
            <v>CO14</v>
          </cell>
          <cell r="B140">
            <v>14</v>
          </cell>
          <cell r="C140" t="str">
            <v>Re-bar for foundation</v>
          </cell>
          <cell r="D140" t="str">
            <v>Gr.60 ASTM A615 and Tender Specification Clause 3.5.5, Volume 3.</v>
          </cell>
          <cell r="E140" t="str">
            <v>ton</v>
          </cell>
          <cell r="F140">
            <v>306.39999999999998</v>
          </cell>
          <cell r="K140">
            <v>536.09</v>
          </cell>
          <cell r="M140">
            <v>164257.976</v>
          </cell>
        </row>
        <row r="141">
          <cell r="A141" t="str">
            <v>CO15</v>
          </cell>
          <cell r="B141">
            <v>15</v>
          </cell>
          <cell r="C141" t="str">
            <v>Re-bar for stack</v>
          </cell>
          <cell r="D141" t="str">
            <v>Gr.60 ASTM A615 and Tender Specification Clause 3.5.5, Volume 3.</v>
          </cell>
          <cell r="E141" t="str">
            <v>ton</v>
          </cell>
          <cell r="F141">
            <v>0</v>
          </cell>
        </row>
        <row r="142">
          <cell r="A142" t="str">
            <v>CO16</v>
          </cell>
          <cell r="B142">
            <v>16</v>
          </cell>
          <cell r="C142" t="str">
            <v>Form work</v>
          </cell>
          <cell r="D142" t="str">
            <v>As per ACI 347and Tender Specification Clause 3.5.5, Volume 3.</v>
          </cell>
          <cell r="E142" t="str">
            <v>m2</v>
          </cell>
          <cell r="F142">
            <v>291880.09999999998</v>
          </cell>
          <cell r="K142">
            <v>6.81</v>
          </cell>
          <cell r="M142">
            <v>1987703.4809999997</v>
          </cell>
        </row>
        <row r="143">
          <cell r="A143" t="str">
            <v>CO17</v>
          </cell>
          <cell r="B143">
            <v>17</v>
          </cell>
          <cell r="C143" t="str">
            <v>Form work for bottom of Top Table</v>
          </cell>
          <cell r="D143" t="str">
            <v>24mm thick plywood, as per ACI 347and Tender Specification Clause 3.5.5, Volume 3.</v>
          </cell>
          <cell r="E143" t="str">
            <v>m2</v>
          </cell>
          <cell r="F143">
            <v>1521</v>
          </cell>
          <cell r="K143">
            <v>9.42</v>
          </cell>
          <cell r="M143">
            <v>14327.82</v>
          </cell>
        </row>
        <row r="144">
          <cell r="A144" t="str">
            <v>CO18</v>
          </cell>
          <cell r="B144">
            <v>18</v>
          </cell>
          <cell r="C144" t="str">
            <v>Form Work (on land)</v>
          </cell>
          <cell r="D144" t="str">
            <v>As per ACI 347and Tender Specification Clause 3.5.5, Volume 3.</v>
          </cell>
          <cell r="E144" t="str">
            <v>m2</v>
          </cell>
          <cell r="F144">
            <v>334</v>
          </cell>
          <cell r="K144">
            <v>6.81</v>
          </cell>
          <cell r="M144">
            <v>2274.54</v>
          </cell>
        </row>
        <row r="145">
          <cell r="A145" t="str">
            <v>CO19</v>
          </cell>
          <cell r="B145">
            <v>19</v>
          </cell>
          <cell r="C145" t="str">
            <v>Slip form work (for stack)</v>
          </cell>
          <cell r="D145" t="str">
            <v>Outer diameter 18m to 13.4m, wall thick 700mm to 350mm and 195m high. As per Tender Specification Clause 3.5.19, Volume 3.</v>
          </cell>
          <cell r="E145" t="str">
            <v>lot</v>
          </cell>
          <cell r="F145">
            <v>0</v>
          </cell>
        </row>
        <row r="146">
          <cell r="A146" t="str">
            <v>CO20</v>
          </cell>
          <cell r="B146">
            <v>20</v>
          </cell>
          <cell r="C146" t="str">
            <v>Form work (silo)</v>
          </cell>
          <cell r="D146" t="str">
            <v>Silo (ID=14m, Wall thick 450mm to 300mm, H=23.5) as per ACI 347and Tender Specification Clause 3.5.5, Volume 3.</v>
          </cell>
          <cell r="E146" t="str">
            <v>m2</v>
          </cell>
          <cell r="F146">
            <v>7850.3</v>
          </cell>
          <cell r="K146">
            <v>29.32</v>
          </cell>
          <cell r="M146">
            <v>230170.796</v>
          </cell>
        </row>
        <row r="147">
          <cell r="A147" t="str">
            <v>CO21</v>
          </cell>
          <cell r="B147">
            <v>21</v>
          </cell>
          <cell r="C147" t="str">
            <v>Form (foundation, structure)</v>
          </cell>
          <cell r="D147" t="str">
            <v>As per ACI 347and Tender Specification Clause 3.5.5, Volume 3.</v>
          </cell>
          <cell r="E147" t="str">
            <v>m2</v>
          </cell>
          <cell r="F147">
            <v>3337</v>
          </cell>
          <cell r="K147">
            <v>6.81</v>
          </cell>
          <cell r="M147">
            <v>22724.969999999998</v>
          </cell>
        </row>
        <row r="148">
          <cell r="A148" t="str">
            <v>CO22</v>
          </cell>
          <cell r="B148">
            <v>22</v>
          </cell>
          <cell r="C148" t="str">
            <v>Temporary support for Pedestal work</v>
          </cell>
          <cell r="E148" t="str">
            <v>lot</v>
          </cell>
          <cell r="F148">
            <v>1</v>
          </cell>
          <cell r="K148">
            <v>31411.26</v>
          </cell>
          <cell r="M148">
            <v>31411.26</v>
          </cell>
        </row>
        <row r="149">
          <cell r="A149" t="str">
            <v>CO23</v>
          </cell>
          <cell r="B149">
            <v>23</v>
          </cell>
          <cell r="C149" t="str">
            <v>Form work including scaffolding and support</v>
          </cell>
          <cell r="D149" t="str">
            <v>As per ACI 347and Tender Specification Clause 3.5.5, Volume 3.</v>
          </cell>
          <cell r="E149" t="str">
            <v>m2</v>
          </cell>
          <cell r="F149">
            <v>20775</v>
          </cell>
          <cell r="K149">
            <v>26.07</v>
          </cell>
          <cell r="M149">
            <v>541604.25</v>
          </cell>
        </row>
        <row r="150">
          <cell r="A150" t="str">
            <v>CO24</v>
          </cell>
          <cell r="B150">
            <v>24</v>
          </cell>
          <cell r="C150" t="str">
            <v>Water stop</v>
          </cell>
          <cell r="D150" t="str">
            <v>PVC 250mm width, as per Tender Specification Clause 3.5.5, Volume 3.</v>
          </cell>
          <cell r="E150" t="str">
            <v>m</v>
          </cell>
          <cell r="F150">
            <v>1662.6</v>
          </cell>
          <cell r="K150">
            <v>12.46</v>
          </cell>
          <cell r="M150">
            <v>20715.995999999999</v>
          </cell>
        </row>
        <row r="151">
          <cell r="A151" t="str">
            <v>CO25</v>
          </cell>
          <cell r="B151">
            <v>25</v>
          </cell>
          <cell r="C151" t="str">
            <v>Water stop</v>
          </cell>
          <cell r="D151" t="str">
            <v>PVC 150mm width, as per Tender Specification Clause 3.5.5, Volume 3.</v>
          </cell>
          <cell r="E151" t="str">
            <v>m</v>
          </cell>
          <cell r="F151">
            <v>2142</v>
          </cell>
          <cell r="K151">
            <v>11.1</v>
          </cell>
          <cell r="M151">
            <v>23776.2</v>
          </cell>
        </row>
        <row r="152">
          <cell r="A152" t="str">
            <v>CO26</v>
          </cell>
          <cell r="B152">
            <v>26</v>
          </cell>
          <cell r="C152" t="str">
            <v>Waterproofing</v>
          </cell>
          <cell r="D152" t="str">
            <v>Three coats of asphalt emulsion or three coats of coal tar pitch as per Tender Specification Clause 3.5.5, Volume 3.</v>
          </cell>
          <cell r="E152" t="str">
            <v>m2</v>
          </cell>
          <cell r="F152">
            <v>31383.1</v>
          </cell>
          <cell r="K152">
            <v>3.87</v>
          </cell>
          <cell r="M152">
            <v>121452.59699999999</v>
          </cell>
        </row>
        <row r="153">
          <cell r="A153" t="str">
            <v>CO27</v>
          </cell>
          <cell r="B153">
            <v>27</v>
          </cell>
          <cell r="C153" t="str">
            <v>Transverse expansion joint</v>
          </cell>
          <cell r="D153" t="str">
            <v>As per Tender Specification Clause 3.5.16, Volume 3.</v>
          </cell>
          <cell r="E153" t="str">
            <v>m</v>
          </cell>
          <cell r="F153">
            <v>35</v>
          </cell>
          <cell r="K153">
            <v>3.66</v>
          </cell>
          <cell r="M153">
            <v>128.1</v>
          </cell>
        </row>
        <row r="154">
          <cell r="A154" t="str">
            <v>CO28</v>
          </cell>
          <cell r="B154">
            <v>28</v>
          </cell>
          <cell r="C154" t="str">
            <v>Transverse contraction joint</v>
          </cell>
          <cell r="D154" t="str">
            <v>As per Tender Specification Clause 3.5.16, Volume 3.</v>
          </cell>
          <cell r="E154" t="str">
            <v>m</v>
          </cell>
          <cell r="F154">
            <v>210</v>
          </cell>
          <cell r="K154">
            <v>3.35</v>
          </cell>
          <cell r="M154">
            <v>703.5</v>
          </cell>
        </row>
        <row r="155">
          <cell r="A155" t="str">
            <v>CO29</v>
          </cell>
          <cell r="B155">
            <v>29</v>
          </cell>
          <cell r="C155" t="str">
            <v>Oil stop</v>
          </cell>
          <cell r="D155" t="str">
            <v>Copper strip 300mm wide and 1mm thick, as per Tender Specification Clause 3.5.14, Volume 3.</v>
          </cell>
          <cell r="E155" t="str">
            <v>m</v>
          </cell>
          <cell r="F155">
            <v>152</v>
          </cell>
          <cell r="K155">
            <v>7.85</v>
          </cell>
          <cell r="M155">
            <v>1193.2</v>
          </cell>
        </row>
        <row r="156">
          <cell r="A156" t="str">
            <v>CO30</v>
          </cell>
          <cell r="B156">
            <v>30</v>
          </cell>
          <cell r="C156" t="str">
            <v>Slip bar</v>
          </cell>
          <cell r="D156" t="str">
            <v>Slip bar 400mm long and 19mm dia., cap 200mm long and 25mm dia., as per Tender Specification Clause 3.5.14, Volume 3.</v>
          </cell>
          <cell r="E156" t="str">
            <v>set</v>
          </cell>
          <cell r="F156">
            <v>96</v>
          </cell>
          <cell r="K156">
            <v>4.5</v>
          </cell>
          <cell r="M156">
            <v>432</v>
          </cell>
        </row>
        <row r="157">
          <cell r="A157" t="str">
            <v>CO31</v>
          </cell>
          <cell r="B157">
            <v>31</v>
          </cell>
          <cell r="C157" t="str">
            <v>Compacted sand for tank bottom plate</v>
          </cell>
          <cell r="D157" t="str">
            <v>t=200mm</v>
          </cell>
          <cell r="E157" t="str">
            <v>m3</v>
          </cell>
          <cell r="F157">
            <v>169</v>
          </cell>
          <cell r="K157">
            <v>18.739999999999998</v>
          </cell>
          <cell r="M157">
            <v>3167.06</v>
          </cell>
        </row>
        <row r="158">
          <cell r="A158" t="str">
            <v>CO32</v>
          </cell>
          <cell r="B158">
            <v>32</v>
          </cell>
          <cell r="C158" t="str">
            <v>Concrete Pavement</v>
          </cell>
          <cell r="D158" t="str">
            <v>200mm thick, Fc28 = 210 kg/cm2, Cement type: Type-I ASTM C150. As per Tender Specification Clause 3.5.5 and 3.5.16, Volume 3.</v>
          </cell>
          <cell r="E158" t="str">
            <v>m2</v>
          </cell>
          <cell r="F158">
            <v>42085.5</v>
          </cell>
          <cell r="K158">
            <v>10.26</v>
          </cell>
          <cell r="M158">
            <v>431797.23</v>
          </cell>
        </row>
        <row r="159">
          <cell r="A159" t="str">
            <v>CO33</v>
          </cell>
          <cell r="B159">
            <v>33</v>
          </cell>
          <cell r="C159" t="str">
            <v>Transverse expansion joint</v>
          </cell>
          <cell r="D159" t="str">
            <v>As per Tender Specification Clause 3.5.16, Volume 3.</v>
          </cell>
          <cell r="E159" t="str">
            <v>lot</v>
          </cell>
          <cell r="F159">
            <v>2</v>
          </cell>
          <cell r="K159">
            <v>31411.26</v>
          </cell>
          <cell r="M159">
            <v>62822.52</v>
          </cell>
        </row>
        <row r="160">
          <cell r="A160" t="str">
            <v>CO34</v>
          </cell>
          <cell r="B160">
            <v>34</v>
          </cell>
          <cell r="C160" t="str">
            <v>Transverse contraction joint</v>
          </cell>
          <cell r="D160" t="str">
            <v>As per Tender Specification Clause 3.5.16, Volume 3.</v>
          </cell>
          <cell r="E160" t="str">
            <v>lot</v>
          </cell>
          <cell r="F160">
            <v>2</v>
          </cell>
          <cell r="K160">
            <v>28793.65</v>
          </cell>
          <cell r="M160">
            <v>57587.3</v>
          </cell>
        </row>
        <row r="161">
          <cell r="A161" t="str">
            <v>CO35</v>
          </cell>
          <cell r="B161">
            <v>35</v>
          </cell>
          <cell r="C161" t="str">
            <v>Chemical resistant lining</v>
          </cell>
          <cell r="D161" t="str">
            <v>As per Tender Specification Clause 3.5.17, Volume 3.</v>
          </cell>
          <cell r="E161" t="str">
            <v>m2</v>
          </cell>
          <cell r="F161">
            <v>800</v>
          </cell>
          <cell r="K161">
            <v>22.51</v>
          </cell>
          <cell r="M161">
            <v>18008</v>
          </cell>
        </row>
        <row r="162">
          <cell r="B162" t="str">
            <v>Steel works</v>
          </cell>
        </row>
        <row r="163">
          <cell r="A163" t="str">
            <v>ST01</v>
          </cell>
          <cell r="B163">
            <v>1</v>
          </cell>
          <cell r="C163" t="str">
            <v>Structural steel with paint</v>
          </cell>
          <cell r="D163" t="str">
            <v>ASTM A36 or equivalent including erection/fabrication drawings, high strength friction bolt, anchor bolts and anchor frame etc. as per Tender Specification Clause 3.5.9, Volume 3.</v>
          </cell>
          <cell r="E163" t="str">
            <v>ton</v>
          </cell>
          <cell r="F163">
            <v>6930.3</v>
          </cell>
          <cell r="K163">
            <v>1162.22</v>
          </cell>
          <cell r="M163">
            <v>8054533.2660000008</v>
          </cell>
        </row>
        <row r="164">
          <cell r="A164" t="str">
            <v>ST02</v>
          </cell>
          <cell r="B164">
            <v>2</v>
          </cell>
          <cell r="C164" t="str">
            <v>Miscellaneous steel with galvanizing</v>
          </cell>
          <cell r="D164" t="str">
            <v>ASTM A36 or equivalent including erection/fabrication drawings, bolt, anchor bolts, anchor frame etc. as per Tender Specification Clause 3.5.9, Volume 3.</v>
          </cell>
          <cell r="E164" t="str">
            <v>ton</v>
          </cell>
          <cell r="F164">
            <v>351.8</v>
          </cell>
          <cell r="K164">
            <v>1287.8599999999999</v>
          </cell>
          <cell r="M164">
            <v>453069.14799999999</v>
          </cell>
        </row>
        <row r="165">
          <cell r="A165" t="str">
            <v>ST03</v>
          </cell>
          <cell r="B165">
            <v>3</v>
          </cell>
          <cell r="C165" t="str">
            <v>Miscellaneous steel with paint</v>
          </cell>
          <cell r="D165" t="str">
            <v>ASTM A36 or equivalent including erection/fabrication drawings, bolt, anchor bolts and anchor frame etc. as per Tender Specification Clause 3.5.9, Volume 3.</v>
          </cell>
          <cell r="E165" t="str">
            <v>ton</v>
          </cell>
          <cell r="F165">
            <v>703.2</v>
          </cell>
          <cell r="K165">
            <v>1266.92</v>
          </cell>
          <cell r="M165">
            <v>890898.14400000009</v>
          </cell>
        </row>
        <row r="166">
          <cell r="A166" t="str">
            <v>ST04</v>
          </cell>
          <cell r="B166">
            <v>4</v>
          </cell>
          <cell r="C166" t="str">
            <v>Galvanized steel grating (32mm thick)</v>
          </cell>
          <cell r="D166" t="str">
            <v>ASTM A36 or equivalent including erection/fabrication drawings, bolt, anchor bolts, anchor frame etc. as per Tender Specification Clause 3.5.9, Volume 3.</v>
          </cell>
          <cell r="E166" t="str">
            <v>m2</v>
          </cell>
          <cell r="F166">
            <v>4279.3</v>
          </cell>
          <cell r="K166">
            <v>67.53</v>
          </cell>
          <cell r="M166">
            <v>288981.12900000002</v>
          </cell>
        </row>
        <row r="167">
          <cell r="A167" t="str">
            <v>ST05</v>
          </cell>
          <cell r="B167">
            <v>5</v>
          </cell>
          <cell r="C167" t="str">
            <v>Galvanized steel grating (70mm thick)</v>
          </cell>
          <cell r="D167" t="str">
            <v>ASTM A36 or equivalent including erection/fabrication drawings, bolt, anchor bolts, anchor frame etc. as per Tender Specification Clause 3.5.9, Volume 3.</v>
          </cell>
          <cell r="E167" t="str">
            <v>m2</v>
          </cell>
          <cell r="F167">
            <v>654.79999999999995</v>
          </cell>
          <cell r="K167">
            <v>112.03</v>
          </cell>
          <cell r="M167">
            <v>73357.243999999992</v>
          </cell>
        </row>
        <row r="168">
          <cell r="A168" t="str">
            <v>ST06</v>
          </cell>
          <cell r="B168">
            <v>6</v>
          </cell>
          <cell r="C168" t="str">
            <v>Deck-plate</v>
          </cell>
          <cell r="D168" t="str">
            <v>1.6mm thick, 50mmH</v>
          </cell>
          <cell r="E168" t="str">
            <v>m2</v>
          </cell>
          <cell r="F168">
            <v>15288</v>
          </cell>
          <cell r="K168">
            <v>31.41</v>
          </cell>
          <cell r="M168">
            <v>480196.08</v>
          </cell>
        </row>
        <row r="169">
          <cell r="A169" t="str">
            <v>ST07</v>
          </cell>
          <cell r="B169">
            <v>7</v>
          </cell>
          <cell r="C169" t="str">
            <v>Stainless steel</v>
          </cell>
          <cell r="D169" t="str">
            <v>Top 5m, 9m thick, SUS 316 of JIS G4304, as per Tender Specification Clause 3.5.9 and 3.5.19, Volume 3.</v>
          </cell>
          <cell r="E169" t="str">
            <v>ton</v>
          </cell>
          <cell r="F169">
            <v>0</v>
          </cell>
        </row>
        <row r="170">
          <cell r="A170" t="str">
            <v>ST08</v>
          </cell>
          <cell r="B170">
            <v>8</v>
          </cell>
          <cell r="C170" t="str">
            <v>Stainless steel</v>
          </cell>
          <cell r="D170" t="str">
            <v>SUS 316 of JIS G4304, as per Tender Specification Clause 3.5.9 and 3.5.19, Volume 3.</v>
          </cell>
          <cell r="E170" t="str">
            <v>ton</v>
          </cell>
          <cell r="F170">
            <v>9</v>
          </cell>
          <cell r="K170">
            <v>6072.84</v>
          </cell>
          <cell r="M170">
            <v>54655.56</v>
          </cell>
        </row>
        <row r="171">
          <cell r="A171" t="str">
            <v>ST09</v>
          </cell>
          <cell r="B171">
            <v>9</v>
          </cell>
          <cell r="C171" t="str">
            <v>Steel inner flues</v>
          </cell>
          <cell r="D171" t="str">
            <v>ASTM A36 or equivalent, thickness 16mm to 12mm to 9mm, As per Tender Specification Clause 3.5.19, Volume 3.</v>
          </cell>
          <cell r="E171" t="str">
            <v>ton</v>
          </cell>
          <cell r="F171">
            <v>0</v>
          </cell>
        </row>
        <row r="172">
          <cell r="A172" t="str">
            <v>ST10</v>
          </cell>
          <cell r="C172" t="str">
            <v>Erection work for FRP inner flue</v>
          </cell>
          <cell r="D172" t="str">
            <v>5.1m dia. X 170m L x 2 unit(Material are supplied by Marubeni)</v>
          </cell>
          <cell r="E172" t="str">
            <v>ton</v>
          </cell>
          <cell r="F172">
            <v>156</v>
          </cell>
        </row>
        <row r="173">
          <cell r="A173" t="str">
            <v>ST11</v>
          </cell>
          <cell r="B173">
            <v>10</v>
          </cell>
          <cell r="C173" t="str">
            <v>Installation of crain rail</v>
          </cell>
          <cell r="D173" t="str">
            <v>50kg/m including fastening accessory</v>
          </cell>
          <cell r="E173" t="str">
            <v>m</v>
          </cell>
          <cell r="F173">
            <v>0</v>
          </cell>
        </row>
        <row r="174">
          <cell r="A174" t="str">
            <v>ST12</v>
          </cell>
          <cell r="B174">
            <v>11</v>
          </cell>
          <cell r="C174" t="str">
            <v>Guard rail with galvanizing</v>
          </cell>
          <cell r="D174" t="str">
            <v xml:space="preserve">supports: embedded type </v>
          </cell>
          <cell r="E174" t="str">
            <v>m</v>
          </cell>
          <cell r="F174">
            <v>802</v>
          </cell>
          <cell r="K174">
            <v>104.7</v>
          </cell>
          <cell r="M174">
            <v>83969.400000000009</v>
          </cell>
        </row>
        <row r="175">
          <cell r="A175" t="str">
            <v>ST13</v>
          </cell>
          <cell r="B175">
            <v>12</v>
          </cell>
          <cell r="C175" t="str">
            <v>Checker plate with galvanizing</v>
          </cell>
          <cell r="D175" t="str">
            <v>4.5mm thick, as per Tender Specification Clause 3.5.9, Volume 3.</v>
          </cell>
          <cell r="E175" t="str">
            <v>m2</v>
          </cell>
          <cell r="F175">
            <v>77.2</v>
          </cell>
          <cell r="K175">
            <v>36.65</v>
          </cell>
          <cell r="M175">
            <v>2829.38</v>
          </cell>
        </row>
        <row r="176">
          <cell r="A176" t="str">
            <v>ST14</v>
          </cell>
          <cell r="B176">
            <v>13</v>
          </cell>
          <cell r="C176" t="str">
            <v>Checker plate with paint</v>
          </cell>
          <cell r="D176" t="str">
            <v>4.5mm thick, as per Tender Specification Clause 3.5.9, Volume 3.</v>
          </cell>
          <cell r="E176" t="str">
            <v>m2</v>
          </cell>
          <cell r="F176">
            <v>970.5</v>
          </cell>
          <cell r="K176">
            <v>38.74</v>
          </cell>
          <cell r="M176">
            <v>37597.170000000006</v>
          </cell>
        </row>
        <row r="177">
          <cell r="A177" t="str">
            <v>ST15</v>
          </cell>
          <cell r="B177">
            <v>14</v>
          </cell>
          <cell r="C177" t="str">
            <v>Stop Log</v>
          </cell>
          <cell r="D177" t="str">
            <v>As per Tender Specification Clause 3.5.9, Volume 3.</v>
          </cell>
          <cell r="E177" t="str">
            <v>set</v>
          </cell>
          <cell r="F177">
            <v>5</v>
          </cell>
          <cell r="K177">
            <v>12564.5</v>
          </cell>
          <cell r="M177">
            <v>62822.5</v>
          </cell>
        </row>
        <row r="178">
          <cell r="A178" t="str">
            <v>ST16</v>
          </cell>
          <cell r="B178">
            <v>15</v>
          </cell>
          <cell r="C178" t="str">
            <v>Rail</v>
          </cell>
          <cell r="D178" t="str">
            <v>in the floor</v>
          </cell>
          <cell r="E178" t="str">
            <v>ton</v>
          </cell>
          <cell r="F178">
            <v>13</v>
          </cell>
          <cell r="K178">
            <v>889.99</v>
          </cell>
          <cell r="M178">
            <v>11569.87</v>
          </cell>
        </row>
        <row r="179">
          <cell r="A179" t="str">
            <v>ST17</v>
          </cell>
          <cell r="C179" t="str">
            <v>Steel for Silo</v>
          </cell>
          <cell r="E179" t="str">
            <v>ton</v>
          </cell>
          <cell r="F179">
            <v>201</v>
          </cell>
          <cell r="K179">
            <v>2355.84</v>
          </cell>
        </row>
        <row r="180">
          <cell r="B180" t="str">
            <v>Floor finish works</v>
          </cell>
        </row>
        <row r="181">
          <cell r="A181" t="str">
            <v>FF01</v>
          </cell>
          <cell r="B181">
            <v>1</v>
          </cell>
          <cell r="C181" t="str">
            <v>Steel trowel finish</v>
          </cell>
          <cell r="E181" t="str">
            <v>m2</v>
          </cell>
          <cell r="F181">
            <v>3945.8</v>
          </cell>
          <cell r="K181">
            <v>1.57</v>
          </cell>
          <cell r="M181">
            <v>6194.9060000000009</v>
          </cell>
        </row>
        <row r="182">
          <cell r="A182" t="str">
            <v>FF02</v>
          </cell>
          <cell r="B182">
            <v>2</v>
          </cell>
          <cell r="C182" t="str">
            <v>Mortar with floor hardener</v>
          </cell>
          <cell r="D182" t="str">
            <v>As per Tender Specification Clause 3.5.23, Volume 3.</v>
          </cell>
          <cell r="E182" t="str">
            <v>m2</v>
          </cell>
          <cell r="F182">
            <v>21905.8</v>
          </cell>
          <cell r="K182">
            <v>2.62</v>
          </cell>
          <cell r="M182">
            <v>57393.196000000004</v>
          </cell>
        </row>
        <row r="183">
          <cell r="A183" t="str">
            <v>FF03</v>
          </cell>
          <cell r="B183">
            <v>3</v>
          </cell>
          <cell r="C183" t="str">
            <v>PVC tile</v>
          </cell>
          <cell r="D183" t="str">
            <v>304mm x 304mm x 3mm thick, as per Tender Specification Clause 3.5.23, Volume 3.</v>
          </cell>
          <cell r="E183" t="str">
            <v>m2</v>
          </cell>
          <cell r="F183">
            <v>5488</v>
          </cell>
          <cell r="K183">
            <v>9.9499999999999993</v>
          </cell>
          <cell r="M183">
            <v>54605.599999999999</v>
          </cell>
        </row>
        <row r="184">
          <cell r="A184" t="str">
            <v>FF04</v>
          </cell>
          <cell r="B184">
            <v>4</v>
          </cell>
          <cell r="C184" t="str">
            <v>Anti-slip tile</v>
          </cell>
          <cell r="D184" t="str">
            <v>As per Tender Specification Clause 3.5.23, Volume 3.</v>
          </cell>
          <cell r="E184" t="str">
            <v>m2</v>
          </cell>
          <cell r="F184">
            <v>485.8</v>
          </cell>
          <cell r="K184">
            <v>7.33</v>
          </cell>
          <cell r="M184">
            <v>3560.9140000000002</v>
          </cell>
        </row>
        <row r="185">
          <cell r="A185" t="str">
            <v>FF05</v>
          </cell>
          <cell r="B185">
            <v>5</v>
          </cell>
          <cell r="C185" t="str">
            <v>Oil proof paint</v>
          </cell>
          <cell r="E185" t="str">
            <v>m2</v>
          </cell>
          <cell r="F185">
            <v>232</v>
          </cell>
          <cell r="K185">
            <v>4.71</v>
          </cell>
          <cell r="M185">
            <v>1092.72</v>
          </cell>
        </row>
        <row r="186">
          <cell r="A186" t="str">
            <v>FF06</v>
          </cell>
          <cell r="B186">
            <v>6</v>
          </cell>
          <cell r="C186" t="str">
            <v>Waterproofing mortar</v>
          </cell>
          <cell r="D186" t="str">
            <v>As per Tender Specification Clause 3.5.17, Volume 3.</v>
          </cell>
          <cell r="E186" t="str">
            <v>m2</v>
          </cell>
          <cell r="F186">
            <v>2432.1</v>
          </cell>
          <cell r="K186">
            <v>5.24</v>
          </cell>
          <cell r="M186">
            <v>12744.204</v>
          </cell>
        </row>
        <row r="187">
          <cell r="A187" t="str">
            <v>FF07</v>
          </cell>
          <cell r="B187">
            <v>7</v>
          </cell>
          <cell r="C187" t="str">
            <v>Steel flue hopper lining</v>
          </cell>
          <cell r="D187" t="str">
            <v>As per Tender Specification Clause 3.5.19, Volume 3.</v>
          </cell>
          <cell r="E187" t="str">
            <v>m2</v>
          </cell>
          <cell r="F187">
            <v>0</v>
          </cell>
        </row>
        <row r="188">
          <cell r="A188" t="str">
            <v>FF08</v>
          </cell>
          <cell r="B188">
            <v>8</v>
          </cell>
          <cell r="C188" t="str">
            <v>Chemical resistant lining</v>
          </cell>
          <cell r="D188" t="str">
            <v>As per Tender Specification Clause 3.5.17, Volume 3.</v>
          </cell>
          <cell r="E188" t="str">
            <v>m2</v>
          </cell>
          <cell r="F188">
            <v>2500.1</v>
          </cell>
          <cell r="K188">
            <v>16.75</v>
          </cell>
          <cell r="M188">
            <v>41876.674999999996</v>
          </cell>
        </row>
        <row r="189">
          <cell r="A189" t="str">
            <v>FF09</v>
          </cell>
          <cell r="B189">
            <v>9</v>
          </cell>
          <cell r="C189" t="str">
            <v>Acid resistant tile</v>
          </cell>
          <cell r="D189" t="str">
            <v>As per Tender Specification Clause 3.5.23, Volume 3.</v>
          </cell>
          <cell r="E189" t="str">
            <v>m2</v>
          </cell>
          <cell r="F189">
            <v>342</v>
          </cell>
          <cell r="K189">
            <v>18.850000000000001</v>
          </cell>
          <cell r="M189">
            <v>6446.7000000000007</v>
          </cell>
        </row>
        <row r="190">
          <cell r="B190" t="str">
            <v>Base board works</v>
          </cell>
        </row>
        <row r="191">
          <cell r="A191" t="str">
            <v>BB01</v>
          </cell>
          <cell r="B191">
            <v>1</v>
          </cell>
          <cell r="C191" t="str">
            <v>Poly vinyl chloride</v>
          </cell>
          <cell r="D191" t="str">
            <v>As per Tender Specification Clause 3.5.23, Volume 3.</v>
          </cell>
          <cell r="E191" t="str">
            <v>m</v>
          </cell>
          <cell r="F191">
            <v>885.5</v>
          </cell>
          <cell r="K191">
            <v>3.14</v>
          </cell>
          <cell r="M191">
            <v>2780.4700000000003</v>
          </cell>
        </row>
        <row r="192">
          <cell r="A192" t="str">
            <v>BB02</v>
          </cell>
          <cell r="B192">
            <v>2</v>
          </cell>
          <cell r="C192" t="str">
            <v>Ceramic tile</v>
          </cell>
          <cell r="D192" t="str">
            <v>As per Tender Specification Clause 3.5.23, Volume 3.</v>
          </cell>
          <cell r="E192" t="str">
            <v>m</v>
          </cell>
          <cell r="F192">
            <v>624</v>
          </cell>
          <cell r="K192">
            <v>3.14</v>
          </cell>
          <cell r="M192">
            <v>1959.3600000000001</v>
          </cell>
        </row>
        <row r="193">
          <cell r="A193" t="str">
            <v>BB03</v>
          </cell>
          <cell r="B193">
            <v>3</v>
          </cell>
          <cell r="C193" t="str">
            <v>Plaster and paint</v>
          </cell>
          <cell r="D193" t="str">
            <v>As per Tender Specification Clause 3.5.37, Volume 3.</v>
          </cell>
          <cell r="E193" t="str">
            <v>m2</v>
          </cell>
          <cell r="F193">
            <v>4238.2</v>
          </cell>
          <cell r="K193">
            <v>2.09</v>
          </cell>
          <cell r="M193">
            <v>8857.8379999999997</v>
          </cell>
        </row>
        <row r="194">
          <cell r="A194" t="str">
            <v>BB04</v>
          </cell>
          <cell r="B194">
            <v>4</v>
          </cell>
          <cell r="C194" t="str">
            <v>Acid resistant tile</v>
          </cell>
          <cell r="D194" t="str">
            <v>As per Tender Specification Clause 3.5.23, Volume 3.</v>
          </cell>
          <cell r="E194" t="str">
            <v>m</v>
          </cell>
          <cell r="F194">
            <v>148</v>
          </cell>
          <cell r="K194">
            <v>4.1900000000000004</v>
          </cell>
          <cell r="M194">
            <v>620.12</v>
          </cell>
        </row>
        <row r="195">
          <cell r="B195" t="str">
            <v>Wall finish works</v>
          </cell>
        </row>
        <row r="196">
          <cell r="A196" t="str">
            <v>WF01</v>
          </cell>
          <cell r="B196">
            <v>1</v>
          </cell>
          <cell r="C196" t="str">
            <v>Concrete hollow block (for external)</v>
          </cell>
          <cell r="D196" t="str">
            <v>150mm x 200mm x 400mm including mortar and reinforcing bar, as per Tender Specification Clause 3.5.21, Volume 3.</v>
          </cell>
          <cell r="E196" t="str">
            <v>m2</v>
          </cell>
          <cell r="F196">
            <v>13949.3</v>
          </cell>
          <cell r="K196">
            <v>9.42</v>
          </cell>
          <cell r="M196">
            <v>131402.40599999999</v>
          </cell>
        </row>
        <row r="197">
          <cell r="A197" t="str">
            <v>WF02</v>
          </cell>
          <cell r="B197">
            <v>2</v>
          </cell>
          <cell r="C197" t="str">
            <v>Concrete hollow block (for internal)</v>
          </cell>
          <cell r="D197" t="str">
            <v>100mm x 200mm x 400mm including mortar and reinforcing bar, as per Tender Specification Clause 3.5.21, Volume 3.</v>
          </cell>
          <cell r="E197" t="str">
            <v>m2</v>
          </cell>
          <cell r="F197">
            <v>10260.56</v>
          </cell>
          <cell r="K197">
            <v>6.28</v>
          </cell>
          <cell r="M197">
            <v>64436.316800000001</v>
          </cell>
        </row>
        <row r="198">
          <cell r="A198" t="str">
            <v>WF03</v>
          </cell>
          <cell r="B198">
            <v>3</v>
          </cell>
          <cell r="C198" t="str">
            <v>Plaster on CHB/Concrete (for external)</v>
          </cell>
          <cell r="D198" t="str">
            <v>As per Tender Specification Clause 3.5.24, Volume 3.</v>
          </cell>
          <cell r="E198" t="str">
            <v>m2</v>
          </cell>
          <cell r="F198">
            <v>14747</v>
          </cell>
          <cell r="K198">
            <v>1.99</v>
          </cell>
          <cell r="M198">
            <v>29346.53</v>
          </cell>
        </row>
        <row r="199">
          <cell r="A199" t="str">
            <v>WF04</v>
          </cell>
          <cell r="B199">
            <v>4</v>
          </cell>
          <cell r="C199" t="str">
            <v>Plaster on CHB/Concrete (for internal)</v>
          </cell>
          <cell r="D199" t="str">
            <v>As per Tender Specification Clause 3.5.24, Volume 3.</v>
          </cell>
          <cell r="E199" t="str">
            <v>m2</v>
          </cell>
          <cell r="F199">
            <v>35739.300000000003</v>
          </cell>
          <cell r="K199">
            <v>1.36</v>
          </cell>
          <cell r="M199">
            <v>48605.448000000004</v>
          </cell>
        </row>
        <row r="200">
          <cell r="A200" t="str">
            <v>WF05</v>
          </cell>
          <cell r="B200">
            <v>5</v>
          </cell>
          <cell r="C200" t="str">
            <v>Paint on plaster/concrete (for external)</v>
          </cell>
          <cell r="D200" t="str">
            <v>As per Tender Specification Clause 3.5.37, Volume 3.</v>
          </cell>
          <cell r="E200" t="str">
            <v>m2</v>
          </cell>
          <cell r="F200">
            <v>15651.8</v>
          </cell>
          <cell r="K200">
            <v>3.14</v>
          </cell>
          <cell r="M200">
            <v>49146.652000000002</v>
          </cell>
        </row>
        <row r="201">
          <cell r="A201" t="str">
            <v>WF06</v>
          </cell>
          <cell r="B201">
            <v>6</v>
          </cell>
          <cell r="C201" t="str">
            <v>Paint on plaster/concrete (for internal)</v>
          </cell>
          <cell r="D201" t="str">
            <v>As per Tender Specification Clause 3.5.37, Volume 3.</v>
          </cell>
          <cell r="E201" t="str">
            <v>m2</v>
          </cell>
          <cell r="F201">
            <v>37136.1</v>
          </cell>
          <cell r="K201">
            <v>2.62</v>
          </cell>
          <cell r="M201">
            <v>97296.581999999995</v>
          </cell>
        </row>
        <row r="202">
          <cell r="A202" t="str">
            <v>WF07</v>
          </cell>
          <cell r="B202">
            <v>7</v>
          </cell>
          <cell r="C202" t="str">
            <v>Galvanized steel sheet cladding</v>
          </cell>
          <cell r="D202" t="str">
            <v>As per Tender Specification Clause 3.5.30, Volume 3.</v>
          </cell>
          <cell r="E202" t="str">
            <v>m2</v>
          </cell>
          <cell r="F202">
            <v>20050.599999999999</v>
          </cell>
          <cell r="K202">
            <v>55.49</v>
          </cell>
          <cell r="M202">
            <v>1112607.794</v>
          </cell>
        </row>
        <row r="203">
          <cell r="A203" t="str">
            <v>WF08</v>
          </cell>
          <cell r="B203">
            <v>8</v>
          </cell>
          <cell r="C203" t="str">
            <v>Mineral insulation</v>
          </cell>
          <cell r="D203" t="str">
            <v>As per Tender Specification Clause 3.5.30, Volume 3.</v>
          </cell>
          <cell r="E203" t="str">
            <v>m2</v>
          </cell>
          <cell r="F203">
            <v>20050.599999999999</v>
          </cell>
          <cell r="K203">
            <v>5.24</v>
          </cell>
          <cell r="M203">
            <v>105065.144</v>
          </cell>
        </row>
        <row r="204">
          <cell r="A204" t="str">
            <v>WF09</v>
          </cell>
          <cell r="B204">
            <v>9</v>
          </cell>
          <cell r="C204" t="str">
            <v>Waterproofing mortar</v>
          </cell>
          <cell r="D204" t="str">
            <v>As per Tender Specification Clause 3.5.17, Volume 3.</v>
          </cell>
          <cell r="E204" t="str">
            <v>m2</v>
          </cell>
          <cell r="F204">
            <v>4058.5</v>
          </cell>
          <cell r="K204">
            <v>5.76</v>
          </cell>
          <cell r="M204">
            <v>23376.959999999999</v>
          </cell>
        </row>
        <row r="205">
          <cell r="A205" t="str">
            <v>WF10</v>
          </cell>
          <cell r="B205">
            <v>10</v>
          </cell>
          <cell r="C205" t="str">
            <v>Steel flue lining</v>
          </cell>
          <cell r="D205" t="str">
            <v>As per Tender Specification Clause 3.5.19, Volume 3.</v>
          </cell>
          <cell r="E205" t="str">
            <v>m2</v>
          </cell>
          <cell r="F205">
            <v>0</v>
          </cell>
        </row>
        <row r="206">
          <cell r="A206" t="str">
            <v>WF11</v>
          </cell>
          <cell r="B206">
            <v>11</v>
          </cell>
          <cell r="C206" t="str">
            <v>Insulation (for inner flues) with stud.</v>
          </cell>
          <cell r="D206" t="str">
            <v>50mm thick, as per Tender Specification Clause 3.5.19, Volume 3.</v>
          </cell>
          <cell r="E206" t="str">
            <v>m2</v>
          </cell>
          <cell r="F206">
            <v>0</v>
          </cell>
        </row>
        <row r="207">
          <cell r="A207" t="str">
            <v>WF12</v>
          </cell>
          <cell r="B207">
            <v>12</v>
          </cell>
          <cell r="C207" t="str">
            <v>Painting for outer shell</v>
          </cell>
          <cell r="D207" t="str">
            <v>As per Tender Specification Clause 3.5.19, Volume 3.</v>
          </cell>
          <cell r="E207" t="str">
            <v>m2</v>
          </cell>
          <cell r="F207">
            <v>0</v>
          </cell>
        </row>
        <row r="208">
          <cell r="A208" t="str">
            <v>WF13</v>
          </cell>
          <cell r="B208">
            <v>13</v>
          </cell>
          <cell r="C208" t="str">
            <v>Chemical resistant lining</v>
          </cell>
          <cell r="D208" t="str">
            <v>As per Tender Specification Clause 3.5.17, Volume 3.</v>
          </cell>
          <cell r="E208" t="str">
            <v>m2</v>
          </cell>
          <cell r="F208">
            <v>2289</v>
          </cell>
          <cell r="K208">
            <v>17.28</v>
          </cell>
          <cell r="M208">
            <v>39553.920000000006</v>
          </cell>
        </row>
        <row r="209">
          <cell r="A209" t="str">
            <v>WF14</v>
          </cell>
          <cell r="B209">
            <v>14</v>
          </cell>
          <cell r="C209" t="str">
            <v>Aluminum framed glass wall</v>
          </cell>
          <cell r="D209" t="str">
            <v>As per Tender Specification Clause 3.5.28, Volume 3.</v>
          </cell>
          <cell r="E209" t="str">
            <v>m2</v>
          </cell>
          <cell r="F209">
            <v>36</v>
          </cell>
          <cell r="K209">
            <v>36.65</v>
          </cell>
          <cell r="M209">
            <v>1319.3999999999999</v>
          </cell>
        </row>
        <row r="210">
          <cell r="B210" t="str">
            <v>Ceiling finish works</v>
          </cell>
        </row>
        <row r="211">
          <cell r="A211" t="str">
            <v>CF01</v>
          </cell>
          <cell r="B211">
            <v>1</v>
          </cell>
          <cell r="C211" t="str">
            <v>Suspended acoustic board</v>
          </cell>
          <cell r="D211" t="str">
            <v>As per Tender Specification Clause 3.5.27, Volume 3.</v>
          </cell>
          <cell r="E211" t="str">
            <v>m2</v>
          </cell>
          <cell r="F211">
            <v>6109.1</v>
          </cell>
          <cell r="K211">
            <v>9.42</v>
          </cell>
          <cell r="M211">
            <v>57547.722000000002</v>
          </cell>
        </row>
        <row r="212">
          <cell r="A212" t="str">
            <v>CF02</v>
          </cell>
          <cell r="B212">
            <v>2</v>
          </cell>
          <cell r="C212" t="str">
            <v>Insulation</v>
          </cell>
          <cell r="D212" t="str">
            <v>As per Tender Specification Clause 3.5.25, Volume 3.</v>
          </cell>
          <cell r="E212" t="str">
            <v>m2</v>
          </cell>
          <cell r="F212">
            <v>5295.1</v>
          </cell>
          <cell r="K212">
            <v>2.83</v>
          </cell>
          <cell r="M212">
            <v>14985.133000000002</v>
          </cell>
        </row>
        <row r="213">
          <cell r="A213" t="str">
            <v>CF03</v>
          </cell>
          <cell r="B213">
            <v>3</v>
          </cell>
          <cell r="C213" t="str">
            <v>Paint on concrete</v>
          </cell>
          <cell r="D213" t="str">
            <v>As per Tender Specification Clause 3.5.37, Volume 3.</v>
          </cell>
          <cell r="E213" t="str">
            <v>m2</v>
          </cell>
          <cell r="F213">
            <v>3727.5</v>
          </cell>
          <cell r="K213">
            <v>2.72</v>
          </cell>
          <cell r="M213">
            <v>10138.800000000001</v>
          </cell>
        </row>
        <row r="214">
          <cell r="A214" t="str">
            <v>CF04</v>
          </cell>
          <cell r="B214">
            <v>4</v>
          </cell>
          <cell r="C214" t="str">
            <v>Waterproofing mortar</v>
          </cell>
          <cell r="D214" t="str">
            <v>As per Tender Specification Clause 3.5.17, Volume 3.</v>
          </cell>
          <cell r="E214" t="str">
            <v>m2</v>
          </cell>
          <cell r="F214">
            <v>160.5</v>
          </cell>
          <cell r="K214">
            <v>5.76</v>
          </cell>
          <cell r="M214">
            <v>924.48</v>
          </cell>
        </row>
        <row r="215">
          <cell r="A215" t="str">
            <v>CF05</v>
          </cell>
          <cell r="B215">
            <v>5</v>
          </cell>
          <cell r="C215" t="str">
            <v>Chemical resistant lining</v>
          </cell>
          <cell r="D215" t="str">
            <v>As per Tender Specification Clause 3.5.17, Volume 3.</v>
          </cell>
          <cell r="E215" t="str">
            <v>m2</v>
          </cell>
          <cell r="F215">
            <v>1320.8</v>
          </cell>
          <cell r="K215">
            <v>17.8</v>
          </cell>
          <cell r="M215">
            <v>23510.240000000002</v>
          </cell>
        </row>
        <row r="216">
          <cell r="B216" t="str">
            <v>Roof finish works</v>
          </cell>
        </row>
        <row r="217">
          <cell r="A217" t="str">
            <v>RF01</v>
          </cell>
          <cell r="B217">
            <v>1</v>
          </cell>
          <cell r="C217" t="str">
            <v>Galvanized steel sheet roofing</v>
          </cell>
          <cell r="D217" t="str">
            <v>As per Tender Specification Clause 3.5.30, Volume 3.</v>
          </cell>
          <cell r="E217" t="str">
            <v>m2</v>
          </cell>
          <cell r="F217">
            <v>34039.599999999999</v>
          </cell>
          <cell r="K217">
            <v>55.49</v>
          </cell>
          <cell r="M217">
            <v>1888857.4040000001</v>
          </cell>
        </row>
        <row r="218">
          <cell r="A218" t="str">
            <v>RF02</v>
          </cell>
          <cell r="B218">
            <v>2</v>
          </cell>
          <cell r="C218" t="str">
            <v>Mineral insulation</v>
          </cell>
          <cell r="D218" t="str">
            <v>As per Tender Specification Clause 3.5.30, Volume 3.</v>
          </cell>
          <cell r="E218" t="str">
            <v>m2</v>
          </cell>
          <cell r="F218">
            <v>12113.6</v>
          </cell>
          <cell r="K218">
            <v>5.24</v>
          </cell>
          <cell r="M218">
            <v>63475.264000000003</v>
          </cell>
        </row>
        <row r="219">
          <cell r="A219" t="str">
            <v>RF03</v>
          </cell>
          <cell r="B219">
            <v>3</v>
          </cell>
          <cell r="C219" t="str">
            <v>Bituminous water-proofing membrane on concrete with mortar</v>
          </cell>
          <cell r="D219" t="str">
            <v>As per Tender Specification Clause 3.5.36, Volume 3.</v>
          </cell>
          <cell r="E219" t="str">
            <v>m2</v>
          </cell>
          <cell r="F219">
            <v>8777.2999999999993</v>
          </cell>
          <cell r="K219">
            <v>13.61</v>
          </cell>
          <cell r="M219">
            <v>119459.05299999999</v>
          </cell>
        </row>
        <row r="220">
          <cell r="A220" t="str">
            <v>RF04</v>
          </cell>
          <cell r="B220">
            <v>4</v>
          </cell>
          <cell r="C220" t="str">
            <v>Roof drain 150mm dia</v>
          </cell>
          <cell r="D220" t="str">
            <v>As per Tender Specification Clause 3.5.30, Volume 3.</v>
          </cell>
          <cell r="E220" t="str">
            <v>ea</v>
          </cell>
          <cell r="F220">
            <v>20</v>
          </cell>
          <cell r="K220">
            <v>62.82</v>
          </cell>
          <cell r="M220">
            <v>1256.4000000000001</v>
          </cell>
        </row>
        <row r="221">
          <cell r="A221" t="str">
            <v>RF05</v>
          </cell>
          <cell r="B221">
            <v>5</v>
          </cell>
          <cell r="C221" t="str">
            <v>Roof drain 100mm dia</v>
          </cell>
          <cell r="D221" t="str">
            <v>As per Tender Specification Clause 3.5.30, Volume 3.</v>
          </cell>
          <cell r="E221" t="str">
            <v>ea</v>
          </cell>
          <cell r="F221">
            <v>88</v>
          </cell>
          <cell r="K221">
            <v>24.08</v>
          </cell>
          <cell r="M221">
            <v>2119.04</v>
          </cell>
        </row>
        <row r="222">
          <cell r="A222" t="str">
            <v>RF06</v>
          </cell>
          <cell r="B222">
            <v>6</v>
          </cell>
          <cell r="C222" t="str">
            <v>Eaves gutter 350mm x 350mm</v>
          </cell>
          <cell r="D222" t="str">
            <v>As per Tender Specification Clause 3.5.30, Volume 3.</v>
          </cell>
          <cell r="E222" t="str">
            <v xml:space="preserve">m </v>
          </cell>
          <cell r="F222">
            <v>616</v>
          </cell>
          <cell r="K222">
            <v>16.75</v>
          </cell>
          <cell r="M222">
            <v>10318</v>
          </cell>
        </row>
        <row r="223">
          <cell r="A223" t="str">
            <v>RF07</v>
          </cell>
          <cell r="B223">
            <v>7</v>
          </cell>
          <cell r="C223" t="str">
            <v>Eaves gutter 250mm x 250mm</v>
          </cell>
          <cell r="D223" t="str">
            <v>As per Tender Specification Clause 3.5.30, Volume 3.</v>
          </cell>
          <cell r="E223" t="str">
            <v>m</v>
          </cell>
          <cell r="F223">
            <v>151</v>
          </cell>
          <cell r="K223">
            <v>13.61</v>
          </cell>
          <cell r="M223">
            <v>2055.11</v>
          </cell>
        </row>
        <row r="224">
          <cell r="A224" t="str">
            <v>RF08</v>
          </cell>
          <cell r="B224">
            <v>8</v>
          </cell>
          <cell r="C224" t="str">
            <v>Eaves gutter 150mm x 150mm</v>
          </cell>
          <cell r="D224" t="str">
            <v>As per Tender Specification Clause 3.5.30, Volume 3.</v>
          </cell>
          <cell r="E224" t="str">
            <v>m</v>
          </cell>
          <cell r="F224">
            <v>569.4</v>
          </cell>
          <cell r="K224">
            <v>9.42</v>
          </cell>
          <cell r="M224">
            <v>5363.7479999999996</v>
          </cell>
        </row>
        <row r="225">
          <cell r="A225" t="str">
            <v>RF09</v>
          </cell>
          <cell r="B225">
            <v>9</v>
          </cell>
          <cell r="C225" t="str">
            <v>Downspout 150mm dia</v>
          </cell>
          <cell r="D225" t="str">
            <v>As per Tender Specification Clause 3.5.30, Volume 3.</v>
          </cell>
          <cell r="E225" t="str">
            <v>m</v>
          </cell>
          <cell r="F225">
            <v>1106</v>
          </cell>
          <cell r="K225">
            <v>9.42</v>
          </cell>
          <cell r="M225">
            <v>10418.52</v>
          </cell>
        </row>
        <row r="226">
          <cell r="A226" t="str">
            <v>RF10</v>
          </cell>
          <cell r="B226">
            <v>10</v>
          </cell>
          <cell r="C226" t="str">
            <v>Downspout 100mm dia</v>
          </cell>
          <cell r="D226" t="str">
            <v>As per Tender Specification Clause 3.5.30, Volume 3.</v>
          </cell>
          <cell r="E226" t="str">
            <v>m</v>
          </cell>
          <cell r="F226">
            <v>1454.6</v>
          </cell>
          <cell r="K226">
            <v>6.81</v>
          </cell>
          <cell r="M226">
            <v>9905.8259999999991</v>
          </cell>
        </row>
        <row r="227">
          <cell r="B227" t="str">
            <v>Door and window works</v>
          </cell>
        </row>
        <row r="228">
          <cell r="A228" t="str">
            <v>DW01</v>
          </cell>
          <cell r="B228">
            <v>1</v>
          </cell>
          <cell r="C228" t="str">
            <v>Steel roll-up shutter with paint</v>
          </cell>
          <cell r="D228" t="str">
            <v>6m x 6mH, as per Tender Specification Clause 3.5.29 and 3.5.32, Volume 3.</v>
          </cell>
          <cell r="E228" t="str">
            <v>ea</v>
          </cell>
          <cell r="F228">
            <v>1</v>
          </cell>
          <cell r="K228">
            <v>1622.92</v>
          </cell>
          <cell r="M228">
            <v>1622.92</v>
          </cell>
        </row>
        <row r="229">
          <cell r="A229" t="str">
            <v>DW02</v>
          </cell>
          <cell r="B229">
            <v>2</v>
          </cell>
          <cell r="C229" t="str">
            <v>Steel roll-up shutter with paint</v>
          </cell>
          <cell r="D229" t="str">
            <v>4m x 6mH, as per Tender Specification Clause 3.5.29 and 3.5.32, Volume 3.</v>
          </cell>
          <cell r="E229" t="str">
            <v>ea</v>
          </cell>
          <cell r="F229">
            <v>1</v>
          </cell>
          <cell r="K229">
            <v>1172.69</v>
          </cell>
          <cell r="M229">
            <v>1172.69</v>
          </cell>
        </row>
        <row r="230">
          <cell r="A230" t="str">
            <v>DW03</v>
          </cell>
          <cell r="B230">
            <v>3</v>
          </cell>
          <cell r="C230" t="str">
            <v>Steel roll-up shutter with paint</v>
          </cell>
          <cell r="D230" t="str">
            <v>4m x 4mH, as per Tender Specification Clause 3.5.29 and 3.5.32, Volume 3.</v>
          </cell>
          <cell r="E230" t="str">
            <v>ea</v>
          </cell>
          <cell r="F230">
            <v>4</v>
          </cell>
          <cell r="K230">
            <v>869.04</v>
          </cell>
          <cell r="M230">
            <v>3476.16</v>
          </cell>
        </row>
        <row r="231">
          <cell r="A231" t="str">
            <v>DW04</v>
          </cell>
          <cell r="B231">
            <v>4</v>
          </cell>
          <cell r="C231" t="str">
            <v>Steel roll-up shutter with paint</v>
          </cell>
          <cell r="D231" t="str">
            <v>3.5m x 4.5mH, as per Tender Specification Clause 3.5.29 and 3.5.32, Volume 3.</v>
          </cell>
          <cell r="E231" t="str">
            <v>ea</v>
          </cell>
          <cell r="F231">
            <v>2</v>
          </cell>
          <cell r="K231">
            <v>816.69</v>
          </cell>
          <cell r="M231">
            <v>1633.38</v>
          </cell>
        </row>
        <row r="232">
          <cell r="A232" t="str">
            <v>DW05</v>
          </cell>
          <cell r="B232">
            <v>5</v>
          </cell>
          <cell r="C232" t="str">
            <v>Steel roll-up shutter with paint</v>
          </cell>
          <cell r="D232" t="str">
            <v>3.5m x 4mH, as per Tender Specification Clause 3.5.29 and 3.5.32, Volume 3.</v>
          </cell>
          <cell r="E232" t="str">
            <v>ea</v>
          </cell>
          <cell r="F232">
            <v>8</v>
          </cell>
          <cell r="K232">
            <v>753.87</v>
          </cell>
          <cell r="M232">
            <v>6030.96</v>
          </cell>
        </row>
        <row r="233">
          <cell r="A233" t="str">
            <v>DW06</v>
          </cell>
          <cell r="B233">
            <v>6</v>
          </cell>
          <cell r="C233" t="str">
            <v>Steel roll-up shutter with paint</v>
          </cell>
          <cell r="D233" t="str">
            <v>3.2m x 4mH, as per Tender Specification Clause 3.5.29 and 3.5.32, Volume 3.</v>
          </cell>
          <cell r="E233" t="str">
            <v>ea</v>
          </cell>
          <cell r="F233">
            <v>2</v>
          </cell>
          <cell r="K233">
            <v>711.99</v>
          </cell>
          <cell r="M233">
            <v>1423.98</v>
          </cell>
        </row>
        <row r="234">
          <cell r="A234" t="str">
            <v>DW07</v>
          </cell>
          <cell r="B234">
            <v>7</v>
          </cell>
          <cell r="C234" t="str">
            <v>Steel roll-up shutter with paint</v>
          </cell>
          <cell r="D234" t="str">
            <v>3m x 4mH, as per Tender Specification Clause 3.5.29 and 3.5.32, Volume 3.</v>
          </cell>
          <cell r="E234" t="str">
            <v>ea</v>
          </cell>
          <cell r="F234">
            <v>10</v>
          </cell>
          <cell r="K234">
            <v>680.58</v>
          </cell>
          <cell r="M234">
            <v>6805.8</v>
          </cell>
        </row>
        <row r="235">
          <cell r="A235" t="str">
            <v>DW08</v>
          </cell>
          <cell r="B235">
            <v>8</v>
          </cell>
          <cell r="C235" t="str">
            <v>Steel roll-up shutter with paint</v>
          </cell>
          <cell r="D235" t="str">
            <v>3m x 4.5mH, as per Tender Specification Clause 3.5.29 and 3.5.32, Volume 3.</v>
          </cell>
          <cell r="E235" t="str">
            <v>ea</v>
          </cell>
          <cell r="F235">
            <v>2</v>
          </cell>
          <cell r="K235">
            <v>732.93</v>
          </cell>
          <cell r="M235">
            <v>1465.86</v>
          </cell>
        </row>
        <row r="236">
          <cell r="A236" t="str">
            <v>DW09</v>
          </cell>
          <cell r="B236">
            <v>9</v>
          </cell>
          <cell r="C236" t="str">
            <v>Steel roll-up shutter with paint</v>
          </cell>
          <cell r="D236" t="str">
            <v>3m x 3mH, as per Tender Specification Clause 3.5.29 and 3.5.32, Volume 3.</v>
          </cell>
          <cell r="E236" t="str">
            <v>ea</v>
          </cell>
          <cell r="F236">
            <v>2</v>
          </cell>
          <cell r="K236">
            <v>565.4</v>
          </cell>
          <cell r="M236">
            <v>1130.8</v>
          </cell>
        </row>
        <row r="237">
          <cell r="A237" t="str">
            <v>DW10</v>
          </cell>
          <cell r="B237">
            <v>10</v>
          </cell>
          <cell r="C237" t="str">
            <v>Steel double swing door with paint</v>
          </cell>
          <cell r="D237" t="str">
            <v>2.5m x 2.5mH, as per Tender Specification Clause 3.5.29 and 3.5.32, Volume 3.</v>
          </cell>
          <cell r="E237" t="str">
            <v>ea</v>
          </cell>
          <cell r="F237">
            <v>12</v>
          </cell>
          <cell r="K237">
            <v>282.7</v>
          </cell>
          <cell r="M237">
            <v>3392.3999999999996</v>
          </cell>
        </row>
        <row r="238">
          <cell r="A238" t="str">
            <v>DW11</v>
          </cell>
          <cell r="B238">
            <v>11</v>
          </cell>
          <cell r="C238" t="str">
            <v>Steel double swing door with paint</v>
          </cell>
          <cell r="D238" t="str">
            <v>2m x 3mH, as per Tender Specification Clause 3.5.29 and 3.5.32, Volume 3.</v>
          </cell>
          <cell r="E238" t="str">
            <v>ea</v>
          </cell>
          <cell r="F238">
            <v>3</v>
          </cell>
          <cell r="K238">
            <v>282.7</v>
          </cell>
          <cell r="M238">
            <v>848.09999999999991</v>
          </cell>
        </row>
        <row r="239">
          <cell r="A239" t="str">
            <v>DW12</v>
          </cell>
          <cell r="B239">
            <v>12</v>
          </cell>
          <cell r="C239" t="str">
            <v>Steel double swing door with paint</v>
          </cell>
          <cell r="D239" t="str">
            <v>2m x 2.5mH, as per Tender Specification Clause 3.5.29 and 3.5.32, Volume 3.</v>
          </cell>
          <cell r="E239" t="str">
            <v>ea</v>
          </cell>
          <cell r="F239">
            <v>64</v>
          </cell>
          <cell r="K239">
            <v>282.7</v>
          </cell>
          <cell r="M239">
            <v>18092.8</v>
          </cell>
        </row>
        <row r="240">
          <cell r="A240" t="str">
            <v>DW13</v>
          </cell>
          <cell r="B240">
            <v>13</v>
          </cell>
          <cell r="C240" t="str">
            <v>Steel double swing door with paint</v>
          </cell>
          <cell r="D240" t="str">
            <v>2m x 2.5mH, as per Tender Specification Clause 3.5.29 and 3.5.32, Volume 3.</v>
          </cell>
          <cell r="E240" t="str">
            <v>ea</v>
          </cell>
          <cell r="F240">
            <v>5</v>
          </cell>
          <cell r="K240">
            <v>282.7</v>
          </cell>
          <cell r="M240">
            <v>1413.5</v>
          </cell>
        </row>
        <row r="241">
          <cell r="A241" t="str">
            <v>DW14</v>
          </cell>
          <cell r="B241">
            <v>14</v>
          </cell>
          <cell r="C241" t="str">
            <v>Steel single swing door with paint</v>
          </cell>
          <cell r="D241" t="str">
            <v>1m x 2.5mH, as per Tender Specification Clause 3.5.29 and 3.5.32, Volume 3.</v>
          </cell>
          <cell r="E241" t="str">
            <v>ea</v>
          </cell>
          <cell r="F241">
            <v>131</v>
          </cell>
          <cell r="K241">
            <v>115.17</v>
          </cell>
          <cell r="M241">
            <v>15087.27</v>
          </cell>
        </row>
        <row r="242">
          <cell r="A242" t="str">
            <v>DW15</v>
          </cell>
          <cell r="B242">
            <v>15</v>
          </cell>
          <cell r="C242" t="str">
            <v xml:space="preserve">Aluminum framed double swing glass door </v>
          </cell>
          <cell r="D242" t="str">
            <v>2m x 2.5mH, as per Tender Specification Clause 3.5.28, 3.5.32, 3.5.33 and 3.5.34, Volume 3.</v>
          </cell>
          <cell r="E242" t="str">
            <v>ea</v>
          </cell>
          <cell r="F242">
            <v>9</v>
          </cell>
          <cell r="K242">
            <v>198.94</v>
          </cell>
          <cell r="M242">
            <v>1790.46</v>
          </cell>
        </row>
        <row r="243">
          <cell r="A243" t="str">
            <v>DW16</v>
          </cell>
          <cell r="B243">
            <v>16</v>
          </cell>
          <cell r="C243" t="str">
            <v xml:space="preserve">Aluminum framed single swing glass door </v>
          </cell>
          <cell r="D243" t="str">
            <v>1m x 2.5mH, as per Tender Specification Clause 3.5.28, 3.5.32, 3.5.33 and 3.5.34, Volume 3.</v>
          </cell>
          <cell r="E243" t="str">
            <v>ea</v>
          </cell>
          <cell r="F243">
            <v>18</v>
          </cell>
          <cell r="K243">
            <v>115.17</v>
          </cell>
          <cell r="M243">
            <v>2073.06</v>
          </cell>
        </row>
        <row r="244">
          <cell r="A244" t="str">
            <v>DW17</v>
          </cell>
          <cell r="B244">
            <v>17</v>
          </cell>
          <cell r="C244" t="str">
            <v>Wooden double swing door with paint</v>
          </cell>
          <cell r="D244" t="str">
            <v>2m x 2.5mH, as per Tender Specification Clause 3.5.26, 3.5.27 3.5.32 and 3.5.37, Volume 3.</v>
          </cell>
          <cell r="E244" t="str">
            <v>ea</v>
          </cell>
          <cell r="F244">
            <v>56</v>
          </cell>
          <cell r="K244">
            <v>261.76</v>
          </cell>
          <cell r="M244">
            <v>14658.56</v>
          </cell>
        </row>
        <row r="245">
          <cell r="A245" t="str">
            <v>DW18</v>
          </cell>
          <cell r="B245">
            <v>18</v>
          </cell>
          <cell r="C245" t="str">
            <v>Wooden single swing door with paint</v>
          </cell>
          <cell r="D245" t="str">
            <v>1m x 2.5mH, as per Tender Specification Clause 3.5.26, 3.5.27 3.5.32 and 3.5.37, Volume 3.</v>
          </cell>
          <cell r="E245" t="str">
            <v>ea</v>
          </cell>
          <cell r="F245">
            <v>23</v>
          </cell>
          <cell r="K245">
            <v>125.65</v>
          </cell>
          <cell r="M245">
            <v>2889.9500000000003</v>
          </cell>
        </row>
        <row r="246">
          <cell r="A246" t="str">
            <v>DW19</v>
          </cell>
          <cell r="B246">
            <v>19</v>
          </cell>
          <cell r="C246" t="str">
            <v>Laminated toilet door</v>
          </cell>
          <cell r="D246" t="str">
            <v>1m x 2mH, as per Tender Specification Clause 3.5.26, 3.5.27 3.5.32 and 3.5.37, Volume 3.</v>
          </cell>
          <cell r="E246" t="str">
            <v>ea</v>
          </cell>
          <cell r="F246">
            <v>72</v>
          </cell>
          <cell r="K246">
            <v>41.88</v>
          </cell>
          <cell r="M246">
            <v>3015.36</v>
          </cell>
        </row>
        <row r="247">
          <cell r="A247" t="str">
            <v>DW20</v>
          </cell>
          <cell r="B247">
            <v>20</v>
          </cell>
          <cell r="C247" t="str">
            <v>Aluminum sliding window with glass, insect screen</v>
          </cell>
          <cell r="D247" t="str">
            <v>2.5m x 1.5mH, as per Tender Specification Clause 3.5.28, 3.5.32, 3.5.33 and 3.5.34, Volume 3.</v>
          </cell>
          <cell r="E247" t="str">
            <v>ea</v>
          </cell>
          <cell r="F247">
            <v>28</v>
          </cell>
          <cell r="K247">
            <v>188.47</v>
          </cell>
          <cell r="M247">
            <v>5277.16</v>
          </cell>
        </row>
        <row r="248">
          <cell r="A248" t="str">
            <v>DW21</v>
          </cell>
          <cell r="B248">
            <v>21</v>
          </cell>
          <cell r="C248" t="str">
            <v>Aluminum sliding window with glass, insect screen</v>
          </cell>
          <cell r="D248" t="str">
            <v>1.5m x 1mH, as per Tender Specification Clause 3.5.28, 3.5.32, 3.5.33 and 3.5.34, Volume 3.</v>
          </cell>
          <cell r="E248" t="str">
            <v>ea</v>
          </cell>
          <cell r="F248">
            <v>139</v>
          </cell>
          <cell r="K248">
            <v>68.06</v>
          </cell>
          <cell r="M248">
            <v>9460.34</v>
          </cell>
        </row>
        <row r="249">
          <cell r="A249" t="str">
            <v>DW22</v>
          </cell>
          <cell r="B249">
            <v>22</v>
          </cell>
          <cell r="C249" t="str">
            <v>Aluminum fixed window with double glass</v>
          </cell>
          <cell r="D249" t="str">
            <v>2m x 1mH, as per Tender Specification Clause 3.5.28, 3.5.32, 3.5.33 and 3.5.34, Volume 3.</v>
          </cell>
          <cell r="E249" t="str">
            <v>ea</v>
          </cell>
          <cell r="F249">
            <v>2</v>
          </cell>
          <cell r="K249">
            <v>99.47</v>
          </cell>
          <cell r="M249">
            <v>198.94</v>
          </cell>
        </row>
        <row r="250">
          <cell r="A250" t="str">
            <v>DW23</v>
          </cell>
          <cell r="B250">
            <v>23</v>
          </cell>
          <cell r="C250" t="str">
            <v>Aluminum sliding window with glass, insect screen</v>
          </cell>
          <cell r="D250" t="str">
            <v>1.5m x 1.5mH, as per Tender Specification Clause 3.5.28, 3.5.32, 3.5.33 and 3.5.34, Volume 3.</v>
          </cell>
          <cell r="E250" t="str">
            <v>ea</v>
          </cell>
          <cell r="F250">
            <v>18</v>
          </cell>
          <cell r="K250">
            <v>104.7</v>
          </cell>
          <cell r="M250">
            <v>1884.6000000000001</v>
          </cell>
        </row>
        <row r="251">
          <cell r="A251" t="str">
            <v>DW24</v>
          </cell>
          <cell r="B251">
            <v>24</v>
          </cell>
          <cell r="C251" t="str">
            <v>Aluminum sliding window with glass, insect screen</v>
          </cell>
          <cell r="D251" t="str">
            <v>1.6m x 1.6mH, as per Tender Specification Clause 3.5.28, 3.5.32, 3.5.33 and 3.5.34, Volume 3.</v>
          </cell>
          <cell r="E251" t="str">
            <v>ea</v>
          </cell>
          <cell r="F251">
            <v>112</v>
          </cell>
          <cell r="K251">
            <v>120.41</v>
          </cell>
          <cell r="M251">
            <v>13485.92</v>
          </cell>
        </row>
        <row r="252">
          <cell r="A252" t="str">
            <v>DW25</v>
          </cell>
          <cell r="B252">
            <v>25</v>
          </cell>
          <cell r="C252" t="str">
            <v>Aluminum sliding window with glass, insect screen</v>
          </cell>
          <cell r="D252" t="str">
            <v>1m x 1mH, as per Tender Specification Clause 3.5.28, 3.5.32, 3.5.33 and 3.5.34, Volume 3.</v>
          </cell>
          <cell r="E252" t="str">
            <v>ea</v>
          </cell>
          <cell r="F252">
            <v>72</v>
          </cell>
          <cell r="K252">
            <v>47.12</v>
          </cell>
          <cell r="M252">
            <v>3392.64</v>
          </cell>
        </row>
        <row r="253">
          <cell r="A253" t="str">
            <v>DW26</v>
          </cell>
          <cell r="B253">
            <v>26</v>
          </cell>
          <cell r="C253" t="str">
            <v>Aluminum sliding window with glass, insect screen</v>
          </cell>
          <cell r="D253" t="str">
            <v>1.5m x 1.5mH, as per Tender Specification Clause 3.5.28, 3.5.32, 3.5.33 and 3.5.34, Volume 3.</v>
          </cell>
          <cell r="E253" t="str">
            <v>ea</v>
          </cell>
          <cell r="F253">
            <v>43</v>
          </cell>
          <cell r="K253">
            <v>104.7</v>
          </cell>
          <cell r="M253">
            <v>4502.1000000000004</v>
          </cell>
        </row>
        <row r="254">
          <cell r="A254" t="str">
            <v>DW27</v>
          </cell>
          <cell r="B254">
            <v>27</v>
          </cell>
          <cell r="C254" t="str">
            <v>Aluminum fixed window with glass</v>
          </cell>
          <cell r="D254" t="str">
            <v>1.5m x 0.3mH, as per Tender Specification Clause 3.5.28, 3.5.32, 3.5.33 and 3.5.34, Volume 3.</v>
          </cell>
          <cell r="E254" t="str">
            <v>ea</v>
          </cell>
          <cell r="F254">
            <v>0</v>
          </cell>
        </row>
        <row r="255">
          <cell r="A255" t="str">
            <v>DW28</v>
          </cell>
          <cell r="B255">
            <v>28</v>
          </cell>
          <cell r="C255" t="str">
            <v>Aluminum sliding window with glass, insect screen</v>
          </cell>
          <cell r="D255" t="str">
            <v>1.5m x 1mH, as per Tender Specification Clause 3.5.28, 3.5.32, 3.5.33 and 3.5.34, Volume 3.</v>
          </cell>
          <cell r="E255" t="str">
            <v>ea</v>
          </cell>
          <cell r="F255">
            <v>39</v>
          </cell>
          <cell r="K255">
            <v>68.06</v>
          </cell>
          <cell r="M255">
            <v>2654.34</v>
          </cell>
        </row>
        <row r="256">
          <cell r="A256" t="str">
            <v>DW29</v>
          </cell>
          <cell r="B256">
            <v>29</v>
          </cell>
          <cell r="C256" t="str">
            <v>Aluminum sliding window with glass, insect screen</v>
          </cell>
          <cell r="D256" t="str">
            <v>1.8m x 1.7mH, as per Tender Specification Clause 3.5.28, 3.5.32, 3.5.33 and 3.5.34, Volume 3.</v>
          </cell>
          <cell r="E256" t="str">
            <v>ea</v>
          </cell>
          <cell r="F256">
            <v>25</v>
          </cell>
          <cell r="K256">
            <v>141.35</v>
          </cell>
          <cell r="M256">
            <v>3533.75</v>
          </cell>
        </row>
        <row r="257">
          <cell r="A257" t="str">
            <v>DW30</v>
          </cell>
          <cell r="B257">
            <v>30</v>
          </cell>
          <cell r="C257" t="str">
            <v>Aluminum awning window with glass</v>
          </cell>
          <cell r="D257" t="str">
            <v>0.8m x 0.6mH, as per Tender Specification Clause 3.5.28, 3.5.32, 3.5.33 and 3.5.34, Volume 3.</v>
          </cell>
          <cell r="E257" t="str">
            <v>ea</v>
          </cell>
          <cell r="F257">
            <v>1</v>
          </cell>
          <cell r="K257">
            <v>15.71</v>
          </cell>
          <cell r="M257">
            <v>15.71</v>
          </cell>
        </row>
        <row r="258">
          <cell r="A258" t="str">
            <v>DW31</v>
          </cell>
          <cell r="B258">
            <v>31</v>
          </cell>
          <cell r="C258" t="str">
            <v>Aluminum awning window with glass</v>
          </cell>
          <cell r="D258" t="str">
            <v>0.7m x 0.7mH, as per Tender Specification Clause 3.5.28, 3.5.32, 3.5.33 and 3.5.34, Volume 3.</v>
          </cell>
          <cell r="E258" t="str">
            <v>ea</v>
          </cell>
          <cell r="F258">
            <v>36</v>
          </cell>
          <cell r="K258">
            <v>15.71</v>
          </cell>
          <cell r="M258">
            <v>565.56000000000006</v>
          </cell>
        </row>
        <row r="259">
          <cell r="A259" t="str">
            <v>DW32</v>
          </cell>
          <cell r="B259">
            <v>32</v>
          </cell>
          <cell r="C259" t="str">
            <v>Steel louver with paint</v>
          </cell>
          <cell r="D259" t="str">
            <v>As per Tender Specification Clause 3.5.29, Volume 3.</v>
          </cell>
          <cell r="E259" t="str">
            <v>m2</v>
          </cell>
          <cell r="F259">
            <v>1201</v>
          </cell>
          <cell r="K259">
            <v>36.65</v>
          </cell>
          <cell r="M259">
            <v>44016.65</v>
          </cell>
        </row>
        <row r="260">
          <cell r="B260" t="str">
            <v>Plumbing works</v>
          </cell>
        </row>
        <row r="261">
          <cell r="A261" t="str">
            <v>PU01</v>
          </cell>
          <cell r="B261">
            <v>1</v>
          </cell>
          <cell r="C261" t="str">
            <v>Water closet with accessory</v>
          </cell>
          <cell r="D261" t="str">
            <v>As per Tender Specification Clause 3.5.40, Volume 3.</v>
          </cell>
          <cell r="E261" t="str">
            <v>ea</v>
          </cell>
          <cell r="F261">
            <v>68</v>
          </cell>
          <cell r="K261">
            <v>136.12</v>
          </cell>
          <cell r="M261">
            <v>9256.16</v>
          </cell>
        </row>
        <row r="262">
          <cell r="A262" t="str">
            <v>PU02</v>
          </cell>
          <cell r="B262">
            <v>2</v>
          </cell>
          <cell r="C262" t="str">
            <v>Urinal with accessory</v>
          </cell>
          <cell r="D262" t="str">
            <v>As per Tender Specification Clause 3.5.40, Volume 3.</v>
          </cell>
          <cell r="E262" t="str">
            <v>ea</v>
          </cell>
          <cell r="F262">
            <v>37</v>
          </cell>
          <cell r="K262">
            <v>104.7</v>
          </cell>
          <cell r="M262">
            <v>3873.9</v>
          </cell>
        </row>
        <row r="263">
          <cell r="A263" t="str">
            <v>PU03</v>
          </cell>
          <cell r="B263">
            <v>3</v>
          </cell>
          <cell r="C263" t="str">
            <v>Wash basin with accessory</v>
          </cell>
          <cell r="D263" t="str">
            <v>As per Tender Specification Clause 3.5.40, Volume 3.</v>
          </cell>
          <cell r="E263" t="str">
            <v>ea</v>
          </cell>
          <cell r="F263">
            <v>69</v>
          </cell>
          <cell r="K263">
            <v>104.7</v>
          </cell>
          <cell r="M263">
            <v>7224.3</v>
          </cell>
        </row>
        <row r="264">
          <cell r="A264" t="str">
            <v>PU04</v>
          </cell>
          <cell r="B264">
            <v>4</v>
          </cell>
          <cell r="C264" t="str">
            <v>Shower head with accessory</v>
          </cell>
          <cell r="D264" t="str">
            <v>As per Tender Specification Clause 3.5.40, Volume 3.</v>
          </cell>
          <cell r="E264" t="str">
            <v>ea</v>
          </cell>
          <cell r="F264">
            <v>2</v>
          </cell>
          <cell r="K264">
            <v>73.290000000000006</v>
          </cell>
          <cell r="M264">
            <v>146.58000000000001</v>
          </cell>
        </row>
        <row r="265">
          <cell r="A265" t="str">
            <v>PU05</v>
          </cell>
          <cell r="B265">
            <v>5</v>
          </cell>
          <cell r="C265" t="str">
            <v>Piping system (water supply, drain, air) inc. floor drain, trap etc.</v>
          </cell>
          <cell r="D265" t="str">
            <v xml:space="preserve">As per Tender Specification Clause 3.5.40, Volume 3.                    </v>
          </cell>
          <cell r="E265" t="str">
            <v>lot</v>
          </cell>
          <cell r="F265">
            <v>18</v>
          </cell>
          <cell r="K265">
            <v>0</v>
          </cell>
          <cell r="M265">
            <v>0</v>
          </cell>
        </row>
        <row r="266">
          <cell r="A266" t="str">
            <v>PU06</v>
          </cell>
          <cell r="B266">
            <v>6</v>
          </cell>
          <cell r="C266" t="str">
            <v>Septic Tank</v>
          </cell>
          <cell r="D266" t="str">
            <v>As per local regulation</v>
          </cell>
          <cell r="E266" t="str">
            <v>ea</v>
          </cell>
          <cell r="F266">
            <v>17</v>
          </cell>
          <cell r="K266">
            <v>0</v>
          </cell>
          <cell r="M266">
            <v>0</v>
          </cell>
        </row>
        <row r="267">
          <cell r="A267" t="str">
            <v>PU07</v>
          </cell>
          <cell r="C267" t="str">
            <v>Service Sink</v>
          </cell>
          <cell r="D267" t="str">
            <v>As per Tender Specification Clause 3.5.40, Volume 3.</v>
          </cell>
          <cell r="E267" t="str">
            <v>ea</v>
          </cell>
          <cell r="F267">
            <v>1</v>
          </cell>
          <cell r="K267">
            <v>261.76</v>
          </cell>
          <cell r="M267">
            <v>261.76</v>
          </cell>
        </row>
        <row r="268">
          <cell r="B268" t="str">
            <v>Miscellaneous works</v>
          </cell>
        </row>
        <row r="269">
          <cell r="A269" t="str">
            <v>MI01</v>
          </cell>
          <cell r="B269">
            <v>1</v>
          </cell>
          <cell r="C269" t="str">
            <v>Chain-link fence</v>
          </cell>
          <cell r="D269" t="str">
            <v>2.5mH, removable type, including galvanized steel post.</v>
          </cell>
          <cell r="E269" t="str">
            <v>m2</v>
          </cell>
          <cell r="F269">
            <v>558.6</v>
          </cell>
          <cell r="K269">
            <v>31.41</v>
          </cell>
          <cell r="M269">
            <v>17545.626</v>
          </cell>
        </row>
        <row r="270">
          <cell r="A270" t="str">
            <v>MI02</v>
          </cell>
          <cell r="B270">
            <v>2</v>
          </cell>
          <cell r="C270" t="str">
            <v>Chain-link fence</v>
          </cell>
          <cell r="D270" t="str">
            <v>2mH, including foundation, galvanized post etc.</v>
          </cell>
          <cell r="E270" t="str">
            <v>m2</v>
          </cell>
          <cell r="F270">
            <v>769</v>
          </cell>
          <cell r="K270">
            <v>31.41</v>
          </cell>
          <cell r="M270">
            <v>24154.29</v>
          </cell>
        </row>
        <row r="271">
          <cell r="A271" t="str">
            <v>MI03</v>
          </cell>
          <cell r="B271">
            <v>3</v>
          </cell>
          <cell r="C271" t="str">
            <v>Chain-link fence</v>
          </cell>
          <cell r="D271" t="str">
            <v>3mH, including foundation, galvanized post etc.</v>
          </cell>
          <cell r="E271" t="str">
            <v>m</v>
          </cell>
          <cell r="F271">
            <v>133</v>
          </cell>
          <cell r="K271">
            <v>96.33</v>
          </cell>
          <cell r="M271">
            <v>12811.89</v>
          </cell>
        </row>
        <row r="272">
          <cell r="A272" t="str">
            <v>MI04</v>
          </cell>
          <cell r="B272">
            <v>4</v>
          </cell>
          <cell r="C272" t="str">
            <v xml:space="preserve">Fence </v>
          </cell>
          <cell r="D272" t="str">
            <v>Including earth work, concrete work, brick work etc. as per Tender Specification Clause 3.3.13.3, Volume 3.</v>
          </cell>
          <cell r="E272" t="str">
            <v>m</v>
          </cell>
          <cell r="F272">
            <v>3315</v>
          </cell>
          <cell r="K272">
            <v>47.12</v>
          </cell>
          <cell r="M272">
            <v>156202.79999999999</v>
          </cell>
        </row>
        <row r="273">
          <cell r="A273" t="str">
            <v>MI05</v>
          </cell>
          <cell r="B273">
            <v>5</v>
          </cell>
          <cell r="C273" t="str">
            <v>Main entrance gate</v>
          </cell>
          <cell r="D273" t="str">
            <v>8m wide, including earth work, concrete work, brick work etc. as per Tender Specification Clause 3.3.12.5, Volume 3.</v>
          </cell>
          <cell r="E273" t="str">
            <v>ea.</v>
          </cell>
          <cell r="F273">
            <v>2</v>
          </cell>
          <cell r="K273">
            <v>5758.73</v>
          </cell>
          <cell r="M273">
            <v>11517.46</v>
          </cell>
        </row>
        <row r="274">
          <cell r="A274" t="str">
            <v>MI06</v>
          </cell>
          <cell r="B274">
            <v>6</v>
          </cell>
          <cell r="C274" t="str">
            <v>Sub entrance gate</v>
          </cell>
          <cell r="D274" t="str">
            <v>6m wide, including earth work, concrete work, brick work etc. as per Tender Specification Clause 3.3.12.5, Volume 3.</v>
          </cell>
          <cell r="E274" t="str">
            <v>ea.</v>
          </cell>
          <cell r="F274">
            <v>10</v>
          </cell>
          <cell r="K274">
            <v>5235.21</v>
          </cell>
          <cell r="M274">
            <v>52352.1</v>
          </cell>
        </row>
        <row r="275">
          <cell r="A275" t="str">
            <v>MI07</v>
          </cell>
          <cell r="B275">
            <v>7</v>
          </cell>
          <cell r="C275" t="str">
            <v>Man-gate beside main gate</v>
          </cell>
          <cell r="D275" t="str">
            <v>1.5m wide</v>
          </cell>
          <cell r="E275" t="str">
            <v>ea.</v>
          </cell>
          <cell r="F275">
            <v>2</v>
          </cell>
          <cell r="K275">
            <v>418.82</v>
          </cell>
          <cell r="M275">
            <v>837.64</v>
          </cell>
        </row>
        <row r="276">
          <cell r="A276" t="str">
            <v>MI08</v>
          </cell>
          <cell r="B276">
            <v>8</v>
          </cell>
          <cell r="C276" t="str">
            <v>Man-gate beside sub gate</v>
          </cell>
          <cell r="D276" t="str">
            <v>1.5m wide</v>
          </cell>
          <cell r="E276" t="str">
            <v>ea.</v>
          </cell>
          <cell r="F276">
            <v>10</v>
          </cell>
          <cell r="K276">
            <v>418.82</v>
          </cell>
          <cell r="M276">
            <v>4188.2</v>
          </cell>
        </row>
        <row r="277">
          <cell r="A277" t="str">
            <v>MI09</v>
          </cell>
          <cell r="B277">
            <v>9</v>
          </cell>
          <cell r="C277" t="str">
            <v>Man-gate</v>
          </cell>
          <cell r="D277" t="str">
            <v>1.5m W x 1.8m H</v>
          </cell>
          <cell r="E277" t="str">
            <v>ea.</v>
          </cell>
          <cell r="F277">
            <v>1</v>
          </cell>
          <cell r="K277">
            <v>387.41</v>
          </cell>
          <cell r="M277">
            <v>387.41</v>
          </cell>
        </row>
        <row r="278">
          <cell r="A278" t="str">
            <v>MI10</v>
          </cell>
          <cell r="B278">
            <v>10</v>
          </cell>
          <cell r="C278" t="str">
            <v>Chain-link man gate</v>
          </cell>
          <cell r="D278" t="str">
            <v>1m x 2m H</v>
          </cell>
          <cell r="E278" t="str">
            <v>ea</v>
          </cell>
          <cell r="F278">
            <v>7</v>
          </cell>
          <cell r="K278">
            <v>104.7</v>
          </cell>
          <cell r="M278">
            <v>732.9</v>
          </cell>
        </row>
        <row r="279">
          <cell r="A279" t="str">
            <v>MI11</v>
          </cell>
          <cell r="B279">
            <v>11</v>
          </cell>
          <cell r="C279" t="str">
            <v>Double swing gate</v>
          </cell>
          <cell r="D279" t="str">
            <v>6m W x 1.8m H</v>
          </cell>
          <cell r="E279" t="str">
            <v>ea.</v>
          </cell>
          <cell r="F279">
            <v>1</v>
          </cell>
          <cell r="K279">
            <v>2617.6</v>
          </cell>
          <cell r="M279">
            <v>2617.6</v>
          </cell>
        </row>
        <row r="280">
          <cell r="A280" t="str">
            <v>MI12</v>
          </cell>
          <cell r="B280">
            <v>12</v>
          </cell>
          <cell r="C280" t="str">
            <v>Double swing chained-link gate</v>
          </cell>
          <cell r="D280" t="str">
            <v>6m x 2mH</v>
          </cell>
          <cell r="E280" t="str">
            <v>ea</v>
          </cell>
          <cell r="F280">
            <v>1</v>
          </cell>
          <cell r="K280">
            <v>408.35</v>
          </cell>
          <cell r="M280">
            <v>408.35</v>
          </cell>
        </row>
        <row r="281">
          <cell r="A281" t="str">
            <v>MI13</v>
          </cell>
          <cell r="B281">
            <v>13</v>
          </cell>
          <cell r="C281" t="str">
            <v>Double swing chained-link gate</v>
          </cell>
          <cell r="D281" t="str">
            <v>2m x 2mH</v>
          </cell>
          <cell r="E281" t="str">
            <v>ea</v>
          </cell>
          <cell r="F281">
            <v>3</v>
          </cell>
          <cell r="K281">
            <v>230.35</v>
          </cell>
          <cell r="M281">
            <v>691.05</v>
          </cell>
        </row>
        <row r="282">
          <cell r="A282" t="str">
            <v>MI14</v>
          </cell>
          <cell r="B282">
            <v>14</v>
          </cell>
          <cell r="C282" t="str">
            <v>Chain-link double swing gate</v>
          </cell>
          <cell r="D282" t="str">
            <v>6m x 2mH</v>
          </cell>
          <cell r="E282" t="str">
            <v>ea</v>
          </cell>
          <cell r="F282">
            <v>2</v>
          </cell>
          <cell r="K282">
            <v>366.46</v>
          </cell>
          <cell r="M282">
            <v>732.92</v>
          </cell>
        </row>
        <row r="283">
          <cell r="A283" t="str">
            <v>MI15</v>
          </cell>
          <cell r="B283">
            <v>15</v>
          </cell>
          <cell r="C283" t="str">
            <v>Mooring Buoy For a 400t Barge</v>
          </cell>
          <cell r="D283" t="str">
            <v>As per Tender Specification Clause 3.5.18, Volume 3.incl. Anchoring work</v>
          </cell>
          <cell r="E283" t="str">
            <v>set</v>
          </cell>
          <cell r="F283">
            <v>8</v>
          </cell>
          <cell r="K283">
            <v>9423.3799999999992</v>
          </cell>
          <cell r="M283">
            <v>75387.039999999994</v>
          </cell>
        </row>
        <row r="284">
          <cell r="A284" t="str">
            <v>MI16</v>
          </cell>
          <cell r="B284">
            <v>16</v>
          </cell>
          <cell r="C284" t="str">
            <v>Mooring Buoy For Two 400t Barges</v>
          </cell>
          <cell r="D284" t="str">
            <v>As per Tender Specification Clause 3.5.18, Volume 3.incl. Anchoring work</v>
          </cell>
          <cell r="E284" t="str">
            <v>set</v>
          </cell>
          <cell r="F284">
            <v>8</v>
          </cell>
          <cell r="K284">
            <v>9423.3799999999992</v>
          </cell>
          <cell r="M284">
            <v>75387.039999999994</v>
          </cell>
        </row>
        <row r="285">
          <cell r="A285" t="str">
            <v>MI17</v>
          </cell>
          <cell r="B285">
            <v>17</v>
          </cell>
          <cell r="C285" t="str">
            <v>Bollard (Mooring post, 30t)</v>
          </cell>
          <cell r="D285" t="str">
            <v>As per Tender Specification Clause 3.5.18, Volume 3.</v>
          </cell>
          <cell r="E285" t="str">
            <v>ea</v>
          </cell>
          <cell r="F285">
            <v>22</v>
          </cell>
          <cell r="K285">
            <v>994.69</v>
          </cell>
          <cell r="M285">
            <v>21883.18</v>
          </cell>
        </row>
        <row r="286">
          <cell r="A286" t="str">
            <v>MI18</v>
          </cell>
          <cell r="B286">
            <v>18</v>
          </cell>
          <cell r="C286" t="str">
            <v>Fender(V-type, H-250, L=3.0m</v>
          </cell>
          <cell r="D286" t="str">
            <v>As per Tender Specification Clause 3.5.18, Volume 3.</v>
          </cell>
          <cell r="E286" t="str">
            <v>ea</v>
          </cell>
          <cell r="F286">
            <v>144</v>
          </cell>
          <cell r="K286">
            <v>1675.27</v>
          </cell>
          <cell r="M286">
            <v>241238.88</v>
          </cell>
        </row>
        <row r="287">
          <cell r="A287" t="str">
            <v>MI19</v>
          </cell>
          <cell r="C287" t="str">
            <v>Navigation Aid</v>
          </cell>
          <cell r="D287" t="str">
            <v>As per Tender Specification Clause 3.5.18, Volume 3.incl. Anchoring work</v>
          </cell>
          <cell r="E287" t="str">
            <v>set</v>
          </cell>
          <cell r="F287">
            <v>6</v>
          </cell>
          <cell r="K287">
            <v>3141.13</v>
          </cell>
          <cell r="M287">
            <v>18846.78</v>
          </cell>
        </row>
        <row r="288">
          <cell r="A288" t="str">
            <v>MI20</v>
          </cell>
          <cell r="B288">
            <v>19</v>
          </cell>
          <cell r="C288" t="str">
            <v>Reinforced concrete pipe</v>
          </cell>
          <cell r="D288" t="str">
            <v>1000mm dia. as per Tender Specification Clause 3.5.15, Volume 3.</v>
          </cell>
          <cell r="E288" t="str">
            <v>m</v>
          </cell>
          <cell r="F288">
            <v>160</v>
          </cell>
          <cell r="K288">
            <v>42.41</v>
          </cell>
          <cell r="M288">
            <v>6785.5999999999995</v>
          </cell>
        </row>
        <row r="289">
          <cell r="A289" t="str">
            <v>MI21</v>
          </cell>
          <cell r="B289">
            <v>20</v>
          </cell>
          <cell r="C289" t="str">
            <v>Manhole cover</v>
          </cell>
          <cell r="D289" t="str">
            <v>800mm dia. cast iron</v>
          </cell>
          <cell r="E289" t="str">
            <v>ea</v>
          </cell>
          <cell r="F289">
            <v>48</v>
          </cell>
          <cell r="K289">
            <v>701.52</v>
          </cell>
          <cell r="M289">
            <v>33672.959999999999</v>
          </cell>
        </row>
        <row r="290">
          <cell r="A290" t="str">
            <v>MI22</v>
          </cell>
          <cell r="B290">
            <v>21</v>
          </cell>
          <cell r="C290" t="str">
            <v>Reinforced concrete pipe</v>
          </cell>
          <cell r="D290" t="str">
            <v>750mm dia. as per Tender Specification Clause 3.5.15, Volume 3.</v>
          </cell>
          <cell r="E290" t="str">
            <v>m</v>
          </cell>
          <cell r="F290">
            <v>163</v>
          </cell>
          <cell r="K290">
            <v>33.51</v>
          </cell>
          <cell r="M290">
            <v>5462.13</v>
          </cell>
        </row>
        <row r="291">
          <cell r="A291" t="str">
            <v>MI23</v>
          </cell>
          <cell r="B291">
            <v>22</v>
          </cell>
          <cell r="C291" t="str">
            <v>gate valve</v>
          </cell>
          <cell r="D291" t="str">
            <v>butterfly type dia.150mm</v>
          </cell>
          <cell r="E291" t="str">
            <v>ea</v>
          </cell>
          <cell r="F291">
            <v>3</v>
          </cell>
          <cell r="K291">
            <v>240.82</v>
          </cell>
          <cell r="M291">
            <v>722.46</v>
          </cell>
        </row>
        <row r="292">
          <cell r="A292" t="str">
            <v>MI24</v>
          </cell>
          <cell r="B292">
            <v>23</v>
          </cell>
          <cell r="C292" t="str">
            <v>Perforated pipe</v>
          </cell>
          <cell r="D292" t="str">
            <v>250mm dia. as per Tender Specification Clause 3.5.12, Volume 3.</v>
          </cell>
          <cell r="E292" t="str">
            <v>m</v>
          </cell>
          <cell r="F292">
            <v>1744</v>
          </cell>
          <cell r="K292">
            <v>12.56</v>
          </cell>
          <cell r="M292">
            <v>21904.639999999999</v>
          </cell>
        </row>
        <row r="293">
          <cell r="A293" t="str">
            <v>MI25</v>
          </cell>
          <cell r="B293">
            <v>24</v>
          </cell>
          <cell r="C293" t="str">
            <v>SGP pipe</v>
          </cell>
          <cell r="D293" t="str">
            <v xml:space="preserve">150mm dia. </v>
          </cell>
          <cell r="E293" t="str">
            <v>m</v>
          </cell>
          <cell r="F293">
            <v>400</v>
          </cell>
          <cell r="K293">
            <v>8.9</v>
          </cell>
          <cell r="M293">
            <v>3560</v>
          </cell>
        </row>
        <row r="294">
          <cell r="A294" t="str">
            <v>MI26</v>
          </cell>
          <cell r="B294">
            <v>25</v>
          </cell>
          <cell r="C294" t="str">
            <v>Sump pump w/motor</v>
          </cell>
          <cell r="D294" t="str">
            <v>3kW, including self level switch</v>
          </cell>
          <cell r="E294" t="str">
            <v>ea</v>
          </cell>
          <cell r="F294">
            <v>1</v>
          </cell>
          <cell r="K294">
            <v>575.87</v>
          </cell>
          <cell r="M294">
            <v>575.87</v>
          </cell>
        </row>
        <row r="295">
          <cell r="A295" t="str">
            <v>MI27</v>
          </cell>
          <cell r="B295">
            <v>26</v>
          </cell>
          <cell r="C295" t="str">
            <v>Sump pump w/motor</v>
          </cell>
          <cell r="D295" t="str">
            <v>1kW, inc. self level switch</v>
          </cell>
          <cell r="E295" t="str">
            <v>ea</v>
          </cell>
          <cell r="F295">
            <v>15</v>
          </cell>
          <cell r="K295">
            <v>366.46</v>
          </cell>
          <cell r="M295">
            <v>5496.9</v>
          </cell>
        </row>
        <row r="296">
          <cell r="A296" t="str">
            <v>MI28</v>
          </cell>
          <cell r="B296">
            <v>27</v>
          </cell>
          <cell r="C296" t="str">
            <v>PVC pipe</v>
          </cell>
          <cell r="D296" t="str">
            <v xml:space="preserve">300mm dia. </v>
          </cell>
          <cell r="E296" t="str">
            <v>m</v>
          </cell>
          <cell r="F296">
            <v>520</v>
          </cell>
          <cell r="K296">
            <v>26.18</v>
          </cell>
          <cell r="M296">
            <v>13613.6</v>
          </cell>
        </row>
        <row r="297">
          <cell r="A297" t="str">
            <v>MI29</v>
          </cell>
          <cell r="B297">
            <v>28</v>
          </cell>
          <cell r="C297" t="str">
            <v>Traffic lane stripes</v>
          </cell>
          <cell r="D297" t="str">
            <v>As per Tender Specification Clause 3.5.16, Volume 3.</v>
          </cell>
          <cell r="E297" t="str">
            <v>m</v>
          </cell>
          <cell r="F297">
            <v>5289.7</v>
          </cell>
          <cell r="K297">
            <v>1.05</v>
          </cell>
          <cell r="M297">
            <v>5554.1850000000004</v>
          </cell>
        </row>
        <row r="298">
          <cell r="A298" t="str">
            <v>MI30</v>
          </cell>
          <cell r="B298">
            <v>29</v>
          </cell>
          <cell r="C298" t="str">
            <v>Traffic signs</v>
          </cell>
          <cell r="D298" t="str">
            <v>As per Tender Specification Clause 3.5.16, Volume 3.</v>
          </cell>
          <cell r="E298" t="str">
            <v>lot</v>
          </cell>
          <cell r="F298">
            <v>2</v>
          </cell>
          <cell r="K298">
            <v>5235.21</v>
          </cell>
          <cell r="M298">
            <v>10470.42</v>
          </cell>
        </row>
        <row r="299">
          <cell r="A299" t="str">
            <v>Mi31</v>
          </cell>
          <cell r="B299">
            <v>30</v>
          </cell>
          <cell r="C299" t="str">
            <v>Chain-link fence</v>
          </cell>
          <cell r="D299" t="str">
            <v>including foundation, galvanized post etc.</v>
          </cell>
          <cell r="E299" t="str">
            <v>m</v>
          </cell>
          <cell r="F299">
            <v>365</v>
          </cell>
          <cell r="K299">
            <v>62.82</v>
          </cell>
          <cell r="M299">
            <v>22929.3</v>
          </cell>
        </row>
        <row r="300">
          <cell r="A300" t="str">
            <v>MI32</v>
          </cell>
          <cell r="B300">
            <v>31</v>
          </cell>
          <cell r="C300" t="str">
            <v>Reinforced concrete pipe</v>
          </cell>
          <cell r="D300" t="str">
            <v>800mm dia. as per Tender Specification Clause 3.5.15, Volume 3.</v>
          </cell>
          <cell r="E300" t="str">
            <v>m</v>
          </cell>
          <cell r="F300">
            <v>50</v>
          </cell>
          <cell r="K300">
            <v>37.69</v>
          </cell>
          <cell r="M300">
            <v>1884.5</v>
          </cell>
        </row>
        <row r="301">
          <cell r="A301" t="str">
            <v>MI33</v>
          </cell>
          <cell r="B301">
            <v>32</v>
          </cell>
          <cell r="C301" t="str">
            <v>Cast iron soil pipe</v>
          </cell>
          <cell r="D301" t="str">
            <v>150mm dia. as per Tender Specification Clause 3.5.15, Volume 3.</v>
          </cell>
          <cell r="E301" t="str">
            <v>m</v>
          </cell>
          <cell r="F301">
            <v>100</v>
          </cell>
          <cell r="K301">
            <v>18.850000000000001</v>
          </cell>
          <cell r="M301">
            <v>1885.0000000000002</v>
          </cell>
        </row>
        <row r="302">
          <cell r="A302" t="str">
            <v>MI34</v>
          </cell>
          <cell r="B302">
            <v>33</v>
          </cell>
          <cell r="C302" t="str">
            <v>Landscaping (Gravel surfacing)</v>
          </cell>
          <cell r="D302" t="str">
            <v>100mm thick, as per Tender Specification Clause 3.5.38, Volume 3</v>
          </cell>
          <cell r="E302" t="str">
            <v>lot</v>
          </cell>
          <cell r="F302">
            <v>1</v>
          </cell>
          <cell r="K302">
            <v>108892.36</v>
          </cell>
          <cell r="M302">
            <v>108892.36</v>
          </cell>
        </row>
        <row r="303">
          <cell r="A303" t="str">
            <v>MI35</v>
          </cell>
          <cell r="B303">
            <v>34</v>
          </cell>
          <cell r="C303" t="str">
            <v>Landscaping (Plantation)</v>
          </cell>
          <cell r="D303" t="str">
            <v>As per Tender Specification Clause 3.5.38, Volume 3 and Tender drawing HP-2MB-07.</v>
          </cell>
          <cell r="E303" t="str">
            <v>lot</v>
          </cell>
          <cell r="F303">
            <v>1</v>
          </cell>
          <cell r="K303">
            <v>227836.33</v>
          </cell>
          <cell r="M303">
            <v>227836.33</v>
          </cell>
        </row>
        <row r="305">
          <cell r="B305" t="str">
            <v>Lighting System</v>
          </cell>
          <cell r="D305" t="str">
            <v>As per Tender Specification Clause 2.2.3.8, Volume 2.</v>
          </cell>
          <cell r="E305" t="str">
            <v>lot</v>
          </cell>
          <cell r="F305">
            <v>29</v>
          </cell>
          <cell r="M305">
            <v>0</v>
          </cell>
        </row>
        <row r="307">
          <cell r="B307" t="str">
            <v>Street Light systems</v>
          </cell>
          <cell r="D307" t="str">
            <v>As per Tender Specification Clause 2.2.3.8, Volume 2.</v>
          </cell>
          <cell r="E307" t="str">
            <v>lot</v>
          </cell>
          <cell r="F307">
            <v>2</v>
          </cell>
          <cell r="M307">
            <v>0</v>
          </cell>
        </row>
        <row r="309">
          <cell r="B309" t="str">
            <v>Interior lighting</v>
          </cell>
          <cell r="D309" t="str">
            <v>As per Tender Specification Clause 3.5.19, Volume 3.</v>
          </cell>
          <cell r="E309" t="str">
            <v>lot</v>
          </cell>
          <cell r="F309">
            <v>1</v>
          </cell>
          <cell r="M309">
            <v>0</v>
          </cell>
        </row>
        <row r="311">
          <cell r="B311" t="str">
            <v>Aircraft warning light</v>
          </cell>
          <cell r="D311" t="str">
            <v>As per Tender Specification Clause 3.5.19, Volume 3.</v>
          </cell>
          <cell r="E311" t="str">
            <v>lot</v>
          </cell>
          <cell r="F311">
            <v>1</v>
          </cell>
          <cell r="M311">
            <v>0</v>
          </cell>
        </row>
        <row r="313">
          <cell r="B313" t="str">
            <v>Civil work for grounding</v>
          </cell>
          <cell r="D313" t="str">
            <v>Including all design, materials and works necessary to complete this work as per Tender Specification Clause 2.2.3.8, Volume 2.</v>
          </cell>
        </row>
        <row r="314">
          <cell r="B314">
            <v>1</v>
          </cell>
          <cell r="C314" t="str">
            <v>Excavation</v>
          </cell>
          <cell r="D314" t="str">
            <v>As per Tender Specification Clause 3.5.1, Volume 3.</v>
          </cell>
          <cell r="E314" t="str">
            <v>m3</v>
          </cell>
          <cell r="F314">
            <v>64920</v>
          </cell>
          <cell r="M314">
            <v>0</v>
          </cell>
        </row>
        <row r="315">
          <cell r="B315">
            <v>2</v>
          </cell>
          <cell r="C315" t="str">
            <v xml:space="preserve">Backfilling </v>
          </cell>
          <cell r="D315" t="str">
            <v>As per Tender Specification Clause 3.5.1, Volume 3.</v>
          </cell>
          <cell r="E315" t="str">
            <v>m3</v>
          </cell>
          <cell r="F315">
            <v>64920</v>
          </cell>
          <cell r="M315">
            <v>0</v>
          </cell>
        </row>
        <row r="316">
          <cell r="B316">
            <v>3</v>
          </cell>
          <cell r="C316" t="str">
            <v>Installation for grounding wire</v>
          </cell>
          <cell r="D316" t="str">
            <v>Materials are supplied by MC</v>
          </cell>
          <cell r="E316" t="str">
            <v xml:space="preserve">m </v>
          </cell>
          <cell r="F316">
            <v>32460</v>
          </cell>
          <cell r="M316">
            <v>0</v>
          </cell>
        </row>
        <row r="318">
          <cell r="B318" t="str">
            <v>Lightning system</v>
          </cell>
          <cell r="D318" t="str">
            <v>Including all design, materials and works necessary to complete this work as per Tender Specification Clause 3.5.19, Volume 3.</v>
          </cell>
          <cell r="E318" t="str">
            <v>lot</v>
          </cell>
          <cell r="F318">
            <v>1</v>
          </cell>
          <cell r="M318">
            <v>0</v>
          </cell>
        </row>
        <row r="320">
          <cell r="B320" t="str">
            <v>Elevator</v>
          </cell>
        </row>
        <row r="321">
          <cell r="B321">
            <v>1</v>
          </cell>
          <cell r="C321" t="str">
            <v>For Stack</v>
          </cell>
          <cell r="D321" t="str">
            <v>Including all design, materials and works necessary to complete this work as per Tender Specification Clause 3.5.19, Volume 3.</v>
          </cell>
          <cell r="E321" t="str">
            <v>lot</v>
          </cell>
          <cell r="F321">
            <v>1</v>
          </cell>
          <cell r="M321">
            <v>0</v>
          </cell>
        </row>
        <row r="322">
          <cell r="B322">
            <v>2</v>
          </cell>
          <cell r="C322" t="str">
            <v>For Administration Building</v>
          </cell>
          <cell r="D322" t="str">
            <v>Including all design, materials and works necessary to complete this work. 2-sets, for 8 persons each.</v>
          </cell>
          <cell r="E322" t="str">
            <v>lot</v>
          </cell>
          <cell r="F322">
            <v>1</v>
          </cell>
          <cell r="M322">
            <v>0</v>
          </cell>
        </row>
        <row r="324">
          <cell r="B324" t="str">
            <v>CW Pipe</v>
          </cell>
          <cell r="D324" t="str">
            <v>Please refer separate material list</v>
          </cell>
          <cell r="E324" t="str">
            <v>lot</v>
          </cell>
          <cell r="F324">
            <v>1</v>
          </cell>
          <cell r="M324">
            <v>0</v>
          </cell>
        </row>
      </sheetData>
      <sheetData sheetId="21"/>
      <sheetData sheetId="22"/>
      <sheetData sheetId="23"/>
      <sheetData sheetId="24"/>
      <sheetData sheetId="25"/>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Labour rate"/>
      <sheetName val="Labour rate-Extra work "/>
      <sheetName val="B.O.Q"/>
      <sheetName val="Matl Sum"/>
      <sheetName val="Venity"/>
      <sheetName val="Labour"/>
      <sheetName val="Labour-1 "/>
      <sheetName val="shut.O.H.W.T"/>
      <sheetName val="BW"/>
      <sheetName val="Labour_rate"/>
      <sheetName val="Labour_rate-Extra_work_"/>
      <sheetName val="B_O_Q"/>
      <sheetName val="Matl_Sum"/>
      <sheetName val="Labour-1_"/>
      <sheetName val="shut_O_H_W_T"/>
    </sheetNames>
    <sheetDataSet>
      <sheetData sheetId="0"/>
      <sheetData sheetId="1"/>
      <sheetData sheetId="2"/>
      <sheetData sheetId="3">
        <row r="6">
          <cell r="B6" t="str">
            <v xml:space="preserve">D E S C R I P T I O N </v>
          </cell>
        </row>
        <row r="9">
          <cell r="B9" t="str">
            <v>Foundation Up to DPC</v>
          </cell>
        </row>
        <row r="10">
          <cell r="B10" t="str">
            <v>Excavate  and  Earth  Work.</v>
          </cell>
        </row>
        <row r="11">
          <cell r="B11" t="str">
            <v>Excavation</v>
          </cell>
        </row>
        <row r="12">
          <cell r="B12" t="str">
            <v>kasoo Filling</v>
          </cell>
        </row>
        <row r="13">
          <cell r="B13" t="str">
            <v>TERMITE PROOFING</v>
          </cell>
        </row>
        <row r="14">
          <cell r="B14" t="str">
            <v>TERMITE PROOFING (TRENCHES)</v>
          </cell>
        </row>
        <row r="15">
          <cell r="B15" t="str">
            <v>HEPTACHLORE</v>
          </cell>
        </row>
        <row r="16">
          <cell r="B16" t="str">
            <v>Lean  Concrete (1:4:8) Ravi Sand &amp; B.Ballast</v>
          </cell>
        </row>
        <row r="17">
          <cell r="B17" t="str">
            <v>Lean  Concrete (1:4:8) Ravi Sand &amp; B.Ballast</v>
          </cell>
        </row>
        <row r="18">
          <cell r="B18" t="str">
            <v>CEMENT OPC</v>
          </cell>
        </row>
        <row r="19">
          <cell r="B19" t="str">
            <v>SAND  RAVI</v>
          </cell>
        </row>
        <row r="20">
          <cell r="B20" t="str">
            <v>BRICK BALLAST</v>
          </cell>
        </row>
        <row r="22">
          <cell r="B22" t="str">
            <v>Lean  Concrete (1:2:4) Ravi Sand &amp; B.Ballast</v>
          </cell>
        </row>
        <row r="23">
          <cell r="B23" t="str">
            <v>CEMENT OPC</v>
          </cell>
        </row>
        <row r="24">
          <cell r="B24" t="str">
            <v>SAND  RAVI</v>
          </cell>
        </row>
        <row r="25">
          <cell r="B25" t="str">
            <v>BRICK BALLAST</v>
          </cell>
        </row>
        <row r="26">
          <cell r="B26" t="str">
            <v>Damp proof Course.</v>
          </cell>
        </row>
        <row r="27">
          <cell r="B27" t="str">
            <v>2" Horizontal D.P.C. (1:2:4)</v>
          </cell>
        </row>
        <row r="28">
          <cell r="B28" t="str">
            <v>CEMENT OPC</v>
          </cell>
        </row>
        <row r="29">
          <cell r="B29" t="str">
            <v>SAND  RAVI</v>
          </cell>
        </row>
        <row r="30">
          <cell r="B30" t="str">
            <v>AGGREGATE</v>
          </cell>
        </row>
        <row r="31">
          <cell r="B31" t="str">
            <v>BITUMEN</v>
          </cell>
        </row>
        <row r="32">
          <cell r="B32" t="str">
            <v>KEROSENE OIL</v>
          </cell>
        </row>
        <row r="33">
          <cell r="B33" t="str">
            <v>Polythene  Sheet</v>
          </cell>
        </row>
        <row r="34">
          <cell r="B34" t="str">
            <v>WASTE  WOOD</v>
          </cell>
        </row>
        <row r="36">
          <cell r="B36" t="str">
            <v>VERTICAL D.P.C</v>
          </cell>
        </row>
        <row r="37">
          <cell r="B37" t="str">
            <v>CEMENT OPC</v>
          </cell>
        </row>
        <row r="38">
          <cell r="B38" t="str">
            <v>SAND  RAVI</v>
          </cell>
        </row>
        <row r="39">
          <cell r="B39" t="str">
            <v>BITUMEN</v>
          </cell>
        </row>
        <row r="40">
          <cell r="B40" t="str">
            <v>KEROSENE OIL</v>
          </cell>
        </row>
        <row r="41">
          <cell r="B41" t="str">
            <v>WASTE  WOOD</v>
          </cell>
        </row>
        <row r="44">
          <cell r="B44" t="str">
            <v>BRICK WORK  IN SUB STRUCTURE  ( G.Floor )</v>
          </cell>
        </row>
        <row r="45">
          <cell r="B45" t="str">
            <v>13 1/2" thick (1:6)</v>
          </cell>
        </row>
        <row r="46">
          <cell r="B46" t="str">
            <v>CEMENT OPC</v>
          </cell>
        </row>
        <row r="47">
          <cell r="B47" t="str">
            <v>SAND  RAVI</v>
          </cell>
        </row>
        <row r="48">
          <cell r="B48" t="str">
            <v>BRICKS  IST  CLASS</v>
          </cell>
        </row>
        <row r="50">
          <cell r="B50" t="str">
            <v>R.C.C (1:2:4) using chenab sand crush.</v>
          </cell>
        </row>
        <row r="51">
          <cell r="B51" t="str">
            <v>Footing</v>
          </cell>
        </row>
        <row r="52">
          <cell r="B52" t="str">
            <v>CEMENT OPC</v>
          </cell>
        </row>
        <row r="53">
          <cell r="B53" t="str">
            <v>SAND  CHENAB</v>
          </cell>
        </row>
        <row r="54">
          <cell r="B54" t="str">
            <v>AGGREGATE</v>
          </cell>
        </row>
        <row r="55">
          <cell r="B55" t="str">
            <v>Steel</v>
          </cell>
        </row>
        <row r="58">
          <cell r="B58" t="str">
            <v>Masonary up to slab level ( G.Floor )</v>
          </cell>
        </row>
        <row r="59">
          <cell r="B59" t="str">
            <v>BRICK  WORK IN SUPER  STRUCTURE</v>
          </cell>
        </row>
        <row r="60">
          <cell r="B60" t="str">
            <v>9" &amp; 13 1/2" thick (1:6) (G.F)</v>
          </cell>
        </row>
        <row r="61">
          <cell r="B61" t="str">
            <v>CEMENT OPC</v>
          </cell>
        </row>
        <row r="62">
          <cell r="B62" t="str">
            <v>SAND  RAVI</v>
          </cell>
        </row>
        <row r="63">
          <cell r="B63" t="str">
            <v>BRICKS  IST  CLASS</v>
          </cell>
        </row>
        <row r="65">
          <cell r="B65" t="str">
            <v>4.5" thick (1:4) (G.F)</v>
          </cell>
        </row>
        <row r="66">
          <cell r="B66" t="str">
            <v>CEMENT OPC</v>
          </cell>
        </row>
        <row r="67">
          <cell r="B67" t="str">
            <v>SAND  RAVI</v>
          </cell>
        </row>
        <row r="68">
          <cell r="B68" t="str">
            <v>BRICKS  IST  CLASS</v>
          </cell>
        </row>
        <row r="70">
          <cell r="B70" t="str">
            <v>Lintels.</v>
          </cell>
        </row>
        <row r="71">
          <cell r="B71" t="str">
            <v>CEMENT OPC</v>
          </cell>
        </row>
        <row r="72">
          <cell r="B72" t="str">
            <v>SAND  CHENAB</v>
          </cell>
        </row>
        <row r="73">
          <cell r="B73" t="str">
            <v>AGGREGATE</v>
          </cell>
        </row>
        <row r="74">
          <cell r="B74" t="str">
            <v>Steel</v>
          </cell>
        </row>
        <row r="75">
          <cell r="B75" t="str">
            <v>RCC Slab  ( G.Floor )</v>
          </cell>
        </row>
        <row r="77">
          <cell r="B77" t="str">
            <v>Stairs.</v>
          </cell>
        </row>
        <row r="78">
          <cell r="B78" t="str">
            <v>CEMENT OPC</v>
          </cell>
        </row>
        <row r="79">
          <cell r="B79" t="str">
            <v>SAND  CHENAB</v>
          </cell>
        </row>
        <row r="80">
          <cell r="B80" t="str">
            <v>AGGREGATE</v>
          </cell>
        </row>
        <row r="81">
          <cell r="B81" t="str">
            <v>Steel</v>
          </cell>
        </row>
        <row r="82">
          <cell r="B82" t="str">
            <v>Slabs.</v>
          </cell>
        </row>
        <row r="83">
          <cell r="B83" t="str">
            <v>CEMENT OPC</v>
          </cell>
        </row>
        <row r="84">
          <cell r="B84" t="str">
            <v>SAND  CHENAB</v>
          </cell>
        </row>
        <row r="85">
          <cell r="B85" t="str">
            <v>AGGREGATE</v>
          </cell>
        </row>
        <row r="86">
          <cell r="B86" t="str">
            <v>Steel</v>
          </cell>
        </row>
        <row r="88">
          <cell r="B88" t="str">
            <v>Parapets.</v>
          </cell>
        </row>
        <row r="89">
          <cell r="B89" t="str">
            <v>CEMENT OPC</v>
          </cell>
        </row>
        <row r="90">
          <cell r="B90" t="str">
            <v>SAND  CHENAB</v>
          </cell>
        </row>
        <row r="91">
          <cell r="B91" t="str">
            <v>AGGREGATE</v>
          </cell>
        </row>
        <row r="92">
          <cell r="B92" t="str">
            <v>Steel</v>
          </cell>
        </row>
        <row r="93">
          <cell r="B93" t="str">
            <v>Internal Plaster  ,W.R. kitchen Cab &amp; hood  ( G.Floor )</v>
          </cell>
        </row>
        <row r="95">
          <cell r="B95" t="str">
            <v>Internal Plastering (G.F)</v>
          </cell>
        </row>
        <row r="96">
          <cell r="B96" t="str">
            <v>On brick walls (1:4)</v>
          </cell>
        </row>
        <row r="97">
          <cell r="B97" t="str">
            <v>CEMENT OPC</v>
          </cell>
        </row>
        <row r="98">
          <cell r="B98" t="str">
            <v>SAND  CHENAB</v>
          </cell>
        </row>
        <row r="99">
          <cell r="B99" t="str">
            <v>SAND  RAVI</v>
          </cell>
        </row>
        <row r="100">
          <cell r="B100" t="str">
            <v>Ceiling (1:3)</v>
          </cell>
        </row>
        <row r="101">
          <cell r="B101" t="str">
            <v>CEMENT OPC</v>
          </cell>
        </row>
        <row r="102">
          <cell r="B102" t="str">
            <v>SAND  CHENAB</v>
          </cell>
        </row>
        <row r="103">
          <cell r="B103" t="str">
            <v>SAND  RAVI</v>
          </cell>
        </row>
        <row r="104">
          <cell r="B104" t="str">
            <v>Shelves for Servant &amp;  Box</v>
          </cell>
        </row>
        <row r="105">
          <cell r="B105" t="str">
            <v>CEMENT OPC</v>
          </cell>
        </row>
        <row r="106">
          <cell r="B106" t="str">
            <v>SAND  CHENAB</v>
          </cell>
        </row>
        <row r="107">
          <cell r="B107" t="str">
            <v>AGGREGATE</v>
          </cell>
        </row>
        <row r="108">
          <cell r="B108" t="str">
            <v>Steel</v>
          </cell>
        </row>
        <row r="109">
          <cell r="B109" t="str">
            <v>SAND  RAVI</v>
          </cell>
        </row>
        <row r="111">
          <cell r="B111" t="str">
            <v>R.C.C (1:2:4) Window Cill</v>
          </cell>
        </row>
        <row r="112">
          <cell r="B112" t="str">
            <v>CEMENT OPC</v>
          </cell>
        </row>
        <row r="113">
          <cell r="B113" t="str">
            <v>SAND  CHENAB</v>
          </cell>
        </row>
        <row r="114">
          <cell r="B114" t="str">
            <v>AGGREGATE</v>
          </cell>
        </row>
        <row r="115">
          <cell r="B115" t="str">
            <v>Steel</v>
          </cell>
        </row>
        <row r="116">
          <cell r="B116" t="str">
            <v>External Plaster  ( G.Floor )</v>
          </cell>
        </row>
        <row r="118">
          <cell r="B118" t="str">
            <v>External Plastering</v>
          </cell>
        </row>
        <row r="119">
          <cell r="B119" t="str">
            <v>Plaster  (1:4)</v>
          </cell>
        </row>
        <row r="120">
          <cell r="B120" t="str">
            <v>CEMENT OPC</v>
          </cell>
        </row>
        <row r="121">
          <cell r="B121" t="str">
            <v>SAND  RAVI</v>
          </cell>
        </row>
        <row r="123">
          <cell r="B123" t="str">
            <v>Flooring  ( G.Floor )</v>
          </cell>
        </row>
        <row r="125">
          <cell r="B125" t="str">
            <v xml:space="preserve"> Flooring</v>
          </cell>
        </row>
        <row r="126">
          <cell r="B126" t="str">
            <v>4" SAND Fill under floor G.F20% Compaction Margin</v>
          </cell>
        </row>
        <row r="127">
          <cell r="B127" t="str">
            <v>SAND RAVI</v>
          </cell>
        </row>
        <row r="128">
          <cell r="B128" t="str">
            <v>B.Ballast 4" Thick Under floor  G.F</v>
          </cell>
        </row>
        <row r="129">
          <cell r="B129" t="str">
            <v>BRICK BALLAST</v>
          </cell>
        </row>
        <row r="131">
          <cell r="B131" t="str">
            <v>Ballast 4" Thick under floor F.F+20% Compaction</v>
          </cell>
        </row>
        <row r="132">
          <cell r="B132" t="str">
            <v>BRICK BALLAST</v>
          </cell>
        </row>
        <row r="133">
          <cell r="B133" t="str">
            <v>TERMITE PROOFING (FLOORS)</v>
          </cell>
        </row>
        <row r="134">
          <cell r="B134" t="str">
            <v>HEPTACHLORE</v>
          </cell>
        </row>
        <row r="135">
          <cell r="B135" t="str">
            <v>2" CONCRETE (1:2:4) :G.F</v>
          </cell>
        </row>
        <row r="136">
          <cell r="B136" t="str">
            <v>PCC Kacha</v>
          </cell>
        </row>
        <row r="137">
          <cell r="B137" t="str">
            <v>CEMENT OPC</v>
          </cell>
        </row>
        <row r="138">
          <cell r="B138" t="str">
            <v>SAND RAVI</v>
          </cell>
        </row>
        <row r="139">
          <cell r="B139" t="str">
            <v>AGGREGATE</v>
          </cell>
        </row>
        <row r="141">
          <cell r="B141" t="str">
            <v>Chaina verona marble on Stair tread</v>
          </cell>
        </row>
        <row r="142">
          <cell r="B142" t="str">
            <v>China verona marble for tread</v>
          </cell>
        </row>
        <row r="143">
          <cell r="B143" t="str">
            <v>CEMENT OPC</v>
          </cell>
        </row>
        <row r="144">
          <cell r="B144" t="str">
            <v>SAND  RAVI</v>
          </cell>
        </row>
        <row r="145">
          <cell r="B145" t="str">
            <v>WHITE  CEMENT</v>
          </cell>
        </row>
        <row r="146">
          <cell r="B146" t="str">
            <v>COLOUR  PIGMENT</v>
          </cell>
        </row>
        <row r="148">
          <cell r="B148" t="str">
            <v>Chaina verona marble on Stair riser</v>
          </cell>
        </row>
        <row r="149">
          <cell r="B149" t="str">
            <v>China verona marble for riser</v>
          </cell>
        </row>
        <row r="150">
          <cell r="B150" t="str">
            <v>CEMENT OPC</v>
          </cell>
        </row>
        <row r="151">
          <cell r="B151" t="str">
            <v>SAND  RAVI</v>
          </cell>
        </row>
        <row r="152">
          <cell r="B152" t="str">
            <v>WHITE  CEMENT</v>
          </cell>
        </row>
        <row r="153">
          <cell r="B153" t="str">
            <v>COLOUR  PIGMENT</v>
          </cell>
        </row>
        <row r="155">
          <cell r="B155" t="str">
            <v xml:space="preserve">1/2" Terr.Floor in 50:50 white grey cement </v>
          </cell>
        </row>
        <row r="156">
          <cell r="B156" t="str">
            <v>Internal side</v>
          </cell>
        </row>
        <row r="157">
          <cell r="B157" t="str">
            <v xml:space="preserve">5MM GLASS STRIP </v>
          </cell>
        </row>
        <row r="158">
          <cell r="B158" t="str">
            <v>WHITE  CEMENT</v>
          </cell>
        </row>
        <row r="159">
          <cell r="B159" t="str">
            <v>CEMENT OPC</v>
          </cell>
        </row>
        <row r="160">
          <cell r="B160" t="str">
            <v>MARBLE  POWDER</v>
          </cell>
        </row>
        <row r="161">
          <cell r="B161" t="str">
            <v>CHIPS</v>
          </cell>
        </row>
        <row r="162">
          <cell r="B162" t="str">
            <v>POLISH  WAX  KIWI</v>
          </cell>
        </row>
        <row r="163">
          <cell r="B163" t="str">
            <v>Brush</v>
          </cell>
        </row>
        <row r="164">
          <cell r="B164" t="str">
            <v>WASTE  CLOTH</v>
          </cell>
        </row>
        <row r="167">
          <cell r="B167" t="str">
            <v xml:space="preserve">1/2" Terr.Dado in 50:50 white &amp; grey cement </v>
          </cell>
        </row>
        <row r="168">
          <cell r="B168" t="str">
            <v>WHITE  CEMENT</v>
          </cell>
        </row>
        <row r="169">
          <cell r="B169" t="str">
            <v>CEMENT OPC</v>
          </cell>
        </row>
        <row r="170">
          <cell r="B170" t="str">
            <v>MARBLE  POWDER</v>
          </cell>
        </row>
        <row r="171">
          <cell r="B171" t="str">
            <v>CHIPS</v>
          </cell>
        </row>
        <row r="172">
          <cell r="B172" t="str">
            <v>POLISH  WAX  KIWI</v>
          </cell>
        </row>
        <row r="173">
          <cell r="B173" t="str">
            <v>Brush</v>
          </cell>
        </row>
        <row r="174">
          <cell r="B174" t="str">
            <v>WASTE  CLOTH</v>
          </cell>
        </row>
        <row r="175">
          <cell r="B175" t="str">
            <v>Granitto Floor Tiles in  Kitchen with  (1:4) ratio</v>
          </cell>
        </row>
        <row r="176">
          <cell r="B176" t="str">
            <v xml:space="preserve">Granitto Tiles </v>
          </cell>
        </row>
        <row r="177">
          <cell r="B177" t="str">
            <v>MORTAR FOR  TILES   IN  (1:4)  RATIO</v>
          </cell>
        </row>
        <row r="178">
          <cell r="B178" t="str">
            <v>CEMENT OPC</v>
          </cell>
        </row>
        <row r="179">
          <cell r="B179" t="str">
            <v>SAND  RAVI</v>
          </cell>
        </row>
        <row r="180">
          <cell r="B180" t="str">
            <v>COLOUR  PIGMENT</v>
          </cell>
        </row>
        <row r="181">
          <cell r="B181" t="str">
            <v>WHITE  CEMENT</v>
          </cell>
        </row>
        <row r="182">
          <cell r="B182" t="str">
            <v>CEMENT  FOR  TILES (Buttering).</v>
          </cell>
        </row>
        <row r="183">
          <cell r="B183" t="str">
            <v>CEMENT OPC</v>
          </cell>
        </row>
        <row r="184">
          <cell r="B184" t="str">
            <v>Ceramic  Wall Tiles Kitchen i/c 20mm (1:4) back plaster +Buttering</v>
          </cell>
        </row>
        <row r="185">
          <cell r="B185" t="str">
            <v xml:space="preserve">EMCO  GLAZED </v>
          </cell>
        </row>
        <row r="186">
          <cell r="B186" t="str">
            <v>CERAMIC TILES  (1:4)</v>
          </cell>
        </row>
        <row r="187">
          <cell r="B187" t="str">
            <v>CEMENT OPC</v>
          </cell>
        </row>
        <row r="188">
          <cell r="B188" t="str">
            <v>SAND  RAVI</v>
          </cell>
        </row>
        <row r="189">
          <cell r="B189" t="str">
            <v>COLOUR  PIGMENT</v>
          </cell>
        </row>
        <row r="190">
          <cell r="B190" t="str">
            <v>WHITE  CEMENT</v>
          </cell>
        </row>
        <row r="191">
          <cell r="B191" t="str">
            <v>CEMENT  FOR  TILES (Buttering).</v>
          </cell>
        </row>
        <row r="192">
          <cell r="B192" t="str">
            <v>CEMENT OPC</v>
          </cell>
        </row>
        <row r="193">
          <cell r="B193" t="str">
            <v>Jet Black marble on floor i/c 3/4''(1:4)</v>
          </cell>
        </row>
        <row r="194">
          <cell r="B194" t="str">
            <v xml:space="preserve">Jetblack marble </v>
          </cell>
        </row>
        <row r="195">
          <cell r="B195" t="str">
            <v>CEMENT OPC</v>
          </cell>
        </row>
        <row r="196">
          <cell r="B196" t="str">
            <v>SAND  RAVI</v>
          </cell>
        </row>
        <row r="197">
          <cell r="B197" t="str">
            <v>WHITE  CEMENT</v>
          </cell>
        </row>
        <row r="198">
          <cell r="B198" t="str">
            <v>COLOUR  PIGMENT</v>
          </cell>
        </row>
        <row r="200">
          <cell r="B200" t="str">
            <v>Chaina verona marble on floor i/c 3/4''(1:4)</v>
          </cell>
        </row>
        <row r="201">
          <cell r="B201" t="str">
            <v>Chaina verona marble on floor</v>
          </cell>
        </row>
        <row r="202">
          <cell r="B202" t="str">
            <v>CEMENT OPC</v>
          </cell>
        </row>
        <row r="203">
          <cell r="B203" t="str">
            <v>SAND  RAVI</v>
          </cell>
        </row>
        <row r="204">
          <cell r="B204" t="str">
            <v>WHITE  CEMENT</v>
          </cell>
        </row>
        <row r="205">
          <cell r="B205" t="str">
            <v>COLOUR  PIGMENT</v>
          </cell>
        </row>
        <row r="207">
          <cell r="B207" t="str">
            <v>Chaina verona marble on window sill i/c 3/4''(1:4)</v>
          </cell>
        </row>
        <row r="208">
          <cell r="B208" t="str">
            <v>Chaina verona marble on cill</v>
          </cell>
        </row>
        <row r="209">
          <cell r="B209" t="str">
            <v>CEMENT OPC</v>
          </cell>
        </row>
        <row r="210">
          <cell r="B210" t="str">
            <v>SAND  RAVI</v>
          </cell>
        </row>
        <row r="211">
          <cell r="B211" t="str">
            <v>WHITE  CEMENT</v>
          </cell>
        </row>
        <row r="212">
          <cell r="B212" t="str">
            <v>COLOUR  PIGMENT</v>
          </cell>
        </row>
        <row r="214">
          <cell r="B214" t="str">
            <v>Granite marble on Kitchen counter slab i/cmortar (1:4) ratio</v>
          </cell>
        </row>
        <row r="215">
          <cell r="B215" t="str">
            <v xml:space="preserve">Chaina verona marble on kitchen counter </v>
          </cell>
        </row>
        <row r="216">
          <cell r="B216" t="str">
            <v>CEMENT OPC</v>
          </cell>
        </row>
        <row r="217">
          <cell r="B217" t="str">
            <v>SAND  RAVI</v>
          </cell>
        </row>
        <row r="218">
          <cell r="B218" t="str">
            <v>WHITE  CEMENT</v>
          </cell>
        </row>
        <row r="219">
          <cell r="B219" t="str">
            <v>COLOUR  PIGMENT</v>
          </cell>
        </row>
        <row r="220">
          <cell r="B220" t="str">
            <v>Terrazzo Skirting 4"x12"x3/8" i/c 3/4''(1:4)</v>
          </cell>
        </row>
        <row r="221">
          <cell r="B221" t="str">
            <v>Terrace Skirting 4"x12"x3/8"</v>
          </cell>
        </row>
        <row r="222">
          <cell r="B222" t="str">
            <v>Terrace Skirting 4"x12"x3/8"</v>
          </cell>
        </row>
        <row r="223">
          <cell r="B223" t="str">
            <v>WHITE  CEMENT</v>
          </cell>
        </row>
        <row r="224">
          <cell r="B224" t="str">
            <v>CEMENT OPC</v>
          </cell>
        </row>
        <row r="225">
          <cell r="B225" t="str">
            <v>MARBLE  POWDER</v>
          </cell>
        </row>
        <row r="226">
          <cell r="B226" t="str">
            <v>CHIPS</v>
          </cell>
        </row>
        <row r="227">
          <cell r="B227" t="str">
            <v>POLISH  WAX  KIWI</v>
          </cell>
        </row>
        <row r="228">
          <cell r="B228" t="str">
            <v>Brush</v>
          </cell>
        </row>
        <row r="229">
          <cell r="B229" t="str">
            <v>WASTE  CLOTH</v>
          </cell>
        </row>
        <row r="231">
          <cell r="B231" t="str">
            <v>Ceramic tile skirting 4"x12"x3/8" i/c 3/4''(1:4)</v>
          </cell>
        </row>
        <row r="232">
          <cell r="B232" t="str">
            <v xml:space="preserve">EMCO  GLAZED </v>
          </cell>
        </row>
        <row r="233">
          <cell r="B233" t="str">
            <v>MORTAR FOR  TILES   IN  (1:4)  RATIO</v>
          </cell>
        </row>
        <row r="234">
          <cell r="B234" t="str">
            <v>CEMENT OPC</v>
          </cell>
        </row>
        <row r="235">
          <cell r="B235" t="str">
            <v>SAND  RAVI</v>
          </cell>
        </row>
        <row r="236">
          <cell r="B236" t="str">
            <v>COLOUR  PIGMENT</v>
          </cell>
        </row>
        <row r="237">
          <cell r="B237" t="str">
            <v>WHITE  CEMENT</v>
          </cell>
        </row>
        <row r="238">
          <cell r="B238" t="str">
            <v>CEMENT  FOR  TILES (Buttering).</v>
          </cell>
        </row>
        <row r="239">
          <cell r="B239" t="str">
            <v>CEMENT OPC</v>
          </cell>
        </row>
        <row r="241">
          <cell r="B241" t="str">
            <v>Choklate marble skirting 4''x12''x3/8'' i/c 3/4''(1:4)</v>
          </cell>
        </row>
        <row r="242">
          <cell r="B242" t="str">
            <v>Choklate marble (inside)</v>
          </cell>
        </row>
        <row r="243">
          <cell r="B243" t="str">
            <v>Choklate marble skirting</v>
          </cell>
        </row>
        <row r="244">
          <cell r="B244" t="str">
            <v>CEMENT OPC</v>
          </cell>
        </row>
        <row r="245">
          <cell r="B245" t="str">
            <v>SAND  RAVI</v>
          </cell>
        </row>
        <row r="246">
          <cell r="B246" t="str">
            <v>WHITE  CEMENT</v>
          </cell>
        </row>
        <row r="247">
          <cell r="B247" t="str">
            <v>COLOUR  PIGMENT</v>
          </cell>
        </row>
        <row r="248">
          <cell r="B248" t="str">
            <v xml:space="preserve"> granitto skirting 4''x12''x3/8'' i/c 3/4''(1:4)</v>
          </cell>
        </row>
        <row r="249">
          <cell r="B249" t="str">
            <v xml:space="preserve">Granitto skirting </v>
          </cell>
        </row>
        <row r="250">
          <cell r="B250" t="str">
            <v>Indian green marble skirting</v>
          </cell>
        </row>
        <row r="251">
          <cell r="B251" t="str">
            <v>CEMENT OPC</v>
          </cell>
        </row>
        <row r="252">
          <cell r="B252" t="str">
            <v>SAND  RAVI</v>
          </cell>
        </row>
        <row r="253">
          <cell r="B253" t="str">
            <v>WHITE  CEMENT</v>
          </cell>
        </row>
        <row r="254">
          <cell r="B254" t="str">
            <v>COLOUR  PIGMENT</v>
          </cell>
        </row>
        <row r="255">
          <cell r="B255" t="str">
            <v>Marble indian green skirting 4''x12''x3/8'' i/c 3/4''(1:4)</v>
          </cell>
        </row>
        <row r="256">
          <cell r="B256" t="str">
            <v xml:space="preserve">Indian green marble </v>
          </cell>
        </row>
        <row r="257">
          <cell r="B257" t="str">
            <v>Indian green marble skirting</v>
          </cell>
        </row>
        <row r="258">
          <cell r="B258" t="str">
            <v>CEMENT OPC</v>
          </cell>
        </row>
        <row r="259">
          <cell r="B259" t="str">
            <v>SAND  RAVI</v>
          </cell>
        </row>
        <row r="260">
          <cell r="B260" t="str">
            <v>WHITE  CEMENT</v>
          </cell>
        </row>
        <row r="261">
          <cell r="B261" t="str">
            <v>COLOUR  PIGMENT</v>
          </cell>
        </row>
        <row r="262">
          <cell r="B262" t="str">
            <v>Chaina virona marble Skirting on side passage  4''x12''x3/8'' i/c 3/4''(1:4)</v>
          </cell>
        </row>
        <row r="263">
          <cell r="B263" t="str">
            <v xml:space="preserve">Chaina virona marble </v>
          </cell>
        </row>
        <row r="264">
          <cell r="B264" t="str">
            <v>Chaina virona marble Skirting</v>
          </cell>
        </row>
        <row r="265">
          <cell r="B265" t="str">
            <v>CEMENT OPC</v>
          </cell>
        </row>
        <row r="266">
          <cell r="B266" t="str">
            <v>SAND  RAVI</v>
          </cell>
        </row>
        <row r="267">
          <cell r="B267" t="str">
            <v>WHITE  CEMENT</v>
          </cell>
        </row>
        <row r="268">
          <cell r="B268" t="str">
            <v>COLOUR  PIGMENT</v>
          </cell>
        </row>
        <row r="270">
          <cell r="B270" t="str">
            <v>Wooden Texture tile floor  over 3/4''(1:4) mortor</v>
          </cell>
        </row>
        <row r="271">
          <cell r="B271" t="str">
            <v>Wooden Texture tile</v>
          </cell>
        </row>
        <row r="272">
          <cell r="B272" t="str">
            <v>Marble Strip</v>
          </cell>
        </row>
        <row r="273">
          <cell r="B273" t="str">
            <v>CEMENT OPC</v>
          </cell>
        </row>
        <row r="274">
          <cell r="B274" t="str">
            <v>MARBLE  POWDER</v>
          </cell>
        </row>
        <row r="275">
          <cell r="B275" t="str">
            <v>CHIPS</v>
          </cell>
        </row>
        <row r="276">
          <cell r="B276" t="str">
            <v>POLISH  WAX  KIWI</v>
          </cell>
        </row>
        <row r="277">
          <cell r="B277" t="str">
            <v>Brush</v>
          </cell>
        </row>
        <row r="278">
          <cell r="B278" t="str">
            <v>WASTE  CLOTH</v>
          </cell>
        </row>
        <row r="279">
          <cell r="B279" t="str">
            <v xml:space="preserve">Wooden Texture tile skirting  </v>
          </cell>
        </row>
        <row r="280">
          <cell r="B280" t="str">
            <v xml:space="preserve">Wooden Texture tile skirting  </v>
          </cell>
        </row>
        <row r="281">
          <cell r="B281" t="str">
            <v>Terrace Skirting 4"x12"x3/8"</v>
          </cell>
        </row>
        <row r="282">
          <cell r="B282" t="str">
            <v>CEMENT OPC</v>
          </cell>
        </row>
        <row r="283">
          <cell r="B283" t="str">
            <v>MARBLE  POWDER</v>
          </cell>
        </row>
        <row r="284">
          <cell r="B284" t="str">
            <v>CHIPS</v>
          </cell>
        </row>
        <row r="285">
          <cell r="B285" t="str">
            <v>POLISH  WAX  KIWI</v>
          </cell>
        </row>
        <row r="286">
          <cell r="B286" t="str">
            <v>Brush</v>
          </cell>
        </row>
        <row r="287">
          <cell r="B287" t="str">
            <v>WASTE  CLOTH</v>
          </cell>
        </row>
        <row r="289">
          <cell r="B289" t="str">
            <v>Bath Tile with Vanity slab  ( G.Floor )</v>
          </cell>
        </row>
        <row r="290">
          <cell r="B290" t="str">
            <v>Shelves for bath</v>
          </cell>
        </row>
        <row r="291">
          <cell r="B291" t="str">
            <v>CEMENT OPC</v>
          </cell>
        </row>
        <row r="292">
          <cell r="B292" t="str">
            <v>SAND  CHENAB</v>
          </cell>
        </row>
        <row r="293">
          <cell r="B293" t="str">
            <v>AGGREGATE</v>
          </cell>
        </row>
        <row r="294">
          <cell r="B294" t="str">
            <v>Steel</v>
          </cell>
        </row>
        <row r="296">
          <cell r="B296" t="str">
            <v xml:space="preserve">Ceramic Floor Tiles in  Bath  3/4"(1:4) </v>
          </cell>
        </row>
        <row r="297">
          <cell r="B297" t="str">
            <v xml:space="preserve">EMCO  MAT </v>
          </cell>
        </row>
        <row r="298">
          <cell r="B298" t="str">
            <v>MORTAR FOR  TILES   IN  (1:4)  RATIO</v>
          </cell>
        </row>
        <row r="299">
          <cell r="B299" t="str">
            <v>CEMENT OPC</v>
          </cell>
        </row>
        <row r="300">
          <cell r="B300" t="str">
            <v>SAND  RAVI</v>
          </cell>
        </row>
        <row r="301">
          <cell r="B301" t="str">
            <v>COLOUR  PIGMENT</v>
          </cell>
        </row>
        <row r="302">
          <cell r="B302" t="str">
            <v>WHITE  CEMENT</v>
          </cell>
        </row>
        <row r="303">
          <cell r="B303" t="str">
            <v>CEMENT  FOR  TILES (Buttering).</v>
          </cell>
        </row>
        <row r="304">
          <cell r="B304" t="str">
            <v>CEMENT OPC</v>
          </cell>
        </row>
        <row r="305">
          <cell r="B305" t="str">
            <v>Ceramic  Wall Tiles i/c 20mm (1:4) back plaster +Buttering</v>
          </cell>
        </row>
        <row r="306">
          <cell r="B306" t="str">
            <v xml:space="preserve">EMCO  GLAZED </v>
          </cell>
        </row>
        <row r="307">
          <cell r="B307" t="str">
            <v>CERAMIC TILES  (1:4)</v>
          </cell>
        </row>
        <row r="308">
          <cell r="B308" t="str">
            <v>CEMENT OPC</v>
          </cell>
        </row>
        <row r="309">
          <cell r="B309" t="str">
            <v>SAND  RAVI</v>
          </cell>
        </row>
        <row r="310">
          <cell r="B310" t="str">
            <v>COLOUR  PIGMENT</v>
          </cell>
        </row>
        <row r="311">
          <cell r="B311" t="str">
            <v>WHITE  CEMENT</v>
          </cell>
        </row>
        <row r="312">
          <cell r="B312" t="str">
            <v>CEMENT  FOR  TILES (Buttering).</v>
          </cell>
        </row>
        <row r="313">
          <cell r="B313" t="str">
            <v>CEMENT OPC</v>
          </cell>
        </row>
        <row r="314">
          <cell r="B314" t="str">
            <v>Chaina verona marble on Vanity slab top i/c mortar (1:4) ratio</v>
          </cell>
        </row>
        <row r="315">
          <cell r="B315" t="str">
            <v xml:space="preserve">Chaina verona marble on shelves </v>
          </cell>
        </row>
        <row r="316">
          <cell r="B316" t="str">
            <v>CEMENT OPC</v>
          </cell>
        </row>
        <row r="317">
          <cell r="B317" t="str">
            <v>SAND  RAVI</v>
          </cell>
        </row>
        <row r="318">
          <cell r="B318" t="str">
            <v>WHITE  CEMENT</v>
          </cell>
        </row>
        <row r="319">
          <cell r="B319" t="str">
            <v>COLOUR  PIGMENT</v>
          </cell>
        </row>
        <row r="320">
          <cell r="B320" t="str">
            <v>Chaina verona marble on Vanity front Side i/c mortar (1:4) ratio</v>
          </cell>
        </row>
        <row r="321">
          <cell r="B321" t="str">
            <v>Chaina verona marble on shelves Side</v>
          </cell>
        </row>
        <row r="322">
          <cell r="B322" t="str">
            <v>CEMENT OPC</v>
          </cell>
        </row>
        <row r="323">
          <cell r="B323" t="str">
            <v>SAND  RAVI</v>
          </cell>
        </row>
        <row r="324">
          <cell r="B324" t="str">
            <v>WHITE  CEMENT</v>
          </cell>
        </row>
        <row r="325">
          <cell r="B325" t="str">
            <v>COLOUR  PIGMENT</v>
          </cell>
        </row>
        <row r="326">
          <cell r="B326" t="str">
            <v>1/2''thick terrazzo dado</v>
          </cell>
        </row>
        <row r="327">
          <cell r="B327" t="str">
            <v xml:space="preserve">1/2" Terr.Dado in 50:50 white &amp; grey cement </v>
          </cell>
        </row>
        <row r="328">
          <cell r="B328" t="str">
            <v>WHITE  CEMENT</v>
          </cell>
        </row>
        <row r="329">
          <cell r="B329" t="str">
            <v>CEMENT OPC</v>
          </cell>
        </row>
        <row r="330">
          <cell r="B330" t="str">
            <v>MARBLE  POWDER</v>
          </cell>
        </row>
        <row r="331">
          <cell r="B331" t="str">
            <v>CHIPS</v>
          </cell>
        </row>
        <row r="333">
          <cell r="B333" t="str">
            <v>Porch Flooring  ( G.Floor )</v>
          </cell>
        </row>
        <row r="334">
          <cell r="B334" t="str">
            <v>PCC KACHA(driveway,porch,side passage)</v>
          </cell>
        </row>
        <row r="335">
          <cell r="B335" t="str">
            <v>CEMENT OPC</v>
          </cell>
        </row>
        <row r="336">
          <cell r="B336" t="str">
            <v>SAND RAVI</v>
          </cell>
        </row>
        <row r="337">
          <cell r="B337" t="str">
            <v>AGGREGATE</v>
          </cell>
        </row>
        <row r="338">
          <cell r="B338" t="str">
            <v>BRICK BALLAST</v>
          </cell>
        </row>
        <row r="340">
          <cell r="B340" t="str">
            <v>Ramp Flooring  ( G.Floor )</v>
          </cell>
        </row>
        <row r="341">
          <cell r="B341" t="str">
            <v>PCC KACHA</v>
          </cell>
        </row>
        <row r="342">
          <cell r="B342" t="str">
            <v>CEMENT OPC</v>
          </cell>
        </row>
        <row r="343">
          <cell r="B343" t="str">
            <v>SAND RAVI</v>
          </cell>
        </row>
        <row r="344">
          <cell r="B344" t="str">
            <v>AGGREGATE</v>
          </cell>
        </row>
        <row r="345">
          <cell r="B345" t="str">
            <v>BRICK BALLAST</v>
          </cell>
        </row>
        <row r="346">
          <cell r="B346" t="str">
            <v>Paver</v>
          </cell>
        </row>
        <row r="349">
          <cell r="B349" t="str">
            <v>Masonary up to slab level ( F.Floor )</v>
          </cell>
        </row>
        <row r="350">
          <cell r="B350" t="str">
            <v>BRICK  WORK IN SUPER  STRUCTURE</v>
          </cell>
        </row>
        <row r="351">
          <cell r="B351" t="str">
            <v>9"&amp;13 1/2" thick (1:6) (F.F.)</v>
          </cell>
        </row>
        <row r="352">
          <cell r="B352" t="str">
            <v>CEMENT OPC</v>
          </cell>
        </row>
        <row r="353">
          <cell r="B353" t="str">
            <v>SAND RAVI</v>
          </cell>
        </row>
        <row r="354">
          <cell r="B354" t="str">
            <v>BRICKS  IST  CLASS</v>
          </cell>
        </row>
        <row r="356">
          <cell r="B356" t="str">
            <v>4.5 thick (1:4) in parapt</v>
          </cell>
        </row>
        <row r="357">
          <cell r="B357" t="str">
            <v>CEMENT OPC</v>
          </cell>
        </row>
        <row r="358">
          <cell r="B358" t="str">
            <v>SAND  RAVI</v>
          </cell>
        </row>
        <row r="359">
          <cell r="B359" t="str">
            <v>BRICKS  IST  CLASS</v>
          </cell>
        </row>
        <row r="361">
          <cell r="B361" t="str">
            <v>4.5" thick (1:4) (F.F.)</v>
          </cell>
        </row>
        <row r="362">
          <cell r="B362" t="str">
            <v>CEMENT OPC</v>
          </cell>
        </row>
        <row r="363">
          <cell r="B363" t="str">
            <v>SAND  RAVI</v>
          </cell>
        </row>
        <row r="364">
          <cell r="B364" t="str">
            <v>BRICKS  IST  CLASS</v>
          </cell>
        </row>
        <row r="366">
          <cell r="B366" t="str">
            <v>Lintels.</v>
          </cell>
        </row>
        <row r="367">
          <cell r="B367" t="str">
            <v>CEMENT OPC</v>
          </cell>
        </row>
        <row r="368">
          <cell r="B368" t="str">
            <v>SAND  CHENAB</v>
          </cell>
        </row>
        <row r="369">
          <cell r="B369" t="str">
            <v>AGGREGATE</v>
          </cell>
        </row>
        <row r="370">
          <cell r="B370" t="str">
            <v>Steel</v>
          </cell>
        </row>
        <row r="372">
          <cell r="B372" t="str">
            <v>RCC Slab  ( F.Floor )</v>
          </cell>
        </row>
        <row r="374">
          <cell r="B374" t="str">
            <v>Slabs.</v>
          </cell>
        </row>
        <row r="375">
          <cell r="B375" t="str">
            <v>CEMENT OPC</v>
          </cell>
        </row>
        <row r="376">
          <cell r="B376" t="str">
            <v>SAND  CHENAB</v>
          </cell>
        </row>
        <row r="377">
          <cell r="B377" t="str">
            <v>AGGREGATE</v>
          </cell>
        </row>
        <row r="378">
          <cell r="B378" t="str">
            <v>Steel</v>
          </cell>
        </row>
        <row r="380">
          <cell r="B380" t="str">
            <v>Parapets.</v>
          </cell>
        </row>
        <row r="381">
          <cell r="B381" t="str">
            <v>CEMENT OPC</v>
          </cell>
        </row>
        <row r="382">
          <cell r="B382" t="str">
            <v>SAND  CHENAB</v>
          </cell>
        </row>
        <row r="383">
          <cell r="B383" t="str">
            <v>AGGREGATE</v>
          </cell>
        </row>
        <row r="384">
          <cell r="B384" t="str">
            <v>Steel</v>
          </cell>
        </row>
        <row r="386">
          <cell r="B386" t="str">
            <v>Internal Plaster  ,W.R. kitchen Cab &amp; hood  ( F.Floor )</v>
          </cell>
        </row>
        <row r="388">
          <cell r="B388" t="str">
            <v>Internal Plastering (F.F)</v>
          </cell>
        </row>
        <row r="389">
          <cell r="B389" t="str">
            <v>On brick walls (1:4)</v>
          </cell>
        </row>
        <row r="390">
          <cell r="B390" t="str">
            <v>CEMENT OPC</v>
          </cell>
        </row>
        <row r="391">
          <cell r="B391" t="str">
            <v>SAND  RAVI</v>
          </cell>
        </row>
        <row r="392">
          <cell r="B392" t="str">
            <v>SAND  CHENAB</v>
          </cell>
        </row>
        <row r="393">
          <cell r="B393" t="str">
            <v>Soffits (1:3)</v>
          </cell>
        </row>
        <row r="394">
          <cell r="B394" t="str">
            <v>CEMENT OPC</v>
          </cell>
        </row>
        <row r="395">
          <cell r="B395" t="str">
            <v>SAND  RAVI</v>
          </cell>
        </row>
        <row r="396">
          <cell r="B396" t="str">
            <v>SAND  CHENAB</v>
          </cell>
        </row>
        <row r="397">
          <cell r="B397" t="str">
            <v>External Plaster  ( F.Floor )</v>
          </cell>
        </row>
        <row r="398">
          <cell r="B398" t="str">
            <v>External Plastering</v>
          </cell>
        </row>
        <row r="399">
          <cell r="B399" t="str">
            <v>Facade  (1:4)</v>
          </cell>
        </row>
        <row r="400">
          <cell r="B400" t="str">
            <v>CEMENT OPC</v>
          </cell>
        </row>
        <row r="401">
          <cell r="B401" t="str">
            <v>SAND  RAVI</v>
          </cell>
        </row>
        <row r="402">
          <cell r="B402" t="str">
            <v>SAND  CHENAB</v>
          </cell>
        </row>
        <row r="403">
          <cell r="B403" t="str">
            <v>Parapet Plaster  (1:4)</v>
          </cell>
        </row>
        <row r="404">
          <cell r="B404" t="str">
            <v>CEMENT OPC</v>
          </cell>
        </row>
        <row r="405">
          <cell r="B405" t="str">
            <v>SAND  RAVI</v>
          </cell>
        </row>
        <row r="406">
          <cell r="B406" t="str">
            <v>SAND  CHENAB</v>
          </cell>
        </row>
        <row r="408">
          <cell r="B408" t="str">
            <v>Flooring  ( F.Floor )</v>
          </cell>
        </row>
        <row r="409">
          <cell r="B409" t="str">
            <v>4" SAND Fill under floor G.F20% Compaction Margin</v>
          </cell>
        </row>
        <row r="410">
          <cell r="B410" t="str">
            <v>SAND  RAVI</v>
          </cell>
        </row>
        <row r="411">
          <cell r="B411" t="str">
            <v>B.Ballast 4" Thick Under floor  G.F</v>
          </cell>
        </row>
        <row r="412">
          <cell r="B412" t="str">
            <v>BRICK BALLAST</v>
          </cell>
        </row>
        <row r="414">
          <cell r="B414" t="str">
            <v>Ballast 4" Thick under floor F.F+20% Compaction</v>
          </cell>
        </row>
        <row r="415">
          <cell r="B415" t="str">
            <v>BRICK BALLAST</v>
          </cell>
        </row>
        <row r="417">
          <cell r="B417" t="str">
            <v>2" CONCRETE (1:2:4) :F.F</v>
          </cell>
        </row>
        <row r="418">
          <cell r="B418" t="str">
            <v>PCC Kacha</v>
          </cell>
        </row>
        <row r="419">
          <cell r="B419" t="str">
            <v>CEMENT OPC</v>
          </cell>
        </row>
        <row r="420">
          <cell r="B420" t="str">
            <v>SAND  CHENAB</v>
          </cell>
        </row>
        <row r="421">
          <cell r="B421" t="str">
            <v>AGGREGATE</v>
          </cell>
        </row>
        <row r="424">
          <cell r="B424" t="str">
            <v xml:space="preserve">1/2" Terr.Floor in 50:50 white grey cement </v>
          </cell>
        </row>
        <row r="425">
          <cell r="B425" t="str">
            <v>Internal side</v>
          </cell>
        </row>
        <row r="426">
          <cell r="B426" t="str">
            <v xml:space="preserve">5MM GLASS STRIP </v>
          </cell>
        </row>
        <row r="427">
          <cell r="B427" t="str">
            <v>WHITE  CEMENT</v>
          </cell>
        </row>
        <row r="428">
          <cell r="B428" t="str">
            <v>CEMENT OPC</v>
          </cell>
        </row>
        <row r="429">
          <cell r="B429" t="str">
            <v>MARBLE  POWDER</v>
          </cell>
        </row>
        <row r="430">
          <cell r="B430" t="str">
            <v>CHIPS</v>
          </cell>
        </row>
        <row r="431">
          <cell r="B431" t="str">
            <v>POLISH  WAX  KIWI</v>
          </cell>
        </row>
        <row r="432">
          <cell r="B432" t="str">
            <v>Brush</v>
          </cell>
        </row>
        <row r="433">
          <cell r="B433" t="str">
            <v>WASTE  CLOTH</v>
          </cell>
        </row>
        <row r="436">
          <cell r="B436" t="str">
            <v xml:space="preserve">1/2" Terr.Dado in 50:50 white &amp; grey cement </v>
          </cell>
        </row>
        <row r="437">
          <cell r="B437" t="str">
            <v>WHITE  CEMENT</v>
          </cell>
        </row>
        <row r="438">
          <cell r="B438" t="str">
            <v>CEMENT OPC</v>
          </cell>
        </row>
        <row r="439">
          <cell r="B439" t="str">
            <v>MARBLE  POWDER</v>
          </cell>
        </row>
        <row r="440">
          <cell r="B440" t="str">
            <v>CHIPS</v>
          </cell>
        </row>
        <row r="441">
          <cell r="B441" t="str">
            <v>POLISH  WAX  KIWI</v>
          </cell>
        </row>
        <row r="442">
          <cell r="B442" t="str">
            <v>Brush</v>
          </cell>
        </row>
        <row r="443">
          <cell r="B443" t="str">
            <v>WASTE  CLOTH</v>
          </cell>
        </row>
        <row r="444">
          <cell r="B444" t="str">
            <v>Jet Black marble on floor i/c 3/4''(1:4)</v>
          </cell>
        </row>
        <row r="445">
          <cell r="B445" t="str">
            <v xml:space="preserve">Jetblack marble </v>
          </cell>
        </row>
        <row r="446">
          <cell r="B446" t="str">
            <v>CEMENT OPC</v>
          </cell>
        </row>
        <row r="447">
          <cell r="B447" t="str">
            <v>SAND  RAVI</v>
          </cell>
        </row>
        <row r="448">
          <cell r="B448" t="str">
            <v>WHITE  CEMENT</v>
          </cell>
        </row>
        <row r="449">
          <cell r="B449" t="str">
            <v>COLOUR  PIGMENT</v>
          </cell>
        </row>
        <row r="451">
          <cell r="B451" t="str">
            <v>Chaina verona marble on floor i/c 3/4''(1:4)</v>
          </cell>
        </row>
        <row r="452">
          <cell r="B452" t="str">
            <v>Chaina verona marble on floor</v>
          </cell>
        </row>
        <row r="453">
          <cell r="B453" t="str">
            <v>CEMENT OPC</v>
          </cell>
        </row>
        <row r="454">
          <cell r="B454" t="str">
            <v>SAND  RAVI</v>
          </cell>
        </row>
        <row r="455">
          <cell r="B455" t="str">
            <v>WHITE  CEMENT</v>
          </cell>
        </row>
        <row r="456">
          <cell r="B456" t="str">
            <v>COLOUR  PIGMENT</v>
          </cell>
        </row>
        <row r="457">
          <cell r="B457" t="str">
            <v>Chaina verona marble on Terrace floor i/c 3/4''(1:4)</v>
          </cell>
        </row>
        <row r="458">
          <cell r="B458" t="str">
            <v>Chaina verona marble on floor</v>
          </cell>
        </row>
        <row r="459">
          <cell r="B459" t="str">
            <v>CEMENT OPC</v>
          </cell>
        </row>
        <row r="460">
          <cell r="B460" t="str">
            <v>SAND  RAVI</v>
          </cell>
        </row>
        <row r="461">
          <cell r="B461" t="str">
            <v>WHITE  CEMENT</v>
          </cell>
        </row>
        <row r="462">
          <cell r="B462" t="str">
            <v>COLOUR  PIGMENT</v>
          </cell>
        </row>
        <row r="464">
          <cell r="B464" t="str">
            <v>Chaina verona marble on window sill i/c 3/4''(1:4)</v>
          </cell>
        </row>
        <row r="465">
          <cell r="B465" t="str">
            <v>Chaina verona marble on cill</v>
          </cell>
        </row>
        <row r="466">
          <cell r="B466" t="str">
            <v>CEMENT OPC</v>
          </cell>
        </row>
        <row r="467">
          <cell r="B467" t="str">
            <v>SAND  RAVI</v>
          </cell>
        </row>
        <row r="468">
          <cell r="B468" t="str">
            <v>WHITE  CEMENT</v>
          </cell>
        </row>
        <row r="469">
          <cell r="B469" t="str">
            <v>COLOUR  PIGMENT</v>
          </cell>
        </row>
        <row r="470">
          <cell r="B470" t="str">
            <v>Granitto  on S.Q  i/c 3/4''(1:4)</v>
          </cell>
        </row>
        <row r="471">
          <cell r="B471" t="str">
            <v>Granitto on S.Q</v>
          </cell>
        </row>
        <row r="472">
          <cell r="B472" t="str">
            <v>CEMENT OPC</v>
          </cell>
        </row>
        <row r="473">
          <cell r="B473" t="str">
            <v>SAND  RAVI</v>
          </cell>
        </row>
        <row r="474">
          <cell r="B474" t="str">
            <v>WHITE  CEMENT</v>
          </cell>
        </row>
        <row r="475">
          <cell r="B475" t="str">
            <v>COLOUR  PIGMENT</v>
          </cell>
        </row>
        <row r="477">
          <cell r="B477" t="str">
            <v>Marble indian green skirting 4''x12''x3/8'' i/c 3/4''(1:4)</v>
          </cell>
        </row>
        <row r="478">
          <cell r="B478" t="str">
            <v xml:space="preserve">Indian green marble </v>
          </cell>
        </row>
        <row r="479">
          <cell r="B479" t="str">
            <v>Indian green marble skirting</v>
          </cell>
        </row>
        <row r="480">
          <cell r="B480" t="str">
            <v>CEMENT OPC</v>
          </cell>
        </row>
        <row r="481">
          <cell r="B481" t="str">
            <v>SAND  RAVI</v>
          </cell>
        </row>
        <row r="482">
          <cell r="B482" t="str">
            <v>WHITE  CEMENT</v>
          </cell>
        </row>
        <row r="483">
          <cell r="B483" t="str">
            <v>COLOUR  PIGMENT</v>
          </cell>
        </row>
        <row r="484">
          <cell r="B484" t="str">
            <v>Terrazzo Skirting 4"x12"x3/8" i/c 3/4''(1:4)</v>
          </cell>
        </row>
        <row r="485">
          <cell r="B485" t="str">
            <v>Terrace Skirting 4"x12"x3/8"</v>
          </cell>
        </row>
        <row r="486">
          <cell r="B486" t="str">
            <v>Terrace Skirting 4"x12"x3/8"</v>
          </cell>
        </row>
        <row r="487">
          <cell r="B487" t="str">
            <v>WHITE  CEMENT</v>
          </cell>
        </row>
        <row r="488">
          <cell r="B488" t="str">
            <v>CEMENT OPC</v>
          </cell>
        </row>
        <row r="489">
          <cell r="B489" t="str">
            <v>MARBLE  POWDER</v>
          </cell>
        </row>
        <row r="490">
          <cell r="B490" t="str">
            <v>CHIPS</v>
          </cell>
        </row>
        <row r="491">
          <cell r="B491" t="str">
            <v>POLISH  WAX  KIWI</v>
          </cell>
        </row>
        <row r="492">
          <cell r="B492" t="str">
            <v>Brush</v>
          </cell>
        </row>
        <row r="493">
          <cell r="B493" t="str">
            <v>WASTE  CLOTH</v>
          </cell>
        </row>
        <row r="495">
          <cell r="B495" t="str">
            <v>Ceramic tile skirting 4"x12"x3/8" i/c 3/4''(1:4)</v>
          </cell>
        </row>
        <row r="496">
          <cell r="B496" t="str">
            <v xml:space="preserve">EMCO  GLAZED </v>
          </cell>
        </row>
        <row r="497">
          <cell r="B497" t="str">
            <v>MORTAR FOR  TILES   IN  (1:4)  RATIO</v>
          </cell>
        </row>
        <row r="498">
          <cell r="B498" t="str">
            <v>CEMENT OPC</v>
          </cell>
        </row>
        <row r="499">
          <cell r="B499" t="str">
            <v>SAND  RAVI</v>
          </cell>
        </row>
        <row r="500">
          <cell r="B500" t="str">
            <v>COLOUR  PIGMENT</v>
          </cell>
        </row>
        <row r="501">
          <cell r="B501" t="str">
            <v>WHITE  CEMENT</v>
          </cell>
        </row>
        <row r="502">
          <cell r="B502" t="str">
            <v>CEMENT  FOR  TILES (Buttering).</v>
          </cell>
        </row>
        <row r="503">
          <cell r="B503" t="str">
            <v>CEMENT OPC</v>
          </cell>
        </row>
        <row r="505">
          <cell r="B505" t="str">
            <v>Choklate marble skirting 4''x12''x3/8'' i/c 3/4''(1:4)</v>
          </cell>
        </row>
        <row r="506">
          <cell r="B506" t="str">
            <v>Choklate marble (inside)</v>
          </cell>
        </row>
        <row r="507">
          <cell r="B507" t="str">
            <v>Choklate marble skirting</v>
          </cell>
        </row>
        <row r="508">
          <cell r="B508" t="str">
            <v>CEMENT OPC</v>
          </cell>
        </row>
        <row r="509">
          <cell r="B509" t="str">
            <v>SAND  RAVI</v>
          </cell>
        </row>
        <row r="510">
          <cell r="B510" t="str">
            <v>WHITE  CEMENT</v>
          </cell>
        </row>
        <row r="511">
          <cell r="B511" t="str">
            <v>COLOUR  PIGMENT</v>
          </cell>
        </row>
        <row r="513">
          <cell r="B513" t="str">
            <v>Choklate marble skirting 4''x12''x3/8'' i/c 3/4''(1:4)</v>
          </cell>
        </row>
        <row r="514">
          <cell r="B514" t="str">
            <v>Choklate marble (inside)</v>
          </cell>
        </row>
        <row r="515">
          <cell r="B515" t="str">
            <v>Choklate marble skirting</v>
          </cell>
        </row>
        <row r="516">
          <cell r="B516" t="str">
            <v>CEMENT OPC</v>
          </cell>
        </row>
        <row r="517">
          <cell r="B517" t="str">
            <v>SAND  RAVI</v>
          </cell>
        </row>
        <row r="518">
          <cell r="B518" t="str">
            <v>WHITE  CEMENT</v>
          </cell>
        </row>
        <row r="519">
          <cell r="B519" t="str">
            <v>COLOUR  PIGMENT</v>
          </cell>
        </row>
        <row r="520">
          <cell r="B520" t="str">
            <v>Chaina virona marble Skirting on terrace 4''x12''x3/8'' i/c 3/4''(1:4)</v>
          </cell>
        </row>
        <row r="521">
          <cell r="B521" t="str">
            <v xml:space="preserve">Chaina virona marble </v>
          </cell>
        </row>
        <row r="522">
          <cell r="B522" t="str">
            <v>Chaina virona marble Skirting</v>
          </cell>
        </row>
        <row r="523">
          <cell r="B523" t="str">
            <v>CEMENT OPC</v>
          </cell>
        </row>
        <row r="524">
          <cell r="B524" t="str">
            <v>SAND  RAVI</v>
          </cell>
        </row>
        <row r="525">
          <cell r="B525" t="str">
            <v>WHITE  CEMENT</v>
          </cell>
        </row>
        <row r="526">
          <cell r="B526" t="str">
            <v>COLOUR  PIGMENT</v>
          </cell>
        </row>
        <row r="527">
          <cell r="B527" t="str">
            <v>Granitto Skirting on S.Q 4''x12''x3/8'' i/c 3/4''(1:4)</v>
          </cell>
        </row>
        <row r="528">
          <cell r="B528" t="str">
            <v xml:space="preserve">Granitto Skirting </v>
          </cell>
        </row>
        <row r="529">
          <cell r="B529" t="str">
            <v xml:space="preserve">Granitto </v>
          </cell>
        </row>
        <row r="530">
          <cell r="B530" t="str">
            <v>CEMENT OPC</v>
          </cell>
        </row>
        <row r="531">
          <cell r="B531" t="str">
            <v>SAND  RAVI</v>
          </cell>
        </row>
        <row r="532">
          <cell r="B532" t="str">
            <v>WHITE  CEMENT</v>
          </cell>
        </row>
        <row r="533">
          <cell r="B533" t="str">
            <v>COLOUR  PIGMENT</v>
          </cell>
        </row>
        <row r="534">
          <cell r="B534" t="str">
            <v>Wooden Texture tile floor  over 3/4''(1:4) mortor</v>
          </cell>
        </row>
        <row r="535">
          <cell r="B535" t="str">
            <v>Wooden Texture tile</v>
          </cell>
        </row>
        <row r="536">
          <cell r="B536" t="str">
            <v>Marble Strip</v>
          </cell>
        </row>
        <row r="537">
          <cell r="B537" t="str">
            <v>CEMENT OPC</v>
          </cell>
        </row>
        <row r="538">
          <cell r="B538" t="str">
            <v>MARBLE  POWDER</v>
          </cell>
        </row>
        <row r="539">
          <cell r="B539" t="str">
            <v>CHIPS</v>
          </cell>
        </row>
        <row r="540">
          <cell r="B540" t="str">
            <v>POLISH  WAX  KIWI</v>
          </cell>
        </row>
        <row r="541">
          <cell r="B541" t="str">
            <v>Brush</v>
          </cell>
        </row>
        <row r="542">
          <cell r="B542" t="str">
            <v>WASTE  CLOTH</v>
          </cell>
        </row>
        <row r="543">
          <cell r="B543" t="str">
            <v xml:space="preserve">Wooden Texture tile skirting  </v>
          </cell>
        </row>
        <row r="544">
          <cell r="B544" t="str">
            <v>Wooden Texture tile</v>
          </cell>
        </row>
        <row r="545">
          <cell r="B545" t="str">
            <v>Terrace Skirting 4"x12"x3/8"</v>
          </cell>
        </row>
        <row r="546">
          <cell r="B546" t="str">
            <v>CEMENT OPC</v>
          </cell>
        </row>
        <row r="547">
          <cell r="B547" t="str">
            <v>MARBLE  POWDER</v>
          </cell>
        </row>
        <row r="548">
          <cell r="B548" t="str">
            <v>CHIPS</v>
          </cell>
        </row>
        <row r="549">
          <cell r="B549" t="str">
            <v>POLISH  WAX  KIWI</v>
          </cell>
        </row>
        <row r="550">
          <cell r="B550" t="str">
            <v>Brush</v>
          </cell>
        </row>
        <row r="551">
          <cell r="B551" t="str">
            <v>WASTE  CLOTH</v>
          </cell>
        </row>
        <row r="554">
          <cell r="B554" t="str">
            <v xml:space="preserve">1/2''Terr.Floor in 50:50 white grey cement </v>
          </cell>
        </row>
        <row r="555">
          <cell r="B555" t="str">
            <v>Terrace</v>
          </cell>
        </row>
        <row r="556">
          <cell r="B556" t="str">
            <v>Marble Strip</v>
          </cell>
        </row>
        <row r="557">
          <cell r="B557" t="str">
            <v>WHITE  CEMENT</v>
          </cell>
        </row>
        <row r="558">
          <cell r="B558" t="str">
            <v>CEMENT OPC</v>
          </cell>
        </row>
        <row r="559">
          <cell r="B559" t="str">
            <v>MARBLE  POWDER</v>
          </cell>
        </row>
        <row r="560">
          <cell r="B560" t="str">
            <v>CHIPS</v>
          </cell>
        </row>
        <row r="561">
          <cell r="B561" t="str">
            <v>POLISH  WAX  KIWI</v>
          </cell>
        </row>
        <row r="562">
          <cell r="B562" t="str">
            <v>Brush</v>
          </cell>
        </row>
        <row r="563">
          <cell r="B563" t="str">
            <v>WASTE  CLOTH</v>
          </cell>
        </row>
        <row r="564">
          <cell r="B564" t="str">
            <v>Polythene  Sheet</v>
          </cell>
        </row>
        <row r="566">
          <cell r="B566" t="str">
            <v>Bath Tile with Vanity slab  ( F.Floor )</v>
          </cell>
        </row>
        <row r="567">
          <cell r="B567" t="str">
            <v>Shelves for bath</v>
          </cell>
        </row>
        <row r="568">
          <cell r="B568" t="str">
            <v>CEMENT OPC</v>
          </cell>
        </row>
        <row r="569">
          <cell r="B569" t="str">
            <v>SAND  CHENAB</v>
          </cell>
        </row>
        <row r="570">
          <cell r="B570" t="str">
            <v>AGGREGATE</v>
          </cell>
        </row>
        <row r="571">
          <cell r="B571" t="str">
            <v>Steel</v>
          </cell>
        </row>
        <row r="573">
          <cell r="B573" t="str">
            <v xml:space="preserve">Ceramic Floor Tiles in  Bath  3/4"(1:4) </v>
          </cell>
        </row>
        <row r="574">
          <cell r="B574" t="str">
            <v xml:space="preserve">EMCO  MAT </v>
          </cell>
        </row>
        <row r="575">
          <cell r="B575" t="str">
            <v>MORTAR FOR  TILES   IN  (1:4)  RATIO</v>
          </cell>
        </row>
        <row r="576">
          <cell r="B576" t="str">
            <v>CEMENT OPC</v>
          </cell>
        </row>
        <row r="577">
          <cell r="B577" t="str">
            <v>SAND  RAVI</v>
          </cell>
        </row>
        <row r="578">
          <cell r="B578" t="str">
            <v>COLOUR  PIGMENT</v>
          </cell>
        </row>
        <row r="579">
          <cell r="B579" t="str">
            <v>WHITE  CEMENT</v>
          </cell>
        </row>
        <row r="580">
          <cell r="B580" t="str">
            <v>CEMENT  FOR  TILES (Buttering).</v>
          </cell>
        </row>
        <row r="581">
          <cell r="B581" t="str">
            <v>CEMENT OPC</v>
          </cell>
        </row>
        <row r="582">
          <cell r="B582" t="str">
            <v>Ceramic  Wall Tiles i/c 20mm (1:4) back plaster +Buttering</v>
          </cell>
        </row>
        <row r="583">
          <cell r="B583" t="str">
            <v xml:space="preserve">EMCO  GLAZED </v>
          </cell>
        </row>
        <row r="584">
          <cell r="B584" t="str">
            <v>CERAMIC TILES  (1:4)</v>
          </cell>
        </row>
        <row r="585">
          <cell r="B585" t="str">
            <v>CEMENT OPC</v>
          </cell>
        </row>
        <row r="586">
          <cell r="B586" t="str">
            <v>SAND  RAVI</v>
          </cell>
        </row>
        <row r="587">
          <cell r="B587" t="str">
            <v>COLOUR  PIGMENT</v>
          </cell>
        </row>
        <row r="588">
          <cell r="B588" t="str">
            <v>WHITE  CEMENT</v>
          </cell>
        </row>
        <row r="589">
          <cell r="B589" t="str">
            <v>CEMENT  FOR  TILES (Buttering).</v>
          </cell>
        </row>
        <row r="590">
          <cell r="B590" t="str">
            <v>CEMENT OPC</v>
          </cell>
        </row>
        <row r="591">
          <cell r="B591" t="str">
            <v>Chaina verona marble on Vanity slab top i/c mortar (1:4) ratio</v>
          </cell>
        </row>
        <row r="592">
          <cell r="B592" t="str">
            <v xml:space="preserve">Chaina verona marble on shelves </v>
          </cell>
        </row>
        <row r="593">
          <cell r="B593" t="str">
            <v>CEMENT OPC</v>
          </cell>
        </row>
        <row r="594">
          <cell r="B594" t="str">
            <v>SAND  RAVI</v>
          </cell>
        </row>
        <row r="595">
          <cell r="B595" t="str">
            <v>WHITE  CEMENT</v>
          </cell>
        </row>
        <row r="596">
          <cell r="B596" t="str">
            <v>COLOUR  PIGMENT</v>
          </cell>
        </row>
        <row r="598">
          <cell r="B598" t="str">
            <v>Chaina verona marble on Vanity front Side i/c mortar (1:4) ratio</v>
          </cell>
        </row>
        <row r="599">
          <cell r="B599" t="str">
            <v xml:space="preserve">Chaina verona marble on shelves </v>
          </cell>
        </row>
        <row r="600">
          <cell r="B600" t="str">
            <v>CEMENT OPC</v>
          </cell>
        </row>
        <row r="601">
          <cell r="B601" t="str">
            <v>SAND  RAVI</v>
          </cell>
        </row>
        <row r="602">
          <cell r="B602" t="str">
            <v>WHITE  CEMENT</v>
          </cell>
        </row>
        <row r="603">
          <cell r="B603" t="str">
            <v>COLOUR  PIGMENT</v>
          </cell>
        </row>
        <row r="605">
          <cell r="B605" t="str">
            <v>1/2''thick terrazzo dado</v>
          </cell>
        </row>
        <row r="606">
          <cell r="B606" t="str">
            <v xml:space="preserve">1/2" Terr.Dado in 50:50 white &amp; grey cement </v>
          </cell>
        </row>
        <row r="607">
          <cell r="B607" t="str">
            <v>WHITE  CEMENT</v>
          </cell>
        </row>
        <row r="608">
          <cell r="B608" t="str">
            <v>CEMENT OPC</v>
          </cell>
        </row>
        <row r="609">
          <cell r="B609" t="str">
            <v>MARBLE  POWDER</v>
          </cell>
        </row>
        <row r="610">
          <cell r="B610" t="str">
            <v>CHIPS</v>
          </cell>
        </row>
        <row r="611">
          <cell r="B611" t="str">
            <v>Water Proofing with roof tile  ( F.Floor )</v>
          </cell>
        </row>
        <row r="613">
          <cell r="B613" t="str">
            <v>Roof  Water  proofing</v>
          </cell>
        </row>
        <row r="614">
          <cell r="B614" t="str">
            <v>Roof Waterproofing</v>
          </cell>
        </row>
        <row r="615">
          <cell r="B615" t="str">
            <v>BITUMEN</v>
          </cell>
        </row>
        <row r="616">
          <cell r="B616" t="str">
            <v>KEROSEN  OIL</v>
          </cell>
        </row>
        <row r="617">
          <cell r="B617" t="str">
            <v>POLYTHENE  SHEET</v>
          </cell>
        </row>
        <row r="618">
          <cell r="B618" t="str">
            <v>2" Thermopore Sheet</v>
          </cell>
        </row>
        <row r="619">
          <cell r="B619" t="str">
            <v>MUD</v>
          </cell>
        </row>
        <row r="620">
          <cell r="B620" t="str">
            <v>CHOPED HAY</v>
          </cell>
        </row>
        <row r="621">
          <cell r="B621" t="str">
            <v>WASTE  WOOD</v>
          </cell>
        </row>
        <row r="622">
          <cell r="B622" t="str">
            <v>BRICK  TILE</v>
          </cell>
        </row>
        <row r="623">
          <cell r="B623" t="str">
            <v>(1:4) GROUTING :3/8"THICK.</v>
          </cell>
        </row>
        <row r="624">
          <cell r="B624" t="str">
            <v>CEMENT OPC</v>
          </cell>
        </row>
        <row r="625">
          <cell r="B625" t="str">
            <v>SAND  RAVI</v>
          </cell>
        </row>
        <row r="626">
          <cell r="B626" t="str">
            <v>Roof  Water  proofing (Khaprail )</v>
          </cell>
        </row>
        <row r="627">
          <cell r="B627" t="str">
            <v>Roof Waterproofing</v>
          </cell>
        </row>
        <row r="628">
          <cell r="B628" t="str">
            <v>BITUMEN</v>
          </cell>
        </row>
        <row r="629">
          <cell r="B629" t="str">
            <v>KEROSEN  OIL</v>
          </cell>
        </row>
        <row r="630">
          <cell r="B630" t="str">
            <v>POLYTHENE  SHEET</v>
          </cell>
        </row>
        <row r="631">
          <cell r="B631" t="str">
            <v>MUD</v>
          </cell>
        </row>
        <row r="632">
          <cell r="B632" t="str">
            <v>CHOPED HAY</v>
          </cell>
        </row>
        <row r="633">
          <cell r="B633" t="str">
            <v>WASTE  WOOD</v>
          </cell>
        </row>
        <row r="634">
          <cell r="B634" t="str">
            <v>Khaprail</v>
          </cell>
        </row>
        <row r="635">
          <cell r="B635" t="str">
            <v>(1:4) GROUTING :3/8"THICK.</v>
          </cell>
        </row>
        <row r="636">
          <cell r="B636" t="str">
            <v>CEMENT OPC</v>
          </cell>
        </row>
        <row r="637">
          <cell r="B637" t="str">
            <v>SAND  RAVI</v>
          </cell>
        </row>
        <row r="639">
          <cell r="B639" t="str">
            <v>Wooden Doors and Wardrobes i/c ironmongry</v>
          </cell>
        </row>
        <row r="640">
          <cell r="B640" t="str">
            <v>Panelled Door with Deodar wooden frame&amp; Deodar ply for pannel</v>
          </cell>
        </row>
        <row r="641">
          <cell r="B641" t="str">
            <v xml:space="preserve">D1 </v>
          </cell>
        </row>
        <row r="643">
          <cell r="B643" t="str">
            <v>Panelled Door with Pertal wooden frame&amp; Commercial ply for pannel</v>
          </cell>
        </row>
        <row r="644">
          <cell r="B644" t="str">
            <v>D-2</v>
          </cell>
        </row>
        <row r="646">
          <cell r="B646" t="str">
            <v>Panelled Door with Pertal wooden frame&amp; Commercial ply for pannel</v>
          </cell>
        </row>
        <row r="647">
          <cell r="B647" t="str">
            <v xml:space="preserve">D-3 </v>
          </cell>
        </row>
        <row r="649">
          <cell r="B649" t="str">
            <v>Panelled Door with Pertal wooden frame&amp; Commercial ply for pannel</v>
          </cell>
        </row>
        <row r="650">
          <cell r="B650" t="str">
            <v>Kitchen Screen door</v>
          </cell>
        </row>
        <row r="652">
          <cell r="B652" t="str">
            <v>Flush Door with Pertal wooden frame and 3/4'' M.D.F sheet Com.ply</v>
          </cell>
        </row>
        <row r="653">
          <cell r="B653" t="str">
            <v>Servant quarter</v>
          </cell>
        </row>
        <row r="655">
          <cell r="B655" t="str">
            <v>Flush Doorwith Pertal wooden frame and 3/4'' M.D.F sheet Com.ply</v>
          </cell>
        </row>
        <row r="656">
          <cell r="B656" t="str">
            <v>Servant quarter toilet</v>
          </cell>
        </row>
        <row r="658">
          <cell r="B658" t="str">
            <v xml:space="preserve">Panelled Door Folding with Pertal wooden frame com.ply &amp;5mm </v>
          </cell>
        </row>
        <row r="659">
          <cell r="B659" t="str">
            <v xml:space="preserve">Local plain glass </v>
          </cell>
        </row>
        <row r="660">
          <cell r="B660" t="str">
            <v>F.D-1</v>
          </cell>
        </row>
        <row r="662">
          <cell r="B662" t="str">
            <v>Wardrobes</v>
          </cell>
        </row>
        <row r="665">
          <cell r="B665" t="str">
            <v>Kitchen Cabinet Base units</v>
          </cell>
        </row>
        <row r="669">
          <cell r="B669" t="str">
            <v>Kitchen Cabinet Wall units</v>
          </cell>
        </row>
        <row r="672">
          <cell r="B672" t="str">
            <v>Break fast table</v>
          </cell>
        </row>
        <row r="676">
          <cell r="B676" t="str">
            <v>Wooden hood</v>
          </cell>
        </row>
        <row r="678">
          <cell r="B678" t="str">
            <v>Top projection with moulding</v>
          </cell>
        </row>
        <row r="680">
          <cell r="B680" t="str">
            <v>Stair Railing and balustrades</v>
          </cell>
        </row>
        <row r="681">
          <cell r="B681" t="str">
            <v>Stair handrail and balustrades</v>
          </cell>
        </row>
        <row r="683">
          <cell r="B683" t="str">
            <v>Wooden gola on top of tile</v>
          </cell>
        </row>
        <row r="685">
          <cell r="B685" t="str">
            <v xml:space="preserve">Aluminium Windows </v>
          </cell>
        </row>
        <row r="688">
          <cell r="B688" t="str">
            <v>Glass work</v>
          </cell>
        </row>
        <row r="689">
          <cell r="B689" t="str">
            <v xml:space="preserve"> 5mm thick plain glass</v>
          </cell>
        </row>
        <row r="690">
          <cell r="B690" t="str">
            <v>Looking glass on vanities</v>
          </cell>
        </row>
        <row r="692">
          <cell r="B692" t="str">
            <v xml:space="preserve">Steel window box section </v>
          </cell>
        </row>
        <row r="695">
          <cell r="B695" t="str">
            <v>Steel Works</v>
          </cell>
        </row>
        <row r="696">
          <cell r="B696" t="str">
            <v>Steel Main Gate</v>
          </cell>
        </row>
        <row r="697">
          <cell r="B697" t="str">
            <v>Balcony railing on terrace</v>
          </cell>
        </row>
        <row r="698">
          <cell r="B698" t="str">
            <v>Balcony railing on window</v>
          </cell>
        </row>
        <row r="700">
          <cell r="B700" t="str">
            <v>Painting and Polishing</v>
          </cell>
        </row>
        <row r="701">
          <cell r="B701" t="str">
            <v>Vinyl Emulsion</v>
          </cell>
        </row>
        <row r="702">
          <cell r="B702" t="str">
            <v>Enamel paint steel</v>
          </cell>
        </row>
        <row r="703">
          <cell r="B703" t="str">
            <v>RWP</v>
          </cell>
        </row>
        <row r="704">
          <cell r="B704" t="str">
            <v>Enamel Paint  doors</v>
          </cell>
        </row>
        <row r="705">
          <cell r="B705" t="str">
            <v>Spirit polish I/c stair rail</v>
          </cell>
        </row>
        <row r="706">
          <cell r="B706" t="str">
            <v>Sand tax</v>
          </cell>
        </row>
        <row r="707">
          <cell r="B707" t="str">
            <v>Rool on</v>
          </cell>
        </row>
        <row r="708">
          <cell r="B708" t="str">
            <v xml:space="preserve">Weather shield paint </v>
          </cell>
        </row>
        <row r="709">
          <cell r="B709" t="str">
            <v>A.C Pipe</v>
          </cell>
        </row>
        <row r="710">
          <cell r="B710" t="str">
            <v>A.C  pipe  4" dia</v>
          </cell>
        </row>
        <row r="712">
          <cell r="B712" t="str">
            <v>Over Head water tank 300 gallons</v>
          </cell>
        </row>
        <row r="715">
          <cell r="B715" t="str">
            <v xml:space="preserve">9" &amp; 13 1/2" thick (1:6) </v>
          </cell>
        </row>
        <row r="716">
          <cell r="B716" t="str">
            <v>CEMENT OPC</v>
          </cell>
        </row>
        <row r="717">
          <cell r="B717" t="str">
            <v>SAND  RAVI</v>
          </cell>
        </row>
        <row r="718">
          <cell r="B718" t="str">
            <v>BRICKS  IST  CLASS</v>
          </cell>
        </row>
        <row r="720">
          <cell r="B720" t="str">
            <v xml:space="preserve">4.5" thick (1:4) </v>
          </cell>
        </row>
        <row r="721">
          <cell r="B721" t="str">
            <v>CEMENT OPC</v>
          </cell>
        </row>
        <row r="722">
          <cell r="B722" t="str">
            <v>SAND  RAVI</v>
          </cell>
        </row>
        <row r="723">
          <cell r="B723" t="str">
            <v>BRICKS IST CLASS</v>
          </cell>
        </row>
        <row r="725">
          <cell r="B725" t="str">
            <v>Cement paster</v>
          </cell>
        </row>
        <row r="726">
          <cell r="B726" t="str">
            <v>On brick walls (1:4)</v>
          </cell>
        </row>
        <row r="727">
          <cell r="B727" t="str">
            <v>CEMENT OPC</v>
          </cell>
        </row>
        <row r="728">
          <cell r="B728" t="str">
            <v>SAND  RAVI</v>
          </cell>
        </row>
        <row r="730">
          <cell r="B730" t="str">
            <v>R.C.C (1:2:4)</v>
          </cell>
        </row>
        <row r="731">
          <cell r="B731" t="str">
            <v>CEMENT OPC</v>
          </cell>
        </row>
        <row r="732">
          <cell r="B732" t="str">
            <v>SAND  CHENAB</v>
          </cell>
        </row>
        <row r="733">
          <cell r="B733" t="str">
            <v>AGGREGATE</v>
          </cell>
        </row>
        <row r="735">
          <cell r="B735" t="str">
            <v>Water stopper</v>
          </cell>
        </row>
        <row r="737">
          <cell r="B737" t="str">
            <v>C.I man hole cover</v>
          </cell>
        </row>
        <row r="738">
          <cell r="B738" t="str">
            <v>STEEL 60 GRADE</v>
          </cell>
        </row>
        <row r="740">
          <cell r="B740" t="str">
            <v>SEPTIC TANK</v>
          </cell>
        </row>
        <row r="742">
          <cell r="B742" t="str">
            <v>Brick work</v>
          </cell>
        </row>
        <row r="743">
          <cell r="B743" t="str">
            <v xml:space="preserve">9" &amp; 13 1/2" thick (1:6) </v>
          </cell>
        </row>
        <row r="744">
          <cell r="B744" t="str">
            <v>CEMENT OPC</v>
          </cell>
        </row>
        <row r="745">
          <cell r="B745" t="str">
            <v>SAND  RAVI</v>
          </cell>
        </row>
        <row r="746">
          <cell r="B746" t="str">
            <v>BRICKS  IST  CLASS</v>
          </cell>
        </row>
        <row r="748">
          <cell r="B748" t="str">
            <v xml:space="preserve">4.5" thick (1:4) </v>
          </cell>
        </row>
        <row r="749">
          <cell r="B749" t="str">
            <v>CEMENT OPC</v>
          </cell>
        </row>
        <row r="750">
          <cell r="B750" t="str">
            <v>SAND  RAVI</v>
          </cell>
        </row>
        <row r="751">
          <cell r="B751" t="str">
            <v>BRICKS IST CLASS</v>
          </cell>
        </row>
        <row r="753">
          <cell r="B753" t="str">
            <v>Cement paster</v>
          </cell>
        </row>
        <row r="754">
          <cell r="B754" t="str">
            <v>On brick walls (1:4)</v>
          </cell>
        </row>
        <row r="755">
          <cell r="B755" t="str">
            <v>CEMENT OPC</v>
          </cell>
        </row>
        <row r="756">
          <cell r="B756" t="str">
            <v>SAND  RAVI</v>
          </cell>
        </row>
        <row r="758">
          <cell r="B758" t="str">
            <v>R.C.C (1:2:4)</v>
          </cell>
        </row>
        <row r="759">
          <cell r="B759" t="str">
            <v>CEMENT OPC</v>
          </cell>
        </row>
        <row r="760">
          <cell r="B760" t="str">
            <v>SAND  CHENAB</v>
          </cell>
        </row>
        <row r="761">
          <cell r="B761" t="str">
            <v>AGGREGATE</v>
          </cell>
        </row>
        <row r="763">
          <cell r="B763" t="str">
            <v>Water stopper</v>
          </cell>
        </row>
        <row r="765">
          <cell r="B765" t="str">
            <v>C.I man hole cover</v>
          </cell>
        </row>
        <row r="766">
          <cell r="B766" t="str">
            <v>STEEL 60 GRADE</v>
          </cell>
        </row>
        <row r="768">
          <cell r="B768" t="str">
            <v>BOUNDARY WALL</v>
          </cell>
        </row>
        <row r="770">
          <cell r="B770" t="str">
            <v>Brick work</v>
          </cell>
        </row>
        <row r="771">
          <cell r="B771" t="str">
            <v xml:space="preserve">9" &amp; 13 1/2" thick (1:6) </v>
          </cell>
        </row>
        <row r="772">
          <cell r="B772" t="str">
            <v>CEMENT OPC</v>
          </cell>
        </row>
        <row r="773">
          <cell r="B773" t="str">
            <v>SAND  RAVI</v>
          </cell>
        </row>
        <row r="774">
          <cell r="B774" t="str">
            <v>BRICKS IST CLASS</v>
          </cell>
        </row>
        <row r="776">
          <cell r="B776" t="str">
            <v xml:space="preserve">4.5" thick (1:4) </v>
          </cell>
        </row>
        <row r="777">
          <cell r="B777" t="str">
            <v>CEMENT OPC</v>
          </cell>
        </row>
        <row r="778">
          <cell r="B778" t="str">
            <v>SAND  RAVI</v>
          </cell>
        </row>
        <row r="779">
          <cell r="B779" t="str">
            <v>BRICKS IST CLASS</v>
          </cell>
        </row>
        <row r="781">
          <cell r="B781" t="str">
            <v>Cement paster</v>
          </cell>
        </row>
        <row r="782">
          <cell r="B782" t="str">
            <v>On brick walls (1:4)</v>
          </cell>
        </row>
        <row r="783">
          <cell r="B783" t="str">
            <v>CEMENT OPC</v>
          </cell>
        </row>
        <row r="784">
          <cell r="B784" t="str">
            <v>SAND  RAVI</v>
          </cell>
        </row>
        <row r="786">
          <cell r="B786" t="str">
            <v>Lean  Concrete (1:4:8) Ravi Sand &amp; B.Ballast</v>
          </cell>
        </row>
        <row r="787">
          <cell r="B787" t="str">
            <v>Lean  Concrete (1:4:8) Ravi Sand &amp; B.Ballast</v>
          </cell>
        </row>
        <row r="788">
          <cell r="B788" t="str">
            <v>CEMENT OPC</v>
          </cell>
        </row>
        <row r="789">
          <cell r="B789" t="str">
            <v>SAND  RAVI</v>
          </cell>
        </row>
        <row r="790">
          <cell r="B790" t="str">
            <v>BRICK BALLAST</v>
          </cell>
        </row>
        <row r="792">
          <cell r="B792" t="str">
            <v>Excavate  and  Earth  Work.</v>
          </cell>
        </row>
        <row r="793">
          <cell r="B793" t="str">
            <v>Excavation</v>
          </cell>
        </row>
      </sheetData>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rates"/>
      <sheetName val="rcc 300 psi slab and stair"/>
      <sheetName val="CONCRETE"/>
      <sheetName val="Steel-60 G"/>
      <sheetName val="C.Plaster 0.5 inch"/>
      <sheetName val="Excavation"/>
      <sheetName val="RCC 300 PSI CS RAFT"/>
      <sheetName val="GRAINTE ON WALL"/>
      <sheetName val="Granite Floor"/>
      <sheetName val="B.Work 9 inch Thick"/>
      <sheetName val="BRICK WORK"/>
      <sheetName val="Sand Stone"/>
      <sheetName val="S.Brick Work"/>
      <sheetName val="C.PLASTER"/>
      <sheetName val="FLOORING"/>
      <sheetName val="W.PROOFING"/>
      <sheetName val="CARAMIC TILE"/>
      <sheetName val="FILLING"/>
      <sheetName val="PER-CAST SLAB"/>
      <sheetName val="Khaprale"/>
      <sheetName val="Brick Ballast"/>
      <sheetName val="Reinforecment"/>
      <sheetName val="M.S. Railing"/>
      <sheetName val="Marble  Shalevs"/>
      <sheetName val="Ply Door"/>
      <sheetName val="Brick Soling"/>
    </sheetNames>
    <sheetDataSet>
      <sheetData sheetId="0">
        <row r="15">
          <cell r="E15">
            <v>225</v>
          </cell>
        </row>
        <row r="72">
          <cell r="E72">
            <v>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STND-MATERIAL COST "/>
      <sheetName val="MATERIALS - RATES  (2)"/>
      <sheetName val="MATERIALS - RATES "/>
      <sheetName val="BOQ"/>
      <sheetName val="EARTH WORK &amp; ROAD"/>
    </sheetNames>
    <sheetDataSet>
      <sheetData sheetId="0" refreshError="1"/>
      <sheetData sheetId="1" refreshError="1"/>
      <sheetData sheetId="2" refreshError="1"/>
      <sheetData sheetId="3"/>
      <sheetData sheetId="4" refreshError="1"/>
      <sheetData sheetId="5"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terial"/>
    </sheetNames>
    <sheetDataSet>
      <sheetData sheetId="0"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Meas.She.C.139"/>
      <sheetName val="B.O.Q (c)139"/>
      <sheetName val="Services"/>
      <sheetName val="Wooden Analysis"/>
      <sheetName val="Cost summ"/>
      <sheetName val="Matl Sum139"/>
      <sheetName val="C.area2000"/>
      <sheetName val="Ext.Boq2000"/>
      <sheetName val="Mat Sum ExT139 "/>
      <sheetName val="public health"/>
      <sheetName val="comp state139"/>
      <sheetName val="ELECTRIC"/>
      <sheetName val="M.Shee.Ext.139&amp;140"/>
      <sheetName val="Ext.Boq139"/>
      <sheetName val="Ext.Boq 140"/>
      <sheetName val="External boq  (2)"/>
      <sheetName val="MATave I&amp;II MODEL"/>
      <sheetName val="Meas_She_C_1395"/>
      <sheetName val="B_O_Q_(c)1395"/>
      <sheetName val="Wooden_Analysis5"/>
      <sheetName val="Cost_summ5"/>
      <sheetName val="Matl_Sum1395"/>
      <sheetName val="C_area20005"/>
      <sheetName val="Ext_Boq20005"/>
      <sheetName val="Mat_Sum_ExT139_5"/>
      <sheetName val="public_health5"/>
      <sheetName val="comp_state1395"/>
      <sheetName val="M_Shee_Ext_139&amp;1405"/>
      <sheetName val="Ext_Boq1395"/>
      <sheetName val="Ext_Boq_1405"/>
      <sheetName val="External_boq__(2)5"/>
      <sheetName val="MATave_I&amp;II_MODEL5"/>
      <sheetName val="Meas_She_C_1392"/>
      <sheetName val="B_O_Q_(c)1392"/>
      <sheetName val="Wooden_Analysis2"/>
      <sheetName val="Cost_summ2"/>
      <sheetName val="Matl_Sum1392"/>
      <sheetName val="C_area20002"/>
      <sheetName val="Ext_Boq20002"/>
      <sheetName val="Mat_Sum_ExT139_2"/>
      <sheetName val="public_health2"/>
      <sheetName val="comp_state1392"/>
      <sheetName val="M_Shee_Ext_139&amp;1402"/>
      <sheetName val="Ext_Boq1392"/>
      <sheetName val="Ext_Boq_1402"/>
      <sheetName val="External_boq__(2)2"/>
      <sheetName val="MATave_I&amp;II_MODEL2"/>
      <sheetName val="Meas_She_C_139"/>
      <sheetName val="B_O_Q_(c)139"/>
      <sheetName val="Wooden_Analysis"/>
      <sheetName val="Cost_summ"/>
      <sheetName val="Matl_Sum139"/>
      <sheetName val="C_area2000"/>
      <sheetName val="Ext_Boq2000"/>
      <sheetName val="Mat_Sum_ExT139_"/>
      <sheetName val="public_health"/>
      <sheetName val="comp_state139"/>
      <sheetName val="M_Shee_Ext_139&amp;140"/>
      <sheetName val="Ext_Boq139"/>
      <sheetName val="Ext_Boq_140"/>
      <sheetName val="External_boq__(2)"/>
      <sheetName val="MATave_I&amp;II_MODEL"/>
      <sheetName val="Meas_She_C_1391"/>
      <sheetName val="B_O_Q_(c)1391"/>
      <sheetName val="Wooden_Analysis1"/>
      <sheetName val="Cost_summ1"/>
      <sheetName val="Matl_Sum1391"/>
      <sheetName val="C_area20001"/>
      <sheetName val="Ext_Boq20001"/>
      <sheetName val="Mat_Sum_ExT139_1"/>
      <sheetName val="public_health1"/>
      <sheetName val="comp_state1391"/>
      <sheetName val="M_Shee_Ext_139&amp;1401"/>
      <sheetName val="Ext_Boq1391"/>
      <sheetName val="Ext_Boq_1401"/>
      <sheetName val="External_boq__(2)1"/>
      <sheetName val="MATave_I&amp;II_MODEL1"/>
      <sheetName val="Meas_She_C_1394"/>
      <sheetName val="B_O_Q_(c)1394"/>
      <sheetName val="Wooden_Analysis4"/>
      <sheetName val="Cost_summ4"/>
      <sheetName val="Matl_Sum1394"/>
      <sheetName val="C_area20004"/>
      <sheetName val="Ext_Boq20004"/>
      <sheetName val="Mat_Sum_ExT139_4"/>
      <sheetName val="public_health4"/>
      <sheetName val="comp_state1394"/>
      <sheetName val="M_Shee_Ext_139&amp;1404"/>
      <sheetName val="Ext_Boq1394"/>
      <sheetName val="Ext_Boq_1404"/>
      <sheetName val="External_boq__(2)4"/>
      <sheetName val="MATave_I&amp;II_MODEL4"/>
      <sheetName val="Meas_She_C_1393"/>
      <sheetName val="B_O_Q_(c)1393"/>
      <sheetName val="Wooden_Analysis3"/>
      <sheetName val="Cost_summ3"/>
      <sheetName val="Matl_Sum1393"/>
      <sheetName val="C_area20003"/>
      <sheetName val="Ext_Boq20003"/>
      <sheetName val="Mat_Sum_ExT139_3"/>
      <sheetName val="public_health3"/>
      <sheetName val="comp_state1393"/>
      <sheetName val="M_Shee_Ext_139&amp;1403"/>
      <sheetName val="Ext_Boq1393"/>
      <sheetName val="Ext_Boq_1403"/>
      <sheetName val="External_boq__(2)3"/>
      <sheetName val="MATave_I&amp;II_MODEL3"/>
      <sheetName val="Meas_She_C_1396"/>
      <sheetName val="B_O_Q_(c)1396"/>
      <sheetName val="Wooden_Analysis6"/>
      <sheetName val="Cost_summ6"/>
      <sheetName val="Matl_Sum1396"/>
      <sheetName val="C_area20006"/>
      <sheetName val="Ext_Boq20006"/>
      <sheetName val="Mat_Sum_ExT139_6"/>
      <sheetName val="public_health6"/>
      <sheetName val="comp_state1396"/>
      <sheetName val="M_Shee_Ext_139&amp;1406"/>
      <sheetName val="Ext_Boq1396"/>
      <sheetName val="Ext_Boq_1406"/>
      <sheetName val="External_boq__(2)6"/>
      <sheetName val="MATave_I&amp;II_MODEL6"/>
      <sheetName val="Meas_She_C_1397"/>
      <sheetName val="B_O_Q_(c)1397"/>
      <sheetName val="Wooden_Analysis7"/>
      <sheetName val="Cost_summ7"/>
      <sheetName val="Matl_Sum1397"/>
      <sheetName val="C_area20007"/>
      <sheetName val="Ext_Boq20007"/>
      <sheetName val="Mat_Sum_ExT139_7"/>
      <sheetName val="public_health7"/>
      <sheetName val="comp_state1397"/>
      <sheetName val="M_Shee_Ext_139&amp;1407"/>
      <sheetName val="Ext_Boq1397"/>
      <sheetName val="Ext_Boq_1407"/>
      <sheetName val="External_boq__(2)7"/>
      <sheetName val="MATave_I&amp;II_MODEL7"/>
      <sheetName val="Meas_She_C_1398"/>
      <sheetName val="B_O_Q_(c)1398"/>
      <sheetName val="Wooden_Analysis8"/>
      <sheetName val="Cost_summ8"/>
      <sheetName val="Matl_Sum1398"/>
      <sheetName val="C_area20008"/>
      <sheetName val="Ext_Boq20008"/>
      <sheetName val="Mat_Sum_ExT139_8"/>
      <sheetName val="public_health8"/>
      <sheetName val="comp_state1398"/>
      <sheetName val="M_Shee_Ext_139&amp;1408"/>
      <sheetName val="Ext_Boq1398"/>
      <sheetName val="Ext_Boq_1408"/>
      <sheetName val="External_boq__(2)8"/>
      <sheetName val="MATave_I&amp;II_MODEL8"/>
      <sheetName val="Meas_She_C_1399"/>
      <sheetName val="B_O_Q_(c)1399"/>
      <sheetName val="Wooden_Analysis9"/>
      <sheetName val="Cost_summ9"/>
      <sheetName val="Matl_Sum1399"/>
      <sheetName val="C_area20009"/>
      <sheetName val="Ext_Boq20009"/>
      <sheetName val="Mat_Sum_ExT139_9"/>
      <sheetName val="public_health9"/>
      <sheetName val="comp_state1399"/>
      <sheetName val="M_Shee_Ext_139&amp;1409"/>
      <sheetName val="Ext_Boq1399"/>
      <sheetName val="Ext_Boq_1409"/>
      <sheetName val="External_boq__(2)9"/>
      <sheetName val="MATave_I&amp;II_MODEL9"/>
      <sheetName val="Meas_She_C_13910"/>
      <sheetName val="B_O_Q_(c)13910"/>
      <sheetName val="Wooden_Analysis10"/>
      <sheetName val="Cost_summ10"/>
      <sheetName val="Matl_Sum13910"/>
      <sheetName val="C_area200010"/>
      <sheetName val="Ext_Boq200010"/>
      <sheetName val="Mat_Sum_ExT139_10"/>
      <sheetName val="public_health10"/>
      <sheetName val="comp_state13910"/>
      <sheetName val="M_Shee_Ext_139&amp;14010"/>
      <sheetName val="Ext_Boq13910"/>
      <sheetName val="Ext_Boq_14010"/>
      <sheetName val="External_boq__(2)10"/>
      <sheetName val="MATave_I&amp;II_MODEL10"/>
      <sheetName val="Meas_She_C_13911"/>
      <sheetName val="B_O_Q_(c)13911"/>
      <sheetName val="Wooden_Analysis11"/>
      <sheetName val="Cost_summ11"/>
      <sheetName val="Matl_Sum13911"/>
      <sheetName val="C_area200011"/>
      <sheetName val="Ext_Boq200011"/>
      <sheetName val="Mat_Sum_ExT139_11"/>
      <sheetName val="public_health11"/>
      <sheetName val="comp_state13911"/>
      <sheetName val="M_Shee_Ext_139&amp;14011"/>
      <sheetName val="Ext_Boq13911"/>
      <sheetName val="Ext_Boq_14011"/>
      <sheetName val="External_boq__(2)11"/>
      <sheetName val="MATave_I&amp;II_MODEL11"/>
      <sheetName val="Meas_She_C_13912"/>
      <sheetName val="B_O_Q_(c)13912"/>
      <sheetName val="Wooden_Analysis12"/>
      <sheetName val="Cost_summ12"/>
      <sheetName val="Matl_Sum13912"/>
      <sheetName val="C_area200012"/>
      <sheetName val="Ext_Boq200012"/>
      <sheetName val="Mat_Sum_ExT139_12"/>
      <sheetName val="public_health12"/>
      <sheetName val="comp_state13912"/>
      <sheetName val="M_Shee_Ext_139&amp;14012"/>
      <sheetName val="Ext_Boq13912"/>
      <sheetName val="Ext_Boq_14012"/>
      <sheetName val="External_boq__(2)12"/>
      <sheetName val="MATave_I&amp;II_MODEL12"/>
      <sheetName val="Meas_She_C_13913"/>
      <sheetName val="B_O_Q_(c)13913"/>
      <sheetName val="Wooden_Analysis13"/>
      <sheetName val="Cost_summ13"/>
      <sheetName val="Matl_Sum13913"/>
      <sheetName val="C_area200013"/>
      <sheetName val="Ext_Boq200013"/>
      <sheetName val="Mat_Sum_ExT139_13"/>
      <sheetName val="public_health13"/>
      <sheetName val="comp_state13913"/>
      <sheetName val="M_Shee_Ext_139&amp;14013"/>
      <sheetName val="Ext_Boq13913"/>
      <sheetName val="Ext_Boq_14013"/>
      <sheetName val="External_boq__(2)13"/>
      <sheetName val="MATave_I&amp;II_MODEL13"/>
      <sheetName val="Meas_She_C_13914"/>
      <sheetName val="B_O_Q_(c)13914"/>
      <sheetName val="Wooden_Analysis14"/>
      <sheetName val="Cost_summ14"/>
      <sheetName val="Matl_Sum13914"/>
      <sheetName val="C_area200014"/>
      <sheetName val="Ext_Boq200014"/>
      <sheetName val="Mat_Sum_ExT139_14"/>
      <sheetName val="public_health14"/>
      <sheetName val="comp_state13914"/>
      <sheetName val="M_Shee_Ext_139&amp;14014"/>
      <sheetName val="Ext_Boq13914"/>
      <sheetName val="Ext_Boq_14014"/>
      <sheetName val="External_boq__(2)14"/>
      <sheetName val="MATave_I&amp;II_MODEL14"/>
      <sheetName val="Meas_She_C_13915"/>
      <sheetName val="B_O_Q_(c)13915"/>
      <sheetName val="Wooden_Analysis15"/>
      <sheetName val="Cost_summ15"/>
      <sheetName val="Matl_Sum13915"/>
      <sheetName val="C_area200015"/>
      <sheetName val="Ext_Boq200015"/>
      <sheetName val="Mat_Sum_ExT139_15"/>
      <sheetName val="public_health15"/>
      <sheetName val="comp_state13915"/>
      <sheetName val="M_Shee_Ext_139&amp;14015"/>
      <sheetName val="Ext_Boq13915"/>
      <sheetName val="Ext_Boq_14015"/>
      <sheetName val="External_boq__(2)15"/>
      <sheetName val="MATave_I&amp;II_MODEL15"/>
      <sheetName val="Meas_She_C_13916"/>
      <sheetName val="B_O_Q_(c)13916"/>
      <sheetName val="Wooden_Analysis16"/>
      <sheetName val="Cost_summ16"/>
      <sheetName val="Matl_Sum13916"/>
      <sheetName val="C_area200016"/>
      <sheetName val="Ext_Boq200016"/>
      <sheetName val="Mat_Sum_ExT139_16"/>
      <sheetName val="public_health16"/>
      <sheetName val="comp_state13916"/>
      <sheetName val="M_Shee_Ext_139&amp;14016"/>
      <sheetName val="Ext_Boq13916"/>
      <sheetName val="Ext_Boq_14016"/>
      <sheetName val="External_boq__(2)16"/>
      <sheetName val="MATave_I&amp;II_MODEL16"/>
      <sheetName val="MATERIALS - RATES "/>
      <sheetName val="Meas_She_C_13917"/>
      <sheetName val="B_O_Q_(c)13917"/>
      <sheetName val="Wooden_Analysis17"/>
      <sheetName val="Cost_summ17"/>
      <sheetName val="Matl_Sum13917"/>
      <sheetName val="C_area200017"/>
      <sheetName val="Ext_Boq200017"/>
      <sheetName val="Mat_Sum_ExT139_17"/>
      <sheetName val="public_health17"/>
      <sheetName val="comp_state13917"/>
      <sheetName val="M_Shee_Ext_139&amp;14017"/>
      <sheetName val="Ext_Boq13917"/>
      <sheetName val="Ext_Boq_14017"/>
      <sheetName val="External_boq__(2)17"/>
      <sheetName val="MATave_I&amp;II_MODEL17"/>
      <sheetName val="Meas_She_C_13918"/>
      <sheetName val="B_O_Q_(c)13918"/>
      <sheetName val="Wooden_Analysis18"/>
      <sheetName val="Cost_summ18"/>
      <sheetName val="Matl_Sum13918"/>
      <sheetName val="C_area200018"/>
      <sheetName val="Ext_Boq200018"/>
      <sheetName val="Mat_Sum_ExT139_18"/>
      <sheetName val="public_health18"/>
      <sheetName val="comp_state13918"/>
      <sheetName val="M_Shee_Ext_139&amp;14018"/>
      <sheetName val="Ext_Boq13918"/>
      <sheetName val="Ext_Boq_14018"/>
      <sheetName val="External_boq__(2)18"/>
      <sheetName val="MATave_I&amp;II_MODEL18"/>
      <sheetName val="Meas_She_C_13919"/>
      <sheetName val="B_O_Q_(c)13919"/>
      <sheetName val="Wooden_Analysis19"/>
      <sheetName val="Cost_summ19"/>
      <sheetName val="Matl_Sum13919"/>
      <sheetName val="C_area200019"/>
      <sheetName val="Ext_Boq200019"/>
      <sheetName val="Mat_Sum_ExT139_19"/>
      <sheetName val="public_health19"/>
      <sheetName val="comp_state13919"/>
      <sheetName val="M_Shee_Ext_139&amp;14019"/>
      <sheetName val="Ext_Boq13919"/>
      <sheetName val="Ext_Boq_14019"/>
      <sheetName val="External_boq__(2)19"/>
      <sheetName val="MATave_I&amp;II_MODEL19"/>
      <sheetName val="Summary"/>
      <sheetName val="WS"/>
      <sheetName val="TWB"/>
      <sheetName val="TWR"/>
      <sheetName val="PM"/>
      <sheetName val="2.1 SDN"/>
      <sheetName val="2.2 SDDS "/>
      <sheetName val="3.0 SN"/>
    </sheetNames>
    <sheetDataSet>
      <sheetData sheetId="0">
        <row r="11">
          <cell r="D11" t="str">
            <v>QTY.</v>
          </cell>
        </row>
      </sheetData>
      <sheetData sheetId="1"/>
      <sheetData sheetId="2"/>
      <sheetData sheetId="3">
        <row r="1">
          <cell r="A1" t="str">
            <v>Eden  Developers  (Pvt.) Ltd.</v>
          </cell>
        </row>
      </sheetData>
      <sheetData sheetId="4">
        <row r="1">
          <cell r="A1" t="str">
            <v>Eden  Developers  (Pvt.) Ltd.</v>
          </cell>
        </row>
        <row r="11">
          <cell r="D11" t="str">
            <v>QTY.</v>
          </cell>
        </row>
        <row r="14">
          <cell r="D14">
            <v>1679</v>
          </cell>
        </row>
        <row r="15">
          <cell r="D15">
            <v>1314</v>
          </cell>
        </row>
        <row r="16">
          <cell r="D16">
            <v>101.25</v>
          </cell>
        </row>
        <row r="21">
          <cell r="D21">
            <v>6652.24</v>
          </cell>
        </row>
        <row r="22">
          <cell r="D22">
            <v>702</v>
          </cell>
        </row>
        <row r="23">
          <cell r="D23">
            <v>23.625</v>
          </cell>
        </row>
        <row r="31">
          <cell r="D31">
            <v>597.34</v>
          </cell>
        </row>
        <row r="32">
          <cell r="D32">
            <v>196</v>
          </cell>
        </row>
        <row r="33">
          <cell r="D33">
            <v>140</v>
          </cell>
        </row>
        <row r="34">
          <cell r="D34">
            <v>710</v>
          </cell>
        </row>
        <row r="35">
          <cell r="D35">
            <v>28</v>
          </cell>
        </row>
        <row r="42">
          <cell r="D42">
            <v>23.625</v>
          </cell>
        </row>
        <row r="43">
          <cell r="D43">
            <v>153.5625</v>
          </cell>
        </row>
        <row r="44">
          <cell r="D44">
            <v>84.375</v>
          </cell>
        </row>
        <row r="45">
          <cell r="D45">
            <v>16.875</v>
          </cell>
        </row>
        <row r="46">
          <cell r="D46">
            <v>21.9375</v>
          </cell>
        </row>
        <row r="47">
          <cell r="D47">
            <v>16.875</v>
          </cell>
        </row>
        <row r="48">
          <cell r="D48">
            <v>55.6875</v>
          </cell>
        </row>
        <row r="49">
          <cell r="D49">
            <v>135</v>
          </cell>
        </row>
        <row r="50">
          <cell r="D50">
            <v>46.009500000000003</v>
          </cell>
        </row>
        <row r="51">
          <cell r="D51">
            <v>43.589640000000003</v>
          </cell>
        </row>
        <row r="52">
          <cell r="D52">
            <v>43.752499999999998</v>
          </cell>
        </row>
        <row r="53">
          <cell r="D53">
            <v>1</v>
          </cell>
        </row>
        <row r="54">
          <cell r="D54">
            <v>1</v>
          </cell>
        </row>
        <row r="55">
          <cell r="D55">
            <v>177.5</v>
          </cell>
        </row>
        <row r="56">
          <cell r="D56">
            <v>194</v>
          </cell>
        </row>
        <row r="57">
          <cell r="D57">
            <v>1</v>
          </cell>
        </row>
        <row r="61">
          <cell r="D61">
            <v>293.42325</v>
          </cell>
        </row>
        <row r="64">
          <cell r="D64">
            <v>318</v>
          </cell>
        </row>
        <row r="65">
          <cell r="D65">
            <v>69.75</v>
          </cell>
        </row>
        <row r="69">
          <cell r="D69">
            <v>1</v>
          </cell>
        </row>
        <row r="70">
          <cell r="D70">
            <v>1</v>
          </cell>
        </row>
        <row r="71">
          <cell r="D71">
            <v>15.75</v>
          </cell>
        </row>
        <row r="72">
          <cell r="D72">
            <v>1</v>
          </cell>
        </row>
        <row r="73">
          <cell r="D73">
            <v>19</v>
          </cell>
        </row>
        <row r="74">
          <cell r="D74">
            <v>52.927999999999997</v>
          </cell>
        </row>
        <row r="75">
          <cell r="D75">
            <v>57</v>
          </cell>
        </row>
        <row r="76">
          <cell r="D76">
            <v>1</v>
          </cell>
        </row>
      </sheetData>
      <sheetData sheetId="5"/>
      <sheetData sheetId="6"/>
      <sheetData sheetId="7"/>
      <sheetData sheetId="8"/>
      <sheetData sheetId="9"/>
      <sheetData sheetId="10"/>
      <sheetData sheetId="11"/>
      <sheetData sheetId="12"/>
      <sheetData sheetId="13"/>
      <sheetData sheetId="14"/>
      <sheetData sheetId="15">
        <row r="6">
          <cell r="B6" t="str">
            <v xml:space="preserve">D E S C R I P T I O N </v>
          </cell>
        </row>
      </sheetData>
      <sheetData sheetId="16"/>
      <sheetData sheetId="17"/>
      <sheetData sheetId="18"/>
      <sheetData sheetId="19"/>
      <sheetData sheetId="20">
        <row r="1">
          <cell r="A1" t="str">
            <v>Eden  Developers  (Pvt.) Ltd.</v>
          </cell>
        </row>
      </sheetData>
      <sheetData sheetId="21"/>
      <sheetData sheetId="22"/>
      <sheetData sheetId="23"/>
      <sheetData sheetId="24"/>
      <sheetData sheetId="25"/>
      <sheetData sheetId="26"/>
      <sheetData sheetId="27"/>
      <sheetData sheetId="28"/>
      <sheetData sheetId="29"/>
      <sheetData sheetId="30">
        <row r="6">
          <cell r="B6" t="str">
            <v xml:space="preserve">D E S C R I P T I O N </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ow r="1">
          <cell r="A1" t="str">
            <v>Eden  Developers  (Pvt.) Ltd.</v>
          </cell>
        </row>
      </sheetData>
      <sheetData sheetId="81"/>
      <sheetData sheetId="82"/>
      <sheetData sheetId="83"/>
      <sheetData sheetId="84"/>
      <sheetData sheetId="85"/>
      <sheetData sheetId="86"/>
      <sheetData sheetId="87"/>
      <sheetData sheetId="88"/>
      <sheetData sheetId="89"/>
      <sheetData sheetId="90">
        <row r="6">
          <cell r="B6" t="str">
            <v xml:space="preserve">D E S C R I P T I O N </v>
          </cell>
        </row>
      </sheetData>
      <sheetData sheetId="91"/>
      <sheetData sheetId="92"/>
      <sheetData sheetId="93"/>
      <sheetData sheetId="94"/>
      <sheetData sheetId="95">
        <row r="1">
          <cell r="A1" t="str">
            <v>Eden  Developers  (Pvt.) Ltd.</v>
          </cell>
        </row>
      </sheetData>
      <sheetData sheetId="96"/>
      <sheetData sheetId="97"/>
      <sheetData sheetId="98"/>
      <sheetData sheetId="99"/>
      <sheetData sheetId="100"/>
      <sheetData sheetId="101"/>
      <sheetData sheetId="102"/>
      <sheetData sheetId="103"/>
      <sheetData sheetId="104"/>
      <sheetData sheetId="105">
        <row r="6">
          <cell r="B6" t="str">
            <v xml:space="preserve">D E S C R I P T I O N </v>
          </cell>
        </row>
      </sheetData>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refreshError="1"/>
      <sheetData sheetId="275" refreshError="1"/>
      <sheetData sheetId="276">
        <row r="1">
          <cell r="A1" t="str">
            <v>Eden  Developers  (Pvt.) Ltd.</v>
          </cell>
        </row>
      </sheetData>
      <sheetData sheetId="277"/>
      <sheetData sheetId="278"/>
      <sheetData sheetId="279"/>
      <sheetData sheetId="280"/>
      <sheetData sheetId="281"/>
      <sheetData sheetId="282"/>
      <sheetData sheetId="283"/>
      <sheetData sheetId="284">
        <row r="6">
          <cell r="B6" t="str">
            <v xml:space="preserve">D E S C R I P T I O N </v>
          </cell>
        </row>
      </sheetData>
      <sheetData sheetId="285">
        <row r="6">
          <cell r="B6" t="str">
            <v xml:space="preserve">D E S C R I P T I O N </v>
          </cell>
        </row>
      </sheetData>
      <sheetData sheetId="286">
        <row r="6">
          <cell r="B6" t="str">
            <v xml:space="preserve">D E S C R I P T I O N </v>
          </cell>
        </row>
      </sheetData>
      <sheetData sheetId="287"/>
      <sheetData sheetId="288"/>
      <sheetData sheetId="289">
        <row r="1">
          <cell r="A1" t="str">
            <v>Eden  Developers  (Pvt.) Ltd.</v>
          </cell>
        </row>
      </sheetData>
      <sheetData sheetId="290">
        <row r="1">
          <cell r="A1" t="str">
            <v>Eden  Developers  (Pvt.) Ltd.</v>
          </cell>
        </row>
      </sheetData>
      <sheetData sheetId="291">
        <row r="1">
          <cell r="A1" t="str">
            <v>Eden  Developers  (Pvt.) Ltd.</v>
          </cell>
        </row>
      </sheetData>
      <sheetData sheetId="292"/>
      <sheetData sheetId="293"/>
      <sheetData sheetId="294"/>
      <sheetData sheetId="295"/>
      <sheetData sheetId="296"/>
      <sheetData sheetId="297"/>
      <sheetData sheetId="298"/>
      <sheetData sheetId="299">
        <row r="6">
          <cell r="B6" t="str">
            <v xml:space="preserve">D E S C R I P T I O N </v>
          </cell>
        </row>
      </sheetData>
      <sheetData sheetId="300">
        <row r="6">
          <cell r="B6" t="str">
            <v xml:space="preserve">D E S C R I P T I O N </v>
          </cell>
        </row>
      </sheetData>
      <sheetData sheetId="301">
        <row r="6">
          <cell r="B6" t="str">
            <v xml:space="preserve">D E S C R I P T I O N </v>
          </cell>
        </row>
      </sheetData>
      <sheetData sheetId="302"/>
      <sheetData sheetId="303"/>
      <sheetData sheetId="304">
        <row r="1">
          <cell r="A1" t="str">
            <v>Eden  Developers  (Pvt.) Ltd.</v>
          </cell>
        </row>
      </sheetData>
      <sheetData sheetId="305">
        <row r="1">
          <cell r="A1" t="str">
            <v>Eden  Developers  (Pvt.) Ltd.</v>
          </cell>
        </row>
      </sheetData>
      <sheetData sheetId="306">
        <row r="1">
          <cell r="A1" t="str">
            <v>Eden  Developers  (Pvt.) Ltd.</v>
          </cell>
        </row>
      </sheetData>
      <sheetData sheetId="307"/>
      <sheetData sheetId="308"/>
      <sheetData sheetId="309"/>
      <sheetData sheetId="310"/>
      <sheetData sheetId="311"/>
      <sheetData sheetId="312"/>
      <sheetData sheetId="313"/>
      <sheetData sheetId="314">
        <row r="6">
          <cell r="B6" t="str">
            <v xml:space="preserve">D E S C R I P T I O N </v>
          </cell>
        </row>
      </sheetData>
      <sheetData sheetId="315">
        <row r="6">
          <cell r="B6" t="str">
            <v xml:space="preserve">D E S C R I P T I O N </v>
          </cell>
        </row>
      </sheetData>
      <sheetData sheetId="316">
        <row r="6">
          <cell r="B6" t="str">
            <v xml:space="preserve">D E S C R I P T I O N </v>
          </cell>
        </row>
      </sheetData>
      <sheetData sheetId="317"/>
      <sheetData sheetId="318">
        <row r="2">
          <cell r="D2">
            <v>0</v>
          </cell>
        </row>
      </sheetData>
      <sheetData sheetId="319">
        <row r="2">
          <cell r="D2">
            <v>0</v>
          </cell>
        </row>
      </sheetData>
      <sheetData sheetId="320">
        <row r="2">
          <cell r="D2">
            <v>0</v>
          </cell>
        </row>
      </sheetData>
      <sheetData sheetId="321"/>
      <sheetData sheetId="322"/>
      <sheetData sheetId="323"/>
      <sheetData sheetId="324"/>
      <sheetData sheetId="325"/>
      <sheetData sheetId="326"/>
      <sheetData sheetId="327"/>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 H Block"/>
      <sheetName val="Pipe Dia"/>
      <sheetName val="Standard Format"/>
      <sheetName val="327-3"/>
      <sheetName val="327-4"/>
      <sheetName val="334-3"/>
      <sheetName val="334-10"/>
      <sheetName val="336"/>
      <sheetName val="338-3"/>
      <sheetName val="338-4"/>
      <sheetName val="338-10"/>
      <sheetName val="339"/>
      <sheetName val="340"/>
      <sheetName val="341"/>
      <sheetName val="343-3"/>
      <sheetName val="344"/>
      <sheetName val="345"/>
      <sheetName val="346"/>
      <sheetName val="347"/>
      <sheetName val="348"/>
      <sheetName val="349"/>
      <sheetName val="350"/>
      <sheetName val="351"/>
      <sheetName val="351-"/>
      <sheetName val="353"/>
      <sheetName val="355"/>
      <sheetName val="120 RS"/>
      <sheetName val="335"/>
      <sheetName val="SCHEDU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 H Block"/>
      <sheetName val="Pipe Dia"/>
      <sheetName val="Standard Format"/>
      <sheetName val="327-3"/>
      <sheetName val="327-4"/>
      <sheetName val="334-3"/>
      <sheetName val="334-10"/>
      <sheetName val="336"/>
      <sheetName val="338-3"/>
      <sheetName val="338-4"/>
      <sheetName val="338-10"/>
      <sheetName val="339"/>
      <sheetName val="340"/>
      <sheetName val="341"/>
      <sheetName val="343-3"/>
      <sheetName val="344"/>
      <sheetName val="345"/>
      <sheetName val="346"/>
      <sheetName val="347"/>
      <sheetName val="348"/>
      <sheetName val="349"/>
      <sheetName val="350"/>
      <sheetName val="351"/>
      <sheetName val="351-"/>
      <sheetName val="353"/>
      <sheetName val="355"/>
      <sheetName val="120 RS"/>
      <sheetName val="335"/>
    </sheetNames>
    <sheetDataSet>
      <sheetData sheetId="0"/>
      <sheetData sheetId="1">
        <row r="1">
          <cell r="A1" t="str">
            <v>SR #</v>
          </cell>
          <cell r="B1" t="str">
            <v>PIPE DIA (mm)</v>
          </cell>
          <cell r="C1" t="str">
            <v>PIPE DIA (Inches)</v>
          </cell>
          <cell r="D1" t="str">
            <v>EXT DIA (mm)</v>
          </cell>
          <cell r="E1" t="str">
            <v>EXT DIA (Inches)</v>
          </cell>
          <cell r="F1" t="str">
            <v>EXT DIA (Feet)</v>
          </cell>
          <cell r="G1" t="str">
            <v>P THICK</v>
          </cell>
          <cell r="H1" t="str">
            <v>Sand Cushion (inches)</v>
          </cell>
        </row>
        <row r="2">
          <cell r="A2">
            <v>1</v>
          </cell>
          <cell r="B2">
            <v>80</v>
          </cell>
          <cell r="C2">
            <v>3</v>
          </cell>
          <cell r="D2">
            <v>107</v>
          </cell>
          <cell r="E2">
            <v>4.2125984251968509</v>
          </cell>
          <cell r="F2">
            <v>0.35104986876640426</v>
          </cell>
          <cell r="G2">
            <v>3.6010498687664043</v>
          </cell>
          <cell r="H2">
            <v>4</v>
          </cell>
        </row>
        <row r="3">
          <cell r="A3">
            <v>2</v>
          </cell>
          <cell r="B3">
            <v>100</v>
          </cell>
          <cell r="C3">
            <v>4</v>
          </cell>
          <cell r="D3">
            <v>127</v>
          </cell>
          <cell r="E3">
            <v>5</v>
          </cell>
          <cell r="F3">
            <v>0.41666666666666669</v>
          </cell>
          <cell r="G3">
            <v>3.666666666666667</v>
          </cell>
          <cell r="H3">
            <v>4</v>
          </cell>
        </row>
        <row r="4">
          <cell r="A4">
            <v>3</v>
          </cell>
          <cell r="B4">
            <v>150</v>
          </cell>
          <cell r="C4">
            <v>6</v>
          </cell>
          <cell r="D4">
            <v>181.5</v>
          </cell>
          <cell r="E4">
            <v>7.1456692913385833</v>
          </cell>
          <cell r="F4">
            <v>0.59547244094488194</v>
          </cell>
          <cell r="G4">
            <v>3.8454724409448819</v>
          </cell>
          <cell r="H4">
            <v>4</v>
          </cell>
        </row>
        <row r="5">
          <cell r="A5">
            <v>4</v>
          </cell>
          <cell r="B5">
            <v>200</v>
          </cell>
          <cell r="C5">
            <v>8</v>
          </cell>
          <cell r="D5">
            <v>239</v>
          </cell>
          <cell r="E5">
            <v>9.4094488188976388</v>
          </cell>
          <cell r="F5">
            <v>0.78412073490813661</v>
          </cell>
          <cell r="G5">
            <v>4.0341207349081367</v>
          </cell>
          <cell r="H5">
            <v>4</v>
          </cell>
        </row>
        <row r="6">
          <cell r="A6">
            <v>5</v>
          </cell>
          <cell r="B6">
            <v>250</v>
          </cell>
          <cell r="C6">
            <v>10</v>
          </cell>
          <cell r="D6">
            <v>295</v>
          </cell>
          <cell r="E6">
            <v>11.614173228346457</v>
          </cell>
          <cell r="F6">
            <v>0.96784776902887149</v>
          </cell>
          <cell r="G6">
            <v>4.2178477690288716</v>
          </cell>
          <cell r="H6">
            <v>5</v>
          </cell>
        </row>
        <row r="7">
          <cell r="A7">
            <v>6</v>
          </cell>
          <cell r="B7">
            <v>300</v>
          </cell>
          <cell r="C7">
            <v>12</v>
          </cell>
          <cell r="D7">
            <v>351</v>
          </cell>
          <cell r="E7">
            <v>13.818897637795276</v>
          </cell>
          <cell r="F7">
            <v>1.1515748031496063</v>
          </cell>
          <cell r="G7">
            <v>4.4015748031496065</v>
          </cell>
          <cell r="H7">
            <v>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p. Rates"/>
      <sheetName val="CG"/>
      <sheetName val="Excavation"/>
      <sheetName val="Common Back Fill"/>
      <sheetName val="Compaction of NGC"/>
      <sheetName val="F O E From Roadway Exc Common"/>
      <sheetName val="F O Embakment From Borrow (5KM)"/>
      <sheetName val="Sub grade preparation"/>
      <sheetName val="Granular Back Fill"/>
      <sheetName val="Conc Class B"/>
      <sheetName val="201"/>
      <sheetName val="202"/>
      <sheetName val="203b"/>
      <sheetName val="209a"/>
      <sheetName val="302a"/>
      <sheetName val="303a"/>
      <sheetName val="Conc A1 precast"/>
      <sheetName val="305b"/>
      <sheetName val="401a1ii"/>
      <sheetName val="510"/>
      <sheetName val="107a"/>
      <sheetName val="107d"/>
      <sheetName val="107e"/>
      <sheetName val="Lean"/>
      <sheetName val="D1"/>
      <sheetName val="D2 (Cast in Situ)"/>
      <sheetName val="D2"/>
      <sheetName val="A3 (Under Ground)"/>
      <sheetName val="A3  (Elevated)"/>
      <sheetName val="A3  (Elevated) (2)"/>
      <sheetName val="A1 (under ground"/>
      <sheetName val="A1 (on Ground)"/>
      <sheetName val="A2  (Elevated)"/>
      <sheetName val="A3  (on Ground)"/>
      <sheetName val="A3 "/>
      <sheetName val="A1"/>
      <sheetName val="Steel (Pilecap)"/>
      <sheetName val="Steel (Pile)"/>
      <sheetName val="CMD"/>
      <sheetName val="Approved Rates"/>
      <sheetName val="Rate analysis D2 (Girder)"/>
      <sheetName val="Sheet2"/>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Sheet4"/>
      <sheetName val="Anx C "/>
      <sheetName val="Anx D"/>
      <sheetName val="Anx E "/>
      <sheetName val="Anx F"/>
      <sheetName val="Anx G"/>
      <sheetName val="Sheet2"/>
      <sheetName val="Steel Detail"/>
      <sheetName val="Conc by B Plant"/>
      <sheetName val="Steel Summary"/>
      <sheetName val="Steel Consumption"/>
      <sheetName val="Anx H"/>
      <sheetName val="Anx J"/>
      <sheetName val="Anx K "/>
      <sheetName val="Anx L"/>
      <sheetName val="Anx M"/>
      <sheetName val="Sheet3"/>
      <sheetName val="Steel Consumption March 24"/>
      <sheetName val="Cement"/>
      <sheetName val=" Rate Analysis A3 SRC"/>
      <sheetName val="Sheet1"/>
      <sheetName val=" Rate Analysis A3 OPC"/>
      <sheetName val=" Rate Analysis A2 OPC "/>
      <sheetName val=" Rate Analysis A1 OPC "/>
      <sheetName val=" Rate Analysis D1 OPC"/>
      <sheetName val=" Rate Analysis D2 OPC"/>
      <sheetName val=" Rate Analysis Class B"/>
      <sheetName val=" Rate Analysis Lean"/>
    </sheetNames>
    <sheetDataSet>
      <sheetData sheetId="0"/>
      <sheetData sheetId="1">
        <row r="31">
          <cell r="F31">
            <v>1780.2188799999997</v>
          </cell>
        </row>
      </sheetData>
      <sheetData sheetId="2"/>
      <sheetData sheetId="3"/>
      <sheetData sheetId="4"/>
      <sheetData sheetId="5">
        <row r="13">
          <cell r="D13">
            <v>1800.0672975392695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un (Fin)"/>
      <sheetName val="Bill No.1"/>
      <sheetName val="Bill No.2 "/>
      <sheetName val="Bill No. 3"/>
      <sheetName val="Bill 4a (Summary)"/>
      <sheetName val="Bill 4a (Ramp A)"/>
      <sheetName val="Bill 4a (Ramp B)"/>
      <sheetName val="Bill 4a (Rly Br)"/>
      <sheetName val="Bill 4a-Nikki Lae-01"/>
      <sheetName val="Bill 4a - Nikki Lae 1a"/>
      <sheetName val="Bill 4a (I-9 Br-2)"/>
      <sheetName val="Bill 4a (I-9 Br-3)"/>
      <sheetName val="Srinagar Interchange"/>
      <sheetName val="Bill 4c"/>
      <sheetName val="Bill 4d"/>
      <sheetName val="Bill 4e"/>
      <sheetName val="Bill 5"/>
      <sheetName val="Bill 6"/>
    </sheetNames>
    <sheetDataSet>
      <sheetData sheetId="0">
        <row r="8">
          <cell r="I8">
            <v>144.864</v>
          </cell>
        </row>
        <row r="11">
          <cell r="I11">
            <v>4.84</v>
          </cell>
        </row>
        <row r="14">
          <cell r="I14">
            <v>277.70960000000002</v>
          </cell>
        </row>
        <row r="17">
          <cell r="I17">
            <v>66.442000000000007</v>
          </cell>
        </row>
        <row r="18">
          <cell r="I18">
            <v>2.11</v>
          </cell>
        </row>
        <row r="19">
          <cell r="I19">
            <v>32.445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D"/>
      <sheetName val="Anx E"/>
      <sheetName val="Anx F"/>
      <sheetName val="Anx G"/>
      <sheetName val="Conc by B Plant"/>
      <sheetName val="Sheet3"/>
      <sheetName val="Steel Consumption March 24"/>
      <sheetName val="Cement"/>
      <sheetName val=" Rate Analysis A3 SRC"/>
      <sheetName val="Steel Detail"/>
      <sheetName val="Anx H"/>
      <sheetName val="Anx J"/>
      <sheetName val="Anx K "/>
      <sheetName val="Anx L"/>
      <sheetName val="Anx M"/>
      <sheetName val="Sheet1"/>
      <sheetName val=" Rate Analysis A3 OPC"/>
      <sheetName val=" Rate Analysis A1 OPC "/>
      <sheetName val=" Rate Analysis A2 OPC "/>
      <sheetName val=" Rate Analysis D1 OPC"/>
      <sheetName val=" Rate Analysis D2 OPC"/>
      <sheetName val=" Rate Analysis Class B"/>
      <sheetName val=" Rate Analysis Lean"/>
      <sheetName val="Chancery"/>
    </sheetNames>
    <sheetDataSet>
      <sheetData sheetId="0"/>
      <sheetData sheetId="1"/>
      <sheetData sheetId="2">
        <row r="3">
          <cell r="A3" t="str">
            <v>Const of 10th Avenue from IJP Road to Srinagar Highway, Islamabad</v>
          </cell>
          <cell r="B3">
            <v>0</v>
          </cell>
          <cell r="C3">
            <v>0</v>
          </cell>
          <cell r="D3">
            <v>0</v>
          </cell>
          <cell r="E3">
            <v>0</v>
          </cell>
          <cell r="F3">
            <v>0</v>
          </cell>
          <cell r="G3">
            <v>0</v>
          </cell>
          <cell r="H3">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Sheet4"/>
      <sheetName val="Steel consumption "/>
      <sheetName val="Anx C "/>
      <sheetName val="Anx D"/>
      <sheetName val="Anx E"/>
      <sheetName val="Anx F"/>
      <sheetName val="Anx G"/>
      <sheetName val="Sheet1 (2)"/>
      <sheetName val="Sheet2"/>
      <sheetName val="Steel Detail"/>
      <sheetName val="Conc by B Plant"/>
      <sheetName val="Steel Summary"/>
      <sheetName val="Steel Consumption"/>
      <sheetName val="Anx H"/>
      <sheetName val="Anx J"/>
      <sheetName val="Anx K "/>
      <sheetName val="Anx L"/>
      <sheetName val="Anx M"/>
      <sheetName val="Sheet3"/>
      <sheetName val="Steel Consumption March 24"/>
      <sheetName val="Cement"/>
      <sheetName val=" Rate Analysis A3 SRC"/>
      <sheetName val="Sheet1"/>
      <sheetName val=" Rate Analysis A3 OPC"/>
      <sheetName val=" Rate Analysis A2 OPC "/>
      <sheetName val=" Rate Analysis A1 OPC "/>
      <sheetName val=" Rate Analysis D1 OPC"/>
      <sheetName val=" Rate Analysis D2 OPC"/>
      <sheetName val=" Rate Analysis Class B"/>
      <sheetName val=" Rate Analysis Lean"/>
    </sheetNames>
    <sheetDataSet>
      <sheetData sheetId="0"/>
      <sheetData sheetId="1"/>
      <sheetData sheetId="2"/>
      <sheetData sheetId="3"/>
      <sheetData sheetId="4"/>
      <sheetData sheetId="5"/>
      <sheetData sheetId="6">
        <row r="13">
          <cell r="D13">
            <v>1914.9178758541427</v>
          </cell>
        </row>
      </sheetData>
      <sheetData sheetId="7">
        <row r="9">
          <cell r="O9">
            <v>6.5356500000000004</v>
          </cell>
          <cell r="P9">
            <v>0</v>
          </cell>
          <cell r="Q9">
            <v>0</v>
          </cell>
          <cell r="R9">
            <v>0</v>
          </cell>
          <cell r="S9">
            <v>0.65356499999999995</v>
          </cell>
          <cell r="T9">
            <v>0</v>
          </cell>
          <cell r="U9">
            <v>0</v>
          </cell>
          <cell r="V9">
            <v>0</v>
          </cell>
          <cell r="W9">
            <v>5.882085</v>
          </cell>
        </row>
        <row r="10">
          <cell r="O10">
            <v>12.6315201197521</v>
          </cell>
          <cell r="P10">
            <v>0</v>
          </cell>
          <cell r="Q10">
            <v>0</v>
          </cell>
          <cell r="R10">
            <v>0</v>
          </cell>
          <cell r="S10">
            <v>1.26315201197521</v>
          </cell>
          <cell r="T10">
            <v>0</v>
          </cell>
          <cell r="U10">
            <v>0</v>
          </cell>
          <cell r="V10">
            <v>0</v>
          </cell>
          <cell r="W10">
            <v>11.368368107776901</v>
          </cell>
        </row>
        <row r="11">
          <cell r="O11">
            <v>14.7537831131022</v>
          </cell>
          <cell r="P11">
            <v>0</v>
          </cell>
          <cell r="Q11">
            <v>2.6003319230000002</v>
          </cell>
          <cell r="R11">
            <v>0</v>
          </cell>
          <cell r="S11">
            <v>0.97227609520817604</v>
          </cell>
          <cell r="T11">
            <v>0</v>
          </cell>
          <cell r="U11">
            <v>0</v>
          </cell>
          <cell r="V11">
            <v>0</v>
          </cell>
          <cell r="W11">
            <v>11.181175094894</v>
          </cell>
        </row>
        <row r="12">
          <cell r="O12">
            <v>3.0300826000000001</v>
          </cell>
          <cell r="P12">
            <v>0.15150412999999999</v>
          </cell>
          <cell r="Q12">
            <v>0</v>
          </cell>
          <cell r="R12">
            <v>0</v>
          </cell>
          <cell r="S12">
            <v>0.287857847</v>
          </cell>
          <cell r="T12">
            <v>0</v>
          </cell>
          <cell r="U12">
            <v>0</v>
          </cell>
          <cell r="V12">
            <v>0</v>
          </cell>
          <cell r="W12">
            <v>2.5907206230000002</v>
          </cell>
        </row>
        <row r="13">
          <cell r="O13">
            <v>14.3739069021382</v>
          </cell>
          <cell r="P13">
            <v>0</v>
          </cell>
          <cell r="Q13">
            <v>11.248605486000001</v>
          </cell>
          <cell r="R13">
            <v>0</v>
          </cell>
          <cell r="S13">
            <v>0.31253014161381998</v>
          </cell>
          <cell r="T13">
            <v>0</v>
          </cell>
          <cell r="U13">
            <v>0</v>
          </cell>
          <cell r="V13">
            <v>0</v>
          </cell>
          <cell r="W13">
            <v>2.8127712745243798</v>
          </cell>
        </row>
        <row r="14">
          <cell r="O14">
            <v>6.4798953175015797</v>
          </cell>
          <cell r="P14">
            <v>0.32399476587507903</v>
          </cell>
          <cell r="Q14">
            <v>0</v>
          </cell>
          <cell r="R14">
            <v>0.64449999999999996</v>
          </cell>
          <cell r="S14">
            <v>0.55114005516264997</v>
          </cell>
          <cell r="T14">
            <v>0</v>
          </cell>
          <cell r="U14">
            <v>0</v>
          </cell>
          <cell r="V14">
            <v>0</v>
          </cell>
          <cell r="W14">
            <v>5.2177404964638505</v>
          </cell>
        </row>
        <row r="15">
          <cell r="O15">
            <v>4.3995422</v>
          </cell>
          <cell r="P15">
            <v>0.21997711</v>
          </cell>
          <cell r="Q15">
            <v>0</v>
          </cell>
          <cell r="R15">
            <v>0</v>
          </cell>
          <cell r="S15">
            <v>0.41795650899999998</v>
          </cell>
          <cell r="T15">
            <v>0</v>
          </cell>
          <cell r="U15">
            <v>0</v>
          </cell>
          <cell r="V15">
            <v>0</v>
          </cell>
          <cell r="W15">
            <v>3.761608581</v>
          </cell>
        </row>
        <row r="16">
          <cell r="O16">
            <v>62.994631599999998</v>
          </cell>
          <cell r="P16">
            <v>0</v>
          </cell>
          <cell r="Q16">
            <v>0</v>
          </cell>
          <cell r="R16">
            <v>0</v>
          </cell>
          <cell r="S16">
            <v>4.4726188420000001</v>
          </cell>
          <cell r="T16">
            <v>0</v>
          </cell>
          <cell r="U16">
            <v>0</v>
          </cell>
          <cell r="V16">
            <v>0</v>
          </cell>
          <cell r="W16">
            <v>58.522012757999995</v>
          </cell>
        </row>
        <row r="17">
          <cell r="O17">
            <v>6.1722516000000001</v>
          </cell>
          <cell r="P17">
            <v>0</v>
          </cell>
          <cell r="Q17">
            <v>0.45699040000000002</v>
          </cell>
          <cell r="R17">
            <v>0</v>
          </cell>
          <cell r="S17">
            <v>0.45722089599999999</v>
          </cell>
          <cell r="T17">
            <v>0</v>
          </cell>
          <cell r="U17">
            <v>0</v>
          </cell>
          <cell r="V17">
            <v>0</v>
          </cell>
          <cell r="W17">
            <v>5.2580403039999997</v>
          </cell>
        </row>
        <row r="18">
          <cell r="O18">
            <v>6.6962838033500001</v>
          </cell>
          <cell r="P18">
            <v>0.33481419016750003</v>
          </cell>
          <cell r="Q18">
            <v>3.2324238680000001</v>
          </cell>
          <cell r="R18">
            <v>6.00402259615384E-2</v>
          </cell>
          <cell r="S18">
            <v>0.30690055192209598</v>
          </cell>
          <cell r="T18">
            <v>0</v>
          </cell>
          <cell r="U18">
            <v>0</v>
          </cell>
          <cell r="V18">
            <v>0</v>
          </cell>
          <cell r="W18">
            <v>2.7621049672988698</v>
          </cell>
        </row>
        <row r="19">
          <cell r="O19">
            <v>1.0321873282736</v>
          </cell>
          <cell r="P19">
            <v>5.1609366413679997E-2</v>
          </cell>
          <cell r="Q19">
            <v>0</v>
          </cell>
          <cell r="R19">
            <v>0</v>
          </cell>
          <cell r="S19">
            <v>9.8057796185992002E-2</v>
          </cell>
          <cell r="T19">
            <v>0</v>
          </cell>
          <cell r="U19">
            <v>0</v>
          </cell>
          <cell r="V19">
            <v>0</v>
          </cell>
          <cell r="W19">
            <v>0.88252016567392799</v>
          </cell>
        </row>
        <row r="20">
          <cell r="O20">
            <v>5.7150522936249999</v>
          </cell>
          <cell r="P20">
            <v>0.28575261468125002</v>
          </cell>
          <cell r="Q20">
            <v>0</v>
          </cell>
          <cell r="R20">
            <v>0</v>
          </cell>
          <cell r="S20">
            <v>0.54292996789437498</v>
          </cell>
          <cell r="T20">
            <v>0</v>
          </cell>
          <cell r="U20">
            <v>0</v>
          </cell>
          <cell r="V20">
            <v>0</v>
          </cell>
          <cell r="W20">
            <v>4.8863697110493698</v>
          </cell>
        </row>
        <row r="21">
          <cell r="O21">
            <v>1.9087410489252401</v>
          </cell>
          <cell r="P21">
            <v>9.5437052446261994E-2</v>
          </cell>
          <cell r="Q21">
            <v>0</v>
          </cell>
          <cell r="R21">
            <v>0</v>
          </cell>
          <cell r="S21">
            <v>0.18133039964789799</v>
          </cell>
          <cell r="T21">
            <v>0</v>
          </cell>
          <cell r="U21">
            <v>0</v>
          </cell>
          <cell r="V21">
            <v>0</v>
          </cell>
          <cell r="W21">
            <v>1.63197359683108</v>
          </cell>
        </row>
        <row r="22">
          <cell r="O22">
            <v>3.2050059000000002</v>
          </cell>
          <cell r="P22">
            <v>0.16025029499999999</v>
          </cell>
          <cell r="Q22">
            <v>0</v>
          </cell>
          <cell r="R22">
            <v>0</v>
          </cell>
          <cell r="S22">
            <v>0.30447556050000002</v>
          </cell>
          <cell r="T22">
            <v>0</v>
          </cell>
          <cell r="U22">
            <v>0</v>
          </cell>
          <cell r="V22">
            <v>0</v>
          </cell>
          <cell r="W22">
            <v>2.7402800445</v>
          </cell>
        </row>
        <row r="23">
          <cell r="O23">
            <v>0.84451500000000002</v>
          </cell>
          <cell r="P23">
            <v>4.2225749999999999E-2</v>
          </cell>
          <cell r="Q23">
            <v>0</v>
          </cell>
          <cell r="R23">
            <v>0</v>
          </cell>
          <cell r="S23">
            <v>8.0228925000000006E-2</v>
          </cell>
          <cell r="T23">
            <v>0</v>
          </cell>
          <cell r="U23">
            <v>0</v>
          </cell>
          <cell r="V23">
            <v>0</v>
          </cell>
          <cell r="W23">
            <v>0.72206032499999995</v>
          </cell>
        </row>
        <row r="24">
          <cell r="O24">
            <v>0.86270000000000002</v>
          </cell>
          <cell r="P24">
            <v>4.3135E-2</v>
          </cell>
          <cell r="Q24">
            <v>0</v>
          </cell>
          <cell r="R24">
            <v>0</v>
          </cell>
          <cell r="S24">
            <v>8.1956500000000002E-2</v>
          </cell>
          <cell r="T24">
            <v>0</v>
          </cell>
          <cell r="U24">
            <v>0</v>
          </cell>
          <cell r="V24">
            <v>0</v>
          </cell>
          <cell r="W24">
            <v>0.7376085</v>
          </cell>
        </row>
        <row r="25">
          <cell r="O25">
            <v>1.6261049999999999</v>
          </cell>
          <cell r="P25">
            <v>8.1305249999999996E-2</v>
          </cell>
          <cell r="Q25">
            <v>0</v>
          </cell>
          <cell r="R25">
            <v>0</v>
          </cell>
          <cell r="S25">
            <v>0.15447997499999999</v>
          </cell>
          <cell r="T25">
            <v>0</v>
          </cell>
          <cell r="U25">
            <v>0</v>
          </cell>
          <cell r="V25">
            <v>0</v>
          </cell>
          <cell r="W25">
            <v>1.390319775</v>
          </cell>
        </row>
        <row r="26">
          <cell r="O26">
            <v>2.7327910000000002</v>
          </cell>
          <cell r="P26">
            <v>0.13663955</v>
          </cell>
          <cell r="Q26">
            <v>0</v>
          </cell>
          <cell r="R26">
            <v>0</v>
          </cell>
          <cell r="S26">
            <v>0.25961514499999999</v>
          </cell>
          <cell r="T26">
            <v>0</v>
          </cell>
          <cell r="U26">
            <v>0</v>
          </cell>
          <cell r="V26">
            <v>0</v>
          </cell>
          <cell r="W26">
            <v>2.3365363050000001</v>
          </cell>
        </row>
        <row r="28">
          <cell r="O28">
            <v>1.84562270134991</v>
          </cell>
          <cell r="P28">
            <v>9.2281135067495496E-2</v>
          </cell>
          <cell r="Q28">
            <v>0</v>
          </cell>
          <cell r="R28">
            <v>0</v>
          </cell>
          <cell r="S28">
            <v>0.162656330628241</v>
          </cell>
          <cell r="T28">
            <v>0</v>
          </cell>
          <cell r="U28">
            <v>0</v>
          </cell>
          <cell r="V28">
            <v>0</v>
          </cell>
          <cell r="W28">
            <v>1.5906852356541701</v>
          </cell>
        </row>
        <row r="29">
          <cell r="O29">
            <v>0.52413500000000002</v>
          </cell>
          <cell r="P29">
            <v>2.6206750000000001E-2</v>
          </cell>
          <cell r="Q29">
            <v>0</v>
          </cell>
          <cell r="R29">
            <v>0</v>
          </cell>
          <cell r="S29">
            <v>4.9792824999999999E-2</v>
          </cell>
          <cell r="T29">
            <v>0</v>
          </cell>
          <cell r="U29">
            <v>0</v>
          </cell>
          <cell r="V29">
            <v>0</v>
          </cell>
          <cell r="W29">
            <v>0.44813542499999998</v>
          </cell>
        </row>
        <row r="30">
          <cell r="O30">
            <v>1.9032</v>
          </cell>
          <cell r="P30">
            <v>9.5159999999999995E-2</v>
          </cell>
          <cell r="Q30">
            <v>0.71599883499999994</v>
          </cell>
          <cell r="R30">
            <v>0</v>
          </cell>
          <cell r="S30">
            <v>8.7363293199999997E-2</v>
          </cell>
          <cell r="T30">
            <v>0</v>
          </cell>
          <cell r="U30">
            <v>0</v>
          </cell>
          <cell r="V30">
            <v>0</v>
          </cell>
          <cell r="W30">
            <v>1.0046778718</v>
          </cell>
        </row>
        <row r="31">
          <cell r="O31">
            <v>1.1386019999999999</v>
          </cell>
          <cell r="P31">
            <v>5.6930099999999997E-2</v>
          </cell>
          <cell r="Q31">
            <v>0</v>
          </cell>
          <cell r="R31">
            <v>0</v>
          </cell>
          <cell r="S31">
            <v>0.10014634</v>
          </cell>
          <cell r="T31">
            <v>0</v>
          </cell>
          <cell r="U31">
            <v>0</v>
          </cell>
          <cell r="V31">
            <v>0</v>
          </cell>
          <cell r="W31">
            <v>0.98152556000000002</v>
          </cell>
        </row>
        <row r="32">
          <cell r="O32">
            <v>5.4167680000000002</v>
          </cell>
          <cell r="P32">
            <v>0.27083839999999998</v>
          </cell>
          <cell r="Q32">
            <v>1.5356653675</v>
          </cell>
          <cell r="R32">
            <v>0</v>
          </cell>
          <cell r="S32">
            <v>0.30563086560000002</v>
          </cell>
          <cell r="T32">
            <v>0</v>
          </cell>
          <cell r="U32">
            <v>0</v>
          </cell>
          <cell r="V32">
            <v>0</v>
          </cell>
          <cell r="W32">
            <v>3.3046333669000001</v>
          </cell>
        </row>
        <row r="33">
          <cell r="O33">
            <v>4.3630000000000004</v>
          </cell>
          <cell r="P33">
            <v>0.218</v>
          </cell>
          <cell r="Q33">
            <v>0</v>
          </cell>
          <cell r="R33">
            <v>0</v>
          </cell>
          <cell r="S33">
            <v>0.33160000000000001</v>
          </cell>
          <cell r="T33">
            <v>0</v>
          </cell>
          <cell r="U33">
            <v>0</v>
          </cell>
          <cell r="V33">
            <v>0</v>
          </cell>
          <cell r="W33">
            <v>3.8134000000000001</v>
          </cell>
        </row>
        <row r="34">
          <cell r="O34">
            <v>3.776103</v>
          </cell>
          <cell r="P34">
            <v>0.18880515</v>
          </cell>
          <cell r="Q34">
            <v>0</v>
          </cell>
          <cell r="R34">
            <v>1.8880515E-2</v>
          </cell>
          <cell r="S34">
            <v>0.28547338680000001</v>
          </cell>
          <cell r="T34">
            <v>0</v>
          </cell>
          <cell r="U34">
            <v>0</v>
          </cell>
          <cell r="V34">
            <v>0</v>
          </cell>
          <cell r="W34">
            <v>3.2829439481999998</v>
          </cell>
        </row>
        <row r="35">
          <cell r="O35">
            <v>1.1865749999999999</v>
          </cell>
          <cell r="P35">
            <v>5.932875E-2</v>
          </cell>
          <cell r="Q35">
            <v>6.2768199999999996E-2</v>
          </cell>
          <cell r="R35">
            <v>0</v>
          </cell>
          <cell r="S35">
            <v>0.1170925855</v>
          </cell>
          <cell r="T35">
            <v>0</v>
          </cell>
          <cell r="U35">
            <v>0</v>
          </cell>
          <cell r="V35">
            <v>0</v>
          </cell>
          <cell r="W35">
            <v>0.94738546450000005</v>
          </cell>
        </row>
        <row r="36">
          <cell r="O36">
            <v>7.9632670000000001</v>
          </cell>
          <cell r="P36">
            <v>0</v>
          </cell>
          <cell r="Q36">
            <v>3.140085</v>
          </cell>
          <cell r="R36">
            <v>1.4355007</v>
          </cell>
          <cell r="S36">
            <v>0.42284340000000004</v>
          </cell>
          <cell r="T36">
            <v>0</v>
          </cell>
          <cell r="U36">
            <v>0</v>
          </cell>
          <cell r="V36">
            <v>0</v>
          </cell>
          <cell r="W36">
            <v>2.9648379</v>
          </cell>
        </row>
        <row r="37">
          <cell r="O37">
            <v>6.8182689999999999</v>
          </cell>
          <cell r="P37">
            <v>0</v>
          </cell>
          <cell r="Q37">
            <v>2.9269849899999998</v>
          </cell>
          <cell r="R37">
            <v>1.30849455</v>
          </cell>
          <cell r="S37">
            <v>0.30547175240000002</v>
          </cell>
          <cell r="T37">
            <v>0</v>
          </cell>
          <cell r="U37">
            <v>0</v>
          </cell>
          <cell r="V37">
            <v>0</v>
          </cell>
          <cell r="W37">
            <v>2.2773177076</v>
          </cell>
        </row>
        <row r="38">
          <cell r="O38">
            <v>8.49</v>
          </cell>
          <cell r="P38">
            <v>0.42449999999999999</v>
          </cell>
          <cell r="Q38">
            <v>1.035253</v>
          </cell>
          <cell r="R38">
            <v>0</v>
          </cell>
          <cell r="S38">
            <v>0.76624391079999998</v>
          </cell>
          <cell r="T38">
            <v>0</v>
          </cell>
          <cell r="U38">
            <v>0</v>
          </cell>
          <cell r="V38">
            <v>0</v>
          </cell>
          <cell r="W38">
            <v>6.2640030892</v>
          </cell>
        </row>
        <row r="39">
          <cell r="O39">
            <v>2.6825000000000001</v>
          </cell>
          <cell r="P39">
            <v>0.13412499999999999</v>
          </cell>
          <cell r="Q39">
            <v>0.17658940000000001</v>
          </cell>
          <cell r="R39">
            <v>0</v>
          </cell>
          <cell r="S39">
            <v>0.18974284799999999</v>
          </cell>
          <cell r="T39">
            <v>0</v>
          </cell>
          <cell r="U39">
            <v>0</v>
          </cell>
          <cell r="V39">
            <v>0</v>
          </cell>
          <cell r="W39">
            <v>2.1820427520000001</v>
          </cell>
        </row>
        <row r="40">
          <cell r="O40">
            <v>13.3826</v>
          </cell>
          <cell r="P40">
            <v>0</v>
          </cell>
          <cell r="Q40">
            <v>0</v>
          </cell>
          <cell r="R40">
            <v>6.6913E-2</v>
          </cell>
          <cell r="S40">
            <v>1.0652551199999998</v>
          </cell>
          <cell r="T40">
            <v>0</v>
          </cell>
          <cell r="U40">
            <v>0</v>
          </cell>
          <cell r="V40">
            <v>0</v>
          </cell>
          <cell r="W40">
            <v>12.250431880000001</v>
          </cell>
        </row>
        <row r="41">
          <cell r="O41">
            <v>5.38667886</v>
          </cell>
          <cell r="P41">
            <v>0.26933394300000002</v>
          </cell>
          <cell r="Q41">
            <v>0</v>
          </cell>
          <cell r="R41">
            <v>0</v>
          </cell>
          <cell r="S41">
            <v>0.42798731636999998</v>
          </cell>
          <cell r="T41">
            <v>0</v>
          </cell>
          <cell r="U41">
            <v>0</v>
          </cell>
          <cell r="V41">
            <v>0</v>
          </cell>
          <cell r="W41">
            <v>4.6893576006300002</v>
          </cell>
        </row>
        <row r="42">
          <cell r="O42">
            <v>5.1583157999999996</v>
          </cell>
          <cell r="P42">
            <v>0.25791578999999998</v>
          </cell>
          <cell r="Q42">
            <v>0</v>
          </cell>
          <cell r="R42">
            <v>0</v>
          </cell>
          <cell r="S42">
            <v>0.44257785659999999</v>
          </cell>
          <cell r="T42">
            <v>0</v>
          </cell>
          <cell r="U42">
            <v>0</v>
          </cell>
          <cell r="V42">
            <v>0</v>
          </cell>
          <cell r="W42">
            <v>4.4578221534000004</v>
          </cell>
        </row>
        <row r="43">
          <cell r="O43">
            <v>7.5600671999999998</v>
          </cell>
          <cell r="P43">
            <v>0.37800336000000001</v>
          </cell>
          <cell r="Q43">
            <v>0</v>
          </cell>
          <cell r="R43">
            <v>0</v>
          </cell>
          <cell r="S43">
            <v>0.57456510719999998</v>
          </cell>
          <cell r="T43">
            <v>0</v>
          </cell>
          <cell r="U43">
            <v>0</v>
          </cell>
          <cell r="V43">
            <v>0</v>
          </cell>
          <cell r="W43">
            <v>6.6074987327999999</v>
          </cell>
        </row>
        <row r="44">
          <cell r="O44">
            <v>13.3121378</v>
          </cell>
          <cell r="P44">
            <v>0.66560689000000006</v>
          </cell>
          <cell r="Q44">
            <v>0</v>
          </cell>
          <cell r="R44">
            <v>6.6560689000000006E-2</v>
          </cell>
          <cell r="S44">
            <v>1.0063976176800002</v>
          </cell>
          <cell r="T44">
            <v>0</v>
          </cell>
          <cell r="U44">
            <v>0</v>
          </cell>
          <cell r="V44">
            <v>0</v>
          </cell>
          <cell r="W44">
            <v>11.573572603320002</v>
          </cell>
        </row>
        <row r="45">
          <cell r="O45">
            <v>11.798999999999999</v>
          </cell>
          <cell r="P45">
            <v>0.58994999999999997</v>
          </cell>
          <cell r="Q45">
            <v>0.871915</v>
          </cell>
          <cell r="R45">
            <v>0</v>
          </cell>
          <cell r="S45">
            <v>0.82697080000000001</v>
          </cell>
          <cell r="T45">
            <v>0</v>
          </cell>
          <cell r="U45">
            <v>0</v>
          </cell>
          <cell r="V45">
            <v>0</v>
          </cell>
          <cell r="W45">
            <v>9.5101642000000002</v>
          </cell>
        </row>
        <row r="46">
          <cell r="O46">
            <v>1.3697459999999999</v>
          </cell>
          <cell r="P46">
            <v>6.8487300000000001E-2</v>
          </cell>
          <cell r="Q46">
            <v>0</v>
          </cell>
          <cell r="R46">
            <v>6.8487299999999999E-3</v>
          </cell>
          <cell r="S46">
            <v>0.10355279760000001</v>
          </cell>
          <cell r="T46">
            <v>0</v>
          </cell>
          <cell r="U46">
            <v>0</v>
          </cell>
          <cell r="V46">
            <v>0</v>
          </cell>
          <cell r="W46">
            <v>1.1908571724000001</v>
          </cell>
        </row>
        <row r="47">
          <cell r="O47">
            <v>5.8769999999999998</v>
          </cell>
          <cell r="P47">
            <v>0.29385</v>
          </cell>
          <cell r="Q47">
            <v>0.59698399999999996</v>
          </cell>
          <cell r="R47">
            <v>0</v>
          </cell>
          <cell r="S47">
            <v>0.39840128000000002</v>
          </cell>
          <cell r="T47">
            <v>0</v>
          </cell>
          <cell r="U47">
            <v>0</v>
          </cell>
          <cell r="V47">
            <v>0</v>
          </cell>
          <cell r="W47">
            <v>4.58776472</v>
          </cell>
        </row>
        <row r="48">
          <cell r="O48">
            <v>1.25</v>
          </cell>
          <cell r="P48">
            <v>6.25E-2</v>
          </cell>
          <cell r="Q48">
            <v>0</v>
          </cell>
          <cell r="R48">
            <v>0</v>
          </cell>
          <cell r="S48">
            <v>9.5000000000000001E-2</v>
          </cell>
          <cell r="T48">
            <v>0</v>
          </cell>
          <cell r="U48">
            <v>0</v>
          </cell>
          <cell r="V48">
            <v>0</v>
          </cell>
          <cell r="W48">
            <v>1.093</v>
          </cell>
        </row>
        <row r="49">
          <cell r="O49">
            <v>3.9947819999999998</v>
          </cell>
          <cell r="P49">
            <v>0.1997391</v>
          </cell>
          <cell r="Q49">
            <v>0</v>
          </cell>
          <cell r="R49">
            <v>0</v>
          </cell>
          <cell r="S49">
            <v>0.30360343200000001</v>
          </cell>
          <cell r="T49">
            <v>0</v>
          </cell>
          <cell r="U49">
            <v>0</v>
          </cell>
          <cell r="V49">
            <v>0</v>
          </cell>
          <cell r="W49">
            <v>3.4914394679999998</v>
          </cell>
        </row>
        <row r="50">
          <cell r="O50">
            <v>8.3979999999999997</v>
          </cell>
          <cell r="P50">
            <v>0.4199</v>
          </cell>
          <cell r="Q50">
            <v>2.056</v>
          </cell>
          <cell r="R50">
            <v>0</v>
          </cell>
          <cell r="S50">
            <v>0.47399999999999998</v>
          </cell>
          <cell r="T50">
            <v>0</v>
          </cell>
          <cell r="U50">
            <v>0</v>
          </cell>
          <cell r="V50">
            <v>0</v>
          </cell>
          <cell r="W50">
            <v>5.4480000000000004</v>
          </cell>
        </row>
        <row r="51">
          <cell r="O51">
            <v>9.1982710000000001</v>
          </cell>
          <cell r="P51">
            <v>0.45991355</v>
          </cell>
          <cell r="Q51">
            <v>2.793838</v>
          </cell>
          <cell r="R51">
            <v>0</v>
          </cell>
          <cell r="S51">
            <v>0.53975585199999998</v>
          </cell>
          <cell r="T51">
            <v>0</v>
          </cell>
          <cell r="U51">
            <v>0</v>
          </cell>
          <cell r="V51">
            <v>0</v>
          </cell>
          <cell r="W51">
            <v>5.4053542979999998</v>
          </cell>
        </row>
        <row r="52">
          <cell r="O52">
            <v>4.313409</v>
          </cell>
          <cell r="P52">
            <v>0.21567045000000001</v>
          </cell>
          <cell r="Q52">
            <v>0</v>
          </cell>
          <cell r="R52">
            <v>0</v>
          </cell>
          <cell r="S52">
            <v>0.32800000000000001</v>
          </cell>
          <cell r="T52">
            <v>0</v>
          </cell>
          <cell r="U52">
            <v>0</v>
          </cell>
          <cell r="V52">
            <v>0</v>
          </cell>
          <cell r="W52">
            <v>3.77</v>
          </cell>
        </row>
        <row r="53">
          <cell r="O53">
            <v>0.99999899999999997</v>
          </cell>
          <cell r="P53">
            <v>4.9999950000000001E-2</v>
          </cell>
          <cell r="Q53">
            <v>0</v>
          </cell>
          <cell r="R53">
            <v>0</v>
          </cell>
          <cell r="S53">
            <v>7.5998999999999997E-2</v>
          </cell>
          <cell r="T53">
            <v>0</v>
          </cell>
          <cell r="U53">
            <v>0</v>
          </cell>
          <cell r="V53">
            <v>0</v>
          </cell>
        </row>
        <row r="54">
          <cell r="O54">
            <v>11.246831</v>
          </cell>
          <cell r="P54">
            <v>0.56234155000000008</v>
          </cell>
          <cell r="Q54">
            <v>1.561982</v>
          </cell>
          <cell r="R54">
            <v>5.6234155000000001E-2</v>
          </cell>
          <cell r="S54">
            <v>0.72530186360000004</v>
          </cell>
          <cell r="T54">
            <v>0</v>
          </cell>
          <cell r="U54">
            <v>0</v>
          </cell>
          <cell r="V54">
            <v>0</v>
          </cell>
          <cell r="W54">
            <v>8.3409714313999999</v>
          </cell>
        </row>
        <row r="55">
          <cell r="O55">
            <v>10.386462</v>
          </cell>
          <cell r="P55">
            <v>0.51932310000000004</v>
          </cell>
          <cell r="Q55">
            <v>0</v>
          </cell>
          <cell r="R55">
            <v>5.1932310000000002E-2</v>
          </cell>
          <cell r="S55">
            <v>0.78521652720000013</v>
          </cell>
          <cell r="T55">
            <v>0</v>
          </cell>
          <cell r="U55">
            <v>0</v>
          </cell>
          <cell r="V55">
            <v>0</v>
          </cell>
          <cell r="W55">
            <v>9.0299900628000014</v>
          </cell>
        </row>
        <row r="56">
          <cell r="O56">
            <v>13.360015000000001</v>
          </cell>
          <cell r="P56">
            <v>0.66800075000000003</v>
          </cell>
          <cell r="Q56">
            <v>0</v>
          </cell>
          <cell r="R56">
            <v>6.6800075E-2</v>
          </cell>
          <cell r="S56">
            <v>1.0100171339999999</v>
          </cell>
          <cell r="T56">
            <v>0</v>
          </cell>
          <cell r="U56">
            <v>0</v>
          </cell>
          <cell r="V56">
            <v>0</v>
          </cell>
          <cell r="W56">
            <v>11.615197041</v>
          </cell>
        </row>
        <row r="57">
          <cell r="O57">
            <v>1.7150000000000001</v>
          </cell>
          <cell r="P57">
            <v>8.5750000000000007E-2</v>
          </cell>
          <cell r="Q57">
            <v>0</v>
          </cell>
          <cell r="R57">
            <v>8.575000000000001E-3</v>
          </cell>
          <cell r="S57">
            <v>0.12965400000000002</v>
          </cell>
          <cell r="T57">
            <v>0</v>
          </cell>
          <cell r="U57">
            <v>0</v>
          </cell>
          <cell r="V57">
            <v>0</v>
          </cell>
          <cell r="W57">
            <v>1.4910210000000002</v>
          </cell>
        </row>
        <row r="58">
          <cell r="O58">
            <v>5.3946670000000001</v>
          </cell>
          <cell r="P58">
            <v>0.26973335000000004</v>
          </cell>
          <cell r="Q58">
            <v>3.2855150000000002</v>
          </cell>
          <cell r="R58">
            <v>2.6973335000000001E-2</v>
          </cell>
          <cell r="S58">
            <v>0.14499562519999998</v>
          </cell>
          <cell r="T58">
            <v>0</v>
          </cell>
          <cell r="U58">
            <v>0</v>
          </cell>
          <cell r="V58">
            <v>0</v>
          </cell>
          <cell r="W58">
            <v>1.6674496897999997</v>
          </cell>
        </row>
        <row r="59">
          <cell r="O59">
            <v>1.320897</v>
          </cell>
          <cell r="P59">
            <v>6.6044850000000002E-2</v>
          </cell>
          <cell r="Q59">
            <v>0.85237600000000002</v>
          </cell>
          <cell r="R59">
            <v>0.36166900000000002</v>
          </cell>
          <cell r="S59">
            <v>3.2645720000000012E-3</v>
          </cell>
          <cell r="T59">
            <v>0</v>
          </cell>
          <cell r="U59">
            <v>0</v>
          </cell>
          <cell r="V59">
            <v>0</v>
          </cell>
          <cell r="W59">
            <v>3.7542578000000014E-2</v>
          </cell>
        </row>
        <row r="60">
          <cell r="O60">
            <v>2.601283</v>
          </cell>
          <cell r="P60">
            <v>0.13006415000000002</v>
          </cell>
          <cell r="Q60">
            <v>1.398819</v>
          </cell>
          <cell r="R60">
            <v>0.56408499999999995</v>
          </cell>
          <cell r="S60">
            <v>4.0665188000000012E-2</v>
          </cell>
          <cell r="T60">
            <v>0</v>
          </cell>
          <cell r="U60">
            <v>0</v>
          </cell>
          <cell r="V60">
            <v>0</v>
          </cell>
          <cell r="W60">
            <v>0.46764966200000008</v>
          </cell>
        </row>
        <row r="61">
          <cell r="O61">
            <v>1.375043</v>
          </cell>
          <cell r="P61">
            <v>6.8752149999999998E-2</v>
          </cell>
          <cell r="Q61">
            <v>0</v>
          </cell>
          <cell r="R61">
            <v>6.8752150000000005E-3</v>
          </cell>
          <cell r="S61">
            <v>0.10395325080000001</v>
          </cell>
          <cell r="T61">
            <v>0</v>
          </cell>
          <cell r="U61">
            <v>0</v>
          </cell>
          <cell r="V61">
            <v>0</v>
          </cell>
          <cell r="W61">
            <v>1.1954623842000001</v>
          </cell>
        </row>
        <row r="62">
          <cell r="O62">
            <v>5.3743270000000001</v>
          </cell>
          <cell r="P62">
            <v>0.26871634999999999</v>
          </cell>
          <cell r="Q62">
            <v>1.2164269999999999</v>
          </cell>
          <cell r="R62">
            <v>2.6871635000000001E-2</v>
          </cell>
          <cell r="S62">
            <v>0.30898496120000002</v>
          </cell>
          <cell r="T62">
            <v>0</v>
          </cell>
          <cell r="U62">
            <v>0</v>
          </cell>
          <cell r="V62">
            <v>0</v>
          </cell>
          <cell r="W62">
            <v>3.5533270537999999</v>
          </cell>
        </row>
        <row r="63">
          <cell r="O63">
            <v>0</v>
          </cell>
          <cell r="P63">
            <v>0</v>
          </cell>
          <cell r="Q63">
            <v>0</v>
          </cell>
          <cell r="R63">
            <v>0</v>
          </cell>
          <cell r="S63">
            <v>0</v>
          </cell>
          <cell r="T63">
            <v>0</v>
          </cell>
          <cell r="U63">
            <v>0</v>
          </cell>
          <cell r="V63">
            <v>0</v>
          </cell>
          <cell r="W63">
            <v>0</v>
          </cell>
        </row>
        <row r="64">
          <cell r="O64">
            <v>13.021421</v>
          </cell>
          <cell r="P64">
            <v>0.6510710500000001</v>
          </cell>
          <cell r="Q64">
            <v>5.615157</v>
          </cell>
          <cell r="R64">
            <v>6.5107104999999998E-2</v>
          </cell>
          <cell r="S64">
            <v>0.53520686760000002</v>
          </cell>
          <cell r="T64">
            <v>0</v>
          </cell>
          <cell r="U64">
            <v>0</v>
          </cell>
          <cell r="V64">
            <v>0</v>
          </cell>
          <cell r="W64">
            <v>6.1548789773999992</v>
          </cell>
        </row>
        <row r="65">
          <cell r="O65">
            <v>1.6253999999999997</v>
          </cell>
          <cell r="P65">
            <v>8.1269999999999995E-2</v>
          </cell>
          <cell r="Q65">
            <v>0</v>
          </cell>
          <cell r="R65">
            <v>0</v>
          </cell>
          <cell r="S65">
            <v>0.12353039999999998</v>
          </cell>
          <cell r="T65">
            <v>0</v>
          </cell>
          <cell r="U65">
            <v>0</v>
          </cell>
          <cell r="V65">
            <v>0</v>
          </cell>
          <cell r="W65">
            <v>1.4205995999999999</v>
          </cell>
        </row>
        <row r="67">
          <cell r="O67">
            <v>373.21717358801772</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Sheet4"/>
      <sheetName val="Anx C "/>
      <sheetName val="Anx D"/>
      <sheetName val="Anx E "/>
      <sheetName val="Anx F "/>
      <sheetName val="Anx G"/>
      <sheetName val="Sheet2"/>
      <sheetName val="Steel Detail"/>
      <sheetName val="Anx H"/>
      <sheetName val="Anx J"/>
      <sheetName val="Anx K "/>
      <sheetName val="Anx L"/>
      <sheetName val="Anx M"/>
      <sheetName val="Conc by B Plant"/>
      <sheetName val="Sheet3"/>
      <sheetName val="Steel Consumption March 24"/>
      <sheetName val="Cement"/>
      <sheetName val=" Rate Analysis A3 SRC"/>
      <sheetName val="Sheet1"/>
      <sheetName val=" Rate Analysis A3 OPC"/>
      <sheetName val=" Rate Analysis A1 OPC "/>
      <sheetName val=" Rate Analysis A2 OPC "/>
      <sheetName val=" Rate Analysis D1 OPC"/>
      <sheetName val=" Rate Analysis D2 OPC"/>
      <sheetName val=" Rate Analysis Class B"/>
      <sheetName val=" Rate Analysis Lean"/>
    </sheetNames>
    <sheetDataSet>
      <sheetData sheetId="0"/>
      <sheetData sheetId="1">
        <row r="31">
          <cell r="H31">
            <v>1562.478147</v>
          </cell>
        </row>
      </sheetData>
      <sheetData sheetId="2"/>
      <sheetData sheetId="3"/>
      <sheetData sheetId="4"/>
      <sheetData sheetId="5"/>
      <sheetData sheetId="6">
        <row r="64">
          <cell r="O64">
            <v>332.77788558801802</v>
          </cell>
          <cell r="X64">
            <v>97.043512800000002</v>
          </cell>
          <cell r="Y64">
            <v>3.8087679099999998</v>
          </cell>
          <cell r="Z64">
            <v>11.948525999999999</v>
          </cell>
          <cell r="AA64">
            <v>1.02558109</v>
          </cell>
          <cell r="AB64">
            <v>5.9117587577600004</v>
          </cell>
          <cell r="AC64">
            <v>0.101004</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C "/>
      <sheetName val="Anx D"/>
      <sheetName val="Anx E "/>
      <sheetName val="Anx F"/>
      <sheetName val="Anx G"/>
      <sheetName val="Sheet2"/>
      <sheetName val="Steel Detail"/>
      <sheetName val="Anx H"/>
      <sheetName val="Anx J"/>
      <sheetName val="Anx K "/>
      <sheetName val="Anx L"/>
      <sheetName val="Anx M"/>
      <sheetName val="Conc by B Plant"/>
      <sheetName val="Sheet3"/>
      <sheetName val="Steel Consumption March 24"/>
      <sheetName val="Cement"/>
      <sheetName val=" Rate Analysis A3 SRC"/>
      <sheetName val="Sheet1"/>
      <sheetName val=" Rate Analysis A3 OPC"/>
      <sheetName val=" Rate Analysis A1 OPC "/>
      <sheetName val=" Rate Analysis A2 OPC "/>
      <sheetName val=" Rate Analysis D1 OPC"/>
      <sheetName val=" Rate Analysis D2 OPC"/>
      <sheetName val=" Rate Analysis Class B"/>
      <sheetName val=" Rate Analysis Lean"/>
    </sheetNames>
    <sheetDataSet>
      <sheetData sheetId="0"/>
      <sheetData sheetId="1"/>
      <sheetData sheetId="2"/>
      <sheetData sheetId="3"/>
      <sheetData sheetId="4"/>
      <sheetData sheetId="5">
        <row r="59">
          <cell r="AD59">
            <v>0</v>
          </cell>
          <cell r="AE59">
            <v>0</v>
          </cell>
          <cell r="AF59">
            <v>80.696201147599993</v>
          </cell>
          <cell r="AG59">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Anx D"/>
      <sheetName val="Anx E"/>
      <sheetName val="Anx F"/>
      <sheetName val="Anx G"/>
      <sheetName val="Sheet3"/>
      <sheetName val="Steel Detail"/>
      <sheetName val="Feb 2023- Anx H"/>
      <sheetName val="Anx H"/>
      <sheetName val="Anx J"/>
      <sheetName val="Anx K "/>
      <sheetName val="Anx L"/>
      <sheetName val="Anx M"/>
      <sheetName val="BOQ"/>
    </sheetNames>
    <sheetDataSet>
      <sheetData sheetId="0"/>
      <sheetData sheetId="1"/>
      <sheetData sheetId="2"/>
      <sheetData sheetId="3"/>
      <sheetData sheetId="4">
        <row r="4">
          <cell r="A4" t="str">
            <v>Const of 10th Avenue from IJP Road to Srinagar Highway, Islamabad</v>
          </cell>
          <cell r="B4">
            <v>0</v>
          </cell>
          <cell r="C4">
            <v>0</v>
          </cell>
          <cell r="D4">
            <v>0</v>
          </cell>
          <cell r="E4">
            <v>0</v>
          </cell>
          <cell r="F4">
            <v>0</v>
          </cell>
          <cell r="G4">
            <v>0</v>
          </cell>
          <cell r="H4">
            <v>0</v>
          </cell>
          <cell r="I4">
            <v>0</v>
          </cell>
          <cell r="J4">
            <v>0</v>
          </cell>
          <cell r="K4">
            <v>0</v>
          </cell>
          <cell r="L4">
            <v>0</v>
          </cell>
          <cell r="M4">
            <v>0</v>
          </cell>
          <cell r="N4">
            <v>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row>
      </sheetData>
      <sheetData sheetId="5"/>
      <sheetData sheetId="6"/>
      <sheetData sheetId="7"/>
      <sheetData sheetId="8"/>
      <sheetData sheetId="9"/>
      <sheetData sheetId="10"/>
      <sheetData sheetId="11"/>
      <sheetData sheetId="12"/>
      <sheetData sheetId="13"/>
      <sheetData sheetId="14"/>
      <sheetData sheetId="15"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x A"/>
      <sheetName val="Anx B"/>
      <sheetName val="Sheet4"/>
      <sheetName val="Anx C "/>
      <sheetName val="Anx D"/>
      <sheetName val="Anx E "/>
      <sheetName val="Anx F"/>
      <sheetName val="Anx G"/>
      <sheetName val="Sheet2"/>
      <sheetName val="Steel Detail"/>
      <sheetName val="Conc by B Plant"/>
      <sheetName val="Steel Summary"/>
      <sheetName val="Steel Consumption"/>
      <sheetName val="Anx H"/>
      <sheetName val="Anx J"/>
      <sheetName val="Anx K "/>
      <sheetName val="Anx L"/>
      <sheetName val="Anx M"/>
      <sheetName val="Sheet3"/>
      <sheetName val="Steel Consumption March 24"/>
      <sheetName val="Cement"/>
      <sheetName val=" Rate Analysis A3 SRC"/>
      <sheetName val="Sheet1"/>
      <sheetName val=" Rate Analysis A3 OPC"/>
      <sheetName val=" Rate Analysis A2 OPC "/>
      <sheetName val=" Rate Analysis A1 OPC "/>
      <sheetName val=" Rate Analysis D1 OPC"/>
      <sheetName val=" Rate Analysis D2 OPC"/>
      <sheetName val=" Rate Analysis Class B"/>
      <sheetName val=" Rate Analysis Lean"/>
    </sheetNames>
    <sheetDataSet>
      <sheetData sheetId="0"/>
      <sheetData sheetId="1"/>
      <sheetData sheetId="2"/>
      <sheetData sheetId="3"/>
      <sheetData sheetId="4"/>
      <sheetData sheetId="5"/>
      <sheetData sheetId="6"/>
      <sheetData sheetId="7"/>
      <sheetData sheetId="8">
        <row r="59">
          <cell r="N59">
            <v>1800.0672975392695</v>
          </cell>
          <cell r="O59">
            <v>0</v>
          </cell>
          <cell r="P59">
            <v>414.8141761363002</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WD"/>
      <sheetName val="Total WD Actualized"/>
    </sheetNames>
    <sheetDataSet>
      <sheetData sheetId="0"/>
      <sheetData sheetId="1">
        <row r="242">
          <cell r="E242">
            <v>82.409259588533317</v>
          </cell>
          <cell r="F242">
            <v>987.58946355390401</v>
          </cell>
          <cell r="G242">
            <v>1262.2247220643837</v>
          </cell>
          <cell r="H242">
            <v>167.68164699200014</v>
          </cell>
          <cell r="I242">
            <v>1073.1257333667468</v>
          </cell>
          <cell r="J242">
            <v>1342.0793092099991</v>
          </cell>
        </row>
      </sheetData>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est Claim(Old)"/>
      <sheetName val="Claim-30 day"/>
      <sheetName val="Claim-42 day "/>
      <sheetName val="Title"/>
      <sheetName val="Sheet2"/>
      <sheetName val="Sheet3"/>
      <sheetName val="Pkg-1 (2)"/>
      <sheetName val="Cement demand"/>
      <sheetName val="Pkg-1"/>
      <sheetName val="Pkg-1&amp;2 (2)"/>
      <sheetName val="Sheet1"/>
      <sheetName val="SUMMARY OF BILLS (PKG-01)"/>
      <sheetName val="Bill-1"/>
      <sheetName val="Bill-2"/>
      <sheetName val="Bill-3"/>
      <sheetName val="Bill-4a(Ramp A Br)"/>
      <sheetName val="Bill-4a(Ramp B Br)"/>
      <sheetName val="Bill-4a(Nikki Lae-01 Br)"/>
      <sheetName val="Bill-4a(Nikki Lae-01A Br)"/>
      <sheetName val="Bill-4a(I-9 &amp; I-10 Bridge 02) "/>
      <sheetName val="Bill-4a(I-9 &amp; I-10 Bridge 03)"/>
      <sheetName val="Bill-4a(Rway Br) (2)"/>
      <sheetName val="Bill-4b"/>
      <sheetName val="Bill-4c"/>
      <sheetName val="Sheet4"/>
      <sheetName val="Bill-4d"/>
      <sheetName val="Bill-4e "/>
      <sheetName val="Bill-5"/>
      <sheetName val="Bill-6"/>
      <sheetName val="Bill-7 (Pkg-1)"/>
      <sheetName val="Srinagar Interchang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3">
          <cell r="K23">
            <v>444656.3</v>
          </cell>
        </row>
      </sheetData>
      <sheetData sheetId="16">
        <row r="23">
          <cell r="K23">
            <v>1534500</v>
          </cell>
        </row>
      </sheetData>
      <sheetData sheetId="17">
        <row r="24">
          <cell r="K24">
            <v>418500</v>
          </cell>
        </row>
      </sheetData>
      <sheetData sheetId="18">
        <row r="24">
          <cell r="K24">
            <v>279000</v>
          </cell>
        </row>
      </sheetData>
      <sheetData sheetId="19">
        <row r="24">
          <cell r="K24">
            <v>177862</v>
          </cell>
        </row>
      </sheetData>
      <sheetData sheetId="20">
        <row r="24">
          <cell r="K24">
            <v>177862</v>
          </cell>
        </row>
      </sheetData>
      <sheetData sheetId="21">
        <row r="21">
          <cell r="K21">
            <v>2319187.5</v>
          </cell>
        </row>
      </sheetData>
      <sheetData sheetId="22"/>
      <sheetData sheetId="23"/>
      <sheetData sheetId="24"/>
      <sheetData sheetId="25"/>
      <sheetData sheetId="26"/>
      <sheetData sheetId="27"/>
      <sheetData sheetId="28"/>
      <sheetData sheetId="29"/>
      <sheetData sheetId="30"/>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WD"/>
    </sheetNames>
    <sheetDataSet>
      <sheetData sheetId="0">
        <row r="244">
          <cell r="E244">
            <v>3.156312999999983</v>
          </cell>
          <cell r="F244">
            <v>56.803253999999811</v>
          </cell>
          <cell r="G244">
            <v>113.07705057239991</v>
          </cell>
          <cell r="H244">
            <v>4.0538000000000238</v>
          </cell>
          <cell r="I244">
            <v>-1.0440000005473848E-4</v>
          </cell>
          <cell r="J244">
            <v>9.0415857880000203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image" Target="../media/image5.emf"/><Relationship Id="rId4" Type="http://schemas.openxmlformats.org/officeDocument/2006/relationships/oleObject" Target="../embeddings/oleObject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indexed="57"/>
  </sheetPr>
  <dimension ref="A1:M48"/>
  <sheetViews>
    <sheetView view="pageBreakPreview" zoomScaleNormal="100" workbookViewId="0">
      <selection activeCell="E6" sqref="E6"/>
    </sheetView>
  </sheetViews>
  <sheetFormatPr defaultColWidth="9.109375" defaultRowHeight="13.8"/>
  <cols>
    <col min="1" max="1" width="6.44140625" style="709" customWidth="1"/>
    <col min="2" max="2" width="4.44140625" style="710" customWidth="1"/>
    <col min="3" max="3" width="6.5546875" style="710" customWidth="1"/>
    <col min="4" max="4" width="12.33203125" style="710" customWidth="1"/>
    <col min="5" max="5" width="13" style="710" customWidth="1"/>
    <col min="6" max="6" width="24.88671875" style="710" customWidth="1"/>
    <col min="7" max="7" width="14.88671875" style="710" customWidth="1"/>
    <col min="8" max="8" width="19.6640625" style="710" customWidth="1"/>
    <col min="9" max="9" width="19.5546875" style="710" customWidth="1"/>
    <col min="10" max="12" width="9.109375" style="710"/>
    <col min="13" max="13" width="10.5546875" style="710" customWidth="1"/>
    <col min="14" max="16384" width="9.109375" style="710"/>
  </cols>
  <sheetData>
    <row r="1" spans="1:9" ht="21" customHeight="1">
      <c r="A1" s="956" t="s">
        <v>0</v>
      </c>
      <c r="B1" s="956"/>
      <c r="C1" s="956"/>
      <c r="D1" s="956"/>
      <c r="E1" s="956"/>
      <c r="F1" s="956"/>
      <c r="G1" s="956"/>
      <c r="H1" s="711"/>
      <c r="I1" s="711"/>
    </row>
    <row r="2" spans="1:9" ht="14.25" customHeight="1">
      <c r="A2" s="957"/>
      <c r="B2" s="957"/>
      <c r="C2" s="957"/>
      <c r="D2" s="957"/>
      <c r="E2" s="957"/>
      <c r="F2" s="957"/>
      <c r="G2" s="957"/>
      <c r="H2" s="711"/>
      <c r="I2" s="711"/>
    </row>
    <row r="3" spans="1:9" ht="12" customHeight="1">
      <c r="A3" s="712"/>
      <c r="B3" s="712"/>
      <c r="C3" s="712"/>
      <c r="D3" s="712"/>
      <c r="E3" s="712"/>
      <c r="F3" s="712"/>
      <c r="G3" s="712"/>
      <c r="H3" s="711"/>
      <c r="I3" s="711"/>
    </row>
    <row r="4" spans="1:9" ht="15.75" customHeight="1">
      <c r="A4" s="713">
        <v>1</v>
      </c>
      <c r="B4" s="714" t="s">
        <v>1</v>
      </c>
      <c r="C4" s="714"/>
      <c r="E4" s="715" t="s">
        <v>2</v>
      </c>
      <c r="F4" s="714"/>
      <c r="G4" s="716"/>
    </row>
    <row r="5" spans="1:9" ht="36" customHeight="1">
      <c r="A5" s="713">
        <v>2</v>
      </c>
      <c r="B5" s="714" t="s">
        <v>3</v>
      </c>
      <c r="C5" s="714"/>
      <c r="D5" s="714"/>
      <c r="E5" s="958" t="s">
        <v>4</v>
      </c>
      <c r="F5" s="958"/>
      <c r="G5" s="958"/>
    </row>
    <row r="6" spans="1:9" ht="15.75" customHeight="1">
      <c r="A6" s="713">
        <v>3</v>
      </c>
      <c r="B6" s="714" t="s">
        <v>5</v>
      </c>
      <c r="C6" s="714"/>
      <c r="D6" s="714"/>
      <c r="E6" s="717">
        <v>45869</v>
      </c>
      <c r="F6" s="714"/>
      <c r="G6" s="718"/>
    </row>
    <row r="7" spans="1:9" ht="18" customHeight="1">
      <c r="A7" s="713">
        <v>4</v>
      </c>
      <c r="B7" s="719" t="s">
        <v>6</v>
      </c>
      <c r="C7" s="715"/>
      <c r="D7" s="715"/>
      <c r="E7" s="720"/>
    </row>
    <row r="8" spans="1:9" ht="18" customHeight="1">
      <c r="A8" s="713"/>
      <c r="B8" s="710" t="s">
        <v>7</v>
      </c>
      <c r="C8" s="721" t="s">
        <v>8</v>
      </c>
    </row>
    <row r="9" spans="1:9" ht="18" customHeight="1">
      <c r="A9" s="713"/>
      <c r="B9" s="715"/>
      <c r="C9" s="737" t="s">
        <v>9</v>
      </c>
      <c r="D9" s="715" t="s">
        <v>10</v>
      </c>
      <c r="F9" s="634"/>
      <c r="G9" s="634">
        <f>'Anx A'!G19</f>
        <v>4967</v>
      </c>
    </row>
    <row r="10" spans="1:9" ht="18" customHeight="1">
      <c r="A10" s="713"/>
      <c r="C10" s="737" t="s">
        <v>11</v>
      </c>
      <c r="D10" s="710" t="s">
        <v>12</v>
      </c>
      <c r="F10" s="722"/>
      <c r="G10" s="722">
        <f>'Anx A'!F31</f>
        <v>1881.2923799999999</v>
      </c>
      <c r="H10" s="723">
        <f>G10/G9</f>
        <v>0.37875828065230521</v>
      </c>
    </row>
    <row r="11" spans="1:9" ht="18" customHeight="1">
      <c r="A11" s="713">
        <v>5</v>
      </c>
      <c r="B11" s="719" t="s">
        <v>13</v>
      </c>
      <c r="C11" s="715"/>
      <c r="H11" s="724">
        <v>30.475000000000001</v>
      </c>
    </row>
    <row r="12" spans="1:9">
      <c r="A12" s="713"/>
      <c r="B12" s="710" t="s">
        <v>7</v>
      </c>
      <c r="C12" s="710" t="s">
        <v>14</v>
      </c>
      <c r="G12" s="679">
        <v>44641</v>
      </c>
      <c r="H12" s="725"/>
    </row>
    <row r="13" spans="1:9">
      <c r="A13" s="713"/>
      <c r="B13" s="710" t="s">
        <v>15</v>
      </c>
      <c r="C13" s="710" t="s">
        <v>16</v>
      </c>
      <c r="G13" s="726">
        <v>45280</v>
      </c>
      <c r="H13" s="710">
        <v>82.322455000000005</v>
      </c>
    </row>
    <row r="14" spans="1:9">
      <c r="A14" s="713"/>
      <c r="B14" s="710" t="s">
        <v>17</v>
      </c>
      <c r="C14" s="710" t="s">
        <v>18</v>
      </c>
      <c r="G14" s="726">
        <v>46022</v>
      </c>
    </row>
    <row r="15" spans="1:9">
      <c r="A15" s="713">
        <v>6</v>
      </c>
      <c r="B15" s="711" t="s">
        <v>20</v>
      </c>
      <c r="G15" s="716"/>
    </row>
    <row r="16" spans="1:9">
      <c r="A16" s="713"/>
      <c r="B16" s="710" t="s">
        <v>7</v>
      </c>
      <c r="C16" s="710" t="s">
        <v>21</v>
      </c>
      <c r="G16" s="727">
        <f>'Anx A'!I22</f>
        <v>10286.247408700001</v>
      </c>
    </row>
    <row r="17" spans="1:13">
      <c r="A17" s="713"/>
      <c r="B17" s="710" t="s">
        <v>15</v>
      </c>
      <c r="C17" s="728" t="s">
        <v>22</v>
      </c>
      <c r="G17" s="729">
        <v>0</v>
      </c>
    </row>
    <row r="18" spans="1:13">
      <c r="A18" s="713"/>
      <c r="B18" s="710" t="s">
        <v>17</v>
      </c>
      <c r="C18" s="710" t="s">
        <v>23</v>
      </c>
      <c r="G18" s="727">
        <f>'Anx J'!O20</f>
        <v>3246.5593611999911</v>
      </c>
    </row>
    <row r="19" spans="1:13">
      <c r="A19" s="713"/>
      <c r="B19" s="710" t="s">
        <v>24</v>
      </c>
      <c r="C19" s="710" t="s">
        <v>25</v>
      </c>
      <c r="G19" s="727">
        <f>'Anx A'!F31-'Anx A'!E31</f>
        <v>1871.5148799999999</v>
      </c>
      <c r="H19" s="710">
        <f>G19*15%+22</f>
        <v>302.72723199999996</v>
      </c>
    </row>
    <row r="20" spans="1:13">
      <c r="A20" s="713"/>
      <c r="B20" s="710" t="s">
        <v>26</v>
      </c>
      <c r="C20" s="710" t="s">
        <v>27</v>
      </c>
      <c r="G20" s="727">
        <f>'Anx A'!E31</f>
        <v>9.7774999999999999</v>
      </c>
    </row>
    <row r="21" spans="1:13">
      <c r="A21" s="713"/>
      <c r="B21" s="710" t="s">
        <v>28</v>
      </c>
      <c r="C21" s="710" t="s">
        <v>29</v>
      </c>
      <c r="G21" s="727">
        <f>'Anx A'!E32</f>
        <v>0</v>
      </c>
    </row>
    <row r="22" spans="1:13" ht="33" customHeight="1">
      <c r="A22" s="713"/>
      <c r="B22" s="710" t="s">
        <v>30</v>
      </c>
      <c r="C22" s="958" t="s">
        <v>31</v>
      </c>
      <c r="D22" s="958"/>
      <c r="E22" s="958"/>
      <c r="F22" s="958"/>
      <c r="G22" s="727">
        <f>G20+G21</f>
        <v>9.7774999999999999</v>
      </c>
    </row>
    <row r="23" spans="1:13">
      <c r="A23" s="713"/>
      <c r="B23" s="710" t="s">
        <v>32</v>
      </c>
      <c r="C23" s="710" t="s">
        <v>33</v>
      </c>
      <c r="G23" s="730">
        <f>G19+G22</f>
        <v>1881.2923799999999</v>
      </c>
      <c r="M23" s="710">
        <v>242.649</v>
      </c>
    </row>
    <row r="24" spans="1:13">
      <c r="A24" s="713"/>
      <c r="B24" s="710" t="s">
        <v>34</v>
      </c>
      <c r="C24" s="710" t="s">
        <v>35</v>
      </c>
      <c r="G24" s="727">
        <f>13+2+1+1.7</f>
        <v>17.7</v>
      </c>
      <c r="M24" s="710">
        <v>241.93799999999999</v>
      </c>
    </row>
    <row r="25" spans="1:13">
      <c r="A25" s="713"/>
      <c r="B25" s="710" t="s">
        <v>36</v>
      </c>
      <c r="C25" s="710" t="s">
        <v>37</v>
      </c>
      <c r="G25" s="730">
        <v>0</v>
      </c>
      <c r="M25" s="710">
        <f>M23-M24</f>
        <v>0.71100000000001273</v>
      </c>
    </row>
    <row r="26" spans="1:13" ht="29.25" customHeight="1">
      <c r="A26" s="713"/>
      <c r="B26" s="710" t="s">
        <v>38</v>
      </c>
      <c r="C26" s="958" t="s">
        <v>39</v>
      </c>
      <c r="D26" s="958"/>
      <c r="E26" s="958"/>
      <c r="F26" s="958"/>
      <c r="G26" s="727">
        <f>G23+G24+G25</f>
        <v>1898.9923799999999</v>
      </c>
    </row>
    <row r="27" spans="1:13">
      <c r="A27" s="713"/>
      <c r="B27" s="710" t="s">
        <v>40</v>
      </c>
      <c r="C27" s="710" t="s">
        <v>41</v>
      </c>
      <c r="G27" s="727">
        <f>'Anx D'!D53-'Anx D'!C53</f>
        <v>2808.0833766021619</v>
      </c>
    </row>
    <row r="28" spans="1:13">
      <c r="A28" s="713"/>
      <c r="B28" s="710" t="s">
        <v>42</v>
      </c>
      <c r="C28" s="710" t="s">
        <v>43</v>
      </c>
      <c r="G28" s="727">
        <f>'Anx D'!C53</f>
        <v>36.722134089264841</v>
      </c>
    </row>
    <row r="29" spans="1:13">
      <c r="A29" s="713"/>
      <c r="B29" s="710" t="s">
        <v>44</v>
      </c>
      <c r="C29" s="710" t="s">
        <v>45</v>
      </c>
      <c r="G29" s="727">
        <f>G27+G28</f>
        <v>2844.8055106914267</v>
      </c>
      <c r="H29" s="731"/>
    </row>
    <row r="30" spans="1:13">
      <c r="A30" s="713"/>
      <c r="B30" s="710" t="s">
        <v>46</v>
      </c>
      <c r="C30" s="710" t="s">
        <v>47</v>
      </c>
      <c r="G30" s="727">
        <f>'Anx M'!G37</f>
        <v>47.160000000000004</v>
      </c>
    </row>
    <row r="31" spans="1:13">
      <c r="A31" s="713"/>
      <c r="B31" s="710" t="s">
        <v>48</v>
      </c>
      <c r="C31" s="710" t="s">
        <v>49</v>
      </c>
      <c r="G31" s="727">
        <f>G23</f>
        <v>1881.2923799999999</v>
      </c>
      <c r="H31" s="732"/>
    </row>
    <row r="32" spans="1:13">
      <c r="A32" s="713"/>
      <c r="B32" s="710" t="s">
        <v>50</v>
      </c>
      <c r="C32" s="710" t="s">
        <v>51</v>
      </c>
      <c r="G32" s="727">
        <f>'Anx A'!H31</f>
        <v>2051.3370213458002</v>
      </c>
      <c r="H32" s="731"/>
      <c r="I32" s="731"/>
    </row>
    <row r="33" spans="1:13">
      <c r="A33" s="713"/>
      <c r="B33" s="710" t="s">
        <v>52</v>
      </c>
      <c r="C33" s="710" t="s">
        <v>53</v>
      </c>
      <c r="G33" s="727">
        <f>G31-G32</f>
        <v>-170.0446413458003</v>
      </c>
      <c r="H33" s="732"/>
      <c r="K33" s="710">
        <v>22</v>
      </c>
    </row>
    <row r="34" spans="1:13">
      <c r="A34" s="713"/>
      <c r="B34" s="710" t="s">
        <v>54</v>
      </c>
      <c r="C34" s="710" t="s">
        <v>55</v>
      </c>
      <c r="G34" s="727">
        <f>'Anx A'!F33</f>
        <v>488.43104883000001</v>
      </c>
    </row>
    <row r="35" spans="1:13">
      <c r="A35" s="713"/>
      <c r="B35" s="710" t="s">
        <v>56</v>
      </c>
      <c r="C35" s="710" t="s">
        <v>57</v>
      </c>
      <c r="G35" s="727">
        <v>0</v>
      </c>
    </row>
    <row r="36" spans="1:13">
      <c r="A36" s="713">
        <v>7</v>
      </c>
      <c r="C36" s="711" t="s">
        <v>58</v>
      </c>
      <c r="G36" s="733"/>
    </row>
    <row r="37" spans="1:13">
      <c r="A37" s="713"/>
      <c r="C37" s="738" t="s">
        <v>9</v>
      </c>
      <c r="D37" s="710" t="s">
        <v>59</v>
      </c>
      <c r="G37" s="727">
        <f>G32-G29</f>
        <v>-793.46848934562649</v>
      </c>
    </row>
    <row r="38" spans="1:13">
      <c r="A38" s="713"/>
      <c r="C38" s="738" t="s">
        <v>11</v>
      </c>
      <c r="D38" s="710" t="s">
        <v>60</v>
      </c>
      <c r="G38" s="727">
        <f>G32+G34-G29</f>
        <v>-305.03744051562671</v>
      </c>
    </row>
    <row r="39" spans="1:13">
      <c r="A39" s="713"/>
      <c r="C39" s="738" t="s">
        <v>61</v>
      </c>
      <c r="D39" s="710" t="s">
        <v>62</v>
      </c>
      <c r="G39" s="727">
        <f>G23+G25+G34-G29</f>
        <v>-475.08208186142701</v>
      </c>
    </row>
    <row r="40" spans="1:13">
      <c r="A40" s="713">
        <v>8</v>
      </c>
      <c r="B40" s="734" t="s">
        <v>63</v>
      </c>
      <c r="G40" s="735"/>
    </row>
    <row r="41" spans="1:13" ht="14.25" customHeight="1">
      <c r="A41" s="954"/>
      <c r="B41" s="955"/>
      <c r="C41" s="955"/>
      <c r="D41" s="955"/>
      <c r="E41" s="955"/>
      <c r="F41" s="955"/>
      <c r="G41" s="955"/>
      <c r="H41" s="736"/>
      <c r="K41" s="710">
        <v>212.17360715629201</v>
      </c>
      <c r="L41" s="710">
        <v>134.91</v>
      </c>
      <c r="M41" s="710">
        <f>K41-L41</f>
        <v>77.263607156292011</v>
      </c>
    </row>
    <row r="42" spans="1:13" ht="89.25" customHeight="1">
      <c r="A42" s="954"/>
      <c r="B42" s="955"/>
      <c r="C42" s="955"/>
      <c r="D42" s="955"/>
      <c r="E42" s="955"/>
      <c r="F42" s="955"/>
      <c r="G42" s="955"/>
      <c r="H42" s="736"/>
    </row>
    <row r="43" spans="1:13">
      <c r="A43" s="713">
        <v>9</v>
      </c>
      <c r="B43" s="734" t="s">
        <v>64</v>
      </c>
      <c r="G43" s="735"/>
      <c r="M43" s="727">
        <f>G33+G34</f>
        <v>318.38640748419971</v>
      </c>
    </row>
    <row r="44" spans="1:13">
      <c r="A44" s="713">
        <v>10</v>
      </c>
      <c r="B44" s="734" t="s">
        <v>65</v>
      </c>
      <c r="G44" s="735"/>
    </row>
    <row r="45" spans="1:13">
      <c r="G45" s="735"/>
    </row>
    <row r="46" spans="1:13">
      <c r="G46" s="735"/>
    </row>
    <row r="47" spans="1:13">
      <c r="G47" s="735"/>
    </row>
    <row r="48" spans="1:13">
      <c r="G48" s="735"/>
    </row>
  </sheetData>
  <sheetProtection formatCells="0" formatColumns="0" formatRows="0" insertColumns="0" insertRows="0" insertHyperlinks="0" deleteColumns="0" deleteRows="0" sort="0" autoFilter="0" pivotTables="0"/>
  <mergeCells count="7">
    <mergeCell ref="A41:A42"/>
    <mergeCell ref="B41:G42"/>
    <mergeCell ref="A1:G1"/>
    <mergeCell ref="A2:G2"/>
    <mergeCell ref="E5:G5"/>
    <mergeCell ref="C22:F22"/>
    <mergeCell ref="C26:F26"/>
  </mergeCells>
  <pageMargins left="0.55000000000000004" right="0.18" top="0.51" bottom="0.43" header="0.3" footer="0.16"/>
  <pageSetup paperSize="9" scale="96"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0000"/>
    <pageSetUpPr fitToPage="1"/>
  </sheetPr>
  <dimension ref="A1:T71"/>
  <sheetViews>
    <sheetView topLeftCell="A24" zoomScale="115" zoomScaleNormal="115" zoomScaleSheetLayoutView="85" workbookViewId="0">
      <selection activeCell="Q35" sqref="Q35"/>
    </sheetView>
  </sheetViews>
  <sheetFormatPr defaultColWidth="9.109375" defaultRowHeight="13.2"/>
  <cols>
    <col min="1" max="1" width="4.5546875" style="628" customWidth="1"/>
    <col min="2" max="2" width="2.88671875" style="629" customWidth="1"/>
    <col min="3" max="3" width="5.109375" style="629" customWidth="1"/>
    <col min="4" max="4" width="36.5546875" style="629" customWidth="1"/>
    <col min="5" max="5" width="15.88671875" style="629" customWidth="1"/>
    <col min="6" max="6" width="14" style="629" customWidth="1"/>
    <col min="7" max="7" width="12.5546875" style="629" customWidth="1"/>
    <col min="8" max="8" width="15.6640625" style="629" customWidth="1"/>
    <col min="9" max="9" width="14.109375" style="629" customWidth="1"/>
    <col min="10" max="10" width="18.33203125" style="629" hidden="1" customWidth="1"/>
    <col min="11" max="11" width="21.109375" style="629" hidden="1" customWidth="1"/>
    <col min="12" max="12" width="18.6640625" style="630" hidden="1" customWidth="1"/>
    <col min="13" max="13" width="22" style="629" hidden="1" customWidth="1"/>
    <col min="14" max="14" width="8.109375" style="629" bestFit="1" customWidth="1"/>
    <col min="15" max="15" width="17.88671875" style="629" bestFit="1" customWidth="1"/>
    <col min="16" max="16" width="14.6640625" style="629" customWidth="1"/>
    <col min="17" max="17" width="16.6640625" style="629" customWidth="1"/>
    <col min="18" max="18" width="9.88671875" style="629"/>
    <col min="19" max="19" width="11.5546875" style="629" customWidth="1"/>
    <col min="20" max="16384" width="9.109375" style="629"/>
  </cols>
  <sheetData>
    <row r="1" spans="1:12" s="627" customFormat="1" ht="18" customHeight="1">
      <c r="A1" s="964" t="s">
        <v>66</v>
      </c>
      <c r="B1" s="964"/>
      <c r="C1" s="964"/>
      <c r="D1" s="964"/>
      <c r="E1" s="964"/>
      <c r="F1" s="964"/>
      <c r="G1" s="964"/>
      <c r="H1" s="964"/>
      <c r="I1" s="964"/>
      <c r="L1" s="668"/>
    </row>
    <row r="2" spans="1:12" s="627" customFormat="1" ht="24" customHeight="1">
      <c r="A2" s="85"/>
      <c r="B2" s="85"/>
      <c r="C2" s="85"/>
      <c r="D2" s="965" t="s">
        <v>1036</v>
      </c>
      <c r="E2" s="965"/>
      <c r="F2" s="965"/>
      <c r="G2" s="965"/>
      <c r="H2" s="965"/>
      <c r="I2" s="965"/>
      <c r="J2" s="675"/>
      <c r="K2" s="675"/>
      <c r="L2" s="675"/>
    </row>
    <row r="3" spans="1:12" s="627" customFormat="1" ht="27.6" customHeight="1">
      <c r="A3" s="966" t="str">
        <f>Summary!E5</f>
        <v>Const of 10th Avenue from IJP Road to Srinagar Highway, Islamabad</v>
      </c>
      <c r="B3" s="966"/>
      <c r="C3" s="966"/>
      <c r="D3" s="966"/>
      <c r="E3" s="966"/>
      <c r="F3" s="966"/>
      <c r="G3" s="966"/>
      <c r="H3" s="966"/>
      <c r="I3" s="966"/>
      <c r="J3" s="676"/>
      <c r="K3" s="677"/>
      <c r="L3" s="678"/>
    </row>
    <row r="4" spans="1:12" s="627" customFormat="1" ht="21" customHeight="1">
      <c r="A4" s="88"/>
      <c r="B4" s="87"/>
      <c r="C4" s="87"/>
      <c r="D4" s="87"/>
      <c r="E4" s="87"/>
      <c r="F4" s="87"/>
      <c r="G4" s="87"/>
      <c r="H4" s="87"/>
      <c r="I4" s="87"/>
      <c r="J4" s="676"/>
      <c r="K4" s="676"/>
      <c r="L4" s="678"/>
    </row>
    <row r="5" spans="1:12" s="627" customFormat="1" ht="15.9" customHeight="1">
      <c r="A5" s="89">
        <v>1</v>
      </c>
      <c r="B5" s="959" t="s">
        <v>67</v>
      </c>
      <c r="C5" s="959"/>
      <c r="D5" s="959"/>
      <c r="E5" s="82"/>
      <c r="F5" s="82"/>
      <c r="G5" s="82"/>
      <c r="H5" s="82"/>
      <c r="I5" s="82"/>
      <c r="L5" s="668"/>
    </row>
    <row r="6" spans="1:12" s="627" customFormat="1" ht="15.9" customHeight="1">
      <c r="A6" s="81"/>
      <c r="B6" s="632" t="s">
        <v>68</v>
      </c>
      <c r="C6" s="632"/>
      <c r="D6" s="632"/>
      <c r="E6" s="632"/>
      <c r="F6" s="632"/>
      <c r="G6" s="632"/>
      <c r="H6" s="82"/>
      <c r="I6" s="679">
        <f>Summary!G12</f>
        <v>44641</v>
      </c>
      <c r="L6" s="668"/>
    </row>
    <row r="7" spans="1:12" s="627" customFormat="1" ht="15.9" customHeight="1">
      <c r="A7" s="81"/>
      <c r="B7" s="632" t="s">
        <v>69</v>
      </c>
      <c r="C7" s="632"/>
      <c r="D7" s="632"/>
      <c r="E7" s="632"/>
      <c r="F7" s="632"/>
      <c r="G7" s="632"/>
      <c r="H7" s="82"/>
      <c r="I7" s="679">
        <f>Summary!G13</f>
        <v>45280</v>
      </c>
      <c r="L7" s="668"/>
    </row>
    <row r="8" spans="1:12" s="627" customFormat="1" ht="15.9" customHeight="1">
      <c r="A8" s="81"/>
      <c r="B8" s="632" t="s">
        <v>70</v>
      </c>
      <c r="C8" s="632"/>
      <c r="D8" s="632"/>
      <c r="E8" s="632"/>
      <c r="F8" s="632"/>
      <c r="G8" s="632"/>
      <c r="H8" s="82"/>
      <c r="I8" s="679">
        <v>46022</v>
      </c>
      <c r="L8" s="668"/>
    </row>
    <row r="9" spans="1:12" s="627" customFormat="1" ht="15.9" customHeight="1">
      <c r="A9" s="81"/>
      <c r="B9" s="632"/>
      <c r="C9" s="632"/>
      <c r="D9" s="632"/>
      <c r="E9" s="632"/>
      <c r="F9" s="632"/>
      <c r="G9" s="632"/>
      <c r="H9" s="82"/>
      <c r="I9" s="680"/>
      <c r="L9" s="668"/>
    </row>
    <row r="10" spans="1:12" s="627" customFormat="1" ht="15.9" customHeight="1">
      <c r="A10" s="89">
        <v>2</v>
      </c>
      <c r="B10" s="959" t="s">
        <v>71</v>
      </c>
      <c r="C10" s="959"/>
      <c r="D10" s="959"/>
      <c r="E10" s="632"/>
      <c r="F10" s="632"/>
      <c r="G10" s="632"/>
      <c r="H10" s="82"/>
      <c r="I10" s="680"/>
      <c r="L10" s="668"/>
    </row>
    <row r="11" spans="1:12" s="627" customFormat="1" ht="15.9" customHeight="1">
      <c r="A11" s="81"/>
      <c r="B11" s="632" t="s">
        <v>7</v>
      </c>
      <c r="C11" s="632"/>
      <c r="D11" s="632" t="s">
        <v>72</v>
      </c>
      <c r="E11" s="632"/>
      <c r="F11" s="633"/>
      <c r="G11" s="632"/>
      <c r="H11" s="82"/>
      <c r="I11" s="680" t="s">
        <v>73</v>
      </c>
      <c r="L11" s="668"/>
    </row>
    <row r="12" spans="1:12" s="627" customFormat="1" ht="15.9" customHeight="1">
      <c r="A12" s="81"/>
      <c r="B12" s="632" t="s">
        <v>15</v>
      </c>
      <c r="C12" s="631" t="s">
        <v>74</v>
      </c>
      <c r="E12" s="632"/>
      <c r="F12" s="632"/>
      <c r="G12" s="632"/>
      <c r="H12" s="82"/>
      <c r="I12" s="681" t="s">
        <v>75</v>
      </c>
      <c r="L12" s="668"/>
    </row>
    <row r="13" spans="1:12" s="627" customFormat="1" ht="15.9" customHeight="1">
      <c r="A13" s="81"/>
      <c r="B13" s="632" t="s">
        <v>17</v>
      </c>
      <c r="C13" s="631" t="s">
        <v>76</v>
      </c>
      <c r="D13" s="632"/>
      <c r="E13" s="632"/>
      <c r="F13" s="632" t="s">
        <v>77</v>
      </c>
      <c r="G13" s="632"/>
      <c r="H13" s="82"/>
      <c r="I13" s="680"/>
      <c r="L13" s="668"/>
    </row>
    <row r="14" spans="1:12" s="627" customFormat="1" ht="15.9" customHeight="1">
      <c r="A14" s="81"/>
      <c r="B14" s="632" t="s">
        <v>24</v>
      </c>
      <c r="C14" s="631" t="s">
        <v>78</v>
      </c>
      <c r="D14" s="632"/>
      <c r="E14" s="632"/>
      <c r="F14" s="632" t="s">
        <v>77</v>
      </c>
      <c r="G14" s="632"/>
      <c r="H14" s="82"/>
      <c r="K14" s="682"/>
      <c r="L14" s="668"/>
    </row>
    <row r="15" spans="1:12" s="627" customFormat="1" ht="15.9" customHeight="1">
      <c r="A15" s="89">
        <v>3</v>
      </c>
      <c r="B15" s="633" t="s">
        <v>79</v>
      </c>
      <c r="C15" s="633"/>
      <c r="D15" s="632"/>
      <c r="E15" s="632"/>
      <c r="F15" s="96"/>
      <c r="G15" s="96"/>
      <c r="H15" s="96"/>
      <c r="I15" s="680" t="s">
        <v>80</v>
      </c>
      <c r="J15" s="683"/>
      <c r="K15" s="683"/>
      <c r="L15" s="668"/>
    </row>
    <row r="16" spans="1:12" s="627" customFormat="1" ht="15.9" customHeight="1">
      <c r="A16" s="89">
        <v>4</v>
      </c>
      <c r="B16" s="633" t="s">
        <v>81</v>
      </c>
      <c r="C16" s="633"/>
      <c r="D16" s="632"/>
      <c r="E16" s="632"/>
      <c r="F16" s="96"/>
      <c r="G16" s="96"/>
      <c r="H16" s="96"/>
      <c r="I16" s="681" t="s">
        <v>82</v>
      </c>
      <c r="L16" s="668"/>
    </row>
    <row r="17" spans="1:20" s="627" customFormat="1" ht="15.9" customHeight="1">
      <c r="A17" s="89"/>
      <c r="B17" s="959"/>
      <c r="C17" s="959"/>
      <c r="D17" s="959"/>
      <c r="E17" s="82"/>
      <c r="F17" s="82"/>
      <c r="G17" s="82"/>
      <c r="H17" s="82"/>
      <c r="I17" s="82"/>
      <c r="L17" s="668"/>
    </row>
    <row r="18" spans="1:20" s="627" customFormat="1" ht="15.9" customHeight="1">
      <c r="A18" s="89">
        <v>5</v>
      </c>
      <c r="B18" s="90" t="s">
        <v>83</v>
      </c>
      <c r="C18" s="90"/>
      <c r="D18" s="82"/>
      <c r="E18" s="82"/>
      <c r="G18" s="96" t="s">
        <v>84</v>
      </c>
      <c r="H18" s="82"/>
      <c r="I18" s="86" t="s">
        <v>85</v>
      </c>
      <c r="L18" s="668"/>
      <c r="O18" s="684"/>
    </row>
    <row r="19" spans="1:20" s="627" customFormat="1" ht="15.9" customHeight="1">
      <c r="A19" s="81"/>
      <c r="B19" s="82"/>
      <c r="C19" s="82"/>
      <c r="D19" s="632" t="s">
        <v>86</v>
      </c>
      <c r="E19" s="632"/>
      <c r="G19" s="634">
        <v>4967</v>
      </c>
      <c r="H19" s="147"/>
      <c r="I19" s="685">
        <f>G19/I22</f>
        <v>0.48287774954731916</v>
      </c>
      <c r="J19" s="686"/>
      <c r="K19" s="648"/>
      <c r="L19" s="668"/>
      <c r="O19" s="687"/>
    </row>
    <row r="20" spans="1:20" s="627" customFormat="1" ht="15.9" customHeight="1">
      <c r="A20" s="81"/>
      <c r="B20" s="82"/>
      <c r="C20" s="82"/>
      <c r="D20" s="632" t="s">
        <v>87</v>
      </c>
      <c r="E20" s="632"/>
      <c r="G20" s="635">
        <f>Summary!G10</f>
        <v>1881.2923799999999</v>
      </c>
      <c r="H20" s="636"/>
      <c r="I20" s="688">
        <f>G20/I22</f>
        <v>0.18289394618379706</v>
      </c>
      <c r="J20" s="689"/>
      <c r="K20" s="690"/>
      <c r="L20" s="668"/>
      <c r="M20" s="683"/>
      <c r="O20" s="687"/>
    </row>
    <row r="21" spans="1:20" s="627" customFormat="1" ht="15.9" customHeight="1">
      <c r="A21" s="89">
        <v>6</v>
      </c>
      <c r="B21" s="959" t="s">
        <v>20</v>
      </c>
      <c r="C21" s="959"/>
      <c r="D21" s="959"/>
      <c r="E21" s="82"/>
      <c r="F21" s="82"/>
      <c r="G21" s="82"/>
      <c r="H21" s="82"/>
      <c r="I21" s="86" t="s">
        <v>84</v>
      </c>
      <c r="K21" s="691"/>
      <c r="L21" s="668"/>
      <c r="O21" s="687"/>
    </row>
    <row r="22" spans="1:20" s="627" customFormat="1" ht="15.9" customHeight="1">
      <c r="A22" s="81"/>
      <c r="B22" s="632" t="s">
        <v>88</v>
      </c>
      <c r="C22" s="632"/>
      <c r="D22" s="632"/>
      <c r="E22" s="632"/>
      <c r="F22" s="632"/>
      <c r="G22" s="637"/>
      <c r="H22" s="632"/>
      <c r="I22" s="692">
        <f>'Anx B'!C27</f>
        <v>10286.247408700001</v>
      </c>
      <c r="K22" s="648"/>
      <c r="L22" s="668"/>
      <c r="N22" s="693"/>
      <c r="O22" s="648">
        <f>I22*1000000</f>
        <v>10286247408.700001</v>
      </c>
      <c r="Q22" s="690"/>
    </row>
    <row r="23" spans="1:20" s="627" customFormat="1" ht="15.9" customHeight="1">
      <c r="A23" s="81"/>
      <c r="B23" s="632" t="s">
        <v>89</v>
      </c>
      <c r="C23" s="632"/>
      <c r="D23" s="632"/>
      <c r="E23" s="632"/>
      <c r="F23" s="632"/>
      <c r="G23" s="638"/>
      <c r="H23" s="632"/>
      <c r="I23" s="694">
        <v>0</v>
      </c>
      <c r="J23" s="669"/>
      <c r="K23" s="648"/>
      <c r="L23" s="668"/>
      <c r="M23" s="691"/>
      <c r="O23" s="648"/>
      <c r="Q23" s="690"/>
    </row>
    <row r="24" spans="1:20" s="627" customFormat="1" ht="15.9" customHeight="1">
      <c r="A24" s="81"/>
      <c r="B24" s="632" t="s">
        <v>90</v>
      </c>
      <c r="C24" s="632"/>
      <c r="D24" s="632"/>
      <c r="E24" s="632"/>
      <c r="F24" s="632"/>
      <c r="G24" s="639"/>
      <c r="H24" s="640"/>
      <c r="I24" s="695">
        <f>'Anx J'!O20</f>
        <v>3246.5593611999911</v>
      </c>
      <c r="J24" s="669"/>
      <c r="K24" s="696"/>
      <c r="L24" s="668"/>
      <c r="M24" s="648"/>
      <c r="Q24" s="690"/>
    </row>
    <row r="25" spans="1:20" s="627" customFormat="1" ht="15.9" customHeight="1">
      <c r="A25" s="81"/>
      <c r="B25" s="632" t="s">
        <v>91</v>
      </c>
      <c r="C25" s="632"/>
      <c r="D25" s="632"/>
      <c r="E25" s="632"/>
      <c r="F25" s="637"/>
      <c r="G25" s="637"/>
      <c r="H25" s="632"/>
      <c r="I25" s="697">
        <f>37.609+2.579935</f>
        <v>40.188935000000001</v>
      </c>
      <c r="J25" s="686"/>
      <c r="K25" s="696"/>
      <c r="L25" s="668"/>
      <c r="O25" s="648"/>
      <c r="Q25" s="690"/>
    </row>
    <row r="26" spans="1:20" s="627" customFormat="1" ht="15.9" customHeight="1">
      <c r="A26" s="89">
        <v>7</v>
      </c>
      <c r="B26" s="959" t="s">
        <v>92</v>
      </c>
      <c r="C26" s="959"/>
      <c r="D26" s="959"/>
      <c r="E26" s="641"/>
      <c r="F26" s="641"/>
      <c r="G26" s="641"/>
      <c r="H26" s="641"/>
      <c r="I26" s="98"/>
      <c r="J26" s="698"/>
      <c r="K26" s="693"/>
      <c r="L26" s="668"/>
      <c r="M26" s="669"/>
      <c r="Q26" s="690"/>
    </row>
    <row r="27" spans="1:20" s="627" customFormat="1" ht="20.399999999999999" customHeight="1">
      <c r="A27" s="81"/>
      <c r="B27" s="82"/>
      <c r="C27" s="82"/>
      <c r="D27" s="98"/>
      <c r="E27" s="960" t="s">
        <v>93</v>
      </c>
      <c r="F27" s="961"/>
      <c r="G27" s="962"/>
      <c r="H27" s="960" t="s">
        <v>94</v>
      </c>
      <c r="I27" s="962"/>
      <c r="J27" s="686"/>
      <c r="K27" s="693"/>
      <c r="L27" s="699"/>
      <c r="M27" s="700"/>
      <c r="Q27" s="648"/>
    </row>
    <row r="28" spans="1:20" s="627" customFormat="1" ht="29.25" customHeight="1">
      <c r="A28" s="81"/>
      <c r="B28" s="82"/>
      <c r="C28" s="82"/>
      <c r="D28" s="82"/>
      <c r="E28" s="642" t="s">
        <v>95</v>
      </c>
      <c r="F28" s="642" t="s">
        <v>96</v>
      </c>
      <c r="G28" s="642" t="s">
        <v>97</v>
      </c>
      <c r="H28" s="643" t="s">
        <v>96</v>
      </c>
      <c r="I28" s="642" t="s">
        <v>97</v>
      </c>
      <c r="J28" s="686"/>
      <c r="K28" s="699"/>
      <c r="L28" s="699"/>
      <c r="M28" s="700"/>
      <c r="P28" s="648">
        <f>F31-P29</f>
        <v>318.81426999999985</v>
      </c>
      <c r="Q28" s="648">
        <f>P28*27%</f>
        <v>86.079852899999963</v>
      </c>
    </row>
    <row r="29" spans="1:20" s="627" customFormat="1" ht="20.25" customHeight="1">
      <c r="A29" s="81"/>
      <c r="B29" s="82" t="s">
        <v>7</v>
      </c>
      <c r="D29" s="90" t="s">
        <v>98</v>
      </c>
      <c r="E29" s="644"/>
      <c r="F29" s="644"/>
      <c r="G29" s="644"/>
      <c r="H29" s="645"/>
      <c r="I29" s="645"/>
      <c r="J29" s="686"/>
      <c r="K29" s="699"/>
      <c r="L29" s="699"/>
      <c r="M29" s="700"/>
      <c r="P29" s="627">
        <v>1562.47811</v>
      </c>
      <c r="Q29" s="627">
        <v>392.85</v>
      </c>
      <c r="R29" s="766">
        <f>Q29/P29</f>
        <v>0.25142752239901783</v>
      </c>
    </row>
    <row r="30" spans="1:20" s="627" customFormat="1" ht="15.9" customHeight="1">
      <c r="A30" s="81"/>
      <c r="B30" s="82"/>
      <c r="C30" s="739" t="s">
        <v>9</v>
      </c>
      <c r="D30" s="82" t="s">
        <v>99</v>
      </c>
      <c r="E30" s="646"/>
      <c r="F30" s="646"/>
      <c r="G30" s="646"/>
      <c r="H30" s="646"/>
      <c r="I30" s="646"/>
      <c r="J30" s="668"/>
      <c r="K30" s="699"/>
      <c r="L30" s="701"/>
      <c r="M30" s="702"/>
      <c r="N30" s="693"/>
      <c r="Q30" s="648">
        <f>Q29+Q28</f>
        <v>478.92985290000001</v>
      </c>
    </row>
    <row r="31" spans="1:20" s="627" customFormat="1" ht="15.9" customHeight="1">
      <c r="A31" s="81"/>
      <c r="B31" s="82"/>
      <c r="C31" s="81"/>
      <c r="D31" s="82" t="s">
        <v>100</v>
      </c>
      <c r="E31" s="646">
        <f>'Anx B'!D27+'Anx C '!F15</f>
        <v>9.7774999999999999</v>
      </c>
      <c r="F31" s="646">
        <f>'Anx B'!E27+'Anx C '!G15</f>
        <v>1881.2923799999999</v>
      </c>
      <c r="G31" s="646">
        <f>'Anx B'!F27+'Anx C '!H15</f>
        <v>9.7774999999999999</v>
      </c>
      <c r="H31" s="646">
        <f>'Anx B'!G27</f>
        <v>2051.3370213458002</v>
      </c>
      <c r="I31" s="646"/>
      <c r="J31" s="668"/>
      <c r="K31" s="699"/>
      <c r="L31" s="701"/>
      <c r="M31" s="702"/>
      <c r="N31" s="693"/>
      <c r="O31" s="703">
        <f>F31*1000000</f>
        <v>1881292379.9999998</v>
      </c>
      <c r="P31" s="703">
        <f>H31-O31</f>
        <v>-1881290328.6629784</v>
      </c>
      <c r="Q31" s="648">
        <f>O31+E31</f>
        <v>1881292389.7774997</v>
      </c>
      <c r="R31" s="648">
        <f>P31+E31</f>
        <v>-1881290318.8854785</v>
      </c>
      <c r="T31" s="648"/>
    </row>
    <row r="32" spans="1:20" s="627" customFormat="1" ht="13.8">
      <c r="A32" s="81"/>
      <c r="B32" s="82"/>
      <c r="C32" s="81"/>
      <c r="D32" s="82" t="s">
        <v>101</v>
      </c>
      <c r="E32" s="646"/>
      <c r="F32" s="646"/>
      <c r="G32" s="646"/>
      <c r="H32" s="646"/>
      <c r="I32" s="646"/>
      <c r="J32" s="668"/>
      <c r="K32" s="704"/>
      <c r="L32" s="701"/>
      <c r="M32" s="702"/>
      <c r="N32" s="705"/>
      <c r="O32" s="648"/>
      <c r="P32" s="646">
        <v>170.35809245617088</v>
      </c>
      <c r="R32" s="648"/>
    </row>
    <row r="33" spans="1:19" s="627" customFormat="1" ht="15.9" customHeight="1">
      <c r="A33" s="81"/>
      <c r="B33" s="82"/>
      <c r="C33" s="739" t="s">
        <v>11</v>
      </c>
      <c r="D33" s="627" t="s">
        <v>102</v>
      </c>
      <c r="E33" s="646">
        <v>0</v>
      </c>
      <c r="F33" s="646">
        <f>488.43104883+E33</f>
        <v>488.43104883000001</v>
      </c>
      <c r="G33" s="646">
        <f>E33</f>
        <v>0</v>
      </c>
      <c r="H33" s="646">
        <v>291.75799999999998</v>
      </c>
      <c r="I33" s="646"/>
      <c r="J33" s="668"/>
      <c r="K33" s="699"/>
      <c r="L33" s="699"/>
      <c r="M33" s="669"/>
      <c r="N33" s="705"/>
      <c r="O33" s="647">
        <f>F33*1000000</f>
        <v>488431048.82999998</v>
      </c>
      <c r="P33" s="646">
        <v>160.89603099999999</v>
      </c>
      <c r="Q33" s="648">
        <f>F31*1000000</f>
        <v>1881292379.9999998</v>
      </c>
      <c r="R33" s="648"/>
    </row>
    <row r="34" spans="1:19" s="627" customFormat="1" ht="15.9" customHeight="1">
      <c r="A34" s="81"/>
      <c r="B34" s="82"/>
      <c r="C34" s="739" t="s">
        <v>61</v>
      </c>
      <c r="D34" s="627" t="s">
        <v>103</v>
      </c>
      <c r="E34" s="647">
        <v>2.8239E-2</v>
      </c>
      <c r="F34" s="648">
        <f>20.52102046+0.028239</f>
        <v>20.549259459999998</v>
      </c>
      <c r="G34" s="648">
        <v>2.8239E-2</v>
      </c>
      <c r="H34" s="636">
        <f>0.374+E34</f>
        <v>0.40223900000000001</v>
      </c>
      <c r="I34" s="636">
        <v>2.8239E-2</v>
      </c>
      <c r="J34" s="668"/>
      <c r="K34" s="699"/>
      <c r="L34" s="699"/>
      <c r="N34" s="648">
        <f>F33+F34</f>
        <v>508.98030828999998</v>
      </c>
      <c r="O34" s="1122">
        <f>F34*1000000</f>
        <v>20549259.459999997</v>
      </c>
      <c r="P34" s="648"/>
      <c r="Q34" s="648">
        <f>N34*1000000</f>
        <v>508980308.28999996</v>
      </c>
      <c r="R34" s="648"/>
    </row>
    <row r="35" spans="1:19" s="627" customFormat="1" ht="15.9" customHeight="1">
      <c r="A35" s="81"/>
      <c r="B35" s="82" t="s">
        <v>15</v>
      </c>
      <c r="C35" s="81"/>
      <c r="D35" s="96" t="s">
        <v>104</v>
      </c>
      <c r="E35" s="649">
        <f>SUM(E30:E34)</f>
        <v>9.8057389999999991</v>
      </c>
      <c r="F35" s="649">
        <f t="shared" ref="F35:I35" si="0">SUM(F30:F34)</f>
        <v>2390.2726882899997</v>
      </c>
      <c r="G35" s="649">
        <f t="shared" si="0"/>
        <v>9.8057389999999991</v>
      </c>
      <c r="H35" s="649">
        <f t="shared" si="0"/>
        <v>2343.4972603458</v>
      </c>
      <c r="I35" s="649">
        <f t="shared" si="0"/>
        <v>2.8239E-2</v>
      </c>
      <c r="J35" s="668"/>
      <c r="K35" s="693"/>
      <c r="L35" s="99"/>
      <c r="M35" s="706"/>
      <c r="O35" s="693">
        <f>O34+O33</f>
        <v>508980308.28999996</v>
      </c>
      <c r="P35" s="649">
        <f>F31*25%</f>
        <v>470.32309499999997</v>
      </c>
      <c r="Q35" s="627">
        <f>H35*1000000</f>
        <v>2343497260.3457999</v>
      </c>
      <c r="R35" s="648"/>
      <c r="S35" s="693"/>
    </row>
    <row r="36" spans="1:19" s="627" customFormat="1" ht="15.9" customHeight="1">
      <c r="A36" s="81"/>
      <c r="B36" s="650"/>
      <c r="C36" s="739" t="s">
        <v>9</v>
      </c>
      <c r="D36" s="82" t="s">
        <v>105</v>
      </c>
      <c r="E36" s="636">
        <f>'Anx D'!C30</f>
        <v>34.49377108926484</v>
      </c>
      <c r="F36" s="645">
        <f>'Anx D'!D30</f>
        <v>2652.0472076914266</v>
      </c>
      <c r="G36" s="636">
        <f>'Anx D'!E30</f>
        <v>34.492771089264842</v>
      </c>
      <c r="H36" s="645">
        <f>'Anx D'!D30</f>
        <v>2652.0472076914266</v>
      </c>
      <c r="I36" s="636">
        <f>'Anx D'!E30</f>
        <v>34.492771089264842</v>
      </c>
      <c r="J36" s="668">
        <v>52.574054119860797</v>
      </c>
      <c r="K36" s="699">
        <f>J36+E36</f>
        <v>87.06782520912563</v>
      </c>
      <c r="L36" s="699"/>
      <c r="M36" s="693"/>
      <c r="O36" s="648">
        <f>O35-F33</f>
        <v>508979819.85895115</v>
      </c>
      <c r="P36" s="646">
        <f>392.6311744+O36</f>
        <v>508980212.49012554</v>
      </c>
    </row>
    <row r="37" spans="1:19" s="627" customFormat="1" ht="15.9" customHeight="1">
      <c r="A37" s="81"/>
      <c r="B37" s="82"/>
      <c r="C37" s="739" t="s">
        <v>11</v>
      </c>
      <c r="D37" s="82" t="s">
        <v>106</v>
      </c>
      <c r="E37" s="636">
        <f>E35-E36</f>
        <v>-24.688032089264841</v>
      </c>
      <c r="F37" s="636">
        <f>F35-F36</f>
        <v>-261.77451940142691</v>
      </c>
      <c r="G37" s="636">
        <f>G35-G36</f>
        <v>-24.687032089264843</v>
      </c>
      <c r="H37" s="636">
        <f>H35-H36</f>
        <v>-308.54994734562661</v>
      </c>
      <c r="I37" s="636">
        <f>I35-I36</f>
        <v>-34.464532089264843</v>
      </c>
      <c r="J37" s="668">
        <v>18.9959458801392</v>
      </c>
      <c r="K37" s="699">
        <f>J37+E37</f>
        <v>-5.692086209125641</v>
      </c>
      <c r="L37" s="103"/>
      <c r="M37" s="706"/>
      <c r="N37" s="693"/>
      <c r="P37" s="706">
        <f>P35-P36</f>
        <v>-508979742.16703051</v>
      </c>
    </row>
    <row r="38" spans="1:19" s="627" customFormat="1" ht="15.9" customHeight="1">
      <c r="A38" s="81"/>
      <c r="B38" s="650"/>
      <c r="C38" s="739" t="s">
        <v>61</v>
      </c>
      <c r="D38" s="82" t="s">
        <v>107</v>
      </c>
      <c r="E38" s="636">
        <f>'Anx D'!C52</f>
        <v>2.2283629999999999</v>
      </c>
      <c r="F38" s="636">
        <f>'Anx D'!D52</f>
        <v>192.75830300000001</v>
      </c>
      <c r="G38" s="636">
        <f>'Anx D'!E52</f>
        <v>2.2286769999999998</v>
      </c>
      <c r="H38" s="636">
        <f>'Anx D'!D52</f>
        <v>192.75830300000001</v>
      </c>
      <c r="I38" s="636">
        <f>'Anx D'!E52</f>
        <v>2.2286769999999998</v>
      </c>
      <c r="J38" s="668">
        <v>9.5532020000000006</v>
      </c>
      <c r="K38" s="699">
        <f>J38+E38</f>
        <v>11.781565000000001</v>
      </c>
      <c r="L38" s="699"/>
      <c r="M38" s="706"/>
      <c r="O38" s="627">
        <f>392.6311744</f>
        <v>392.63117440000002</v>
      </c>
      <c r="P38" s="706">
        <f>10000/139.2</f>
        <v>71.839080459770116</v>
      </c>
    </row>
    <row r="39" spans="1:19" s="627" customFormat="1" ht="15.9" customHeight="1">
      <c r="A39" s="81"/>
      <c r="B39" s="82"/>
      <c r="C39" s="739" t="s">
        <v>108</v>
      </c>
      <c r="D39" s="82" t="s">
        <v>109</v>
      </c>
      <c r="E39" s="636">
        <f>E37-E38</f>
        <v>-26.916395089264839</v>
      </c>
      <c r="F39" s="636">
        <f>F37-F38</f>
        <v>-454.53282240142693</v>
      </c>
      <c r="G39" s="636">
        <f>G37-G38</f>
        <v>-26.915709089264844</v>
      </c>
      <c r="H39" s="636">
        <f>H37-H38</f>
        <v>-501.30825034562662</v>
      </c>
      <c r="I39" s="636">
        <f>I37-I38</f>
        <v>-36.69320908926484</v>
      </c>
      <c r="J39" s="668">
        <v>9.4427438801391599</v>
      </c>
      <c r="K39" s="699">
        <f>J39+E39</f>
        <v>-17.473651209125677</v>
      </c>
      <c r="L39" s="103"/>
      <c r="N39" s="693"/>
      <c r="O39" s="693">
        <f>O35-O38</f>
        <v>508979915.65882558</v>
      </c>
      <c r="P39" s="706"/>
      <c r="Q39" s="647"/>
    </row>
    <row r="40" spans="1:19" s="627" customFormat="1" ht="15.9" customHeight="1">
      <c r="A40" s="81"/>
      <c r="B40" s="82"/>
      <c r="C40" s="739" t="s">
        <v>110</v>
      </c>
      <c r="D40" s="82" t="s">
        <v>111</v>
      </c>
      <c r="E40" s="636"/>
      <c r="F40" s="636"/>
      <c r="G40" s="636"/>
      <c r="H40" s="636"/>
      <c r="I40" s="636"/>
      <c r="J40" s="668"/>
      <c r="K40" s="699"/>
      <c r="L40" s="699"/>
      <c r="P40" s="648">
        <f>'[277]Anx A'!$F$31</f>
        <v>1780.2188799999997</v>
      </c>
    </row>
    <row r="41" spans="1:19" s="627" customFormat="1" ht="15.9" customHeight="1">
      <c r="A41" s="81"/>
      <c r="B41" s="82" t="s">
        <v>17</v>
      </c>
      <c r="C41" s="82"/>
      <c r="D41" s="96" t="s">
        <v>112</v>
      </c>
      <c r="E41" s="651">
        <f>E39-E40</f>
        <v>-26.916395089264839</v>
      </c>
      <c r="F41" s="651">
        <f>F39-F40</f>
        <v>-454.53282240142693</v>
      </c>
      <c r="G41" s="651">
        <f>G39-G40</f>
        <v>-26.915709089264844</v>
      </c>
      <c r="H41" s="651">
        <f>H39-H40</f>
        <v>-501.30825034562662</v>
      </c>
      <c r="I41" s="651">
        <f>I39-I40</f>
        <v>-36.69320908926484</v>
      </c>
      <c r="J41" s="648"/>
      <c r="K41" s="648"/>
      <c r="L41" s="99"/>
      <c r="M41" s="693"/>
      <c r="N41" s="693"/>
      <c r="O41" s="627">
        <f>1871.51</f>
        <v>1871.51</v>
      </c>
      <c r="P41" s="669">
        <f>P40+E31</f>
        <v>1789.9963799999996</v>
      </c>
      <c r="Q41" s="648"/>
    </row>
    <row r="42" spans="1:19" s="627" customFormat="1" ht="15.9" customHeight="1">
      <c r="A42" s="81"/>
      <c r="B42" s="82" t="s">
        <v>24</v>
      </c>
      <c r="C42" s="82"/>
      <c r="D42" s="96" t="s">
        <v>113</v>
      </c>
      <c r="E42" s="652">
        <f>E41/E35</f>
        <v>-2.7449634432718271</v>
      </c>
      <c r="F42" s="652">
        <f>F41/F35</f>
        <v>-0.19015940090358457</v>
      </c>
      <c r="G42" s="652">
        <f>G41/G35</f>
        <v>-2.7448934842406927</v>
      </c>
      <c r="H42" s="652">
        <f t="shared" ref="H42:M42" si="1">H41/H35</f>
        <v>-0.21391458775234709</v>
      </c>
      <c r="I42" s="652">
        <f t="shared" si="1"/>
        <v>-1299.3806115395319</v>
      </c>
      <c r="J42" s="652" t="e">
        <f t="shared" si="1"/>
        <v>#DIV/0!</v>
      </c>
      <c r="K42" s="652" t="e">
        <f t="shared" si="1"/>
        <v>#DIV/0!</v>
      </c>
      <c r="L42" s="652" t="e">
        <f t="shared" si="1"/>
        <v>#DIV/0!</v>
      </c>
      <c r="M42" s="652" t="e">
        <f t="shared" si="1"/>
        <v>#DIV/0!</v>
      </c>
      <c r="N42" s="652"/>
      <c r="O42" s="648">
        <f>O41-O31</f>
        <v>-1881290508.4899998</v>
      </c>
    </row>
    <row r="43" spans="1:19" s="627" customFormat="1" ht="15.9" customHeight="1">
      <c r="A43" s="653"/>
      <c r="D43" s="654"/>
      <c r="E43" s="645"/>
      <c r="F43" s="655"/>
      <c r="G43" s="655"/>
      <c r="H43" s="655"/>
      <c r="I43" s="655"/>
      <c r="K43" s="706">
        <f>52.361+E36</f>
        <v>86.85477108926483</v>
      </c>
      <c r="L43" s="699"/>
      <c r="M43" s="693"/>
      <c r="O43" s="648">
        <f>O42*31%</f>
        <v>-583200057.63189995</v>
      </c>
      <c r="S43" s="647"/>
    </row>
    <row r="44" spans="1:19" s="627" customFormat="1" ht="15.9" customHeight="1">
      <c r="A44" s="89">
        <v>8</v>
      </c>
      <c r="B44" s="959" t="s">
        <v>114</v>
      </c>
      <c r="C44" s="959"/>
      <c r="D44" s="959"/>
      <c r="E44" s="641"/>
      <c r="F44" s="656"/>
      <c r="G44" s="641"/>
      <c r="H44" s="641"/>
      <c r="I44" s="98"/>
      <c r="L44" s="699"/>
      <c r="M44" s="707"/>
      <c r="O44" s="648">
        <f>O43+O38</f>
        <v>-583199665.00072551</v>
      </c>
      <c r="P44" s="766">
        <f>O44/O41</f>
        <v>-311619.84974738338</v>
      </c>
    </row>
    <row r="45" spans="1:19" s="627" customFormat="1" ht="15.9" customHeight="1">
      <c r="A45" s="89"/>
      <c r="B45" s="631"/>
      <c r="C45" s="631"/>
      <c r="D45" s="631"/>
      <c r="E45" s="641"/>
      <c r="F45" s="657"/>
      <c r="G45" s="641"/>
      <c r="H45" s="641"/>
      <c r="I45" s="98"/>
      <c r="L45" s="699"/>
      <c r="N45" s="693"/>
    </row>
    <row r="46" spans="1:19" s="627" customFormat="1" ht="15.9" customHeight="1">
      <c r="A46" s="81"/>
      <c r="B46" s="82"/>
      <c r="C46" s="82"/>
      <c r="D46" s="82"/>
      <c r="E46" s="960" t="s">
        <v>93</v>
      </c>
      <c r="F46" s="961"/>
      <c r="G46" s="962"/>
      <c r="H46" s="960" t="s">
        <v>94</v>
      </c>
      <c r="I46" s="962"/>
      <c r="L46" s="699"/>
      <c r="N46" s="693"/>
    </row>
    <row r="47" spans="1:19" s="627" customFormat="1" ht="31.5" customHeight="1">
      <c r="A47" s="81"/>
      <c r="B47" s="82"/>
      <c r="C47" s="82"/>
      <c r="D47" s="82"/>
      <c r="E47" s="642" t="s">
        <v>95</v>
      </c>
      <c r="F47" s="642" t="s">
        <v>96</v>
      </c>
      <c r="G47" s="642" t="s">
        <v>97</v>
      </c>
      <c r="H47" s="643" t="s">
        <v>96</v>
      </c>
      <c r="I47" s="642" t="s">
        <v>97</v>
      </c>
      <c r="K47" s="684"/>
      <c r="L47" s="699"/>
      <c r="N47" s="693"/>
    </row>
    <row r="48" spans="1:19" s="627" customFormat="1" ht="15.9" customHeight="1">
      <c r="A48" s="653"/>
      <c r="D48" s="654" t="s">
        <v>115</v>
      </c>
      <c r="E48" s="658"/>
      <c r="F48" s="658"/>
      <c r="G48" s="658"/>
      <c r="H48" s="658"/>
      <c r="I48" s="658"/>
      <c r="L48" s="699"/>
    </row>
    <row r="49" spans="1:14" s="627" customFormat="1" ht="15.9" customHeight="1">
      <c r="A49" s="653"/>
      <c r="D49" s="654" t="s">
        <v>105</v>
      </c>
      <c r="E49" s="659"/>
      <c r="F49" s="659"/>
      <c r="G49" s="659"/>
      <c r="H49" s="658"/>
      <c r="I49" s="658"/>
      <c r="L49" s="699"/>
      <c r="N49" s="693"/>
    </row>
    <row r="50" spans="1:14" s="627" customFormat="1" ht="15.9" customHeight="1">
      <c r="A50" s="653"/>
      <c r="D50" s="654" t="s">
        <v>106</v>
      </c>
      <c r="E50" s="660"/>
      <c r="F50" s="660"/>
      <c r="G50" s="660"/>
      <c r="H50" s="661"/>
      <c r="I50" s="661"/>
      <c r="K50" s="706"/>
      <c r="L50" s="699"/>
    </row>
    <row r="51" spans="1:14" s="627" customFormat="1" ht="15.9" customHeight="1">
      <c r="A51" s="653"/>
      <c r="D51" s="654" t="s">
        <v>107</v>
      </c>
      <c r="E51" s="659"/>
      <c r="F51" s="659"/>
      <c r="G51" s="659"/>
      <c r="H51" s="659"/>
      <c r="I51" s="659"/>
      <c r="L51" s="699"/>
    </row>
    <row r="52" spans="1:14" s="627" customFormat="1" ht="15.9" customHeight="1">
      <c r="A52" s="653"/>
      <c r="D52" s="654" t="s">
        <v>109</v>
      </c>
      <c r="E52" s="660"/>
      <c r="F52" s="660"/>
      <c r="G52" s="660"/>
      <c r="H52" s="661"/>
      <c r="I52" s="661"/>
      <c r="L52" s="699"/>
    </row>
    <row r="53" spans="1:14" s="627" customFormat="1" ht="15.9" customHeight="1">
      <c r="A53" s="653"/>
      <c r="D53" s="654" t="s">
        <v>111</v>
      </c>
      <c r="E53" s="659"/>
      <c r="F53" s="659"/>
      <c r="G53" s="659"/>
      <c r="H53" s="659"/>
      <c r="I53" s="659"/>
      <c r="L53" s="699"/>
      <c r="N53" s="669"/>
    </row>
    <row r="54" spans="1:14" s="627" customFormat="1" ht="15.9" customHeight="1">
      <c r="A54" s="653"/>
      <c r="D54" s="654" t="s">
        <v>103</v>
      </c>
      <c r="E54" s="662"/>
      <c r="F54" s="662"/>
      <c r="G54" s="662"/>
      <c r="H54" s="660"/>
      <c r="I54" s="660"/>
      <c r="L54" s="699"/>
    </row>
    <row r="55" spans="1:14" s="627" customFormat="1" ht="15.9" customHeight="1">
      <c r="A55" s="653"/>
      <c r="D55" s="654" t="s">
        <v>116</v>
      </c>
      <c r="E55" s="662"/>
      <c r="F55" s="662"/>
      <c r="G55" s="662"/>
      <c r="H55" s="663"/>
      <c r="I55" s="663"/>
      <c r="L55" s="699"/>
      <c r="N55" s="669"/>
    </row>
    <row r="56" spans="1:14" s="627" customFormat="1" ht="15.9" customHeight="1">
      <c r="A56" s="653"/>
      <c r="D56" s="654" t="s">
        <v>117</v>
      </c>
      <c r="E56" s="664"/>
      <c r="F56" s="664"/>
      <c r="G56" s="664"/>
      <c r="H56" s="665"/>
      <c r="I56" s="665"/>
      <c r="L56" s="699"/>
    </row>
    <row r="57" spans="1:14" s="627" customFormat="1" ht="18" customHeight="1">
      <c r="A57" s="666">
        <v>8</v>
      </c>
      <c r="B57" s="667"/>
      <c r="C57" s="667"/>
      <c r="D57" s="959" t="s">
        <v>118</v>
      </c>
      <c r="E57" s="959"/>
      <c r="F57" s="668"/>
      <c r="G57" s="669"/>
      <c r="H57" s="670"/>
      <c r="I57" s="648"/>
      <c r="L57" s="699"/>
    </row>
    <row r="58" spans="1:14" s="627" customFormat="1" ht="18" customHeight="1">
      <c r="A58" s="666"/>
      <c r="B58" s="667"/>
      <c r="C58" s="667"/>
      <c r="D58" s="631"/>
      <c r="E58" s="631"/>
      <c r="F58" s="668"/>
      <c r="G58" s="669"/>
      <c r="H58" s="670"/>
      <c r="I58" s="648"/>
      <c r="L58" s="699"/>
    </row>
    <row r="59" spans="1:14" s="627" customFormat="1" ht="18" customHeight="1">
      <c r="A59" s="666"/>
      <c r="B59" s="671"/>
      <c r="C59" s="667"/>
      <c r="D59" s="631"/>
      <c r="E59" s="631"/>
      <c r="F59" s="668"/>
      <c r="G59" s="669"/>
      <c r="H59" s="670"/>
      <c r="I59" s="648"/>
      <c r="L59" s="699"/>
      <c r="N59" s="707"/>
    </row>
    <row r="60" spans="1:14" s="627" customFormat="1" ht="18" customHeight="1">
      <c r="A60" s="963"/>
      <c r="B60" s="963"/>
      <c r="C60" s="667"/>
      <c r="D60" s="631"/>
      <c r="E60" s="631"/>
      <c r="F60" s="668"/>
      <c r="G60" s="669"/>
      <c r="H60" s="670"/>
      <c r="I60" s="648"/>
      <c r="K60" s="708"/>
      <c r="L60" s="699"/>
    </row>
    <row r="61" spans="1:14" s="627" customFormat="1" ht="18" customHeight="1">
      <c r="A61" s="653"/>
      <c r="B61" s="667"/>
      <c r="C61" s="667"/>
      <c r="D61" s="667"/>
      <c r="E61" s="658"/>
      <c r="F61" s="658"/>
      <c r="G61" s="658"/>
      <c r="H61" s="672"/>
      <c r="I61" s="658"/>
      <c r="L61" s="699"/>
    </row>
    <row r="62" spans="1:14" s="627" customFormat="1" ht="18" customHeight="1">
      <c r="A62" s="653"/>
      <c r="E62" s="658"/>
      <c r="F62" s="672"/>
      <c r="G62" s="672"/>
      <c r="H62" s="672"/>
      <c r="I62" s="672"/>
      <c r="L62" s="699"/>
    </row>
    <row r="63" spans="1:14" s="627" customFormat="1" ht="18" customHeight="1">
      <c r="A63" s="653"/>
      <c r="E63" s="673">
        <v>134.19</v>
      </c>
      <c r="F63" s="673">
        <v>91.052999999999997</v>
      </c>
      <c r="J63" s="693"/>
      <c r="L63" s="668"/>
    </row>
    <row r="64" spans="1:14">
      <c r="G64" s="674"/>
    </row>
    <row r="71" spans="5:6" ht="17.399999999999999">
      <c r="E71" s="673">
        <v>134.19</v>
      </c>
      <c r="F71" s="673">
        <v>85.003</v>
      </c>
    </row>
  </sheetData>
  <sheetProtection formatCells="0" formatColumns="0" formatRows="0" insertColumns="0" insertRows="0" insertHyperlinks="0" deleteColumns="0" deleteRows="0" sort="0" autoFilter="0" pivotTables="0"/>
  <mergeCells count="15">
    <mergeCell ref="A1:I1"/>
    <mergeCell ref="D2:I2"/>
    <mergeCell ref="A3:I3"/>
    <mergeCell ref="B5:D5"/>
    <mergeCell ref="B10:D10"/>
    <mergeCell ref="B17:D17"/>
    <mergeCell ref="B21:D21"/>
    <mergeCell ref="B26:D26"/>
    <mergeCell ref="E27:G27"/>
    <mergeCell ref="H27:I27"/>
    <mergeCell ref="B44:D44"/>
    <mergeCell ref="E46:G46"/>
    <mergeCell ref="H46:I46"/>
    <mergeCell ref="D57:E57"/>
    <mergeCell ref="A60:B60"/>
  </mergeCells>
  <pageMargins left="0.5" right="0.17" top="0.26" bottom="0.16" header="0.22" footer="0.16"/>
  <pageSetup paperSize="9" scale="70" fitToWidth="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N41"/>
  <sheetViews>
    <sheetView topLeftCell="B22" workbookViewId="0">
      <selection activeCell="D27" sqref="D27"/>
    </sheetView>
  </sheetViews>
  <sheetFormatPr defaultColWidth="9.33203125" defaultRowHeight="14.4"/>
  <cols>
    <col min="1" max="1" width="6.33203125" style="584" customWidth="1"/>
    <col min="2" max="2" width="36.44140625" style="584" customWidth="1"/>
    <col min="3" max="3" width="12.6640625" style="584" customWidth="1"/>
    <col min="4" max="4" width="13.33203125" style="584" customWidth="1"/>
    <col min="5" max="5" width="13.44140625" style="584" customWidth="1"/>
    <col min="6" max="6" width="13.6640625" style="584" customWidth="1"/>
    <col min="7" max="7" width="13.33203125" style="584" customWidth="1"/>
    <col min="8" max="8" width="15.6640625" style="584" customWidth="1"/>
    <col min="9" max="9" width="31.109375" style="584" customWidth="1"/>
    <col min="10" max="10" width="14.6640625" style="585" customWidth="1"/>
    <col min="11" max="11" width="15.109375" style="584" customWidth="1"/>
    <col min="12" max="12" width="15.109375" style="584" bestFit="1" customWidth="1"/>
    <col min="13" max="16384" width="9.33203125" style="584"/>
  </cols>
  <sheetData>
    <row r="1" spans="1:14" ht="15.6">
      <c r="A1" s="967" t="s">
        <v>119</v>
      </c>
      <c r="B1" s="967"/>
      <c r="C1" s="967"/>
      <c r="D1" s="967"/>
      <c r="E1" s="967"/>
      <c r="F1" s="967"/>
      <c r="G1" s="967"/>
      <c r="H1" s="967"/>
      <c r="I1" s="623"/>
    </row>
    <row r="2" spans="1:14" ht="17.399999999999999">
      <c r="A2" s="968" t="s">
        <v>120</v>
      </c>
      <c r="B2" s="968"/>
      <c r="C2" s="968"/>
      <c r="D2" s="968"/>
      <c r="E2" s="968"/>
      <c r="F2" s="968"/>
      <c r="G2" s="968"/>
      <c r="H2" s="968"/>
      <c r="I2" s="623"/>
    </row>
    <row r="3" spans="1:14" ht="17.399999999999999">
      <c r="A3" s="968" t="str">
        <f>'Anx A'!A3:I3</f>
        <v>Const of 10th Avenue from IJP Road to Srinagar Highway, Islamabad</v>
      </c>
      <c r="B3" s="968"/>
      <c r="C3" s="968"/>
      <c r="D3" s="968"/>
      <c r="E3" s="968"/>
      <c r="F3" s="968"/>
      <c r="G3" s="968"/>
      <c r="H3" s="968"/>
    </row>
    <row r="4" spans="1:14" ht="15.6">
      <c r="A4" s="174"/>
      <c r="B4" s="174"/>
      <c r="C4" s="174"/>
      <c r="D4" s="174"/>
      <c r="E4" s="174"/>
      <c r="F4" s="174"/>
      <c r="G4" s="174"/>
      <c r="H4" s="174"/>
    </row>
    <row r="5" spans="1:14" s="583" customFormat="1" ht="15.6">
      <c r="A5" s="972" t="s">
        <v>121</v>
      </c>
      <c r="B5" s="972" t="s">
        <v>122</v>
      </c>
      <c r="C5" s="969" t="s">
        <v>123</v>
      </c>
      <c r="D5" s="970"/>
      <c r="E5" s="970"/>
      <c r="F5" s="970"/>
      <c r="G5" s="970"/>
      <c r="H5" s="971"/>
      <c r="J5" s="625"/>
    </row>
    <row r="6" spans="1:14" s="583" customFormat="1" ht="61.95" customHeight="1">
      <c r="A6" s="972"/>
      <c r="B6" s="972"/>
      <c r="C6" s="586" t="s">
        <v>124</v>
      </c>
      <c r="D6" s="586" t="s">
        <v>125</v>
      </c>
      <c r="E6" s="586" t="s">
        <v>126</v>
      </c>
      <c r="F6" s="586" t="s">
        <v>127</v>
      </c>
      <c r="G6" s="586" t="s">
        <v>128</v>
      </c>
      <c r="H6" s="586" t="s">
        <v>129</v>
      </c>
      <c r="J6" s="625"/>
    </row>
    <row r="7" spans="1:14" ht="29.25" customHeight="1">
      <c r="A7" s="587">
        <v>1</v>
      </c>
      <c r="B7" s="588" t="s">
        <v>130</v>
      </c>
      <c r="C7" s="589">
        <v>984.40088900000001</v>
      </c>
      <c r="D7" s="590">
        <v>3.726</v>
      </c>
      <c r="E7" s="591">
        <f>144.864+D7</f>
        <v>148.59</v>
      </c>
      <c r="F7" s="591">
        <f>D7</f>
        <v>3.726</v>
      </c>
      <c r="G7" s="592">
        <v>182.48840200000001</v>
      </c>
      <c r="H7" s="593"/>
      <c r="I7" s="617">
        <v>148.59</v>
      </c>
      <c r="K7" s="618">
        <f>I7-E7</f>
        <v>0</v>
      </c>
      <c r="L7" s="617">
        <v>139.358316</v>
      </c>
    </row>
    <row r="8" spans="1:14" ht="29.25" customHeight="1">
      <c r="A8" s="594">
        <v>2</v>
      </c>
      <c r="B8" s="595" t="s">
        <v>131</v>
      </c>
      <c r="C8" s="591">
        <v>1616.2315329999999</v>
      </c>
      <c r="D8" s="596">
        <v>0.93799999999999994</v>
      </c>
      <c r="E8" s="597">
        <f>15.672+D8</f>
        <v>16.61</v>
      </c>
      <c r="F8" s="591">
        <f t="shared" ref="F8:F26" si="0">D8</f>
        <v>0.93799999999999994</v>
      </c>
      <c r="G8" s="592">
        <v>112.711603</v>
      </c>
      <c r="H8" s="598"/>
      <c r="I8" s="617">
        <v>16.61</v>
      </c>
      <c r="K8" s="618">
        <f t="shared" ref="K8:K25" si="1">I8-E8</f>
        <v>0</v>
      </c>
      <c r="L8" s="617">
        <v>358.69948299999999</v>
      </c>
    </row>
    <row r="9" spans="1:14" ht="29.25" customHeight="1">
      <c r="A9" s="594">
        <v>3</v>
      </c>
      <c r="B9" s="595" t="s">
        <v>132</v>
      </c>
      <c r="C9" s="591">
        <v>580.54012699999998</v>
      </c>
      <c r="D9" s="519">
        <v>0</v>
      </c>
      <c r="E9" s="520">
        <v>4.84</v>
      </c>
      <c r="F9" s="591">
        <f t="shared" si="0"/>
        <v>0</v>
      </c>
      <c r="G9" s="592">
        <v>4.8002729999999998</v>
      </c>
      <c r="H9" s="598"/>
      <c r="I9" s="617">
        <f>'[278]Jun (Fin)'!$I$11</f>
        <v>4.84</v>
      </c>
      <c r="K9" s="617">
        <f t="shared" si="1"/>
        <v>0</v>
      </c>
      <c r="L9" s="617">
        <v>83.005726999999993</v>
      </c>
    </row>
    <row r="10" spans="1:14" ht="29.25" customHeight="1">
      <c r="A10" s="599" t="s">
        <v>133</v>
      </c>
      <c r="B10" s="595" t="s">
        <v>134</v>
      </c>
      <c r="C10" s="591">
        <v>2997.1963999999998</v>
      </c>
      <c r="D10" s="596">
        <v>3.1680000000000001</v>
      </c>
      <c r="E10" s="520">
        <f>1177.432+D10</f>
        <v>1180.5999999999999</v>
      </c>
      <c r="F10" s="591">
        <f t="shared" si="0"/>
        <v>3.1680000000000001</v>
      </c>
      <c r="G10" s="600">
        <v>1197.6974359999999</v>
      </c>
      <c r="H10" s="598"/>
      <c r="I10" s="617">
        <v>1180.5999999999999</v>
      </c>
      <c r="K10" s="618">
        <f t="shared" si="1"/>
        <v>0</v>
      </c>
      <c r="L10" s="617">
        <v>63.339874000000002</v>
      </c>
      <c r="M10" s="617"/>
      <c r="N10" s="617"/>
    </row>
    <row r="11" spans="1:14" ht="29.25" customHeight="1">
      <c r="A11" s="599" t="s">
        <v>135</v>
      </c>
      <c r="B11" s="595" t="s">
        <v>136</v>
      </c>
      <c r="C11" s="597">
        <v>121.143333</v>
      </c>
      <c r="D11" s="519">
        <v>0</v>
      </c>
      <c r="E11" s="520"/>
      <c r="F11" s="591">
        <f t="shared" si="0"/>
        <v>0</v>
      </c>
      <c r="G11" s="600">
        <v>0</v>
      </c>
      <c r="H11" s="598"/>
      <c r="I11" s="617"/>
      <c r="K11" s="617">
        <f t="shared" si="1"/>
        <v>0</v>
      </c>
      <c r="L11" s="617">
        <v>86.119558999999995</v>
      </c>
    </row>
    <row r="12" spans="1:14" ht="29.25" customHeight="1">
      <c r="A12" s="599" t="s">
        <v>137</v>
      </c>
      <c r="B12" s="595" t="s">
        <v>138</v>
      </c>
      <c r="C12" s="597">
        <v>464.48571399999997</v>
      </c>
      <c r="D12" s="596">
        <v>0</v>
      </c>
      <c r="E12" s="597">
        <v>277.70960000000002</v>
      </c>
      <c r="F12" s="591">
        <f t="shared" si="0"/>
        <v>0</v>
      </c>
      <c r="G12" s="600">
        <v>265.82185700000002</v>
      </c>
      <c r="H12" s="598"/>
      <c r="I12" s="617">
        <f>'[278]Jun (Fin)'!$I$14</f>
        <v>277.70960000000002</v>
      </c>
      <c r="K12" s="617">
        <f t="shared" si="1"/>
        <v>0</v>
      </c>
      <c r="L12" s="617">
        <v>85.460734000000002</v>
      </c>
      <c r="N12" s="617"/>
    </row>
    <row r="13" spans="1:14" ht="29.25" customHeight="1">
      <c r="A13" s="599" t="s">
        <v>135</v>
      </c>
      <c r="B13" s="595" t="s">
        <v>139</v>
      </c>
      <c r="C13" s="597">
        <v>282.89558399999999</v>
      </c>
      <c r="D13" s="596">
        <v>0</v>
      </c>
      <c r="E13" s="597"/>
      <c r="F13" s="591">
        <f t="shared" si="0"/>
        <v>0</v>
      </c>
      <c r="G13" s="600">
        <v>0</v>
      </c>
      <c r="H13" s="598"/>
      <c r="I13" s="617"/>
      <c r="J13" s="585">
        <f t="shared" ref="J13:J25" si="2">I13-E13</f>
        <v>0</v>
      </c>
      <c r="K13" s="617">
        <f t="shared" si="1"/>
        <v>0</v>
      </c>
      <c r="L13" s="617">
        <v>381.71374300000002</v>
      </c>
    </row>
    <row r="14" spans="1:14" ht="29.25" customHeight="1">
      <c r="A14" s="599" t="s">
        <v>140</v>
      </c>
      <c r="B14" s="601" t="s">
        <v>141</v>
      </c>
      <c r="C14" s="597">
        <v>189.335825</v>
      </c>
      <c r="D14" s="596">
        <v>1.7115</v>
      </c>
      <c r="E14" s="597">
        <f>51.33848+1.7115</f>
        <v>53.049979999999998</v>
      </c>
      <c r="F14" s="591">
        <f t="shared" si="0"/>
        <v>1.7115</v>
      </c>
      <c r="G14" s="600">
        <v>47.366016000000002</v>
      </c>
      <c r="H14" s="598"/>
      <c r="I14" s="617">
        <v>53.05</v>
      </c>
      <c r="K14" s="844">
        <f t="shared" si="1"/>
        <v>1.9999999999242846E-5</v>
      </c>
      <c r="L14" s="617">
        <f>SUM(L7:L13)</f>
        <v>1197.6974359999999</v>
      </c>
    </row>
    <row r="15" spans="1:14" ht="29.25" customHeight="1">
      <c r="A15" s="599"/>
      <c r="B15" s="595" t="s">
        <v>142</v>
      </c>
      <c r="C15" s="597">
        <v>101.246143</v>
      </c>
      <c r="D15" s="596">
        <v>0</v>
      </c>
      <c r="E15" s="597"/>
      <c r="F15" s="591">
        <f t="shared" si="0"/>
        <v>0</v>
      </c>
      <c r="G15" s="600">
        <v>0</v>
      </c>
      <c r="H15" s="598"/>
      <c r="I15" s="617"/>
      <c r="K15" s="618">
        <f t="shared" si="1"/>
        <v>0</v>
      </c>
      <c r="L15" s="617"/>
    </row>
    <row r="16" spans="1:14" ht="29.25" customHeight="1">
      <c r="A16" s="599" t="s">
        <v>143</v>
      </c>
      <c r="B16" s="595" t="s">
        <v>144</v>
      </c>
      <c r="C16" s="597">
        <v>1463.4917009999999</v>
      </c>
      <c r="D16" s="596">
        <v>0.23400000000000001</v>
      </c>
      <c r="E16" s="597">
        <f>58.29105455+0.234</f>
        <v>58.52505455</v>
      </c>
      <c r="F16" s="591">
        <f t="shared" si="0"/>
        <v>0.23400000000000001</v>
      </c>
      <c r="G16" s="600">
        <v>79.267900999999995</v>
      </c>
      <c r="H16" s="598"/>
      <c r="I16" s="617">
        <f>98.896-J16</f>
        <v>58.52525455</v>
      </c>
      <c r="J16" s="585">
        <f>'Anx C '!G15</f>
        <v>40.370745450000001</v>
      </c>
      <c r="K16" s="618">
        <f t="shared" si="1"/>
        <v>1.9999999999953388E-4</v>
      </c>
      <c r="L16" s="617"/>
      <c r="M16" s="617"/>
    </row>
    <row r="17" spans="1:12" ht="29.25" customHeight="1">
      <c r="A17" s="602">
        <v>5</v>
      </c>
      <c r="B17" s="595" t="s">
        <v>145</v>
      </c>
      <c r="C17" s="597">
        <v>691.39781300000004</v>
      </c>
      <c r="D17" s="596">
        <v>0</v>
      </c>
      <c r="E17" s="596">
        <v>66.442000000000007</v>
      </c>
      <c r="F17" s="591">
        <f t="shared" si="0"/>
        <v>0</v>
      </c>
      <c r="G17" s="600">
        <v>44.334173999999997</v>
      </c>
      <c r="H17" s="598"/>
      <c r="I17" s="617">
        <f>'[278]Jun (Fin)'!$I$17</f>
        <v>66.442000000000007</v>
      </c>
      <c r="K17" s="617">
        <f t="shared" si="1"/>
        <v>0</v>
      </c>
      <c r="L17" s="617"/>
    </row>
    <row r="18" spans="1:12" ht="29.25" customHeight="1">
      <c r="A18" s="602">
        <v>6</v>
      </c>
      <c r="B18" s="595" t="s">
        <v>146</v>
      </c>
      <c r="C18" s="597">
        <v>288.29973699999999</v>
      </c>
      <c r="D18" s="596">
        <v>0</v>
      </c>
      <c r="E18" s="597">
        <v>2.11</v>
      </c>
      <c r="F18" s="591">
        <f t="shared" si="0"/>
        <v>0</v>
      </c>
      <c r="G18" s="600">
        <v>1.2295259999999999</v>
      </c>
      <c r="H18" s="598"/>
      <c r="I18" s="617">
        <f>'[278]Jun (Fin)'!$I$18</f>
        <v>2.11</v>
      </c>
      <c r="K18" s="617">
        <f t="shared" si="1"/>
        <v>0</v>
      </c>
      <c r="L18" s="617"/>
    </row>
    <row r="19" spans="1:12" ht="29.25" customHeight="1">
      <c r="A19" s="602">
        <v>7</v>
      </c>
      <c r="B19" s="595" t="s">
        <v>147</v>
      </c>
      <c r="C19" s="597">
        <v>37.905000000000001</v>
      </c>
      <c r="D19" s="596">
        <v>0</v>
      </c>
      <c r="E19" s="597">
        <v>32.445</v>
      </c>
      <c r="F19" s="591">
        <f t="shared" si="0"/>
        <v>0</v>
      </c>
      <c r="G19" s="600">
        <v>20.522500000000001</v>
      </c>
      <c r="H19" s="598"/>
      <c r="I19" s="617">
        <f>'[278]Jun (Fin)'!$I$19</f>
        <v>32.445</v>
      </c>
      <c r="K19" s="617">
        <f t="shared" si="1"/>
        <v>0</v>
      </c>
      <c r="L19" s="617"/>
    </row>
    <row r="20" spans="1:12" ht="29.25" customHeight="1">
      <c r="A20" s="602">
        <v>8</v>
      </c>
      <c r="B20" s="603" t="s">
        <v>148</v>
      </c>
      <c r="C20" s="597">
        <v>111.4976097</v>
      </c>
      <c r="D20" s="596">
        <v>0</v>
      </c>
      <c r="E20" s="597"/>
      <c r="F20" s="591">
        <f t="shared" si="0"/>
        <v>0</v>
      </c>
      <c r="G20" s="600">
        <v>0</v>
      </c>
      <c r="H20" s="598"/>
      <c r="I20" s="617"/>
      <c r="K20" s="617">
        <f t="shared" si="1"/>
        <v>0</v>
      </c>
      <c r="L20" s="617"/>
    </row>
    <row r="21" spans="1:12" ht="29.25" customHeight="1">
      <c r="A21" s="602">
        <v>9</v>
      </c>
      <c r="B21" s="603" t="s">
        <v>149</v>
      </c>
      <c r="C21" s="597">
        <v>96.18</v>
      </c>
      <c r="D21" s="596">
        <v>0</v>
      </c>
      <c r="E21" s="597"/>
      <c r="F21" s="591">
        <f t="shared" si="0"/>
        <v>0</v>
      </c>
      <c r="G21" s="604">
        <v>0</v>
      </c>
      <c r="H21" s="605"/>
      <c r="I21" s="617"/>
      <c r="K21" s="617">
        <f t="shared" si="1"/>
        <v>0</v>
      </c>
      <c r="L21" s="617"/>
    </row>
    <row r="22" spans="1:12" ht="29.25" customHeight="1">
      <c r="A22" s="602">
        <v>10</v>
      </c>
      <c r="B22" s="603" t="s">
        <v>150</v>
      </c>
      <c r="C22" s="597">
        <v>160</v>
      </c>
      <c r="D22" s="596">
        <v>0</v>
      </c>
      <c r="E22" s="597"/>
      <c r="F22" s="591">
        <f t="shared" si="0"/>
        <v>0</v>
      </c>
      <c r="G22" s="604">
        <v>0</v>
      </c>
      <c r="H22" s="605"/>
      <c r="I22" s="617"/>
      <c r="J22" s="585">
        <f t="shared" si="2"/>
        <v>0</v>
      </c>
      <c r="K22" s="617">
        <f t="shared" si="1"/>
        <v>0</v>
      </c>
      <c r="L22" s="617"/>
    </row>
    <row r="23" spans="1:12" ht="29.25" customHeight="1">
      <c r="A23" s="602">
        <v>11</v>
      </c>
      <c r="B23" s="603" t="s">
        <v>151</v>
      </c>
      <c r="C23" s="597">
        <v>50</v>
      </c>
      <c r="D23" s="596">
        <v>0</v>
      </c>
      <c r="E23" s="597"/>
      <c r="F23" s="591">
        <f t="shared" si="0"/>
        <v>0</v>
      </c>
      <c r="G23" s="604">
        <v>0</v>
      </c>
      <c r="H23" s="605"/>
      <c r="I23" s="617"/>
      <c r="J23" s="585">
        <f t="shared" si="2"/>
        <v>0</v>
      </c>
      <c r="K23" s="617">
        <f t="shared" si="1"/>
        <v>0</v>
      </c>
      <c r="L23" s="617"/>
    </row>
    <row r="24" spans="1:12" ht="29.25" customHeight="1">
      <c r="A24" s="602">
        <v>12</v>
      </c>
      <c r="B24" s="603" t="s">
        <v>152</v>
      </c>
      <c r="C24" s="597">
        <v>50</v>
      </c>
      <c r="D24" s="596">
        <v>0</v>
      </c>
      <c r="E24" s="597"/>
      <c r="F24" s="591">
        <f t="shared" si="0"/>
        <v>0</v>
      </c>
      <c r="G24" s="604">
        <v>0</v>
      </c>
      <c r="H24" s="605">
        <v>0</v>
      </c>
      <c r="I24" s="617"/>
      <c r="J24" s="585">
        <f t="shared" si="2"/>
        <v>0</v>
      </c>
      <c r="K24" s="617">
        <f t="shared" si="1"/>
        <v>0</v>
      </c>
      <c r="L24" s="617"/>
    </row>
    <row r="25" spans="1:12" ht="29.25" customHeight="1">
      <c r="A25" s="606">
        <v>13</v>
      </c>
      <c r="B25" s="607" t="s">
        <v>153</v>
      </c>
      <c r="C25" s="608"/>
      <c r="D25" s="609">
        <v>0</v>
      </c>
      <c r="E25" s="608"/>
      <c r="F25" s="591">
        <f t="shared" si="0"/>
        <v>0</v>
      </c>
      <c r="G25" s="610">
        <v>47.896180345799998</v>
      </c>
      <c r="H25" s="611"/>
      <c r="I25" s="617"/>
      <c r="J25" s="585">
        <f t="shared" si="2"/>
        <v>0</v>
      </c>
      <c r="K25" s="617">
        <f t="shared" si="1"/>
        <v>0</v>
      </c>
      <c r="L25" s="617"/>
    </row>
    <row r="26" spans="1:12" ht="29.25" customHeight="1" thickBot="1">
      <c r="A26" s="606"/>
      <c r="B26" s="607" t="s">
        <v>1027</v>
      </c>
      <c r="C26" s="608"/>
      <c r="D26" s="609"/>
      <c r="E26" s="608"/>
      <c r="F26" s="591">
        <f t="shared" si="0"/>
        <v>0</v>
      </c>
      <c r="G26" s="610">
        <v>47.201152999999998</v>
      </c>
      <c r="H26" s="611"/>
      <c r="I26" s="617"/>
      <c r="K26" s="617"/>
      <c r="L26" s="617"/>
    </row>
    <row r="27" spans="1:12" ht="29.25" customHeight="1" thickTop="1" thickBot="1">
      <c r="A27" s="612"/>
      <c r="B27" s="613" t="s">
        <v>154</v>
      </c>
      <c r="C27" s="614">
        <f>SUM(C6:C24)</f>
        <v>10286.247408700001</v>
      </c>
      <c r="D27" s="614">
        <f t="shared" ref="D27:H27" si="3">SUM(D7:D24)</f>
        <v>9.7774999999999999</v>
      </c>
      <c r="E27" s="614">
        <f t="shared" si="3"/>
        <v>1840.9216345499999</v>
      </c>
      <c r="F27" s="614">
        <f t="shared" si="3"/>
        <v>9.7774999999999999</v>
      </c>
      <c r="G27" s="615">
        <f>SUM(G7:G26)</f>
        <v>2051.3370213458002</v>
      </c>
      <c r="H27" s="616">
        <f t="shared" si="3"/>
        <v>0</v>
      </c>
      <c r="I27" s="617">
        <f>SUM(I7:I25)</f>
        <v>1840.9218545499998</v>
      </c>
      <c r="J27" s="617"/>
      <c r="K27" s="617"/>
      <c r="L27" s="617"/>
    </row>
    <row r="28" spans="1:12" ht="15" thickTop="1">
      <c r="D28" s="617">
        <f>'Anx C '!F15</f>
        <v>0</v>
      </c>
      <c r="E28" s="617">
        <f>'Anx C '!G15</f>
        <v>40.370745450000001</v>
      </c>
      <c r="F28" s="617"/>
      <c r="G28" s="618"/>
      <c r="H28" s="618"/>
      <c r="I28" s="617"/>
      <c r="L28" s="617"/>
    </row>
    <row r="29" spans="1:12">
      <c r="C29" s="617"/>
      <c r="D29" s="617">
        <f>D27+D28</f>
        <v>9.7774999999999999</v>
      </c>
      <c r="E29" s="617">
        <f>E27+E28</f>
        <v>1881.2923799999999</v>
      </c>
      <c r="F29" s="617"/>
      <c r="G29" s="619"/>
      <c r="I29" s="617"/>
    </row>
    <row r="30" spans="1:12">
      <c r="C30" s="620"/>
      <c r="D30" s="617"/>
      <c r="E30" s="617"/>
      <c r="F30" s="617" t="s">
        <v>19</v>
      </c>
      <c r="G30" s="619"/>
      <c r="H30" s="584">
        <v>0</v>
      </c>
    </row>
    <row r="31" spans="1:12">
      <c r="C31" s="618"/>
      <c r="D31" s="617"/>
      <c r="E31" s="619"/>
      <c r="F31" s="618"/>
      <c r="G31" s="619"/>
    </row>
    <row r="32" spans="1:12">
      <c r="C32" s="621"/>
      <c r="D32" s="622"/>
      <c r="E32" s="618"/>
      <c r="G32" s="619"/>
      <c r="I32" s="626"/>
    </row>
    <row r="33" spans="3:6">
      <c r="E33" s="617"/>
      <c r="F33" s="623"/>
    </row>
    <row r="34" spans="3:6">
      <c r="E34" s="617"/>
    </row>
    <row r="35" spans="3:6">
      <c r="C35" s="624"/>
    </row>
    <row r="38" spans="3:6">
      <c r="E38" s="617"/>
    </row>
    <row r="41" spans="3:6">
      <c r="C41" s="623"/>
    </row>
  </sheetData>
  <mergeCells count="6">
    <mergeCell ref="A1:H1"/>
    <mergeCell ref="A2:H2"/>
    <mergeCell ref="A3:H3"/>
    <mergeCell ref="C5:H5"/>
    <mergeCell ref="A5:A6"/>
    <mergeCell ref="B5:B6"/>
  </mergeCells>
  <pageMargins left="0.75" right="0.75" top="1" bottom="1" header="0.5" footer="0.5"/>
  <pageSetup scale="68"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indexed="10"/>
  </sheetPr>
  <dimension ref="A1:WVT23"/>
  <sheetViews>
    <sheetView view="pageBreakPreview" zoomScale="80" zoomScaleNormal="100" workbookViewId="0">
      <selection activeCell="G10" sqref="G10"/>
    </sheetView>
  </sheetViews>
  <sheetFormatPr defaultColWidth="9.109375" defaultRowHeight="13.8"/>
  <cols>
    <col min="1" max="1" width="4" style="82" customWidth="1"/>
    <col min="2" max="2" width="35.5546875" style="82" customWidth="1"/>
    <col min="3" max="3" width="23.5546875" style="82" customWidth="1"/>
    <col min="4" max="4" width="12.88671875" style="82" customWidth="1"/>
    <col min="5" max="5" width="16.88671875" style="82" customWidth="1"/>
    <col min="6" max="6" width="13.6640625" style="82" customWidth="1"/>
    <col min="7" max="7" width="15.5546875" style="82" customWidth="1"/>
    <col min="8" max="8" width="12.33203125" style="82" customWidth="1"/>
    <col min="9" max="10" width="12.33203125" style="82" hidden="1" customWidth="1"/>
    <col min="11" max="11" width="10.88671875" style="82" hidden="1" customWidth="1"/>
    <col min="12" max="12" width="13.88671875" style="82" hidden="1" customWidth="1"/>
    <col min="13" max="13" width="15.33203125" style="82" customWidth="1"/>
    <col min="14" max="14" width="13.5546875" style="82" customWidth="1"/>
    <col min="15" max="15" width="16" style="82" customWidth="1"/>
    <col min="16" max="16" width="9.109375" style="82"/>
    <col min="17" max="17" width="20.44140625" style="82" customWidth="1"/>
    <col min="18" max="18" width="10.5546875" style="82" customWidth="1"/>
    <col min="19" max="256" width="9.109375" style="82"/>
    <col min="257" max="257" width="4" style="82" customWidth="1"/>
    <col min="258" max="258" width="35.5546875" style="82" customWidth="1"/>
    <col min="259" max="259" width="19.88671875" style="82" customWidth="1"/>
    <col min="260" max="260" width="12.88671875" style="82" customWidth="1"/>
    <col min="261" max="261" width="16.88671875" style="82" customWidth="1"/>
    <col min="262" max="262" width="13.6640625" style="82" customWidth="1"/>
    <col min="263" max="263" width="15.5546875" style="82" customWidth="1"/>
    <col min="264" max="264" width="12.33203125" style="82" customWidth="1"/>
    <col min="265" max="268" width="9.109375" style="82" hidden="1" customWidth="1"/>
    <col min="269" max="269" width="15.33203125" style="82" customWidth="1"/>
    <col min="270" max="270" width="13.5546875" style="82" customWidth="1"/>
    <col min="271" max="271" width="16" style="82" customWidth="1"/>
    <col min="272" max="272" width="9.109375" style="82"/>
    <col min="273" max="273" width="20.44140625" style="82" customWidth="1"/>
    <col min="274" max="274" width="10.5546875" style="82" customWidth="1"/>
    <col min="275" max="512" width="9.109375" style="82"/>
    <col min="513" max="513" width="4" style="82" customWidth="1"/>
    <col min="514" max="514" width="35.5546875" style="82" customWidth="1"/>
    <col min="515" max="515" width="19.88671875" style="82" customWidth="1"/>
    <col min="516" max="516" width="12.88671875" style="82" customWidth="1"/>
    <col min="517" max="517" width="16.88671875" style="82" customWidth="1"/>
    <col min="518" max="518" width="13.6640625" style="82" customWidth="1"/>
    <col min="519" max="519" width="15.5546875" style="82" customWidth="1"/>
    <col min="520" max="520" width="12.33203125" style="82" customWidth="1"/>
    <col min="521" max="524" width="9.109375" style="82" hidden="1" customWidth="1"/>
    <col min="525" max="525" width="15.33203125" style="82" customWidth="1"/>
    <col min="526" max="526" width="13.5546875" style="82" customWidth="1"/>
    <col min="527" max="527" width="16" style="82" customWidth="1"/>
    <col min="528" max="528" width="9.109375" style="82"/>
    <col min="529" max="529" width="20.44140625" style="82" customWidth="1"/>
    <col min="530" max="530" width="10.5546875" style="82" customWidth="1"/>
    <col min="531" max="768" width="9.109375" style="82"/>
    <col min="769" max="769" width="4" style="82" customWidth="1"/>
    <col min="770" max="770" width="35.5546875" style="82" customWidth="1"/>
    <col min="771" max="771" width="19.88671875" style="82" customWidth="1"/>
    <col min="772" max="772" width="12.88671875" style="82" customWidth="1"/>
    <col min="773" max="773" width="16.88671875" style="82" customWidth="1"/>
    <col min="774" max="774" width="13.6640625" style="82" customWidth="1"/>
    <col min="775" max="775" width="15.5546875" style="82" customWidth="1"/>
    <col min="776" max="776" width="12.33203125" style="82" customWidth="1"/>
    <col min="777" max="780" width="9.109375" style="82" hidden="1" customWidth="1"/>
    <col min="781" max="781" width="15.33203125" style="82" customWidth="1"/>
    <col min="782" max="782" width="13.5546875" style="82" customWidth="1"/>
    <col min="783" max="783" width="16" style="82" customWidth="1"/>
    <col min="784" max="784" width="9.109375" style="82"/>
    <col min="785" max="785" width="20.44140625" style="82" customWidth="1"/>
    <col min="786" max="786" width="10.5546875" style="82" customWidth="1"/>
    <col min="787" max="1024" width="9.109375" style="82"/>
    <col min="1025" max="1025" width="4" style="82" customWidth="1"/>
    <col min="1026" max="1026" width="35.5546875" style="82" customWidth="1"/>
    <col min="1027" max="1027" width="19.88671875" style="82" customWidth="1"/>
    <col min="1028" max="1028" width="12.88671875" style="82" customWidth="1"/>
    <col min="1029" max="1029" width="16.88671875" style="82" customWidth="1"/>
    <col min="1030" max="1030" width="13.6640625" style="82" customWidth="1"/>
    <col min="1031" max="1031" width="15.5546875" style="82" customWidth="1"/>
    <col min="1032" max="1032" width="12.33203125" style="82" customWidth="1"/>
    <col min="1033" max="1036" width="9.109375" style="82" hidden="1" customWidth="1"/>
    <col min="1037" max="1037" width="15.33203125" style="82" customWidth="1"/>
    <col min="1038" max="1038" width="13.5546875" style="82" customWidth="1"/>
    <col min="1039" max="1039" width="16" style="82" customWidth="1"/>
    <col min="1040" max="1040" width="9.109375" style="82"/>
    <col min="1041" max="1041" width="20.44140625" style="82" customWidth="1"/>
    <col min="1042" max="1042" width="10.5546875" style="82" customWidth="1"/>
    <col min="1043" max="1280" width="9.109375" style="82"/>
    <col min="1281" max="1281" width="4" style="82" customWidth="1"/>
    <col min="1282" max="1282" width="35.5546875" style="82" customWidth="1"/>
    <col min="1283" max="1283" width="19.88671875" style="82" customWidth="1"/>
    <col min="1284" max="1284" width="12.88671875" style="82" customWidth="1"/>
    <col min="1285" max="1285" width="16.88671875" style="82" customWidth="1"/>
    <col min="1286" max="1286" width="13.6640625" style="82" customWidth="1"/>
    <col min="1287" max="1287" width="15.5546875" style="82" customWidth="1"/>
    <col min="1288" max="1288" width="12.33203125" style="82" customWidth="1"/>
    <col min="1289" max="1292" width="9.109375" style="82" hidden="1" customWidth="1"/>
    <col min="1293" max="1293" width="15.33203125" style="82" customWidth="1"/>
    <col min="1294" max="1294" width="13.5546875" style="82" customWidth="1"/>
    <col min="1295" max="1295" width="16" style="82" customWidth="1"/>
    <col min="1296" max="1296" width="9.109375" style="82"/>
    <col min="1297" max="1297" width="20.44140625" style="82" customWidth="1"/>
    <col min="1298" max="1298" width="10.5546875" style="82" customWidth="1"/>
    <col min="1299" max="1536" width="9.109375" style="82"/>
    <col min="1537" max="1537" width="4" style="82" customWidth="1"/>
    <col min="1538" max="1538" width="35.5546875" style="82" customWidth="1"/>
    <col min="1539" max="1539" width="19.88671875" style="82" customWidth="1"/>
    <col min="1540" max="1540" width="12.88671875" style="82" customWidth="1"/>
    <col min="1541" max="1541" width="16.88671875" style="82" customWidth="1"/>
    <col min="1542" max="1542" width="13.6640625" style="82" customWidth="1"/>
    <col min="1543" max="1543" width="15.5546875" style="82" customWidth="1"/>
    <col min="1544" max="1544" width="12.33203125" style="82" customWidth="1"/>
    <col min="1545" max="1548" width="9.109375" style="82" hidden="1" customWidth="1"/>
    <col min="1549" max="1549" width="15.33203125" style="82" customWidth="1"/>
    <col min="1550" max="1550" width="13.5546875" style="82" customWidth="1"/>
    <col min="1551" max="1551" width="16" style="82" customWidth="1"/>
    <col min="1552" max="1552" width="9.109375" style="82"/>
    <col min="1553" max="1553" width="20.44140625" style="82" customWidth="1"/>
    <col min="1554" max="1554" width="10.5546875" style="82" customWidth="1"/>
    <col min="1555" max="1792" width="9.109375" style="82"/>
    <col min="1793" max="1793" width="4" style="82" customWidth="1"/>
    <col min="1794" max="1794" width="35.5546875" style="82" customWidth="1"/>
    <col min="1795" max="1795" width="19.88671875" style="82" customWidth="1"/>
    <col min="1796" max="1796" width="12.88671875" style="82" customWidth="1"/>
    <col min="1797" max="1797" width="16.88671875" style="82" customWidth="1"/>
    <col min="1798" max="1798" width="13.6640625" style="82" customWidth="1"/>
    <col min="1799" max="1799" width="15.5546875" style="82" customWidth="1"/>
    <col min="1800" max="1800" width="12.33203125" style="82" customWidth="1"/>
    <col min="1801" max="1804" width="9.109375" style="82" hidden="1" customWidth="1"/>
    <col min="1805" max="1805" width="15.33203125" style="82" customWidth="1"/>
    <col min="1806" max="1806" width="13.5546875" style="82" customWidth="1"/>
    <col min="1807" max="1807" width="16" style="82" customWidth="1"/>
    <col min="1808" max="1808" width="9.109375" style="82"/>
    <col min="1809" max="1809" width="20.44140625" style="82" customWidth="1"/>
    <col min="1810" max="1810" width="10.5546875" style="82" customWidth="1"/>
    <col min="1811" max="2048" width="9.109375" style="82"/>
    <col min="2049" max="2049" width="4" style="82" customWidth="1"/>
    <col min="2050" max="2050" width="35.5546875" style="82" customWidth="1"/>
    <col min="2051" max="2051" width="19.88671875" style="82" customWidth="1"/>
    <col min="2052" max="2052" width="12.88671875" style="82" customWidth="1"/>
    <col min="2053" max="2053" width="16.88671875" style="82" customWidth="1"/>
    <col min="2054" max="2054" width="13.6640625" style="82" customWidth="1"/>
    <col min="2055" max="2055" width="15.5546875" style="82" customWidth="1"/>
    <col min="2056" max="2056" width="12.33203125" style="82" customWidth="1"/>
    <col min="2057" max="2060" width="9.109375" style="82" hidden="1" customWidth="1"/>
    <col min="2061" max="2061" width="15.33203125" style="82" customWidth="1"/>
    <col min="2062" max="2062" width="13.5546875" style="82" customWidth="1"/>
    <col min="2063" max="2063" width="16" style="82" customWidth="1"/>
    <col min="2064" max="2064" width="9.109375" style="82"/>
    <col min="2065" max="2065" width="20.44140625" style="82" customWidth="1"/>
    <col min="2066" max="2066" width="10.5546875" style="82" customWidth="1"/>
    <col min="2067" max="2304" width="9.109375" style="82"/>
    <col min="2305" max="2305" width="4" style="82" customWidth="1"/>
    <col min="2306" max="2306" width="35.5546875" style="82" customWidth="1"/>
    <col min="2307" max="2307" width="19.88671875" style="82" customWidth="1"/>
    <col min="2308" max="2308" width="12.88671875" style="82" customWidth="1"/>
    <col min="2309" max="2309" width="16.88671875" style="82" customWidth="1"/>
    <col min="2310" max="2310" width="13.6640625" style="82" customWidth="1"/>
    <col min="2311" max="2311" width="15.5546875" style="82" customWidth="1"/>
    <col min="2312" max="2312" width="12.33203125" style="82" customWidth="1"/>
    <col min="2313" max="2316" width="9.109375" style="82" hidden="1" customWidth="1"/>
    <col min="2317" max="2317" width="15.33203125" style="82" customWidth="1"/>
    <col min="2318" max="2318" width="13.5546875" style="82" customWidth="1"/>
    <col min="2319" max="2319" width="16" style="82" customWidth="1"/>
    <col min="2320" max="2320" width="9.109375" style="82"/>
    <col min="2321" max="2321" width="20.44140625" style="82" customWidth="1"/>
    <col min="2322" max="2322" width="10.5546875" style="82" customWidth="1"/>
    <col min="2323" max="2560" width="9.109375" style="82"/>
    <col min="2561" max="2561" width="4" style="82" customWidth="1"/>
    <col min="2562" max="2562" width="35.5546875" style="82" customWidth="1"/>
    <col min="2563" max="2563" width="19.88671875" style="82" customWidth="1"/>
    <col min="2564" max="2564" width="12.88671875" style="82" customWidth="1"/>
    <col min="2565" max="2565" width="16.88671875" style="82" customWidth="1"/>
    <col min="2566" max="2566" width="13.6640625" style="82" customWidth="1"/>
    <col min="2567" max="2567" width="15.5546875" style="82" customWidth="1"/>
    <col min="2568" max="2568" width="12.33203125" style="82" customWidth="1"/>
    <col min="2569" max="2572" width="9.109375" style="82" hidden="1" customWidth="1"/>
    <col min="2573" max="2573" width="15.33203125" style="82" customWidth="1"/>
    <col min="2574" max="2574" width="13.5546875" style="82" customWidth="1"/>
    <col min="2575" max="2575" width="16" style="82" customWidth="1"/>
    <col min="2576" max="2576" width="9.109375" style="82"/>
    <col min="2577" max="2577" width="20.44140625" style="82" customWidth="1"/>
    <col min="2578" max="2578" width="10.5546875" style="82" customWidth="1"/>
    <col min="2579" max="2816" width="9.109375" style="82"/>
    <col min="2817" max="2817" width="4" style="82" customWidth="1"/>
    <col min="2818" max="2818" width="35.5546875" style="82" customWidth="1"/>
    <col min="2819" max="2819" width="19.88671875" style="82" customWidth="1"/>
    <col min="2820" max="2820" width="12.88671875" style="82" customWidth="1"/>
    <col min="2821" max="2821" width="16.88671875" style="82" customWidth="1"/>
    <col min="2822" max="2822" width="13.6640625" style="82" customWidth="1"/>
    <col min="2823" max="2823" width="15.5546875" style="82" customWidth="1"/>
    <col min="2824" max="2824" width="12.33203125" style="82" customWidth="1"/>
    <col min="2825" max="2828" width="9.109375" style="82" hidden="1" customWidth="1"/>
    <col min="2829" max="2829" width="15.33203125" style="82" customWidth="1"/>
    <col min="2830" max="2830" width="13.5546875" style="82" customWidth="1"/>
    <col min="2831" max="2831" width="16" style="82" customWidth="1"/>
    <col min="2832" max="2832" width="9.109375" style="82"/>
    <col min="2833" max="2833" width="20.44140625" style="82" customWidth="1"/>
    <col min="2834" max="2834" width="10.5546875" style="82" customWidth="1"/>
    <col min="2835" max="3072" width="9.109375" style="82"/>
    <col min="3073" max="3073" width="4" style="82" customWidth="1"/>
    <col min="3074" max="3074" width="35.5546875" style="82" customWidth="1"/>
    <col min="3075" max="3075" width="19.88671875" style="82" customWidth="1"/>
    <col min="3076" max="3076" width="12.88671875" style="82" customWidth="1"/>
    <col min="3077" max="3077" width="16.88671875" style="82" customWidth="1"/>
    <col min="3078" max="3078" width="13.6640625" style="82" customWidth="1"/>
    <col min="3079" max="3079" width="15.5546875" style="82" customWidth="1"/>
    <col min="3080" max="3080" width="12.33203125" style="82" customWidth="1"/>
    <col min="3081" max="3084" width="9.109375" style="82" hidden="1" customWidth="1"/>
    <col min="3085" max="3085" width="15.33203125" style="82" customWidth="1"/>
    <col min="3086" max="3086" width="13.5546875" style="82" customWidth="1"/>
    <col min="3087" max="3087" width="16" style="82" customWidth="1"/>
    <col min="3088" max="3088" width="9.109375" style="82"/>
    <col min="3089" max="3089" width="20.44140625" style="82" customWidth="1"/>
    <col min="3090" max="3090" width="10.5546875" style="82" customWidth="1"/>
    <col min="3091" max="3328" width="9.109375" style="82"/>
    <col min="3329" max="3329" width="4" style="82" customWidth="1"/>
    <col min="3330" max="3330" width="35.5546875" style="82" customWidth="1"/>
    <col min="3331" max="3331" width="19.88671875" style="82" customWidth="1"/>
    <col min="3332" max="3332" width="12.88671875" style="82" customWidth="1"/>
    <col min="3333" max="3333" width="16.88671875" style="82" customWidth="1"/>
    <col min="3334" max="3334" width="13.6640625" style="82" customWidth="1"/>
    <col min="3335" max="3335" width="15.5546875" style="82" customWidth="1"/>
    <col min="3336" max="3336" width="12.33203125" style="82" customWidth="1"/>
    <col min="3337" max="3340" width="9.109375" style="82" hidden="1" customWidth="1"/>
    <col min="3341" max="3341" width="15.33203125" style="82" customWidth="1"/>
    <col min="3342" max="3342" width="13.5546875" style="82" customWidth="1"/>
    <col min="3343" max="3343" width="16" style="82" customWidth="1"/>
    <col min="3344" max="3344" width="9.109375" style="82"/>
    <col min="3345" max="3345" width="20.44140625" style="82" customWidth="1"/>
    <col min="3346" max="3346" width="10.5546875" style="82" customWidth="1"/>
    <col min="3347" max="3584" width="9.109375" style="82"/>
    <col min="3585" max="3585" width="4" style="82" customWidth="1"/>
    <col min="3586" max="3586" width="35.5546875" style="82" customWidth="1"/>
    <col min="3587" max="3587" width="19.88671875" style="82" customWidth="1"/>
    <col min="3588" max="3588" width="12.88671875" style="82" customWidth="1"/>
    <col min="3589" max="3589" width="16.88671875" style="82" customWidth="1"/>
    <col min="3590" max="3590" width="13.6640625" style="82" customWidth="1"/>
    <col min="3591" max="3591" width="15.5546875" style="82" customWidth="1"/>
    <col min="3592" max="3592" width="12.33203125" style="82" customWidth="1"/>
    <col min="3593" max="3596" width="9.109375" style="82" hidden="1" customWidth="1"/>
    <col min="3597" max="3597" width="15.33203125" style="82" customWidth="1"/>
    <col min="3598" max="3598" width="13.5546875" style="82" customWidth="1"/>
    <col min="3599" max="3599" width="16" style="82" customWidth="1"/>
    <col min="3600" max="3600" width="9.109375" style="82"/>
    <col min="3601" max="3601" width="20.44140625" style="82" customWidth="1"/>
    <col min="3602" max="3602" width="10.5546875" style="82" customWidth="1"/>
    <col min="3603" max="3840" width="9.109375" style="82"/>
    <col min="3841" max="3841" width="4" style="82" customWidth="1"/>
    <col min="3842" max="3842" width="35.5546875" style="82" customWidth="1"/>
    <col min="3843" max="3843" width="19.88671875" style="82" customWidth="1"/>
    <col min="3844" max="3844" width="12.88671875" style="82" customWidth="1"/>
    <col min="3845" max="3845" width="16.88671875" style="82" customWidth="1"/>
    <col min="3846" max="3846" width="13.6640625" style="82" customWidth="1"/>
    <col min="3847" max="3847" width="15.5546875" style="82" customWidth="1"/>
    <col min="3848" max="3848" width="12.33203125" style="82" customWidth="1"/>
    <col min="3849" max="3852" width="9.109375" style="82" hidden="1" customWidth="1"/>
    <col min="3853" max="3853" width="15.33203125" style="82" customWidth="1"/>
    <col min="3854" max="3854" width="13.5546875" style="82" customWidth="1"/>
    <col min="3855" max="3855" width="16" style="82" customWidth="1"/>
    <col min="3856" max="3856" width="9.109375" style="82"/>
    <col min="3857" max="3857" width="20.44140625" style="82" customWidth="1"/>
    <col min="3858" max="3858" width="10.5546875" style="82" customWidth="1"/>
    <col min="3859" max="4096" width="9.109375" style="82"/>
    <col min="4097" max="4097" width="4" style="82" customWidth="1"/>
    <col min="4098" max="4098" width="35.5546875" style="82" customWidth="1"/>
    <col min="4099" max="4099" width="19.88671875" style="82" customWidth="1"/>
    <col min="4100" max="4100" width="12.88671875" style="82" customWidth="1"/>
    <col min="4101" max="4101" width="16.88671875" style="82" customWidth="1"/>
    <col min="4102" max="4102" width="13.6640625" style="82" customWidth="1"/>
    <col min="4103" max="4103" width="15.5546875" style="82" customWidth="1"/>
    <col min="4104" max="4104" width="12.33203125" style="82" customWidth="1"/>
    <col min="4105" max="4108" width="9.109375" style="82" hidden="1" customWidth="1"/>
    <col min="4109" max="4109" width="15.33203125" style="82" customWidth="1"/>
    <col min="4110" max="4110" width="13.5546875" style="82" customWidth="1"/>
    <col min="4111" max="4111" width="16" style="82" customWidth="1"/>
    <col min="4112" max="4112" width="9.109375" style="82"/>
    <col min="4113" max="4113" width="20.44140625" style="82" customWidth="1"/>
    <col min="4114" max="4114" width="10.5546875" style="82" customWidth="1"/>
    <col min="4115" max="4352" width="9.109375" style="82"/>
    <col min="4353" max="4353" width="4" style="82" customWidth="1"/>
    <col min="4354" max="4354" width="35.5546875" style="82" customWidth="1"/>
    <col min="4355" max="4355" width="19.88671875" style="82" customWidth="1"/>
    <col min="4356" max="4356" width="12.88671875" style="82" customWidth="1"/>
    <col min="4357" max="4357" width="16.88671875" style="82" customWidth="1"/>
    <col min="4358" max="4358" width="13.6640625" style="82" customWidth="1"/>
    <col min="4359" max="4359" width="15.5546875" style="82" customWidth="1"/>
    <col min="4360" max="4360" width="12.33203125" style="82" customWidth="1"/>
    <col min="4361" max="4364" width="9.109375" style="82" hidden="1" customWidth="1"/>
    <col min="4365" max="4365" width="15.33203125" style="82" customWidth="1"/>
    <col min="4366" max="4366" width="13.5546875" style="82" customWidth="1"/>
    <col min="4367" max="4367" width="16" style="82" customWidth="1"/>
    <col min="4368" max="4368" width="9.109375" style="82"/>
    <col min="4369" max="4369" width="20.44140625" style="82" customWidth="1"/>
    <col min="4370" max="4370" width="10.5546875" style="82" customWidth="1"/>
    <col min="4371" max="4608" width="9.109375" style="82"/>
    <col min="4609" max="4609" width="4" style="82" customWidth="1"/>
    <col min="4610" max="4610" width="35.5546875" style="82" customWidth="1"/>
    <col min="4611" max="4611" width="19.88671875" style="82" customWidth="1"/>
    <col min="4612" max="4612" width="12.88671875" style="82" customWidth="1"/>
    <col min="4613" max="4613" width="16.88671875" style="82" customWidth="1"/>
    <col min="4614" max="4614" width="13.6640625" style="82" customWidth="1"/>
    <col min="4615" max="4615" width="15.5546875" style="82" customWidth="1"/>
    <col min="4616" max="4616" width="12.33203125" style="82" customWidth="1"/>
    <col min="4617" max="4620" width="9.109375" style="82" hidden="1" customWidth="1"/>
    <col min="4621" max="4621" width="15.33203125" style="82" customWidth="1"/>
    <col min="4622" max="4622" width="13.5546875" style="82" customWidth="1"/>
    <col min="4623" max="4623" width="16" style="82" customWidth="1"/>
    <col min="4624" max="4624" width="9.109375" style="82"/>
    <col min="4625" max="4625" width="20.44140625" style="82" customWidth="1"/>
    <col min="4626" max="4626" width="10.5546875" style="82" customWidth="1"/>
    <col min="4627" max="4864" width="9.109375" style="82"/>
    <col min="4865" max="4865" width="4" style="82" customWidth="1"/>
    <col min="4866" max="4866" width="35.5546875" style="82" customWidth="1"/>
    <col min="4867" max="4867" width="19.88671875" style="82" customWidth="1"/>
    <col min="4868" max="4868" width="12.88671875" style="82" customWidth="1"/>
    <col min="4869" max="4869" width="16.88671875" style="82" customWidth="1"/>
    <col min="4870" max="4870" width="13.6640625" style="82" customWidth="1"/>
    <col min="4871" max="4871" width="15.5546875" style="82" customWidth="1"/>
    <col min="4872" max="4872" width="12.33203125" style="82" customWidth="1"/>
    <col min="4873" max="4876" width="9.109375" style="82" hidden="1" customWidth="1"/>
    <col min="4877" max="4877" width="15.33203125" style="82" customWidth="1"/>
    <col min="4878" max="4878" width="13.5546875" style="82" customWidth="1"/>
    <col min="4879" max="4879" width="16" style="82" customWidth="1"/>
    <col min="4880" max="4880" width="9.109375" style="82"/>
    <col min="4881" max="4881" width="20.44140625" style="82" customWidth="1"/>
    <col min="4882" max="4882" width="10.5546875" style="82" customWidth="1"/>
    <col min="4883" max="5120" width="9.109375" style="82"/>
    <col min="5121" max="5121" width="4" style="82" customWidth="1"/>
    <col min="5122" max="5122" width="35.5546875" style="82" customWidth="1"/>
    <col min="5123" max="5123" width="19.88671875" style="82" customWidth="1"/>
    <col min="5124" max="5124" width="12.88671875" style="82" customWidth="1"/>
    <col min="5125" max="5125" width="16.88671875" style="82" customWidth="1"/>
    <col min="5126" max="5126" width="13.6640625" style="82" customWidth="1"/>
    <col min="5127" max="5127" width="15.5546875" style="82" customWidth="1"/>
    <col min="5128" max="5128" width="12.33203125" style="82" customWidth="1"/>
    <col min="5129" max="5132" width="9.109375" style="82" hidden="1" customWidth="1"/>
    <col min="5133" max="5133" width="15.33203125" style="82" customWidth="1"/>
    <col min="5134" max="5134" width="13.5546875" style="82" customWidth="1"/>
    <col min="5135" max="5135" width="16" style="82" customWidth="1"/>
    <col min="5136" max="5136" width="9.109375" style="82"/>
    <col min="5137" max="5137" width="20.44140625" style="82" customWidth="1"/>
    <col min="5138" max="5138" width="10.5546875" style="82" customWidth="1"/>
    <col min="5139" max="5376" width="9.109375" style="82"/>
    <col min="5377" max="5377" width="4" style="82" customWidth="1"/>
    <col min="5378" max="5378" width="35.5546875" style="82" customWidth="1"/>
    <col min="5379" max="5379" width="19.88671875" style="82" customWidth="1"/>
    <col min="5380" max="5380" width="12.88671875" style="82" customWidth="1"/>
    <col min="5381" max="5381" width="16.88671875" style="82" customWidth="1"/>
    <col min="5382" max="5382" width="13.6640625" style="82" customWidth="1"/>
    <col min="5383" max="5383" width="15.5546875" style="82" customWidth="1"/>
    <col min="5384" max="5384" width="12.33203125" style="82" customWidth="1"/>
    <col min="5385" max="5388" width="9.109375" style="82" hidden="1" customWidth="1"/>
    <col min="5389" max="5389" width="15.33203125" style="82" customWidth="1"/>
    <col min="5390" max="5390" width="13.5546875" style="82" customWidth="1"/>
    <col min="5391" max="5391" width="16" style="82" customWidth="1"/>
    <col min="5392" max="5392" width="9.109375" style="82"/>
    <col min="5393" max="5393" width="20.44140625" style="82" customWidth="1"/>
    <col min="5394" max="5394" width="10.5546875" style="82" customWidth="1"/>
    <col min="5395" max="5632" width="9.109375" style="82"/>
    <col min="5633" max="5633" width="4" style="82" customWidth="1"/>
    <col min="5634" max="5634" width="35.5546875" style="82" customWidth="1"/>
    <col min="5635" max="5635" width="19.88671875" style="82" customWidth="1"/>
    <col min="5636" max="5636" width="12.88671875" style="82" customWidth="1"/>
    <col min="5637" max="5637" width="16.88671875" style="82" customWidth="1"/>
    <col min="5638" max="5638" width="13.6640625" style="82" customWidth="1"/>
    <col min="5639" max="5639" width="15.5546875" style="82" customWidth="1"/>
    <col min="5640" max="5640" width="12.33203125" style="82" customWidth="1"/>
    <col min="5641" max="5644" width="9.109375" style="82" hidden="1" customWidth="1"/>
    <col min="5645" max="5645" width="15.33203125" style="82" customWidth="1"/>
    <col min="5646" max="5646" width="13.5546875" style="82" customWidth="1"/>
    <col min="5647" max="5647" width="16" style="82" customWidth="1"/>
    <col min="5648" max="5648" width="9.109375" style="82"/>
    <col min="5649" max="5649" width="20.44140625" style="82" customWidth="1"/>
    <col min="5650" max="5650" width="10.5546875" style="82" customWidth="1"/>
    <col min="5651" max="5888" width="9.109375" style="82"/>
    <col min="5889" max="5889" width="4" style="82" customWidth="1"/>
    <col min="5890" max="5890" width="35.5546875" style="82" customWidth="1"/>
    <col min="5891" max="5891" width="19.88671875" style="82" customWidth="1"/>
    <col min="5892" max="5892" width="12.88671875" style="82" customWidth="1"/>
    <col min="5893" max="5893" width="16.88671875" style="82" customWidth="1"/>
    <col min="5894" max="5894" width="13.6640625" style="82" customWidth="1"/>
    <col min="5895" max="5895" width="15.5546875" style="82" customWidth="1"/>
    <col min="5896" max="5896" width="12.33203125" style="82" customWidth="1"/>
    <col min="5897" max="5900" width="9.109375" style="82" hidden="1" customWidth="1"/>
    <col min="5901" max="5901" width="15.33203125" style="82" customWidth="1"/>
    <col min="5902" max="5902" width="13.5546875" style="82" customWidth="1"/>
    <col min="5903" max="5903" width="16" style="82" customWidth="1"/>
    <col min="5904" max="5904" width="9.109375" style="82"/>
    <col min="5905" max="5905" width="20.44140625" style="82" customWidth="1"/>
    <col min="5906" max="5906" width="10.5546875" style="82" customWidth="1"/>
    <col min="5907" max="6144" width="9.109375" style="82"/>
    <col min="6145" max="6145" width="4" style="82" customWidth="1"/>
    <col min="6146" max="6146" width="35.5546875" style="82" customWidth="1"/>
    <col min="6147" max="6147" width="19.88671875" style="82" customWidth="1"/>
    <col min="6148" max="6148" width="12.88671875" style="82" customWidth="1"/>
    <col min="6149" max="6149" width="16.88671875" style="82" customWidth="1"/>
    <col min="6150" max="6150" width="13.6640625" style="82" customWidth="1"/>
    <col min="6151" max="6151" width="15.5546875" style="82" customWidth="1"/>
    <col min="6152" max="6152" width="12.33203125" style="82" customWidth="1"/>
    <col min="6153" max="6156" width="9.109375" style="82" hidden="1" customWidth="1"/>
    <col min="6157" max="6157" width="15.33203125" style="82" customWidth="1"/>
    <col min="6158" max="6158" width="13.5546875" style="82" customWidth="1"/>
    <col min="6159" max="6159" width="16" style="82" customWidth="1"/>
    <col min="6160" max="6160" width="9.109375" style="82"/>
    <col min="6161" max="6161" width="20.44140625" style="82" customWidth="1"/>
    <col min="6162" max="6162" width="10.5546875" style="82" customWidth="1"/>
    <col min="6163" max="6400" width="9.109375" style="82"/>
    <col min="6401" max="6401" width="4" style="82" customWidth="1"/>
    <col min="6402" max="6402" width="35.5546875" style="82" customWidth="1"/>
    <col min="6403" max="6403" width="19.88671875" style="82" customWidth="1"/>
    <col min="6404" max="6404" width="12.88671875" style="82" customWidth="1"/>
    <col min="6405" max="6405" width="16.88671875" style="82" customWidth="1"/>
    <col min="6406" max="6406" width="13.6640625" style="82" customWidth="1"/>
    <col min="6407" max="6407" width="15.5546875" style="82" customWidth="1"/>
    <col min="6408" max="6408" width="12.33203125" style="82" customWidth="1"/>
    <col min="6409" max="6412" width="9.109375" style="82" hidden="1" customWidth="1"/>
    <col min="6413" max="6413" width="15.33203125" style="82" customWidth="1"/>
    <col min="6414" max="6414" width="13.5546875" style="82" customWidth="1"/>
    <col min="6415" max="6415" width="16" style="82" customWidth="1"/>
    <col min="6416" max="6416" width="9.109375" style="82"/>
    <col min="6417" max="6417" width="20.44140625" style="82" customWidth="1"/>
    <col min="6418" max="6418" width="10.5546875" style="82" customWidth="1"/>
    <col min="6419" max="6656" width="9.109375" style="82"/>
    <col min="6657" max="6657" width="4" style="82" customWidth="1"/>
    <col min="6658" max="6658" width="35.5546875" style="82" customWidth="1"/>
    <col min="6659" max="6659" width="19.88671875" style="82" customWidth="1"/>
    <col min="6660" max="6660" width="12.88671875" style="82" customWidth="1"/>
    <col min="6661" max="6661" width="16.88671875" style="82" customWidth="1"/>
    <col min="6662" max="6662" width="13.6640625" style="82" customWidth="1"/>
    <col min="6663" max="6663" width="15.5546875" style="82" customWidth="1"/>
    <col min="6664" max="6664" width="12.33203125" style="82" customWidth="1"/>
    <col min="6665" max="6668" width="9.109375" style="82" hidden="1" customWidth="1"/>
    <col min="6669" max="6669" width="15.33203125" style="82" customWidth="1"/>
    <col min="6670" max="6670" width="13.5546875" style="82" customWidth="1"/>
    <col min="6671" max="6671" width="16" style="82" customWidth="1"/>
    <col min="6672" max="6672" width="9.109375" style="82"/>
    <col min="6673" max="6673" width="20.44140625" style="82" customWidth="1"/>
    <col min="6674" max="6674" width="10.5546875" style="82" customWidth="1"/>
    <col min="6675" max="6912" width="9.109375" style="82"/>
    <col min="6913" max="6913" width="4" style="82" customWidth="1"/>
    <col min="6914" max="6914" width="35.5546875" style="82" customWidth="1"/>
    <col min="6915" max="6915" width="19.88671875" style="82" customWidth="1"/>
    <col min="6916" max="6916" width="12.88671875" style="82" customWidth="1"/>
    <col min="6917" max="6917" width="16.88671875" style="82" customWidth="1"/>
    <col min="6918" max="6918" width="13.6640625" style="82" customWidth="1"/>
    <col min="6919" max="6919" width="15.5546875" style="82" customWidth="1"/>
    <col min="6920" max="6920" width="12.33203125" style="82" customWidth="1"/>
    <col min="6921" max="6924" width="9.109375" style="82" hidden="1" customWidth="1"/>
    <col min="6925" max="6925" width="15.33203125" style="82" customWidth="1"/>
    <col min="6926" max="6926" width="13.5546875" style="82" customWidth="1"/>
    <col min="6927" max="6927" width="16" style="82" customWidth="1"/>
    <col min="6928" max="6928" width="9.109375" style="82"/>
    <col min="6929" max="6929" width="20.44140625" style="82" customWidth="1"/>
    <col min="6930" max="6930" width="10.5546875" style="82" customWidth="1"/>
    <col min="6931" max="7168" width="9.109375" style="82"/>
    <col min="7169" max="7169" width="4" style="82" customWidth="1"/>
    <col min="7170" max="7170" width="35.5546875" style="82" customWidth="1"/>
    <col min="7171" max="7171" width="19.88671875" style="82" customWidth="1"/>
    <col min="7172" max="7172" width="12.88671875" style="82" customWidth="1"/>
    <col min="7173" max="7173" width="16.88671875" style="82" customWidth="1"/>
    <col min="7174" max="7174" width="13.6640625" style="82" customWidth="1"/>
    <col min="7175" max="7175" width="15.5546875" style="82" customWidth="1"/>
    <col min="7176" max="7176" width="12.33203125" style="82" customWidth="1"/>
    <col min="7177" max="7180" width="9.109375" style="82" hidden="1" customWidth="1"/>
    <col min="7181" max="7181" width="15.33203125" style="82" customWidth="1"/>
    <col min="7182" max="7182" width="13.5546875" style="82" customWidth="1"/>
    <col min="7183" max="7183" width="16" style="82" customWidth="1"/>
    <col min="7184" max="7184" width="9.109375" style="82"/>
    <col min="7185" max="7185" width="20.44140625" style="82" customWidth="1"/>
    <col min="7186" max="7186" width="10.5546875" style="82" customWidth="1"/>
    <col min="7187" max="7424" width="9.109375" style="82"/>
    <col min="7425" max="7425" width="4" style="82" customWidth="1"/>
    <col min="7426" max="7426" width="35.5546875" style="82" customWidth="1"/>
    <col min="7427" max="7427" width="19.88671875" style="82" customWidth="1"/>
    <col min="7428" max="7428" width="12.88671875" style="82" customWidth="1"/>
    <col min="7429" max="7429" width="16.88671875" style="82" customWidth="1"/>
    <col min="7430" max="7430" width="13.6640625" style="82" customWidth="1"/>
    <col min="7431" max="7431" width="15.5546875" style="82" customWidth="1"/>
    <col min="7432" max="7432" width="12.33203125" style="82" customWidth="1"/>
    <col min="7433" max="7436" width="9.109375" style="82" hidden="1" customWidth="1"/>
    <col min="7437" max="7437" width="15.33203125" style="82" customWidth="1"/>
    <col min="7438" max="7438" width="13.5546875" style="82" customWidth="1"/>
    <col min="7439" max="7439" width="16" style="82" customWidth="1"/>
    <col min="7440" max="7440" width="9.109375" style="82"/>
    <col min="7441" max="7441" width="20.44140625" style="82" customWidth="1"/>
    <col min="7442" max="7442" width="10.5546875" style="82" customWidth="1"/>
    <col min="7443" max="7680" width="9.109375" style="82"/>
    <col min="7681" max="7681" width="4" style="82" customWidth="1"/>
    <col min="7682" max="7682" width="35.5546875" style="82" customWidth="1"/>
    <col min="7683" max="7683" width="19.88671875" style="82" customWidth="1"/>
    <col min="7684" max="7684" width="12.88671875" style="82" customWidth="1"/>
    <col min="7685" max="7685" width="16.88671875" style="82" customWidth="1"/>
    <col min="7686" max="7686" width="13.6640625" style="82" customWidth="1"/>
    <col min="7687" max="7687" width="15.5546875" style="82" customWidth="1"/>
    <col min="7688" max="7688" width="12.33203125" style="82" customWidth="1"/>
    <col min="7689" max="7692" width="9.109375" style="82" hidden="1" customWidth="1"/>
    <col min="7693" max="7693" width="15.33203125" style="82" customWidth="1"/>
    <col min="7694" max="7694" width="13.5546875" style="82" customWidth="1"/>
    <col min="7695" max="7695" width="16" style="82" customWidth="1"/>
    <col min="7696" max="7696" width="9.109375" style="82"/>
    <col min="7697" max="7697" width="20.44140625" style="82" customWidth="1"/>
    <col min="7698" max="7698" width="10.5546875" style="82" customWidth="1"/>
    <col min="7699" max="7936" width="9.109375" style="82"/>
    <col min="7937" max="7937" width="4" style="82" customWidth="1"/>
    <col min="7938" max="7938" width="35.5546875" style="82" customWidth="1"/>
    <col min="7939" max="7939" width="19.88671875" style="82" customWidth="1"/>
    <col min="7940" max="7940" width="12.88671875" style="82" customWidth="1"/>
    <col min="7941" max="7941" width="16.88671875" style="82" customWidth="1"/>
    <col min="7942" max="7942" width="13.6640625" style="82" customWidth="1"/>
    <col min="7943" max="7943" width="15.5546875" style="82" customWidth="1"/>
    <col min="7944" max="7944" width="12.33203125" style="82" customWidth="1"/>
    <col min="7945" max="7948" width="9.109375" style="82" hidden="1" customWidth="1"/>
    <col min="7949" max="7949" width="15.33203125" style="82" customWidth="1"/>
    <col min="7950" max="7950" width="13.5546875" style="82" customWidth="1"/>
    <col min="7951" max="7951" width="16" style="82" customWidth="1"/>
    <col min="7952" max="7952" width="9.109375" style="82"/>
    <col min="7953" max="7953" width="20.44140625" style="82" customWidth="1"/>
    <col min="7954" max="7954" width="10.5546875" style="82" customWidth="1"/>
    <col min="7955" max="8192" width="9.109375" style="82"/>
    <col min="8193" max="8193" width="4" style="82" customWidth="1"/>
    <col min="8194" max="8194" width="35.5546875" style="82" customWidth="1"/>
    <col min="8195" max="8195" width="19.88671875" style="82" customWidth="1"/>
    <col min="8196" max="8196" width="12.88671875" style="82" customWidth="1"/>
    <col min="8197" max="8197" width="16.88671875" style="82" customWidth="1"/>
    <col min="8198" max="8198" width="13.6640625" style="82" customWidth="1"/>
    <col min="8199" max="8199" width="15.5546875" style="82" customWidth="1"/>
    <col min="8200" max="8200" width="12.33203125" style="82" customWidth="1"/>
    <col min="8201" max="8204" width="9.109375" style="82" hidden="1" customWidth="1"/>
    <col min="8205" max="8205" width="15.33203125" style="82" customWidth="1"/>
    <col min="8206" max="8206" width="13.5546875" style="82" customWidth="1"/>
    <col min="8207" max="8207" width="16" style="82" customWidth="1"/>
    <col min="8208" max="8208" width="9.109375" style="82"/>
    <col min="8209" max="8209" width="20.44140625" style="82" customWidth="1"/>
    <col min="8210" max="8210" width="10.5546875" style="82" customWidth="1"/>
    <col min="8211" max="8448" width="9.109375" style="82"/>
    <col min="8449" max="8449" width="4" style="82" customWidth="1"/>
    <col min="8450" max="8450" width="35.5546875" style="82" customWidth="1"/>
    <col min="8451" max="8451" width="19.88671875" style="82" customWidth="1"/>
    <col min="8452" max="8452" width="12.88671875" style="82" customWidth="1"/>
    <col min="8453" max="8453" width="16.88671875" style="82" customWidth="1"/>
    <col min="8454" max="8454" width="13.6640625" style="82" customWidth="1"/>
    <col min="8455" max="8455" width="15.5546875" style="82" customWidth="1"/>
    <col min="8456" max="8456" width="12.33203125" style="82" customWidth="1"/>
    <col min="8457" max="8460" width="9.109375" style="82" hidden="1" customWidth="1"/>
    <col min="8461" max="8461" width="15.33203125" style="82" customWidth="1"/>
    <col min="8462" max="8462" width="13.5546875" style="82" customWidth="1"/>
    <col min="8463" max="8463" width="16" style="82" customWidth="1"/>
    <col min="8464" max="8464" width="9.109375" style="82"/>
    <col min="8465" max="8465" width="20.44140625" style="82" customWidth="1"/>
    <col min="8466" max="8466" width="10.5546875" style="82" customWidth="1"/>
    <col min="8467" max="8704" width="9.109375" style="82"/>
    <col min="8705" max="8705" width="4" style="82" customWidth="1"/>
    <col min="8706" max="8706" width="35.5546875" style="82" customWidth="1"/>
    <col min="8707" max="8707" width="19.88671875" style="82" customWidth="1"/>
    <col min="8708" max="8708" width="12.88671875" style="82" customWidth="1"/>
    <col min="8709" max="8709" width="16.88671875" style="82" customWidth="1"/>
    <col min="8710" max="8710" width="13.6640625" style="82" customWidth="1"/>
    <col min="8711" max="8711" width="15.5546875" style="82" customWidth="1"/>
    <col min="8712" max="8712" width="12.33203125" style="82" customWidth="1"/>
    <col min="8713" max="8716" width="9.109375" style="82" hidden="1" customWidth="1"/>
    <col min="8717" max="8717" width="15.33203125" style="82" customWidth="1"/>
    <col min="8718" max="8718" width="13.5546875" style="82" customWidth="1"/>
    <col min="8719" max="8719" width="16" style="82" customWidth="1"/>
    <col min="8720" max="8720" width="9.109375" style="82"/>
    <col min="8721" max="8721" width="20.44140625" style="82" customWidth="1"/>
    <col min="8722" max="8722" width="10.5546875" style="82" customWidth="1"/>
    <col min="8723" max="8960" width="9.109375" style="82"/>
    <col min="8961" max="8961" width="4" style="82" customWidth="1"/>
    <col min="8962" max="8962" width="35.5546875" style="82" customWidth="1"/>
    <col min="8963" max="8963" width="19.88671875" style="82" customWidth="1"/>
    <col min="8964" max="8964" width="12.88671875" style="82" customWidth="1"/>
    <col min="8965" max="8965" width="16.88671875" style="82" customWidth="1"/>
    <col min="8966" max="8966" width="13.6640625" style="82" customWidth="1"/>
    <col min="8967" max="8967" width="15.5546875" style="82" customWidth="1"/>
    <col min="8968" max="8968" width="12.33203125" style="82" customWidth="1"/>
    <col min="8969" max="8972" width="9.109375" style="82" hidden="1" customWidth="1"/>
    <col min="8973" max="8973" width="15.33203125" style="82" customWidth="1"/>
    <col min="8974" max="8974" width="13.5546875" style="82" customWidth="1"/>
    <col min="8975" max="8975" width="16" style="82" customWidth="1"/>
    <col min="8976" max="8976" width="9.109375" style="82"/>
    <col min="8977" max="8977" width="20.44140625" style="82" customWidth="1"/>
    <col min="8978" max="8978" width="10.5546875" style="82" customWidth="1"/>
    <col min="8979" max="9216" width="9.109375" style="82"/>
    <col min="9217" max="9217" width="4" style="82" customWidth="1"/>
    <col min="9218" max="9218" width="35.5546875" style="82" customWidth="1"/>
    <col min="9219" max="9219" width="19.88671875" style="82" customWidth="1"/>
    <col min="9220" max="9220" width="12.88671875" style="82" customWidth="1"/>
    <col min="9221" max="9221" width="16.88671875" style="82" customWidth="1"/>
    <col min="9222" max="9222" width="13.6640625" style="82" customWidth="1"/>
    <col min="9223" max="9223" width="15.5546875" style="82" customWidth="1"/>
    <col min="9224" max="9224" width="12.33203125" style="82" customWidth="1"/>
    <col min="9225" max="9228" width="9.109375" style="82" hidden="1" customWidth="1"/>
    <col min="9229" max="9229" width="15.33203125" style="82" customWidth="1"/>
    <col min="9230" max="9230" width="13.5546875" style="82" customWidth="1"/>
    <col min="9231" max="9231" width="16" style="82" customWidth="1"/>
    <col min="9232" max="9232" width="9.109375" style="82"/>
    <col min="9233" max="9233" width="20.44140625" style="82" customWidth="1"/>
    <col min="9234" max="9234" width="10.5546875" style="82" customWidth="1"/>
    <col min="9235" max="9472" width="9.109375" style="82"/>
    <col min="9473" max="9473" width="4" style="82" customWidth="1"/>
    <col min="9474" max="9474" width="35.5546875" style="82" customWidth="1"/>
    <col min="9475" max="9475" width="19.88671875" style="82" customWidth="1"/>
    <col min="9476" max="9476" width="12.88671875" style="82" customWidth="1"/>
    <col min="9477" max="9477" width="16.88671875" style="82" customWidth="1"/>
    <col min="9478" max="9478" width="13.6640625" style="82" customWidth="1"/>
    <col min="9479" max="9479" width="15.5546875" style="82" customWidth="1"/>
    <col min="9480" max="9480" width="12.33203125" style="82" customWidth="1"/>
    <col min="9481" max="9484" width="9.109375" style="82" hidden="1" customWidth="1"/>
    <col min="9485" max="9485" width="15.33203125" style="82" customWidth="1"/>
    <col min="9486" max="9486" width="13.5546875" style="82" customWidth="1"/>
    <col min="9487" max="9487" width="16" style="82" customWidth="1"/>
    <col min="9488" max="9488" width="9.109375" style="82"/>
    <col min="9489" max="9489" width="20.44140625" style="82" customWidth="1"/>
    <col min="9490" max="9490" width="10.5546875" style="82" customWidth="1"/>
    <col min="9491" max="9728" width="9.109375" style="82"/>
    <col min="9729" max="9729" width="4" style="82" customWidth="1"/>
    <col min="9730" max="9730" width="35.5546875" style="82" customWidth="1"/>
    <col min="9731" max="9731" width="19.88671875" style="82" customWidth="1"/>
    <col min="9732" max="9732" width="12.88671875" style="82" customWidth="1"/>
    <col min="9733" max="9733" width="16.88671875" style="82" customWidth="1"/>
    <col min="9734" max="9734" width="13.6640625" style="82" customWidth="1"/>
    <col min="9735" max="9735" width="15.5546875" style="82" customWidth="1"/>
    <col min="9736" max="9736" width="12.33203125" style="82" customWidth="1"/>
    <col min="9737" max="9740" width="9.109375" style="82" hidden="1" customWidth="1"/>
    <col min="9741" max="9741" width="15.33203125" style="82" customWidth="1"/>
    <col min="9742" max="9742" width="13.5546875" style="82" customWidth="1"/>
    <col min="9743" max="9743" width="16" style="82" customWidth="1"/>
    <col min="9744" max="9744" width="9.109375" style="82"/>
    <col min="9745" max="9745" width="20.44140625" style="82" customWidth="1"/>
    <col min="9746" max="9746" width="10.5546875" style="82" customWidth="1"/>
    <col min="9747" max="9984" width="9.109375" style="82"/>
    <col min="9985" max="9985" width="4" style="82" customWidth="1"/>
    <col min="9986" max="9986" width="35.5546875" style="82" customWidth="1"/>
    <col min="9987" max="9987" width="19.88671875" style="82" customWidth="1"/>
    <col min="9988" max="9988" width="12.88671875" style="82" customWidth="1"/>
    <col min="9989" max="9989" width="16.88671875" style="82" customWidth="1"/>
    <col min="9990" max="9990" width="13.6640625" style="82" customWidth="1"/>
    <col min="9991" max="9991" width="15.5546875" style="82" customWidth="1"/>
    <col min="9992" max="9992" width="12.33203125" style="82" customWidth="1"/>
    <col min="9993" max="9996" width="9.109375" style="82" hidden="1" customWidth="1"/>
    <col min="9997" max="9997" width="15.33203125" style="82" customWidth="1"/>
    <col min="9998" max="9998" width="13.5546875" style="82" customWidth="1"/>
    <col min="9999" max="9999" width="16" style="82" customWidth="1"/>
    <col min="10000" max="10000" width="9.109375" style="82"/>
    <col min="10001" max="10001" width="20.44140625" style="82" customWidth="1"/>
    <col min="10002" max="10002" width="10.5546875" style="82" customWidth="1"/>
    <col min="10003" max="10240" width="9.109375" style="82"/>
    <col min="10241" max="10241" width="4" style="82" customWidth="1"/>
    <col min="10242" max="10242" width="35.5546875" style="82" customWidth="1"/>
    <col min="10243" max="10243" width="19.88671875" style="82" customWidth="1"/>
    <col min="10244" max="10244" width="12.88671875" style="82" customWidth="1"/>
    <col min="10245" max="10245" width="16.88671875" style="82" customWidth="1"/>
    <col min="10246" max="10246" width="13.6640625" style="82" customWidth="1"/>
    <col min="10247" max="10247" width="15.5546875" style="82" customWidth="1"/>
    <col min="10248" max="10248" width="12.33203125" style="82" customWidth="1"/>
    <col min="10249" max="10252" width="9.109375" style="82" hidden="1" customWidth="1"/>
    <col min="10253" max="10253" width="15.33203125" style="82" customWidth="1"/>
    <col min="10254" max="10254" width="13.5546875" style="82" customWidth="1"/>
    <col min="10255" max="10255" width="16" style="82" customWidth="1"/>
    <col min="10256" max="10256" width="9.109375" style="82"/>
    <col min="10257" max="10257" width="20.44140625" style="82" customWidth="1"/>
    <col min="10258" max="10258" width="10.5546875" style="82" customWidth="1"/>
    <col min="10259" max="10496" width="9.109375" style="82"/>
    <col min="10497" max="10497" width="4" style="82" customWidth="1"/>
    <col min="10498" max="10498" width="35.5546875" style="82" customWidth="1"/>
    <col min="10499" max="10499" width="19.88671875" style="82" customWidth="1"/>
    <col min="10500" max="10500" width="12.88671875" style="82" customWidth="1"/>
    <col min="10501" max="10501" width="16.88671875" style="82" customWidth="1"/>
    <col min="10502" max="10502" width="13.6640625" style="82" customWidth="1"/>
    <col min="10503" max="10503" width="15.5546875" style="82" customWidth="1"/>
    <col min="10504" max="10504" width="12.33203125" style="82" customWidth="1"/>
    <col min="10505" max="10508" width="9.109375" style="82" hidden="1" customWidth="1"/>
    <col min="10509" max="10509" width="15.33203125" style="82" customWidth="1"/>
    <col min="10510" max="10510" width="13.5546875" style="82" customWidth="1"/>
    <col min="10511" max="10511" width="16" style="82" customWidth="1"/>
    <col min="10512" max="10512" width="9.109375" style="82"/>
    <col min="10513" max="10513" width="20.44140625" style="82" customWidth="1"/>
    <col min="10514" max="10514" width="10.5546875" style="82" customWidth="1"/>
    <col min="10515" max="10752" width="9.109375" style="82"/>
    <col min="10753" max="10753" width="4" style="82" customWidth="1"/>
    <col min="10754" max="10754" width="35.5546875" style="82" customWidth="1"/>
    <col min="10755" max="10755" width="19.88671875" style="82" customWidth="1"/>
    <col min="10756" max="10756" width="12.88671875" style="82" customWidth="1"/>
    <col min="10757" max="10757" width="16.88671875" style="82" customWidth="1"/>
    <col min="10758" max="10758" width="13.6640625" style="82" customWidth="1"/>
    <col min="10759" max="10759" width="15.5546875" style="82" customWidth="1"/>
    <col min="10760" max="10760" width="12.33203125" style="82" customWidth="1"/>
    <col min="10761" max="10764" width="9.109375" style="82" hidden="1" customWidth="1"/>
    <col min="10765" max="10765" width="15.33203125" style="82" customWidth="1"/>
    <col min="10766" max="10766" width="13.5546875" style="82" customWidth="1"/>
    <col min="10767" max="10767" width="16" style="82" customWidth="1"/>
    <col min="10768" max="10768" width="9.109375" style="82"/>
    <col min="10769" max="10769" width="20.44140625" style="82" customWidth="1"/>
    <col min="10770" max="10770" width="10.5546875" style="82" customWidth="1"/>
    <col min="10771" max="11008" width="9.109375" style="82"/>
    <col min="11009" max="11009" width="4" style="82" customWidth="1"/>
    <col min="11010" max="11010" width="35.5546875" style="82" customWidth="1"/>
    <col min="11011" max="11011" width="19.88671875" style="82" customWidth="1"/>
    <col min="11012" max="11012" width="12.88671875" style="82" customWidth="1"/>
    <col min="11013" max="11013" width="16.88671875" style="82" customWidth="1"/>
    <col min="11014" max="11014" width="13.6640625" style="82" customWidth="1"/>
    <col min="11015" max="11015" width="15.5546875" style="82" customWidth="1"/>
    <col min="11016" max="11016" width="12.33203125" style="82" customWidth="1"/>
    <col min="11017" max="11020" width="9.109375" style="82" hidden="1" customWidth="1"/>
    <col min="11021" max="11021" width="15.33203125" style="82" customWidth="1"/>
    <col min="11022" max="11022" width="13.5546875" style="82" customWidth="1"/>
    <col min="11023" max="11023" width="16" style="82" customWidth="1"/>
    <col min="11024" max="11024" width="9.109375" style="82"/>
    <col min="11025" max="11025" width="20.44140625" style="82" customWidth="1"/>
    <col min="11026" max="11026" width="10.5546875" style="82" customWidth="1"/>
    <col min="11027" max="11264" width="9.109375" style="82"/>
    <col min="11265" max="11265" width="4" style="82" customWidth="1"/>
    <col min="11266" max="11266" width="35.5546875" style="82" customWidth="1"/>
    <col min="11267" max="11267" width="19.88671875" style="82" customWidth="1"/>
    <col min="11268" max="11268" width="12.88671875" style="82" customWidth="1"/>
    <col min="11269" max="11269" width="16.88671875" style="82" customWidth="1"/>
    <col min="11270" max="11270" width="13.6640625" style="82" customWidth="1"/>
    <col min="11271" max="11271" width="15.5546875" style="82" customWidth="1"/>
    <col min="11272" max="11272" width="12.33203125" style="82" customWidth="1"/>
    <col min="11273" max="11276" width="9.109375" style="82" hidden="1" customWidth="1"/>
    <col min="11277" max="11277" width="15.33203125" style="82" customWidth="1"/>
    <col min="11278" max="11278" width="13.5546875" style="82" customWidth="1"/>
    <col min="11279" max="11279" width="16" style="82" customWidth="1"/>
    <col min="11280" max="11280" width="9.109375" style="82"/>
    <col min="11281" max="11281" width="20.44140625" style="82" customWidth="1"/>
    <col min="11282" max="11282" width="10.5546875" style="82" customWidth="1"/>
    <col min="11283" max="11520" width="9.109375" style="82"/>
    <col min="11521" max="11521" width="4" style="82" customWidth="1"/>
    <col min="11522" max="11522" width="35.5546875" style="82" customWidth="1"/>
    <col min="11523" max="11523" width="19.88671875" style="82" customWidth="1"/>
    <col min="11524" max="11524" width="12.88671875" style="82" customWidth="1"/>
    <col min="11525" max="11525" width="16.88671875" style="82" customWidth="1"/>
    <col min="11526" max="11526" width="13.6640625" style="82" customWidth="1"/>
    <col min="11527" max="11527" width="15.5546875" style="82" customWidth="1"/>
    <col min="11528" max="11528" width="12.33203125" style="82" customWidth="1"/>
    <col min="11529" max="11532" width="9.109375" style="82" hidden="1" customWidth="1"/>
    <col min="11533" max="11533" width="15.33203125" style="82" customWidth="1"/>
    <col min="11534" max="11534" width="13.5546875" style="82" customWidth="1"/>
    <col min="11535" max="11535" width="16" style="82" customWidth="1"/>
    <col min="11536" max="11536" width="9.109375" style="82"/>
    <col min="11537" max="11537" width="20.44140625" style="82" customWidth="1"/>
    <col min="11538" max="11538" width="10.5546875" style="82" customWidth="1"/>
    <col min="11539" max="11776" width="9.109375" style="82"/>
    <col min="11777" max="11777" width="4" style="82" customWidth="1"/>
    <col min="11778" max="11778" width="35.5546875" style="82" customWidth="1"/>
    <col min="11779" max="11779" width="19.88671875" style="82" customWidth="1"/>
    <col min="11780" max="11780" width="12.88671875" style="82" customWidth="1"/>
    <col min="11781" max="11781" width="16.88671875" style="82" customWidth="1"/>
    <col min="11782" max="11782" width="13.6640625" style="82" customWidth="1"/>
    <col min="11783" max="11783" width="15.5546875" style="82" customWidth="1"/>
    <col min="11784" max="11784" width="12.33203125" style="82" customWidth="1"/>
    <col min="11785" max="11788" width="9.109375" style="82" hidden="1" customWidth="1"/>
    <col min="11789" max="11789" width="15.33203125" style="82" customWidth="1"/>
    <col min="11790" max="11790" width="13.5546875" style="82" customWidth="1"/>
    <col min="11791" max="11791" width="16" style="82" customWidth="1"/>
    <col min="11792" max="11792" width="9.109375" style="82"/>
    <col min="11793" max="11793" width="20.44140625" style="82" customWidth="1"/>
    <col min="11794" max="11794" width="10.5546875" style="82" customWidth="1"/>
    <col min="11795" max="12032" width="9.109375" style="82"/>
    <col min="12033" max="12033" width="4" style="82" customWidth="1"/>
    <col min="12034" max="12034" width="35.5546875" style="82" customWidth="1"/>
    <col min="12035" max="12035" width="19.88671875" style="82" customWidth="1"/>
    <col min="12036" max="12036" width="12.88671875" style="82" customWidth="1"/>
    <col min="12037" max="12037" width="16.88671875" style="82" customWidth="1"/>
    <col min="12038" max="12038" width="13.6640625" style="82" customWidth="1"/>
    <col min="12039" max="12039" width="15.5546875" style="82" customWidth="1"/>
    <col min="12040" max="12040" width="12.33203125" style="82" customWidth="1"/>
    <col min="12041" max="12044" width="9.109375" style="82" hidden="1" customWidth="1"/>
    <col min="12045" max="12045" width="15.33203125" style="82" customWidth="1"/>
    <col min="12046" max="12046" width="13.5546875" style="82" customWidth="1"/>
    <col min="12047" max="12047" width="16" style="82" customWidth="1"/>
    <col min="12048" max="12048" width="9.109375" style="82"/>
    <col min="12049" max="12049" width="20.44140625" style="82" customWidth="1"/>
    <col min="12050" max="12050" width="10.5546875" style="82" customWidth="1"/>
    <col min="12051" max="12288" width="9.109375" style="82"/>
    <col min="12289" max="12289" width="4" style="82" customWidth="1"/>
    <col min="12290" max="12290" width="35.5546875" style="82" customWidth="1"/>
    <col min="12291" max="12291" width="19.88671875" style="82" customWidth="1"/>
    <col min="12292" max="12292" width="12.88671875" style="82" customWidth="1"/>
    <col min="12293" max="12293" width="16.88671875" style="82" customWidth="1"/>
    <col min="12294" max="12294" width="13.6640625" style="82" customWidth="1"/>
    <col min="12295" max="12295" width="15.5546875" style="82" customWidth="1"/>
    <col min="12296" max="12296" width="12.33203125" style="82" customWidth="1"/>
    <col min="12297" max="12300" width="9.109375" style="82" hidden="1" customWidth="1"/>
    <col min="12301" max="12301" width="15.33203125" style="82" customWidth="1"/>
    <col min="12302" max="12302" width="13.5546875" style="82" customWidth="1"/>
    <col min="12303" max="12303" width="16" style="82" customWidth="1"/>
    <col min="12304" max="12304" width="9.109375" style="82"/>
    <col min="12305" max="12305" width="20.44140625" style="82" customWidth="1"/>
    <col min="12306" max="12306" width="10.5546875" style="82" customWidth="1"/>
    <col min="12307" max="12544" width="9.109375" style="82"/>
    <col min="12545" max="12545" width="4" style="82" customWidth="1"/>
    <col min="12546" max="12546" width="35.5546875" style="82" customWidth="1"/>
    <col min="12547" max="12547" width="19.88671875" style="82" customWidth="1"/>
    <col min="12548" max="12548" width="12.88671875" style="82" customWidth="1"/>
    <col min="12549" max="12549" width="16.88671875" style="82" customWidth="1"/>
    <col min="12550" max="12550" width="13.6640625" style="82" customWidth="1"/>
    <col min="12551" max="12551" width="15.5546875" style="82" customWidth="1"/>
    <col min="12552" max="12552" width="12.33203125" style="82" customWidth="1"/>
    <col min="12553" max="12556" width="9.109375" style="82" hidden="1" customWidth="1"/>
    <col min="12557" max="12557" width="15.33203125" style="82" customWidth="1"/>
    <col min="12558" max="12558" width="13.5546875" style="82" customWidth="1"/>
    <col min="12559" max="12559" width="16" style="82" customWidth="1"/>
    <col min="12560" max="12560" width="9.109375" style="82"/>
    <col min="12561" max="12561" width="20.44140625" style="82" customWidth="1"/>
    <col min="12562" max="12562" width="10.5546875" style="82" customWidth="1"/>
    <col min="12563" max="12800" width="9.109375" style="82"/>
    <col min="12801" max="12801" width="4" style="82" customWidth="1"/>
    <col min="12802" max="12802" width="35.5546875" style="82" customWidth="1"/>
    <col min="12803" max="12803" width="19.88671875" style="82" customWidth="1"/>
    <col min="12804" max="12804" width="12.88671875" style="82" customWidth="1"/>
    <col min="12805" max="12805" width="16.88671875" style="82" customWidth="1"/>
    <col min="12806" max="12806" width="13.6640625" style="82" customWidth="1"/>
    <col min="12807" max="12807" width="15.5546875" style="82" customWidth="1"/>
    <col min="12808" max="12808" width="12.33203125" style="82" customWidth="1"/>
    <col min="12809" max="12812" width="9.109375" style="82" hidden="1" customWidth="1"/>
    <col min="12813" max="12813" width="15.33203125" style="82" customWidth="1"/>
    <col min="12814" max="12814" width="13.5546875" style="82" customWidth="1"/>
    <col min="12815" max="12815" width="16" style="82" customWidth="1"/>
    <col min="12816" max="12816" width="9.109375" style="82"/>
    <col min="12817" max="12817" width="20.44140625" style="82" customWidth="1"/>
    <col min="12818" max="12818" width="10.5546875" style="82" customWidth="1"/>
    <col min="12819" max="13056" width="9.109375" style="82"/>
    <col min="13057" max="13057" width="4" style="82" customWidth="1"/>
    <col min="13058" max="13058" width="35.5546875" style="82" customWidth="1"/>
    <col min="13059" max="13059" width="19.88671875" style="82" customWidth="1"/>
    <col min="13060" max="13060" width="12.88671875" style="82" customWidth="1"/>
    <col min="13061" max="13061" width="16.88671875" style="82" customWidth="1"/>
    <col min="13062" max="13062" width="13.6640625" style="82" customWidth="1"/>
    <col min="13063" max="13063" width="15.5546875" style="82" customWidth="1"/>
    <col min="13064" max="13064" width="12.33203125" style="82" customWidth="1"/>
    <col min="13065" max="13068" width="9.109375" style="82" hidden="1" customWidth="1"/>
    <col min="13069" max="13069" width="15.33203125" style="82" customWidth="1"/>
    <col min="13070" max="13070" width="13.5546875" style="82" customWidth="1"/>
    <col min="13071" max="13071" width="16" style="82" customWidth="1"/>
    <col min="13072" max="13072" width="9.109375" style="82"/>
    <col min="13073" max="13073" width="20.44140625" style="82" customWidth="1"/>
    <col min="13074" max="13074" width="10.5546875" style="82" customWidth="1"/>
    <col min="13075" max="13312" width="9.109375" style="82"/>
    <col min="13313" max="13313" width="4" style="82" customWidth="1"/>
    <col min="13314" max="13314" width="35.5546875" style="82" customWidth="1"/>
    <col min="13315" max="13315" width="19.88671875" style="82" customWidth="1"/>
    <col min="13316" max="13316" width="12.88671875" style="82" customWidth="1"/>
    <col min="13317" max="13317" width="16.88671875" style="82" customWidth="1"/>
    <col min="13318" max="13318" width="13.6640625" style="82" customWidth="1"/>
    <col min="13319" max="13319" width="15.5546875" style="82" customWidth="1"/>
    <col min="13320" max="13320" width="12.33203125" style="82" customWidth="1"/>
    <col min="13321" max="13324" width="9.109375" style="82" hidden="1" customWidth="1"/>
    <col min="13325" max="13325" width="15.33203125" style="82" customWidth="1"/>
    <col min="13326" max="13326" width="13.5546875" style="82" customWidth="1"/>
    <col min="13327" max="13327" width="16" style="82" customWidth="1"/>
    <col min="13328" max="13328" width="9.109375" style="82"/>
    <col min="13329" max="13329" width="20.44140625" style="82" customWidth="1"/>
    <col min="13330" max="13330" width="10.5546875" style="82" customWidth="1"/>
    <col min="13331" max="13568" width="9.109375" style="82"/>
    <col min="13569" max="13569" width="4" style="82" customWidth="1"/>
    <col min="13570" max="13570" width="35.5546875" style="82" customWidth="1"/>
    <col min="13571" max="13571" width="19.88671875" style="82" customWidth="1"/>
    <col min="13572" max="13572" width="12.88671875" style="82" customWidth="1"/>
    <col min="13573" max="13573" width="16.88671875" style="82" customWidth="1"/>
    <col min="13574" max="13574" width="13.6640625" style="82" customWidth="1"/>
    <col min="13575" max="13575" width="15.5546875" style="82" customWidth="1"/>
    <col min="13576" max="13576" width="12.33203125" style="82" customWidth="1"/>
    <col min="13577" max="13580" width="9.109375" style="82" hidden="1" customWidth="1"/>
    <col min="13581" max="13581" width="15.33203125" style="82" customWidth="1"/>
    <col min="13582" max="13582" width="13.5546875" style="82" customWidth="1"/>
    <col min="13583" max="13583" width="16" style="82" customWidth="1"/>
    <col min="13584" max="13584" width="9.109375" style="82"/>
    <col min="13585" max="13585" width="20.44140625" style="82" customWidth="1"/>
    <col min="13586" max="13586" width="10.5546875" style="82" customWidth="1"/>
    <col min="13587" max="13824" width="9.109375" style="82"/>
    <col min="13825" max="13825" width="4" style="82" customWidth="1"/>
    <col min="13826" max="13826" width="35.5546875" style="82" customWidth="1"/>
    <col min="13827" max="13827" width="19.88671875" style="82" customWidth="1"/>
    <col min="13828" max="13828" width="12.88671875" style="82" customWidth="1"/>
    <col min="13829" max="13829" width="16.88671875" style="82" customWidth="1"/>
    <col min="13830" max="13830" width="13.6640625" style="82" customWidth="1"/>
    <col min="13831" max="13831" width="15.5546875" style="82" customWidth="1"/>
    <col min="13832" max="13832" width="12.33203125" style="82" customWidth="1"/>
    <col min="13833" max="13836" width="9.109375" style="82" hidden="1" customWidth="1"/>
    <col min="13837" max="13837" width="15.33203125" style="82" customWidth="1"/>
    <col min="13838" max="13838" width="13.5546875" style="82" customWidth="1"/>
    <col min="13839" max="13839" width="16" style="82" customWidth="1"/>
    <col min="13840" max="13840" width="9.109375" style="82"/>
    <col min="13841" max="13841" width="20.44140625" style="82" customWidth="1"/>
    <col min="13842" max="13842" width="10.5546875" style="82" customWidth="1"/>
    <col min="13843" max="14080" width="9.109375" style="82"/>
    <col min="14081" max="14081" width="4" style="82" customWidth="1"/>
    <col min="14082" max="14082" width="35.5546875" style="82" customWidth="1"/>
    <col min="14083" max="14083" width="19.88671875" style="82" customWidth="1"/>
    <col min="14084" max="14084" width="12.88671875" style="82" customWidth="1"/>
    <col min="14085" max="14085" width="16.88671875" style="82" customWidth="1"/>
    <col min="14086" max="14086" width="13.6640625" style="82" customWidth="1"/>
    <col min="14087" max="14087" width="15.5546875" style="82" customWidth="1"/>
    <col min="14088" max="14088" width="12.33203125" style="82" customWidth="1"/>
    <col min="14089" max="14092" width="9.109375" style="82" hidden="1" customWidth="1"/>
    <col min="14093" max="14093" width="15.33203125" style="82" customWidth="1"/>
    <col min="14094" max="14094" width="13.5546875" style="82" customWidth="1"/>
    <col min="14095" max="14095" width="16" style="82" customWidth="1"/>
    <col min="14096" max="14096" width="9.109375" style="82"/>
    <col min="14097" max="14097" width="20.44140625" style="82" customWidth="1"/>
    <col min="14098" max="14098" width="10.5546875" style="82" customWidth="1"/>
    <col min="14099" max="14336" width="9.109375" style="82"/>
    <col min="14337" max="14337" width="4" style="82" customWidth="1"/>
    <col min="14338" max="14338" width="35.5546875" style="82" customWidth="1"/>
    <col min="14339" max="14339" width="19.88671875" style="82" customWidth="1"/>
    <col min="14340" max="14340" width="12.88671875" style="82" customWidth="1"/>
    <col min="14341" max="14341" width="16.88671875" style="82" customWidth="1"/>
    <col min="14342" max="14342" width="13.6640625" style="82" customWidth="1"/>
    <col min="14343" max="14343" width="15.5546875" style="82" customWidth="1"/>
    <col min="14344" max="14344" width="12.33203125" style="82" customWidth="1"/>
    <col min="14345" max="14348" width="9.109375" style="82" hidden="1" customWidth="1"/>
    <col min="14349" max="14349" width="15.33203125" style="82" customWidth="1"/>
    <col min="14350" max="14350" width="13.5546875" style="82" customWidth="1"/>
    <col min="14351" max="14351" width="16" style="82" customWidth="1"/>
    <col min="14352" max="14352" width="9.109375" style="82"/>
    <col min="14353" max="14353" width="20.44140625" style="82" customWidth="1"/>
    <col min="14354" max="14354" width="10.5546875" style="82" customWidth="1"/>
    <col min="14355" max="14592" width="9.109375" style="82"/>
    <col min="14593" max="14593" width="4" style="82" customWidth="1"/>
    <col min="14594" max="14594" width="35.5546875" style="82" customWidth="1"/>
    <col min="14595" max="14595" width="19.88671875" style="82" customWidth="1"/>
    <col min="14596" max="14596" width="12.88671875" style="82" customWidth="1"/>
    <col min="14597" max="14597" width="16.88671875" style="82" customWidth="1"/>
    <col min="14598" max="14598" width="13.6640625" style="82" customWidth="1"/>
    <col min="14599" max="14599" width="15.5546875" style="82" customWidth="1"/>
    <col min="14600" max="14600" width="12.33203125" style="82" customWidth="1"/>
    <col min="14601" max="14604" width="9.109375" style="82" hidden="1" customWidth="1"/>
    <col min="14605" max="14605" width="15.33203125" style="82" customWidth="1"/>
    <col min="14606" max="14606" width="13.5546875" style="82" customWidth="1"/>
    <col min="14607" max="14607" width="16" style="82" customWidth="1"/>
    <col min="14608" max="14608" width="9.109375" style="82"/>
    <col min="14609" max="14609" width="20.44140625" style="82" customWidth="1"/>
    <col min="14610" max="14610" width="10.5546875" style="82" customWidth="1"/>
    <col min="14611" max="14848" width="9.109375" style="82"/>
    <col min="14849" max="14849" width="4" style="82" customWidth="1"/>
    <col min="14850" max="14850" width="35.5546875" style="82" customWidth="1"/>
    <col min="14851" max="14851" width="19.88671875" style="82" customWidth="1"/>
    <col min="14852" max="14852" width="12.88671875" style="82" customWidth="1"/>
    <col min="14853" max="14853" width="16.88671875" style="82" customWidth="1"/>
    <col min="14854" max="14854" width="13.6640625" style="82" customWidth="1"/>
    <col min="14855" max="14855" width="15.5546875" style="82" customWidth="1"/>
    <col min="14856" max="14856" width="12.33203125" style="82" customWidth="1"/>
    <col min="14857" max="14860" width="9.109375" style="82" hidden="1" customWidth="1"/>
    <col min="14861" max="14861" width="15.33203125" style="82" customWidth="1"/>
    <col min="14862" max="14862" width="13.5546875" style="82" customWidth="1"/>
    <col min="14863" max="14863" width="16" style="82" customWidth="1"/>
    <col min="14864" max="14864" width="9.109375" style="82"/>
    <col min="14865" max="14865" width="20.44140625" style="82" customWidth="1"/>
    <col min="14866" max="14866" width="10.5546875" style="82" customWidth="1"/>
    <col min="14867" max="15104" width="9.109375" style="82"/>
    <col min="15105" max="15105" width="4" style="82" customWidth="1"/>
    <col min="15106" max="15106" width="35.5546875" style="82" customWidth="1"/>
    <col min="15107" max="15107" width="19.88671875" style="82" customWidth="1"/>
    <col min="15108" max="15108" width="12.88671875" style="82" customWidth="1"/>
    <col min="15109" max="15109" width="16.88671875" style="82" customWidth="1"/>
    <col min="15110" max="15110" width="13.6640625" style="82" customWidth="1"/>
    <col min="15111" max="15111" width="15.5546875" style="82" customWidth="1"/>
    <col min="15112" max="15112" width="12.33203125" style="82" customWidth="1"/>
    <col min="15113" max="15116" width="9.109375" style="82" hidden="1" customWidth="1"/>
    <col min="15117" max="15117" width="15.33203125" style="82" customWidth="1"/>
    <col min="15118" max="15118" width="13.5546875" style="82" customWidth="1"/>
    <col min="15119" max="15119" width="16" style="82" customWidth="1"/>
    <col min="15120" max="15120" width="9.109375" style="82"/>
    <col min="15121" max="15121" width="20.44140625" style="82" customWidth="1"/>
    <col min="15122" max="15122" width="10.5546875" style="82" customWidth="1"/>
    <col min="15123" max="15360" width="9.109375" style="82"/>
    <col min="15361" max="15361" width="4" style="82" customWidth="1"/>
    <col min="15362" max="15362" width="35.5546875" style="82" customWidth="1"/>
    <col min="15363" max="15363" width="19.88671875" style="82" customWidth="1"/>
    <col min="15364" max="15364" width="12.88671875" style="82" customWidth="1"/>
    <col min="15365" max="15365" width="16.88671875" style="82" customWidth="1"/>
    <col min="15366" max="15366" width="13.6640625" style="82" customWidth="1"/>
    <col min="15367" max="15367" width="15.5546875" style="82" customWidth="1"/>
    <col min="15368" max="15368" width="12.33203125" style="82" customWidth="1"/>
    <col min="15369" max="15372" width="9.109375" style="82" hidden="1" customWidth="1"/>
    <col min="15373" max="15373" width="15.33203125" style="82" customWidth="1"/>
    <col min="15374" max="15374" width="13.5546875" style="82" customWidth="1"/>
    <col min="15375" max="15375" width="16" style="82" customWidth="1"/>
    <col min="15376" max="15376" width="9.109375" style="82"/>
    <col min="15377" max="15377" width="20.44140625" style="82" customWidth="1"/>
    <col min="15378" max="15378" width="10.5546875" style="82" customWidth="1"/>
    <col min="15379" max="15616" width="9.109375" style="82"/>
    <col min="15617" max="15617" width="4" style="82" customWidth="1"/>
    <col min="15618" max="15618" width="35.5546875" style="82" customWidth="1"/>
    <col min="15619" max="15619" width="19.88671875" style="82" customWidth="1"/>
    <col min="15620" max="15620" width="12.88671875" style="82" customWidth="1"/>
    <col min="15621" max="15621" width="16.88671875" style="82" customWidth="1"/>
    <col min="15622" max="15622" width="13.6640625" style="82" customWidth="1"/>
    <col min="15623" max="15623" width="15.5546875" style="82" customWidth="1"/>
    <col min="15624" max="15624" width="12.33203125" style="82" customWidth="1"/>
    <col min="15625" max="15628" width="9.109375" style="82" hidden="1" customWidth="1"/>
    <col min="15629" max="15629" width="15.33203125" style="82" customWidth="1"/>
    <col min="15630" max="15630" width="13.5546875" style="82" customWidth="1"/>
    <col min="15631" max="15631" width="16" style="82" customWidth="1"/>
    <col min="15632" max="15632" width="9.109375" style="82"/>
    <col min="15633" max="15633" width="20.44140625" style="82" customWidth="1"/>
    <col min="15634" max="15634" width="10.5546875" style="82" customWidth="1"/>
    <col min="15635" max="15872" width="9.109375" style="82"/>
    <col min="15873" max="15873" width="4" style="82" customWidth="1"/>
    <col min="15874" max="15874" width="35.5546875" style="82" customWidth="1"/>
    <col min="15875" max="15875" width="19.88671875" style="82" customWidth="1"/>
    <col min="15876" max="15876" width="12.88671875" style="82" customWidth="1"/>
    <col min="15877" max="15877" width="16.88671875" style="82" customWidth="1"/>
    <col min="15878" max="15878" width="13.6640625" style="82" customWidth="1"/>
    <col min="15879" max="15879" width="15.5546875" style="82" customWidth="1"/>
    <col min="15880" max="15880" width="12.33203125" style="82" customWidth="1"/>
    <col min="15881" max="15884" width="9.109375" style="82" hidden="1" customWidth="1"/>
    <col min="15885" max="15885" width="15.33203125" style="82" customWidth="1"/>
    <col min="15886" max="15886" width="13.5546875" style="82" customWidth="1"/>
    <col min="15887" max="15887" width="16" style="82" customWidth="1"/>
    <col min="15888" max="15888" width="9.109375" style="82"/>
    <col min="15889" max="15889" width="20.44140625" style="82" customWidth="1"/>
    <col min="15890" max="15890" width="10.5546875" style="82" customWidth="1"/>
    <col min="15891" max="16128" width="9.109375" style="82"/>
    <col min="16129" max="16129" width="4" style="82" customWidth="1"/>
    <col min="16130" max="16130" width="35.5546875" style="82" customWidth="1"/>
    <col min="16131" max="16131" width="19.88671875" style="82" customWidth="1"/>
    <col min="16132" max="16132" width="12.88671875" style="82" customWidth="1"/>
    <col min="16133" max="16133" width="16.88671875" style="82" customWidth="1"/>
    <col min="16134" max="16134" width="13.6640625" style="82" customWidth="1"/>
    <col min="16135" max="16135" width="15.5546875" style="82" customWidth="1"/>
    <col min="16136" max="16136" width="12.33203125" style="82" customWidth="1"/>
    <col min="16137" max="16140" width="9.109375" style="82" hidden="1" customWidth="1"/>
    <col min="16141" max="16141" width="15.33203125" style="82" customWidth="1"/>
    <col min="16142" max="16142" width="13.5546875" style="82" customWidth="1"/>
    <col min="16143" max="16143" width="16" style="82" customWidth="1"/>
    <col min="16144" max="16144" width="9.109375" style="82"/>
    <col min="16145" max="16145" width="20.44140625" style="82" customWidth="1"/>
    <col min="16146" max="16146" width="10.5546875" style="82" customWidth="1"/>
    <col min="16147" max="16384" width="9.109375" style="82"/>
  </cols>
  <sheetData>
    <row r="1" spans="1:18" ht="15.6">
      <c r="A1" s="978" t="s">
        <v>158</v>
      </c>
      <c r="B1" s="978"/>
      <c r="C1" s="978"/>
      <c r="D1" s="978"/>
      <c r="E1" s="978"/>
      <c r="F1" s="978"/>
      <c r="G1" s="978"/>
      <c r="H1" s="978"/>
      <c r="I1" s="978"/>
      <c r="J1" s="978"/>
      <c r="K1" s="978"/>
      <c r="L1" s="978"/>
      <c r="M1" s="978"/>
      <c r="N1" s="978"/>
      <c r="O1" s="978"/>
    </row>
    <row r="2" spans="1:18" ht="15.6">
      <c r="A2" s="546"/>
      <c r="B2" s="546"/>
      <c r="C2" s="546"/>
      <c r="D2" s="546"/>
      <c r="E2" s="546"/>
      <c r="F2" s="546"/>
      <c r="G2" s="84"/>
      <c r="H2" s="85"/>
      <c r="I2" s="85"/>
      <c r="J2" s="85"/>
      <c r="K2" s="85"/>
      <c r="L2" s="85"/>
      <c r="M2" s="85"/>
      <c r="N2" s="964"/>
      <c r="O2" s="964"/>
    </row>
    <row r="3" spans="1:18" ht="15.6">
      <c r="A3" s="979" t="s">
        <v>159</v>
      </c>
      <c r="B3" s="979"/>
      <c r="C3" s="979"/>
      <c r="D3" s="979"/>
      <c r="E3" s="979"/>
      <c r="F3" s="979"/>
      <c r="G3" s="979"/>
      <c r="H3" s="979"/>
      <c r="I3" s="979"/>
      <c r="J3" s="979"/>
      <c r="K3" s="979"/>
      <c r="L3" s="979"/>
      <c r="M3" s="979"/>
      <c r="N3" s="979"/>
      <c r="O3" s="979"/>
    </row>
    <row r="4" spans="1:18" ht="33" customHeight="1">
      <c r="A4" s="980" t="s">
        <v>4</v>
      </c>
      <c r="B4" s="980"/>
      <c r="C4" s="980"/>
      <c r="D4" s="980"/>
      <c r="E4" s="980"/>
      <c r="F4" s="980"/>
      <c r="G4" s="980"/>
      <c r="H4" s="980"/>
      <c r="I4" s="980"/>
      <c r="J4" s="980"/>
      <c r="K4" s="980"/>
      <c r="L4" s="980"/>
      <c r="M4" s="980"/>
      <c r="N4" s="980"/>
      <c r="O4" s="980"/>
    </row>
    <row r="5" spans="1:18" ht="15.6">
      <c r="A5" s="979"/>
      <c r="B5" s="979"/>
      <c r="C5" s="979"/>
      <c r="D5" s="979"/>
      <c r="E5" s="979"/>
      <c r="F5" s="979"/>
      <c r="G5" s="979"/>
      <c r="H5" s="979"/>
      <c r="I5" s="979"/>
      <c r="J5" s="979"/>
      <c r="K5" s="979"/>
      <c r="L5" s="979"/>
      <c r="M5" s="979"/>
      <c r="N5" s="979"/>
      <c r="O5" s="979"/>
    </row>
    <row r="6" spans="1:18" ht="15" customHeight="1">
      <c r="A6" s="547"/>
      <c r="B6" s="547"/>
      <c r="C6" s="547"/>
      <c r="D6" s="547"/>
      <c r="E6" s="547"/>
      <c r="F6" s="547"/>
      <c r="G6" s="547"/>
      <c r="M6" s="973" t="s">
        <v>160</v>
      </c>
      <c r="N6" s="973"/>
      <c r="O6" s="973"/>
    </row>
    <row r="7" spans="1:18" s="81" customFormat="1" ht="18" customHeight="1">
      <c r="A7" s="976" t="s">
        <v>161</v>
      </c>
      <c r="B7" s="976" t="s">
        <v>162</v>
      </c>
      <c r="C7" s="976" t="s">
        <v>163</v>
      </c>
      <c r="D7" s="974" t="s">
        <v>123</v>
      </c>
      <c r="E7" s="975"/>
      <c r="F7" s="975"/>
      <c r="G7" s="975"/>
      <c r="H7" s="975"/>
      <c r="I7" s="975"/>
      <c r="J7" s="975"/>
      <c r="K7" s="975"/>
      <c r="L7" s="975"/>
      <c r="M7" s="975"/>
      <c r="N7" s="975"/>
      <c r="O7" s="975"/>
    </row>
    <row r="8" spans="1:18" s="81" customFormat="1" ht="41.4">
      <c r="A8" s="977"/>
      <c r="B8" s="976"/>
      <c r="C8" s="976"/>
      <c r="D8" s="109" t="s">
        <v>164</v>
      </c>
      <c r="E8" s="109" t="s">
        <v>165</v>
      </c>
      <c r="F8" s="109" t="s">
        <v>125</v>
      </c>
      <c r="G8" s="109" t="s">
        <v>166</v>
      </c>
      <c r="H8" s="109" t="s">
        <v>167</v>
      </c>
      <c r="I8" s="109" t="s">
        <v>168</v>
      </c>
      <c r="J8" s="109" t="s">
        <v>169</v>
      </c>
      <c r="K8" s="109" t="s">
        <v>170</v>
      </c>
      <c r="L8" s="109" t="s">
        <v>171</v>
      </c>
      <c r="M8" s="109" t="s">
        <v>172</v>
      </c>
      <c r="N8" s="109" t="s">
        <v>173</v>
      </c>
      <c r="O8" s="109" t="s">
        <v>174</v>
      </c>
      <c r="Q8" s="82"/>
      <c r="R8" s="570"/>
    </row>
    <row r="9" spans="1:18" ht="57" customHeight="1">
      <c r="A9" s="548"/>
      <c r="B9" s="549" t="s">
        <v>175</v>
      </c>
      <c r="C9" s="550"/>
      <c r="D9" s="551"/>
      <c r="E9" s="552"/>
      <c r="F9" s="551"/>
      <c r="G9" s="551"/>
      <c r="H9" s="551"/>
      <c r="I9" s="551"/>
      <c r="J9" s="551"/>
      <c r="K9" s="551"/>
      <c r="L9" s="551"/>
      <c r="M9" s="571"/>
      <c r="N9" s="551"/>
      <c r="O9" s="572"/>
      <c r="Q9" s="570">
        <v>40.370745450000001</v>
      </c>
      <c r="R9" s="578"/>
    </row>
    <row r="10" spans="1:18" ht="31.5" customHeight="1">
      <c r="A10" s="553">
        <v>1</v>
      </c>
      <c r="B10" s="550" t="s">
        <v>176</v>
      </c>
      <c r="C10" s="550" t="s">
        <v>177</v>
      </c>
      <c r="D10" s="554">
        <v>146.73494700000001</v>
      </c>
      <c r="E10" s="554">
        <v>125.98926400000001</v>
      </c>
      <c r="F10" s="555">
        <v>0</v>
      </c>
      <c r="G10" s="555">
        <f>40.37074545+F10</f>
        <v>40.370745450000001</v>
      </c>
      <c r="H10" s="555">
        <f>F10</f>
        <v>0</v>
      </c>
      <c r="I10" s="555">
        <v>290.03054476900297</v>
      </c>
      <c r="J10" s="555">
        <v>290.03054476900297</v>
      </c>
      <c r="K10" s="555">
        <v>290.03054476900297</v>
      </c>
      <c r="L10" s="555">
        <v>290.03054476900297</v>
      </c>
      <c r="M10" s="555">
        <v>0</v>
      </c>
      <c r="N10" s="555">
        <v>0</v>
      </c>
      <c r="O10" s="573"/>
      <c r="Q10" s="98">
        <v>-10.006251321229996</v>
      </c>
      <c r="R10" s="98"/>
    </row>
    <row r="11" spans="1:18" ht="31.5" customHeight="1">
      <c r="A11" s="556"/>
      <c r="B11" s="557"/>
      <c r="C11" s="557"/>
      <c r="D11" s="554"/>
      <c r="E11" s="554"/>
      <c r="F11" s="558"/>
      <c r="G11" s="559"/>
      <c r="H11" s="559"/>
      <c r="I11" s="558"/>
      <c r="J11" s="558"/>
      <c r="K11" s="558"/>
      <c r="L11" s="558"/>
      <c r="M11" s="559"/>
      <c r="N11" s="559"/>
      <c r="O11" s="574"/>
      <c r="R11" s="98"/>
    </row>
    <row r="12" spans="1:18" ht="32.25" customHeight="1">
      <c r="A12" s="556"/>
      <c r="B12" s="560"/>
      <c r="C12" s="560"/>
      <c r="D12" s="558"/>
      <c r="E12" s="558"/>
      <c r="F12" s="558"/>
      <c r="G12" s="561"/>
      <c r="H12" s="558"/>
      <c r="I12" s="558"/>
      <c r="J12" s="558"/>
      <c r="K12" s="558"/>
      <c r="L12" s="558"/>
      <c r="M12" s="561"/>
      <c r="N12" s="558"/>
      <c r="O12" s="575"/>
    </row>
    <row r="13" spans="1:18" ht="32.25" customHeight="1">
      <c r="A13" s="556"/>
      <c r="B13" s="560"/>
      <c r="C13" s="560"/>
      <c r="D13" s="558"/>
      <c r="E13" s="558"/>
      <c r="F13" s="558"/>
      <c r="G13" s="561"/>
      <c r="H13" s="558"/>
      <c r="I13" s="558"/>
      <c r="J13" s="558"/>
      <c r="K13" s="558"/>
      <c r="L13" s="558"/>
      <c r="M13" s="561"/>
      <c r="N13" s="558"/>
      <c r="O13" s="575"/>
    </row>
    <row r="14" spans="1:18" ht="27.75" customHeight="1">
      <c r="A14" s="556"/>
      <c r="B14" s="562"/>
      <c r="C14" s="562"/>
      <c r="D14" s="563"/>
      <c r="E14" s="563"/>
      <c r="F14" s="563"/>
      <c r="G14" s="564"/>
      <c r="H14" s="563"/>
      <c r="I14" s="563"/>
      <c r="J14" s="563"/>
      <c r="K14" s="563"/>
      <c r="L14" s="563"/>
      <c r="M14" s="564"/>
      <c r="N14" s="563"/>
      <c r="O14" s="576"/>
      <c r="Q14" s="145"/>
    </row>
    <row r="15" spans="1:18" ht="27" customHeight="1">
      <c r="A15" s="565"/>
      <c r="B15" s="566"/>
      <c r="C15" s="567"/>
      <c r="D15" s="568">
        <f>SUM(D10:D14)</f>
        <v>146.73494700000001</v>
      </c>
      <c r="E15" s="568">
        <f>SUM(E10:E14)</f>
        <v>125.98926400000001</v>
      </c>
      <c r="F15" s="568">
        <f>SUM(F10:F14)</f>
        <v>0</v>
      </c>
      <c r="G15" s="568">
        <f>SUM(G10:G14)</f>
        <v>40.370745450000001</v>
      </c>
      <c r="H15" s="568">
        <f t="shared" ref="H15:N15" si="0">SUM(H10:H14)</f>
        <v>0</v>
      </c>
      <c r="I15" s="568">
        <f t="shared" si="0"/>
        <v>290.03054476900297</v>
      </c>
      <c r="J15" s="568">
        <f t="shared" si="0"/>
        <v>290.03054476900297</v>
      </c>
      <c r="K15" s="568">
        <f t="shared" si="0"/>
        <v>290.03054476900297</v>
      </c>
      <c r="L15" s="568">
        <f t="shared" si="0"/>
        <v>290.03054476900297</v>
      </c>
      <c r="M15" s="568">
        <f t="shared" si="0"/>
        <v>0</v>
      </c>
      <c r="N15" s="568">
        <f t="shared" si="0"/>
        <v>0</v>
      </c>
      <c r="O15" s="577"/>
      <c r="Q15" s="579"/>
    </row>
    <row r="16" spans="1:18" ht="24.75" customHeight="1">
      <c r="D16" s="98"/>
      <c r="G16" s="98"/>
      <c r="Q16" s="579"/>
    </row>
    <row r="18" spans="6:17">
      <c r="G18" s="569"/>
    </row>
    <row r="19" spans="6:17">
      <c r="G19" s="144"/>
    </row>
    <row r="20" spans="6:17">
      <c r="G20" s="570"/>
    </row>
    <row r="21" spans="6:17">
      <c r="G21" s="570"/>
      <c r="Q21" s="570"/>
    </row>
    <row r="22" spans="6:17">
      <c r="F22" s="140"/>
      <c r="G22" s="570"/>
    </row>
    <row r="23" spans="6:17">
      <c r="G23" s="570"/>
      <c r="M23" s="98"/>
    </row>
  </sheetData>
  <mergeCells count="10">
    <mergeCell ref="A1:O1"/>
    <mergeCell ref="N2:O2"/>
    <mergeCell ref="A3:O3"/>
    <mergeCell ref="A4:O4"/>
    <mergeCell ref="A5:O5"/>
    <mergeCell ref="M6:O6"/>
    <mergeCell ref="D7:O7"/>
    <mergeCell ref="A7:A8"/>
    <mergeCell ref="B7:B8"/>
    <mergeCell ref="C7:C8"/>
  </mergeCells>
  <printOptions horizontalCentered="1"/>
  <pageMargins left="0.74803149606299202" right="0.15748031496063" top="0" bottom="0" header="0.15748031496063" footer="0.15748031496063"/>
  <pageSetup paperSize="9" scale="49" fitToHeight="0"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FF0000"/>
    <pageSetUpPr fitToPage="1"/>
  </sheetPr>
  <dimension ref="A1:K59"/>
  <sheetViews>
    <sheetView view="pageBreakPreview" topLeftCell="A33" zoomScale="85" zoomScaleNormal="85" workbookViewId="0">
      <selection activeCell="F52" sqref="F52"/>
    </sheetView>
  </sheetViews>
  <sheetFormatPr defaultColWidth="9.109375" defaultRowHeight="13.8"/>
  <cols>
    <col min="1" max="1" width="12.44140625" style="497" customWidth="1"/>
    <col min="2" max="2" width="46" style="497" customWidth="1"/>
    <col min="3" max="3" width="18.6640625" style="498" bestFit="1" customWidth="1"/>
    <col min="4" max="4" width="13.109375" style="499" customWidth="1"/>
    <col min="5" max="5" width="14.44140625" style="500" customWidth="1"/>
    <col min="6" max="7" width="24.109375" style="497" customWidth="1"/>
    <col min="8" max="8" width="24.109375" style="499" customWidth="1"/>
    <col min="9" max="9" width="12.109375" style="497" customWidth="1"/>
    <col min="10" max="10" width="9.109375" style="497"/>
    <col min="11" max="11" width="12.6640625" style="497" customWidth="1"/>
    <col min="12" max="16384" width="9.109375" style="497"/>
  </cols>
  <sheetData>
    <row r="1" spans="1:11">
      <c r="A1" s="988" t="s">
        <v>178</v>
      </c>
      <c r="B1" s="988"/>
      <c r="C1" s="988"/>
      <c r="D1" s="988"/>
      <c r="E1" s="988"/>
    </row>
    <row r="2" spans="1:11" ht="15.6">
      <c r="A2" s="501"/>
      <c r="B2" s="501"/>
      <c r="C2" s="502"/>
      <c r="D2" s="503"/>
      <c r="E2" s="504"/>
    </row>
    <row r="3" spans="1:11">
      <c r="A3" s="501"/>
      <c r="B3" s="501"/>
      <c r="C3" s="505"/>
      <c r="D3" s="506"/>
      <c r="E3" s="507"/>
    </row>
    <row r="4" spans="1:11" s="495" customFormat="1" ht="16.5" customHeight="1">
      <c r="A4" s="989" t="s">
        <v>179</v>
      </c>
      <c r="B4" s="989"/>
      <c r="C4" s="989"/>
      <c r="D4" s="989"/>
      <c r="E4" s="989"/>
      <c r="H4" s="544"/>
    </row>
    <row r="5" spans="1:11" s="495" customFormat="1" ht="51.75" customHeight="1">
      <c r="A5" s="990" t="s">
        <v>4</v>
      </c>
      <c r="B5" s="990"/>
      <c r="C5" s="990"/>
      <c r="D5" s="990"/>
      <c r="E5" s="990"/>
      <c r="H5" s="544"/>
    </row>
    <row r="6" spans="1:11" s="495" customFormat="1" ht="5.25" customHeight="1">
      <c r="A6" s="991"/>
      <c r="B6" s="991"/>
      <c r="C6" s="991"/>
      <c r="D6" s="991"/>
      <c r="E6" s="991"/>
      <c r="H6" s="544"/>
    </row>
    <row r="7" spans="1:11" s="495" customFormat="1" ht="7.5" customHeight="1">
      <c r="A7" s="992"/>
      <c r="B7" s="992"/>
      <c r="C7" s="992"/>
      <c r="D7" s="992"/>
      <c r="E7" s="992"/>
      <c r="H7" s="544"/>
    </row>
    <row r="8" spans="1:11" ht="21.75" customHeight="1">
      <c r="A8" s="981" t="s">
        <v>161</v>
      </c>
      <c r="B8" s="981" t="s">
        <v>180</v>
      </c>
      <c r="C8" s="981" t="s">
        <v>181</v>
      </c>
      <c r="D8" s="981"/>
      <c r="E8" s="981"/>
    </row>
    <row r="9" spans="1:11" ht="23.25" customHeight="1">
      <c r="A9" s="981"/>
      <c r="B9" s="981"/>
      <c r="C9" s="508" t="s">
        <v>182</v>
      </c>
      <c r="D9" s="509" t="s">
        <v>96</v>
      </c>
      <c r="E9" s="508" t="s">
        <v>97</v>
      </c>
    </row>
    <row r="10" spans="1:11" ht="21" customHeight="1">
      <c r="A10" s="982"/>
      <c r="B10" s="983"/>
      <c r="C10" s="510"/>
      <c r="D10" s="511"/>
      <c r="E10" s="512"/>
      <c r="F10" s="541"/>
      <c r="G10" s="541"/>
      <c r="I10" s="541"/>
    </row>
    <row r="11" spans="1:11" ht="18" customHeight="1">
      <c r="A11" s="984" t="s">
        <v>183</v>
      </c>
      <c r="B11" s="985"/>
      <c r="C11" s="513"/>
      <c r="D11" s="514"/>
      <c r="E11" s="515"/>
    </row>
    <row r="12" spans="1:11" ht="18" customHeight="1">
      <c r="A12" s="516">
        <v>1</v>
      </c>
      <c r="B12" s="517" t="s">
        <v>184</v>
      </c>
      <c r="C12" s="518"/>
      <c r="D12" s="519"/>
      <c r="E12" s="520"/>
    </row>
    <row r="13" spans="1:11" ht="18" customHeight="1">
      <c r="A13" s="521"/>
      <c r="B13" s="522" t="s">
        <v>185</v>
      </c>
      <c r="C13" s="518">
        <f>'Anx G'!L64</f>
        <v>6.6030351517673544</v>
      </c>
      <c r="D13" s="519">
        <f>'Anx G'!N64</f>
        <v>1921.5209110059109</v>
      </c>
      <c r="E13" s="804">
        <f>+C13</f>
        <v>6.6030351517673544</v>
      </c>
      <c r="F13" s="542">
        <v>1914.9178758541427</v>
      </c>
      <c r="G13" s="542">
        <f>C13+F13</f>
        <v>1921.52091100591</v>
      </c>
      <c r="H13" s="545">
        <f>D13-G13</f>
        <v>0</v>
      </c>
      <c r="I13" s="541"/>
      <c r="J13" s="541"/>
      <c r="K13" s="541"/>
    </row>
    <row r="14" spans="1:11" ht="18" customHeight="1">
      <c r="A14" s="516">
        <v>2</v>
      </c>
      <c r="B14" s="517" t="s">
        <v>186</v>
      </c>
      <c r="C14" s="518"/>
      <c r="D14" s="519"/>
      <c r="E14" s="518">
        <v>0</v>
      </c>
      <c r="F14" s="542"/>
      <c r="G14" s="542">
        <f t="shared" ref="G14:G53" si="0">C14+F14</f>
        <v>0</v>
      </c>
      <c r="H14" s="545">
        <f t="shared" ref="H14:H53" si="1">D14-G14</f>
        <v>0</v>
      </c>
    </row>
    <row r="15" spans="1:11" ht="18" customHeight="1">
      <c r="A15" s="517"/>
      <c r="B15" s="523" t="s">
        <v>187</v>
      </c>
      <c r="C15" s="524">
        <f>'Anx E'!N67</f>
        <v>16.321906156279219</v>
      </c>
      <c r="D15" s="770">
        <f>'Anx E'!W67</f>
        <v>301.45151705609567</v>
      </c>
      <c r="E15" s="518">
        <f>C15</f>
        <v>16.321906156279219</v>
      </c>
      <c r="F15" s="543">
        <v>285.12960984981646</v>
      </c>
      <c r="G15" s="542">
        <f t="shared" si="0"/>
        <v>301.45151600609569</v>
      </c>
      <c r="H15" s="545">
        <f t="shared" si="1"/>
        <v>1.0499999802959792E-6</v>
      </c>
      <c r="I15" s="541"/>
      <c r="J15" s="541"/>
      <c r="K15" s="541"/>
    </row>
    <row r="16" spans="1:11" ht="18" customHeight="1">
      <c r="A16" s="525"/>
      <c r="B16" s="523" t="s">
        <v>188</v>
      </c>
      <c r="C16" s="524">
        <f>'Anx E'!H67</f>
        <v>1.0876429999999997</v>
      </c>
      <c r="D16" s="770">
        <f>'Anx E'!Q67</f>
        <v>48.696250269500013</v>
      </c>
      <c r="E16" s="518">
        <f t="shared" ref="E16:E19" si="2">C16</f>
        <v>1.0876429999999997</v>
      </c>
      <c r="F16" s="542">
        <v>47.608607269500013</v>
      </c>
      <c r="G16" s="542">
        <f t="shared" si="0"/>
        <v>48.696250269500013</v>
      </c>
      <c r="H16" s="545">
        <f t="shared" si="1"/>
        <v>0</v>
      </c>
      <c r="I16" s="541"/>
      <c r="J16" s="541"/>
    </row>
    <row r="17" spans="1:11" ht="18" customHeight="1">
      <c r="A17" s="525"/>
      <c r="B17" s="523" t="s">
        <v>189</v>
      </c>
      <c r="C17" s="518">
        <f>'Anx E'!G67</f>
        <v>0.54292130702998376</v>
      </c>
      <c r="D17" s="770">
        <f>'Anx E'!P67</f>
        <v>11.347214399681253</v>
      </c>
      <c r="E17" s="518">
        <f t="shared" si="2"/>
        <v>0.54292130702998376</v>
      </c>
      <c r="F17" s="542">
        <v>10.804293092651271</v>
      </c>
      <c r="G17" s="542">
        <f t="shared" si="0"/>
        <v>11.347214399681254</v>
      </c>
      <c r="H17" s="545">
        <f t="shared" si="1"/>
        <v>0</v>
      </c>
      <c r="I17" s="541"/>
      <c r="J17" s="541"/>
    </row>
    <row r="18" spans="1:11" ht="18" customHeight="1">
      <c r="A18" s="525"/>
      <c r="B18" s="523" t="s">
        <v>190</v>
      </c>
      <c r="C18" s="524">
        <f>'Anx E'!J67</f>
        <v>0.87327811818828316</v>
      </c>
      <c r="D18" s="770">
        <f>'Anx E'!S67</f>
        <v>25.963811354276739</v>
      </c>
      <c r="E18" s="518">
        <f t="shared" si="2"/>
        <v>0.87327811818828316</v>
      </c>
      <c r="F18" s="543">
        <v>25.090533236088451</v>
      </c>
      <c r="G18" s="542">
        <f t="shared" si="0"/>
        <v>25.963811354276736</v>
      </c>
      <c r="H18" s="545">
        <f t="shared" si="1"/>
        <v>0</v>
      </c>
      <c r="I18" s="541"/>
    </row>
    <row r="19" spans="1:11" ht="18" customHeight="1">
      <c r="A19" s="525"/>
      <c r="B19" s="523" t="s">
        <v>191</v>
      </c>
      <c r="C19" s="524">
        <f>'Anx E'!I67</f>
        <v>0.16108329599999999</v>
      </c>
      <c r="D19" s="770">
        <f>'Anx E'!R67</f>
        <v>5.0039445359615398</v>
      </c>
      <c r="E19" s="518">
        <f t="shared" si="2"/>
        <v>0.16108329599999999</v>
      </c>
      <c r="F19" s="542">
        <v>4.8428612399615387</v>
      </c>
      <c r="G19" s="542">
        <f t="shared" si="0"/>
        <v>5.0039445359615389</v>
      </c>
      <c r="H19" s="545">
        <f t="shared" si="1"/>
        <v>0</v>
      </c>
    </row>
    <row r="20" spans="1:11" ht="18" customHeight="1">
      <c r="A20" s="525"/>
      <c r="B20" s="523" t="s">
        <v>192</v>
      </c>
      <c r="C20" s="518"/>
      <c r="D20" s="519"/>
      <c r="E20" s="518">
        <f>D20</f>
        <v>0</v>
      </c>
      <c r="F20" s="542"/>
      <c r="G20" s="542">
        <f t="shared" si="0"/>
        <v>0</v>
      </c>
      <c r="H20" s="545">
        <f t="shared" si="1"/>
        <v>0</v>
      </c>
    </row>
    <row r="21" spans="1:11" ht="18" customHeight="1">
      <c r="A21" s="525"/>
      <c r="B21" s="523" t="s">
        <v>193</v>
      </c>
      <c r="C21" s="518"/>
      <c r="D21" s="519"/>
      <c r="E21" s="518"/>
      <c r="F21" s="542"/>
      <c r="G21" s="542">
        <f t="shared" si="0"/>
        <v>0</v>
      </c>
      <c r="H21" s="545">
        <f t="shared" si="1"/>
        <v>0</v>
      </c>
    </row>
    <row r="22" spans="1:11" ht="18" customHeight="1">
      <c r="A22" s="525"/>
      <c r="B22" s="523" t="s">
        <v>194</v>
      </c>
      <c r="C22" s="518"/>
      <c r="D22" s="519"/>
      <c r="E22" s="518"/>
      <c r="F22" s="542"/>
      <c r="G22" s="542">
        <f t="shared" si="0"/>
        <v>0</v>
      </c>
      <c r="H22" s="545">
        <f t="shared" si="1"/>
        <v>0</v>
      </c>
    </row>
    <row r="23" spans="1:11" ht="18" customHeight="1">
      <c r="A23" s="526">
        <v>3</v>
      </c>
      <c r="B23" s="517" t="s">
        <v>195</v>
      </c>
      <c r="C23" s="518"/>
      <c r="D23" s="519"/>
      <c r="E23" s="518"/>
      <c r="F23" s="542"/>
      <c r="G23" s="542">
        <f t="shared" si="0"/>
        <v>0</v>
      </c>
      <c r="H23" s="545">
        <f t="shared" si="1"/>
        <v>0</v>
      </c>
    </row>
    <row r="24" spans="1:11" ht="18" customHeight="1">
      <c r="A24" s="525"/>
      <c r="B24" s="523" t="s">
        <v>196</v>
      </c>
      <c r="C24" s="518">
        <f>'Anx H'!M51/1000000</f>
        <v>1.70815406</v>
      </c>
      <c r="D24" s="519">
        <f>131.75674141+C24</f>
        <v>133.46489546999999</v>
      </c>
      <c r="E24" s="518">
        <f>C24</f>
        <v>1.70815406</v>
      </c>
      <c r="F24" s="542">
        <v>131.75674141000002</v>
      </c>
      <c r="G24" s="542">
        <f t="shared" si="0"/>
        <v>133.46489547000002</v>
      </c>
      <c r="H24" s="545">
        <f t="shared" si="1"/>
        <v>0</v>
      </c>
      <c r="I24" s="541"/>
    </row>
    <row r="25" spans="1:11" ht="18" customHeight="1">
      <c r="A25" s="525"/>
      <c r="B25" s="523" t="s">
        <v>197</v>
      </c>
      <c r="C25" s="518">
        <v>0.42475000000000002</v>
      </c>
      <c r="D25" s="519">
        <f>0.972875+0.485+0.495+0.3076+0.615+0.42475</f>
        <v>3.3002249999999997</v>
      </c>
      <c r="E25" s="518">
        <f>C25</f>
        <v>0.42475000000000002</v>
      </c>
      <c r="F25" s="542">
        <v>2.8754749999999998</v>
      </c>
      <c r="G25" s="542">
        <f t="shared" si="0"/>
        <v>3.3002249999999997</v>
      </c>
      <c r="H25" s="545">
        <f t="shared" si="1"/>
        <v>0</v>
      </c>
      <c r="I25" s="541"/>
    </row>
    <row r="26" spans="1:11" ht="18" customHeight="1">
      <c r="A26" s="525"/>
      <c r="B26" s="523" t="s">
        <v>198</v>
      </c>
      <c r="C26" s="527">
        <v>1.9710000000000001</v>
      </c>
      <c r="D26" s="528">
        <f>66.8140196+3.473+4.375+4.373+3.578+3.15+2.242+2.004+2.518921+2.901468+2.5059+2.902816+2.902+1.971</f>
        <v>105.71112460000002</v>
      </c>
      <c r="E26" s="527">
        <v>1.97</v>
      </c>
      <c r="F26" s="542">
        <v>103.74012460000002</v>
      </c>
      <c r="G26" s="542">
        <f t="shared" si="0"/>
        <v>105.71112460000002</v>
      </c>
      <c r="H26" s="545">
        <f t="shared" si="1"/>
        <v>0</v>
      </c>
    </row>
    <row r="27" spans="1:11" ht="18" customHeight="1">
      <c r="A27" s="525"/>
      <c r="B27" s="523"/>
      <c r="C27" s="518"/>
      <c r="D27" s="519"/>
      <c r="E27" s="518"/>
      <c r="F27" s="542"/>
      <c r="G27" s="542">
        <f t="shared" si="0"/>
        <v>0</v>
      </c>
      <c r="H27" s="545">
        <f t="shared" si="1"/>
        <v>0</v>
      </c>
    </row>
    <row r="28" spans="1:11" ht="18" customHeight="1">
      <c r="A28" s="526">
        <v>4</v>
      </c>
      <c r="B28" s="517" t="s">
        <v>199</v>
      </c>
      <c r="C28" s="518"/>
      <c r="D28" s="519"/>
      <c r="E28" s="518"/>
      <c r="F28" s="542"/>
      <c r="G28" s="542">
        <f t="shared" si="0"/>
        <v>0</v>
      </c>
      <c r="H28" s="545">
        <f t="shared" si="1"/>
        <v>0</v>
      </c>
      <c r="K28" s="499"/>
    </row>
    <row r="29" spans="1:11" ht="21" customHeight="1">
      <c r="A29" s="525"/>
      <c r="B29" s="523" t="s">
        <v>200</v>
      </c>
      <c r="C29" s="518">
        <v>4.8</v>
      </c>
      <c r="D29" s="519">
        <f>14.957+3.11+7+7+1.32+1.27+1.25+1.25+1.25+1.25+1.65+1.65+2.59+4.354314+4.35+3.54+3.54+3.143+3.14+2.62+2.42+2.42+2.64+2.75+2.76+2.78+4.783+4.8</f>
        <v>95.587314000000006</v>
      </c>
      <c r="E29" s="518">
        <f>4.8</f>
        <v>4.8</v>
      </c>
      <c r="F29" s="542">
        <v>90.787314000000009</v>
      </c>
      <c r="G29" s="542">
        <f t="shared" si="0"/>
        <v>95.587314000000006</v>
      </c>
      <c r="H29" s="545">
        <f t="shared" si="1"/>
        <v>0</v>
      </c>
    </row>
    <row r="30" spans="1:11" ht="21" customHeight="1">
      <c r="A30" s="525"/>
      <c r="B30" s="529" t="s">
        <v>201</v>
      </c>
      <c r="C30" s="530">
        <f>SUM(C12:C29)</f>
        <v>34.49377108926484</v>
      </c>
      <c r="D30" s="531">
        <f t="shared" ref="D30:E30" si="3">SUM(D12:D29)</f>
        <v>2652.0472076914266</v>
      </c>
      <c r="E30" s="530">
        <f t="shared" si="3"/>
        <v>34.492771089264842</v>
      </c>
      <c r="F30" s="542">
        <f>D30*1000000</f>
        <v>2652047207.6914268</v>
      </c>
      <c r="G30" s="542">
        <f t="shared" si="0"/>
        <v>2652047242.1851978</v>
      </c>
      <c r="H30" s="545">
        <f t="shared" si="1"/>
        <v>-2652044590.13799</v>
      </c>
    </row>
    <row r="31" spans="1:11" ht="21" customHeight="1">
      <c r="A31" s="526">
        <v>5</v>
      </c>
      <c r="B31" s="517" t="s">
        <v>202</v>
      </c>
      <c r="C31" s="518"/>
      <c r="D31" s="519"/>
      <c r="E31" s="518"/>
      <c r="F31" s="542"/>
      <c r="G31" s="542">
        <f t="shared" si="0"/>
        <v>0</v>
      </c>
      <c r="H31" s="545">
        <f t="shared" si="1"/>
        <v>0</v>
      </c>
    </row>
    <row r="32" spans="1:11" ht="21" customHeight="1">
      <c r="A32" s="523"/>
      <c r="B32" s="523" t="s">
        <v>203</v>
      </c>
      <c r="C32" s="518"/>
      <c r="D32" s="519">
        <f>2.58+0.063+0.10004</f>
        <v>2.7430400000000001</v>
      </c>
      <c r="E32" s="518"/>
      <c r="F32" s="542">
        <v>2.7430400000000001</v>
      </c>
      <c r="G32" s="542">
        <f t="shared" si="0"/>
        <v>2.7430400000000001</v>
      </c>
      <c r="H32" s="545">
        <f t="shared" si="1"/>
        <v>0</v>
      </c>
    </row>
    <row r="33" spans="1:8" s="496" customFormat="1" ht="21" customHeight="1">
      <c r="A33" s="532"/>
      <c r="B33" s="532" t="s">
        <v>204</v>
      </c>
      <c r="C33" s="533">
        <v>0.45376</v>
      </c>
      <c r="D33" s="534">
        <f>7.723881+0.005718+0.83417+0.238+0.1195+1.725+5.277+0.14911+0.16296+4.983+1.123+8.413+0.0877+0.05988+10.771+0.348+7.245+0.52+0.05649+6.409+4.98+4.74+0.08172+0.09974+0.288585+0.35887+0.0523+0.08098+0.023+0.33811+0.08+0.441745+0.20531+0.45376</f>
        <v>68.47552899999998</v>
      </c>
      <c r="E33" s="533">
        <v>0.45376</v>
      </c>
      <c r="F33" s="542">
        <v>68.021768999999978</v>
      </c>
      <c r="G33" s="542">
        <f t="shared" si="0"/>
        <v>68.47552899999998</v>
      </c>
      <c r="H33" s="545">
        <f t="shared" si="1"/>
        <v>0</v>
      </c>
    </row>
    <row r="34" spans="1:8" ht="21" customHeight="1">
      <c r="A34" s="523"/>
      <c r="B34" s="523" t="s">
        <v>205</v>
      </c>
      <c r="C34" s="518">
        <v>0.163185</v>
      </c>
      <c r="D34" s="519">
        <f>0.562165+0.00538+0.02953+0.07671+0.0832+0.16124+0.02443+0.27+0.0126+0.116+0.35+0.01058+0.021726+0.15589+0.17+0.141586+0.02+0.120925+0.124801+0.17451+0.05884+0.07425+0.22328+0.03888+0.04769+0.163185</f>
        <v>3.2373979999999998</v>
      </c>
      <c r="E34" s="518">
        <f>0.163185</f>
        <v>0.163185</v>
      </c>
      <c r="F34" s="542">
        <v>3.0742129999999999</v>
      </c>
      <c r="G34" s="542">
        <f t="shared" si="0"/>
        <v>3.2373979999999998</v>
      </c>
      <c r="H34" s="545">
        <f t="shared" si="1"/>
        <v>0</v>
      </c>
    </row>
    <row r="35" spans="1:8" ht="21" customHeight="1">
      <c r="A35" s="523"/>
      <c r="B35" s="523" t="s">
        <v>206</v>
      </c>
      <c r="C35" s="518"/>
      <c r="D35" s="519">
        <f>0.712447+0.07003+0.10748+0.06+0.136161+0.169+0.207055+0.14067+0.538517+13.615+0.02064+0.09208+0.34273+0.08856+0.15865+0.07653+0.123715+0.22772+0.52+0.08539+0.12216+0.22978+0.41165+0.103195+0.63694+0.06789+0.24821</f>
        <v>19.312200000000008</v>
      </c>
      <c r="E35" s="518"/>
      <c r="F35" s="542">
        <v>19.312200000000008</v>
      </c>
      <c r="G35" s="542">
        <f t="shared" si="0"/>
        <v>19.312200000000008</v>
      </c>
      <c r="H35" s="545">
        <f t="shared" si="1"/>
        <v>0</v>
      </c>
    </row>
    <row r="36" spans="1:8" ht="21" customHeight="1">
      <c r="A36" s="523"/>
      <c r="B36" s="523" t="s">
        <v>207</v>
      </c>
      <c r="C36" s="518">
        <v>9.6860000000000002E-3</v>
      </c>
      <c r="D36" s="519">
        <f>0.42232+0.021966+0.07+0.04436+0.072258+0.262687+0.404927+0.21+0.0726+0.108526+0.2787+0.220654+0.124458+0.106994+0.112311+0.057051+0.08+0.160366+0.04469+0.170259+0.09511+0.04812+0.95982+0.074+0.04493+0.009686</f>
        <v>4.2767930000000005</v>
      </c>
      <c r="E36" s="518">
        <v>0.01</v>
      </c>
      <c r="F36" s="542">
        <v>4.2671070000000002</v>
      </c>
      <c r="G36" s="542">
        <f t="shared" si="0"/>
        <v>4.2767930000000005</v>
      </c>
      <c r="H36" s="545">
        <f t="shared" si="1"/>
        <v>0</v>
      </c>
    </row>
    <row r="37" spans="1:8" ht="21" customHeight="1">
      <c r="A37" s="523"/>
      <c r="B37" s="523" t="s">
        <v>208</v>
      </c>
      <c r="C37" s="518"/>
      <c r="D37" s="519">
        <f>0.2257+0.0638</f>
        <v>0.28949999999999998</v>
      </c>
      <c r="E37" s="518"/>
      <c r="F37" s="542">
        <v>0.28949999999999998</v>
      </c>
      <c r="G37" s="542">
        <f t="shared" si="0"/>
        <v>0.28949999999999998</v>
      </c>
      <c r="H37" s="545">
        <f t="shared" si="1"/>
        <v>0</v>
      </c>
    </row>
    <row r="38" spans="1:8" ht="21" customHeight="1">
      <c r="A38" s="523"/>
      <c r="B38" s="523" t="s">
        <v>209</v>
      </c>
      <c r="C38" s="518"/>
      <c r="D38" s="519">
        <v>0.37</v>
      </c>
      <c r="E38" s="518"/>
      <c r="F38" s="542">
        <v>0.37</v>
      </c>
      <c r="G38" s="542">
        <f t="shared" si="0"/>
        <v>0.37</v>
      </c>
      <c r="H38" s="545">
        <f t="shared" si="1"/>
        <v>0</v>
      </c>
    </row>
    <row r="39" spans="1:8" ht="21" customHeight="1">
      <c r="A39" s="523"/>
      <c r="B39" s="523" t="s">
        <v>210</v>
      </c>
      <c r="C39" s="518"/>
      <c r="D39" s="519">
        <f>0.565+0.1315+0.0478+0.05+0.0235+0.0235+0.0905+0.8355+0.0465+0.1365+0.796+0.12</f>
        <v>2.8662999999999998</v>
      </c>
      <c r="E39" s="518"/>
      <c r="F39" s="542">
        <v>2.8662999999999998</v>
      </c>
      <c r="G39" s="542">
        <f t="shared" si="0"/>
        <v>2.8662999999999998</v>
      </c>
      <c r="H39" s="545">
        <f t="shared" si="1"/>
        <v>0</v>
      </c>
    </row>
    <row r="40" spans="1:8" ht="21" customHeight="1">
      <c r="A40" s="523"/>
      <c r="B40" s="523" t="s">
        <v>211</v>
      </c>
      <c r="C40" s="518"/>
      <c r="D40" s="519">
        <v>0.255</v>
      </c>
      <c r="E40" s="518"/>
      <c r="F40" s="542">
        <v>0.255</v>
      </c>
      <c r="G40" s="542">
        <f t="shared" si="0"/>
        <v>0.255</v>
      </c>
      <c r="H40" s="545">
        <f t="shared" si="1"/>
        <v>0</v>
      </c>
    </row>
    <row r="41" spans="1:8" ht="21" customHeight="1">
      <c r="A41" s="523"/>
      <c r="B41" s="523" t="s">
        <v>212</v>
      </c>
      <c r="C41" s="518"/>
      <c r="D41" s="519">
        <f>5.7+1.72524+1.72524+1.72524+1.65+1.882+1.8+1.96+1.96+1.73+1.72524+1.6+1.8+1.803+1.8</f>
        <v>30.585960000000004</v>
      </c>
      <c r="E41" s="518"/>
      <c r="F41" s="542">
        <v>30.585960000000004</v>
      </c>
      <c r="G41" s="542">
        <f t="shared" si="0"/>
        <v>30.585960000000004</v>
      </c>
      <c r="H41" s="545">
        <f t="shared" si="1"/>
        <v>0</v>
      </c>
    </row>
    <row r="42" spans="1:8" ht="21" customHeight="1">
      <c r="A42" s="523"/>
      <c r="B42" s="523" t="s">
        <v>213</v>
      </c>
      <c r="C42" s="518">
        <v>0.95899999999999996</v>
      </c>
      <c r="D42" s="519">
        <f>4.870135+0.75+0.265+1.275+0.983+0.97+0.197+0.83+0.085993+0.8+0.88+0.930853+0.97+1.0547+1.099+0.22+0.72+0.939+0.084725+0.278245+0.959</f>
        <v>19.161650999999999</v>
      </c>
      <c r="E42" s="518">
        <v>0.95899999999999996</v>
      </c>
      <c r="F42" s="542">
        <v>18.202650999999999</v>
      </c>
      <c r="G42" s="542">
        <f t="shared" si="0"/>
        <v>19.161650999999999</v>
      </c>
      <c r="H42" s="545">
        <f t="shared" si="1"/>
        <v>0</v>
      </c>
    </row>
    <row r="43" spans="1:8" ht="21" customHeight="1">
      <c r="A43" s="523"/>
      <c r="B43" s="523" t="s">
        <v>214</v>
      </c>
      <c r="C43" s="533">
        <v>0.64273199999999997</v>
      </c>
      <c r="D43" s="534">
        <f>0.884797+0.576161+0.279+0.101737+0.080641+0.487+0.268+0.447+0.520553+0.798542+0.798542+0.552197+0.04+0.165724+0.431792+0.505473+0.324813+0.162907+0.272821+0.581+0.642732</f>
        <v>8.9214320000000011</v>
      </c>
      <c r="E43" s="533">
        <f>0.642732</f>
        <v>0.64273199999999997</v>
      </c>
      <c r="F43" s="542">
        <v>8.2787000000000006</v>
      </c>
      <c r="G43" s="542">
        <f t="shared" si="0"/>
        <v>8.9214320000000011</v>
      </c>
      <c r="H43" s="545">
        <f t="shared" si="1"/>
        <v>0</v>
      </c>
    </row>
    <row r="44" spans="1:8" ht="21" customHeight="1">
      <c r="A44" s="523"/>
      <c r="B44" s="523" t="s">
        <v>215</v>
      </c>
      <c r="C44" s="518"/>
      <c r="D44" s="519">
        <v>4.0839999999999996</v>
      </c>
      <c r="E44" s="518"/>
      <c r="F44" s="542">
        <v>4.0839999999999996</v>
      </c>
      <c r="G44" s="542">
        <f t="shared" si="0"/>
        <v>4.0839999999999996</v>
      </c>
      <c r="H44" s="545">
        <f t="shared" si="1"/>
        <v>0</v>
      </c>
    </row>
    <row r="45" spans="1:8" ht="21" hidden="1" customHeight="1">
      <c r="A45" s="523"/>
      <c r="B45" s="523" t="s">
        <v>216</v>
      </c>
      <c r="C45" s="518"/>
      <c r="D45" s="519">
        <v>2.0179999999999998</v>
      </c>
      <c r="E45" s="518"/>
      <c r="F45" s="542">
        <v>2.0179999999999998</v>
      </c>
      <c r="G45" s="542">
        <f t="shared" si="0"/>
        <v>2.0179999999999998</v>
      </c>
      <c r="H45" s="545">
        <f t="shared" si="1"/>
        <v>0</v>
      </c>
    </row>
    <row r="46" spans="1:8" ht="21" customHeight="1">
      <c r="A46" s="523"/>
      <c r="B46" s="523" t="s">
        <v>217</v>
      </c>
      <c r="C46" s="518"/>
      <c r="D46" s="519">
        <v>0.121</v>
      </c>
      <c r="E46" s="518"/>
      <c r="F46" s="542">
        <v>0.121</v>
      </c>
      <c r="G46" s="542">
        <f t="shared" si="0"/>
        <v>0.121</v>
      </c>
      <c r="H46" s="545">
        <f t="shared" si="1"/>
        <v>0</v>
      </c>
    </row>
    <row r="47" spans="1:8" ht="21" customHeight="1">
      <c r="A47" s="523"/>
      <c r="B47" s="523" t="s">
        <v>218</v>
      </c>
      <c r="C47" s="518"/>
      <c r="D47" s="519"/>
      <c r="E47" s="518"/>
      <c r="F47" s="542"/>
      <c r="G47" s="542">
        <f t="shared" si="0"/>
        <v>0</v>
      </c>
      <c r="H47" s="545">
        <f t="shared" si="1"/>
        <v>0</v>
      </c>
    </row>
    <row r="48" spans="1:8" ht="21" customHeight="1">
      <c r="A48" s="523"/>
      <c r="B48" s="523" t="s">
        <v>219</v>
      </c>
      <c r="C48" s="518"/>
      <c r="D48" s="519">
        <v>22</v>
      </c>
      <c r="E48" s="518"/>
      <c r="F48" s="542">
        <v>22</v>
      </c>
      <c r="G48" s="542">
        <f t="shared" si="0"/>
        <v>22</v>
      </c>
      <c r="H48" s="545">
        <f t="shared" si="1"/>
        <v>0</v>
      </c>
    </row>
    <row r="49" spans="1:8" ht="28.5" customHeight="1">
      <c r="A49" s="523"/>
      <c r="B49" s="523" t="s">
        <v>220</v>
      </c>
      <c r="C49" s="518"/>
      <c r="D49" s="519">
        <v>0.76800000000000002</v>
      </c>
      <c r="E49" s="518"/>
      <c r="F49" s="542">
        <v>0.76800000000000002</v>
      </c>
      <c r="G49" s="542">
        <f t="shared" si="0"/>
        <v>0.76800000000000002</v>
      </c>
      <c r="H49" s="545">
        <f t="shared" si="1"/>
        <v>0</v>
      </c>
    </row>
    <row r="50" spans="1:8" ht="28.5" customHeight="1">
      <c r="A50" s="523"/>
      <c r="B50" s="523" t="s">
        <v>221</v>
      </c>
      <c r="C50" s="518"/>
      <c r="D50" s="519">
        <f>0.249+0.033+0.114+0.204+0.072+0.228+0.132+0.096+0.237+0.177+0.15+0.081+0.21+0.138+0.07+0.318+0.048+0.195+0.216+0.12+0.12+0.048</f>
        <v>3.2560000000000002</v>
      </c>
      <c r="E50" s="518"/>
      <c r="F50" s="542">
        <v>3.2560000000000002</v>
      </c>
      <c r="G50" s="542">
        <f t="shared" si="0"/>
        <v>3.2560000000000002</v>
      </c>
      <c r="H50" s="545">
        <f t="shared" si="1"/>
        <v>0</v>
      </c>
    </row>
    <row r="51" spans="1:8" ht="28.5" customHeight="1">
      <c r="A51" s="523"/>
      <c r="B51" s="523" t="s">
        <v>222</v>
      </c>
      <c r="C51" s="518"/>
      <c r="D51" s="519">
        <v>1.6500000000000001E-2</v>
      </c>
      <c r="E51" s="518"/>
      <c r="F51" s="542">
        <v>1.6500000000000001E-2</v>
      </c>
      <c r="G51" s="542">
        <f t="shared" si="0"/>
        <v>1.6500000000000001E-2</v>
      </c>
      <c r="H51" s="545">
        <f t="shared" si="1"/>
        <v>0</v>
      </c>
    </row>
    <row r="52" spans="1:8" ht="21" customHeight="1">
      <c r="A52" s="986" t="s">
        <v>223</v>
      </c>
      <c r="B52" s="987"/>
      <c r="C52" s="535">
        <f>SUM(C31:C51)</f>
        <v>2.2283629999999999</v>
      </c>
      <c r="D52" s="536">
        <f t="shared" ref="D52:E52" si="4">SUM(D32:D51)</f>
        <v>192.75830300000001</v>
      </c>
      <c r="E52" s="535">
        <f t="shared" si="4"/>
        <v>2.2286769999999998</v>
      </c>
      <c r="F52" s="542">
        <f>D52*1000000</f>
        <v>192758303</v>
      </c>
      <c r="G52" s="542">
        <f t="shared" si="0"/>
        <v>192758305.22836301</v>
      </c>
      <c r="H52" s="545">
        <f t="shared" si="1"/>
        <v>-192758112.47006002</v>
      </c>
    </row>
    <row r="53" spans="1:8" ht="18.75" customHeight="1">
      <c r="A53" s="537"/>
      <c r="B53" s="538" t="s">
        <v>224</v>
      </c>
      <c r="C53" s="539">
        <f t="shared" ref="C53:E53" si="5">C52+C30</f>
        <v>36.722134089264841</v>
      </c>
      <c r="D53" s="540">
        <f t="shared" si="5"/>
        <v>2844.8055106914267</v>
      </c>
      <c r="E53" s="539">
        <f t="shared" si="5"/>
        <v>36.72144808926484</v>
      </c>
      <c r="F53" s="542">
        <v>2808.0833755521603</v>
      </c>
      <c r="G53" s="542">
        <f t="shared" si="0"/>
        <v>2844.805509641425</v>
      </c>
      <c r="H53" s="545">
        <f t="shared" si="1"/>
        <v>1.0500016287551261E-6</v>
      </c>
    </row>
    <row r="54" spans="1:8">
      <c r="C54" s="953">
        <f>D53*1000000</f>
        <v>2844805510.6914268</v>
      </c>
    </row>
    <row r="56" spans="1:8">
      <c r="D56" s="499">
        <f>D53-C53</f>
        <v>2808.0833766021619</v>
      </c>
    </row>
    <row r="58" spans="1:8">
      <c r="D58" s="499">
        <v>1707.1527311692701</v>
      </c>
    </row>
    <row r="59" spans="1:8">
      <c r="D59" s="499">
        <f>C53+D58</f>
        <v>1743.874865258535</v>
      </c>
    </row>
  </sheetData>
  <sheetProtection formatCells="0" formatColumns="0" formatRows="0" insertColumns="0" insertRows="0" insertHyperlinks="0" deleteColumns="0" deleteRows="0" sort="0" autoFilter="0" pivotTables="0"/>
  <mergeCells count="11">
    <mergeCell ref="A1:E1"/>
    <mergeCell ref="A4:E4"/>
    <mergeCell ref="A5:E5"/>
    <mergeCell ref="A6:E6"/>
    <mergeCell ref="A7:E7"/>
    <mergeCell ref="C8:E8"/>
    <mergeCell ref="A10:B10"/>
    <mergeCell ref="A11:B11"/>
    <mergeCell ref="A52:B52"/>
    <mergeCell ref="A8:A9"/>
    <mergeCell ref="B8:B9"/>
  </mergeCells>
  <printOptions horizontalCentered="1"/>
  <pageMargins left="0.59055118110236204" right="0.15748031496063" top="0.31496062992126" bottom="0.23622047244094499" header="0.15748031496063" footer="0.15748031496063"/>
  <pageSetup paperSize="9" scale="76" fitToWidth="0" orientation="portrait" r:id="rId1"/>
  <headerFooter>
    <oddFooter>&amp;R&amp;8&amp;P : &amp;N</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indexed="10"/>
  </sheetPr>
  <dimension ref="A1:BI81"/>
  <sheetViews>
    <sheetView zoomScale="70" zoomScaleNormal="70" zoomScaleSheetLayoutView="70" workbookViewId="0">
      <pane xSplit="1" ySplit="7" topLeftCell="C29" activePane="bottomRight" state="frozen"/>
      <selection pane="topRight"/>
      <selection pane="bottomLeft"/>
      <selection pane="bottomRight" activeCell="O37" sqref="O37"/>
    </sheetView>
  </sheetViews>
  <sheetFormatPr defaultColWidth="9.109375" defaultRowHeight="17.399999999999999"/>
  <cols>
    <col min="1" max="1" width="7.109375" style="771" customWidth="1"/>
    <col min="2" max="2" width="32.6640625" style="771" customWidth="1"/>
    <col min="3" max="3" width="41.44140625" style="771" customWidth="1"/>
    <col min="4" max="4" width="11" style="771" customWidth="1"/>
    <col min="5" max="5" width="12" style="771" customWidth="1"/>
    <col min="6" max="6" width="13.5546875" style="803" customWidth="1"/>
    <col min="7" max="7" width="13.109375" style="771" customWidth="1"/>
    <col min="8" max="8" width="10.109375" style="771" customWidth="1"/>
    <col min="9" max="9" width="9.6640625" style="771" customWidth="1"/>
    <col min="10" max="10" width="13.6640625" style="771" customWidth="1"/>
    <col min="11" max="11" width="9.6640625" style="771" customWidth="1"/>
    <col min="12" max="12" width="10.109375" style="771" customWidth="1"/>
    <col min="13" max="13" width="11" style="771" customWidth="1"/>
    <col min="14" max="14" width="14.88671875" style="771" customWidth="1"/>
    <col min="15" max="15" width="14.6640625" style="771" customWidth="1"/>
    <col min="16" max="16" width="10.44140625" style="771" customWidth="1"/>
    <col min="17" max="17" width="9.6640625" style="771" customWidth="1"/>
    <col min="18" max="18" width="9.5546875" style="771" customWidth="1"/>
    <col min="19" max="19" width="12.33203125" style="771" customWidth="1"/>
    <col min="20" max="21" width="9.5546875" style="771" customWidth="1"/>
    <col min="22" max="22" width="11.109375" style="771" customWidth="1"/>
    <col min="23" max="23" width="13" style="771" customWidth="1"/>
    <col min="24" max="24" width="15.33203125" style="771" customWidth="1"/>
    <col min="25" max="25" width="11.5546875" style="771" customWidth="1"/>
    <col min="26" max="26" width="9.109375" style="771" customWidth="1"/>
    <col min="27" max="30" width="10.88671875" style="771" customWidth="1"/>
    <col min="31" max="31" width="11" style="771" customWidth="1"/>
    <col min="32" max="32" width="13.109375" style="771" customWidth="1"/>
    <col min="33" max="33" width="7.88671875" style="771" customWidth="1"/>
    <col min="34" max="34" width="11.6640625" style="771" customWidth="1"/>
    <col min="35" max="35" width="15.88671875" style="772" customWidth="1"/>
    <col min="36" max="36" width="14" style="439" customWidth="1"/>
    <col min="37" max="37" width="9.109375" style="771"/>
    <col min="38" max="38" width="8.44140625" style="771" customWidth="1"/>
    <col min="39" max="39" width="9.33203125" style="771" customWidth="1"/>
    <col min="40" max="40" width="10" style="771" customWidth="1"/>
    <col min="41" max="41" width="9.109375" style="771"/>
    <col min="42" max="42" width="9.5546875" style="771" customWidth="1"/>
    <col min="43" max="44" width="11.109375" style="771" customWidth="1"/>
    <col min="45" max="45" width="11.5546875" style="771" customWidth="1"/>
    <col min="46" max="46" width="9.109375" style="771"/>
    <col min="47" max="47" width="8.44140625" style="771" customWidth="1"/>
    <col min="48" max="49" width="9.33203125" style="771" customWidth="1"/>
    <col min="50" max="50" width="9.109375" style="771"/>
    <col min="51" max="51" width="9.5546875" style="771" customWidth="1"/>
    <col min="52" max="53" width="11.109375" style="771" customWidth="1"/>
    <col min="54" max="54" width="11.5546875" style="771" customWidth="1"/>
    <col min="55" max="55" width="9.109375" style="771"/>
    <col min="56" max="56" width="9" style="771" customWidth="1"/>
    <col min="57" max="58" width="9.33203125" style="771" customWidth="1"/>
    <col min="59" max="60" width="10.44140625" style="771" customWidth="1"/>
    <col min="61" max="61" width="11.109375" style="771" customWidth="1"/>
    <col min="62" max="16384" width="9.109375" style="771"/>
  </cols>
  <sheetData>
    <row r="1" spans="1:61" ht="18" customHeight="1">
      <c r="A1" s="996" t="s">
        <v>225</v>
      </c>
      <c r="B1" s="996"/>
      <c r="C1" s="996"/>
      <c r="D1" s="996"/>
      <c r="E1" s="996"/>
      <c r="F1" s="996"/>
      <c r="G1" s="996"/>
      <c r="H1" s="996"/>
      <c r="I1" s="996"/>
      <c r="J1" s="996"/>
      <c r="K1" s="996"/>
      <c r="L1" s="996"/>
      <c r="M1" s="996"/>
      <c r="N1" s="996"/>
      <c r="O1" s="996"/>
      <c r="P1" s="996"/>
      <c r="Q1" s="996"/>
      <c r="R1" s="996"/>
      <c r="S1" s="996"/>
      <c r="T1" s="996"/>
      <c r="U1" s="996"/>
      <c r="V1" s="996"/>
      <c r="W1" s="996"/>
      <c r="X1" s="996"/>
      <c r="Y1" s="996"/>
      <c r="Z1" s="996"/>
      <c r="AA1" s="996"/>
      <c r="AB1" s="996"/>
      <c r="AC1" s="996"/>
      <c r="AD1" s="996"/>
      <c r="AE1" s="996"/>
      <c r="AF1" s="996"/>
      <c r="AG1" s="996"/>
    </row>
    <row r="2" spans="1:61">
      <c r="A2" s="773"/>
      <c r="B2" s="773"/>
      <c r="C2" s="773"/>
      <c r="D2" s="773"/>
      <c r="E2" s="773"/>
      <c r="F2" s="774"/>
      <c r="G2" s="773"/>
      <c r="H2" s="773"/>
      <c r="I2" s="773"/>
      <c r="J2" s="773"/>
      <c r="K2" s="773"/>
      <c r="L2" s="773"/>
      <c r="M2" s="773"/>
      <c r="N2" s="773"/>
      <c r="O2" s="773"/>
      <c r="P2" s="773"/>
      <c r="Q2" s="773"/>
      <c r="R2" s="773"/>
      <c r="S2" s="773"/>
      <c r="T2" s="773"/>
      <c r="U2" s="773"/>
      <c r="V2" s="773"/>
      <c r="W2" s="773"/>
      <c r="X2" s="773"/>
      <c r="Y2" s="773"/>
      <c r="Z2" s="773"/>
      <c r="AA2" s="773"/>
      <c r="AB2" s="773"/>
      <c r="AC2" s="773"/>
      <c r="AD2" s="773"/>
      <c r="AE2" s="773"/>
      <c r="AF2" s="773"/>
    </row>
    <row r="3" spans="1:61" ht="16.5" customHeight="1">
      <c r="A3" s="997" t="s">
        <v>226</v>
      </c>
      <c r="B3" s="997"/>
      <c r="C3" s="997"/>
      <c r="D3" s="997"/>
      <c r="E3" s="997"/>
      <c r="F3" s="997"/>
      <c r="G3" s="997"/>
      <c r="H3" s="997"/>
      <c r="I3" s="997"/>
      <c r="J3" s="997"/>
      <c r="K3" s="997"/>
      <c r="L3" s="997"/>
      <c r="M3" s="997"/>
      <c r="N3" s="997"/>
      <c r="O3" s="997"/>
      <c r="P3" s="997"/>
      <c r="Q3" s="997"/>
      <c r="R3" s="997"/>
      <c r="S3" s="997"/>
      <c r="T3" s="997"/>
      <c r="U3" s="997"/>
      <c r="V3" s="997"/>
      <c r="W3" s="997"/>
      <c r="X3" s="997"/>
      <c r="Y3" s="997"/>
      <c r="Z3" s="997"/>
      <c r="AA3" s="997"/>
      <c r="AB3" s="997"/>
      <c r="AC3" s="997"/>
      <c r="AD3" s="997"/>
      <c r="AE3" s="997"/>
      <c r="AF3" s="997"/>
    </row>
    <row r="4" spans="1:61">
      <c r="A4" s="998" t="str">
        <f>'[279]Anx B'!A3:H3</f>
        <v>Const of 10th Avenue from IJP Road to Srinagar Highway, Islamabad</v>
      </c>
      <c r="B4" s="998"/>
      <c r="C4" s="998"/>
      <c r="D4" s="998"/>
      <c r="E4" s="998"/>
      <c r="F4" s="998"/>
      <c r="G4" s="998"/>
      <c r="H4" s="998"/>
      <c r="I4" s="998"/>
      <c r="J4" s="998"/>
      <c r="K4" s="998"/>
      <c r="L4" s="998"/>
      <c r="M4" s="998"/>
      <c r="N4" s="998"/>
      <c r="O4" s="998"/>
      <c r="P4" s="998"/>
      <c r="Q4" s="998"/>
      <c r="R4" s="998"/>
      <c r="S4" s="998"/>
      <c r="T4" s="998"/>
      <c r="U4" s="998"/>
      <c r="V4" s="998"/>
      <c r="W4" s="998"/>
      <c r="X4" s="998"/>
      <c r="Y4" s="998"/>
      <c r="Z4" s="998"/>
      <c r="AA4" s="998"/>
      <c r="AB4" s="998"/>
      <c r="AC4" s="998"/>
      <c r="AD4" s="998"/>
      <c r="AE4" s="998"/>
      <c r="AF4" s="998"/>
    </row>
    <row r="5" spans="1:61" ht="18" thickBot="1">
      <c r="A5" s="775"/>
      <c r="B5" s="775"/>
      <c r="C5" s="775"/>
      <c r="D5" s="775"/>
      <c r="E5" s="775"/>
      <c r="F5" s="776"/>
      <c r="G5" s="775"/>
      <c r="H5" s="775"/>
      <c r="I5" s="775"/>
      <c r="J5" s="775"/>
      <c r="K5" s="775"/>
      <c r="L5" s="775"/>
      <c r="M5" s="775"/>
      <c r="N5" s="775"/>
      <c r="O5" s="775"/>
      <c r="P5" s="775"/>
      <c r="Q5" s="775"/>
      <c r="R5" s="775"/>
      <c r="S5" s="775"/>
      <c r="T5" s="775"/>
      <c r="U5" s="775"/>
      <c r="V5" s="775"/>
      <c r="W5" s="777"/>
      <c r="X5" s="778"/>
      <c r="Y5" s="775"/>
      <c r="Z5" s="775"/>
      <c r="AA5" s="775"/>
      <c r="AB5" s="775"/>
      <c r="AC5" s="775"/>
      <c r="AD5" s="775"/>
      <c r="AE5" s="775"/>
    </row>
    <row r="6" spans="1:61" ht="27.75" customHeight="1" thickTop="1" thickBot="1">
      <c r="A6" s="999" t="s">
        <v>161</v>
      </c>
      <c r="B6" s="1000" t="s">
        <v>227</v>
      </c>
      <c r="C6" s="1000" t="s">
        <v>228</v>
      </c>
      <c r="D6" s="1001" t="s">
        <v>229</v>
      </c>
      <c r="E6" s="1002" t="s">
        <v>230</v>
      </c>
      <c r="F6" s="1004" t="s">
        <v>182</v>
      </c>
      <c r="G6" s="1005"/>
      <c r="H6" s="1005"/>
      <c r="I6" s="1005"/>
      <c r="J6" s="1005"/>
      <c r="K6" s="1005"/>
      <c r="L6" s="1005"/>
      <c r="M6" s="1005"/>
      <c r="N6" s="1006"/>
      <c r="O6" s="1004" t="s">
        <v>96</v>
      </c>
      <c r="P6" s="1005"/>
      <c r="Q6" s="1005"/>
      <c r="R6" s="1005"/>
      <c r="S6" s="1005"/>
      <c r="T6" s="1005"/>
      <c r="U6" s="1005"/>
      <c r="V6" s="1005"/>
      <c r="W6" s="1006"/>
      <c r="X6" s="1010" t="s">
        <v>97</v>
      </c>
      <c r="Y6" s="999"/>
      <c r="Z6" s="999"/>
      <c r="AA6" s="999"/>
      <c r="AB6" s="999"/>
      <c r="AC6" s="999"/>
      <c r="AD6" s="999"/>
      <c r="AE6" s="999"/>
      <c r="AF6" s="999"/>
      <c r="AG6" s="1011" t="s">
        <v>231</v>
      </c>
      <c r="AH6" s="779"/>
      <c r="AI6" s="780"/>
      <c r="AJ6" s="462"/>
      <c r="AK6" s="779"/>
      <c r="AL6" s="1013"/>
      <c r="AM6" s="1013"/>
      <c r="AN6" s="1013"/>
      <c r="AO6" s="1013"/>
      <c r="AP6" s="1013"/>
      <c r="AQ6" s="1013"/>
      <c r="AR6" s="781"/>
      <c r="AS6" s="779"/>
      <c r="AT6" s="779"/>
      <c r="AU6" s="1013"/>
      <c r="AV6" s="1013"/>
      <c r="AW6" s="1013"/>
      <c r="AX6" s="1013"/>
      <c r="AY6" s="1013"/>
      <c r="AZ6" s="1013"/>
      <c r="BA6" s="781"/>
      <c r="BB6" s="779"/>
      <c r="BC6" s="779"/>
      <c r="BD6" s="993" t="s">
        <v>232</v>
      </c>
      <c r="BE6" s="993"/>
      <c r="BF6" s="993"/>
      <c r="BG6" s="993"/>
      <c r="BH6" s="993"/>
      <c r="BI6" s="993"/>
    </row>
    <row r="7" spans="1:61" ht="108.75" customHeight="1" thickTop="1" thickBot="1">
      <c r="A7" s="999"/>
      <c r="B7" s="1000"/>
      <c r="C7" s="1000"/>
      <c r="D7" s="1001"/>
      <c r="E7" s="1003"/>
      <c r="F7" s="782" t="s">
        <v>233</v>
      </c>
      <c r="G7" s="783" t="s">
        <v>234</v>
      </c>
      <c r="H7" s="783" t="s">
        <v>235</v>
      </c>
      <c r="I7" s="783" t="s">
        <v>236</v>
      </c>
      <c r="J7" s="783" t="s">
        <v>237</v>
      </c>
      <c r="K7" s="783" t="s">
        <v>238</v>
      </c>
      <c r="L7" s="783" t="s">
        <v>239</v>
      </c>
      <c r="M7" s="783" t="s">
        <v>240</v>
      </c>
      <c r="N7" s="784" t="s">
        <v>241</v>
      </c>
      <c r="O7" s="782" t="s">
        <v>233</v>
      </c>
      <c r="P7" s="783" t="s">
        <v>234</v>
      </c>
      <c r="Q7" s="783" t="s">
        <v>235</v>
      </c>
      <c r="R7" s="783" t="s">
        <v>236</v>
      </c>
      <c r="S7" s="783" t="s">
        <v>237</v>
      </c>
      <c r="T7" s="783" t="s">
        <v>238</v>
      </c>
      <c r="U7" s="783" t="s">
        <v>239</v>
      </c>
      <c r="V7" s="783" t="s">
        <v>240</v>
      </c>
      <c r="W7" s="784" t="s">
        <v>241</v>
      </c>
      <c r="X7" s="782" t="s">
        <v>233</v>
      </c>
      <c r="Y7" s="783" t="s">
        <v>234</v>
      </c>
      <c r="Z7" s="783" t="s">
        <v>235</v>
      </c>
      <c r="AA7" s="783" t="s">
        <v>236</v>
      </c>
      <c r="AB7" s="783" t="s">
        <v>237</v>
      </c>
      <c r="AC7" s="783" t="s">
        <v>238</v>
      </c>
      <c r="AD7" s="783" t="s">
        <v>239</v>
      </c>
      <c r="AE7" s="783" t="s">
        <v>240</v>
      </c>
      <c r="AF7" s="784" t="s">
        <v>241</v>
      </c>
      <c r="AG7" s="1012"/>
      <c r="AH7" s="779"/>
      <c r="AI7" s="780"/>
      <c r="AJ7" s="779"/>
      <c r="AK7" s="779"/>
      <c r="AL7" s="779"/>
      <c r="AM7" s="779"/>
      <c r="AN7" s="779"/>
      <c r="AO7" s="779"/>
      <c r="AP7" s="779"/>
      <c r="AQ7" s="779"/>
      <c r="AR7" s="779"/>
      <c r="AS7" s="779"/>
      <c r="AT7" s="779"/>
      <c r="AU7" s="779"/>
      <c r="AV7" s="779"/>
      <c r="AW7" s="779"/>
      <c r="AX7" s="779"/>
      <c r="AY7" s="779"/>
      <c r="AZ7" s="779"/>
      <c r="BA7" s="779"/>
      <c r="BB7" s="779"/>
      <c r="BC7" s="779"/>
      <c r="BD7" s="785" t="s">
        <v>235</v>
      </c>
      <c r="BE7" s="786" t="s">
        <v>236</v>
      </c>
      <c r="BF7" s="786" t="s">
        <v>242</v>
      </c>
      <c r="BG7" s="786" t="s">
        <v>238</v>
      </c>
      <c r="BH7" s="786" t="s">
        <v>243</v>
      </c>
      <c r="BI7" s="786" t="s">
        <v>240</v>
      </c>
    </row>
    <row r="8" spans="1:61" s="788" customFormat="1" ht="38.25" customHeight="1" thickTop="1">
      <c r="A8" s="787"/>
      <c r="B8" s="994" t="s">
        <v>244</v>
      </c>
      <c r="C8" s="995"/>
      <c r="D8" s="995"/>
      <c r="E8" s="440"/>
      <c r="F8" s="441"/>
      <c r="G8" s="442"/>
      <c r="H8" s="442"/>
      <c r="I8" s="442"/>
      <c r="J8" s="442"/>
      <c r="K8" s="442"/>
      <c r="L8" s="442"/>
      <c r="M8" s="442"/>
      <c r="N8" s="452"/>
      <c r="O8" s="453">
        <v>0</v>
      </c>
      <c r="P8" s="454"/>
      <c r="Q8" s="457"/>
      <c r="R8" s="457"/>
      <c r="S8" s="457"/>
      <c r="T8" s="442"/>
      <c r="U8" s="442"/>
      <c r="V8" s="442"/>
      <c r="W8" s="452"/>
      <c r="X8" s="461"/>
      <c r="Y8" s="457"/>
      <c r="Z8" s="457"/>
      <c r="AA8" s="457"/>
      <c r="AB8" s="457"/>
      <c r="AC8" s="457"/>
      <c r="AD8" s="457"/>
      <c r="AE8" s="457"/>
      <c r="AF8" s="457"/>
      <c r="AG8" s="463"/>
      <c r="AH8" s="464"/>
      <c r="AI8" s="465"/>
      <c r="AJ8" s="465"/>
      <c r="AK8" s="465"/>
      <c r="AL8" s="465"/>
      <c r="AM8" s="465"/>
      <c r="AN8" s="465"/>
      <c r="AO8" s="474"/>
      <c r="AP8" s="474"/>
      <c r="AQ8" s="474"/>
      <c r="AR8" s="474"/>
      <c r="AS8" s="465"/>
      <c r="AT8" s="465"/>
      <c r="AU8" s="465"/>
      <c r="AV8" s="465"/>
      <c r="AW8" s="465"/>
      <c r="AX8" s="474"/>
      <c r="AY8" s="474"/>
      <c r="AZ8" s="474"/>
      <c r="BA8" s="474"/>
      <c r="BB8" s="465"/>
      <c r="BC8" s="465"/>
      <c r="BD8" s="461">
        <v>0</v>
      </c>
      <c r="BE8" s="457">
        <v>0</v>
      </c>
      <c r="BF8" s="457">
        <v>1.7289000000000001</v>
      </c>
      <c r="BG8" s="442">
        <v>0.159</v>
      </c>
      <c r="BH8" s="442">
        <v>0</v>
      </c>
      <c r="BI8" s="442">
        <v>1.1339999999999999</v>
      </c>
    </row>
    <row r="9" spans="1:61" s="788" customFormat="1" ht="38.25" customHeight="1">
      <c r="A9" s="787">
        <v>1</v>
      </c>
      <c r="B9" s="789" t="s">
        <v>245</v>
      </c>
      <c r="C9" s="789" t="s">
        <v>246</v>
      </c>
      <c r="D9" s="790"/>
      <c r="E9" s="443">
        <f>7555520/1000000</f>
        <v>7.5555199999999996</v>
      </c>
      <c r="F9" s="444">
        <f>O9-'[280]Anx E'!O9</f>
        <v>0</v>
      </c>
      <c r="G9" s="445">
        <f>P9-'[280]Anx E'!P9</f>
        <v>0</v>
      </c>
      <c r="H9" s="445">
        <f>Q9-'[280]Anx E'!Q9</f>
        <v>0</v>
      </c>
      <c r="I9" s="445">
        <f>R9-'[280]Anx E'!R9</f>
        <v>0</v>
      </c>
      <c r="J9" s="445">
        <f>S9-'[280]Anx E'!S9</f>
        <v>0</v>
      </c>
      <c r="K9" s="445">
        <f>T9-'[280]Anx E'!T9</f>
        <v>0</v>
      </c>
      <c r="L9" s="445">
        <f>U9-'[280]Anx E'!U9</f>
        <v>0</v>
      </c>
      <c r="M9" s="445">
        <f>V9-'[280]Anx E'!V9</f>
        <v>0</v>
      </c>
      <c r="N9" s="455">
        <f>W9-'[280]Anx E'!W9</f>
        <v>0</v>
      </c>
      <c r="O9" s="940">
        <v>6.5356500000000004</v>
      </c>
      <c r="P9" s="484">
        <v>0</v>
      </c>
      <c r="Q9" s="484">
        <v>0</v>
      </c>
      <c r="R9" s="484">
        <v>0</v>
      </c>
      <c r="S9" s="484">
        <v>0.65356499999999995</v>
      </c>
      <c r="T9" s="484">
        <v>0</v>
      </c>
      <c r="U9" s="484">
        <v>0</v>
      </c>
      <c r="V9" s="484">
        <v>0</v>
      </c>
      <c r="W9" s="941">
        <f t="shared" ref="W9:W25" si="0">O9-P9-Q9-R9-S9</f>
        <v>5.882085</v>
      </c>
      <c r="X9" s="448">
        <f t="shared" ref="X9:X46" si="1">F9</f>
        <v>0</v>
      </c>
      <c r="Y9" s="449">
        <f t="shared" ref="Y9:Y46" si="2">G9</f>
        <v>0</v>
      </c>
      <c r="Z9" s="449">
        <f t="shared" ref="Z9:Z46" si="3">H9</f>
        <v>0</v>
      </c>
      <c r="AA9" s="449">
        <f t="shared" ref="AA9:AA46" si="4">I9</f>
        <v>0</v>
      </c>
      <c r="AB9" s="449">
        <f t="shared" ref="AB9:AB46" si="5">J9</f>
        <v>0</v>
      </c>
      <c r="AC9" s="449">
        <f t="shared" ref="AC9:AC46" si="6">K9</f>
        <v>0</v>
      </c>
      <c r="AD9" s="449">
        <f t="shared" ref="AD9:AD46" si="7">L9</f>
        <v>0</v>
      </c>
      <c r="AE9" s="449">
        <f t="shared" ref="AE9:AE46" si="8">M9</f>
        <v>0</v>
      </c>
      <c r="AF9" s="449">
        <f t="shared" ref="AF9:AF46" si="9">N9</f>
        <v>0</v>
      </c>
      <c r="AG9" s="463"/>
      <c r="AH9" s="465">
        <v>0</v>
      </c>
      <c r="AI9" s="465">
        <f t="shared" ref="AI9:AI66" si="10">X9-AH9</f>
        <v>0</v>
      </c>
      <c r="AJ9" s="466">
        <f t="shared" ref="AJ9:AJ26" si="11">AI9*5%</f>
        <v>0</v>
      </c>
      <c r="AK9" s="466">
        <f t="shared" ref="AK9:AK26" si="12">AI9-AJ9</f>
        <v>0</v>
      </c>
      <c r="AL9" s="466">
        <f t="shared" ref="AL9:AL26" si="13">AK9*10%</f>
        <v>0</v>
      </c>
      <c r="AM9" s="466">
        <f t="shared" ref="AM9:AM26" si="14">AK9-AL9</f>
        <v>0</v>
      </c>
      <c r="AN9" s="466"/>
      <c r="AO9" s="466"/>
      <c r="AP9" s="466"/>
      <c r="AQ9" s="466"/>
      <c r="AR9" s="466"/>
      <c r="AS9" s="466"/>
      <c r="AT9" s="466"/>
      <c r="AU9" s="466"/>
      <c r="AV9" s="466"/>
      <c r="AW9" s="466"/>
      <c r="AX9" s="466"/>
      <c r="AY9" s="466"/>
      <c r="AZ9" s="466"/>
      <c r="BA9" s="466"/>
      <c r="BB9" s="466"/>
      <c r="BC9" s="466"/>
      <c r="BD9" s="478">
        <v>0</v>
      </c>
      <c r="BE9" s="483">
        <v>0</v>
      </c>
      <c r="BF9" s="483">
        <v>6.6711600000000004</v>
      </c>
      <c r="BG9" s="483">
        <v>0.67500000000000004</v>
      </c>
      <c r="BH9" s="483">
        <v>0</v>
      </c>
      <c r="BI9" s="483">
        <v>14.365278999999999</v>
      </c>
    </row>
    <row r="10" spans="1:61" s="788" customFormat="1" ht="38.25" customHeight="1">
      <c r="A10" s="787">
        <f t="shared" ref="A10:A52" si="15">A9+1</f>
        <v>2</v>
      </c>
      <c r="B10" s="789" t="s">
        <v>247</v>
      </c>
      <c r="C10" s="789" t="s">
        <v>248</v>
      </c>
      <c r="D10" s="790"/>
      <c r="E10" s="443">
        <f>14957401.9/1000000</f>
        <v>14.957401900000001</v>
      </c>
      <c r="F10" s="444">
        <f>O10-'[280]Anx E'!O10</f>
        <v>0</v>
      </c>
      <c r="G10" s="445">
        <f>P10-'[280]Anx E'!P10</f>
        <v>0</v>
      </c>
      <c r="H10" s="445">
        <f>Q10-'[280]Anx E'!Q10</f>
        <v>0</v>
      </c>
      <c r="I10" s="445">
        <f>R10-'[280]Anx E'!R10</f>
        <v>0</v>
      </c>
      <c r="J10" s="445">
        <f>S10-'[280]Anx E'!S10</f>
        <v>0</v>
      </c>
      <c r="K10" s="445">
        <f>T10-'[280]Anx E'!T10</f>
        <v>0</v>
      </c>
      <c r="L10" s="445">
        <f>U10-'[280]Anx E'!U10</f>
        <v>0</v>
      </c>
      <c r="M10" s="445">
        <f>V10-'[280]Anx E'!V10</f>
        <v>0</v>
      </c>
      <c r="N10" s="455">
        <f>W10-'[280]Anx E'!W10</f>
        <v>0</v>
      </c>
      <c r="O10" s="942">
        <v>12.6315201197521</v>
      </c>
      <c r="P10" s="943">
        <v>0</v>
      </c>
      <c r="Q10" s="943">
        <v>0</v>
      </c>
      <c r="R10" s="943">
        <v>0</v>
      </c>
      <c r="S10" s="943">
        <v>1.26315201197521</v>
      </c>
      <c r="T10" s="943">
        <v>0</v>
      </c>
      <c r="U10" s="943">
        <v>0</v>
      </c>
      <c r="V10" s="943">
        <v>0</v>
      </c>
      <c r="W10" s="941">
        <f t="shared" si="0"/>
        <v>11.36836810777689</v>
      </c>
      <c r="X10" s="448">
        <f t="shared" si="1"/>
        <v>0</v>
      </c>
      <c r="Y10" s="449">
        <f t="shared" si="2"/>
        <v>0</v>
      </c>
      <c r="Z10" s="449">
        <f t="shared" si="3"/>
        <v>0</v>
      </c>
      <c r="AA10" s="449">
        <f t="shared" si="4"/>
        <v>0</v>
      </c>
      <c r="AB10" s="449">
        <f t="shared" si="5"/>
        <v>0</v>
      </c>
      <c r="AC10" s="449">
        <f t="shared" si="6"/>
        <v>0</v>
      </c>
      <c r="AD10" s="449">
        <f t="shared" si="7"/>
        <v>0</v>
      </c>
      <c r="AE10" s="449">
        <f t="shared" si="8"/>
        <v>0</v>
      </c>
      <c r="AF10" s="449">
        <f t="shared" si="9"/>
        <v>0</v>
      </c>
      <c r="AG10" s="463"/>
      <c r="AH10" s="465">
        <v>0</v>
      </c>
      <c r="AI10" s="465">
        <f t="shared" si="10"/>
        <v>0</v>
      </c>
      <c r="AJ10" s="466">
        <f t="shared" si="11"/>
        <v>0</v>
      </c>
      <c r="AK10" s="466">
        <f t="shared" si="12"/>
        <v>0</v>
      </c>
      <c r="AL10" s="466">
        <f t="shared" si="13"/>
        <v>0</v>
      </c>
      <c r="AM10" s="466">
        <f t="shared" si="14"/>
        <v>0</v>
      </c>
      <c r="AN10" s="466"/>
      <c r="AO10" s="466"/>
      <c r="AP10" s="466"/>
      <c r="AQ10" s="466"/>
      <c r="AR10" s="466"/>
      <c r="AS10" s="466"/>
      <c r="AT10" s="466"/>
      <c r="AU10" s="466"/>
      <c r="AV10" s="466"/>
      <c r="AW10" s="466"/>
      <c r="AX10" s="466"/>
      <c r="AY10" s="466"/>
      <c r="AZ10" s="466"/>
      <c r="BA10" s="466"/>
      <c r="BB10" s="466"/>
      <c r="BC10" s="466"/>
      <c r="BD10" s="478">
        <v>0</v>
      </c>
      <c r="BE10" s="483">
        <v>0</v>
      </c>
      <c r="BF10" s="483">
        <v>6.6711600000000004</v>
      </c>
      <c r="BG10" s="483">
        <v>0.67500000000000004</v>
      </c>
      <c r="BH10" s="483">
        <v>0</v>
      </c>
      <c r="BI10" s="483">
        <v>14.365278999999999</v>
      </c>
    </row>
    <row r="11" spans="1:61" s="788" customFormat="1" ht="62.4" customHeight="1">
      <c r="A11" s="787">
        <f t="shared" si="15"/>
        <v>3</v>
      </c>
      <c r="B11" s="789" t="s">
        <v>249</v>
      </c>
      <c r="C11" s="789" t="s">
        <v>250</v>
      </c>
      <c r="D11" s="790"/>
      <c r="E11" s="443">
        <f>14956182/1000000</f>
        <v>14.956182</v>
      </c>
      <c r="F11" s="444">
        <f>O11-'[280]Anx E'!O11</f>
        <v>-1.1310219960591894E-7</v>
      </c>
      <c r="G11" s="445">
        <f>P11-'[280]Anx E'!P11</f>
        <v>0.73768915000000002</v>
      </c>
      <c r="H11" s="445">
        <f>Q11-'[280]Anx E'!Q11</f>
        <v>0</v>
      </c>
      <c r="I11" s="445">
        <f>R11-'[280]Anx E'!R11</f>
        <v>0</v>
      </c>
      <c r="J11" s="445">
        <f>S11-'[280]Anx E'!S11</f>
        <v>0</v>
      </c>
      <c r="K11" s="445">
        <f>T11-'[280]Anx E'!T11</f>
        <v>0</v>
      </c>
      <c r="L11" s="445">
        <f>U11-'[280]Anx E'!U11</f>
        <v>0</v>
      </c>
      <c r="M11" s="445">
        <f>V11-'[280]Anx E'!V11</f>
        <v>0</v>
      </c>
      <c r="N11" s="455">
        <f>W11-'[280]Anx E'!W11</f>
        <v>-0.73768926310217608</v>
      </c>
      <c r="O11" s="942">
        <v>14.753783</v>
      </c>
      <c r="P11" s="944">
        <f t="shared" ref="P11:P15" si="16">(O11-U11)*5%</f>
        <v>0.73768915000000002</v>
      </c>
      <c r="Q11" s="943">
        <v>2.6003319230000002</v>
      </c>
      <c r="R11" s="943">
        <v>0</v>
      </c>
      <c r="S11" s="943">
        <v>0.97227609520817604</v>
      </c>
      <c r="T11" s="943">
        <v>0</v>
      </c>
      <c r="U11" s="943">
        <v>0</v>
      </c>
      <c r="V11" s="943">
        <v>0</v>
      </c>
      <c r="W11" s="941">
        <f t="shared" si="0"/>
        <v>10.443485831791824</v>
      </c>
      <c r="X11" s="448">
        <f t="shared" si="1"/>
        <v>-1.1310219960591894E-7</v>
      </c>
      <c r="Y11" s="449">
        <f t="shared" si="2"/>
        <v>0.73768915000000002</v>
      </c>
      <c r="Z11" s="449">
        <f t="shared" si="3"/>
        <v>0</v>
      </c>
      <c r="AA11" s="449">
        <f t="shared" si="4"/>
        <v>0</v>
      </c>
      <c r="AB11" s="449">
        <f t="shared" si="5"/>
        <v>0</v>
      </c>
      <c r="AC11" s="449">
        <f t="shared" si="6"/>
        <v>0</v>
      </c>
      <c r="AD11" s="449">
        <f t="shared" si="7"/>
        <v>0</v>
      </c>
      <c r="AE11" s="449">
        <f t="shared" si="8"/>
        <v>0</v>
      </c>
      <c r="AF11" s="449">
        <f t="shared" si="9"/>
        <v>-0.73768926310217608</v>
      </c>
      <c r="AG11" s="463"/>
      <c r="AH11" s="465">
        <v>0</v>
      </c>
      <c r="AI11" s="465">
        <f t="shared" si="10"/>
        <v>-1.1310219960591894E-7</v>
      </c>
      <c r="AJ11" s="466">
        <f t="shared" si="11"/>
        <v>-5.6551099802959477E-9</v>
      </c>
      <c r="AK11" s="466">
        <f t="shared" si="12"/>
        <v>-1.07447089625623E-7</v>
      </c>
      <c r="AL11" s="466">
        <f t="shared" si="13"/>
        <v>-1.07447089625623E-8</v>
      </c>
      <c r="AM11" s="466">
        <f t="shared" si="14"/>
        <v>-9.670238066306069E-8</v>
      </c>
      <c r="AN11" s="466"/>
      <c r="AO11" s="466"/>
      <c r="AP11" s="466"/>
      <c r="AQ11" s="466"/>
      <c r="AR11" s="466"/>
      <c r="AS11" s="466"/>
      <c r="AT11" s="466"/>
      <c r="AU11" s="466"/>
      <c r="AV11" s="466"/>
      <c r="AW11" s="466"/>
      <c r="AX11" s="466"/>
      <c r="AY11" s="466"/>
      <c r="AZ11" s="466"/>
      <c r="BA11" s="466"/>
      <c r="BB11" s="466"/>
      <c r="BC11" s="466"/>
      <c r="BD11" s="478">
        <v>0</v>
      </c>
      <c r="BE11" s="483">
        <v>0</v>
      </c>
      <c r="BF11" s="483">
        <v>6.6711600000000004</v>
      </c>
      <c r="BG11" s="483">
        <v>0.67500000000000004</v>
      </c>
      <c r="BH11" s="483">
        <v>0</v>
      </c>
      <c r="BI11" s="483">
        <v>14.365278999999999</v>
      </c>
    </row>
    <row r="12" spans="1:61" s="788" customFormat="1" ht="38.25" customHeight="1">
      <c r="A12" s="787">
        <f t="shared" si="15"/>
        <v>4</v>
      </c>
      <c r="B12" s="789" t="s">
        <v>251</v>
      </c>
      <c r="C12" s="789" t="s">
        <v>252</v>
      </c>
      <c r="D12" s="790"/>
      <c r="E12" s="443">
        <f>14652500/1000000</f>
        <v>14.6525</v>
      </c>
      <c r="F12" s="444">
        <f>O12-'[280]Anx E'!O12</f>
        <v>0</v>
      </c>
      <c r="G12" s="445">
        <f>P12-'[280]Anx E'!P12</f>
        <v>0</v>
      </c>
      <c r="H12" s="445">
        <f>Q12-'[280]Anx E'!Q12</f>
        <v>0</v>
      </c>
      <c r="I12" s="445">
        <f>R12-'[280]Anx E'!R12</f>
        <v>0</v>
      </c>
      <c r="J12" s="445">
        <f>S12-'[280]Anx E'!S12</f>
        <v>0</v>
      </c>
      <c r="K12" s="445">
        <f>T12-'[280]Anx E'!T12</f>
        <v>0</v>
      </c>
      <c r="L12" s="445">
        <f>U12-'[280]Anx E'!U12</f>
        <v>0</v>
      </c>
      <c r="M12" s="445">
        <f>V12-'[280]Anx E'!V12</f>
        <v>0</v>
      </c>
      <c r="N12" s="455">
        <f>W12-'[280]Anx E'!W12</f>
        <v>0</v>
      </c>
      <c r="O12" s="942">
        <v>3.0300826000000001</v>
      </c>
      <c r="P12" s="944">
        <f t="shared" si="16"/>
        <v>0.15150413000000001</v>
      </c>
      <c r="Q12" s="943">
        <v>0</v>
      </c>
      <c r="R12" s="943">
        <v>0</v>
      </c>
      <c r="S12" s="943">
        <v>0.287857847</v>
      </c>
      <c r="T12" s="943">
        <v>0</v>
      </c>
      <c r="U12" s="943">
        <v>0</v>
      </c>
      <c r="V12" s="943">
        <v>0</v>
      </c>
      <c r="W12" s="941">
        <f t="shared" si="0"/>
        <v>2.5907206229999997</v>
      </c>
      <c r="X12" s="448">
        <f t="shared" si="1"/>
        <v>0</v>
      </c>
      <c r="Y12" s="449">
        <f t="shared" si="2"/>
        <v>0</v>
      </c>
      <c r="Z12" s="449">
        <f t="shared" si="3"/>
        <v>0</v>
      </c>
      <c r="AA12" s="449">
        <f t="shared" si="4"/>
        <v>0</v>
      </c>
      <c r="AB12" s="449">
        <f t="shared" si="5"/>
        <v>0</v>
      </c>
      <c r="AC12" s="449">
        <f t="shared" si="6"/>
        <v>0</v>
      </c>
      <c r="AD12" s="449">
        <f t="shared" si="7"/>
        <v>0</v>
      </c>
      <c r="AE12" s="449">
        <f t="shared" si="8"/>
        <v>0</v>
      </c>
      <c r="AF12" s="449">
        <f t="shared" si="9"/>
        <v>0</v>
      </c>
      <c r="AG12" s="463"/>
      <c r="AH12" s="465">
        <v>0</v>
      </c>
      <c r="AI12" s="465">
        <f t="shared" si="10"/>
        <v>0</v>
      </c>
      <c r="AJ12" s="466">
        <f t="shared" si="11"/>
        <v>0</v>
      </c>
      <c r="AK12" s="466">
        <f t="shared" si="12"/>
        <v>0</v>
      </c>
      <c r="AL12" s="466">
        <f t="shared" si="13"/>
        <v>0</v>
      </c>
      <c r="AM12" s="466">
        <f t="shared" si="14"/>
        <v>0</v>
      </c>
      <c r="AN12" s="465"/>
      <c r="AO12" s="474"/>
      <c r="AP12" s="474"/>
      <c r="AQ12" s="474"/>
      <c r="AR12" s="474"/>
      <c r="AS12" s="465"/>
      <c r="AT12" s="465"/>
      <c r="AU12" s="465"/>
      <c r="AV12" s="465"/>
      <c r="AW12" s="465"/>
      <c r="AX12" s="474"/>
      <c r="AY12" s="474"/>
      <c r="AZ12" s="474"/>
      <c r="BA12" s="474"/>
      <c r="BB12" s="465"/>
      <c r="BC12" s="465"/>
      <c r="BD12" s="461"/>
      <c r="BE12" s="457"/>
      <c r="BF12" s="457"/>
      <c r="BG12" s="442"/>
      <c r="BH12" s="442"/>
      <c r="BI12" s="442"/>
    </row>
    <row r="13" spans="1:61" s="788" customFormat="1" ht="38.25" customHeight="1">
      <c r="A13" s="787">
        <f t="shared" si="15"/>
        <v>5</v>
      </c>
      <c r="B13" s="789" t="s">
        <v>253</v>
      </c>
      <c r="C13" s="789" t="s">
        <v>254</v>
      </c>
      <c r="D13" s="790"/>
      <c r="E13" s="443">
        <f>14957401.9/1000000</f>
        <v>14.957401900000001</v>
      </c>
      <c r="F13" s="444">
        <f>O13-'[280]Anx E'!O13</f>
        <v>0</v>
      </c>
      <c r="G13" s="445">
        <f>P13-'[280]Anx E'!P13</f>
        <v>0</v>
      </c>
      <c r="H13" s="445">
        <f>Q13-'[280]Anx E'!Q13</f>
        <v>0</v>
      </c>
      <c r="I13" s="445">
        <f>R13-'[280]Anx E'!R13</f>
        <v>0</v>
      </c>
      <c r="J13" s="445">
        <f>S13-'[280]Anx E'!S13</f>
        <v>-3.4474141613819953E-2</v>
      </c>
      <c r="K13" s="445">
        <f>T13-'[280]Anx E'!T13</f>
        <v>0</v>
      </c>
      <c r="L13" s="445">
        <f>U13-'[280]Anx E'!U13</f>
        <v>0</v>
      </c>
      <c r="M13" s="445">
        <f>V13-'[280]Anx E'!V13</f>
        <v>0</v>
      </c>
      <c r="N13" s="455">
        <f>W13-'[280]Anx E'!W13</f>
        <v>3.447414161382012E-2</v>
      </c>
      <c r="O13" s="942">
        <v>14.3739069021382</v>
      </c>
      <c r="P13" s="943">
        <v>0</v>
      </c>
      <c r="Q13" s="943">
        <v>11.248605486000001</v>
      </c>
      <c r="R13" s="943">
        <v>0</v>
      </c>
      <c r="S13" s="943">
        <v>0.27805600000000003</v>
      </c>
      <c r="T13" s="943">
        <v>0</v>
      </c>
      <c r="U13" s="943">
        <v>0</v>
      </c>
      <c r="V13" s="943">
        <v>0</v>
      </c>
      <c r="W13" s="941">
        <f t="shared" si="0"/>
        <v>2.8472454161381999</v>
      </c>
      <c r="X13" s="448">
        <f t="shared" si="1"/>
        <v>0</v>
      </c>
      <c r="Y13" s="449">
        <f t="shared" si="2"/>
        <v>0</v>
      </c>
      <c r="Z13" s="449">
        <f t="shared" si="3"/>
        <v>0</v>
      </c>
      <c r="AA13" s="449">
        <f t="shared" si="4"/>
        <v>0</v>
      </c>
      <c r="AB13" s="449">
        <f t="shared" si="5"/>
        <v>-3.4474141613819953E-2</v>
      </c>
      <c r="AC13" s="449">
        <f t="shared" si="6"/>
        <v>0</v>
      </c>
      <c r="AD13" s="449">
        <f t="shared" si="7"/>
        <v>0</v>
      </c>
      <c r="AE13" s="449">
        <f t="shared" si="8"/>
        <v>0</v>
      </c>
      <c r="AF13" s="449">
        <f t="shared" si="9"/>
        <v>3.447414161382012E-2</v>
      </c>
      <c r="AG13" s="463"/>
      <c r="AH13" s="465">
        <v>0</v>
      </c>
      <c r="AI13" s="465">
        <f t="shared" si="10"/>
        <v>0</v>
      </c>
      <c r="AJ13" s="466">
        <f t="shared" si="11"/>
        <v>0</v>
      </c>
      <c r="AK13" s="466">
        <f t="shared" si="12"/>
        <v>0</v>
      </c>
      <c r="AL13" s="466">
        <f t="shared" si="13"/>
        <v>0</v>
      </c>
      <c r="AM13" s="466">
        <f t="shared" si="14"/>
        <v>0</v>
      </c>
      <c r="AN13" s="466"/>
      <c r="AO13" s="466"/>
      <c r="AP13" s="466"/>
      <c r="AQ13" s="466"/>
      <c r="AR13" s="466"/>
      <c r="AS13" s="466"/>
      <c r="AT13" s="466"/>
      <c r="AU13" s="466"/>
      <c r="AV13" s="466"/>
      <c r="AW13" s="466"/>
      <c r="AX13" s="466"/>
      <c r="AY13" s="466"/>
      <c r="AZ13" s="466"/>
      <c r="BA13" s="466"/>
      <c r="BB13" s="466"/>
      <c r="BC13" s="466"/>
      <c r="BD13" s="478">
        <v>0</v>
      </c>
      <c r="BE13" s="483">
        <v>0</v>
      </c>
      <c r="BF13" s="483">
        <v>6.6711600000000004</v>
      </c>
      <c r="BG13" s="483">
        <v>0.67500000000000004</v>
      </c>
      <c r="BH13" s="483">
        <v>0</v>
      </c>
      <c r="BI13" s="483">
        <v>14.365278999999999</v>
      </c>
    </row>
    <row r="14" spans="1:61" s="788" customFormat="1" ht="38.25" customHeight="1">
      <c r="A14" s="787">
        <f t="shared" si="15"/>
        <v>6</v>
      </c>
      <c r="B14" s="789" t="s">
        <v>255</v>
      </c>
      <c r="C14" s="789" t="s">
        <v>256</v>
      </c>
      <c r="D14" s="790"/>
      <c r="E14" s="443">
        <v>14.935499999999999</v>
      </c>
      <c r="F14" s="444">
        <f>O14-'[280]Anx E'!O14</f>
        <v>-3.1750157969412385E-7</v>
      </c>
      <c r="G14" s="445">
        <f>P14-'[280]Anx E'!P14</f>
        <v>-1.5875079029115113E-8</v>
      </c>
      <c r="H14" s="445">
        <f>Q14-'[280]Anx E'!Q14</f>
        <v>0</v>
      </c>
      <c r="I14" s="445">
        <f>R14-'[280]Anx E'!R14</f>
        <v>0</v>
      </c>
      <c r="J14" s="445">
        <f>S14-'[280]Anx E'!S14</f>
        <v>0</v>
      </c>
      <c r="K14" s="445">
        <f>T14-'[280]Anx E'!T14</f>
        <v>0</v>
      </c>
      <c r="L14" s="445">
        <f>U14-'[280]Anx E'!U14</f>
        <v>0</v>
      </c>
      <c r="M14" s="445">
        <f>V14-'[280]Anx E'!V14</f>
        <v>0</v>
      </c>
      <c r="N14" s="455">
        <f>W14-'[280]Anx E'!W14</f>
        <v>-0.25748030162649993</v>
      </c>
      <c r="O14" s="942">
        <v>6.479895</v>
      </c>
      <c r="P14" s="944">
        <f t="shared" si="16"/>
        <v>0.32399475</v>
      </c>
      <c r="Q14" s="943">
        <v>0</v>
      </c>
      <c r="R14" s="943">
        <f>0.6445</f>
        <v>0.64449999999999996</v>
      </c>
      <c r="S14" s="943">
        <v>0.55114005516264997</v>
      </c>
      <c r="T14" s="943">
        <v>0</v>
      </c>
      <c r="U14" s="943">
        <v>0</v>
      </c>
      <c r="V14" s="943">
        <v>0</v>
      </c>
      <c r="W14" s="941">
        <f t="shared" si="0"/>
        <v>4.9602601948373506</v>
      </c>
      <c r="X14" s="448">
        <f t="shared" si="1"/>
        <v>-3.1750157969412385E-7</v>
      </c>
      <c r="Y14" s="449">
        <f t="shared" si="2"/>
        <v>-1.5875079029115113E-8</v>
      </c>
      <c r="Z14" s="449">
        <f t="shared" si="3"/>
        <v>0</v>
      </c>
      <c r="AA14" s="449">
        <f t="shared" si="4"/>
        <v>0</v>
      </c>
      <c r="AB14" s="449">
        <f t="shared" si="5"/>
        <v>0</v>
      </c>
      <c r="AC14" s="449">
        <f t="shared" si="6"/>
        <v>0</v>
      </c>
      <c r="AD14" s="449">
        <f t="shared" si="7"/>
        <v>0</v>
      </c>
      <c r="AE14" s="449">
        <f t="shared" si="8"/>
        <v>0</v>
      </c>
      <c r="AF14" s="449">
        <f t="shared" si="9"/>
        <v>-0.25748030162649993</v>
      </c>
      <c r="AG14" s="463"/>
      <c r="AH14" s="465">
        <v>0</v>
      </c>
      <c r="AI14" s="465">
        <f t="shared" si="10"/>
        <v>-3.1750157969412385E-7</v>
      </c>
      <c r="AJ14" s="466">
        <f t="shared" si="11"/>
        <v>-1.5875078984706192E-8</v>
      </c>
      <c r="AK14" s="466">
        <f t="shared" si="12"/>
        <v>-3.0162650070941767E-7</v>
      </c>
      <c r="AL14" s="466">
        <f t="shared" si="13"/>
        <v>-3.0162650070941767E-8</v>
      </c>
      <c r="AM14" s="466">
        <f t="shared" si="14"/>
        <v>-2.7146385063847587E-7</v>
      </c>
      <c r="AN14" s="465"/>
      <c r="AO14" s="474"/>
      <c r="AP14" s="474"/>
      <c r="AQ14" s="474"/>
      <c r="AR14" s="474"/>
      <c r="AS14" s="465"/>
      <c r="AT14" s="465"/>
      <c r="AU14" s="465"/>
      <c r="AV14" s="465"/>
      <c r="AW14" s="465"/>
      <c r="AX14" s="474"/>
      <c r="AY14" s="474"/>
      <c r="AZ14" s="474"/>
      <c r="BA14" s="474"/>
      <c r="BB14" s="465"/>
      <c r="BC14" s="465"/>
      <c r="BD14" s="461"/>
      <c r="BE14" s="457"/>
      <c r="BF14" s="457"/>
      <c r="BG14" s="442"/>
      <c r="BH14" s="442"/>
      <c r="BI14" s="442"/>
    </row>
    <row r="15" spans="1:61" s="788" customFormat="1" ht="38.25" customHeight="1">
      <c r="A15" s="787">
        <f t="shared" si="15"/>
        <v>7</v>
      </c>
      <c r="B15" s="789" t="s">
        <v>257</v>
      </c>
      <c r="C15" s="789" t="s">
        <v>258</v>
      </c>
      <c r="D15" s="790"/>
      <c r="E15" s="443">
        <f>14997674.36/1000000</f>
        <v>14.99767436</v>
      </c>
      <c r="F15" s="444">
        <f>O15-'[280]Anx E'!O15</f>
        <v>-1.9999999967268423E-7</v>
      </c>
      <c r="G15" s="445">
        <f>P15-'[280]Anx E'!P15</f>
        <v>-9.9999999669808659E-9</v>
      </c>
      <c r="H15" s="445">
        <f>Q15-'[280]Anx E'!Q15</f>
        <v>0</v>
      </c>
      <c r="I15" s="445">
        <f>R15-'[280]Anx E'!R15</f>
        <v>0</v>
      </c>
      <c r="J15" s="445">
        <f>S15-'[280]Anx E'!S15</f>
        <v>0</v>
      </c>
      <c r="K15" s="445">
        <f>T15-'[280]Anx E'!T15</f>
        <v>0</v>
      </c>
      <c r="L15" s="445">
        <f>U15-'[280]Anx E'!U15</f>
        <v>0</v>
      </c>
      <c r="M15" s="445">
        <f>V15-'[280]Anx E'!V15</f>
        <v>0</v>
      </c>
      <c r="N15" s="455">
        <f>W15-'[280]Anx E'!W15</f>
        <v>-1.9000000017754815E-7</v>
      </c>
      <c r="O15" s="942">
        <v>4.3995420000000003</v>
      </c>
      <c r="P15" s="944">
        <f t="shared" si="16"/>
        <v>0.21997710000000004</v>
      </c>
      <c r="Q15" s="943">
        <v>0</v>
      </c>
      <c r="R15" s="943">
        <v>0</v>
      </c>
      <c r="S15" s="943">
        <v>0.41795650899999998</v>
      </c>
      <c r="T15" s="943">
        <v>0</v>
      </c>
      <c r="U15" s="943">
        <v>0</v>
      </c>
      <c r="V15" s="943">
        <v>0</v>
      </c>
      <c r="W15" s="941">
        <f t="shared" si="0"/>
        <v>3.7616083909999998</v>
      </c>
      <c r="X15" s="448">
        <f t="shared" si="1"/>
        <v>-1.9999999967268423E-7</v>
      </c>
      <c r="Y15" s="449">
        <f t="shared" si="2"/>
        <v>-9.9999999669808659E-9</v>
      </c>
      <c r="Z15" s="449">
        <f t="shared" si="3"/>
        <v>0</v>
      </c>
      <c r="AA15" s="449">
        <f t="shared" si="4"/>
        <v>0</v>
      </c>
      <c r="AB15" s="449">
        <f t="shared" si="5"/>
        <v>0</v>
      </c>
      <c r="AC15" s="449">
        <f t="shared" si="6"/>
        <v>0</v>
      </c>
      <c r="AD15" s="449">
        <f t="shared" si="7"/>
        <v>0</v>
      </c>
      <c r="AE15" s="449">
        <f t="shared" si="8"/>
        <v>0</v>
      </c>
      <c r="AF15" s="449">
        <f t="shared" si="9"/>
        <v>-1.9000000017754815E-7</v>
      </c>
      <c r="AG15" s="463"/>
      <c r="AH15" s="465">
        <v>0</v>
      </c>
      <c r="AI15" s="465">
        <f t="shared" si="10"/>
        <v>-1.9999999967268423E-7</v>
      </c>
      <c r="AJ15" s="466">
        <f t="shared" si="11"/>
        <v>-9.9999999836342119E-9</v>
      </c>
      <c r="AK15" s="466">
        <f t="shared" si="12"/>
        <v>-1.8999999968905E-7</v>
      </c>
      <c r="AL15" s="466">
        <f t="shared" si="13"/>
        <v>-1.8999999968905002E-8</v>
      </c>
      <c r="AM15" s="466">
        <f t="shared" si="14"/>
        <v>-1.7099999972014501E-7</v>
      </c>
      <c r="AN15" s="465"/>
      <c r="AO15" s="474"/>
      <c r="AP15" s="474"/>
      <c r="AQ15" s="474"/>
      <c r="AR15" s="474"/>
      <c r="AS15" s="465"/>
      <c r="AT15" s="465"/>
      <c r="AU15" s="465"/>
      <c r="AV15" s="465"/>
      <c r="AW15" s="465"/>
      <c r="AX15" s="474"/>
      <c r="AY15" s="474"/>
      <c r="AZ15" s="474"/>
      <c r="BA15" s="474"/>
      <c r="BB15" s="465"/>
      <c r="BC15" s="465"/>
      <c r="BD15" s="461"/>
      <c r="BE15" s="457"/>
      <c r="BF15" s="457"/>
      <c r="BG15" s="442"/>
      <c r="BH15" s="442"/>
      <c r="BI15" s="442"/>
    </row>
    <row r="16" spans="1:61" s="788" customFormat="1" ht="38.25" customHeight="1">
      <c r="A16" s="787">
        <f t="shared" si="15"/>
        <v>8</v>
      </c>
      <c r="B16" s="789" t="s">
        <v>982</v>
      </c>
      <c r="C16" s="789" t="s">
        <v>260</v>
      </c>
      <c r="D16" s="790"/>
      <c r="E16" s="443">
        <f>125989264/1000000</f>
        <v>125.98926400000001</v>
      </c>
      <c r="F16" s="444">
        <f>O16-'[280]Anx E'!O16</f>
        <v>12.598925999999999</v>
      </c>
      <c r="G16" s="445">
        <f>P16-'[280]Anx E'!P16</f>
        <v>0</v>
      </c>
      <c r="H16" s="445">
        <f>Q16-'[280]Anx E'!Q16</f>
        <v>0</v>
      </c>
      <c r="I16" s="445">
        <f>R16-'[280]Anx E'!R16</f>
        <v>0</v>
      </c>
      <c r="J16" s="445">
        <f>S16-'[280]Anx E'!S16</f>
        <v>0.94491915800000026</v>
      </c>
      <c r="K16" s="445">
        <f>T16-'[280]Anx E'!T16</f>
        <v>0</v>
      </c>
      <c r="L16" s="445">
        <f>U16-'[280]Anx E'!U16</f>
        <v>0</v>
      </c>
      <c r="M16" s="445">
        <f>V16-'[280]Anx E'!V16</f>
        <v>0</v>
      </c>
      <c r="N16" s="455">
        <f>W16-'[280]Anx E'!W16</f>
        <v>11.654006841999994</v>
      </c>
      <c r="O16" s="942">
        <f>50.3957056+12.598926*2</f>
        <v>75.593557599999997</v>
      </c>
      <c r="P16" s="943">
        <v>0</v>
      </c>
      <c r="Q16" s="943">
        <v>0</v>
      </c>
      <c r="R16" s="943">
        <v>0</v>
      </c>
      <c r="S16" s="944">
        <v>5.4175380000000004</v>
      </c>
      <c r="T16" s="943">
        <v>0</v>
      </c>
      <c r="U16" s="943">
        <v>0</v>
      </c>
      <c r="V16" s="943">
        <v>0</v>
      </c>
      <c r="W16" s="941">
        <f t="shared" si="0"/>
        <v>70.176019599999989</v>
      </c>
      <c r="X16" s="448">
        <f t="shared" si="1"/>
        <v>12.598925999999999</v>
      </c>
      <c r="Y16" s="449">
        <f t="shared" si="2"/>
        <v>0</v>
      </c>
      <c r="Z16" s="449">
        <f t="shared" si="3"/>
        <v>0</v>
      </c>
      <c r="AA16" s="449">
        <f t="shared" si="4"/>
        <v>0</v>
      </c>
      <c r="AB16" s="449">
        <f t="shared" si="5"/>
        <v>0.94491915800000026</v>
      </c>
      <c r="AC16" s="449">
        <f t="shared" si="6"/>
        <v>0</v>
      </c>
      <c r="AD16" s="449">
        <f t="shared" si="7"/>
        <v>0</v>
      </c>
      <c r="AE16" s="449">
        <f t="shared" si="8"/>
        <v>0</v>
      </c>
      <c r="AF16" s="449">
        <f t="shared" si="9"/>
        <v>11.654006841999994</v>
      </c>
      <c r="AG16" s="463"/>
      <c r="AH16" s="465">
        <v>0</v>
      </c>
      <c r="AI16" s="465">
        <f t="shared" si="10"/>
        <v>12.598925999999999</v>
      </c>
      <c r="AJ16" s="466">
        <f t="shared" si="11"/>
        <v>0.62994629999999996</v>
      </c>
      <c r="AK16" s="466">
        <f t="shared" si="12"/>
        <v>11.968979699999998</v>
      </c>
      <c r="AL16" s="466">
        <f t="shared" si="13"/>
        <v>1.19689797</v>
      </c>
      <c r="AM16" s="466">
        <f t="shared" si="14"/>
        <v>10.772081729999998</v>
      </c>
      <c r="AN16" s="465"/>
      <c r="AO16" s="474"/>
      <c r="AP16" s="474"/>
      <c r="AQ16" s="474"/>
      <c r="AR16" s="474"/>
      <c r="AS16" s="465"/>
      <c r="AT16" s="465"/>
      <c r="AU16" s="465"/>
      <c r="AV16" s="465"/>
      <c r="AW16" s="465"/>
      <c r="AX16" s="474"/>
      <c r="AY16" s="474"/>
      <c r="AZ16" s="474"/>
      <c r="BA16" s="474"/>
      <c r="BB16" s="465"/>
      <c r="BC16" s="465"/>
      <c r="BD16" s="461"/>
      <c r="BE16" s="457"/>
      <c r="BF16" s="457"/>
      <c r="BG16" s="442"/>
      <c r="BH16" s="442"/>
      <c r="BI16" s="442"/>
    </row>
    <row r="17" spans="1:61" s="788" customFormat="1" ht="38.25" customHeight="1">
      <c r="A17" s="787">
        <f t="shared" si="15"/>
        <v>9</v>
      </c>
      <c r="B17" s="789" t="s">
        <v>259</v>
      </c>
      <c r="C17" s="789" t="s">
        <v>261</v>
      </c>
      <c r="D17" s="790"/>
      <c r="E17" s="443">
        <f>14742000/1000000</f>
        <v>14.742000000000001</v>
      </c>
      <c r="F17" s="444">
        <f>O17-'[280]Anx E'!O17</f>
        <v>0</v>
      </c>
      <c r="G17" s="445">
        <f>P17-'[280]Anx E'!P17</f>
        <v>0</v>
      </c>
      <c r="H17" s="445">
        <f>Q17-'[280]Anx E'!Q17</f>
        <v>0</v>
      </c>
      <c r="I17" s="445">
        <f>R17-'[280]Anx E'!R17</f>
        <v>0</v>
      </c>
      <c r="J17" s="445">
        <f>S17-'[280]Anx E'!S17</f>
        <v>0</v>
      </c>
      <c r="K17" s="445">
        <f>T17-'[280]Anx E'!T17</f>
        <v>0</v>
      </c>
      <c r="L17" s="445">
        <f>U17-'[280]Anx E'!U17</f>
        <v>0</v>
      </c>
      <c r="M17" s="445">
        <f>V17-'[280]Anx E'!V17</f>
        <v>0</v>
      </c>
      <c r="N17" s="455">
        <f>W17-'[280]Anx E'!W17</f>
        <v>0</v>
      </c>
      <c r="O17" s="942">
        <v>6.1722516000000001</v>
      </c>
      <c r="P17" s="943">
        <v>0</v>
      </c>
      <c r="Q17" s="943">
        <v>0.45699040000000002</v>
      </c>
      <c r="R17" s="943">
        <v>0</v>
      </c>
      <c r="S17" s="943">
        <v>0.45722089599999999</v>
      </c>
      <c r="T17" s="943">
        <v>0</v>
      </c>
      <c r="U17" s="943">
        <v>0</v>
      </c>
      <c r="V17" s="943">
        <v>0</v>
      </c>
      <c r="W17" s="941">
        <f t="shared" si="0"/>
        <v>5.2580403040000006</v>
      </c>
      <c r="X17" s="448">
        <f t="shared" si="1"/>
        <v>0</v>
      </c>
      <c r="Y17" s="449">
        <f t="shared" si="2"/>
        <v>0</v>
      </c>
      <c r="Z17" s="449">
        <f t="shared" si="3"/>
        <v>0</v>
      </c>
      <c r="AA17" s="449">
        <f t="shared" si="4"/>
        <v>0</v>
      </c>
      <c r="AB17" s="449">
        <f t="shared" si="5"/>
        <v>0</v>
      </c>
      <c r="AC17" s="449">
        <f t="shared" si="6"/>
        <v>0</v>
      </c>
      <c r="AD17" s="449">
        <f t="shared" si="7"/>
        <v>0</v>
      </c>
      <c r="AE17" s="449">
        <f t="shared" si="8"/>
        <v>0</v>
      </c>
      <c r="AF17" s="449">
        <f t="shared" si="9"/>
        <v>0</v>
      </c>
      <c r="AG17" s="463"/>
      <c r="AH17" s="465">
        <v>0</v>
      </c>
      <c r="AI17" s="465">
        <f t="shared" si="10"/>
        <v>0</v>
      </c>
      <c r="AJ17" s="466">
        <f t="shared" si="11"/>
        <v>0</v>
      </c>
      <c r="AK17" s="466">
        <f t="shared" si="12"/>
        <v>0</v>
      </c>
      <c r="AL17" s="466">
        <f t="shared" si="13"/>
        <v>0</v>
      </c>
      <c r="AM17" s="466">
        <f t="shared" si="14"/>
        <v>0</v>
      </c>
      <c r="AN17" s="465"/>
      <c r="AO17" s="474"/>
      <c r="AP17" s="474"/>
      <c r="AQ17" s="474"/>
      <c r="AR17" s="474"/>
      <c r="AS17" s="465"/>
      <c r="AT17" s="465"/>
      <c r="AU17" s="465"/>
      <c r="AV17" s="465"/>
      <c r="AW17" s="465"/>
      <c r="AX17" s="474"/>
      <c r="AY17" s="474"/>
      <c r="AZ17" s="474"/>
      <c r="BA17" s="474"/>
      <c r="BB17" s="465"/>
      <c r="BC17" s="465"/>
      <c r="BD17" s="461"/>
      <c r="BE17" s="457"/>
      <c r="BF17" s="457"/>
      <c r="BG17" s="442"/>
      <c r="BH17" s="442"/>
      <c r="BI17" s="442"/>
    </row>
    <row r="18" spans="1:61" s="788" customFormat="1" ht="38.25" customHeight="1">
      <c r="A18" s="787">
        <f t="shared" si="15"/>
        <v>10</v>
      </c>
      <c r="B18" s="789" t="s">
        <v>262</v>
      </c>
      <c r="C18" s="789" t="s">
        <v>263</v>
      </c>
      <c r="D18" s="790"/>
      <c r="E18" s="443">
        <f>14994178.85/1000000</f>
        <v>14.994178849999999</v>
      </c>
      <c r="F18" s="444">
        <f>O18-'[280]Anx E'!O18</f>
        <v>1.966500002836824E-7</v>
      </c>
      <c r="G18" s="445">
        <f>P18-'[280]Anx E'!P18</f>
        <v>9.8325000363885806E-9</v>
      </c>
      <c r="H18" s="445">
        <f>Q18-'[280]Anx E'!Q18</f>
        <v>0</v>
      </c>
      <c r="I18" s="445">
        <f>R18-'[280]Anx E'!R18</f>
        <v>0</v>
      </c>
      <c r="J18" s="445">
        <f>S18-'[280]Anx E'!S18</f>
        <v>0</v>
      </c>
      <c r="K18" s="445">
        <f>T18-'[280]Anx E'!T18</f>
        <v>0</v>
      </c>
      <c r="L18" s="445">
        <f>U18-'[280]Anx E'!U18</f>
        <v>0</v>
      </c>
      <c r="M18" s="445">
        <f>V18-'[280]Anx E'!V18</f>
        <v>0</v>
      </c>
      <c r="N18" s="455">
        <f>W18-'[280]Anx E'!W18</f>
        <v>1.8681749613946863E-7</v>
      </c>
      <c r="O18" s="942">
        <v>6.6962840000000003</v>
      </c>
      <c r="P18" s="944">
        <f t="shared" ref="P18:P23" si="17">(O18-U18)*5%</f>
        <v>0.33481420000000006</v>
      </c>
      <c r="Q18" s="943">
        <v>3.2324238680000001</v>
      </c>
      <c r="R18" s="943">
        <v>6.00402259615384E-2</v>
      </c>
      <c r="S18" s="943">
        <v>0.30690055192209598</v>
      </c>
      <c r="T18" s="943">
        <v>0</v>
      </c>
      <c r="U18" s="943">
        <v>0</v>
      </c>
      <c r="V18" s="943">
        <v>0</v>
      </c>
      <c r="W18" s="941">
        <f t="shared" si="0"/>
        <v>2.7621051541163659</v>
      </c>
      <c r="X18" s="448">
        <f t="shared" si="1"/>
        <v>1.966500002836824E-7</v>
      </c>
      <c r="Y18" s="449">
        <f t="shared" si="2"/>
        <v>9.8325000363885806E-9</v>
      </c>
      <c r="Z18" s="449">
        <f t="shared" si="3"/>
        <v>0</v>
      </c>
      <c r="AA18" s="449">
        <f t="shared" si="4"/>
        <v>0</v>
      </c>
      <c r="AB18" s="449">
        <f t="shared" si="5"/>
        <v>0</v>
      </c>
      <c r="AC18" s="449">
        <f t="shared" si="6"/>
        <v>0</v>
      </c>
      <c r="AD18" s="449">
        <f t="shared" si="7"/>
        <v>0</v>
      </c>
      <c r="AE18" s="449">
        <f t="shared" si="8"/>
        <v>0</v>
      </c>
      <c r="AF18" s="449">
        <f t="shared" si="9"/>
        <v>1.8681749613946863E-7</v>
      </c>
      <c r="AG18" s="463"/>
      <c r="AH18" s="465">
        <v>0</v>
      </c>
      <c r="AI18" s="465">
        <f t="shared" si="10"/>
        <v>1.966500002836824E-7</v>
      </c>
      <c r="AJ18" s="466">
        <f t="shared" si="11"/>
        <v>9.8325000141841214E-9</v>
      </c>
      <c r="AK18" s="466">
        <f t="shared" si="12"/>
        <v>1.8681750026949829E-7</v>
      </c>
      <c r="AL18" s="466">
        <f t="shared" si="13"/>
        <v>1.868175002694983E-8</v>
      </c>
      <c r="AM18" s="466">
        <f t="shared" si="14"/>
        <v>1.6813575024254845E-7</v>
      </c>
      <c r="AN18" s="465"/>
      <c r="AO18" s="474"/>
      <c r="AP18" s="474"/>
      <c r="AQ18" s="474"/>
      <c r="AR18" s="474"/>
      <c r="AS18" s="465"/>
      <c r="AT18" s="465"/>
      <c r="AU18" s="465"/>
      <c r="AV18" s="465"/>
      <c r="AW18" s="465"/>
      <c r="AX18" s="474"/>
      <c r="AY18" s="474"/>
      <c r="AZ18" s="474"/>
      <c r="BA18" s="474"/>
      <c r="BB18" s="465"/>
      <c r="BC18" s="465"/>
      <c r="BD18" s="461"/>
      <c r="BE18" s="457"/>
      <c r="BF18" s="457"/>
      <c r="BG18" s="442"/>
      <c r="BH18" s="442"/>
      <c r="BI18" s="442"/>
    </row>
    <row r="19" spans="1:61" s="788" customFormat="1" ht="38.25" customHeight="1">
      <c r="A19" s="787">
        <f t="shared" si="15"/>
        <v>11</v>
      </c>
      <c r="B19" s="789" t="s">
        <v>264</v>
      </c>
      <c r="C19" s="789" t="s">
        <v>265</v>
      </c>
      <c r="D19" s="790"/>
      <c r="E19" s="443">
        <f>2012280/1000000</f>
        <v>2.0122800000000001</v>
      </c>
      <c r="F19" s="444">
        <f>O19-'[280]Anx E'!O19</f>
        <v>-3.2827360008091944E-7</v>
      </c>
      <c r="G19" s="445">
        <f>P19-'[280]Anx E'!P19</f>
        <v>-1.6413679998494857E-8</v>
      </c>
      <c r="H19" s="445">
        <f>Q19-'[280]Anx E'!Q19</f>
        <v>0</v>
      </c>
      <c r="I19" s="445">
        <f>R19-'[280]Anx E'!R19</f>
        <v>0</v>
      </c>
      <c r="J19" s="445">
        <f>S19-'[280]Anx E'!S19</f>
        <v>0</v>
      </c>
      <c r="K19" s="445">
        <f>T19-'[280]Anx E'!T19</f>
        <v>0</v>
      </c>
      <c r="L19" s="445">
        <f>U19-'[280]Anx E'!U19</f>
        <v>0</v>
      </c>
      <c r="M19" s="445">
        <f>V19-'[280]Anx E'!V19</f>
        <v>0</v>
      </c>
      <c r="N19" s="455">
        <f>W19-'[280]Anx E'!W19</f>
        <v>-3.1185991999915785E-7</v>
      </c>
      <c r="O19" s="942">
        <v>1.032187</v>
      </c>
      <c r="P19" s="944">
        <f t="shared" si="17"/>
        <v>5.1609349999999998E-2</v>
      </c>
      <c r="Q19" s="943">
        <v>0</v>
      </c>
      <c r="R19" s="943">
        <v>0</v>
      </c>
      <c r="S19" s="943">
        <v>9.8057796185992002E-2</v>
      </c>
      <c r="T19" s="943">
        <v>0</v>
      </c>
      <c r="U19" s="943">
        <v>0</v>
      </c>
      <c r="V19" s="943">
        <v>0</v>
      </c>
      <c r="W19" s="941">
        <f t="shared" si="0"/>
        <v>0.88251985381400799</v>
      </c>
      <c r="X19" s="448">
        <f t="shared" si="1"/>
        <v>-3.2827360008091944E-7</v>
      </c>
      <c r="Y19" s="449">
        <f t="shared" si="2"/>
        <v>-1.6413679998494857E-8</v>
      </c>
      <c r="Z19" s="449">
        <f t="shared" si="3"/>
        <v>0</v>
      </c>
      <c r="AA19" s="449">
        <f t="shared" si="4"/>
        <v>0</v>
      </c>
      <c r="AB19" s="449">
        <f t="shared" si="5"/>
        <v>0</v>
      </c>
      <c r="AC19" s="449">
        <f t="shared" si="6"/>
        <v>0</v>
      </c>
      <c r="AD19" s="449">
        <f t="shared" si="7"/>
        <v>0</v>
      </c>
      <c r="AE19" s="449">
        <f t="shared" si="8"/>
        <v>0</v>
      </c>
      <c r="AF19" s="449">
        <f t="shared" si="9"/>
        <v>-3.1185991999915785E-7</v>
      </c>
      <c r="AG19" s="463"/>
      <c r="AH19" s="465">
        <v>0</v>
      </c>
      <c r="AI19" s="465">
        <f t="shared" si="10"/>
        <v>-3.2827360008091944E-7</v>
      </c>
      <c r="AJ19" s="466">
        <f t="shared" si="11"/>
        <v>-1.6413680004045973E-8</v>
      </c>
      <c r="AK19" s="466">
        <f t="shared" si="12"/>
        <v>-3.1185992007687344E-7</v>
      </c>
      <c r="AL19" s="466">
        <f t="shared" si="13"/>
        <v>-3.1185992007687343E-8</v>
      </c>
      <c r="AM19" s="466">
        <f t="shared" si="14"/>
        <v>-2.8067392806918612E-7</v>
      </c>
      <c r="AN19" s="465"/>
      <c r="AO19" s="474"/>
      <c r="AP19" s="474"/>
      <c r="AQ19" s="474"/>
      <c r="AR19" s="474"/>
      <c r="AS19" s="465"/>
      <c r="AT19" s="465"/>
      <c r="AU19" s="465"/>
      <c r="AV19" s="465"/>
      <c r="AW19" s="465"/>
      <c r="AX19" s="474"/>
      <c r="AY19" s="474"/>
      <c r="AZ19" s="474"/>
      <c r="BA19" s="474"/>
      <c r="BB19" s="465"/>
      <c r="BC19" s="465"/>
      <c r="BD19" s="461"/>
      <c r="BE19" s="457"/>
      <c r="BF19" s="457"/>
      <c r="BG19" s="442"/>
      <c r="BH19" s="442"/>
      <c r="BI19" s="442"/>
    </row>
    <row r="20" spans="1:61" s="788" customFormat="1" ht="38.25" customHeight="1">
      <c r="A20" s="787">
        <f t="shared" si="15"/>
        <v>12</v>
      </c>
      <c r="B20" s="789" t="s">
        <v>266</v>
      </c>
      <c r="C20" s="789" t="s">
        <v>267</v>
      </c>
      <c r="D20" s="790"/>
      <c r="E20" s="443">
        <v>14.962400000000001</v>
      </c>
      <c r="F20" s="444">
        <f>O20-'[280]Anx E'!O20</f>
        <v>0</v>
      </c>
      <c r="G20" s="445">
        <f>P20-'[280]Anx E'!P20</f>
        <v>0</v>
      </c>
      <c r="H20" s="445">
        <f>Q20-'[280]Anx E'!Q20</f>
        <v>0</v>
      </c>
      <c r="I20" s="445">
        <f>R20-'[280]Anx E'!R20</f>
        <v>0</v>
      </c>
      <c r="J20" s="445">
        <f>S20-'[280]Anx E'!S20</f>
        <v>0</v>
      </c>
      <c r="K20" s="445">
        <f>T20-'[280]Anx E'!T20</f>
        <v>0</v>
      </c>
      <c r="L20" s="445">
        <f>U20-'[280]Anx E'!U20</f>
        <v>0</v>
      </c>
      <c r="M20" s="445">
        <f>V20-'[280]Anx E'!V20</f>
        <v>0</v>
      </c>
      <c r="N20" s="455">
        <f>W20-'[280]Anx E'!W20</f>
        <v>0</v>
      </c>
      <c r="O20" s="942">
        <v>5.7150522936249999</v>
      </c>
      <c r="P20" s="944">
        <f t="shared" si="17"/>
        <v>0.28575261468125002</v>
      </c>
      <c r="Q20" s="943">
        <v>0</v>
      </c>
      <c r="R20" s="943">
        <v>0</v>
      </c>
      <c r="S20" s="943">
        <v>0.54292996789437498</v>
      </c>
      <c r="T20" s="943">
        <v>0</v>
      </c>
      <c r="U20" s="943">
        <v>0</v>
      </c>
      <c r="V20" s="943">
        <v>0</v>
      </c>
      <c r="W20" s="941">
        <f t="shared" si="0"/>
        <v>4.8863697110493742</v>
      </c>
      <c r="X20" s="448">
        <f t="shared" si="1"/>
        <v>0</v>
      </c>
      <c r="Y20" s="449">
        <f t="shared" si="2"/>
        <v>0</v>
      </c>
      <c r="Z20" s="449">
        <f t="shared" si="3"/>
        <v>0</v>
      </c>
      <c r="AA20" s="449">
        <f t="shared" si="4"/>
        <v>0</v>
      </c>
      <c r="AB20" s="449">
        <f t="shared" si="5"/>
        <v>0</v>
      </c>
      <c r="AC20" s="449">
        <f t="shared" si="6"/>
        <v>0</v>
      </c>
      <c r="AD20" s="449">
        <f t="shared" si="7"/>
        <v>0</v>
      </c>
      <c r="AE20" s="449">
        <f t="shared" si="8"/>
        <v>0</v>
      </c>
      <c r="AF20" s="449">
        <f t="shared" si="9"/>
        <v>0</v>
      </c>
      <c r="AG20" s="463"/>
      <c r="AH20" s="465">
        <f>X20</f>
        <v>0</v>
      </c>
      <c r="AI20" s="465">
        <f t="shared" si="10"/>
        <v>0</v>
      </c>
      <c r="AJ20" s="466">
        <f t="shared" si="11"/>
        <v>0</v>
      </c>
      <c r="AK20" s="466">
        <f t="shared" si="12"/>
        <v>0</v>
      </c>
      <c r="AL20" s="466">
        <f t="shared" si="13"/>
        <v>0</v>
      </c>
      <c r="AM20" s="466">
        <f t="shared" si="14"/>
        <v>0</v>
      </c>
      <c r="AN20" s="465"/>
      <c r="AO20" s="474"/>
      <c r="AP20" s="474"/>
      <c r="AQ20" s="474"/>
      <c r="AR20" s="474"/>
      <c r="AS20" s="465"/>
      <c r="AT20" s="465"/>
      <c r="AU20" s="465"/>
      <c r="AV20" s="465"/>
      <c r="AW20" s="465"/>
      <c r="AX20" s="474"/>
      <c r="AY20" s="474"/>
      <c r="AZ20" s="474"/>
      <c r="BA20" s="474"/>
      <c r="BB20" s="465"/>
      <c r="BC20" s="465"/>
      <c r="BD20" s="461"/>
      <c r="BE20" s="457"/>
      <c r="BF20" s="457"/>
      <c r="BG20" s="442"/>
      <c r="BH20" s="442"/>
      <c r="BI20" s="442"/>
    </row>
    <row r="21" spans="1:61" s="794" customFormat="1" ht="38.25" customHeight="1">
      <c r="A21" s="791">
        <f t="shared" si="15"/>
        <v>13</v>
      </c>
      <c r="B21" s="792" t="s">
        <v>268</v>
      </c>
      <c r="C21" s="792" t="s">
        <v>269</v>
      </c>
      <c r="D21" s="793"/>
      <c r="E21" s="446">
        <v>11.249112</v>
      </c>
      <c r="F21" s="444">
        <f>O21-'[280]Anx E'!O21</f>
        <v>2.66638995107476</v>
      </c>
      <c r="G21" s="445">
        <f>P21-'[280]Anx E'!P21</f>
        <v>0.13331949755373801</v>
      </c>
      <c r="H21" s="445">
        <f>Q21-'[280]Anx E'!Q21</f>
        <v>0</v>
      </c>
      <c r="I21" s="445">
        <f>R21-'[280]Anx E'!R21</f>
        <v>6.0442999999999997E-2</v>
      </c>
      <c r="J21" s="445">
        <f>S21-'[280]Anx E'!S21</f>
        <v>0.19286360035210204</v>
      </c>
      <c r="K21" s="445">
        <f>T21-'[280]Anx E'!T21</f>
        <v>0</v>
      </c>
      <c r="L21" s="445">
        <f>U21-'[280]Anx E'!U21</f>
        <v>0</v>
      </c>
      <c r="M21" s="445">
        <f>V21-'[280]Anx E'!V21</f>
        <v>0</v>
      </c>
      <c r="N21" s="455">
        <f>W21-'[280]Anx E'!W21</f>
        <v>2.2797638531689195</v>
      </c>
      <c r="O21" s="942">
        <v>4.5751309999999998</v>
      </c>
      <c r="P21" s="944">
        <f t="shared" si="17"/>
        <v>0.22875655</v>
      </c>
      <c r="Q21" s="943">
        <v>0</v>
      </c>
      <c r="R21" s="943">
        <v>6.0442999999999997E-2</v>
      </c>
      <c r="S21" s="944">
        <v>0.37419400000000003</v>
      </c>
      <c r="T21" s="943">
        <v>0</v>
      </c>
      <c r="U21" s="943">
        <v>0</v>
      </c>
      <c r="V21" s="943">
        <v>0</v>
      </c>
      <c r="W21" s="941">
        <f t="shared" si="0"/>
        <v>3.9117374499999995</v>
      </c>
      <c r="X21" s="448">
        <f t="shared" si="1"/>
        <v>2.66638995107476</v>
      </c>
      <c r="Y21" s="449">
        <f t="shared" si="2"/>
        <v>0.13331949755373801</v>
      </c>
      <c r="Z21" s="449">
        <f t="shared" si="3"/>
        <v>0</v>
      </c>
      <c r="AA21" s="449">
        <f t="shared" si="4"/>
        <v>6.0442999999999997E-2</v>
      </c>
      <c r="AB21" s="449">
        <f t="shared" si="5"/>
        <v>0.19286360035210204</v>
      </c>
      <c r="AC21" s="449">
        <f t="shared" si="6"/>
        <v>0</v>
      </c>
      <c r="AD21" s="449">
        <f t="shared" si="7"/>
        <v>0</v>
      </c>
      <c r="AE21" s="449">
        <f t="shared" si="8"/>
        <v>0</v>
      </c>
      <c r="AF21" s="449">
        <f t="shared" si="9"/>
        <v>2.2797638531689195</v>
      </c>
      <c r="AG21" s="467"/>
      <c r="AH21" s="468">
        <f>X21</f>
        <v>2.66638995107476</v>
      </c>
      <c r="AI21" s="468">
        <f t="shared" si="10"/>
        <v>0</v>
      </c>
      <c r="AJ21" s="469">
        <f t="shared" si="11"/>
        <v>0</v>
      </c>
      <c r="AK21" s="469">
        <f t="shared" si="12"/>
        <v>0</v>
      </c>
      <c r="AL21" s="469">
        <f t="shared" si="13"/>
        <v>0</v>
      </c>
      <c r="AM21" s="469">
        <f t="shared" si="14"/>
        <v>0</v>
      </c>
      <c r="AN21" s="468"/>
      <c r="AO21" s="475"/>
      <c r="AP21" s="475"/>
      <c r="AQ21" s="475"/>
      <c r="AR21" s="475"/>
      <c r="AS21" s="468"/>
      <c r="AT21" s="468"/>
      <c r="AU21" s="468"/>
      <c r="AV21" s="468"/>
      <c r="AW21" s="468"/>
      <c r="AX21" s="475"/>
      <c r="AY21" s="475"/>
      <c r="AZ21" s="475"/>
      <c r="BA21" s="475"/>
      <c r="BB21" s="468"/>
      <c r="BC21" s="468"/>
      <c r="BD21" s="479"/>
      <c r="BE21" s="484"/>
      <c r="BF21" s="484"/>
      <c r="BG21" s="485"/>
      <c r="BH21" s="485"/>
      <c r="BI21" s="485"/>
    </row>
    <row r="22" spans="1:61" s="788" customFormat="1" ht="38.25" customHeight="1">
      <c r="A22" s="787">
        <f t="shared" si="15"/>
        <v>14</v>
      </c>
      <c r="B22" s="789" t="s">
        <v>270</v>
      </c>
      <c r="C22" s="789" t="s">
        <v>271</v>
      </c>
      <c r="D22" s="790"/>
      <c r="E22" s="443">
        <v>14.980499999999999</v>
      </c>
      <c r="F22" s="444">
        <f>O22-'[280]Anx E'!O22</f>
        <v>-0.69254480000000029</v>
      </c>
      <c r="G22" s="445">
        <f>P22-'[280]Anx E'!P22</f>
        <v>-3.4627239999999976E-2</v>
      </c>
      <c r="H22" s="445">
        <f>Q22-'[280]Anx E'!Q22</f>
        <v>0</v>
      </c>
      <c r="I22" s="445">
        <f>R22-'[280]Anx E'!R22</f>
        <v>0</v>
      </c>
      <c r="J22" s="445">
        <f>S22-'[280]Anx E'!S22</f>
        <v>-6.5791756000000035E-2</v>
      </c>
      <c r="K22" s="445">
        <f>T22-'[280]Anx E'!T22</f>
        <v>0</v>
      </c>
      <c r="L22" s="445">
        <f>U22-'[280]Anx E'!U22</f>
        <v>0</v>
      </c>
      <c r="M22" s="445">
        <f>V22-'[280]Anx E'!V22</f>
        <v>0</v>
      </c>
      <c r="N22" s="455">
        <f>W22-'[280]Anx E'!W22</f>
        <v>-0.59212580400000014</v>
      </c>
      <c r="O22" s="942">
        <v>2.5124610999999999</v>
      </c>
      <c r="P22" s="944">
        <f t="shared" si="17"/>
        <v>0.12562305500000001</v>
      </c>
      <c r="Q22" s="943">
        <v>0</v>
      </c>
      <c r="R22" s="943">
        <v>0</v>
      </c>
      <c r="S22" s="944">
        <f>(O22-P22-Q22-R22)*10%</f>
        <v>0.23868380449999999</v>
      </c>
      <c r="T22" s="943">
        <v>0</v>
      </c>
      <c r="U22" s="943">
        <v>0</v>
      </c>
      <c r="V22" s="943">
        <v>0</v>
      </c>
      <c r="W22" s="941">
        <f t="shared" si="0"/>
        <v>2.1481542404999998</v>
      </c>
      <c r="X22" s="448">
        <f t="shared" si="1"/>
        <v>-0.69254480000000029</v>
      </c>
      <c r="Y22" s="449">
        <f t="shared" si="2"/>
        <v>-3.4627239999999976E-2</v>
      </c>
      <c r="Z22" s="449">
        <f t="shared" si="3"/>
        <v>0</v>
      </c>
      <c r="AA22" s="449">
        <f t="shared" si="4"/>
        <v>0</v>
      </c>
      <c r="AB22" s="449">
        <f t="shared" si="5"/>
        <v>-6.5791756000000035E-2</v>
      </c>
      <c r="AC22" s="449">
        <f t="shared" si="6"/>
        <v>0</v>
      </c>
      <c r="AD22" s="449">
        <f t="shared" si="7"/>
        <v>0</v>
      </c>
      <c r="AE22" s="449">
        <f t="shared" si="8"/>
        <v>0</v>
      </c>
      <c r="AF22" s="449">
        <f t="shared" si="9"/>
        <v>-0.59212580400000014</v>
      </c>
      <c r="AG22" s="463"/>
      <c r="AH22" s="465">
        <v>0</v>
      </c>
      <c r="AI22" s="465">
        <f t="shared" si="10"/>
        <v>-0.69254480000000029</v>
      </c>
      <c r="AJ22" s="466">
        <f t="shared" si="11"/>
        <v>-3.4627240000000017E-2</v>
      </c>
      <c r="AK22" s="466">
        <f t="shared" si="12"/>
        <v>-0.65791756000000023</v>
      </c>
      <c r="AL22" s="466">
        <f t="shared" si="13"/>
        <v>-6.5791756000000021E-2</v>
      </c>
      <c r="AM22" s="466">
        <f t="shared" si="14"/>
        <v>-0.59212580400000026</v>
      </c>
      <c r="AN22" s="465"/>
      <c r="AO22" s="474"/>
      <c r="AP22" s="474"/>
      <c r="AQ22" s="474"/>
      <c r="AR22" s="474"/>
      <c r="AS22" s="465"/>
      <c r="AT22" s="465"/>
      <c r="AU22" s="465"/>
      <c r="AV22" s="465"/>
      <c r="AW22" s="465"/>
      <c r="AX22" s="474"/>
      <c r="AY22" s="474"/>
      <c r="AZ22" s="474"/>
      <c r="BA22" s="474"/>
      <c r="BB22" s="465"/>
      <c r="BC22" s="465"/>
      <c r="BD22" s="461"/>
      <c r="BE22" s="457"/>
      <c r="BF22" s="457"/>
      <c r="BG22" s="442"/>
      <c r="BH22" s="442"/>
      <c r="BI22" s="442"/>
    </row>
    <row r="23" spans="1:61" s="788" customFormat="1" ht="38.25" customHeight="1">
      <c r="A23" s="787">
        <f t="shared" si="15"/>
        <v>15</v>
      </c>
      <c r="B23" s="789" t="s">
        <v>272</v>
      </c>
      <c r="C23" s="789" t="s">
        <v>273</v>
      </c>
      <c r="D23" s="790"/>
      <c r="E23" s="443">
        <v>14.980499999999999</v>
      </c>
      <c r="F23" s="444">
        <f>O23-'[280]Anx E'!O23</f>
        <v>0.83989799999999992</v>
      </c>
      <c r="G23" s="445">
        <f>P23-'[280]Anx E'!P23</f>
        <v>4.1994900000000009E-2</v>
      </c>
      <c r="H23" s="445">
        <f>Q23-'[280]Anx E'!Q23</f>
        <v>0</v>
      </c>
      <c r="I23" s="445">
        <f>R23-'[280]Anx E'!R23</f>
        <v>0</v>
      </c>
      <c r="J23" s="445">
        <f>S23-'[280]Anx E'!S23</f>
        <v>4.7786463000000001E-2</v>
      </c>
      <c r="K23" s="445">
        <f>T23-'[280]Anx E'!T23</f>
        <v>0</v>
      </c>
      <c r="L23" s="445">
        <f>U23-'[280]Anx E'!U23</f>
        <v>0</v>
      </c>
      <c r="M23" s="445">
        <f>V23-'[280]Anx E'!V23</f>
        <v>0</v>
      </c>
      <c r="N23" s="455">
        <f>W23-'[280]Anx E'!W23</f>
        <v>0.75011663699999986</v>
      </c>
      <c r="O23" s="838">
        <v>1.6844129999999999</v>
      </c>
      <c r="P23" s="842">
        <f t="shared" si="17"/>
        <v>8.4220650000000008E-2</v>
      </c>
      <c r="Q23" s="839">
        <v>0</v>
      </c>
      <c r="R23" s="839">
        <v>0</v>
      </c>
      <c r="S23" s="842">
        <f>(O23-P23-Q23-R23)*8%</f>
        <v>0.12801538800000001</v>
      </c>
      <c r="T23" s="839">
        <v>0</v>
      </c>
      <c r="U23" s="839">
        <v>0</v>
      </c>
      <c r="V23" s="839">
        <v>0</v>
      </c>
      <c r="W23" s="841">
        <f t="shared" si="0"/>
        <v>1.4721769619999998</v>
      </c>
      <c r="X23" s="448">
        <f t="shared" si="1"/>
        <v>0.83989799999999992</v>
      </c>
      <c r="Y23" s="449">
        <f t="shared" si="2"/>
        <v>4.1994900000000009E-2</v>
      </c>
      <c r="Z23" s="449">
        <f t="shared" si="3"/>
        <v>0</v>
      </c>
      <c r="AA23" s="449">
        <f t="shared" si="4"/>
        <v>0</v>
      </c>
      <c r="AB23" s="449">
        <f t="shared" si="5"/>
        <v>4.7786463000000001E-2</v>
      </c>
      <c r="AC23" s="449">
        <f t="shared" si="6"/>
        <v>0</v>
      </c>
      <c r="AD23" s="449">
        <f t="shared" si="7"/>
        <v>0</v>
      </c>
      <c r="AE23" s="449">
        <f t="shared" si="8"/>
        <v>0</v>
      </c>
      <c r="AF23" s="449">
        <f t="shared" si="9"/>
        <v>0.75011663699999986</v>
      </c>
      <c r="AG23" s="463"/>
      <c r="AH23" s="465">
        <v>0</v>
      </c>
      <c r="AI23" s="465">
        <f t="shared" si="10"/>
        <v>0.83989799999999992</v>
      </c>
      <c r="AJ23" s="466">
        <f t="shared" si="11"/>
        <v>4.1994900000000002E-2</v>
      </c>
      <c r="AK23" s="466">
        <f t="shared" si="12"/>
        <v>0.79790309999999987</v>
      </c>
      <c r="AL23" s="466">
        <f t="shared" si="13"/>
        <v>7.9790309999999989E-2</v>
      </c>
      <c r="AM23" s="466">
        <f t="shared" si="14"/>
        <v>0.71811278999999983</v>
      </c>
      <c r="AN23" s="465"/>
      <c r="AO23" s="474"/>
      <c r="AP23" s="474"/>
      <c r="AQ23" s="474"/>
      <c r="AR23" s="474"/>
      <c r="AS23" s="465"/>
      <c r="AT23" s="465"/>
      <c r="AU23" s="465"/>
      <c r="AV23" s="465"/>
      <c r="AW23" s="465"/>
      <c r="AX23" s="474"/>
      <c r="AY23" s="474"/>
      <c r="AZ23" s="474"/>
      <c r="BA23" s="474"/>
      <c r="BB23" s="465"/>
      <c r="BC23" s="465"/>
      <c r="BD23" s="461"/>
      <c r="BE23" s="457"/>
      <c r="BF23" s="457"/>
      <c r="BG23" s="442"/>
      <c r="BH23" s="442"/>
      <c r="BI23" s="442"/>
    </row>
    <row r="24" spans="1:61" s="788" customFormat="1" ht="38.25" customHeight="1">
      <c r="A24" s="787">
        <f t="shared" si="15"/>
        <v>16</v>
      </c>
      <c r="B24" s="789" t="s">
        <v>274</v>
      </c>
      <c r="C24" s="789" t="s">
        <v>275</v>
      </c>
      <c r="D24" s="790"/>
      <c r="E24" s="443">
        <v>14.994</v>
      </c>
      <c r="F24" s="444">
        <f>O24-'[280]Anx E'!O24</f>
        <v>0</v>
      </c>
      <c r="G24" s="445">
        <f>P24-'[280]Anx E'!P24</f>
        <v>0</v>
      </c>
      <c r="H24" s="445">
        <f>Q24-'[280]Anx E'!Q24</f>
        <v>0</v>
      </c>
      <c r="I24" s="445">
        <f>R24-'[280]Anx E'!R24</f>
        <v>0</v>
      </c>
      <c r="J24" s="445">
        <f>S24-'[280]Anx E'!S24</f>
        <v>0</v>
      </c>
      <c r="K24" s="445">
        <f>T24-'[280]Anx E'!T24</f>
        <v>0</v>
      </c>
      <c r="L24" s="445">
        <f>U24-'[280]Anx E'!U24</f>
        <v>0</v>
      </c>
      <c r="M24" s="445">
        <f>V24-'[280]Anx E'!V24</f>
        <v>0</v>
      </c>
      <c r="N24" s="455">
        <f>W24-'[280]Anx E'!W24</f>
        <v>0</v>
      </c>
      <c r="O24" s="942">
        <v>0.86270000000000002</v>
      </c>
      <c r="P24" s="943">
        <v>4.3135E-2</v>
      </c>
      <c r="Q24" s="943">
        <v>0</v>
      </c>
      <c r="R24" s="943">
        <v>0</v>
      </c>
      <c r="S24" s="943">
        <v>8.1956500000000002E-2</v>
      </c>
      <c r="T24" s="943">
        <v>0</v>
      </c>
      <c r="U24" s="943">
        <v>0</v>
      </c>
      <c r="V24" s="943">
        <v>0</v>
      </c>
      <c r="W24" s="941">
        <f t="shared" si="0"/>
        <v>0.7376085</v>
      </c>
      <c r="X24" s="448">
        <f t="shared" si="1"/>
        <v>0</v>
      </c>
      <c r="Y24" s="449">
        <f t="shared" si="2"/>
        <v>0</v>
      </c>
      <c r="Z24" s="449">
        <f t="shared" si="3"/>
        <v>0</v>
      </c>
      <c r="AA24" s="449">
        <f t="shared" si="4"/>
        <v>0</v>
      </c>
      <c r="AB24" s="449">
        <f t="shared" si="5"/>
        <v>0</v>
      </c>
      <c r="AC24" s="449">
        <f t="shared" si="6"/>
        <v>0</v>
      </c>
      <c r="AD24" s="449">
        <f t="shared" si="7"/>
        <v>0</v>
      </c>
      <c r="AE24" s="449">
        <f t="shared" si="8"/>
        <v>0</v>
      </c>
      <c r="AF24" s="449">
        <f t="shared" si="9"/>
        <v>0</v>
      </c>
      <c r="AG24" s="463"/>
      <c r="AH24" s="465">
        <v>0</v>
      </c>
      <c r="AI24" s="465">
        <f t="shared" si="10"/>
        <v>0</v>
      </c>
      <c r="AJ24" s="466">
        <f t="shared" si="11"/>
        <v>0</v>
      </c>
      <c r="AK24" s="466">
        <f t="shared" si="12"/>
        <v>0</v>
      </c>
      <c r="AL24" s="466">
        <f t="shared" si="13"/>
        <v>0</v>
      </c>
      <c r="AM24" s="466">
        <f t="shared" si="14"/>
        <v>0</v>
      </c>
      <c r="AN24" s="465"/>
      <c r="AO24" s="474"/>
      <c r="AP24" s="474"/>
      <c r="AQ24" s="474"/>
      <c r="AR24" s="474"/>
      <c r="AS24" s="465"/>
      <c r="AT24" s="465"/>
      <c r="AU24" s="465"/>
      <c r="AV24" s="465"/>
      <c r="AW24" s="465"/>
      <c r="AX24" s="474"/>
      <c r="AY24" s="474"/>
      <c r="AZ24" s="474"/>
      <c r="BA24" s="474"/>
      <c r="BB24" s="465"/>
      <c r="BC24" s="465"/>
      <c r="BD24" s="461"/>
      <c r="BE24" s="457"/>
      <c r="BF24" s="457"/>
      <c r="BG24" s="442"/>
      <c r="BH24" s="442"/>
      <c r="BI24" s="442"/>
    </row>
    <row r="25" spans="1:61" s="788" customFormat="1" ht="38.25" customHeight="1">
      <c r="A25" s="787">
        <f t="shared" si="15"/>
        <v>17</v>
      </c>
      <c r="B25" s="789" t="s">
        <v>276</v>
      </c>
      <c r="C25" s="789" t="s">
        <v>277</v>
      </c>
      <c r="D25" s="790"/>
      <c r="E25" s="443">
        <v>14.1267</v>
      </c>
      <c r="F25" s="444">
        <f>O25-'[280]Anx E'!O25</f>
        <v>0</v>
      </c>
      <c r="G25" s="445">
        <f>P25-'[280]Anx E'!P25</f>
        <v>0</v>
      </c>
      <c r="H25" s="445">
        <f>Q25-'[280]Anx E'!Q25</f>
        <v>0</v>
      </c>
      <c r="I25" s="445">
        <f>R25-'[280]Anx E'!R25</f>
        <v>0</v>
      </c>
      <c r="J25" s="445">
        <f>S25-'[280]Anx E'!S25</f>
        <v>0</v>
      </c>
      <c r="K25" s="445">
        <f>T25-'[280]Anx E'!T25</f>
        <v>0</v>
      </c>
      <c r="L25" s="445">
        <f>U25-'[280]Anx E'!U25</f>
        <v>0</v>
      </c>
      <c r="M25" s="445">
        <f>V25-'[280]Anx E'!V25</f>
        <v>0</v>
      </c>
      <c r="N25" s="455">
        <f>W25-'[280]Anx E'!W25</f>
        <v>0</v>
      </c>
      <c r="O25" s="942">
        <v>1.6261049999999999</v>
      </c>
      <c r="P25" s="943">
        <v>8.1305249999999996E-2</v>
      </c>
      <c r="Q25" s="943">
        <v>0</v>
      </c>
      <c r="R25" s="943">
        <v>0</v>
      </c>
      <c r="S25" s="943">
        <v>0.15447997499999999</v>
      </c>
      <c r="T25" s="943">
        <v>0</v>
      </c>
      <c r="U25" s="943">
        <v>0</v>
      </c>
      <c r="V25" s="943">
        <v>0</v>
      </c>
      <c r="W25" s="941">
        <f t="shared" si="0"/>
        <v>1.390319775</v>
      </c>
      <c r="X25" s="448">
        <f t="shared" si="1"/>
        <v>0</v>
      </c>
      <c r="Y25" s="449">
        <f t="shared" si="2"/>
        <v>0</v>
      </c>
      <c r="Z25" s="449">
        <f t="shared" si="3"/>
        <v>0</v>
      </c>
      <c r="AA25" s="449">
        <f t="shared" si="4"/>
        <v>0</v>
      </c>
      <c r="AB25" s="449">
        <f t="shared" si="5"/>
        <v>0</v>
      </c>
      <c r="AC25" s="449">
        <f t="shared" si="6"/>
        <v>0</v>
      </c>
      <c r="AD25" s="449">
        <f t="shared" si="7"/>
        <v>0</v>
      </c>
      <c r="AE25" s="449">
        <f t="shared" si="8"/>
        <v>0</v>
      </c>
      <c r="AF25" s="449">
        <f t="shared" si="9"/>
        <v>0</v>
      </c>
      <c r="AG25" s="463"/>
      <c r="AH25" s="465">
        <v>0</v>
      </c>
      <c r="AI25" s="465">
        <f t="shared" si="10"/>
        <v>0</v>
      </c>
      <c r="AJ25" s="466">
        <f t="shared" si="11"/>
        <v>0</v>
      </c>
      <c r="AK25" s="466">
        <f t="shared" si="12"/>
        <v>0</v>
      </c>
      <c r="AL25" s="466">
        <f t="shared" si="13"/>
        <v>0</v>
      </c>
      <c r="AM25" s="466">
        <f t="shared" si="14"/>
        <v>0</v>
      </c>
      <c r="AN25" s="465"/>
      <c r="AO25" s="474"/>
      <c r="AP25" s="474"/>
      <c r="AQ25" s="474"/>
      <c r="AR25" s="474"/>
      <c r="AS25" s="465"/>
      <c r="AT25" s="465"/>
      <c r="AU25" s="465"/>
      <c r="AV25" s="465"/>
      <c r="AW25" s="465"/>
      <c r="AX25" s="474"/>
      <c r="AY25" s="474"/>
      <c r="AZ25" s="474"/>
      <c r="BA25" s="474"/>
      <c r="BB25" s="465"/>
      <c r="BC25" s="465"/>
      <c r="BD25" s="461"/>
      <c r="BE25" s="457"/>
      <c r="BF25" s="457"/>
      <c r="BG25" s="442"/>
      <c r="BH25" s="442"/>
      <c r="BI25" s="442"/>
    </row>
    <row r="26" spans="1:61" s="788" customFormat="1" ht="38.25" customHeight="1">
      <c r="A26" s="787">
        <f t="shared" si="15"/>
        <v>18</v>
      </c>
      <c r="B26" s="789" t="s">
        <v>278</v>
      </c>
      <c r="C26" s="789" t="s">
        <v>279</v>
      </c>
      <c r="D26" s="790"/>
      <c r="E26" s="443">
        <v>14.98</v>
      </c>
      <c r="F26" s="444">
        <f>O26-'[280]Anx E'!O26</f>
        <v>0.35092499999999971</v>
      </c>
      <c r="G26" s="445">
        <f>P26-'[280]Anx E'!P26</f>
        <v>1.7546250000000013E-2</v>
      </c>
      <c r="H26" s="445">
        <f>Q26-'[280]Anx E'!Q26</f>
        <v>0</v>
      </c>
      <c r="I26" s="445">
        <f>R26-'[280]Anx E'!R26</f>
        <v>0</v>
      </c>
      <c r="J26" s="445">
        <f>S26-'[280]Anx E'!S26</f>
        <v>-2.5252729000000002E-2</v>
      </c>
      <c r="K26" s="445">
        <f>T26-'[280]Anx E'!T26</f>
        <v>0</v>
      </c>
      <c r="L26" s="445">
        <f>U26-'[280]Anx E'!U26</f>
        <v>0</v>
      </c>
      <c r="M26" s="445">
        <f>V26-'[280]Anx E'!V26</f>
        <v>0</v>
      </c>
      <c r="N26" s="455">
        <f>W26-'[280]Anx E'!W26</f>
        <v>0.35863147899999959</v>
      </c>
      <c r="O26" s="838">
        <v>3.0837159999999999</v>
      </c>
      <c r="P26" s="842">
        <f t="shared" ref="P26:P35" si="18">(O26-U26)*5%</f>
        <v>0.15418580000000001</v>
      </c>
      <c r="Q26" s="839">
        <v>0</v>
      </c>
      <c r="R26" s="839">
        <v>0</v>
      </c>
      <c r="S26" s="842">
        <f>(O26-P26-Q26-R26)*8%</f>
        <v>0.23436241599999999</v>
      </c>
      <c r="T26" s="839">
        <v>0</v>
      </c>
      <c r="U26" s="839">
        <v>0</v>
      </c>
      <c r="V26" s="839">
        <v>0</v>
      </c>
      <c r="W26" s="841">
        <f t="shared" ref="W26:W34" si="19">O26-P26-Q26-R26-S26</f>
        <v>2.6951677839999997</v>
      </c>
      <c r="X26" s="448">
        <f t="shared" si="1"/>
        <v>0.35092499999999971</v>
      </c>
      <c r="Y26" s="449">
        <f t="shared" si="2"/>
        <v>1.7546250000000013E-2</v>
      </c>
      <c r="Z26" s="449">
        <f t="shared" si="3"/>
        <v>0</v>
      </c>
      <c r="AA26" s="449">
        <f t="shared" si="4"/>
        <v>0</v>
      </c>
      <c r="AB26" s="449">
        <f t="shared" si="5"/>
        <v>-2.5252729000000002E-2</v>
      </c>
      <c r="AC26" s="449">
        <f t="shared" si="6"/>
        <v>0</v>
      </c>
      <c r="AD26" s="449">
        <f t="shared" si="7"/>
        <v>0</v>
      </c>
      <c r="AE26" s="449">
        <f t="shared" si="8"/>
        <v>0</v>
      </c>
      <c r="AF26" s="449">
        <f t="shared" si="9"/>
        <v>0.35863147899999959</v>
      </c>
      <c r="AG26" s="463"/>
      <c r="AH26" s="465">
        <v>0</v>
      </c>
      <c r="AI26" s="465">
        <f t="shared" si="10"/>
        <v>0.35092499999999971</v>
      </c>
      <c r="AJ26" s="466">
        <f t="shared" si="11"/>
        <v>1.7546249999999985E-2</v>
      </c>
      <c r="AK26" s="466">
        <f t="shared" si="12"/>
        <v>0.33337874999999972</v>
      </c>
      <c r="AL26" s="466">
        <f t="shared" si="13"/>
        <v>3.3337874999999975E-2</v>
      </c>
      <c r="AM26" s="466">
        <f t="shared" si="14"/>
        <v>0.30004087499999976</v>
      </c>
      <c r="AN26" s="465"/>
      <c r="AO26" s="474"/>
      <c r="AP26" s="474"/>
      <c r="AQ26" s="474"/>
      <c r="AR26" s="474"/>
      <c r="AS26" s="465"/>
      <c r="AT26" s="465"/>
      <c r="AU26" s="465"/>
      <c r="AV26" s="465"/>
      <c r="AW26" s="465"/>
      <c r="AX26" s="474"/>
      <c r="AY26" s="474"/>
      <c r="AZ26" s="474"/>
      <c r="BA26" s="474"/>
      <c r="BB26" s="465"/>
      <c r="BC26" s="465"/>
      <c r="BD26" s="461"/>
      <c r="BE26" s="457"/>
      <c r="BF26" s="457"/>
      <c r="BG26" s="442"/>
      <c r="BH26" s="442"/>
      <c r="BI26" s="442"/>
    </row>
    <row r="27" spans="1:61" s="788" customFormat="1" ht="38.25" customHeight="1">
      <c r="A27" s="787">
        <f t="shared" si="15"/>
        <v>19</v>
      </c>
      <c r="B27" s="789"/>
      <c r="C27" s="789" t="s">
        <v>280</v>
      </c>
      <c r="D27" s="790"/>
      <c r="E27" s="443">
        <v>14.995799999999999</v>
      </c>
      <c r="F27" s="444">
        <v>-0.19070200000000001</v>
      </c>
      <c r="G27" s="445">
        <v>-9.5350999999999995E-3</v>
      </c>
      <c r="H27" s="445">
        <v>-0.22789780000000001</v>
      </c>
      <c r="I27" s="445">
        <v>0</v>
      </c>
      <c r="J27" s="445">
        <v>4.6730900000000004E-3</v>
      </c>
      <c r="K27" s="445">
        <v>0</v>
      </c>
      <c r="L27" s="445">
        <v>0</v>
      </c>
      <c r="M27" s="445">
        <v>0</v>
      </c>
      <c r="N27" s="445">
        <v>4.2057809999999994E-2</v>
      </c>
      <c r="O27" s="456"/>
      <c r="P27" s="457"/>
      <c r="Q27" s="457"/>
      <c r="R27" s="457"/>
      <c r="S27" s="457"/>
      <c r="T27" s="457"/>
      <c r="U27" s="457"/>
      <c r="V27" s="457"/>
      <c r="W27" s="941"/>
      <c r="X27" s="448">
        <f t="shared" si="1"/>
        <v>-0.19070200000000001</v>
      </c>
      <c r="Y27" s="449">
        <f t="shared" si="2"/>
        <v>-9.5350999999999995E-3</v>
      </c>
      <c r="Z27" s="449">
        <f t="shared" si="3"/>
        <v>-0.22789780000000001</v>
      </c>
      <c r="AA27" s="449">
        <f t="shared" si="4"/>
        <v>0</v>
      </c>
      <c r="AB27" s="449">
        <f t="shared" si="5"/>
        <v>4.6730900000000004E-3</v>
      </c>
      <c r="AC27" s="449">
        <f t="shared" si="6"/>
        <v>0</v>
      </c>
      <c r="AD27" s="449">
        <f t="shared" si="7"/>
        <v>0</v>
      </c>
      <c r="AE27" s="449">
        <f t="shared" si="8"/>
        <v>0</v>
      </c>
      <c r="AF27" s="449">
        <f t="shared" si="9"/>
        <v>4.2057809999999994E-2</v>
      </c>
      <c r="AG27" s="470"/>
      <c r="AH27" s="465">
        <v>0</v>
      </c>
      <c r="AI27" s="465">
        <f t="shared" si="10"/>
        <v>-0.19070200000000001</v>
      </c>
      <c r="AJ27" s="465"/>
      <c r="AK27" s="465"/>
      <c r="AL27" s="465"/>
      <c r="AM27" s="465"/>
      <c r="AN27" s="465"/>
      <c r="AO27" s="474"/>
      <c r="AP27" s="474"/>
      <c r="AQ27" s="474"/>
      <c r="AR27" s="474"/>
      <c r="AS27" s="465"/>
      <c r="AT27" s="465"/>
      <c r="AU27" s="465"/>
      <c r="AV27" s="465"/>
      <c r="AW27" s="465"/>
      <c r="AX27" s="474"/>
      <c r="AY27" s="474"/>
      <c r="AZ27" s="474"/>
      <c r="BA27" s="474"/>
      <c r="BB27" s="465"/>
      <c r="BC27" s="465"/>
      <c r="BD27" s="461"/>
      <c r="BE27" s="457"/>
      <c r="BF27" s="457"/>
      <c r="BG27" s="442"/>
      <c r="BH27" s="442"/>
      <c r="BI27" s="442"/>
    </row>
    <row r="28" spans="1:61" s="788" customFormat="1" ht="38.25" customHeight="1">
      <c r="A28" s="787">
        <f t="shared" si="15"/>
        <v>20</v>
      </c>
      <c r="B28" s="789" t="s">
        <v>281</v>
      </c>
      <c r="C28" s="789" t="s">
        <v>282</v>
      </c>
      <c r="D28" s="790"/>
      <c r="E28" s="443">
        <v>14.969395</v>
      </c>
      <c r="F28" s="444">
        <f>O28-'[280]Anx E'!O28</f>
        <v>2.9865008999152565E-7</v>
      </c>
      <c r="G28" s="445">
        <f>P28-'[280]Anx E'!P28</f>
        <v>1.4932504510678513E-8</v>
      </c>
      <c r="H28" s="445">
        <f>Q28-'[280]Anx E'!Q28</f>
        <v>0</v>
      </c>
      <c r="I28" s="445">
        <f>R28-'[280]Anx E'!R28</f>
        <v>0</v>
      </c>
      <c r="J28" s="445">
        <f>S28-'[280]Anx E'!S28</f>
        <v>0</v>
      </c>
      <c r="K28" s="445">
        <f>T28-'[280]Anx E'!T28</f>
        <v>0</v>
      </c>
      <c r="L28" s="445">
        <f>U28-'[280]Anx E'!U28</f>
        <v>0</v>
      </c>
      <c r="M28" s="445">
        <f>V28-'[280]Anx E'!V28</f>
        <v>0</v>
      </c>
      <c r="N28" s="455">
        <f>W28-'[280]Anx E'!W28</f>
        <v>2.8371758897804966E-7</v>
      </c>
      <c r="O28" s="942">
        <v>1.845623</v>
      </c>
      <c r="P28" s="944">
        <f t="shared" si="18"/>
        <v>9.2281150000000006E-2</v>
      </c>
      <c r="Q28" s="943">
        <v>0</v>
      </c>
      <c r="R28" s="943">
        <v>0</v>
      </c>
      <c r="S28" s="943">
        <v>0.162656330628241</v>
      </c>
      <c r="T28" s="943">
        <v>0</v>
      </c>
      <c r="U28" s="943">
        <v>0</v>
      </c>
      <c r="V28" s="943">
        <v>0</v>
      </c>
      <c r="W28" s="941">
        <f t="shared" si="19"/>
        <v>1.5906855193717591</v>
      </c>
      <c r="X28" s="448">
        <f t="shared" si="1"/>
        <v>2.9865008999152565E-7</v>
      </c>
      <c r="Y28" s="449">
        <f t="shared" si="2"/>
        <v>1.4932504510678513E-8</v>
      </c>
      <c r="Z28" s="449">
        <f t="shared" si="3"/>
        <v>0</v>
      </c>
      <c r="AA28" s="449">
        <f t="shared" si="4"/>
        <v>0</v>
      </c>
      <c r="AB28" s="449">
        <f t="shared" si="5"/>
        <v>0</v>
      </c>
      <c r="AC28" s="449">
        <f t="shared" si="6"/>
        <v>0</v>
      </c>
      <c r="AD28" s="449">
        <f t="shared" si="7"/>
        <v>0</v>
      </c>
      <c r="AE28" s="449">
        <f t="shared" si="8"/>
        <v>0</v>
      </c>
      <c r="AF28" s="449">
        <f t="shared" si="9"/>
        <v>2.8371758897804966E-7</v>
      </c>
      <c r="AG28" s="470"/>
      <c r="AH28" s="465">
        <v>0</v>
      </c>
      <c r="AI28" s="465">
        <f t="shared" si="10"/>
        <v>2.9865008999152565E-7</v>
      </c>
      <c r="AJ28" s="465"/>
      <c r="AK28" s="465"/>
      <c r="AL28" s="465"/>
      <c r="AM28" s="465"/>
      <c r="AN28" s="465"/>
      <c r="AO28" s="474"/>
      <c r="AP28" s="474"/>
      <c r="AQ28" s="474"/>
      <c r="AR28" s="474"/>
      <c r="AS28" s="465"/>
      <c r="AT28" s="465"/>
      <c r="AU28" s="465"/>
      <c r="AV28" s="465"/>
      <c r="AW28" s="465"/>
      <c r="AX28" s="474"/>
      <c r="AY28" s="474"/>
      <c r="AZ28" s="474"/>
      <c r="BA28" s="474"/>
      <c r="BB28" s="465"/>
      <c r="BC28" s="465"/>
      <c r="BD28" s="461"/>
      <c r="BE28" s="457"/>
      <c r="BF28" s="457"/>
      <c r="BG28" s="442"/>
      <c r="BH28" s="442"/>
      <c r="BI28" s="442"/>
    </row>
    <row r="29" spans="1:61" s="788" customFormat="1" ht="38.25" customHeight="1">
      <c r="A29" s="787">
        <f t="shared" si="15"/>
        <v>21</v>
      </c>
      <c r="B29" s="789" t="s">
        <v>283</v>
      </c>
      <c r="C29" s="789" t="s">
        <v>284</v>
      </c>
      <c r="D29" s="790"/>
      <c r="E29" s="443">
        <v>14.904</v>
      </c>
      <c r="F29" s="444">
        <f>O29-'[280]Anx E'!O29</f>
        <v>0</v>
      </c>
      <c r="G29" s="445">
        <f>P29-'[280]Anx E'!P29</f>
        <v>0</v>
      </c>
      <c r="H29" s="445">
        <f>Q29-'[280]Anx E'!Q29</f>
        <v>0</v>
      </c>
      <c r="I29" s="445">
        <f>R29-'[280]Anx E'!R29</f>
        <v>0</v>
      </c>
      <c r="J29" s="445">
        <f>S29-'[280]Anx E'!S29</f>
        <v>0</v>
      </c>
      <c r="K29" s="445">
        <f>T29-'[280]Anx E'!T29</f>
        <v>0</v>
      </c>
      <c r="L29" s="445">
        <f>U29-'[280]Anx E'!U29</f>
        <v>0</v>
      </c>
      <c r="M29" s="445">
        <f>V29-'[280]Anx E'!V29</f>
        <v>0</v>
      </c>
      <c r="N29" s="455">
        <f>W29-'[280]Anx E'!W29</f>
        <v>0</v>
      </c>
      <c r="O29" s="942">
        <v>0.52413500000000002</v>
      </c>
      <c r="P29" s="944">
        <f t="shared" si="18"/>
        <v>2.6206750000000001E-2</v>
      </c>
      <c r="Q29" s="943">
        <v>0</v>
      </c>
      <c r="R29" s="943">
        <v>0</v>
      </c>
      <c r="S29" s="943">
        <v>4.9792824999999999E-2</v>
      </c>
      <c r="T29" s="943">
        <v>0</v>
      </c>
      <c r="U29" s="943">
        <v>0</v>
      </c>
      <c r="V29" s="943">
        <v>0</v>
      </c>
      <c r="W29" s="941">
        <f t="shared" si="19"/>
        <v>0.44813542500000003</v>
      </c>
      <c r="X29" s="448">
        <f t="shared" si="1"/>
        <v>0</v>
      </c>
      <c r="Y29" s="449">
        <f t="shared" si="2"/>
        <v>0</v>
      </c>
      <c r="Z29" s="449">
        <f t="shared" si="3"/>
        <v>0</v>
      </c>
      <c r="AA29" s="449">
        <f t="shared" si="4"/>
        <v>0</v>
      </c>
      <c r="AB29" s="449">
        <f t="shared" si="5"/>
        <v>0</v>
      </c>
      <c r="AC29" s="449">
        <f t="shared" si="6"/>
        <v>0</v>
      </c>
      <c r="AD29" s="449">
        <f t="shared" si="7"/>
        <v>0</v>
      </c>
      <c r="AE29" s="449">
        <f t="shared" si="8"/>
        <v>0</v>
      </c>
      <c r="AF29" s="449">
        <f t="shared" si="9"/>
        <v>0</v>
      </c>
      <c r="AG29" s="470"/>
      <c r="AH29" s="465">
        <v>0</v>
      </c>
      <c r="AI29" s="465">
        <f t="shared" si="10"/>
        <v>0</v>
      </c>
      <c r="AJ29" s="465"/>
      <c r="AK29" s="465"/>
      <c r="AL29" s="465"/>
      <c r="AM29" s="465"/>
      <c r="AN29" s="465"/>
      <c r="AO29" s="474"/>
      <c r="AP29" s="474"/>
      <c r="AQ29" s="474"/>
      <c r="AR29" s="474"/>
      <c r="AS29" s="465"/>
      <c r="AT29" s="465"/>
      <c r="AU29" s="465"/>
      <c r="AV29" s="465"/>
      <c r="AW29" s="465"/>
      <c r="AX29" s="474"/>
      <c r="AY29" s="474"/>
      <c r="AZ29" s="474"/>
      <c r="BA29" s="474"/>
      <c r="BB29" s="465"/>
      <c r="BC29" s="465"/>
      <c r="BD29" s="461"/>
      <c r="BE29" s="457"/>
      <c r="BF29" s="457"/>
      <c r="BG29" s="442"/>
      <c r="BH29" s="442"/>
      <c r="BI29" s="442"/>
    </row>
    <row r="30" spans="1:61" s="788" customFormat="1" ht="38.25" customHeight="1">
      <c r="A30" s="787">
        <f t="shared" si="15"/>
        <v>22</v>
      </c>
      <c r="B30" s="789" t="s">
        <v>285</v>
      </c>
      <c r="C30" s="789" t="s">
        <v>286</v>
      </c>
      <c r="D30" s="790"/>
      <c r="E30" s="443">
        <v>14.935</v>
      </c>
      <c r="F30" s="444">
        <f>O30-'[280]Anx E'!O30</f>
        <v>0</v>
      </c>
      <c r="G30" s="445">
        <f>P30-'[280]Anx E'!P30</f>
        <v>0</v>
      </c>
      <c r="H30" s="445">
        <f>Q30-'[280]Anx E'!Q30</f>
        <v>0</v>
      </c>
      <c r="I30" s="445">
        <f>R30-'[280]Anx E'!R30</f>
        <v>0</v>
      </c>
      <c r="J30" s="445">
        <f>S30-'[280]Anx E'!S30</f>
        <v>0</v>
      </c>
      <c r="K30" s="445">
        <f>T30-'[280]Anx E'!T30</f>
        <v>0</v>
      </c>
      <c r="L30" s="445">
        <f>U30-'[280]Anx E'!U30</f>
        <v>0</v>
      </c>
      <c r="M30" s="445">
        <f>V30-'[280]Anx E'!V30</f>
        <v>0</v>
      </c>
      <c r="N30" s="455">
        <f>W30-'[280]Anx E'!W30</f>
        <v>0</v>
      </c>
      <c r="O30" s="942">
        <v>1.9032</v>
      </c>
      <c r="P30" s="944">
        <f t="shared" si="18"/>
        <v>9.5160000000000008E-2</v>
      </c>
      <c r="Q30" s="943">
        <v>0.71599883499999994</v>
      </c>
      <c r="R30" s="943">
        <v>0</v>
      </c>
      <c r="S30" s="943">
        <v>8.7363293199999997E-2</v>
      </c>
      <c r="T30" s="943">
        <v>0</v>
      </c>
      <c r="U30" s="943">
        <v>0</v>
      </c>
      <c r="V30" s="943">
        <v>0</v>
      </c>
      <c r="W30" s="941">
        <f t="shared" si="19"/>
        <v>1.0046778718000002</v>
      </c>
      <c r="X30" s="448">
        <f t="shared" si="1"/>
        <v>0</v>
      </c>
      <c r="Y30" s="449">
        <f t="shared" si="2"/>
        <v>0</v>
      </c>
      <c r="Z30" s="449">
        <f t="shared" si="3"/>
        <v>0</v>
      </c>
      <c r="AA30" s="449">
        <f t="shared" si="4"/>
        <v>0</v>
      </c>
      <c r="AB30" s="449">
        <f t="shared" si="5"/>
        <v>0</v>
      </c>
      <c r="AC30" s="449">
        <f t="shared" si="6"/>
        <v>0</v>
      </c>
      <c r="AD30" s="449">
        <f t="shared" si="7"/>
        <v>0</v>
      </c>
      <c r="AE30" s="449">
        <f t="shared" si="8"/>
        <v>0</v>
      </c>
      <c r="AF30" s="449">
        <f t="shared" si="9"/>
        <v>0</v>
      </c>
      <c r="AG30" s="470"/>
      <c r="AH30" s="465" t="e">
        <v>#REF!</v>
      </c>
      <c r="AI30" s="465" t="e">
        <f t="shared" si="10"/>
        <v>#REF!</v>
      </c>
      <c r="AJ30" s="465"/>
      <c r="AK30" s="465"/>
      <c r="AL30" s="465"/>
      <c r="AM30" s="465"/>
      <c r="AN30" s="465"/>
      <c r="AO30" s="474"/>
      <c r="AP30" s="474"/>
      <c r="AQ30" s="474"/>
      <c r="AR30" s="474"/>
      <c r="AS30" s="465"/>
      <c r="AT30" s="465"/>
      <c r="AU30" s="465"/>
      <c r="AV30" s="465"/>
      <c r="AW30" s="465"/>
      <c r="AX30" s="474"/>
      <c r="AY30" s="474"/>
      <c r="AZ30" s="474"/>
      <c r="BA30" s="474"/>
      <c r="BB30" s="465"/>
      <c r="BC30" s="465"/>
      <c r="BD30" s="461"/>
      <c r="BE30" s="457"/>
      <c r="BF30" s="457"/>
      <c r="BG30" s="442"/>
      <c r="BH30" s="442"/>
      <c r="BI30" s="442"/>
    </row>
    <row r="31" spans="1:61" s="788" customFormat="1" ht="38.25" customHeight="1">
      <c r="A31" s="787">
        <f t="shared" si="15"/>
        <v>23</v>
      </c>
      <c r="B31" s="789" t="s">
        <v>287</v>
      </c>
      <c r="C31" s="789" t="s">
        <v>286</v>
      </c>
      <c r="D31" s="790"/>
      <c r="E31" s="443">
        <v>14.935</v>
      </c>
      <c r="F31" s="444">
        <f>O31-'[280]Anx E'!O31</f>
        <v>-0.2485369999999999</v>
      </c>
      <c r="G31" s="445">
        <f>P31-'[280]Anx E'!P31</f>
        <v>-1.2426849999999996E-2</v>
      </c>
      <c r="H31" s="445">
        <f>Q31-'[280]Anx E'!Q31</f>
        <v>0</v>
      </c>
      <c r="I31" s="445">
        <f>R31-'[280]Anx E'!R31</f>
        <v>0</v>
      </c>
      <c r="J31" s="445">
        <f>S31-'[280]Anx E'!S31</f>
        <v>-3.25014E-2</v>
      </c>
      <c r="K31" s="445">
        <f>T31-'[280]Anx E'!T31</f>
        <v>0</v>
      </c>
      <c r="L31" s="445">
        <f>U31-'[280]Anx E'!U31</f>
        <v>0</v>
      </c>
      <c r="M31" s="445">
        <f>V31-'[280]Anx E'!V31</f>
        <v>0</v>
      </c>
      <c r="N31" s="455">
        <f>W31-'[280]Anx E'!W31</f>
        <v>-0.20360875000000001</v>
      </c>
      <c r="O31" s="942">
        <f>890065/1000000</f>
        <v>0.890065</v>
      </c>
      <c r="P31" s="944">
        <f t="shared" si="18"/>
        <v>4.4503250000000001E-2</v>
      </c>
      <c r="Q31" s="943">
        <v>0</v>
      </c>
      <c r="R31" s="943">
        <v>0</v>
      </c>
      <c r="S31" s="944">
        <f>(O31-P31-Q31-R31)*8%</f>
        <v>6.7644940000000001E-2</v>
      </c>
      <c r="T31" s="943">
        <v>0</v>
      </c>
      <c r="U31" s="943">
        <v>0</v>
      </c>
      <c r="V31" s="943">
        <v>0</v>
      </c>
      <c r="W31" s="941">
        <f t="shared" si="19"/>
        <v>0.77791681000000001</v>
      </c>
      <c r="X31" s="448">
        <f t="shared" si="1"/>
        <v>-0.2485369999999999</v>
      </c>
      <c r="Y31" s="449">
        <f t="shared" si="2"/>
        <v>-1.2426849999999996E-2</v>
      </c>
      <c r="Z31" s="449">
        <f t="shared" si="3"/>
        <v>0</v>
      </c>
      <c r="AA31" s="449">
        <f t="shared" si="4"/>
        <v>0</v>
      </c>
      <c r="AB31" s="449">
        <f t="shared" si="5"/>
        <v>-3.25014E-2</v>
      </c>
      <c r="AC31" s="449">
        <f t="shared" si="6"/>
        <v>0</v>
      </c>
      <c r="AD31" s="449">
        <f t="shared" si="7"/>
        <v>0</v>
      </c>
      <c r="AE31" s="449">
        <f t="shared" si="8"/>
        <v>0</v>
      </c>
      <c r="AF31" s="449">
        <f t="shared" si="9"/>
        <v>-0.20360875000000001</v>
      </c>
      <c r="AG31" s="470"/>
      <c r="AH31" s="465" t="e">
        <v>#REF!</v>
      </c>
      <c r="AI31" s="465" t="e">
        <f t="shared" si="10"/>
        <v>#REF!</v>
      </c>
      <c r="AJ31" s="465"/>
      <c r="AK31" s="465"/>
      <c r="AL31" s="465"/>
      <c r="AM31" s="465"/>
      <c r="AN31" s="465"/>
      <c r="AO31" s="474"/>
      <c r="AP31" s="474"/>
      <c r="AQ31" s="474"/>
      <c r="AR31" s="474"/>
      <c r="AS31" s="465"/>
      <c r="AT31" s="465"/>
      <c r="AU31" s="465"/>
      <c r="AV31" s="465"/>
      <c r="AW31" s="465"/>
      <c r="AX31" s="474"/>
      <c r="AY31" s="474"/>
      <c r="AZ31" s="474"/>
      <c r="BA31" s="474"/>
      <c r="BB31" s="465"/>
      <c r="BC31" s="465"/>
      <c r="BD31" s="461"/>
      <c r="BE31" s="457"/>
      <c r="BF31" s="457"/>
      <c r="BG31" s="442"/>
      <c r="BH31" s="442"/>
      <c r="BI31" s="442"/>
    </row>
    <row r="32" spans="1:61" s="788" customFormat="1" ht="38.25" customHeight="1">
      <c r="A32" s="787">
        <f t="shared" si="15"/>
        <v>24</v>
      </c>
      <c r="B32" s="789" t="s">
        <v>288</v>
      </c>
      <c r="C32" s="789" t="s">
        <v>286</v>
      </c>
      <c r="D32" s="790"/>
      <c r="E32" s="443">
        <v>14.831250000000001</v>
      </c>
      <c r="F32" s="444">
        <f>O32-'[280]Anx E'!O32</f>
        <v>0</v>
      </c>
      <c r="G32" s="445">
        <f>P32-'[280]Anx E'!P32</f>
        <v>0</v>
      </c>
      <c r="H32" s="445">
        <f>Q32-'[280]Anx E'!Q32</f>
        <v>0</v>
      </c>
      <c r="I32" s="445">
        <f>R32-'[280]Anx E'!R32</f>
        <v>0</v>
      </c>
      <c r="J32" s="445">
        <f>S32-'[280]Anx E'!S32</f>
        <v>-1.6809865600000029E-2</v>
      </c>
      <c r="K32" s="445">
        <f>T32-'[280]Anx E'!T32</f>
        <v>0</v>
      </c>
      <c r="L32" s="445">
        <f>U32-'[280]Anx E'!U32</f>
        <v>0</v>
      </c>
      <c r="M32" s="445">
        <f>V32-'[280]Anx E'!V32</f>
        <v>0</v>
      </c>
      <c r="N32" s="455">
        <f>W32-'[280]Anx E'!W32</f>
        <v>1.6809865600000418E-2</v>
      </c>
      <c r="O32" s="942">
        <v>5.4167680000000002</v>
      </c>
      <c r="P32" s="944">
        <f t="shared" si="18"/>
        <v>0.27083840000000003</v>
      </c>
      <c r="Q32" s="943">
        <v>1.5356653675</v>
      </c>
      <c r="R32" s="943">
        <v>0</v>
      </c>
      <c r="S32" s="943">
        <v>0.28882099999999999</v>
      </c>
      <c r="T32" s="943">
        <v>0</v>
      </c>
      <c r="U32" s="943">
        <v>0</v>
      </c>
      <c r="V32" s="943">
        <v>0</v>
      </c>
      <c r="W32" s="941">
        <f t="shared" si="19"/>
        <v>3.3214432325000005</v>
      </c>
      <c r="X32" s="448">
        <f t="shared" si="1"/>
        <v>0</v>
      </c>
      <c r="Y32" s="449">
        <f t="shared" si="2"/>
        <v>0</v>
      </c>
      <c r="Z32" s="449">
        <f t="shared" si="3"/>
        <v>0</v>
      </c>
      <c r="AA32" s="449">
        <f t="shared" si="4"/>
        <v>0</v>
      </c>
      <c r="AB32" s="449">
        <f t="shared" si="5"/>
        <v>-1.6809865600000029E-2</v>
      </c>
      <c r="AC32" s="449">
        <f t="shared" si="6"/>
        <v>0</v>
      </c>
      <c r="AD32" s="449">
        <f t="shared" si="7"/>
        <v>0</v>
      </c>
      <c r="AE32" s="449">
        <f t="shared" si="8"/>
        <v>0</v>
      </c>
      <c r="AF32" s="449">
        <f t="shared" si="9"/>
        <v>1.6809865600000418E-2</v>
      </c>
      <c r="AG32" s="470"/>
      <c r="AH32" s="465" t="e">
        <v>#REF!</v>
      </c>
      <c r="AI32" s="465" t="e">
        <f t="shared" si="10"/>
        <v>#REF!</v>
      </c>
      <c r="AJ32" s="465"/>
      <c r="AK32" s="465"/>
      <c r="AL32" s="465"/>
      <c r="AM32" s="465"/>
      <c r="AN32" s="465"/>
      <c r="AO32" s="474"/>
      <c r="AP32" s="474"/>
      <c r="AQ32" s="474"/>
      <c r="AR32" s="474"/>
      <c r="AS32" s="465"/>
      <c r="AT32" s="465"/>
      <c r="AU32" s="465"/>
      <c r="AV32" s="465"/>
      <c r="AW32" s="465"/>
      <c r="AX32" s="474"/>
      <c r="AY32" s="474"/>
      <c r="AZ32" s="474"/>
      <c r="BA32" s="474"/>
      <c r="BB32" s="465"/>
      <c r="BC32" s="465"/>
      <c r="BD32" s="461"/>
      <c r="BE32" s="457"/>
      <c r="BF32" s="457"/>
      <c r="BG32" s="442"/>
      <c r="BH32" s="442"/>
      <c r="BI32" s="442"/>
    </row>
    <row r="33" spans="1:61" s="788" customFormat="1" ht="38.25" customHeight="1">
      <c r="A33" s="787">
        <f t="shared" si="15"/>
        <v>25</v>
      </c>
      <c r="B33" s="789" t="s">
        <v>289</v>
      </c>
      <c r="C33" s="789" t="s">
        <v>290</v>
      </c>
      <c r="D33" s="790"/>
      <c r="E33" s="443">
        <v>14.7</v>
      </c>
      <c r="F33" s="444">
        <f>O33-'[280]Anx E'!O33</f>
        <v>8.9999999994816449E-6</v>
      </c>
      <c r="G33" s="445">
        <f>P33-'[280]Anx E'!P33</f>
        <v>1.5044999999999642E-4</v>
      </c>
      <c r="H33" s="445">
        <f>Q33-'[280]Anx E'!Q33</f>
        <v>0</v>
      </c>
      <c r="I33" s="445">
        <f>R33-'[280]Anx E'!R33</f>
        <v>0</v>
      </c>
      <c r="J33" s="445">
        <f>S33-'[280]Anx E'!S33</f>
        <v>-1.131599999998345E-5</v>
      </c>
      <c r="K33" s="445">
        <f>T33-'[280]Anx E'!T33</f>
        <v>0</v>
      </c>
      <c r="L33" s="445">
        <f>U33-'[280]Anx E'!U33</f>
        <v>0</v>
      </c>
      <c r="M33" s="445">
        <f>V33-'[280]Anx E'!V33</f>
        <v>0</v>
      </c>
      <c r="N33" s="455">
        <f>W33-'[280]Anx E'!W33</f>
        <v>-1.3013399999994846E-4</v>
      </c>
      <c r="O33" s="940">
        <v>4.3630089999999999</v>
      </c>
      <c r="P33" s="460">
        <f t="shared" si="18"/>
        <v>0.21815045</v>
      </c>
      <c r="Q33" s="457">
        <v>0</v>
      </c>
      <c r="R33" s="457">
        <v>0</v>
      </c>
      <c r="S33" s="460">
        <f>(O33-P33-Q33-R33)*8%</f>
        <v>0.33158868400000002</v>
      </c>
      <c r="T33" s="457">
        <v>0</v>
      </c>
      <c r="U33" s="457">
        <v>0</v>
      </c>
      <c r="V33" s="457">
        <v>0</v>
      </c>
      <c r="W33" s="458">
        <f t="shared" si="19"/>
        <v>3.8132698660000002</v>
      </c>
      <c r="X33" s="448">
        <f t="shared" si="1"/>
        <v>8.9999999994816449E-6</v>
      </c>
      <c r="Y33" s="449">
        <f t="shared" si="2"/>
        <v>1.5044999999999642E-4</v>
      </c>
      <c r="Z33" s="449">
        <f t="shared" si="3"/>
        <v>0</v>
      </c>
      <c r="AA33" s="449">
        <f t="shared" si="4"/>
        <v>0</v>
      </c>
      <c r="AB33" s="449">
        <f t="shared" si="5"/>
        <v>-1.131599999998345E-5</v>
      </c>
      <c r="AC33" s="449">
        <f t="shared" si="6"/>
        <v>0</v>
      </c>
      <c r="AD33" s="449">
        <f t="shared" si="7"/>
        <v>0</v>
      </c>
      <c r="AE33" s="449">
        <f t="shared" si="8"/>
        <v>0</v>
      </c>
      <c r="AF33" s="449">
        <f t="shared" si="9"/>
        <v>-1.3013399999994846E-4</v>
      </c>
      <c r="AG33" s="470"/>
      <c r="AH33" s="465" t="e">
        <v>#REF!</v>
      </c>
      <c r="AI33" s="465" t="e">
        <f t="shared" si="10"/>
        <v>#REF!</v>
      </c>
      <c r="AJ33" s="465"/>
      <c r="AK33" s="465"/>
      <c r="AL33" s="465"/>
      <c r="AM33" s="465"/>
      <c r="AN33" s="465"/>
      <c r="AO33" s="474"/>
      <c r="AP33" s="474"/>
      <c r="AQ33" s="474"/>
      <c r="AR33" s="474"/>
      <c r="AS33" s="465"/>
      <c r="AT33" s="465"/>
      <c r="AU33" s="465"/>
      <c r="AV33" s="465"/>
      <c r="AW33" s="465"/>
      <c r="AX33" s="474"/>
      <c r="AY33" s="474"/>
      <c r="AZ33" s="474"/>
      <c r="BA33" s="474"/>
      <c r="BB33" s="465"/>
      <c r="BC33" s="465"/>
      <c r="BD33" s="461"/>
      <c r="BE33" s="457"/>
      <c r="BF33" s="457"/>
      <c r="BG33" s="442"/>
      <c r="BH33" s="442"/>
      <c r="BI33" s="442"/>
    </row>
    <row r="34" spans="1:61" s="788" customFormat="1" ht="38.25" customHeight="1">
      <c r="A34" s="787">
        <f t="shared" si="15"/>
        <v>26</v>
      </c>
      <c r="B34" s="789" t="s">
        <v>291</v>
      </c>
      <c r="C34" s="789" t="s">
        <v>292</v>
      </c>
      <c r="D34" s="790"/>
      <c r="E34" s="443">
        <v>14.8</v>
      </c>
      <c r="F34" s="444">
        <f>O34-'[280]Anx E'!O34</f>
        <v>4.4000000000021799E-4</v>
      </c>
      <c r="G34" s="445">
        <f>P34-'[280]Anx E'!P34</f>
        <v>2.2000000000022002E-5</v>
      </c>
      <c r="H34" s="445">
        <f>Q34-'[280]Anx E'!Q34</f>
        <v>0</v>
      </c>
      <c r="I34" s="445">
        <f>R34-'[280]Anx E'!R34</f>
        <v>2.2000000000008124E-6</v>
      </c>
      <c r="J34" s="445">
        <f>S34-'[280]Anx E'!S34</f>
        <v>3.3264000000032823E-5</v>
      </c>
      <c r="K34" s="445">
        <f>T34-'[280]Anx E'!T34</f>
        <v>0</v>
      </c>
      <c r="L34" s="445">
        <f>U34-'[280]Anx E'!U34</f>
        <v>0</v>
      </c>
      <c r="M34" s="445">
        <f>V34-'[280]Anx E'!V34</f>
        <v>0</v>
      </c>
      <c r="N34" s="455">
        <f>W34-'[280]Anx E'!W34</f>
        <v>3.8253600000048849E-4</v>
      </c>
      <c r="O34" s="940">
        <v>3.7765430000000002</v>
      </c>
      <c r="P34" s="460">
        <f t="shared" si="18"/>
        <v>0.18882715000000003</v>
      </c>
      <c r="Q34" s="448">
        <v>0</v>
      </c>
      <c r="R34" s="460">
        <f>O34*0.5%</f>
        <v>1.8882715000000001E-2</v>
      </c>
      <c r="S34" s="460">
        <f>(O34-P34-Q34-R34)*8%</f>
        <v>0.28550665080000004</v>
      </c>
      <c r="T34" s="460"/>
      <c r="U34" s="460"/>
      <c r="V34" s="460"/>
      <c r="W34" s="458">
        <f t="shared" si="19"/>
        <v>3.2833264842000003</v>
      </c>
      <c r="X34" s="448">
        <f t="shared" si="1"/>
        <v>4.4000000000021799E-4</v>
      </c>
      <c r="Y34" s="449">
        <f t="shared" si="2"/>
        <v>2.2000000000022002E-5</v>
      </c>
      <c r="Z34" s="449">
        <f t="shared" si="3"/>
        <v>0</v>
      </c>
      <c r="AA34" s="449">
        <f t="shared" si="4"/>
        <v>2.2000000000008124E-6</v>
      </c>
      <c r="AB34" s="449">
        <f t="shared" si="5"/>
        <v>3.3264000000032823E-5</v>
      </c>
      <c r="AC34" s="449">
        <f t="shared" si="6"/>
        <v>0</v>
      </c>
      <c r="AD34" s="449">
        <f t="shared" si="7"/>
        <v>0</v>
      </c>
      <c r="AE34" s="449">
        <f t="shared" si="8"/>
        <v>0</v>
      </c>
      <c r="AF34" s="449">
        <f t="shared" si="9"/>
        <v>3.8253600000048849E-4</v>
      </c>
      <c r="AG34" s="470"/>
      <c r="AH34" s="465" t="e">
        <v>#REF!</v>
      </c>
      <c r="AI34" s="465" t="e">
        <f t="shared" si="10"/>
        <v>#REF!</v>
      </c>
      <c r="AJ34" s="465"/>
      <c r="AK34" s="465"/>
      <c r="AL34" s="465"/>
      <c r="AM34" s="465"/>
      <c r="AN34" s="465"/>
      <c r="AO34" s="474"/>
      <c r="AP34" s="474"/>
      <c r="AQ34" s="474"/>
      <c r="AR34" s="474"/>
      <c r="AS34" s="465"/>
      <c r="AT34" s="465"/>
      <c r="AU34" s="465"/>
      <c r="AV34" s="465"/>
      <c r="AW34" s="465"/>
      <c r="AX34" s="474"/>
      <c r="AY34" s="474"/>
      <c r="AZ34" s="474"/>
      <c r="BA34" s="474"/>
      <c r="BB34" s="465"/>
      <c r="BC34" s="465"/>
      <c r="BD34" s="461"/>
      <c r="BE34" s="457"/>
      <c r="BF34" s="457"/>
      <c r="BG34" s="442"/>
      <c r="BH34" s="442"/>
      <c r="BI34" s="442"/>
    </row>
    <row r="35" spans="1:61" s="788" customFormat="1" ht="38.25" customHeight="1">
      <c r="A35" s="787">
        <f t="shared" si="15"/>
        <v>27</v>
      </c>
      <c r="B35" s="789" t="s">
        <v>293</v>
      </c>
      <c r="C35" s="789" t="s">
        <v>294</v>
      </c>
      <c r="D35" s="790"/>
      <c r="E35" s="443">
        <v>14.3</v>
      </c>
      <c r="F35" s="444">
        <f>O35-'[280]Anx E'!O35</f>
        <v>0</v>
      </c>
      <c r="G35" s="445">
        <f>P35-'[280]Anx E'!P35</f>
        <v>0</v>
      </c>
      <c r="H35" s="445">
        <f>Q35-'[280]Anx E'!Q35</f>
        <v>-1.9999999999187335E-7</v>
      </c>
      <c r="I35" s="445">
        <f>R35-'[280]Anx E'!R35</f>
        <v>0</v>
      </c>
      <c r="J35" s="445">
        <f>S35-'[280]Anx E'!S35</f>
        <v>-3.1934585500000001E-2</v>
      </c>
      <c r="K35" s="445">
        <f>T35-'[280]Anx E'!T35</f>
        <v>0</v>
      </c>
      <c r="L35" s="445">
        <f>U35-'[280]Anx E'!U35</f>
        <v>0</v>
      </c>
      <c r="M35" s="445">
        <f>V35-'[280]Anx E'!V35</f>
        <v>0</v>
      </c>
      <c r="N35" s="455">
        <f>W35-'[280]Anx E'!W35</f>
        <v>3.1934785500000062E-2</v>
      </c>
      <c r="O35" s="942">
        <v>1.1865749999999999</v>
      </c>
      <c r="P35" s="944">
        <f t="shared" si="18"/>
        <v>5.932875E-2</v>
      </c>
      <c r="Q35" s="943">
        <v>6.2768000000000004E-2</v>
      </c>
      <c r="R35" s="943">
        <v>0</v>
      </c>
      <c r="S35" s="943">
        <v>8.5157999999999998E-2</v>
      </c>
      <c r="T35" s="943">
        <v>0</v>
      </c>
      <c r="U35" s="943">
        <v>0</v>
      </c>
      <c r="V35" s="943">
        <v>0</v>
      </c>
      <c r="W35" s="945">
        <f>O35-P35-Q35-S35</f>
        <v>0.97932025000000011</v>
      </c>
      <c r="X35" s="448">
        <f t="shared" si="1"/>
        <v>0</v>
      </c>
      <c r="Y35" s="449">
        <f t="shared" si="2"/>
        <v>0</v>
      </c>
      <c r="Z35" s="449">
        <f t="shared" si="3"/>
        <v>-1.9999999999187335E-7</v>
      </c>
      <c r="AA35" s="449">
        <f t="shared" si="4"/>
        <v>0</v>
      </c>
      <c r="AB35" s="449">
        <f t="shared" si="5"/>
        <v>-3.1934585500000001E-2</v>
      </c>
      <c r="AC35" s="449">
        <f t="shared" si="6"/>
        <v>0</v>
      </c>
      <c r="AD35" s="449">
        <f t="shared" si="7"/>
        <v>0</v>
      </c>
      <c r="AE35" s="449">
        <f t="shared" si="8"/>
        <v>0</v>
      </c>
      <c r="AF35" s="449">
        <f t="shared" si="9"/>
        <v>3.1934785500000062E-2</v>
      </c>
      <c r="AG35" s="470"/>
      <c r="AH35" s="465" t="e">
        <v>#REF!</v>
      </c>
      <c r="AI35" s="465" t="e">
        <f t="shared" si="10"/>
        <v>#REF!</v>
      </c>
      <c r="AJ35" s="465"/>
      <c r="AK35" s="465"/>
      <c r="AL35" s="465"/>
      <c r="AM35" s="465"/>
      <c r="AN35" s="465"/>
      <c r="AO35" s="474"/>
      <c r="AP35" s="474"/>
      <c r="AQ35" s="474"/>
      <c r="AR35" s="474"/>
      <c r="AS35" s="465"/>
      <c r="AT35" s="465"/>
      <c r="AU35" s="465"/>
      <c r="AV35" s="465"/>
      <c r="AW35" s="465"/>
      <c r="AX35" s="474"/>
      <c r="AY35" s="474"/>
      <c r="AZ35" s="474"/>
      <c r="BA35" s="474"/>
      <c r="BB35" s="465"/>
      <c r="BC35" s="465"/>
      <c r="BD35" s="461"/>
      <c r="BE35" s="457"/>
      <c r="BF35" s="457"/>
      <c r="BG35" s="442"/>
      <c r="BH35" s="442"/>
      <c r="BI35" s="442"/>
    </row>
    <row r="36" spans="1:61" s="798" customFormat="1" ht="38.25" customHeight="1">
      <c r="A36" s="795">
        <f t="shared" si="15"/>
        <v>28</v>
      </c>
      <c r="B36" s="796" t="s">
        <v>295</v>
      </c>
      <c r="C36" s="796" t="s">
        <v>1029</v>
      </c>
      <c r="D36" s="797"/>
      <c r="E36" s="447">
        <v>14.8323</v>
      </c>
      <c r="F36" s="444">
        <f>O36-'[280]Anx E'!O36</f>
        <v>0</v>
      </c>
      <c r="G36" s="445">
        <f>P36-'[280]Anx E'!P36</f>
        <v>0</v>
      </c>
      <c r="H36" s="445">
        <f>Q36-'[280]Anx E'!Q36</f>
        <v>0</v>
      </c>
      <c r="I36" s="445">
        <f>R36-'[280]Anx E'!R36</f>
        <v>0</v>
      </c>
      <c r="J36" s="445">
        <f>S36-'[280]Anx E'!S36</f>
        <v>0</v>
      </c>
      <c r="K36" s="445">
        <f>T36-'[280]Anx E'!T36</f>
        <v>0</v>
      </c>
      <c r="L36" s="445">
        <f>U36-'[280]Anx E'!U36</f>
        <v>0</v>
      </c>
      <c r="M36" s="445">
        <f>V36-'[280]Anx E'!V36</f>
        <v>0</v>
      </c>
      <c r="N36" s="455">
        <f>W36-'[280]Anx E'!W36</f>
        <v>0</v>
      </c>
      <c r="O36" s="838">
        <v>7.9632670000000001</v>
      </c>
      <c r="P36" s="839">
        <f>0.04053323-0.04053323</f>
        <v>0</v>
      </c>
      <c r="Q36" s="839">
        <v>3.140085</v>
      </c>
      <c r="R36" s="839">
        <v>1.4355007</v>
      </c>
      <c r="S36" s="839">
        <f>0.8909084-0.468065</f>
        <v>0.42284340000000004</v>
      </c>
      <c r="T36" s="839">
        <v>0</v>
      </c>
      <c r="U36" s="839">
        <v>0</v>
      </c>
      <c r="V36" s="839">
        <v>0</v>
      </c>
      <c r="W36" s="840">
        <f t="shared" ref="W36:W46" si="20">O36-P36-Q36-R36-S36</f>
        <v>2.9648379</v>
      </c>
      <c r="X36" s="448">
        <f t="shared" si="1"/>
        <v>0</v>
      </c>
      <c r="Y36" s="449">
        <f t="shared" si="2"/>
        <v>0</v>
      </c>
      <c r="Z36" s="449">
        <f t="shared" si="3"/>
        <v>0</v>
      </c>
      <c r="AA36" s="449">
        <f t="shared" si="4"/>
        <v>0</v>
      </c>
      <c r="AB36" s="449">
        <f t="shared" si="5"/>
        <v>0</v>
      </c>
      <c r="AC36" s="449">
        <f t="shared" si="6"/>
        <v>0</v>
      </c>
      <c r="AD36" s="449">
        <f t="shared" si="7"/>
        <v>0</v>
      </c>
      <c r="AE36" s="449">
        <f t="shared" si="8"/>
        <v>0</v>
      </c>
      <c r="AF36" s="449">
        <f t="shared" si="9"/>
        <v>0</v>
      </c>
      <c r="AG36" s="471"/>
      <c r="AH36" s="457">
        <f>0.8909084-0.468065-0.258065</f>
        <v>0.16477840000000005</v>
      </c>
      <c r="AI36" s="472">
        <f t="shared" si="10"/>
        <v>-0.16477840000000005</v>
      </c>
      <c r="AJ36" s="472">
        <f>5.080893*16%</f>
        <v>0.81294287999999992</v>
      </c>
      <c r="AK36" s="472">
        <f>1.117948*8%</f>
        <v>8.9435840000000003E-2</v>
      </c>
      <c r="AL36" s="472">
        <f>AJ36+AK36</f>
        <v>0.90237871999999997</v>
      </c>
      <c r="AM36" s="472">
        <f>AL36-AB36</f>
        <v>0.90237871999999997</v>
      </c>
      <c r="AN36" s="472"/>
      <c r="AO36" s="476"/>
      <c r="AP36" s="476"/>
      <c r="AQ36" s="476"/>
      <c r="AR36" s="476"/>
      <c r="AS36" s="472"/>
      <c r="AT36" s="472"/>
      <c r="AU36" s="472"/>
      <c r="AV36" s="472"/>
      <c r="AW36" s="472"/>
      <c r="AX36" s="476"/>
      <c r="AY36" s="476"/>
      <c r="AZ36" s="476"/>
      <c r="BA36" s="476"/>
      <c r="BB36" s="472"/>
      <c r="BC36" s="472"/>
      <c r="BD36" s="480"/>
      <c r="BE36" s="486"/>
      <c r="BF36" s="486"/>
      <c r="BG36" s="487"/>
      <c r="BH36" s="487"/>
      <c r="BI36" s="487"/>
    </row>
    <row r="37" spans="1:61" s="798" customFormat="1" ht="38.25" customHeight="1">
      <c r="A37" s="795">
        <f t="shared" si="15"/>
        <v>29</v>
      </c>
      <c r="B37" s="796" t="s">
        <v>297</v>
      </c>
      <c r="C37" s="796" t="s">
        <v>298</v>
      </c>
      <c r="D37" s="797"/>
      <c r="E37" s="447">
        <v>14.567437999999999</v>
      </c>
      <c r="F37" s="444">
        <f>O37-'[280]Anx E'!O37</f>
        <v>0</v>
      </c>
      <c r="G37" s="445">
        <f>P37-'[280]Anx E'!P37</f>
        <v>0</v>
      </c>
      <c r="H37" s="445">
        <f>Q37-'[280]Anx E'!Q37</f>
        <v>0</v>
      </c>
      <c r="I37" s="445">
        <f>R37-'[280]Anx E'!R37</f>
        <v>0</v>
      </c>
      <c r="J37" s="445">
        <f>S37-'[280]Anx E'!S37</f>
        <v>0</v>
      </c>
      <c r="K37" s="445">
        <f>T37-'[280]Anx E'!T37</f>
        <v>0</v>
      </c>
      <c r="L37" s="445">
        <f>U37-'[280]Anx E'!U37</f>
        <v>0</v>
      </c>
      <c r="M37" s="445">
        <f>V37-'[280]Anx E'!V37</f>
        <v>0</v>
      </c>
      <c r="N37" s="455">
        <f>W37-'[280]Anx E'!W37</f>
        <v>0</v>
      </c>
      <c r="O37" s="838">
        <v>6.8182689999999999</v>
      </c>
      <c r="P37" s="839">
        <v>0</v>
      </c>
      <c r="Q37" s="839">
        <v>2.9269849899999998</v>
      </c>
      <c r="R37" s="839">
        <f>1.27440355+0.034091</f>
        <v>1.30849455</v>
      </c>
      <c r="S37" s="839">
        <v>0.30547175240000002</v>
      </c>
      <c r="T37" s="839"/>
      <c r="U37" s="839">
        <v>0</v>
      </c>
      <c r="V37" s="839">
        <v>0</v>
      </c>
      <c r="W37" s="841">
        <f t="shared" si="20"/>
        <v>2.2773177076</v>
      </c>
      <c r="X37" s="448">
        <f t="shared" si="1"/>
        <v>0</v>
      </c>
      <c r="Y37" s="449">
        <f t="shared" si="2"/>
        <v>0</v>
      </c>
      <c r="Z37" s="449">
        <f t="shared" si="3"/>
        <v>0</v>
      </c>
      <c r="AA37" s="449">
        <f t="shared" si="4"/>
        <v>0</v>
      </c>
      <c r="AB37" s="449">
        <f t="shared" si="5"/>
        <v>0</v>
      </c>
      <c r="AC37" s="449">
        <f t="shared" si="6"/>
        <v>0</v>
      </c>
      <c r="AD37" s="449">
        <f t="shared" si="7"/>
        <v>0</v>
      </c>
      <c r="AE37" s="449">
        <f t="shared" si="8"/>
        <v>0</v>
      </c>
      <c r="AF37" s="449">
        <f t="shared" si="9"/>
        <v>0</v>
      </c>
      <c r="AG37" s="471"/>
      <c r="AH37" s="472" t="e">
        <v>#REF!</v>
      </c>
      <c r="AI37" s="472" t="e">
        <f t="shared" si="10"/>
        <v>#REF!</v>
      </c>
      <c r="AJ37" s="472"/>
      <c r="AK37" s="472"/>
      <c r="AL37" s="472"/>
      <c r="AM37" s="472"/>
      <c r="AN37" s="472"/>
      <c r="AO37" s="476"/>
      <c r="AP37" s="476"/>
      <c r="AQ37" s="476"/>
      <c r="AR37" s="476"/>
      <c r="AS37" s="472"/>
      <c r="AT37" s="472"/>
      <c r="AU37" s="472"/>
      <c r="AV37" s="472"/>
      <c r="AW37" s="472"/>
      <c r="AX37" s="476"/>
      <c r="AY37" s="476"/>
      <c r="AZ37" s="476"/>
      <c r="BA37" s="476"/>
      <c r="BB37" s="472"/>
      <c r="BC37" s="472"/>
      <c r="BD37" s="480"/>
      <c r="BE37" s="486"/>
      <c r="BF37" s="486"/>
      <c r="BG37" s="487"/>
      <c r="BH37" s="487"/>
      <c r="BI37" s="487"/>
    </row>
    <row r="38" spans="1:61" s="788" customFormat="1" ht="38.25" customHeight="1">
      <c r="A38" s="787">
        <f t="shared" si="15"/>
        <v>30</v>
      </c>
      <c r="B38" s="789" t="s">
        <v>299</v>
      </c>
      <c r="C38" s="789" t="s">
        <v>300</v>
      </c>
      <c r="D38" s="790"/>
      <c r="E38" s="443">
        <v>14.552</v>
      </c>
      <c r="F38" s="444">
        <f>O38-'[280]Anx E'!O38</f>
        <v>0</v>
      </c>
      <c r="G38" s="445">
        <f>P38-'[280]Anx E'!P38</f>
        <v>0</v>
      </c>
      <c r="H38" s="445">
        <f>Q38-'[280]Anx E'!Q38</f>
        <v>0</v>
      </c>
      <c r="I38" s="445">
        <f>R38-'[280]Anx E'!R38</f>
        <v>0</v>
      </c>
      <c r="J38" s="445">
        <f>S38-'[280]Anx E'!S38</f>
        <v>-0.20382415079999994</v>
      </c>
      <c r="K38" s="445">
        <f>T38-'[280]Anx E'!T38</f>
        <v>0</v>
      </c>
      <c r="L38" s="445">
        <f>U38-'[280]Anx E'!U38</f>
        <v>0</v>
      </c>
      <c r="M38" s="445">
        <f>V38-'[280]Anx E'!V38</f>
        <v>0</v>
      </c>
      <c r="N38" s="455">
        <f>W38-'[280]Anx E'!W38</f>
        <v>0.20382415080000005</v>
      </c>
      <c r="O38" s="940">
        <v>8.49</v>
      </c>
      <c r="P38" s="460">
        <f t="shared" ref="P38:P44" si="21">(O38-U38)*5%</f>
        <v>0.42450000000000004</v>
      </c>
      <c r="Q38" s="457">
        <v>1.035253</v>
      </c>
      <c r="R38" s="457">
        <v>0</v>
      </c>
      <c r="S38" s="460">
        <f t="shared" ref="S38:S46" si="22">(O38-P38-Q38-R38)*8%</f>
        <v>0.56241976000000005</v>
      </c>
      <c r="T38" s="457">
        <v>0</v>
      </c>
      <c r="U38" s="457">
        <v>0</v>
      </c>
      <c r="V38" s="457">
        <v>0</v>
      </c>
      <c r="W38" s="458">
        <f t="shared" si="20"/>
        <v>6.4678272400000001</v>
      </c>
      <c r="X38" s="448">
        <f t="shared" si="1"/>
        <v>0</v>
      </c>
      <c r="Y38" s="449">
        <f t="shared" si="2"/>
        <v>0</v>
      </c>
      <c r="Z38" s="449">
        <f t="shared" si="3"/>
        <v>0</v>
      </c>
      <c r="AA38" s="449">
        <f t="shared" si="4"/>
        <v>0</v>
      </c>
      <c r="AB38" s="449">
        <f t="shared" si="5"/>
        <v>-0.20382415079999994</v>
      </c>
      <c r="AC38" s="449">
        <f t="shared" si="6"/>
        <v>0</v>
      </c>
      <c r="AD38" s="449">
        <f t="shared" si="7"/>
        <v>0</v>
      </c>
      <c r="AE38" s="449">
        <f t="shared" si="8"/>
        <v>0</v>
      </c>
      <c r="AF38" s="449">
        <f t="shared" si="9"/>
        <v>0.20382415080000005</v>
      </c>
      <c r="AG38" s="470"/>
      <c r="AH38" s="465" t="e">
        <v>#REF!</v>
      </c>
      <c r="AI38" s="465" t="e">
        <f t="shared" si="10"/>
        <v>#REF!</v>
      </c>
      <c r="AJ38" s="465"/>
      <c r="AK38" s="465"/>
      <c r="AL38" s="465"/>
      <c r="AM38" s="465"/>
      <c r="AN38" s="465"/>
      <c r="AO38" s="474"/>
      <c r="AP38" s="474"/>
      <c r="AQ38" s="474"/>
      <c r="AR38" s="474"/>
      <c r="AS38" s="465"/>
      <c r="AT38" s="465"/>
      <c r="AU38" s="465"/>
      <c r="AV38" s="465"/>
      <c r="AW38" s="465"/>
      <c r="AX38" s="474"/>
      <c r="AY38" s="474"/>
      <c r="AZ38" s="474"/>
      <c r="BA38" s="474"/>
      <c r="BB38" s="465"/>
      <c r="BC38" s="465"/>
      <c r="BD38" s="461"/>
      <c r="BE38" s="457"/>
      <c r="BF38" s="457"/>
      <c r="BG38" s="442"/>
      <c r="BH38" s="442"/>
      <c r="BI38" s="442"/>
    </row>
    <row r="39" spans="1:61" s="788" customFormat="1" ht="38.25" customHeight="1">
      <c r="A39" s="787">
        <f t="shared" si="15"/>
        <v>31</v>
      </c>
      <c r="B39" s="789" t="s">
        <v>301</v>
      </c>
      <c r="C39" s="789" t="s">
        <v>302</v>
      </c>
      <c r="D39" s="790"/>
      <c r="E39" s="443">
        <v>14.5</v>
      </c>
      <c r="F39" s="444">
        <f>O39-'[280]Anx E'!O39</f>
        <v>0</v>
      </c>
      <c r="G39" s="445">
        <f>P39-'[280]Anx E'!P39</f>
        <v>0</v>
      </c>
      <c r="H39" s="445">
        <f>Q39-'[280]Anx E'!Q39</f>
        <v>0</v>
      </c>
      <c r="I39" s="445">
        <f>R39-'[280]Anx E'!R39</f>
        <v>0</v>
      </c>
      <c r="J39" s="445">
        <f>S39-'[280]Anx E'!S39</f>
        <v>0</v>
      </c>
      <c r="K39" s="445">
        <f>T39-'[280]Anx E'!T39</f>
        <v>0</v>
      </c>
      <c r="L39" s="445">
        <f>U39-'[280]Anx E'!U39</f>
        <v>0</v>
      </c>
      <c r="M39" s="445">
        <f>V39-'[280]Anx E'!V39</f>
        <v>0</v>
      </c>
      <c r="N39" s="455">
        <f>W39-'[280]Anx E'!W39</f>
        <v>0</v>
      </c>
      <c r="O39" s="940">
        <v>2.6825000000000001</v>
      </c>
      <c r="P39" s="460">
        <f t="shared" si="21"/>
        <v>0.13412500000000002</v>
      </c>
      <c r="Q39" s="457">
        <v>0.17658940000000001</v>
      </c>
      <c r="R39" s="457">
        <v>0</v>
      </c>
      <c r="S39" s="460">
        <f t="shared" si="22"/>
        <v>0.18974284799999999</v>
      </c>
      <c r="T39" s="457">
        <v>0</v>
      </c>
      <c r="U39" s="457">
        <v>0</v>
      </c>
      <c r="V39" s="457">
        <v>0</v>
      </c>
      <c r="W39" s="458">
        <f t="shared" si="20"/>
        <v>2.1820427520000001</v>
      </c>
      <c r="X39" s="448">
        <f t="shared" si="1"/>
        <v>0</v>
      </c>
      <c r="Y39" s="449">
        <f t="shared" si="2"/>
        <v>0</v>
      </c>
      <c r="Z39" s="449">
        <f t="shared" si="3"/>
        <v>0</v>
      </c>
      <c r="AA39" s="449">
        <f t="shared" si="4"/>
        <v>0</v>
      </c>
      <c r="AB39" s="449">
        <f t="shared" si="5"/>
        <v>0</v>
      </c>
      <c r="AC39" s="449">
        <f t="shared" si="6"/>
        <v>0</v>
      </c>
      <c r="AD39" s="449">
        <f t="shared" si="7"/>
        <v>0</v>
      </c>
      <c r="AE39" s="449">
        <f t="shared" si="8"/>
        <v>0</v>
      </c>
      <c r="AF39" s="449">
        <f t="shared" si="9"/>
        <v>0</v>
      </c>
      <c r="AG39" s="470"/>
      <c r="AH39" s="465" t="e">
        <v>#REF!</v>
      </c>
      <c r="AI39" s="465" t="e">
        <f t="shared" si="10"/>
        <v>#REF!</v>
      </c>
      <c r="AJ39" s="465"/>
      <c r="AK39" s="465"/>
      <c r="AL39" s="465"/>
      <c r="AM39" s="465"/>
      <c r="AN39" s="465"/>
      <c r="AO39" s="474"/>
      <c r="AP39" s="474"/>
      <c r="AQ39" s="474"/>
      <c r="AR39" s="474"/>
      <c r="AS39" s="465"/>
      <c r="AT39" s="465"/>
      <c r="AU39" s="465"/>
      <c r="AV39" s="465"/>
      <c r="AW39" s="465"/>
      <c r="AX39" s="474"/>
      <c r="AY39" s="474"/>
      <c r="AZ39" s="474"/>
      <c r="BA39" s="474"/>
      <c r="BB39" s="465"/>
      <c r="BC39" s="465"/>
      <c r="BD39" s="461"/>
      <c r="BE39" s="457"/>
      <c r="BF39" s="457"/>
      <c r="BG39" s="442"/>
      <c r="BH39" s="442"/>
      <c r="BI39" s="442"/>
    </row>
    <row r="40" spans="1:61" s="788" customFormat="1" ht="38.25" customHeight="1">
      <c r="A40" s="787">
        <f t="shared" si="15"/>
        <v>32</v>
      </c>
      <c r="B40" s="789" t="s">
        <v>303</v>
      </c>
      <c r="C40" s="789" t="s">
        <v>304</v>
      </c>
      <c r="D40" s="790"/>
      <c r="E40" s="443">
        <v>14.818849999999999</v>
      </c>
      <c r="F40" s="444">
        <f>O40-'[280]Anx E'!O40</f>
        <v>0</v>
      </c>
      <c r="G40" s="445">
        <f>P40-'[280]Anx E'!P40</f>
        <v>0</v>
      </c>
      <c r="H40" s="445">
        <f>Q40-'[280]Anx E'!Q40</f>
        <v>0</v>
      </c>
      <c r="I40" s="445">
        <f>R40-'[280]Anx E'!R40</f>
        <v>0</v>
      </c>
      <c r="J40" s="445">
        <f>S40-'[280]Anx E'!S40</f>
        <v>-1.5999999969373846E-7</v>
      </c>
      <c r="K40" s="445">
        <f>T40-'[280]Anx E'!T40</f>
        <v>0</v>
      </c>
      <c r="L40" s="445">
        <f>U40-'[280]Anx E'!U40</f>
        <v>0</v>
      </c>
      <c r="M40" s="445">
        <f>V40-'[280]Anx E'!V40</f>
        <v>0</v>
      </c>
      <c r="N40" s="455">
        <f>W40-'[280]Anx E'!W40</f>
        <v>1.5999999902760464E-7</v>
      </c>
      <c r="O40" s="940">
        <v>13.3826</v>
      </c>
      <c r="P40" s="457">
        <v>0</v>
      </c>
      <c r="Q40" s="457">
        <v>0</v>
      </c>
      <c r="R40" s="460">
        <f>O40*0.5%</f>
        <v>6.6913E-2</v>
      </c>
      <c r="S40" s="460">
        <f t="shared" si="22"/>
        <v>1.0652549600000001</v>
      </c>
      <c r="T40" s="457"/>
      <c r="U40" s="457">
        <v>0</v>
      </c>
      <c r="V40" s="457">
        <v>0</v>
      </c>
      <c r="W40" s="458">
        <f t="shared" si="20"/>
        <v>12.25043204</v>
      </c>
      <c r="X40" s="448">
        <f t="shared" si="1"/>
        <v>0</v>
      </c>
      <c r="Y40" s="449">
        <f t="shared" si="2"/>
        <v>0</v>
      </c>
      <c r="Z40" s="449">
        <f t="shared" si="3"/>
        <v>0</v>
      </c>
      <c r="AA40" s="449">
        <f t="shared" si="4"/>
        <v>0</v>
      </c>
      <c r="AB40" s="449">
        <f t="shared" si="5"/>
        <v>-1.5999999969373846E-7</v>
      </c>
      <c r="AC40" s="449">
        <f t="shared" si="6"/>
        <v>0</v>
      </c>
      <c r="AD40" s="449">
        <f t="shared" si="7"/>
        <v>0</v>
      </c>
      <c r="AE40" s="449">
        <f t="shared" si="8"/>
        <v>0</v>
      </c>
      <c r="AF40" s="449">
        <f t="shared" si="9"/>
        <v>1.5999999902760464E-7</v>
      </c>
      <c r="AG40" s="470"/>
      <c r="AH40" s="465" t="e">
        <v>#REF!</v>
      </c>
      <c r="AI40" s="465" t="e">
        <f t="shared" si="10"/>
        <v>#REF!</v>
      </c>
      <c r="AJ40" s="465"/>
      <c r="AK40" s="465"/>
      <c r="AL40" s="465"/>
      <c r="AM40" s="465"/>
      <c r="AN40" s="465"/>
      <c r="AO40" s="474"/>
      <c r="AP40" s="474"/>
      <c r="AQ40" s="474"/>
      <c r="AR40" s="474"/>
      <c r="AS40" s="465"/>
      <c r="AT40" s="465"/>
      <c r="AU40" s="465"/>
      <c r="AV40" s="465"/>
      <c r="AW40" s="465"/>
      <c r="AX40" s="474"/>
      <c r="AY40" s="474"/>
      <c r="AZ40" s="474"/>
      <c r="BA40" s="474"/>
      <c r="BB40" s="465"/>
      <c r="BC40" s="465"/>
      <c r="BD40" s="461"/>
      <c r="BE40" s="457"/>
      <c r="BF40" s="457"/>
      <c r="BG40" s="442"/>
      <c r="BH40" s="442"/>
      <c r="BI40" s="442"/>
    </row>
    <row r="41" spans="1:61" s="798" customFormat="1" ht="38.25" customHeight="1">
      <c r="A41" s="795">
        <f t="shared" si="15"/>
        <v>33</v>
      </c>
      <c r="B41" s="796" t="s">
        <v>305</v>
      </c>
      <c r="C41" s="796" t="s">
        <v>304</v>
      </c>
      <c r="D41" s="797"/>
      <c r="E41" s="447">
        <v>14.999575</v>
      </c>
      <c r="F41" s="444">
        <f>O41-'[280]Anx E'!O41</f>
        <v>1.4000000003733248E-7</v>
      </c>
      <c r="G41" s="445">
        <f>P41-'[280]Anx E'!P41</f>
        <v>-0.26933394300000002</v>
      </c>
      <c r="H41" s="445">
        <f>Q41-'[280]Anx E'!Q41</f>
        <v>0</v>
      </c>
      <c r="I41" s="445">
        <f>R41-'[280]Anx E'!R41</f>
        <v>2.6933394999999999E-2</v>
      </c>
      <c r="J41" s="445">
        <f>S41-'[280]Anx E'!S41</f>
        <v>7.9233203000000918E-4</v>
      </c>
      <c r="K41" s="445">
        <f>T41-'[280]Anx E'!T41</f>
        <v>0</v>
      </c>
      <c r="L41" s="445">
        <f>U41-'[280]Anx E'!U41</f>
        <v>0</v>
      </c>
      <c r="M41" s="445">
        <f>V41-'[280]Anx E'!V41</f>
        <v>0</v>
      </c>
      <c r="N41" s="455">
        <f>W41-'[280]Anx E'!W41</f>
        <v>0.24160835596999952</v>
      </c>
      <c r="O41" s="940">
        <v>5.386679</v>
      </c>
      <c r="P41" s="460"/>
      <c r="Q41" s="457">
        <v>0</v>
      </c>
      <c r="R41" s="460">
        <f>O41*0.5%</f>
        <v>2.6933394999999999E-2</v>
      </c>
      <c r="S41" s="460">
        <f t="shared" si="22"/>
        <v>0.42877964839999999</v>
      </c>
      <c r="T41" s="457">
        <v>0</v>
      </c>
      <c r="U41" s="457">
        <v>0</v>
      </c>
      <c r="V41" s="457">
        <v>0</v>
      </c>
      <c r="W41" s="458">
        <f t="shared" si="20"/>
        <v>4.9309659565999997</v>
      </c>
      <c r="X41" s="448">
        <f t="shared" si="1"/>
        <v>1.4000000003733248E-7</v>
      </c>
      <c r="Y41" s="449">
        <f t="shared" si="2"/>
        <v>-0.26933394300000002</v>
      </c>
      <c r="Z41" s="449">
        <f t="shared" si="3"/>
        <v>0</v>
      </c>
      <c r="AA41" s="449">
        <f t="shared" si="4"/>
        <v>2.6933394999999999E-2</v>
      </c>
      <c r="AB41" s="449">
        <f t="shared" si="5"/>
        <v>7.9233203000000918E-4</v>
      </c>
      <c r="AC41" s="449">
        <f t="shared" si="6"/>
        <v>0</v>
      </c>
      <c r="AD41" s="449">
        <f t="shared" si="7"/>
        <v>0</v>
      </c>
      <c r="AE41" s="449">
        <f t="shared" si="8"/>
        <v>0</v>
      </c>
      <c r="AF41" s="449">
        <f t="shared" si="9"/>
        <v>0.24160835596999952</v>
      </c>
      <c r="AG41" s="471"/>
      <c r="AH41" s="472" t="e">
        <v>#REF!</v>
      </c>
      <c r="AI41" s="472" t="e">
        <f t="shared" si="10"/>
        <v>#REF!</v>
      </c>
      <c r="AJ41" s="472"/>
      <c r="AK41" s="472"/>
      <c r="AL41" s="472"/>
      <c r="AM41" s="472"/>
      <c r="AN41" s="472"/>
      <c r="AO41" s="476"/>
      <c r="AP41" s="476"/>
      <c r="AQ41" s="476"/>
      <c r="AR41" s="476"/>
      <c r="AS41" s="472"/>
      <c r="AT41" s="472"/>
      <c r="AU41" s="472"/>
      <c r="AV41" s="472"/>
      <c r="AW41" s="472"/>
      <c r="AX41" s="476"/>
      <c r="AY41" s="476"/>
      <c r="AZ41" s="476"/>
      <c r="BA41" s="476"/>
      <c r="BB41" s="472"/>
      <c r="BC41" s="472"/>
      <c r="BD41" s="480"/>
      <c r="BE41" s="486"/>
      <c r="BF41" s="486"/>
      <c r="BG41" s="487"/>
      <c r="BH41" s="487"/>
      <c r="BI41" s="487"/>
    </row>
    <row r="42" spans="1:61" s="798" customFormat="1" ht="38.25" customHeight="1">
      <c r="A42" s="795">
        <f t="shared" si="15"/>
        <v>34</v>
      </c>
      <c r="B42" s="796" t="s">
        <v>306</v>
      </c>
      <c r="C42" s="796" t="s">
        <v>304</v>
      </c>
      <c r="D42" s="797"/>
      <c r="E42" s="447">
        <v>14.962</v>
      </c>
      <c r="F42" s="444">
        <f>O42-'[280]Anx E'!O42</f>
        <v>2.0000000056086265E-7</v>
      </c>
      <c r="G42" s="445">
        <f>P42-'[280]Anx E'!P42</f>
        <v>-0.25791578999999998</v>
      </c>
      <c r="H42" s="445">
        <f>Q42-'[280]Anx E'!Q42</f>
        <v>0</v>
      </c>
      <c r="I42" s="445">
        <f>R42-'[280]Anx E'!R42</f>
        <v>2.5791580000000001E-2</v>
      </c>
      <c r="J42" s="445">
        <f>S42-'[280]Anx E'!S42</f>
        <v>-3.1975902999999972E-2</v>
      </c>
      <c r="K42" s="445">
        <f>T42-'[280]Anx E'!T42</f>
        <v>0</v>
      </c>
      <c r="L42" s="445">
        <f>U42-'[280]Anx E'!U42</f>
        <v>0</v>
      </c>
      <c r="M42" s="445">
        <f>V42-'[280]Anx E'!V42</f>
        <v>0</v>
      </c>
      <c r="N42" s="455">
        <f>W42-'[280]Anx E'!W42</f>
        <v>0.26410031300000014</v>
      </c>
      <c r="O42" s="940">
        <v>5.1583160000000001</v>
      </c>
      <c r="P42" s="460"/>
      <c r="Q42" s="457">
        <v>0</v>
      </c>
      <c r="R42" s="460">
        <f>O42*0.5%</f>
        <v>2.5791580000000001E-2</v>
      </c>
      <c r="S42" s="460">
        <f t="shared" si="22"/>
        <v>0.41060195360000001</v>
      </c>
      <c r="T42" s="457">
        <v>0</v>
      </c>
      <c r="U42" s="457">
        <v>0</v>
      </c>
      <c r="V42" s="457">
        <v>0</v>
      </c>
      <c r="W42" s="458">
        <f t="shared" si="20"/>
        <v>4.7219224664000006</v>
      </c>
      <c r="X42" s="448">
        <f t="shared" si="1"/>
        <v>2.0000000056086265E-7</v>
      </c>
      <c r="Y42" s="449">
        <f t="shared" si="2"/>
        <v>-0.25791578999999998</v>
      </c>
      <c r="Z42" s="449">
        <f t="shared" si="3"/>
        <v>0</v>
      </c>
      <c r="AA42" s="449">
        <f t="shared" si="4"/>
        <v>2.5791580000000001E-2</v>
      </c>
      <c r="AB42" s="449">
        <f t="shared" si="5"/>
        <v>-3.1975902999999972E-2</v>
      </c>
      <c r="AC42" s="449">
        <f t="shared" si="6"/>
        <v>0</v>
      </c>
      <c r="AD42" s="449">
        <f t="shared" si="7"/>
        <v>0</v>
      </c>
      <c r="AE42" s="449">
        <f t="shared" si="8"/>
        <v>0</v>
      </c>
      <c r="AF42" s="449">
        <f t="shared" si="9"/>
        <v>0.26410031300000014</v>
      </c>
      <c r="AG42" s="471"/>
      <c r="AH42" s="472" t="e">
        <v>#REF!</v>
      </c>
      <c r="AI42" s="472" t="e">
        <f t="shared" si="10"/>
        <v>#REF!</v>
      </c>
      <c r="AJ42" s="472"/>
      <c r="AK42" s="472"/>
      <c r="AL42" s="472"/>
      <c r="AM42" s="472"/>
      <c r="AN42" s="472"/>
      <c r="AO42" s="476"/>
      <c r="AP42" s="476"/>
      <c r="AQ42" s="476"/>
      <c r="AR42" s="476"/>
      <c r="AS42" s="472"/>
      <c r="AT42" s="472"/>
      <c r="AU42" s="472"/>
      <c r="AV42" s="472"/>
      <c r="AW42" s="472"/>
      <c r="AX42" s="476"/>
      <c r="AY42" s="476"/>
      <c r="AZ42" s="476"/>
      <c r="BA42" s="476"/>
      <c r="BB42" s="472"/>
      <c r="BC42" s="472"/>
      <c r="BD42" s="480"/>
      <c r="BE42" s="486"/>
      <c r="BF42" s="486"/>
      <c r="BG42" s="487"/>
      <c r="BH42" s="487"/>
      <c r="BI42" s="487"/>
    </row>
    <row r="43" spans="1:61" s="788" customFormat="1" ht="38.25" customHeight="1">
      <c r="A43" s="787">
        <f t="shared" si="15"/>
        <v>35</v>
      </c>
      <c r="B43" s="789" t="s">
        <v>307</v>
      </c>
      <c r="C43" s="789" t="s">
        <v>308</v>
      </c>
      <c r="D43" s="790"/>
      <c r="E43" s="443">
        <v>9.3600840000000005</v>
      </c>
      <c r="F43" s="444">
        <f>O43-'[280]Anx E'!O43</f>
        <v>2.3400208000000005</v>
      </c>
      <c r="G43" s="445">
        <f>P43-'[280]Anx E'!P43</f>
        <v>0.11700104</v>
      </c>
      <c r="H43" s="445">
        <f>Q43-'[280]Anx E'!Q43</f>
        <v>0</v>
      </c>
      <c r="I43" s="445">
        <f>R43-'[280]Anx E'!R43</f>
        <v>4.950044E-2</v>
      </c>
      <c r="J43" s="445">
        <f>S43-'[280]Anx E'!S43</f>
        <v>0.17388154560000024</v>
      </c>
      <c r="K43" s="445">
        <f>T43-'[280]Anx E'!T43</f>
        <v>0</v>
      </c>
      <c r="L43" s="445">
        <f>U43-'[280]Anx E'!U43</f>
        <v>0</v>
      </c>
      <c r="M43" s="445">
        <f>V43-'[280]Anx E'!V43</f>
        <v>0</v>
      </c>
      <c r="N43" s="455">
        <f>W43-'[280]Anx E'!W43</f>
        <v>1.9996377744000018</v>
      </c>
      <c r="O43" s="940">
        <v>9.9000880000000002</v>
      </c>
      <c r="P43" s="460">
        <f t="shared" si="21"/>
        <v>0.49500440000000001</v>
      </c>
      <c r="Q43" s="457">
        <v>0</v>
      </c>
      <c r="R43" s="460">
        <f>O43*0.5%</f>
        <v>4.950044E-2</v>
      </c>
      <c r="S43" s="460">
        <f t="shared" si="22"/>
        <v>0.74844665280000022</v>
      </c>
      <c r="T43" s="457">
        <v>0</v>
      </c>
      <c r="U43" s="457">
        <v>0</v>
      </c>
      <c r="V43" s="457">
        <v>0</v>
      </c>
      <c r="W43" s="458">
        <f t="shared" si="20"/>
        <v>8.6071365072000017</v>
      </c>
      <c r="X43" s="448">
        <f t="shared" si="1"/>
        <v>2.3400208000000005</v>
      </c>
      <c r="Y43" s="449">
        <f t="shared" si="2"/>
        <v>0.11700104</v>
      </c>
      <c r="Z43" s="449">
        <f t="shared" si="3"/>
        <v>0</v>
      </c>
      <c r="AA43" s="449">
        <f t="shared" si="4"/>
        <v>4.950044E-2</v>
      </c>
      <c r="AB43" s="449">
        <f t="shared" si="5"/>
        <v>0.17388154560000024</v>
      </c>
      <c r="AC43" s="449">
        <f t="shared" si="6"/>
        <v>0</v>
      </c>
      <c r="AD43" s="449">
        <f t="shared" si="7"/>
        <v>0</v>
      </c>
      <c r="AE43" s="449">
        <f t="shared" si="8"/>
        <v>0</v>
      </c>
      <c r="AF43" s="449">
        <f t="shared" si="9"/>
        <v>1.9996377744000018</v>
      </c>
      <c r="AG43" s="470"/>
      <c r="AH43" s="465" t="e">
        <v>#REF!</v>
      </c>
      <c r="AI43" s="465" t="e">
        <f t="shared" si="10"/>
        <v>#REF!</v>
      </c>
      <c r="AJ43" s="465"/>
      <c r="AK43" s="465"/>
      <c r="AL43" s="465"/>
      <c r="AM43" s="465"/>
      <c r="AN43" s="465"/>
      <c r="AO43" s="474"/>
      <c r="AP43" s="474"/>
      <c r="AQ43" s="474"/>
      <c r="AR43" s="474"/>
      <c r="AS43" s="465"/>
      <c r="AT43" s="465"/>
      <c r="AU43" s="465"/>
      <c r="AV43" s="465"/>
      <c r="AW43" s="465"/>
      <c r="AX43" s="474"/>
      <c r="AY43" s="474"/>
      <c r="AZ43" s="474"/>
      <c r="BA43" s="474"/>
      <c r="BB43" s="465"/>
      <c r="BC43" s="465"/>
      <c r="BD43" s="461"/>
      <c r="BE43" s="457"/>
      <c r="BF43" s="457"/>
      <c r="BG43" s="442"/>
      <c r="BH43" s="442"/>
      <c r="BI43" s="442"/>
    </row>
    <row r="44" spans="1:61" s="788" customFormat="1" ht="38.25" customHeight="1">
      <c r="A44" s="787">
        <f t="shared" si="15"/>
        <v>36</v>
      </c>
      <c r="B44" s="789" t="s">
        <v>309</v>
      </c>
      <c r="C44" s="789" t="s">
        <v>308</v>
      </c>
      <c r="D44" s="790"/>
      <c r="E44" s="443">
        <v>9.5086700000000004</v>
      </c>
      <c r="F44" s="444">
        <f>O44-'[280]Anx E'!O44</f>
        <v>1.9999999878450581E-7</v>
      </c>
      <c r="G44" s="445">
        <f>P44-'[280]Anx E'!P44</f>
        <v>9.9999999392252903E-9</v>
      </c>
      <c r="H44" s="445">
        <f>Q44-'[280]Anx E'!Q44</f>
        <v>0</v>
      </c>
      <c r="I44" s="445">
        <f>R44-'[280]Anx E'!R44</f>
        <v>-6.6560689000000006E-2</v>
      </c>
      <c r="J44" s="445">
        <f>S44-'[280]Anx E'!S44</f>
        <v>5.3248703199997305E-3</v>
      </c>
      <c r="K44" s="445">
        <f>T44-'[280]Anx E'!T44</f>
        <v>0</v>
      </c>
      <c r="L44" s="445">
        <f>U44-'[280]Anx E'!U44</f>
        <v>0</v>
      </c>
      <c r="M44" s="445">
        <f>V44-'[280]Anx E'!V44</f>
        <v>0</v>
      </c>
      <c r="N44" s="455">
        <f>W44-'[280]Anx E'!W44</f>
        <v>6.1236008679996345E-2</v>
      </c>
      <c r="O44" s="940">
        <v>13.312137999999999</v>
      </c>
      <c r="P44" s="460">
        <f t="shared" si="21"/>
        <v>0.6656069</v>
      </c>
      <c r="Q44" s="448">
        <v>0</v>
      </c>
      <c r="R44" s="460"/>
      <c r="S44" s="460">
        <f t="shared" si="22"/>
        <v>1.011722488</v>
      </c>
      <c r="T44" s="460"/>
      <c r="U44" s="460"/>
      <c r="V44" s="460"/>
      <c r="W44" s="458">
        <f t="shared" si="20"/>
        <v>11.634808611999999</v>
      </c>
      <c r="X44" s="448">
        <f t="shared" si="1"/>
        <v>1.9999999878450581E-7</v>
      </c>
      <c r="Y44" s="449">
        <f t="shared" si="2"/>
        <v>9.9999999392252903E-9</v>
      </c>
      <c r="Z44" s="449">
        <f t="shared" si="3"/>
        <v>0</v>
      </c>
      <c r="AA44" s="449">
        <f t="shared" si="4"/>
        <v>-6.6560689000000006E-2</v>
      </c>
      <c r="AB44" s="449">
        <f t="shared" si="5"/>
        <v>5.3248703199997305E-3</v>
      </c>
      <c r="AC44" s="449">
        <f t="shared" si="6"/>
        <v>0</v>
      </c>
      <c r="AD44" s="449">
        <f t="shared" si="7"/>
        <v>0</v>
      </c>
      <c r="AE44" s="449">
        <f t="shared" si="8"/>
        <v>0</v>
      </c>
      <c r="AF44" s="449">
        <f t="shared" si="9"/>
        <v>6.1236008679996345E-2</v>
      </c>
      <c r="AG44" s="470"/>
      <c r="AH44" s="465" t="e">
        <v>#REF!</v>
      </c>
      <c r="AI44" s="465" t="e">
        <f t="shared" si="10"/>
        <v>#REF!</v>
      </c>
      <c r="AJ44" s="465"/>
      <c r="AK44" s="465"/>
      <c r="AL44" s="465"/>
      <c r="AM44" s="465"/>
      <c r="AN44" s="465"/>
      <c r="AO44" s="474"/>
      <c r="AP44" s="474"/>
      <c r="AQ44" s="474"/>
      <c r="AR44" s="474"/>
      <c r="AS44" s="465"/>
      <c r="AT44" s="465"/>
      <c r="AU44" s="465"/>
      <c r="AV44" s="465"/>
      <c r="AW44" s="465"/>
      <c r="AX44" s="474"/>
      <c r="AY44" s="474"/>
      <c r="AZ44" s="474"/>
      <c r="BA44" s="474"/>
      <c r="BB44" s="465"/>
      <c r="BC44" s="465"/>
      <c r="BD44" s="461"/>
      <c r="BE44" s="457"/>
      <c r="BF44" s="457"/>
      <c r="BG44" s="442"/>
      <c r="BH44" s="442"/>
      <c r="BI44" s="442"/>
    </row>
    <row r="45" spans="1:61" s="788" customFormat="1" ht="38.25" customHeight="1">
      <c r="A45" s="787">
        <f t="shared" si="15"/>
        <v>37</v>
      </c>
      <c r="B45" s="789" t="s">
        <v>310</v>
      </c>
      <c r="C45" s="789" t="s">
        <v>300</v>
      </c>
      <c r="D45" s="790"/>
      <c r="E45" s="443">
        <v>14.49</v>
      </c>
      <c r="F45" s="444">
        <f>O45-'[280]Anx E'!O45</f>
        <v>0</v>
      </c>
      <c r="G45" s="445">
        <f>P45-'[280]Anx E'!P45</f>
        <v>0</v>
      </c>
      <c r="H45" s="445">
        <f>Q45-'[280]Anx E'!Q45</f>
        <v>0</v>
      </c>
      <c r="I45" s="445">
        <f>R45-'[280]Anx E'!R45</f>
        <v>0</v>
      </c>
      <c r="J45" s="445">
        <f>S45-'[280]Anx E'!S45</f>
        <v>0</v>
      </c>
      <c r="K45" s="445">
        <f>T45-'[280]Anx E'!T45</f>
        <v>0</v>
      </c>
      <c r="L45" s="445">
        <f>U45-'[280]Anx E'!U45</f>
        <v>0</v>
      </c>
      <c r="M45" s="445">
        <f>V45-'[280]Anx E'!V45</f>
        <v>0</v>
      </c>
      <c r="N45" s="455">
        <f>W45-'[280]Anx E'!W45</f>
        <v>0</v>
      </c>
      <c r="O45" s="940">
        <v>11.798999999999999</v>
      </c>
      <c r="P45" s="460">
        <f t="shared" ref="P45:P64" si="23">(O45-U45)*5%</f>
        <v>0.58994999999999997</v>
      </c>
      <c r="Q45" s="457">
        <v>0.871915</v>
      </c>
      <c r="R45" s="457">
        <v>0</v>
      </c>
      <c r="S45" s="460">
        <f t="shared" si="22"/>
        <v>0.82697080000000001</v>
      </c>
      <c r="T45" s="457">
        <v>0</v>
      </c>
      <c r="U45" s="457">
        <v>0</v>
      </c>
      <c r="V45" s="457">
        <v>0</v>
      </c>
      <c r="W45" s="458">
        <f t="shared" si="20"/>
        <v>9.5101642000000002</v>
      </c>
      <c r="X45" s="448">
        <f t="shared" si="1"/>
        <v>0</v>
      </c>
      <c r="Y45" s="449">
        <f t="shared" si="2"/>
        <v>0</v>
      </c>
      <c r="Z45" s="449">
        <f t="shared" si="3"/>
        <v>0</v>
      </c>
      <c r="AA45" s="449">
        <f t="shared" si="4"/>
        <v>0</v>
      </c>
      <c r="AB45" s="449">
        <f t="shared" si="5"/>
        <v>0</v>
      </c>
      <c r="AC45" s="449">
        <f t="shared" si="6"/>
        <v>0</v>
      </c>
      <c r="AD45" s="449">
        <f t="shared" si="7"/>
        <v>0</v>
      </c>
      <c r="AE45" s="449">
        <f t="shared" si="8"/>
        <v>0</v>
      </c>
      <c r="AF45" s="449">
        <f t="shared" si="9"/>
        <v>0</v>
      </c>
      <c r="AG45" s="470"/>
      <c r="AH45" s="465" t="e">
        <v>#REF!</v>
      </c>
      <c r="AI45" s="465" t="e">
        <f t="shared" si="10"/>
        <v>#REF!</v>
      </c>
      <c r="AJ45" s="465"/>
      <c r="AK45" s="465"/>
      <c r="AL45" s="465"/>
      <c r="AM45" s="465"/>
      <c r="AN45" s="465"/>
      <c r="AO45" s="474"/>
      <c r="AP45" s="474"/>
      <c r="AQ45" s="474"/>
      <c r="AR45" s="474"/>
      <c r="AS45" s="465"/>
      <c r="AT45" s="465"/>
      <c r="AU45" s="465"/>
      <c r="AV45" s="465"/>
      <c r="AW45" s="465"/>
      <c r="AX45" s="474"/>
      <c r="AY45" s="474"/>
      <c r="AZ45" s="474"/>
      <c r="BA45" s="474"/>
      <c r="BB45" s="465"/>
      <c r="BC45" s="465"/>
      <c r="BD45" s="461"/>
      <c r="BE45" s="457"/>
      <c r="BF45" s="457"/>
      <c r="BG45" s="442"/>
      <c r="BH45" s="442"/>
      <c r="BI45" s="442"/>
    </row>
    <row r="46" spans="1:61" s="788" customFormat="1" ht="38.25" customHeight="1">
      <c r="A46" s="787">
        <f t="shared" si="15"/>
        <v>38</v>
      </c>
      <c r="B46" s="789" t="s">
        <v>311</v>
      </c>
      <c r="C46" s="789" t="s">
        <v>312</v>
      </c>
      <c r="D46" s="790"/>
      <c r="E46" s="443">
        <v>14.49</v>
      </c>
      <c r="F46" s="444">
        <f>O46-'[280]Anx E'!O46</f>
        <v>-1.3799999999997148E-4</v>
      </c>
      <c r="G46" s="445">
        <f>P46-'[280]Anx E'!P46</f>
        <v>-6.9000000000041251E-6</v>
      </c>
      <c r="H46" s="445">
        <f>Q46-'[280]Anx E'!Q46</f>
        <v>0</v>
      </c>
      <c r="I46" s="445">
        <f>R46-'[280]Anx E'!R46</f>
        <v>-6.9000000000023903E-7</v>
      </c>
      <c r="J46" s="445">
        <f>S46-'[280]Anx E'!S46</f>
        <v>-1.0432800000001463E-5</v>
      </c>
      <c r="K46" s="445">
        <f>T46-'[280]Anx E'!T46</f>
        <v>0</v>
      </c>
      <c r="L46" s="445">
        <f>U46-'[280]Anx E'!U46</f>
        <v>0</v>
      </c>
      <c r="M46" s="445">
        <f>V46-'[280]Anx E'!V46</f>
        <v>0</v>
      </c>
      <c r="N46" s="455">
        <f>W46-'[280]Anx E'!W46</f>
        <v>-1.1997720000000989E-4</v>
      </c>
      <c r="O46" s="946">
        <v>1.3696079999999999</v>
      </c>
      <c r="P46" s="460">
        <f t="shared" si="23"/>
        <v>6.8480399999999997E-2</v>
      </c>
      <c r="Q46" s="448">
        <v>0</v>
      </c>
      <c r="R46" s="460">
        <f>O46*0.5%</f>
        <v>6.8480399999999997E-3</v>
      </c>
      <c r="S46" s="460">
        <f t="shared" si="22"/>
        <v>0.10354236480000001</v>
      </c>
      <c r="T46" s="460"/>
      <c r="U46" s="460"/>
      <c r="V46" s="460"/>
      <c r="W46" s="458">
        <f t="shared" si="20"/>
        <v>1.1907371952000001</v>
      </c>
      <c r="X46" s="448">
        <f t="shared" si="1"/>
        <v>-1.3799999999997148E-4</v>
      </c>
      <c r="Y46" s="449">
        <f t="shared" si="2"/>
        <v>-6.9000000000041251E-6</v>
      </c>
      <c r="Z46" s="449">
        <f t="shared" si="3"/>
        <v>0</v>
      </c>
      <c r="AA46" s="449">
        <f t="shared" si="4"/>
        <v>-6.9000000000023903E-7</v>
      </c>
      <c r="AB46" s="449">
        <f t="shared" si="5"/>
        <v>-1.0432800000001463E-5</v>
      </c>
      <c r="AC46" s="449">
        <f t="shared" si="6"/>
        <v>0</v>
      </c>
      <c r="AD46" s="449">
        <f t="shared" si="7"/>
        <v>0</v>
      </c>
      <c r="AE46" s="449">
        <f t="shared" si="8"/>
        <v>0</v>
      </c>
      <c r="AF46" s="449">
        <f t="shared" si="9"/>
        <v>-1.1997720000000989E-4</v>
      </c>
      <c r="AG46" s="470"/>
      <c r="AH46" s="465" t="e">
        <v>#REF!</v>
      </c>
      <c r="AI46" s="465" t="e">
        <f t="shared" si="10"/>
        <v>#REF!</v>
      </c>
      <c r="AJ46" s="465"/>
      <c r="AK46" s="465"/>
      <c r="AL46" s="465"/>
      <c r="AM46" s="465"/>
      <c r="AN46" s="465"/>
      <c r="AO46" s="474"/>
      <c r="AP46" s="474"/>
      <c r="AQ46" s="474"/>
      <c r="AR46" s="474"/>
      <c r="AS46" s="465"/>
      <c r="AT46" s="465"/>
      <c r="AU46" s="465"/>
      <c r="AV46" s="465"/>
      <c r="AW46" s="465"/>
      <c r="AX46" s="474"/>
      <c r="AY46" s="474"/>
      <c r="AZ46" s="474"/>
      <c r="BA46" s="474"/>
      <c r="BB46" s="465"/>
      <c r="BC46" s="465"/>
      <c r="BD46" s="461"/>
      <c r="BE46" s="457"/>
      <c r="BF46" s="457"/>
      <c r="BG46" s="442"/>
      <c r="BH46" s="442"/>
      <c r="BI46" s="442"/>
    </row>
    <row r="47" spans="1:61" s="788" customFormat="1" ht="38.25" customHeight="1">
      <c r="A47" s="787">
        <f t="shared" si="15"/>
        <v>39</v>
      </c>
      <c r="B47" s="789" t="s">
        <v>313</v>
      </c>
      <c r="C47" s="789" t="s">
        <v>314</v>
      </c>
      <c r="D47" s="790"/>
      <c r="E47" s="443">
        <v>14.95</v>
      </c>
      <c r="F47" s="444">
        <f>O47-'[280]Anx E'!O47</f>
        <v>-4.9999999999972289E-4</v>
      </c>
      <c r="G47" s="445">
        <f>P47-'[280]Anx E'!P47</f>
        <v>-2.4999999999997247E-5</v>
      </c>
      <c r="H47" s="445">
        <f>Q47-'[280]Anx E'!Q47</f>
        <v>-1.5599999999993397E-4</v>
      </c>
      <c r="I47" s="445">
        <f>R47-'[280]Anx E'!R47</f>
        <v>0</v>
      </c>
      <c r="J47" s="445">
        <f>S47-'[280]Anx E'!S47</f>
        <v>4.6647999999993583E-4</v>
      </c>
      <c r="K47" s="445">
        <f>T47-'[280]Anx E'!T47</f>
        <v>0</v>
      </c>
      <c r="L47" s="445">
        <f>U47-'[280]Anx E'!U47</f>
        <v>0</v>
      </c>
      <c r="M47" s="445">
        <f>V47-'[280]Anx E'!V47</f>
        <v>0</v>
      </c>
      <c r="N47" s="455">
        <f>W47-'[280]Anx E'!W47</f>
        <v>-7.8548000000022711E-4</v>
      </c>
      <c r="O47" s="940">
        <v>5.8765000000000001</v>
      </c>
      <c r="P47" s="460">
        <f t="shared" si="23"/>
        <v>0.293825</v>
      </c>
      <c r="Q47" s="457">
        <v>0.59682800000000003</v>
      </c>
      <c r="R47" s="457">
        <v>0</v>
      </c>
      <c r="S47" s="460">
        <f t="shared" ref="S47:S64" si="24">(O47-P47-Q47-R47)*8%</f>
        <v>0.39886775999999996</v>
      </c>
      <c r="T47" s="457">
        <v>0</v>
      </c>
      <c r="U47" s="457">
        <v>0</v>
      </c>
      <c r="V47" s="457">
        <v>0</v>
      </c>
      <c r="W47" s="458">
        <f t="shared" ref="W47:W53" si="25">O47-P47-Q47-R47-S47</f>
        <v>4.5869792399999998</v>
      </c>
      <c r="X47" s="448">
        <f t="shared" ref="X47" si="26">F47</f>
        <v>-4.9999999999972289E-4</v>
      </c>
      <c r="Y47" s="449">
        <f t="shared" ref="Y47" si="27">G47</f>
        <v>-2.4999999999997247E-5</v>
      </c>
      <c r="Z47" s="449">
        <f t="shared" ref="Z47" si="28">H47</f>
        <v>-1.5599999999993397E-4</v>
      </c>
      <c r="AA47" s="449">
        <f t="shared" ref="AA47" si="29">I47</f>
        <v>0</v>
      </c>
      <c r="AB47" s="449">
        <f t="shared" ref="AB47" si="30">J47</f>
        <v>4.6647999999993583E-4</v>
      </c>
      <c r="AC47" s="449">
        <f t="shared" ref="AC47" si="31">K47</f>
        <v>0</v>
      </c>
      <c r="AD47" s="449">
        <f t="shared" ref="AD47" si="32">L47</f>
        <v>0</v>
      </c>
      <c r="AE47" s="449">
        <f t="shared" ref="AE47" si="33">M47</f>
        <v>0</v>
      </c>
      <c r="AF47" s="449">
        <f t="shared" ref="AF47" si="34">N47</f>
        <v>-7.8548000000022711E-4</v>
      </c>
      <c r="AG47" s="470"/>
      <c r="AH47" s="465" t="e">
        <v>#REF!</v>
      </c>
      <c r="AI47" s="465" t="e">
        <f t="shared" si="10"/>
        <v>#REF!</v>
      </c>
      <c r="AJ47" s="465"/>
      <c r="AK47" s="465"/>
      <c r="AL47" s="465"/>
      <c r="AM47" s="465"/>
      <c r="AN47" s="465"/>
      <c r="AO47" s="474"/>
      <c r="AP47" s="474"/>
      <c r="AQ47" s="474"/>
      <c r="AR47" s="474"/>
      <c r="AS47" s="465"/>
      <c r="AT47" s="465"/>
      <c r="AU47" s="465"/>
      <c r="AV47" s="465"/>
      <c r="AW47" s="465"/>
      <c r="AX47" s="474"/>
      <c r="AY47" s="474"/>
      <c r="AZ47" s="474"/>
      <c r="BA47" s="474"/>
      <c r="BB47" s="465"/>
      <c r="BC47" s="465"/>
      <c r="BD47" s="461"/>
      <c r="BE47" s="457"/>
      <c r="BF47" s="457"/>
      <c r="BG47" s="442"/>
      <c r="BH47" s="442"/>
      <c r="BI47" s="442"/>
    </row>
    <row r="48" spans="1:61" s="788" customFormat="1" ht="38.25" customHeight="1">
      <c r="A48" s="787">
        <f t="shared" si="15"/>
        <v>40</v>
      </c>
      <c r="B48" s="789" t="s">
        <v>315</v>
      </c>
      <c r="C48" s="789" t="s">
        <v>308</v>
      </c>
      <c r="D48" s="790"/>
      <c r="E48" s="443">
        <v>1.25</v>
      </c>
      <c r="F48" s="444">
        <f>O48-'[280]Anx E'!O48</f>
        <v>0</v>
      </c>
      <c r="G48" s="445">
        <f>P48-'[280]Anx E'!P48</f>
        <v>0</v>
      </c>
      <c r="H48" s="445">
        <f>Q48-'[280]Anx E'!Q48</f>
        <v>0</v>
      </c>
      <c r="I48" s="445">
        <f>R48-'[280]Anx E'!R48</f>
        <v>0</v>
      </c>
      <c r="J48" s="445">
        <f>S48-'[280]Anx E'!S48</f>
        <v>0</v>
      </c>
      <c r="K48" s="445">
        <f>T48-'[280]Anx E'!T48</f>
        <v>0</v>
      </c>
      <c r="L48" s="445">
        <f>U48-'[280]Anx E'!U48</f>
        <v>0</v>
      </c>
      <c r="M48" s="445">
        <f>V48-'[280]Anx E'!V48</f>
        <v>0</v>
      </c>
      <c r="N48" s="455">
        <f>W48-'[280]Anx E'!W48</f>
        <v>-4.9999999999994493E-4</v>
      </c>
      <c r="O48" s="940">
        <v>1.25</v>
      </c>
      <c r="P48" s="460">
        <f t="shared" si="23"/>
        <v>6.25E-2</v>
      </c>
      <c r="Q48" s="457">
        <v>0</v>
      </c>
      <c r="R48" s="457">
        <v>0</v>
      </c>
      <c r="S48" s="460">
        <f t="shared" si="24"/>
        <v>9.5000000000000001E-2</v>
      </c>
      <c r="T48" s="457">
        <v>0</v>
      </c>
      <c r="U48" s="457">
        <v>0</v>
      </c>
      <c r="V48" s="457">
        <v>0</v>
      </c>
      <c r="W48" s="458">
        <f t="shared" si="25"/>
        <v>1.0925</v>
      </c>
      <c r="X48" s="456"/>
      <c r="Y48" s="457"/>
      <c r="Z48" s="457"/>
      <c r="AA48" s="457"/>
      <c r="AB48" s="457"/>
      <c r="AC48" s="457"/>
      <c r="AD48" s="457"/>
      <c r="AE48" s="457"/>
      <c r="AF48" s="452">
        <v>1.0925</v>
      </c>
      <c r="AG48" s="470"/>
      <c r="AH48" s="465" t="e">
        <v>#REF!</v>
      </c>
      <c r="AI48" s="465" t="e">
        <f t="shared" si="10"/>
        <v>#REF!</v>
      </c>
      <c r="AJ48" s="465"/>
      <c r="AK48" s="465"/>
      <c r="AL48" s="465"/>
      <c r="AM48" s="465"/>
      <c r="AN48" s="465"/>
      <c r="AO48" s="474"/>
      <c r="AP48" s="474"/>
      <c r="AQ48" s="474"/>
      <c r="AR48" s="474"/>
      <c r="AS48" s="465"/>
      <c r="AT48" s="465"/>
      <c r="AU48" s="465"/>
      <c r="AV48" s="465"/>
      <c r="AW48" s="465"/>
      <c r="AX48" s="474"/>
      <c r="AY48" s="474"/>
      <c r="AZ48" s="474"/>
      <c r="BA48" s="474"/>
      <c r="BB48" s="465"/>
      <c r="BC48" s="465"/>
      <c r="BD48" s="461"/>
      <c r="BE48" s="457"/>
      <c r="BF48" s="457"/>
      <c r="BG48" s="442"/>
      <c r="BH48" s="442"/>
      <c r="BI48" s="442"/>
    </row>
    <row r="49" spans="1:61" s="798" customFormat="1" ht="38.25" customHeight="1">
      <c r="A49" s="795">
        <f t="shared" si="15"/>
        <v>41</v>
      </c>
      <c r="B49" s="796" t="s">
        <v>316</v>
      </c>
      <c r="C49" s="796" t="s">
        <v>302</v>
      </c>
      <c r="D49" s="797"/>
      <c r="E49" s="447">
        <v>14.492000000000001</v>
      </c>
      <c r="F49" s="444">
        <f>O49-'[280]Anx E'!O49</f>
        <v>-1.5524339999999999</v>
      </c>
      <c r="G49" s="445">
        <f>P49-'[280]Anx E'!P49</f>
        <v>-7.7621700000000002E-2</v>
      </c>
      <c r="H49" s="445">
        <f>Q49-'[280]Anx E'!Q49</f>
        <v>0</v>
      </c>
      <c r="I49" s="445">
        <f>R49-'[280]Anx E'!R49</f>
        <v>0</v>
      </c>
      <c r="J49" s="445">
        <f>S49-'[280]Anx E'!S49</f>
        <v>-0.11798498400000001</v>
      </c>
      <c r="K49" s="445">
        <f>T49-'[280]Anx E'!T49</f>
        <v>0</v>
      </c>
      <c r="L49" s="445">
        <f>U49-'[280]Anx E'!U49</f>
        <v>0</v>
      </c>
      <c r="M49" s="445">
        <f>V49-'[280]Anx E'!V49</f>
        <v>0</v>
      </c>
      <c r="N49" s="455">
        <f>W49-'[280]Anx E'!W49</f>
        <v>-1.3568273159999999</v>
      </c>
      <c r="O49" s="940">
        <v>2.442348</v>
      </c>
      <c r="P49" s="460">
        <f t="shared" si="23"/>
        <v>0.1221174</v>
      </c>
      <c r="Q49" s="457"/>
      <c r="R49" s="457">
        <v>0</v>
      </c>
      <c r="S49" s="460">
        <f t="shared" si="24"/>
        <v>0.18561844799999999</v>
      </c>
      <c r="T49" s="457">
        <v>0</v>
      </c>
      <c r="U49" s="457">
        <v>0</v>
      </c>
      <c r="V49" s="457">
        <v>0</v>
      </c>
      <c r="W49" s="458">
        <f t="shared" si="25"/>
        <v>2.1346121519999999</v>
      </c>
      <c r="X49" s="448">
        <f t="shared" ref="X49" si="35">F49</f>
        <v>-1.5524339999999999</v>
      </c>
      <c r="Y49" s="449">
        <f t="shared" ref="Y49" si="36">G49</f>
        <v>-7.7621700000000002E-2</v>
      </c>
      <c r="Z49" s="449">
        <f t="shared" ref="Z49" si="37">H49</f>
        <v>0</v>
      </c>
      <c r="AA49" s="449">
        <f t="shared" ref="AA49" si="38">I49</f>
        <v>0</v>
      </c>
      <c r="AB49" s="449">
        <f t="shared" ref="AB49" si="39">J49</f>
        <v>-0.11798498400000001</v>
      </c>
      <c r="AC49" s="449">
        <f t="shared" ref="AC49" si="40">K49</f>
        <v>0</v>
      </c>
      <c r="AD49" s="449">
        <f t="shared" ref="AD49" si="41">L49</f>
        <v>0</v>
      </c>
      <c r="AE49" s="449">
        <f t="shared" ref="AE49" si="42">M49</f>
        <v>0</v>
      </c>
      <c r="AF49" s="449">
        <f t="shared" ref="AF49" si="43">N49</f>
        <v>-1.3568273159999999</v>
      </c>
      <c r="AG49" s="471"/>
      <c r="AH49" s="472" t="e">
        <v>#REF!</v>
      </c>
      <c r="AI49" s="472" t="e">
        <f t="shared" si="10"/>
        <v>#REF!</v>
      </c>
      <c r="AJ49" s="472"/>
      <c r="AK49" s="472"/>
      <c r="AL49" s="472"/>
      <c r="AM49" s="472"/>
      <c r="AN49" s="472"/>
      <c r="AO49" s="476"/>
      <c r="AP49" s="476"/>
      <c r="AQ49" s="476"/>
      <c r="AR49" s="476"/>
      <c r="AS49" s="472"/>
      <c r="AT49" s="472"/>
      <c r="AU49" s="472"/>
      <c r="AV49" s="472"/>
      <c r="AW49" s="472"/>
      <c r="AX49" s="476"/>
      <c r="AY49" s="476"/>
      <c r="AZ49" s="476"/>
      <c r="BA49" s="476"/>
      <c r="BB49" s="472"/>
      <c r="BC49" s="472"/>
      <c r="BD49" s="480"/>
      <c r="BE49" s="486"/>
      <c r="BF49" s="486"/>
      <c r="BG49" s="487"/>
      <c r="BH49" s="487"/>
      <c r="BI49" s="487"/>
    </row>
    <row r="50" spans="1:61" s="788" customFormat="1" ht="38.25" customHeight="1">
      <c r="A50" s="787">
        <f t="shared" si="15"/>
        <v>42</v>
      </c>
      <c r="B50" s="789" t="s">
        <v>317</v>
      </c>
      <c r="C50" s="789" t="s">
        <v>302</v>
      </c>
      <c r="D50" s="790"/>
      <c r="E50" s="443">
        <v>14.997</v>
      </c>
      <c r="F50" s="444">
        <f>O50-'[280]Anx E'!O50</f>
        <v>0</v>
      </c>
      <c r="G50" s="445">
        <f>P50-'[280]Anx E'!P50</f>
        <v>0</v>
      </c>
      <c r="H50" s="445">
        <f>Q50-'[280]Anx E'!Q50</f>
        <v>-5.2500000000010871E-4</v>
      </c>
      <c r="I50" s="445">
        <f>R50-'[280]Anx E'!R50</f>
        <v>0</v>
      </c>
      <c r="J50" s="445">
        <f>S50-'[280]Anx E'!S50</f>
        <v>-1.8999999999996797E-4</v>
      </c>
      <c r="K50" s="445">
        <f>T50-'[280]Anx E'!T50</f>
        <v>0</v>
      </c>
      <c r="L50" s="445">
        <f>U50-'[280]Anx E'!U50</f>
        <v>0</v>
      </c>
      <c r="M50" s="445">
        <f>V50-'[280]Anx E'!V50</f>
        <v>0</v>
      </c>
      <c r="N50" s="455">
        <f>W50-'[280]Anx E'!W50</f>
        <v>8.1499999999934403E-4</v>
      </c>
      <c r="O50" s="940">
        <v>8.3979999999999997</v>
      </c>
      <c r="P50" s="460">
        <f t="shared" si="23"/>
        <v>0.4199</v>
      </c>
      <c r="Q50" s="457">
        <v>2.0554749999999999</v>
      </c>
      <c r="R50" s="457">
        <v>0</v>
      </c>
      <c r="S50" s="460">
        <f t="shared" si="24"/>
        <v>0.47381000000000001</v>
      </c>
      <c r="T50" s="457">
        <v>0</v>
      </c>
      <c r="U50" s="457">
        <v>0</v>
      </c>
      <c r="V50" s="457">
        <v>0</v>
      </c>
      <c r="W50" s="458">
        <f t="shared" si="25"/>
        <v>5.4488149999999997</v>
      </c>
      <c r="X50" s="448">
        <f t="shared" ref="X50" si="44">F50</f>
        <v>0</v>
      </c>
      <c r="Y50" s="449">
        <f t="shared" ref="Y50" si="45">G50</f>
        <v>0</v>
      </c>
      <c r="Z50" s="449">
        <f t="shared" ref="Z50" si="46">H50</f>
        <v>-5.2500000000010871E-4</v>
      </c>
      <c r="AA50" s="449">
        <f t="shared" ref="AA50" si="47">I50</f>
        <v>0</v>
      </c>
      <c r="AB50" s="449">
        <f t="shared" ref="AB50" si="48">J50</f>
        <v>-1.8999999999996797E-4</v>
      </c>
      <c r="AC50" s="449">
        <f t="shared" ref="AC50" si="49">K50</f>
        <v>0</v>
      </c>
      <c r="AD50" s="449">
        <f t="shared" ref="AD50" si="50">L50</f>
        <v>0</v>
      </c>
      <c r="AE50" s="449">
        <f t="shared" ref="AE50" si="51">M50</f>
        <v>0</v>
      </c>
      <c r="AF50" s="449">
        <f t="shared" ref="AF50" si="52">N50</f>
        <v>8.1499999999934403E-4</v>
      </c>
      <c r="AG50" s="470"/>
      <c r="AH50" s="465" t="e">
        <v>#REF!</v>
      </c>
      <c r="AI50" s="465" t="e">
        <f t="shared" si="10"/>
        <v>#REF!</v>
      </c>
      <c r="AJ50" s="465"/>
      <c r="AK50" s="465"/>
      <c r="AL50" s="465"/>
      <c r="AM50" s="465"/>
      <c r="AN50" s="465"/>
      <c r="AO50" s="474"/>
      <c r="AP50" s="474"/>
      <c r="AQ50" s="474"/>
      <c r="AR50" s="474"/>
      <c r="AS50" s="465"/>
      <c r="AT50" s="465"/>
      <c r="AU50" s="465"/>
      <c r="AV50" s="465"/>
      <c r="AW50" s="465"/>
      <c r="AX50" s="474"/>
      <c r="AY50" s="474"/>
      <c r="AZ50" s="474"/>
      <c r="BA50" s="474"/>
      <c r="BB50" s="465"/>
      <c r="BC50" s="465"/>
      <c r="BD50" s="461"/>
      <c r="BE50" s="457"/>
      <c r="BF50" s="457"/>
      <c r="BG50" s="442"/>
      <c r="BH50" s="442"/>
      <c r="BI50" s="442"/>
    </row>
    <row r="51" spans="1:61" s="798" customFormat="1" ht="38.25" customHeight="1">
      <c r="A51" s="795">
        <f t="shared" si="15"/>
        <v>43</v>
      </c>
      <c r="B51" s="796" t="s">
        <v>318</v>
      </c>
      <c r="C51" s="796" t="s">
        <v>302</v>
      </c>
      <c r="D51" s="797"/>
      <c r="E51" s="447">
        <v>14.997</v>
      </c>
      <c r="F51" s="444">
        <f>O51-'[280]Anx E'!O51</f>
        <v>0</v>
      </c>
      <c r="G51" s="445">
        <f>P51-'[280]Anx E'!P51</f>
        <v>0</v>
      </c>
      <c r="H51" s="445">
        <f>Q51-'[280]Anx E'!Q51</f>
        <v>0.16400399999999982</v>
      </c>
      <c r="I51" s="445">
        <f>R51-'[280]Anx E'!R51</f>
        <v>0</v>
      </c>
      <c r="J51" s="445">
        <f>S51-'[280]Anx E'!S51</f>
        <v>-7.7314615999999892E-2</v>
      </c>
      <c r="K51" s="445">
        <f>T51-'[280]Anx E'!T51</f>
        <v>0</v>
      </c>
      <c r="L51" s="445">
        <f>U51-'[280]Anx E'!U51</f>
        <v>0</v>
      </c>
      <c r="M51" s="445">
        <f>V51-'[280]Anx E'!V51</f>
        <v>0</v>
      </c>
      <c r="N51" s="455">
        <f>W51-'[280]Anx E'!W51</f>
        <v>-8.7280083999998759E-2</v>
      </c>
      <c r="O51" s="940">
        <v>9.1982710000000001</v>
      </c>
      <c r="P51" s="460">
        <f t="shared" si="23"/>
        <v>0.45991355</v>
      </c>
      <c r="Q51" s="457">
        <v>2.9578419999999999</v>
      </c>
      <c r="R51" s="457">
        <v>0</v>
      </c>
      <c r="S51" s="460">
        <f t="shared" si="24"/>
        <v>0.46244123600000009</v>
      </c>
      <c r="T51" s="457">
        <v>0</v>
      </c>
      <c r="U51" s="457">
        <v>0</v>
      </c>
      <c r="V51" s="457">
        <v>0</v>
      </c>
      <c r="W51" s="458">
        <f t="shared" si="25"/>
        <v>5.318074214000001</v>
      </c>
      <c r="X51" s="448">
        <f t="shared" ref="X51:X52" si="53">F51</f>
        <v>0</v>
      </c>
      <c r="Y51" s="449">
        <f t="shared" ref="Y51:Y52" si="54">G51</f>
        <v>0</v>
      </c>
      <c r="Z51" s="449">
        <f t="shared" ref="Z51:Z52" si="55">H51</f>
        <v>0.16400399999999982</v>
      </c>
      <c r="AA51" s="449">
        <f t="shared" ref="AA51:AA52" si="56">I51</f>
        <v>0</v>
      </c>
      <c r="AB51" s="449">
        <f t="shared" ref="AB51:AB52" si="57">J51</f>
        <v>-7.7314615999999892E-2</v>
      </c>
      <c r="AC51" s="449">
        <f t="shared" ref="AC51:AC52" si="58">K51</f>
        <v>0</v>
      </c>
      <c r="AD51" s="449">
        <f t="shared" ref="AD51:AD52" si="59">L51</f>
        <v>0</v>
      </c>
      <c r="AE51" s="449">
        <f t="shared" ref="AE51:AE52" si="60">M51</f>
        <v>0</v>
      </c>
      <c r="AF51" s="449">
        <f t="shared" ref="AF51:AF52" si="61">N51</f>
        <v>-8.7280083999998759E-2</v>
      </c>
      <c r="AG51" s="471"/>
      <c r="AH51" s="472" t="e">
        <v>#REF!</v>
      </c>
      <c r="AI51" s="472" t="e">
        <f t="shared" si="10"/>
        <v>#REF!</v>
      </c>
      <c r="AJ51" s="472"/>
      <c r="AK51" s="472"/>
      <c r="AL51" s="472"/>
      <c r="AM51" s="472"/>
      <c r="AN51" s="472"/>
      <c r="AO51" s="476"/>
      <c r="AP51" s="476"/>
      <c r="AQ51" s="476"/>
      <c r="AR51" s="476"/>
      <c r="AS51" s="472"/>
      <c r="AT51" s="472"/>
      <c r="AU51" s="472"/>
      <c r="AV51" s="472"/>
      <c r="AW51" s="472"/>
      <c r="AX51" s="476"/>
      <c r="AY51" s="476"/>
      <c r="AZ51" s="476"/>
      <c r="BA51" s="476"/>
      <c r="BB51" s="472"/>
      <c r="BC51" s="472"/>
      <c r="BD51" s="480"/>
      <c r="BE51" s="486"/>
      <c r="BF51" s="486"/>
      <c r="BG51" s="487"/>
      <c r="BH51" s="487"/>
      <c r="BI51" s="487"/>
    </row>
    <row r="52" spans="1:61" s="788" customFormat="1" ht="38.25" customHeight="1">
      <c r="A52" s="787">
        <f t="shared" si="15"/>
        <v>44</v>
      </c>
      <c r="B52" s="789" t="s">
        <v>319</v>
      </c>
      <c r="C52" s="789" t="s">
        <v>320</v>
      </c>
      <c r="D52" s="790"/>
      <c r="E52" s="443">
        <v>14.997</v>
      </c>
      <c r="F52" s="444">
        <f>O52-'[280]Anx E'!O52</f>
        <v>5.1056030000000003</v>
      </c>
      <c r="G52" s="445">
        <f>P52-'[280]Anx E'!P52</f>
        <v>0.25528015000000004</v>
      </c>
      <c r="H52" s="445">
        <f>Q52-'[280]Anx E'!Q52</f>
        <v>1.152218</v>
      </c>
      <c r="I52" s="445">
        <f>R52-'[280]Anx E'!R52</f>
        <v>4.7095060000000001E-2</v>
      </c>
      <c r="J52" s="445">
        <f>S52-'[280]Anx E'!S52</f>
        <v>0.2918998672</v>
      </c>
      <c r="K52" s="445">
        <f>T52-'[280]Anx E'!T52</f>
        <v>0</v>
      </c>
      <c r="L52" s="445">
        <f>U52-'[280]Anx E'!U52</f>
        <v>0</v>
      </c>
      <c r="M52" s="445">
        <f>V52-'[280]Anx E'!V52</f>
        <v>0</v>
      </c>
      <c r="N52" s="455">
        <f>W52-'[280]Anx E'!W52</f>
        <v>3.3588484728000005</v>
      </c>
      <c r="O52" s="940">
        <v>9.4190120000000004</v>
      </c>
      <c r="P52" s="460">
        <f t="shared" si="23"/>
        <v>0.47095060000000005</v>
      </c>
      <c r="Q52" s="457">
        <v>1.152218</v>
      </c>
      <c r="R52" s="460">
        <f>O52*0.5%</f>
        <v>4.7095060000000001E-2</v>
      </c>
      <c r="S52" s="460">
        <f t="shared" si="24"/>
        <v>0.61989986720000001</v>
      </c>
      <c r="T52" s="457">
        <v>0</v>
      </c>
      <c r="U52" s="457">
        <v>0</v>
      </c>
      <c r="V52" s="457">
        <v>0</v>
      </c>
      <c r="W52" s="458">
        <f t="shared" si="25"/>
        <v>7.1288484728000006</v>
      </c>
      <c r="X52" s="448">
        <f t="shared" si="53"/>
        <v>5.1056030000000003</v>
      </c>
      <c r="Y52" s="449">
        <f t="shared" si="54"/>
        <v>0.25528015000000004</v>
      </c>
      <c r="Z52" s="449">
        <f t="shared" si="55"/>
        <v>1.152218</v>
      </c>
      <c r="AA52" s="449">
        <f t="shared" si="56"/>
        <v>4.7095060000000001E-2</v>
      </c>
      <c r="AB52" s="449">
        <f t="shared" si="57"/>
        <v>0.2918998672</v>
      </c>
      <c r="AC52" s="449">
        <f t="shared" si="58"/>
        <v>0</v>
      </c>
      <c r="AD52" s="449">
        <f t="shared" si="59"/>
        <v>0</v>
      </c>
      <c r="AE52" s="449">
        <f t="shared" si="60"/>
        <v>0</v>
      </c>
      <c r="AF52" s="449">
        <f t="shared" si="61"/>
        <v>3.3588484728000005</v>
      </c>
      <c r="AG52" s="470"/>
      <c r="AH52" s="465" t="e">
        <v>#REF!</v>
      </c>
      <c r="AI52" s="465" t="e">
        <f t="shared" si="10"/>
        <v>#REF!</v>
      </c>
      <c r="AJ52" s="465"/>
      <c r="AK52" s="465"/>
      <c r="AL52" s="465"/>
      <c r="AM52" s="465"/>
      <c r="AN52" s="465"/>
      <c r="AO52" s="474"/>
      <c r="AP52" s="474"/>
      <c r="AQ52" s="474"/>
      <c r="AR52" s="474"/>
      <c r="AS52" s="465"/>
      <c r="AT52" s="465"/>
      <c r="AU52" s="465"/>
      <c r="AV52" s="465"/>
      <c r="AW52" s="465"/>
      <c r="AX52" s="474"/>
      <c r="AY52" s="474"/>
      <c r="AZ52" s="474"/>
      <c r="BA52" s="474"/>
      <c r="BB52" s="465"/>
      <c r="BC52" s="465"/>
      <c r="BD52" s="461"/>
      <c r="BE52" s="457"/>
      <c r="BF52" s="457"/>
      <c r="BG52" s="442"/>
      <c r="BH52" s="442"/>
      <c r="BI52" s="442"/>
    </row>
    <row r="53" spans="1:61" s="788" customFormat="1" ht="38.25" customHeight="1">
      <c r="A53" s="787">
        <v>46</v>
      </c>
      <c r="B53" s="789" t="s">
        <v>321</v>
      </c>
      <c r="C53" s="789" t="s">
        <v>322</v>
      </c>
      <c r="D53" s="790"/>
      <c r="E53" s="443">
        <v>6.2962899999999999</v>
      </c>
      <c r="F53" s="444">
        <f>O53-'[280]Anx E'!O53</f>
        <v>0</v>
      </c>
      <c r="G53" s="445">
        <f>P53-'[280]Anx E'!P53</f>
        <v>0</v>
      </c>
      <c r="H53" s="445">
        <f>Q53-'[280]Anx E'!Q53</f>
        <v>0</v>
      </c>
      <c r="I53" s="445">
        <f>R53-'[280]Anx E'!R53</f>
        <v>0</v>
      </c>
      <c r="J53" s="445">
        <f>S53-'[280]Anx E'!S53</f>
        <v>0</v>
      </c>
      <c r="K53" s="445">
        <f>T53-'[280]Anx E'!T53</f>
        <v>0</v>
      </c>
      <c r="L53" s="445">
        <f>U53-'[280]Anx E'!U53</f>
        <v>0</v>
      </c>
      <c r="M53" s="445">
        <f>V53-'[280]Anx E'!V53</f>
        <v>0</v>
      </c>
      <c r="N53" s="455"/>
      <c r="O53" s="940">
        <v>0.99999899999999997</v>
      </c>
      <c r="P53" s="460">
        <f t="shared" si="23"/>
        <v>4.9999950000000001E-2</v>
      </c>
      <c r="Q53" s="457">
        <v>0</v>
      </c>
      <c r="R53" s="457">
        <v>0</v>
      </c>
      <c r="S53" s="457">
        <v>7.5998999999999997E-2</v>
      </c>
      <c r="T53" s="457">
        <v>0</v>
      </c>
      <c r="U53" s="457">
        <v>0</v>
      </c>
      <c r="V53" s="457">
        <v>0</v>
      </c>
      <c r="W53" s="458">
        <f t="shared" si="25"/>
        <v>0.87400004999999992</v>
      </c>
      <c r="X53" s="456"/>
      <c r="Y53" s="457"/>
      <c r="Z53" s="457"/>
      <c r="AA53" s="457"/>
      <c r="AB53" s="457"/>
      <c r="AC53" s="457"/>
      <c r="AD53" s="457"/>
      <c r="AE53" s="457"/>
      <c r="AF53" s="452"/>
      <c r="AG53" s="470"/>
      <c r="AH53" s="465" t="e">
        <v>#REF!</v>
      </c>
      <c r="AI53" s="465" t="e">
        <f t="shared" si="10"/>
        <v>#REF!</v>
      </c>
      <c r="AJ53" s="465"/>
      <c r="AK53" s="465"/>
      <c r="AL53" s="465"/>
      <c r="AM53" s="465"/>
      <c r="AN53" s="465"/>
      <c r="AO53" s="474"/>
      <c r="AP53" s="474"/>
      <c r="AQ53" s="474"/>
      <c r="AR53" s="474"/>
      <c r="AS53" s="465"/>
      <c r="AT53" s="465"/>
      <c r="AU53" s="465"/>
      <c r="AV53" s="465"/>
      <c r="AW53" s="465"/>
      <c r="AX53" s="474"/>
      <c r="AY53" s="474"/>
      <c r="AZ53" s="474"/>
      <c r="BA53" s="474"/>
      <c r="BB53" s="465"/>
      <c r="BC53" s="465"/>
      <c r="BD53" s="461"/>
      <c r="BE53" s="457"/>
      <c r="BF53" s="457"/>
      <c r="BG53" s="442"/>
      <c r="BH53" s="442"/>
      <c r="BI53" s="442"/>
    </row>
    <row r="54" spans="1:61" s="788" customFormat="1" ht="38.25" customHeight="1">
      <c r="A54" s="787">
        <f>A53+1</f>
        <v>47</v>
      </c>
      <c r="B54" s="789" t="s">
        <v>323</v>
      </c>
      <c r="C54" s="789" t="s">
        <v>324</v>
      </c>
      <c r="D54" s="790"/>
      <c r="E54" s="443">
        <v>14.95</v>
      </c>
      <c r="F54" s="444">
        <f>O54-'[280]Anx E'!O54</f>
        <v>0</v>
      </c>
      <c r="G54" s="445">
        <f>P54-'[280]Anx E'!P54</f>
        <v>0</v>
      </c>
      <c r="H54" s="445">
        <f>Q54-'[280]Anx E'!Q54</f>
        <v>0</v>
      </c>
      <c r="I54" s="445">
        <f>R54-'[280]Anx E'!R54</f>
        <v>0</v>
      </c>
      <c r="J54" s="445">
        <f>S54-'[280]Anx E'!S54</f>
        <v>0</v>
      </c>
      <c r="K54" s="445">
        <f>T54-'[280]Anx E'!T54</f>
        <v>0</v>
      </c>
      <c r="L54" s="445">
        <f>U54-'[280]Anx E'!U54</f>
        <v>0</v>
      </c>
      <c r="M54" s="445">
        <f>V54-'[280]Anx E'!V54</f>
        <v>0</v>
      </c>
      <c r="N54" s="455">
        <f>W54-'[280]Anx E'!W54</f>
        <v>0</v>
      </c>
      <c r="O54" s="947">
        <f>2.669095+4.610255+3.967481</f>
        <v>11.246831</v>
      </c>
      <c r="P54" s="460">
        <f t="shared" si="23"/>
        <v>0.56234155000000008</v>
      </c>
      <c r="Q54" s="448">
        <v>1.561982</v>
      </c>
      <c r="R54" s="460">
        <f>O54*0.5%</f>
        <v>5.6234155000000001E-2</v>
      </c>
      <c r="S54" s="460">
        <f t="shared" si="24"/>
        <v>0.72530186360000004</v>
      </c>
      <c r="T54" s="460"/>
      <c r="U54" s="460"/>
      <c r="V54" s="460"/>
      <c r="W54" s="458">
        <f>O54-P54-Q54-R54-S54</f>
        <v>8.3409714313999999</v>
      </c>
      <c r="X54" s="456"/>
      <c r="Y54" s="457"/>
      <c r="Z54" s="457"/>
      <c r="AA54" s="457"/>
      <c r="AB54" s="457"/>
      <c r="AC54" s="457"/>
      <c r="AD54" s="457"/>
      <c r="AE54" s="457"/>
      <c r="AF54" s="452"/>
      <c r="AG54" s="470"/>
      <c r="AH54" s="465" t="e">
        <v>#REF!</v>
      </c>
      <c r="AI54" s="465" t="e">
        <f t="shared" si="10"/>
        <v>#REF!</v>
      </c>
      <c r="AJ54" s="465"/>
      <c r="AK54" s="465"/>
      <c r="AL54" s="465"/>
      <c r="AM54" s="465"/>
      <c r="AN54" s="465"/>
      <c r="AO54" s="474"/>
      <c r="AP54" s="474"/>
      <c r="AQ54" s="474"/>
      <c r="AR54" s="474"/>
      <c r="AS54" s="465"/>
      <c r="AT54" s="465"/>
      <c r="AU54" s="465"/>
      <c r="AV54" s="465"/>
      <c r="AW54" s="465"/>
      <c r="AX54" s="474"/>
      <c r="AY54" s="474"/>
      <c r="AZ54" s="474"/>
      <c r="BA54" s="474"/>
      <c r="BB54" s="465"/>
      <c r="BC54" s="465"/>
      <c r="BD54" s="461"/>
      <c r="BE54" s="457"/>
      <c r="BF54" s="457"/>
      <c r="BG54" s="442"/>
      <c r="BH54" s="442"/>
      <c r="BI54" s="442"/>
    </row>
    <row r="55" spans="1:61" s="788" customFormat="1" ht="38.25" customHeight="1">
      <c r="A55" s="787">
        <f>A54+1</f>
        <v>48</v>
      </c>
      <c r="B55" s="789" t="s">
        <v>325</v>
      </c>
      <c r="C55" s="789" t="s">
        <v>326</v>
      </c>
      <c r="D55" s="790"/>
      <c r="E55" s="443">
        <v>14.90155</v>
      </c>
      <c r="F55" s="444">
        <f>O55-'[280]Anx E'!O55</f>
        <v>0</v>
      </c>
      <c r="G55" s="445">
        <f>P55-'[280]Anx E'!P55</f>
        <v>0</v>
      </c>
      <c r="H55" s="445">
        <f>Q55-'[280]Anx E'!Q55</f>
        <v>0</v>
      </c>
      <c r="I55" s="445">
        <f>R55-'[280]Anx E'!R55</f>
        <v>0</v>
      </c>
      <c r="J55" s="445">
        <f>S55-'[280]Anx E'!S55</f>
        <v>0</v>
      </c>
      <c r="K55" s="445">
        <f>T55-'[280]Anx E'!T55</f>
        <v>0</v>
      </c>
      <c r="L55" s="445">
        <f>U55-'[280]Anx E'!U55</f>
        <v>0</v>
      </c>
      <c r="M55" s="445">
        <f>V55-'[280]Anx E'!V55</f>
        <v>0</v>
      </c>
      <c r="N55" s="455">
        <f>W55-'[280]Anx E'!W55</f>
        <v>0</v>
      </c>
      <c r="O55" s="940">
        <v>10.386462</v>
      </c>
      <c r="P55" s="460">
        <f t="shared" si="23"/>
        <v>0.51932310000000004</v>
      </c>
      <c r="Q55" s="457">
        <v>0</v>
      </c>
      <c r="R55" s="457">
        <f>O55*0.5%</f>
        <v>5.1932310000000002E-2</v>
      </c>
      <c r="S55" s="460">
        <f t="shared" si="24"/>
        <v>0.78521652720000013</v>
      </c>
      <c r="T55" s="457">
        <v>0</v>
      </c>
      <c r="U55" s="457">
        <v>0</v>
      </c>
      <c r="V55" s="457">
        <v>0</v>
      </c>
      <c r="W55" s="458">
        <f>O55-P55-Q55-R55-S55</f>
        <v>9.0299900628000014</v>
      </c>
      <c r="X55" s="456"/>
      <c r="Y55" s="460"/>
      <c r="Z55" s="457"/>
      <c r="AA55" s="457"/>
      <c r="AB55" s="460"/>
      <c r="AC55" s="457"/>
      <c r="AD55" s="457"/>
      <c r="AE55" s="457"/>
      <c r="AF55" s="458">
        <f>X55-Y55-Z55-AA55-AB55</f>
        <v>0</v>
      </c>
      <c r="AG55" s="470"/>
      <c r="AH55" s="465" t="e">
        <v>#REF!</v>
      </c>
      <c r="AI55" s="465" t="e">
        <f t="shared" si="10"/>
        <v>#REF!</v>
      </c>
      <c r="AJ55" s="465"/>
      <c r="AK55" s="465"/>
      <c r="AL55" s="465"/>
      <c r="AM55" s="465"/>
      <c r="AN55" s="465"/>
      <c r="AO55" s="474"/>
      <c r="AP55" s="474"/>
      <c r="AQ55" s="474"/>
      <c r="AR55" s="474"/>
      <c r="AS55" s="465"/>
      <c r="AT55" s="465"/>
      <c r="AU55" s="465"/>
      <c r="AV55" s="465"/>
      <c r="AW55" s="465"/>
      <c r="AX55" s="474"/>
      <c r="AY55" s="474"/>
      <c r="AZ55" s="474"/>
      <c r="BA55" s="474"/>
      <c r="BB55" s="465"/>
      <c r="BC55" s="465"/>
      <c r="BD55" s="461"/>
      <c r="BE55" s="457"/>
      <c r="BF55" s="457"/>
      <c r="BG55" s="442"/>
      <c r="BH55" s="442"/>
      <c r="BI55" s="442"/>
    </row>
    <row r="56" spans="1:61" s="788" customFormat="1" ht="38.25" customHeight="1">
      <c r="A56" s="787">
        <f>A55+1</f>
        <v>49</v>
      </c>
      <c r="B56" s="789" t="s">
        <v>327</v>
      </c>
      <c r="C56" s="789" t="s">
        <v>326</v>
      </c>
      <c r="D56" s="790"/>
      <c r="E56" s="443">
        <v>14.929416</v>
      </c>
      <c r="F56" s="444">
        <f>O56-'[280]Anx E'!O56</f>
        <v>0</v>
      </c>
      <c r="G56" s="445">
        <f>P56-'[280]Anx E'!P56</f>
        <v>0</v>
      </c>
      <c r="H56" s="445">
        <f>Q56-'[280]Anx E'!Q56</f>
        <v>0</v>
      </c>
      <c r="I56" s="445">
        <f>R56-'[280]Anx E'!R56</f>
        <v>0</v>
      </c>
      <c r="J56" s="445">
        <f>S56-'[280]Anx E'!S56</f>
        <v>0</v>
      </c>
      <c r="K56" s="445">
        <f>T56-'[280]Anx E'!T56</f>
        <v>0</v>
      </c>
      <c r="L56" s="445">
        <f>U56-'[280]Anx E'!U56</f>
        <v>0</v>
      </c>
      <c r="M56" s="445">
        <f>V56-'[280]Anx E'!V56</f>
        <v>0</v>
      </c>
      <c r="N56" s="455">
        <f>W56-'[280]Anx E'!W56</f>
        <v>0</v>
      </c>
      <c r="O56" s="940">
        <v>13.360015000000001</v>
      </c>
      <c r="P56" s="460">
        <f t="shared" si="23"/>
        <v>0.66800075000000003</v>
      </c>
      <c r="Q56" s="457">
        <v>0</v>
      </c>
      <c r="R56" s="457">
        <f>O56*0.5%</f>
        <v>6.6800075E-2</v>
      </c>
      <c r="S56" s="460">
        <f t="shared" si="24"/>
        <v>1.0100171339999999</v>
      </c>
      <c r="T56" s="457">
        <v>0</v>
      </c>
      <c r="U56" s="457">
        <v>0</v>
      </c>
      <c r="V56" s="457">
        <v>0</v>
      </c>
      <c r="W56" s="458">
        <f>O56-P56-Q56-R56-S56</f>
        <v>11.615197041</v>
      </c>
      <c r="X56" s="456"/>
      <c r="Y56" s="460"/>
      <c r="Z56" s="457"/>
      <c r="AA56" s="457"/>
      <c r="AB56" s="460"/>
      <c r="AC56" s="457"/>
      <c r="AD56" s="457"/>
      <c r="AE56" s="457"/>
      <c r="AF56" s="458">
        <f>X56-Y56-Z56-AA56-AB56</f>
        <v>0</v>
      </c>
      <c r="AG56" s="470"/>
      <c r="AH56" s="465" t="e">
        <v>#REF!</v>
      </c>
      <c r="AI56" s="465" t="e">
        <f t="shared" si="10"/>
        <v>#REF!</v>
      </c>
      <c r="AJ56" s="465"/>
      <c r="AK56" s="465"/>
      <c r="AL56" s="465"/>
      <c r="AM56" s="465"/>
      <c r="AN56" s="465"/>
      <c r="AO56" s="474"/>
      <c r="AP56" s="474"/>
      <c r="AQ56" s="474"/>
      <c r="AR56" s="474"/>
      <c r="AS56" s="465"/>
      <c r="AT56" s="465"/>
      <c r="AU56" s="465"/>
      <c r="AV56" s="465"/>
      <c r="AW56" s="465"/>
      <c r="AX56" s="474"/>
      <c r="AY56" s="474"/>
      <c r="AZ56" s="474"/>
      <c r="BA56" s="474"/>
      <c r="BB56" s="465"/>
      <c r="BC56" s="465"/>
      <c r="BD56" s="461"/>
      <c r="BE56" s="457"/>
      <c r="BF56" s="457"/>
      <c r="BG56" s="442"/>
      <c r="BH56" s="442"/>
      <c r="BI56" s="442"/>
    </row>
    <row r="57" spans="1:61" s="798" customFormat="1" ht="38.25" customHeight="1">
      <c r="A57" s="795">
        <f>A56+1</f>
        <v>50</v>
      </c>
      <c r="B57" s="796" t="s">
        <v>328</v>
      </c>
      <c r="C57" s="796" t="s">
        <v>326</v>
      </c>
      <c r="D57" s="797"/>
      <c r="E57" s="447">
        <v>7.2750000000000004</v>
      </c>
      <c r="F57" s="444">
        <f>O57-'[280]Anx E'!O57</f>
        <v>0</v>
      </c>
      <c r="G57" s="445">
        <f>P57-'[280]Anx E'!P57</f>
        <v>0</v>
      </c>
      <c r="H57" s="445">
        <f>Q57-'[280]Anx E'!Q57</f>
        <v>0</v>
      </c>
      <c r="I57" s="445">
        <f>R57-'[280]Anx E'!R57</f>
        <v>0</v>
      </c>
      <c r="J57" s="445">
        <f>S57-'[280]Anx E'!S57</f>
        <v>0</v>
      </c>
      <c r="K57" s="445">
        <f>T57-'[280]Anx E'!T57</f>
        <v>0</v>
      </c>
      <c r="L57" s="445">
        <f>U57-'[280]Anx E'!U57</f>
        <v>0</v>
      </c>
      <c r="M57" s="445">
        <f>V57-'[280]Anx E'!V57</f>
        <v>0</v>
      </c>
      <c r="N57" s="455">
        <f>W57-'[280]Anx E'!W57</f>
        <v>0</v>
      </c>
      <c r="O57" s="947">
        <f>1.225+0.49</f>
        <v>1.7150000000000001</v>
      </c>
      <c r="P57" s="460">
        <f t="shared" si="23"/>
        <v>8.5750000000000007E-2</v>
      </c>
      <c r="Q57" s="457">
        <v>0</v>
      </c>
      <c r="R57" s="457">
        <f>O57*0.5%</f>
        <v>8.575000000000001E-3</v>
      </c>
      <c r="S57" s="460">
        <f t="shared" si="24"/>
        <v>0.12965400000000002</v>
      </c>
      <c r="T57" s="457">
        <v>0</v>
      </c>
      <c r="U57" s="457">
        <v>0</v>
      </c>
      <c r="V57" s="457">
        <v>0</v>
      </c>
      <c r="W57" s="458">
        <f>O57-P57-Q57-R57-S57</f>
        <v>1.4910210000000002</v>
      </c>
      <c r="X57" s="448"/>
      <c r="Y57" s="460"/>
      <c r="Z57" s="457"/>
      <c r="AA57" s="457"/>
      <c r="AB57" s="460"/>
      <c r="AC57" s="457"/>
      <c r="AD57" s="457"/>
      <c r="AE57" s="457"/>
      <c r="AF57" s="458">
        <f>X57-Y57-Z57-AA57-AB57</f>
        <v>0</v>
      </c>
      <c r="AG57" s="471"/>
      <c r="AH57" s="472" t="e">
        <v>#REF!</v>
      </c>
      <c r="AI57" s="472" t="e">
        <f t="shared" si="10"/>
        <v>#REF!</v>
      </c>
      <c r="AJ57" s="472"/>
      <c r="AK57" s="472"/>
      <c r="AL57" s="472"/>
      <c r="AM57" s="472"/>
      <c r="AN57" s="472"/>
      <c r="AO57" s="476"/>
      <c r="AP57" s="476"/>
      <c r="AQ57" s="476"/>
      <c r="AR57" s="476"/>
      <c r="AS57" s="472"/>
      <c r="AT57" s="472"/>
      <c r="AU57" s="472"/>
      <c r="AV57" s="472"/>
      <c r="AW57" s="472"/>
      <c r="AX57" s="476"/>
      <c r="AY57" s="476"/>
      <c r="AZ57" s="476"/>
      <c r="BA57" s="476"/>
      <c r="BB57" s="472"/>
      <c r="BC57" s="472"/>
      <c r="BD57" s="480"/>
      <c r="BE57" s="486"/>
      <c r="BF57" s="486"/>
      <c r="BG57" s="487"/>
      <c r="BH57" s="487"/>
      <c r="BI57" s="487"/>
    </row>
    <row r="58" spans="1:61" s="798" customFormat="1" ht="38.25" customHeight="1">
      <c r="A58" s="795">
        <f t="shared" ref="A58:A60" si="62">A57+1</f>
        <v>51</v>
      </c>
      <c r="B58" s="796" t="s">
        <v>329</v>
      </c>
      <c r="C58" s="796" t="s">
        <v>330</v>
      </c>
      <c r="D58" s="797"/>
      <c r="E58" s="447">
        <v>14.99</v>
      </c>
      <c r="F58" s="444">
        <f>O58-'[280]Anx E'!O58</f>
        <v>0</v>
      </c>
      <c r="G58" s="445">
        <f>P58-'[280]Anx E'!P58</f>
        <v>0</v>
      </c>
      <c r="H58" s="445">
        <f>Q58-'[280]Anx E'!Q58</f>
        <v>0</v>
      </c>
      <c r="I58" s="445">
        <f>R58-'[280]Anx E'!R58</f>
        <v>0</v>
      </c>
      <c r="J58" s="445">
        <f>S58-'[280]Anx E'!S58</f>
        <v>0</v>
      </c>
      <c r="K58" s="445">
        <f>T58-'[280]Anx E'!T58</f>
        <v>0</v>
      </c>
      <c r="L58" s="445">
        <f>U58-'[280]Anx E'!U58</f>
        <v>0</v>
      </c>
      <c r="M58" s="445">
        <f>V58-'[280]Anx E'!V58</f>
        <v>0</v>
      </c>
      <c r="N58" s="455">
        <f>W58-'[280]Anx E'!W58</f>
        <v>0</v>
      </c>
      <c r="O58" s="947">
        <v>5.3946670000000001</v>
      </c>
      <c r="P58" s="449">
        <f t="shared" si="23"/>
        <v>0.26973335000000004</v>
      </c>
      <c r="Q58" s="448">
        <v>3.2855150000000002</v>
      </c>
      <c r="R58" s="449">
        <f>O58*0.5%</f>
        <v>2.6973335000000001E-2</v>
      </c>
      <c r="S58" s="449">
        <f t="shared" si="24"/>
        <v>0.14499562519999998</v>
      </c>
      <c r="T58" s="449"/>
      <c r="U58" s="449"/>
      <c r="V58" s="449"/>
      <c r="W58" s="458">
        <f t="shared" ref="W58:W60" si="63">O58-P58-Q58-R58-S58</f>
        <v>1.6674496897999997</v>
      </c>
      <c r="X58" s="448"/>
      <c r="Y58" s="449"/>
      <c r="Z58" s="448"/>
      <c r="AA58" s="449"/>
      <c r="AB58" s="449"/>
      <c r="AC58" s="449"/>
      <c r="AD58" s="449"/>
      <c r="AE58" s="449"/>
      <c r="AF58" s="458">
        <f t="shared" ref="AF58:AF64" si="64">X58-Y58-Z58-AA58-AB58</f>
        <v>0</v>
      </c>
      <c r="AG58" s="471"/>
      <c r="AH58" s="472" t="e">
        <v>#REF!</v>
      </c>
      <c r="AI58" s="472" t="e">
        <f t="shared" si="10"/>
        <v>#REF!</v>
      </c>
      <c r="AJ58" s="472"/>
      <c r="AK58" s="472"/>
      <c r="AL58" s="472"/>
      <c r="AM58" s="472"/>
      <c r="AN58" s="472"/>
      <c r="AO58" s="476"/>
      <c r="AP58" s="476"/>
      <c r="AQ58" s="476"/>
      <c r="AR58" s="476"/>
      <c r="AS58" s="472"/>
      <c r="AT58" s="472"/>
      <c r="AU58" s="472"/>
      <c r="AV58" s="472"/>
      <c r="AW58" s="472"/>
      <c r="AX58" s="476"/>
      <c r="AY58" s="476"/>
      <c r="AZ58" s="476"/>
      <c r="BA58" s="476"/>
      <c r="BB58" s="472"/>
      <c r="BC58" s="472"/>
      <c r="BD58" s="480"/>
      <c r="BE58" s="486"/>
      <c r="BF58" s="486"/>
      <c r="BG58" s="487"/>
      <c r="BH58" s="487"/>
      <c r="BI58" s="487"/>
    </row>
    <row r="59" spans="1:61" s="798" customFormat="1" ht="38.25" customHeight="1">
      <c r="A59" s="795">
        <f t="shared" si="62"/>
        <v>52</v>
      </c>
      <c r="B59" s="796" t="s">
        <v>331</v>
      </c>
      <c r="C59" s="796" t="s">
        <v>296</v>
      </c>
      <c r="D59" s="797"/>
      <c r="E59" s="447">
        <v>1.95</v>
      </c>
      <c r="F59" s="444">
        <f>O59-'[280]Anx E'!O59</f>
        <v>-3.5168000000000088E-2</v>
      </c>
      <c r="G59" s="445">
        <f>P59-'[280]Anx E'!P59</f>
        <v>-1.7584000000000072E-3</v>
      </c>
      <c r="H59" s="445">
        <f>Q59-'[280]Anx E'!Q59</f>
        <v>0</v>
      </c>
      <c r="I59" s="445">
        <f>R59-'[280]Anx E'!R59</f>
        <v>6.429000000000018E-3</v>
      </c>
      <c r="J59" s="445">
        <f>S59-'[280]Anx E'!S59</f>
        <v>-3.1870880000000137E-3</v>
      </c>
      <c r="K59" s="445">
        <f>T59-'[280]Anx E'!T59</f>
        <v>0</v>
      </c>
      <c r="L59" s="445">
        <f>U59-'[280]Anx E'!U59</f>
        <v>0</v>
      </c>
      <c r="M59" s="445">
        <f>V59-'[280]Anx E'!V59</f>
        <v>0</v>
      </c>
      <c r="N59" s="455">
        <f>W59-'[280]Anx E'!W59</f>
        <v>-3.6651512000000157E-2</v>
      </c>
      <c r="O59" s="947">
        <v>1.2857289999999999</v>
      </c>
      <c r="P59" s="449">
        <f t="shared" si="23"/>
        <v>6.4286449999999995E-2</v>
      </c>
      <c r="Q59" s="448">
        <v>0.85237600000000002</v>
      </c>
      <c r="R59" s="449">
        <f>0.361669+6429/1000000</f>
        <v>0.36809800000000004</v>
      </c>
      <c r="S59" s="449">
        <f t="shared" si="24"/>
        <v>7.7483999999987673E-5</v>
      </c>
      <c r="T59" s="449"/>
      <c r="U59" s="449"/>
      <c r="V59" s="449"/>
      <c r="W59" s="458">
        <f t="shared" si="63"/>
        <v>8.9106599999985822E-4</v>
      </c>
      <c r="X59" s="448">
        <f>F59</f>
        <v>-3.5168000000000088E-2</v>
      </c>
      <c r="Y59" s="449">
        <f>G59</f>
        <v>-1.7584000000000072E-3</v>
      </c>
      <c r="Z59" s="449">
        <f t="shared" ref="Z59" si="65">H59</f>
        <v>0</v>
      </c>
      <c r="AA59" s="449">
        <f t="shared" ref="AA59" si="66">I59</f>
        <v>6.429000000000018E-3</v>
      </c>
      <c r="AB59" s="449">
        <f t="shared" ref="AB59" si="67">J59</f>
        <v>-3.1870880000000137E-3</v>
      </c>
      <c r="AC59" s="449">
        <f t="shared" ref="AC59" si="68">K59</f>
        <v>0</v>
      </c>
      <c r="AD59" s="449">
        <f t="shared" ref="AD59" si="69">L59</f>
        <v>0</v>
      </c>
      <c r="AE59" s="449">
        <f t="shared" ref="AE59" si="70">M59</f>
        <v>0</v>
      </c>
      <c r="AF59" s="449">
        <f t="shared" ref="AF59" si="71">N59</f>
        <v>-3.6651512000000157E-2</v>
      </c>
      <c r="AG59" s="471"/>
      <c r="AH59" s="472" t="e">
        <v>#REF!</v>
      </c>
      <c r="AI59" s="472" t="e">
        <f t="shared" si="10"/>
        <v>#REF!</v>
      </c>
      <c r="AJ59" s="472"/>
      <c r="AK59" s="472"/>
      <c r="AL59" s="472"/>
      <c r="AM59" s="472"/>
      <c r="AN59" s="472"/>
      <c r="AO59" s="476"/>
      <c r="AP59" s="476"/>
      <c r="AQ59" s="476"/>
      <c r="AR59" s="476"/>
      <c r="AS59" s="472"/>
      <c r="AT59" s="472"/>
      <c r="AU59" s="472"/>
      <c r="AV59" s="472"/>
      <c r="AW59" s="472"/>
      <c r="AX59" s="476"/>
      <c r="AY59" s="476"/>
      <c r="AZ59" s="476"/>
      <c r="BA59" s="476"/>
      <c r="BB59" s="472"/>
      <c r="BC59" s="472"/>
      <c r="BD59" s="480"/>
      <c r="BE59" s="486"/>
      <c r="BF59" s="486"/>
      <c r="BG59" s="487"/>
      <c r="BH59" s="487"/>
      <c r="BI59" s="487"/>
    </row>
    <row r="60" spans="1:61" s="798" customFormat="1" ht="38.25" customHeight="1">
      <c r="A60" s="795">
        <f t="shared" si="62"/>
        <v>53</v>
      </c>
      <c r="B60" s="796" t="s">
        <v>332</v>
      </c>
      <c r="C60" s="796" t="s">
        <v>333</v>
      </c>
      <c r="D60" s="797"/>
      <c r="E60" s="447">
        <v>3.323</v>
      </c>
      <c r="F60" s="444">
        <f>O60-'[280]Anx E'!O60</f>
        <v>-0.31122400000000017</v>
      </c>
      <c r="G60" s="445">
        <f>P60-'[280]Anx E'!P60</f>
        <v>-1.5561200000000025E-2</v>
      </c>
      <c r="H60" s="445">
        <f>Q60-'[280]Anx E'!Q60</f>
        <v>0</v>
      </c>
      <c r="I60" s="445">
        <f>R60-'[280]Anx E'!R60</f>
        <v>1.144999999999996E-2</v>
      </c>
      <c r="J60" s="445">
        <f>S60-'[280]Anx E'!S60</f>
        <v>-2.4569024000000009E-2</v>
      </c>
      <c r="K60" s="445">
        <f>T60-'[280]Anx E'!T60</f>
        <v>0</v>
      </c>
      <c r="L60" s="445">
        <f>U60-'[280]Anx E'!U60</f>
        <v>0</v>
      </c>
      <c r="M60" s="445">
        <f>V60-'[280]Anx E'!V60</f>
        <v>0</v>
      </c>
      <c r="N60" s="455">
        <f>W60-'[280]Anx E'!W60</f>
        <v>-0.28254377600000002</v>
      </c>
      <c r="O60" s="950">
        <f>2.290059</f>
        <v>2.2900589999999998</v>
      </c>
      <c r="P60" s="449">
        <f t="shared" si="23"/>
        <v>0.11450294999999999</v>
      </c>
      <c r="Q60" s="448">
        <v>1.398819</v>
      </c>
      <c r="R60" s="449">
        <f>0.564085+11450/1000000</f>
        <v>0.57553499999999991</v>
      </c>
      <c r="S60" s="449">
        <f t="shared" si="24"/>
        <v>1.6096164000000003E-2</v>
      </c>
      <c r="T60" s="449"/>
      <c r="U60" s="449"/>
      <c r="V60" s="449"/>
      <c r="W60" s="458">
        <f t="shared" si="63"/>
        <v>0.18510588600000003</v>
      </c>
      <c r="X60" s="448">
        <f>F60</f>
        <v>-0.31122400000000017</v>
      </c>
      <c r="Y60" s="449">
        <f>G60</f>
        <v>-1.5561200000000025E-2</v>
      </c>
      <c r="Z60" s="449">
        <f t="shared" ref="Z60" si="72">H60</f>
        <v>0</v>
      </c>
      <c r="AA60" s="449">
        <f t="shared" ref="AA60" si="73">I60</f>
        <v>1.144999999999996E-2</v>
      </c>
      <c r="AB60" s="449">
        <f t="shared" ref="AB60" si="74">J60</f>
        <v>-2.4569024000000009E-2</v>
      </c>
      <c r="AC60" s="449">
        <f t="shared" ref="AC60" si="75">K60</f>
        <v>0</v>
      </c>
      <c r="AD60" s="449">
        <f t="shared" ref="AD60" si="76">L60</f>
        <v>0</v>
      </c>
      <c r="AE60" s="449">
        <f t="shared" ref="AE60" si="77">M60</f>
        <v>0</v>
      </c>
      <c r="AF60" s="449">
        <f t="shared" ref="AF60" si="78">N60</f>
        <v>-0.28254377600000002</v>
      </c>
      <c r="AG60" s="471"/>
      <c r="AH60" s="472" t="e">
        <v>#REF!</v>
      </c>
      <c r="AI60" s="472" t="e">
        <f t="shared" si="10"/>
        <v>#REF!</v>
      </c>
      <c r="AJ60" s="472"/>
      <c r="AK60" s="472"/>
      <c r="AL60" s="472"/>
      <c r="AM60" s="472"/>
      <c r="AN60" s="472"/>
      <c r="AO60" s="476"/>
      <c r="AP60" s="476"/>
      <c r="AQ60" s="476"/>
      <c r="AR60" s="476"/>
      <c r="AS60" s="472"/>
      <c r="AT60" s="472"/>
      <c r="AU60" s="472"/>
      <c r="AV60" s="472"/>
      <c r="AW60" s="472"/>
      <c r="AX60" s="476"/>
      <c r="AY60" s="476"/>
      <c r="AZ60" s="476"/>
      <c r="BA60" s="476"/>
      <c r="BB60" s="472"/>
      <c r="BC60" s="472"/>
      <c r="BD60" s="480"/>
      <c r="BE60" s="486"/>
      <c r="BF60" s="486"/>
      <c r="BG60" s="487"/>
      <c r="BH60" s="487"/>
      <c r="BI60" s="487"/>
    </row>
    <row r="61" spans="1:61" s="798" customFormat="1" ht="38.25" customHeight="1">
      <c r="A61" s="795">
        <f>A60+1</f>
        <v>54</v>
      </c>
      <c r="B61" s="796" t="s">
        <v>334</v>
      </c>
      <c r="C61" s="796" t="s">
        <v>326</v>
      </c>
      <c r="D61" s="797"/>
      <c r="E61" s="447">
        <v>14.978999999999999</v>
      </c>
      <c r="F61" s="444">
        <f>O61-'[280]Anx E'!O61</f>
        <v>0</v>
      </c>
      <c r="G61" s="445">
        <f>P61-'[280]Anx E'!P61</f>
        <v>0</v>
      </c>
      <c r="H61" s="445">
        <f>Q61-'[280]Anx E'!Q61</f>
        <v>0</v>
      </c>
      <c r="I61" s="445">
        <f>R61-'[280]Anx E'!R61</f>
        <v>0</v>
      </c>
      <c r="J61" s="445">
        <f>S61-'[280]Anx E'!S61</f>
        <v>0</v>
      </c>
      <c r="K61" s="445">
        <f>T61-'[280]Anx E'!T61</f>
        <v>0</v>
      </c>
      <c r="L61" s="445">
        <f>U61-'[280]Anx E'!U61</f>
        <v>0</v>
      </c>
      <c r="M61" s="445">
        <f>V61-'[280]Anx E'!V61</f>
        <v>0</v>
      </c>
      <c r="N61" s="455">
        <f>W61-'[280]Anx E'!W61</f>
        <v>0</v>
      </c>
      <c r="O61" s="942">
        <v>1.375043</v>
      </c>
      <c r="P61" s="445">
        <f t="shared" si="23"/>
        <v>6.8752149999999998E-2</v>
      </c>
      <c r="Q61" s="445"/>
      <c r="R61" s="445">
        <f>O61*0.5%</f>
        <v>6.8752150000000005E-3</v>
      </c>
      <c r="S61" s="445">
        <f t="shared" si="24"/>
        <v>0.10395325080000001</v>
      </c>
      <c r="T61" s="445"/>
      <c r="U61" s="445"/>
      <c r="V61" s="445"/>
      <c r="W61" s="455">
        <f>O61-P61-Q61-R61-S61</f>
        <v>1.1954623842000001</v>
      </c>
      <c r="X61" s="444"/>
      <c r="Y61" s="445"/>
      <c r="Z61" s="445"/>
      <c r="AA61" s="445"/>
      <c r="AB61" s="445"/>
      <c r="AC61" s="445"/>
      <c r="AD61" s="445"/>
      <c r="AE61" s="445"/>
      <c r="AF61" s="455">
        <f>X61-Y61-Z61-AA61-AB61</f>
        <v>0</v>
      </c>
      <c r="AG61" s="471"/>
      <c r="AH61" s="472" t="e">
        <v>#REF!</v>
      </c>
      <c r="AI61" s="472" t="e">
        <f t="shared" si="10"/>
        <v>#REF!</v>
      </c>
      <c r="AJ61" s="472"/>
      <c r="AK61" s="472"/>
      <c r="AL61" s="472"/>
      <c r="AM61" s="472"/>
      <c r="AN61" s="472"/>
      <c r="AO61" s="476"/>
      <c r="AP61" s="476"/>
      <c r="AQ61" s="476"/>
      <c r="AR61" s="476"/>
      <c r="AS61" s="472"/>
      <c r="AT61" s="472"/>
      <c r="AU61" s="472"/>
      <c r="AV61" s="472"/>
      <c r="AW61" s="472"/>
      <c r="AX61" s="476"/>
      <c r="AY61" s="476"/>
      <c r="AZ61" s="476"/>
      <c r="BA61" s="476"/>
      <c r="BB61" s="472"/>
      <c r="BC61" s="472"/>
      <c r="BD61" s="480"/>
      <c r="BE61" s="486"/>
      <c r="BF61" s="486"/>
      <c r="BG61" s="487"/>
      <c r="BH61" s="487"/>
      <c r="BI61" s="487"/>
    </row>
    <row r="62" spans="1:61" s="798" customFormat="1" ht="38.25" customHeight="1">
      <c r="A62" s="795">
        <v>55</v>
      </c>
      <c r="B62" s="796" t="s">
        <v>335</v>
      </c>
      <c r="C62" s="796" t="s">
        <v>336</v>
      </c>
      <c r="D62" s="797"/>
      <c r="E62" s="447">
        <v>14.955</v>
      </c>
      <c r="F62" s="444">
        <f>O62-'[280]Anx E'!O62</f>
        <v>0</v>
      </c>
      <c r="G62" s="445">
        <f>P62-'[280]Anx E'!P62</f>
        <v>0</v>
      </c>
      <c r="H62" s="445">
        <f>Q62-'[280]Anx E'!Q62</f>
        <v>0</v>
      </c>
      <c r="I62" s="445">
        <f>R62-'[280]Anx E'!R62</f>
        <v>0</v>
      </c>
      <c r="J62" s="445">
        <f>S62-'[280]Anx E'!S62</f>
        <v>0</v>
      </c>
      <c r="K62" s="445">
        <f>T62-'[280]Anx E'!T62</f>
        <v>0</v>
      </c>
      <c r="L62" s="445">
        <f>U62-'[280]Anx E'!U62</f>
        <v>0</v>
      </c>
      <c r="M62" s="445">
        <f>V62-'[280]Anx E'!V62</f>
        <v>0</v>
      </c>
      <c r="N62" s="455">
        <f>W62-'[280]Anx E'!W62</f>
        <v>0</v>
      </c>
      <c r="O62" s="947">
        <v>5.3743270000000001</v>
      </c>
      <c r="P62" s="449">
        <f t="shared" si="23"/>
        <v>0.26871634999999999</v>
      </c>
      <c r="Q62" s="448">
        <v>1.2164269999999999</v>
      </c>
      <c r="R62" s="449">
        <f>O62*0.5%</f>
        <v>2.6871635000000001E-2</v>
      </c>
      <c r="S62" s="449">
        <f t="shared" si="24"/>
        <v>0.30898496120000002</v>
      </c>
      <c r="T62" s="449"/>
      <c r="U62" s="449"/>
      <c r="V62" s="449"/>
      <c r="W62" s="458">
        <f t="shared" ref="W62:W64" si="79">O62-P62-Q62-R62-S62</f>
        <v>3.5533270537999999</v>
      </c>
      <c r="X62" s="448"/>
      <c r="Y62" s="449"/>
      <c r="Z62" s="448"/>
      <c r="AA62" s="449"/>
      <c r="AB62" s="449"/>
      <c r="AC62" s="449"/>
      <c r="AD62" s="449"/>
      <c r="AE62" s="449"/>
      <c r="AF62" s="458">
        <f t="shared" si="64"/>
        <v>0</v>
      </c>
      <c r="AG62" s="471"/>
      <c r="AH62" s="472" t="e">
        <v>#REF!</v>
      </c>
      <c r="AI62" s="472" t="e">
        <f t="shared" si="10"/>
        <v>#REF!</v>
      </c>
      <c r="AJ62" s="472"/>
      <c r="AK62" s="472"/>
      <c r="AL62" s="472"/>
      <c r="AM62" s="472"/>
      <c r="AN62" s="472"/>
      <c r="AO62" s="476"/>
      <c r="AP62" s="476"/>
      <c r="AQ62" s="476"/>
      <c r="AR62" s="476"/>
      <c r="AS62" s="472"/>
      <c r="AT62" s="472"/>
      <c r="AU62" s="472"/>
      <c r="AV62" s="472"/>
      <c r="AW62" s="472"/>
      <c r="AX62" s="476"/>
      <c r="AY62" s="476"/>
      <c r="AZ62" s="476"/>
      <c r="BA62" s="476"/>
      <c r="BB62" s="472"/>
      <c r="BC62" s="472"/>
      <c r="BD62" s="480"/>
      <c r="BE62" s="486"/>
      <c r="BF62" s="486"/>
      <c r="BG62" s="487"/>
      <c r="BH62" s="487"/>
      <c r="BI62" s="487"/>
    </row>
    <row r="63" spans="1:61" s="798" customFormat="1" ht="38.25" customHeight="1">
      <c r="A63" s="795">
        <v>56</v>
      </c>
      <c r="B63" s="796" t="s">
        <v>1028</v>
      </c>
      <c r="C63" s="796" t="s">
        <v>330</v>
      </c>
      <c r="D63" s="797"/>
      <c r="E63" s="447">
        <v>14.989000000000001</v>
      </c>
      <c r="F63" s="444">
        <f>O63-'[280]Anx E'!O63</f>
        <v>0</v>
      </c>
      <c r="G63" s="445">
        <f>P63-'[280]Anx E'!P63</f>
        <v>0</v>
      </c>
      <c r="H63" s="445">
        <f>Q63-'[280]Anx E'!Q63</f>
        <v>0</v>
      </c>
      <c r="I63" s="445">
        <f>R63-'[280]Anx E'!R63</f>
        <v>0</v>
      </c>
      <c r="J63" s="445">
        <f>S63-'[280]Anx E'!S63</f>
        <v>0</v>
      </c>
      <c r="K63" s="445">
        <f>T63-'[280]Anx E'!T63</f>
        <v>0</v>
      </c>
      <c r="L63" s="445">
        <f>U63-'[280]Anx E'!U63</f>
        <v>0</v>
      </c>
      <c r="M63" s="445">
        <f>V63-'[280]Anx E'!V63</f>
        <v>0</v>
      </c>
      <c r="N63" s="455">
        <f>W63-'[280]Anx E'!W63</f>
        <v>0</v>
      </c>
      <c r="O63" s="947">
        <v>0</v>
      </c>
      <c r="P63" s="449">
        <f t="shared" si="23"/>
        <v>0</v>
      </c>
      <c r="Q63" s="448">
        <v>0</v>
      </c>
      <c r="R63" s="449">
        <f t="shared" ref="R63:R64" si="80">O63*0.5%</f>
        <v>0</v>
      </c>
      <c r="S63" s="449">
        <f t="shared" si="24"/>
        <v>0</v>
      </c>
      <c r="T63" s="449"/>
      <c r="U63" s="449"/>
      <c r="V63" s="449"/>
      <c r="W63" s="458">
        <f t="shared" si="79"/>
        <v>0</v>
      </c>
      <c r="X63" s="448"/>
      <c r="Y63" s="449"/>
      <c r="Z63" s="448"/>
      <c r="AA63" s="449"/>
      <c r="AB63" s="449"/>
      <c r="AC63" s="449"/>
      <c r="AD63" s="449"/>
      <c r="AE63" s="449"/>
      <c r="AF63" s="458">
        <f t="shared" si="64"/>
        <v>0</v>
      </c>
      <c r="AG63" s="471"/>
      <c r="AH63" s="472" t="e">
        <v>#REF!</v>
      </c>
      <c r="AI63" s="472" t="e">
        <f t="shared" si="10"/>
        <v>#REF!</v>
      </c>
      <c r="AJ63" s="472"/>
      <c r="AK63" s="472"/>
      <c r="AL63" s="472"/>
      <c r="AM63" s="472"/>
      <c r="AN63" s="472"/>
      <c r="AO63" s="476"/>
      <c r="AP63" s="476"/>
      <c r="AQ63" s="476"/>
      <c r="AR63" s="476"/>
      <c r="AS63" s="472"/>
      <c r="AT63" s="472"/>
      <c r="AU63" s="472"/>
      <c r="AV63" s="472"/>
      <c r="AW63" s="472"/>
      <c r="AX63" s="476"/>
      <c r="AY63" s="476"/>
      <c r="AZ63" s="476"/>
      <c r="BA63" s="476"/>
      <c r="BB63" s="472"/>
      <c r="BC63" s="472"/>
      <c r="BD63" s="480"/>
      <c r="BE63" s="486"/>
      <c r="BF63" s="486"/>
      <c r="BG63" s="487"/>
      <c r="BH63" s="487"/>
      <c r="BI63" s="487"/>
    </row>
    <row r="64" spans="1:61" s="798" customFormat="1" ht="38.25" customHeight="1">
      <c r="A64" s="795">
        <v>57</v>
      </c>
      <c r="B64" s="796" t="s">
        <v>978</v>
      </c>
      <c r="C64" s="796" t="s">
        <v>953</v>
      </c>
      <c r="D64" s="797"/>
      <c r="E64" s="447">
        <v>14.99</v>
      </c>
      <c r="F64" s="444">
        <f>O64-'[280]Anx E'!O64</f>
        <v>0</v>
      </c>
      <c r="G64" s="445">
        <f>P64-'[280]Anx E'!P64</f>
        <v>0</v>
      </c>
      <c r="H64" s="445">
        <f>Q64-'[280]Anx E'!Q64</f>
        <v>0</v>
      </c>
      <c r="I64" s="445">
        <f>R64-'[280]Anx E'!R64</f>
        <v>0</v>
      </c>
      <c r="J64" s="445">
        <f>S64-'[280]Anx E'!S64</f>
        <v>0</v>
      </c>
      <c r="K64" s="445">
        <f>T64-'[280]Anx E'!T64</f>
        <v>0</v>
      </c>
      <c r="L64" s="445">
        <f>U64-'[280]Anx E'!U64</f>
        <v>0</v>
      </c>
      <c r="M64" s="445">
        <f>V64-'[280]Anx E'!V64</f>
        <v>0</v>
      </c>
      <c r="N64" s="455">
        <f>W64-'[280]Anx E'!W64</f>
        <v>0</v>
      </c>
      <c r="O64" s="947">
        <v>13.021421</v>
      </c>
      <c r="P64" s="449">
        <f t="shared" si="23"/>
        <v>0.6510710500000001</v>
      </c>
      <c r="Q64" s="448">
        <v>5.615157</v>
      </c>
      <c r="R64" s="449">
        <f t="shared" si="80"/>
        <v>6.5107104999999998E-2</v>
      </c>
      <c r="S64" s="449">
        <f t="shared" si="24"/>
        <v>0.53520686760000002</v>
      </c>
      <c r="T64" s="449"/>
      <c r="U64" s="449"/>
      <c r="V64" s="449"/>
      <c r="W64" s="458">
        <f t="shared" si="79"/>
        <v>6.1548789773999992</v>
      </c>
      <c r="X64" s="448"/>
      <c r="Y64" s="449"/>
      <c r="Z64" s="448"/>
      <c r="AA64" s="449"/>
      <c r="AB64" s="449"/>
      <c r="AC64" s="449"/>
      <c r="AD64" s="449"/>
      <c r="AE64" s="449"/>
      <c r="AF64" s="458">
        <f t="shared" si="64"/>
        <v>0</v>
      </c>
      <c r="AG64" s="471"/>
      <c r="AH64" s="472" t="e">
        <v>#REF!</v>
      </c>
      <c r="AI64" s="472" t="e">
        <f t="shared" si="10"/>
        <v>#REF!</v>
      </c>
      <c r="AJ64" s="472"/>
      <c r="AK64" s="472"/>
      <c r="AL64" s="472"/>
      <c r="AM64" s="472"/>
      <c r="AN64" s="472"/>
      <c r="AO64" s="476"/>
      <c r="AP64" s="476"/>
      <c r="AQ64" s="476"/>
      <c r="AR64" s="476"/>
      <c r="AS64" s="472"/>
      <c r="AT64" s="472"/>
      <c r="AU64" s="472"/>
      <c r="AV64" s="472"/>
      <c r="AW64" s="472"/>
      <c r="AX64" s="476"/>
      <c r="AY64" s="476"/>
      <c r="AZ64" s="476"/>
      <c r="BA64" s="476"/>
      <c r="BB64" s="472"/>
      <c r="BC64" s="472"/>
      <c r="BD64" s="480"/>
      <c r="BE64" s="486"/>
      <c r="BF64" s="486"/>
      <c r="BG64" s="487"/>
      <c r="BH64" s="487"/>
      <c r="BI64" s="487"/>
    </row>
    <row r="65" spans="1:61" s="798" customFormat="1" ht="38.25" customHeight="1">
      <c r="A65" s="795">
        <v>58</v>
      </c>
      <c r="B65" s="796" t="s">
        <v>978</v>
      </c>
      <c r="C65" s="796" t="s">
        <v>953</v>
      </c>
      <c r="D65" s="797"/>
      <c r="E65" s="447">
        <v>14.99</v>
      </c>
      <c r="F65" s="444">
        <f>O65-'[280]Anx E'!O65</f>
        <v>-1.6253999999999997</v>
      </c>
      <c r="G65" s="445">
        <f>P65-'[280]Anx E'!P65</f>
        <v>-8.1269999999999995E-2</v>
      </c>
      <c r="H65" s="445">
        <f>Q65-'[280]Anx E'!Q65</f>
        <v>0</v>
      </c>
      <c r="I65" s="445">
        <f>R65-'[280]Anx E'!R65</f>
        <v>0</v>
      </c>
      <c r="J65" s="445">
        <f>S65-'[280]Anx E'!S65</f>
        <v>-0.12353039999999998</v>
      </c>
      <c r="K65" s="445">
        <f>T65-'[280]Anx E'!T65</f>
        <v>0</v>
      </c>
      <c r="L65" s="445">
        <f>U65-'[280]Anx E'!U65</f>
        <v>0</v>
      </c>
      <c r="M65" s="445">
        <f>V65-'[280]Anx E'!V65</f>
        <v>0</v>
      </c>
      <c r="N65" s="455">
        <f>W65-'[280]Anx E'!W65</f>
        <v>-1.4205995999999999</v>
      </c>
      <c r="O65" s="948">
        <v>0</v>
      </c>
      <c r="P65" s="449">
        <f t="shared" ref="P65" si="81">(O65-U65)*5%</f>
        <v>0</v>
      </c>
      <c r="Q65" s="448"/>
      <c r="R65" s="449"/>
      <c r="S65" s="449">
        <f t="shared" ref="S65" si="82">(O65-P65-Q65-R65)*8%</f>
        <v>0</v>
      </c>
      <c r="T65" s="449"/>
      <c r="U65" s="449"/>
      <c r="V65" s="449"/>
      <c r="W65" s="458">
        <f t="shared" ref="W65" si="83">O65-P65-Q65-R65-S65</f>
        <v>0</v>
      </c>
      <c r="X65" s="448">
        <f>F65</f>
        <v>-1.6253999999999997</v>
      </c>
      <c r="Y65" s="449">
        <f>G65</f>
        <v>-8.1269999999999995E-2</v>
      </c>
      <c r="Z65" s="449">
        <f t="shared" ref="Z65:AF65" si="84">H65</f>
        <v>0</v>
      </c>
      <c r="AA65" s="449">
        <f t="shared" si="84"/>
        <v>0</v>
      </c>
      <c r="AB65" s="449">
        <f t="shared" si="84"/>
        <v>-0.12353039999999998</v>
      </c>
      <c r="AC65" s="449">
        <f t="shared" si="84"/>
        <v>0</v>
      </c>
      <c r="AD65" s="449">
        <f t="shared" si="84"/>
        <v>0</v>
      </c>
      <c r="AE65" s="449">
        <f t="shared" si="84"/>
        <v>0</v>
      </c>
      <c r="AF65" s="449">
        <f t="shared" si="84"/>
        <v>-1.4205995999999999</v>
      </c>
      <c r="AG65" s="471"/>
      <c r="AH65" s="472" t="e">
        <v>#REF!</v>
      </c>
      <c r="AI65" s="472" t="e">
        <f t="shared" ref="AI65" si="85">X65-AH65</f>
        <v>#REF!</v>
      </c>
      <c r="AJ65" s="472"/>
      <c r="AK65" s="472"/>
      <c r="AL65" s="472"/>
      <c r="AM65" s="472"/>
      <c r="AN65" s="472"/>
      <c r="AO65" s="476"/>
      <c r="AP65" s="476"/>
      <c r="AQ65" s="476"/>
      <c r="AR65" s="476"/>
      <c r="AS65" s="472"/>
      <c r="AT65" s="472"/>
      <c r="AU65" s="472"/>
      <c r="AV65" s="472"/>
      <c r="AW65" s="472"/>
      <c r="AX65" s="476"/>
      <c r="AY65" s="476"/>
      <c r="AZ65" s="476"/>
      <c r="BA65" s="476"/>
      <c r="BB65" s="472"/>
      <c r="BC65" s="472"/>
      <c r="BD65" s="480"/>
      <c r="BE65" s="486"/>
      <c r="BF65" s="486"/>
      <c r="BG65" s="487"/>
      <c r="BH65" s="487"/>
      <c r="BI65" s="487"/>
    </row>
    <row r="66" spans="1:61" s="788" customFormat="1" ht="38.25" customHeight="1" thickBot="1">
      <c r="A66" s="795">
        <v>59</v>
      </c>
      <c r="B66" s="789" t="s">
        <v>337</v>
      </c>
      <c r="C66" s="789" t="s">
        <v>338</v>
      </c>
      <c r="D66" s="790"/>
      <c r="E66" s="443"/>
      <c r="F66" s="444"/>
      <c r="G66" s="445"/>
      <c r="H66" s="445"/>
      <c r="I66" s="445"/>
      <c r="J66" s="445"/>
      <c r="K66" s="445"/>
      <c r="L66" s="445"/>
      <c r="M66" s="445"/>
      <c r="N66" s="455">
        <f t="shared" ref="N66" si="86">F66-G66-H66-I66-J66</f>
        <v>0</v>
      </c>
      <c r="O66" s="949">
        <v>11.5024324</v>
      </c>
      <c r="P66" s="460"/>
      <c r="Q66" s="460"/>
      <c r="R66" s="460"/>
      <c r="S66" s="460"/>
      <c r="T66" s="460"/>
      <c r="U66" s="460"/>
      <c r="V66" s="460"/>
      <c r="W66" s="458">
        <v>11.5024324</v>
      </c>
      <c r="X66" s="459"/>
      <c r="Y66" s="460"/>
      <c r="Z66" s="460"/>
      <c r="AA66" s="460"/>
      <c r="AB66" s="460"/>
      <c r="AC66" s="460"/>
      <c r="AD66" s="460"/>
      <c r="AE66" s="460"/>
      <c r="AF66" s="458"/>
      <c r="AG66" s="470"/>
      <c r="AH66" s="465" t="e">
        <v>#REF!</v>
      </c>
      <c r="AI66" s="465" t="e">
        <f t="shared" si="10"/>
        <v>#REF!</v>
      </c>
      <c r="AJ66" s="465"/>
      <c r="AK66" s="465"/>
      <c r="AL66" s="465"/>
      <c r="AM66" s="465"/>
      <c r="AN66" s="465"/>
      <c r="AO66" s="474"/>
      <c r="AP66" s="474"/>
      <c r="AQ66" s="474"/>
      <c r="AR66" s="474"/>
      <c r="AS66" s="465"/>
      <c r="AT66" s="465"/>
      <c r="AU66" s="465"/>
      <c r="AV66" s="465"/>
      <c r="AW66" s="465"/>
      <c r="AX66" s="474"/>
      <c r="AY66" s="474"/>
      <c r="AZ66" s="474"/>
      <c r="BA66" s="474"/>
      <c r="BB66" s="465"/>
      <c r="BC66" s="465"/>
      <c r="BD66" s="461"/>
      <c r="BE66" s="457"/>
      <c r="BF66" s="457"/>
      <c r="BG66" s="442"/>
      <c r="BH66" s="442"/>
      <c r="BI66" s="442"/>
    </row>
    <row r="67" spans="1:61" s="788" customFormat="1" ht="38.4" customHeight="1" thickTop="1" thickBot="1">
      <c r="A67" s="1007" t="s">
        <v>339</v>
      </c>
      <c r="B67" s="1008"/>
      <c r="C67" s="1009"/>
      <c r="D67" s="450"/>
      <c r="E67" s="451">
        <f>SUM(E8:E64)</f>
        <v>853.68573301000026</v>
      </c>
      <c r="F67" s="451">
        <f t="shared" ref="F67:AF67" si="87">SUM(F8:F66)</f>
        <v>19.245564027497476</v>
      </c>
      <c r="G67" s="451">
        <f t="shared" si="87"/>
        <v>0.54292130702998376</v>
      </c>
      <c r="H67" s="451">
        <f t="shared" si="87"/>
        <v>1.0876429999999997</v>
      </c>
      <c r="I67" s="451">
        <f>SUM(I8:I66)</f>
        <v>0.16108329599999999</v>
      </c>
      <c r="J67" s="451">
        <f>SUM(J8:J66)</f>
        <v>0.87327811818828316</v>
      </c>
      <c r="K67" s="451">
        <f t="shared" si="87"/>
        <v>0</v>
      </c>
      <c r="L67" s="451">
        <f t="shared" si="87"/>
        <v>0</v>
      </c>
      <c r="M67" s="451">
        <f t="shared" si="87"/>
        <v>0</v>
      </c>
      <c r="N67" s="451">
        <f t="shared" si="87"/>
        <v>16.321906156279219</v>
      </c>
      <c r="O67" s="451">
        <f t="shared" si="87"/>
        <v>392.46273761551521</v>
      </c>
      <c r="P67" s="451">
        <f t="shared" si="87"/>
        <v>11.347214399681253</v>
      </c>
      <c r="Q67" s="451">
        <f t="shared" si="87"/>
        <v>48.696250269500013</v>
      </c>
      <c r="R67" s="451">
        <f t="shared" si="87"/>
        <v>5.0039445359615398</v>
      </c>
      <c r="S67" s="451">
        <f t="shared" si="87"/>
        <v>25.963811354276739</v>
      </c>
      <c r="T67" s="451">
        <f t="shared" si="87"/>
        <v>0</v>
      </c>
      <c r="U67" s="451">
        <f t="shared" si="87"/>
        <v>0</v>
      </c>
      <c r="V67" s="451">
        <f t="shared" si="87"/>
        <v>0</v>
      </c>
      <c r="W67" s="451">
        <f t="shared" si="87"/>
        <v>301.45151705609567</v>
      </c>
      <c r="X67" s="451">
        <f t="shared" si="87"/>
        <v>19.245564027497476</v>
      </c>
      <c r="Y67" s="451">
        <f t="shared" si="87"/>
        <v>0.54292130702998376</v>
      </c>
      <c r="Z67" s="451">
        <f t="shared" si="87"/>
        <v>1.0876429999999997</v>
      </c>
      <c r="AA67" s="451">
        <f t="shared" si="87"/>
        <v>0.16108329599999999</v>
      </c>
      <c r="AB67" s="451">
        <f t="shared" si="87"/>
        <v>0.87327811818828316</v>
      </c>
      <c r="AC67" s="451">
        <f t="shared" si="87"/>
        <v>0</v>
      </c>
      <c r="AD67" s="451">
        <f t="shared" si="87"/>
        <v>0</v>
      </c>
      <c r="AE67" s="451">
        <f t="shared" si="87"/>
        <v>0</v>
      </c>
      <c r="AF67" s="451">
        <f t="shared" si="87"/>
        <v>17.414906156279219</v>
      </c>
      <c r="AG67" s="473"/>
      <c r="AH67" s="466"/>
      <c r="AI67" s="466">
        <f>SUM(AI9:AI29)</f>
        <v>12.906501736422708</v>
      </c>
      <c r="AJ67" s="466"/>
      <c r="AK67" s="466"/>
      <c r="AL67" s="466"/>
      <c r="AM67" s="466"/>
      <c r="AN67" s="466"/>
      <c r="AO67" s="466"/>
      <c r="AP67" s="466"/>
      <c r="AQ67" s="466"/>
      <c r="AR67" s="466"/>
      <c r="AS67" s="477"/>
      <c r="AT67" s="466"/>
      <c r="AU67" s="466"/>
      <c r="AV67" s="466"/>
      <c r="AW67" s="477"/>
      <c r="AX67" s="481"/>
      <c r="AY67" s="481"/>
      <c r="AZ67" s="482"/>
      <c r="BA67" s="466"/>
      <c r="BB67" s="477"/>
      <c r="BC67" s="466"/>
      <c r="BD67" s="478">
        <v>2.024</v>
      </c>
      <c r="BE67" s="483">
        <v>17.154153999999998</v>
      </c>
      <c r="BF67" s="488">
        <v>114.522796825</v>
      </c>
      <c r="BG67" s="489">
        <v>16.89078825</v>
      </c>
      <c r="BH67" s="489">
        <v>43.676501999999999</v>
      </c>
      <c r="BI67" s="490">
        <v>232.82168865</v>
      </c>
    </row>
    <row r="68" spans="1:61" ht="18" thickTop="1">
      <c r="C68" s="491"/>
      <c r="D68" s="799"/>
      <c r="E68" s="799"/>
      <c r="F68" s="492">
        <f>F67-O69</f>
        <v>0</v>
      </c>
      <c r="G68" s="492"/>
      <c r="H68" s="492"/>
      <c r="I68" s="492"/>
      <c r="J68" s="492"/>
      <c r="K68" s="492"/>
      <c r="L68" s="492"/>
      <c r="M68" s="492"/>
      <c r="N68" s="492"/>
      <c r="O68" s="481">
        <f>'[280]Anx E'!$O$67</f>
        <v>373.21717358801772</v>
      </c>
      <c r="P68" s="481"/>
      <c r="Q68" s="481"/>
      <c r="R68" s="481"/>
      <c r="S68" s="481"/>
      <c r="T68" s="481"/>
      <c r="U68" s="481"/>
      <c r="V68" s="481"/>
      <c r="W68" s="481"/>
      <c r="X68" s="481">
        <f>'[281]Anx E '!X64</f>
        <v>97.043512800000002</v>
      </c>
      <c r="Y68" s="481">
        <f>'[281]Anx E '!Y64</f>
        <v>3.8087679099999998</v>
      </c>
      <c r="Z68" s="481">
        <f>'[281]Anx E '!Z64</f>
        <v>11.948525999999999</v>
      </c>
      <c r="AA68" s="481">
        <f>'[281]Anx E '!AA64</f>
        <v>1.02558109</v>
      </c>
      <c r="AB68" s="481">
        <f>'[281]Anx E '!AB64</f>
        <v>5.9117587577600004</v>
      </c>
      <c r="AC68" s="481">
        <f>'[281]Anx E '!AC64</f>
        <v>0.101004</v>
      </c>
      <c r="AD68" s="481">
        <f>'[282]Anx E '!AD$59</f>
        <v>0</v>
      </c>
      <c r="AE68" s="481">
        <f>'[282]Anx E '!AE$59</f>
        <v>0</v>
      </c>
      <c r="AF68" s="481">
        <f>'[282]Anx E '!AF$59</f>
        <v>80.696201147599993</v>
      </c>
      <c r="AG68" s="492">
        <f>'[282]Anx E '!AG$59</f>
        <v>0</v>
      </c>
    </row>
    <row r="69" spans="1:61">
      <c r="C69" s="493"/>
      <c r="D69" s="799"/>
      <c r="E69" s="799"/>
      <c r="F69" s="493"/>
      <c r="G69" s="494"/>
      <c r="H69" s="494"/>
      <c r="I69" s="800"/>
      <c r="J69" s="494"/>
      <c r="K69" s="494"/>
      <c r="L69" s="494"/>
      <c r="M69" s="494"/>
      <c r="N69" s="494"/>
      <c r="O69" s="801">
        <f>O67-O68</f>
        <v>19.245564027497494</v>
      </c>
      <c r="P69" s="801"/>
      <c r="Q69" s="801"/>
      <c r="R69" s="801"/>
      <c r="S69" s="801"/>
      <c r="T69" s="801"/>
      <c r="U69" s="801"/>
      <c r="V69" s="801"/>
      <c r="W69" s="801"/>
    </row>
    <row r="70" spans="1:61">
      <c r="C70" s="493"/>
      <c r="D70" s="799"/>
      <c r="E70" s="799"/>
      <c r="F70" s="493"/>
      <c r="O70" s="843">
        <f>O67-O69</f>
        <v>373.21717358801772</v>
      </c>
    </row>
    <row r="71" spans="1:61">
      <c r="C71" s="493"/>
      <c r="D71" s="799"/>
      <c r="E71" s="799"/>
      <c r="F71" s="493"/>
      <c r="I71" s="802">
        <f>I69-I67</f>
        <v>-0.16108329599999999</v>
      </c>
    </row>
    <row r="72" spans="1:61">
      <c r="C72" s="493"/>
      <c r="D72" s="799"/>
      <c r="E72" s="799"/>
      <c r="F72" s="493"/>
      <c r="G72" s="494"/>
      <c r="H72" s="494"/>
      <c r="I72" s="494"/>
      <c r="J72" s="494"/>
      <c r="K72" s="494"/>
      <c r="L72" s="494"/>
      <c r="M72" s="494"/>
      <c r="N72" s="494"/>
    </row>
    <row r="73" spans="1:61">
      <c r="C73" s="493"/>
      <c r="D73" s="799"/>
      <c r="E73" s="799"/>
      <c r="F73" s="493"/>
      <c r="G73" s="494"/>
      <c r="H73" s="494"/>
      <c r="I73" s="494"/>
      <c r="J73" s="494"/>
      <c r="K73" s="494"/>
      <c r="L73" s="494"/>
      <c r="M73" s="494"/>
      <c r="N73" s="494"/>
    </row>
    <row r="74" spans="1:61">
      <c r="C74" s="493"/>
      <c r="D74" s="799"/>
      <c r="E74" s="799"/>
      <c r="F74" s="493"/>
      <c r="G74" s="494"/>
      <c r="H74" s="494"/>
      <c r="I74" s="494"/>
      <c r="J74" s="494"/>
      <c r="K74" s="494"/>
      <c r="L74" s="494"/>
      <c r="M74" s="494"/>
      <c r="N74" s="494"/>
    </row>
    <row r="75" spans="1:61">
      <c r="C75" s="493"/>
      <c r="D75" s="799"/>
      <c r="E75" s="799"/>
      <c r="F75" s="493"/>
      <c r="G75" s="494"/>
      <c r="H75" s="494"/>
      <c r="I75" s="494"/>
      <c r="J75" s="494"/>
      <c r="K75" s="494"/>
      <c r="L75" s="494"/>
      <c r="M75" s="494"/>
      <c r="N75" s="494"/>
    </row>
    <row r="76" spans="1:61">
      <c r="C76" s="493"/>
      <c r="D76" s="799"/>
      <c r="E76" s="799"/>
      <c r="F76" s="493"/>
    </row>
    <row r="77" spans="1:61">
      <c r="C77" s="493"/>
      <c r="F77" s="493"/>
    </row>
    <row r="78" spans="1:61">
      <c r="C78" s="493"/>
      <c r="F78" s="493"/>
    </row>
    <row r="79" spans="1:61">
      <c r="C79" s="493"/>
      <c r="F79" s="493"/>
    </row>
    <row r="80" spans="1:61">
      <c r="C80" s="493"/>
      <c r="F80" s="493"/>
    </row>
    <row r="81" spans="6:6">
      <c r="F81" s="493"/>
    </row>
  </sheetData>
  <mergeCells count="17">
    <mergeCell ref="A67:C67"/>
    <mergeCell ref="X6:AF6"/>
    <mergeCell ref="AG6:AG7"/>
    <mergeCell ref="AL6:AQ6"/>
    <mergeCell ref="AU6:AZ6"/>
    <mergeCell ref="BD6:BI6"/>
    <mergeCell ref="B8:D8"/>
    <mergeCell ref="A1:AG1"/>
    <mergeCell ref="A3:AF3"/>
    <mergeCell ref="A4:AF4"/>
    <mergeCell ref="A6:A7"/>
    <mergeCell ref="B6:B7"/>
    <mergeCell ref="C6:C7"/>
    <mergeCell ref="D6:D7"/>
    <mergeCell ref="E6:E7"/>
    <mergeCell ref="F6:N6"/>
    <mergeCell ref="O6:W6"/>
  </mergeCells>
  <printOptions horizontalCentered="1"/>
  <pageMargins left="0" right="0" top="0.42" bottom="0.33" header="0.25" footer="0.18"/>
  <pageSetup paperSize="9" scale="36" orientation="landscape" r:id="rId1"/>
  <headerFooter alignWithMargins="0">
    <oddFooter>&amp;R&amp;8&amp;P : &amp;N</oddFooter>
  </headerFooter>
  <drawing r:id="rId2"/>
  <legacyDrawing r:id="rId3"/>
  <oleObjects>
    <mc:AlternateContent xmlns:mc="http://schemas.openxmlformats.org/markup-compatibility/2006">
      <mc:Choice Requires="x14">
        <oleObject progId="Word.Picture.8" shapeId="2940929" r:id="rId4">
          <objectPr defaultSize="0" autoPict="0" altText="" r:id="rId5">
            <anchor moveWithCells="1" sizeWithCells="1">
              <from>
                <xdr:col>0</xdr:col>
                <xdr:colOff>0</xdr:colOff>
                <xdr:row>67</xdr:row>
                <xdr:rowOff>0</xdr:rowOff>
              </from>
              <to>
                <xdr:col>0</xdr:col>
                <xdr:colOff>441960</xdr:colOff>
                <xdr:row>67</xdr:row>
                <xdr:rowOff>0</xdr:rowOff>
              </to>
            </anchor>
          </objectPr>
        </oleObject>
      </mc:Choice>
      <mc:Fallback>
        <oleObject progId="Word.Picture.8" shapeId="2940929"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indexed="10"/>
    <pageSetUpPr fitToPage="1"/>
  </sheetPr>
  <dimension ref="A1:Y1744"/>
  <sheetViews>
    <sheetView view="pageBreakPreview" zoomScale="85" zoomScaleNormal="80" zoomScaleSheetLayoutView="85" workbookViewId="0">
      <pane ySplit="9" topLeftCell="A121" activePane="bottomLeft" state="frozen"/>
      <selection pane="bottomLeft" activeCell="E130" sqref="E130:E131"/>
    </sheetView>
  </sheetViews>
  <sheetFormatPr defaultColWidth="9.109375" defaultRowHeight="13.8"/>
  <cols>
    <col min="1" max="1" width="6.109375" style="847" customWidth="1"/>
    <col min="2" max="2" width="40.6640625" style="847" customWidth="1"/>
    <col min="3" max="3" width="26.6640625" style="932" customWidth="1"/>
    <col min="4" max="4" width="13.6640625" style="847" customWidth="1"/>
    <col min="5" max="5" width="18.44140625" style="312" customWidth="1"/>
    <col min="6" max="6" width="15.6640625" style="312" customWidth="1"/>
    <col min="7" max="7" width="13.44140625" style="312" customWidth="1"/>
    <col min="8" max="8" width="13.6640625" style="312" customWidth="1"/>
    <col min="9" max="9" width="14.6640625" style="312" customWidth="1"/>
    <col min="10" max="10" width="13.6640625" style="312" customWidth="1"/>
    <col min="11" max="11" width="14.88671875" style="312" customWidth="1"/>
    <col min="12" max="12" width="13" style="313" hidden="1" customWidth="1"/>
    <col min="13" max="13" width="16.109375" style="313" hidden="1" customWidth="1"/>
    <col min="14" max="14" width="12.44140625" style="313" hidden="1" customWidth="1"/>
    <col min="15" max="15" width="17.109375" style="312" customWidth="1"/>
    <col min="16" max="16" width="12" style="313" hidden="1" customWidth="1"/>
    <col min="17" max="17" width="17.88671875" style="312" customWidth="1"/>
    <col min="18" max="18" width="17.44140625" style="314" customWidth="1"/>
    <col min="19" max="19" width="16.44140625" style="313" customWidth="1"/>
    <col min="20" max="20" width="18.6640625" style="855" customWidth="1"/>
    <col min="21" max="22" width="22" style="934" customWidth="1"/>
    <col min="23" max="23" width="25.44140625" style="847" customWidth="1"/>
    <col min="24" max="24" width="12.44140625" style="847" customWidth="1"/>
    <col min="25" max="25" width="9.33203125" style="847" customWidth="1"/>
    <col min="26" max="26" width="9.109375" style="847"/>
    <col min="27" max="27" width="12.6640625" style="847" customWidth="1"/>
    <col min="28" max="16384" width="9.109375" style="847"/>
  </cols>
  <sheetData>
    <row r="1" spans="1:24" ht="15" customHeight="1">
      <c r="A1" s="1019" t="s">
        <v>340</v>
      </c>
      <c r="B1" s="1019"/>
      <c r="C1" s="1019"/>
      <c r="D1" s="1019"/>
      <c r="E1" s="1019"/>
      <c r="F1" s="1019"/>
      <c r="G1" s="1019"/>
      <c r="H1" s="1019"/>
      <c r="I1" s="1019"/>
      <c r="J1" s="1019"/>
      <c r="K1" s="1019"/>
      <c r="L1" s="1019"/>
      <c r="M1" s="1019"/>
      <c r="N1" s="1019"/>
      <c r="O1" s="1019"/>
      <c r="P1" s="1019"/>
      <c r="Q1" s="1019"/>
      <c r="R1" s="1019"/>
      <c r="S1" s="1019"/>
      <c r="T1" s="1019"/>
      <c r="U1" s="1019"/>
      <c r="V1" s="847"/>
    </row>
    <row r="2" spans="1:24" ht="15.6">
      <c r="A2" s="846"/>
      <c r="B2" s="846"/>
      <c r="C2" s="848"/>
      <c r="D2" s="846"/>
      <c r="E2" s="315"/>
      <c r="F2" s="315"/>
      <c r="G2" s="315"/>
      <c r="H2" s="315"/>
      <c r="I2" s="315"/>
      <c r="J2" s="315"/>
      <c r="K2" s="315"/>
      <c r="L2" s="336"/>
      <c r="M2" s="336"/>
      <c r="N2" s="336"/>
      <c r="O2" s="315"/>
      <c r="P2" s="336"/>
      <c r="Q2" s="315"/>
      <c r="R2" s="315">
        <v>1</v>
      </c>
      <c r="S2" s="351"/>
      <c r="T2" s="849"/>
      <c r="U2" s="850"/>
      <c r="V2" s="850"/>
    </row>
    <row r="3" spans="1:24">
      <c r="A3" s="846"/>
      <c r="B3" s="846"/>
      <c r="C3" s="848"/>
      <c r="D3" s="846"/>
      <c r="E3" s="315"/>
      <c r="F3" s="315"/>
      <c r="G3" s="315"/>
      <c r="H3" s="315"/>
      <c r="I3" s="315"/>
      <c r="J3" s="315"/>
      <c r="K3" s="315"/>
      <c r="L3" s="336"/>
      <c r="M3" s="336"/>
      <c r="N3" s="336"/>
      <c r="O3" s="315"/>
      <c r="P3" s="336"/>
      <c r="Q3" s="315"/>
      <c r="R3" s="315"/>
      <c r="S3" s="336"/>
      <c r="T3" s="846"/>
      <c r="U3" s="851"/>
      <c r="V3" s="851"/>
    </row>
    <row r="4" spans="1:24" ht="16.5" customHeight="1">
      <c r="A4" s="1020" t="s">
        <v>341</v>
      </c>
      <c r="B4" s="1020"/>
      <c r="C4" s="1020"/>
      <c r="D4" s="1020"/>
      <c r="E4" s="1020"/>
      <c r="F4" s="1020"/>
      <c r="G4" s="1020"/>
      <c r="H4" s="1020"/>
      <c r="I4" s="1020"/>
      <c r="J4" s="1020"/>
      <c r="K4" s="1020"/>
      <c r="L4" s="1020"/>
      <c r="M4" s="1020"/>
      <c r="N4" s="1020"/>
      <c r="O4" s="1020"/>
      <c r="P4" s="1020"/>
      <c r="Q4" s="1020"/>
      <c r="R4" s="1020"/>
      <c r="S4" s="1020"/>
      <c r="T4" s="1020"/>
      <c r="U4" s="1020"/>
      <c r="V4" s="847"/>
    </row>
    <row r="5" spans="1:24" ht="15.75" customHeight="1">
      <c r="A5" s="1021" t="str">
        <f>+'[283]Anx E'!A4:AF4</f>
        <v>Const of 10th Avenue from IJP Road to Srinagar Highway, Islamabad</v>
      </c>
      <c r="B5" s="1021"/>
      <c r="C5" s="1021"/>
      <c r="D5" s="1021"/>
      <c r="E5" s="1021"/>
      <c r="F5" s="1021"/>
      <c r="G5" s="1021"/>
      <c r="H5" s="1021"/>
      <c r="I5" s="1021"/>
      <c r="J5" s="1021"/>
      <c r="K5" s="1021"/>
      <c r="L5" s="1021"/>
      <c r="M5" s="1021"/>
      <c r="N5" s="1021"/>
      <c r="O5" s="1021"/>
      <c r="P5" s="1021"/>
      <c r="Q5" s="1021"/>
      <c r="R5" s="1021"/>
      <c r="S5" s="1021"/>
      <c r="T5" s="1021"/>
      <c r="U5" s="1021"/>
      <c r="V5" s="847"/>
    </row>
    <row r="6" spans="1:24" ht="15.75" customHeight="1">
      <c r="A6" s="1021"/>
      <c r="B6" s="1021"/>
      <c r="C6" s="1021"/>
      <c r="D6" s="1021"/>
      <c r="E6" s="1021"/>
      <c r="F6" s="1021"/>
      <c r="G6" s="1021"/>
      <c r="H6" s="1021"/>
      <c r="I6" s="1021"/>
      <c r="J6" s="1021"/>
      <c r="K6" s="1021"/>
      <c r="L6" s="1021"/>
      <c r="M6" s="1021"/>
      <c r="N6" s="1021"/>
      <c r="O6" s="1021"/>
      <c r="P6" s="1021"/>
      <c r="Q6" s="1021"/>
      <c r="R6" s="1021"/>
      <c r="S6" s="1021"/>
      <c r="T6" s="1021"/>
      <c r="U6" s="1021"/>
      <c r="V6" s="847"/>
    </row>
    <row r="7" spans="1:24" ht="14.4" thickBot="1">
      <c r="A7" s="852"/>
      <c r="B7" s="852"/>
      <c r="C7" s="853"/>
      <c r="D7" s="852"/>
      <c r="E7" s="316"/>
      <c r="F7" s="316"/>
      <c r="G7" s="316"/>
      <c r="H7" s="316"/>
      <c r="I7" s="316"/>
      <c r="J7" s="316"/>
      <c r="K7" s="316"/>
      <c r="L7" s="337"/>
      <c r="M7" s="337"/>
      <c r="N7" s="337"/>
      <c r="O7" s="316"/>
      <c r="P7" s="337"/>
      <c r="Q7" s="316"/>
      <c r="R7" s="352"/>
      <c r="S7" s="337"/>
      <c r="T7" s="849"/>
      <c r="U7" s="854" t="s">
        <v>342</v>
      </c>
      <c r="V7" s="854"/>
    </row>
    <row r="8" spans="1:24" s="855" customFormat="1" ht="21.75" customHeight="1" thickTop="1">
      <c r="A8" s="1022" t="s">
        <v>161</v>
      </c>
      <c r="B8" s="1022" t="s">
        <v>227</v>
      </c>
      <c r="C8" s="1024" t="s">
        <v>228</v>
      </c>
      <c r="D8" s="1026" t="s">
        <v>96</v>
      </c>
      <c r="E8" s="1027"/>
      <c r="F8" s="1027"/>
      <c r="G8" s="1027"/>
      <c r="H8" s="1027"/>
      <c r="I8" s="1027"/>
      <c r="J8" s="1027"/>
      <c r="K8" s="1027"/>
      <c r="L8" s="1027"/>
      <c r="M8" s="1027"/>
      <c r="N8" s="1027"/>
      <c r="O8" s="1027"/>
      <c r="P8" s="1027"/>
      <c r="Q8" s="1027"/>
      <c r="R8" s="1027"/>
      <c r="S8" s="1027"/>
      <c r="T8" s="1027" t="s">
        <v>343</v>
      </c>
      <c r="U8" s="1029" t="s">
        <v>344</v>
      </c>
      <c r="V8" s="1014" t="s">
        <v>174</v>
      </c>
    </row>
    <row r="9" spans="1:24" s="855" customFormat="1" ht="67.5" customHeight="1">
      <c r="A9" s="1023"/>
      <c r="B9" s="1023"/>
      <c r="C9" s="1025"/>
      <c r="D9" s="856" t="s">
        <v>345</v>
      </c>
      <c r="E9" s="317" t="s">
        <v>346</v>
      </c>
      <c r="F9" s="317" t="s">
        <v>347</v>
      </c>
      <c r="G9" s="317" t="s">
        <v>348</v>
      </c>
      <c r="H9" s="317" t="s">
        <v>234</v>
      </c>
      <c r="I9" s="317" t="s">
        <v>349</v>
      </c>
      <c r="J9" s="317" t="s">
        <v>350</v>
      </c>
      <c r="K9" s="317" t="s">
        <v>351</v>
      </c>
      <c r="L9" s="338" t="s">
        <v>238</v>
      </c>
      <c r="M9" s="338" t="s">
        <v>243</v>
      </c>
      <c r="N9" s="338" t="s">
        <v>352</v>
      </c>
      <c r="O9" s="317" t="s">
        <v>353</v>
      </c>
      <c r="P9" s="338" t="s">
        <v>354</v>
      </c>
      <c r="Q9" s="317" t="s">
        <v>355</v>
      </c>
      <c r="R9" s="317" t="s">
        <v>356</v>
      </c>
      <c r="S9" s="338" t="s">
        <v>357</v>
      </c>
      <c r="T9" s="1028"/>
      <c r="U9" s="1030"/>
      <c r="V9" s="1015"/>
    </row>
    <row r="10" spans="1:24" ht="36.6" customHeight="1">
      <c r="A10" s="857">
        <v>1</v>
      </c>
      <c r="B10" s="858" t="s">
        <v>358</v>
      </c>
      <c r="C10" s="859" t="s">
        <v>359</v>
      </c>
      <c r="D10" s="318">
        <v>1</v>
      </c>
      <c r="E10" s="319">
        <v>5056764.0525000002</v>
      </c>
      <c r="F10" s="320"/>
      <c r="G10" s="320"/>
      <c r="H10" s="320">
        <f>E10*5%</f>
        <v>252838.20262500003</v>
      </c>
      <c r="I10" s="339"/>
      <c r="J10" s="339"/>
      <c r="K10" s="340">
        <v>336274.84987500001</v>
      </c>
      <c r="L10" s="341"/>
      <c r="M10" s="341"/>
      <c r="N10" s="341"/>
      <c r="O10" s="320">
        <f>E10-F10-G10-H10-I10-K10-L10-M10-N10</f>
        <v>4467651</v>
      </c>
      <c r="P10" s="341"/>
      <c r="Q10" s="320">
        <f>O10+P10</f>
        <v>4467651</v>
      </c>
      <c r="R10" s="321">
        <v>4467651</v>
      </c>
      <c r="S10" s="341">
        <f>Q10-R10</f>
        <v>0</v>
      </c>
      <c r="T10" s="740" t="s">
        <v>360</v>
      </c>
      <c r="U10" s="741" t="s">
        <v>361</v>
      </c>
      <c r="V10" s="355"/>
    </row>
    <row r="11" spans="1:24" ht="22.5" customHeight="1">
      <c r="A11" s="857"/>
      <c r="B11" s="860"/>
      <c r="C11" s="861"/>
      <c r="D11" s="318">
        <v>2</v>
      </c>
      <c r="E11" s="319">
        <v>5202282</v>
      </c>
      <c r="F11" s="320"/>
      <c r="G11" s="320"/>
      <c r="H11" s="320">
        <f>E11*5%</f>
        <v>260114.1</v>
      </c>
      <c r="I11" s="339"/>
      <c r="J11" s="339"/>
      <c r="K11" s="340">
        <v>494216.9</v>
      </c>
      <c r="L11" s="341"/>
      <c r="M11" s="341"/>
      <c r="N11" s="341"/>
      <c r="O11" s="320">
        <f>E11-F11-G11-H11-I11-K11-L11-M11-N11</f>
        <v>4447951</v>
      </c>
      <c r="P11" s="341"/>
      <c r="Q11" s="320">
        <f>O11+P11</f>
        <v>4447951</v>
      </c>
      <c r="R11" s="321">
        <v>4447951</v>
      </c>
      <c r="S11" s="341">
        <f>Q11-R11</f>
        <v>0</v>
      </c>
      <c r="T11" s="740" t="s">
        <v>362</v>
      </c>
      <c r="U11" s="741" t="s">
        <v>363</v>
      </c>
      <c r="V11" s="355"/>
      <c r="W11" s="356">
        <f>V11/Q11</f>
        <v>0</v>
      </c>
    </row>
    <row r="12" spans="1:24" ht="22.5" customHeight="1">
      <c r="A12" s="857"/>
      <c r="B12" s="860"/>
      <c r="C12" s="861"/>
      <c r="D12" s="862">
        <v>3</v>
      </c>
      <c r="E12" s="321">
        <v>3383302.5674999999</v>
      </c>
      <c r="F12" s="320"/>
      <c r="G12" s="320"/>
      <c r="H12" s="320">
        <f>E12*5%</f>
        <v>169165.128375</v>
      </c>
      <c r="I12" s="339"/>
      <c r="J12" s="339"/>
      <c r="K12" s="340">
        <f>(E12-H12)*10%</f>
        <v>321413.74391250004</v>
      </c>
      <c r="L12" s="341"/>
      <c r="M12" s="341"/>
      <c r="N12" s="341"/>
      <c r="O12" s="320">
        <f>E12-F12-G12-H12-I12-K12-L12-M12-N12</f>
        <v>2892723.6952125002</v>
      </c>
      <c r="P12" s="341"/>
      <c r="Q12" s="320">
        <f>O12+P12</f>
        <v>2892723.6952125002</v>
      </c>
      <c r="R12" s="321">
        <v>2000000</v>
      </c>
      <c r="S12" s="341"/>
      <c r="T12" s="353" t="s">
        <v>364</v>
      </c>
      <c r="U12" s="354">
        <v>44813</v>
      </c>
      <c r="V12" s="355"/>
      <c r="X12" s="863"/>
    </row>
    <row r="13" spans="1:24" ht="22.5" customHeight="1">
      <c r="A13" s="857"/>
      <c r="B13" s="860"/>
      <c r="C13" s="861"/>
      <c r="D13" s="864">
        <v>3</v>
      </c>
      <c r="E13" s="321"/>
      <c r="F13" s="320"/>
      <c r="G13" s="320"/>
      <c r="H13" s="320"/>
      <c r="I13" s="339"/>
      <c r="J13" s="339"/>
      <c r="K13" s="340"/>
      <c r="L13" s="341"/>
      <c r="M13" s="341"/>
      <c r="N13" s="341"/>
      <c r="O13" s="320"/>
      <c r="P13" s="341"/>
      <c r="Q13" s="320">
        <f>O13+P13</f>
        <v>0</v>
      </c>
      <c r="R13" s="321">
        <v>892724</v>
      </c>
      <c r="S13" s="341"/>
      <c r="T13" s="353" t="s">
        <v>365</v>
      </c>
      <c r="U13" s="354">
        <v>44825</v>
      </c>
      <c r="V13" s="355"/>
      <c r="X13" s="863"/>
    </row>
    <row r="14" spans="1:24" ht="22.5" customHeight="1">
      <c r="A14" s="857"/>
      <c r="B14" s="860"/>
      <c r="C14" s="861"/>
      <c r="D14" s="864" t="s">
        <v>366</v>
      </c>
      <c r="E14" s="321">
        <v>682116.99728749704</v>
      </c>
      <c r="F14" s="320"/>
      <c r="G14" s="320"/>
      <c r="H14" s="320"/>
      <c r="I14" s="339"/>
      <c r="J14" s="339"/>
      <c r="K14" s="342">
        <f>E14*8%</f>
        <v>54569.359782999767</v>
      </c>
      <c r="L14" s="343"/>
      <c r="M14" s="341"/>
      <c r="N14" s="341"/>
      <c r="O14" s="320">
        <f>E14-K14</f>
        <v>627547.63750449731</v>
      </c>
      <c r="P14" s="341"/>
      <c r="Q14" s="357">
        <v>627547</v>
      </c>
      <c r="R14" s="321">
        <v>627547</v>
      </c>
      <c r="S14" s="341"/>
      <c r="T14" s="353" t="s">
        <v>367</v>
      </c>
      <c r="U14" s="354">
        <v>45476</v>
      </c>
      <c r="V14" s="355"/>
      <c r="X14" s="863"/>
    </row>
    <row r="15" spans="1:24" s="855" customFormat="1" ht="22.5" customHeight="1">
      <c r="A15" s="865"/>
      <c r="B15" s="866"/>
      <c r="C15" s="867" t="s">
        <v>368</v>
      </c>
      <c r="D15" s="868"/>
      <c r="E15" s="322">
        <f t="shared" ref="E15:R15" si="0">SUM(E10:E14)</f>
        <v>14324465.617287498</v>
      </c>
      <c r="F15" s="322">
        <f t="shared" si="0"/>
        <v>0</v>
      </c>
      <c r="G15" s="322">
        <f t="shared" si="0"/>
        <v>0</v>
      </c>
      <c r="H15" s="322">
        <f t="shared" si="0"/>
        <v>682117.43099999998</v>
      </c>
      <c r="I15" s="322">
        <f t="shared" si="0"/>
        <v>0</v>
      </c>
      <c r="J15" s="322">
        <f t="shared" si="0"/>
        <v>0</v>
      </c>
      <c r="K15" s="322">
        <f t="shared" si="0"/>
        <v>1206474.8535704999</v>
      </c>
      <c r="L15" s="322">
        <f t="shared" si="0"/>
        <v>0</v>
      </c>
      <c r="M15" s="322">
        <f t="shared" si="0"/>
        <v>0</v>
      </c>
      <c r="N15" s="322">
        <f t="shared" si="0"/>
        <v>0</v>
      </c>
      <c r="O15" s="322">
        <f t="shared" si="0"/>
        <v>12435873.332716998</v>
      </c>
      <c r="P15" s="322">
        <f t="shared" si="0"/>
        <v>0</v>
      </c>
      <c r="Q15" s="322">
        <f t="shared" si="0"/>
        <v>12435872.6952125</v>
      </c>
      <c r="R15" s="322">
        <f t="shared" si="0"/>
        <v>12435873</v>
      </c>
      <c r="S15" s="322">
        <f>SUM(S10:S12)</f>
        <v>0</v>
      </c>
      <c r="T15" s="358"/>
      <c r="U15" s="359"/>
      <c r="V15" s="360"/>
    </row>
    <row r="16" spans="1:24" ht="22.5" customHeight="1">
      <c r="A16" s="857">
        <v>2</v>
      </c>
      <c r="B16" s="858" t="s">
        <v>369</v>
      </c>
      <c r="C16" s="859" t="s">
        <v>370</v>
      </c>
      <c r="D16" s="323">
        <v>1</v>
      </c>
      <c r="E16" s="324">
        <v>650903</v>
      </c>
      <c r="F16" s="320"/>
      <c r="G16" s="320"/>
      <c r="H16" s="320">
        <f>E16*5%</f>
        <v>32545.15</v>
      </c>
      <c r="I16" s="339"/>
      <c r="J16" s="339"/>
      <c r="K16" s="340">
        <f>(E16-H16)*10%</f>
        <v>61835.785000000003</v>
      </c>
      <c r="L16" s="341"/>
      <c r="M16" s="341"/>
      <c r="N16" s="341"/>
      <c r="O16" s="320">
        <f>E16-F16-G16-H16-I16-K16-L16-M16-N16</f>
        <v>556522.06499999994</v>
      </c>
      <c r="P16" s="341"/>
      <c r="Q16" s="320">
        <f>O16+P16</f>
        <v>556522.06499999994</v>
      </c>
      <c r="R16" s="321">
        <f>Q16</f>
        <v>556522.06499999994</v>
      </c>
      <c r="S16" s="361">
        <f>SUM(S11:S15)</f>
        <v>0</v>
      </c>
      <c r="T16" s="362"/>
      <c r="U16" s="363"/>
      <c r="V16" s="364"/>
    </row>
    <row r="17" spans="1:22" ht="22.5" customHeight="1">
      <c r="A17" s="857"/>
      <c r="B17" s="869"/>
      <c r="C17" s="870"/>
      <c r="D17" s="323">
        <v>2</v>
      </c>
      <c r="E17" s="325">
        <v>1218987.8600000001</v>
      </c>
      <c r="F17" s="320"/>
      <c r="G17" s="320"/>
      <c r="H17" s="320">
        <f>E17*5%</f>
        <v>60949.393000000011</v>
      </c>
      <c r="I17" s="339"/>
      <c r="J17" s="339"/>
      <c r="K17" s="340">
        <v>115803.87</v>
      </c>
      <c r="L17" s="341"/>
      <c r="M17" s="341"/>
      <c r="N17" s="341"/>
      <c r="O17" s="320">
        <f>E17-F17-G17-H17-I17-K17-L17-M17-N17</f>
        <v>1042234.5970000002</v>
      </c>
      <c r="P17" s="341"/>
      <c r="Q17" s="320">
        <f>O17+P17</f>
        <v>1042234.5970000002</v>
      </c>
      <c r="R17" s="321">
        <f>Q17</f>
        <v>1042234.5970000002</v>
      </c>
      <c r="S17" s="357"/>
      <c r="T17" s="353" t="s">
        <v>371</v>
      </c>
      <c r="U17" s="354">
        <v>44841</v>
      </c>
      <c r="V17" s="355"/>
    </row>
    <row r="18" spans="1:22" ht="22.5" customHeight="1">
      <c r="A18" s="857"/>
      <c r="B18" s="869"/>
      <c r="C18" s="870"/>
      <c r="D18" s="323">
        <v>3</v>
      </c>
      <c r="E18" s="325">
        <v>398717</v>
      </c>
      <c r="F18" s="320"/>
      <c r="G18" s="320"/>
      <c r="H18" s="326">
        <f>E18*5%</f>
        <v>19935.850000000002</v>
      </c>
      <c r="I18" s="339"/>
      <c r="J18" s="339"/>
      <c r="K18" s="340">
        <f>(E18-F18-G18-H18)*8%</f>
        <v>30302.492000000002</v>
      </c>
      <c r="L18" s="341"/>
      <c r="M18" s="341"/>
      <c r="N18" s="341"/>
      <c r="O18" s="321">
        <f>E18-SUM(F18:K18)</f>
        <v>348478.658</v>
      </c>
      <c r="P18" s="341"/>
      <c r="Q18" s="321">
        <f>SUM(O18:P18)</f>
        <v>348478.658</v>
      </c>
      <c r="R18" s="321">
        <v>348479</v>
      </c>
      <c r="S18" s="365" t="s">
        <v>372</v>
      </c>
      <c r="T18" s="353" t="s">
        <v>373</v>
      </c>
      <c r="U18" s="354">
        <v>45400</v>
      </c>
      <c r="V18" s="355"/>
    </row>
    <row r="19" spans="1:22" s="855" customFormat="1" ht="22.5" customHeight="1">
      <c r="A19" s="865"/>
      <c r="B19" s="866"/>
      <c r="C19" s="867" t="s">
        <v>368</v>
      </c>
      <c r="D19" s="868"/>
      <c r="E19" s="322">
        <f>SUM(E16:E18)</f>
        <v>2268607.8600000003</v>
      </c>
      <c r="F19" s="322">
        <f t="shared" ref="F19:R19" si="1">SUM(F16:F18)</f>
        <v>0</v>
      </c>
      <c r="G19" s="322">
        <f t="shared" si="1"/>
        <v>0</v>
      </c>
      <c r="H19" s="322">
        <f t="shared" si="1"/>
        <v>113430.39300000001</v>
      </c>
      <c r="I19" s="322">
        <f t="shared" si="1"/>
        <v>0</v>
      </c>
      <c r="J19" s="322">
        <f t="shared" si="1"/>
        <v>0</v>
      </c>
      <c r="K19" s="322">
        <f t="shared" si="1"/>
        <v>207942.147</v>
      </c>
      <c r="L19" s="322">
        <f t="shared" si="1"/>
        <v>0</v>
      </c>
      <c r="M19" s="322">
        <f t="shared" si="1"/>
        <v>0</v>
      </c>
      <c r="N19" s="322">
        <f t="shared" si="1"/>
        <v>0</v>
      </c>
      <c r="O19" s="322">
        <f t="shared" si="1"/>
        <v>1947235.32</v>
      </c>
      <c r="P19" s="322">
        <f t="shared" si="1"/>
        <v>0</v>
      </c>
      <c r="Q19" s="322">
        <f t="shared" si="1"/>
        <v>1947235.32</v>
      </c>
      <c r="R19" s="322">
        <f t="shared" si="1"/>
        <v>1947235.662</v>
      </c>
      <c r="S19" s="322">
        <f>Q19-R19</f>
        <v>-0.34199999994598329</v>
      </c>
      <c r="T19" s="358"/>
      <c r="U19" s="359"/>
      <c r="V19" s="360"/>
    </row>
    <row r="20" spans="1:22" ht="33" customHeight="1">
      <c r="A20" s="857">
        <v>3</v>
      </c>
      <c r="B20" s="858" t="s">
        <v>374</v>
      </c>
      <c r="C20" s="859" t="s">
        <v>375</v>
      </c>
      <c r="D20" s="318">
        <v>1</v>
      </c>
      <c r="E20" s="319">
        <v>5881150</v>
      </c>
      <c r="F20" s="320"/>
      <c r="G20" s="320"/>
      <c r="H20" s="320">
        <f>E20*5%</f>
        <v>294057.5</v>
      </c>
      <c r="I20" s="339"/>
      <c r="J20" s="339"/>
      <c r="K20" s="340">
        <f>(E20-H20)*10%</f>
        <v>558709.25</v>
      </c>
      <c r="L20" s="341"/>
      <c r="M20" s="341"/>
      <c r="N20" s="341"/>
      <c r="O20" s="320">
        <f>E20-F20-G20-H20-I20-K20-L20-M20-N20</f>
        <v>5028383.25</v>
      </c>
      <c r="P20" s="341"/>
      <c r="Q20" s="320">
        <f>O20+P20</f>
        <v>5028383.25</v>
      </c>
      <c r="R20" s="321">
        <f>P20+Q20</f>
        <v>5028383.25</v>
      </c>
      <c r="S20" s="341">
        <f>Q20-R20</f>
        <v>0</v>
      </c>
      <c r="T20" s="366"/>
      <c r="U20" s="367"/>
      <c r="V20" s="368"/>
    </row>
    <row r="21" spans="1:22" ht="22.5" customHeight="1">
      <c r="A21" s="857"/>
      <c r="B21" s="869"/>
      <c r="C21" s="870"/>
      <c r="D21" s="323">
        <v>2</v>
      </c>
      <c r="E21" s="325">
        <v>654500</v>
      </c>
      <c r="F21" s="320"/>
      <c r="G21" s="320"/>
      <c r="H21" s="320">
        <f>E21*5%</f>
        <v>32725</v>
      </c>
      <c r="I21" s="339"/>
      <c r="J21" s="339"/>
      <c r="K21" s="340">
        <f>(E21-H21)*10%</f>
        <v>62177.5</v>
      </c>
      <c r="L21" s="341"/>
      <c r="M21" s="341"/>
      <c r="N21" s="341"/>
      <c r="O21" s="320">
        <f>E21-F21-G21-H21-I21-K21-L21-M21-N21</f>
        <v>559597.5</v>
      </c>
      <c r="P21" s="341"/>
      <c r="Q21" s="320">
        <f>O21+P21</f>
        <v>559597.5</v>
      </c>
      <c r="R21" s="321">
        <f>P21+Q21</f>
        <v>559597.5</v>
      </c>
      <c r="S21" s="357"/>
      <c r="T21" s="353"/>
      <c r="U21" s="354"/>
      <c r="V21" s="355"/>
    </row>
    <row r="22" spans="1:22" ht="22.5" customHeight="1">
      <c r="A22" s="857"/>
      <c r="B22" s="869"/>
      <c r="C22" s="870"/>
      <c r="D22" s="323" t="s">
        <v>366</v>
      </c>
      <c r="E22" s="325">
        <v>326782.5</v>
      </c>
      <c r="F22" s="320"/>
      <c r="G22" s="320"/>
      <c r="H22" s="320"/>
      <c r="I22" s="339"/>
      <c r="J22" s="339"/>
      <c r="K22" s="340">
        <f>E22*10%</f>
        <v>32678.25</v>
      </c>
      <c r="L22" s="341"/>
      <c r="M22" s="341"/>
      <c r="N22" s="341"/>
      <c r="O22" s="320">
        <f>E22-K22</f>
        <v>294104.25</v>
      </c>
      <c r="P22" s="341"/>
      <c r="Q22" s="320">
        <f>E22-K22</f>
        <v>294104.25</v>
      </c>
      <c r="R22" s="321">
        <f>Q22</f>
        <v>294104.25</v>
      </c>
      <c r="S22" s="357"/>
      <c r="T22" s="353"/>
      <c r="U22" s="354"/>
      <c r="V22" s="355"/>
    </row>
    <row r="23" spans="1:22" s="855" customFormat="1" ht="22.5" customHeight="1">
      <c r="A23" s="865"/>
      <c r="B23" s="866"/>
      <c r="C23" s="867" t="s">
        <v>368</v>
      </c>
      <c r="D23" s="868"/>
      <c r="E23" s="322">
        <f>SUM(E20:E22)</f>
        <v>6862432.5</v>
      </c>
      <c r="F23" s="322">
        <f t="shared" ref="F23:R23" si="2">SUM(F20:F22)</f>
        <v>0</v>
      </c>
      <c r="G23" s="322">
        <f t="shared" si="2"/>
        <v>0</v>
      </c>
      <c r="H23" s="322">
        <f t="shared" si="2"/>
        <v>326782.5</v>
      </c>
      <c r="I23" s="322">
        <f t="shared" si="2"/>
        <v>0</v>
      </c>
      <c r="J23" s="322">
        <f t="shared" si="2"/>
        <v>0</v>
      </c>
      <c r="K23" s="322">
        <f t="shared" si="2"/>
        <v>653565</v>
      </c>
      <c r="L23" s="322">
        <f t="shared" si="2"/>
        <v>0</v>
      </c>
      <c r="M23" s="322">
        <f t="shared" si="2"/>
        <v>0</v>
      </c>
      <c r="N23" s="322">
        <f t="shared" si="2"/>
        <v>0</v>
      </c>
      <c r="O23" s="322">
        <f t="shared" si="2"/>
        <v>5882085</v>
      </c>
      <c r="P23" s="322">
        <f t="shared" si="2"/>
        <v>0</v>
      </c>
      <c r="Q23" s="322">
        <f t="shared" si="2"/>
        <v>5882085</v>
      </c>
      <c r="R23" s="322">
        <f t="shared" si="2"/>
        <v>5882085</v>
      </c>
      <c r="S23" s="322">
        <f>SUM(S20:S21)</f>
        <v>0</v>
      </c>
      <c r="T23" s="358"/>
      <c r="U23" s="359"/>
      <c r="V23" s="360"/>
    </row>
    <row r="24" spans="1:22" ht="22.5" customHeight="1">
      <c r="A24" s="857">
        <v>4</v>
      </c>
      <c r="B24" s="858" t="s">
        <v>376</v>
      </c>
      <c r="C24" s="859" t="s">
        <v>377</v>
      </c>
      <c r="D24" s="318">
        <v>1</v>
      </c>
      <c r="E24" s="319">
        <v>12631520</v>
      </c>
      <c r="F24" s="320"/>
      <c r="G24" s="320"/>
      <c r="H24" s="320">
        <f>E24*5%</f>
        <v>631576</v>
      </c>
      <c r="I24" s="339">
        <f>E24*0.1</f>
        <v>1263152</v>
      </c>
      <c r="J24" s="339"/>
      <c r="K24" s="340">
        <f>(E24-H24-I24)*10%</f>
        <v>1073679.2</v>
      </c>
      <c r="L24" s="341"/>
      <c r="M24" s="341"/>
      <c r="N24" s="341"/>
      <c r="O24" s="320">
        <f>E24-H24-I24-K24</f>
        <v>9663112.8000000007</v>
      </c>
      <c r="P24" s="341"/>
      <c r="Q24" s="320">
        <f>O24+P24</f>
        <v>9663112.8000000007</v>
      </c>
      <c r="R24" s="369">
        <f>Q24</f>
        <v>9663112.8000000007</v>
      </c>
      <c r="S24" s="341">
        <f>Q24-R24</f>
        <v>0</v>
      </c>
      <c r="T24" s="742" t="s">
        <v>378</v>
      </c>
      <c r="U24" s="367" t="s">
        <v>379</v>
      </c>
      <c r="V24" s="368"/>
    </row>
    <row r="25" spans="1:22" ht="22.5" customHeight="1">
      <c r="A25" s="857"/>
      <c r="B25" s="858"/>
      <c r="C25" s="859"/>
      <c r="D25" s="318"/>
      <c r="E25" s="319">
        <v>1263152</v>
      </c>
      <c r="F25" s="320"/>
      <c r="G25" s="320"/>
      <c r="H25" s="320"/>
      <c r="I25" s="339"/>
      <c r="J25" s="339"/>
      <c r="K25" s="340">
        <f>(E25-H25-I25)*10%</f>
        <v>126315.20000000001</v>
      </c>
      <c r="L25" s="341"/>
      <c r="M25" s="341"/>
      <c r="N25" s="341"/>
      <c r="O25" s="320">
        <f>E25-H25-I25-K25</f>
        <v>1136836.8</v>
      </c>
      <c r="P25" s="341"/>
      <c r="Q25" s="320">
        <f>O25+P25</f>
        <v>1136836.8</v>
      </c>
      <c r="R25" s="369">
        <f>Q25</f>
        <v>1136836.8</v>
      </c>
      <c r="S25" s="341"/>
      <c r="T25" s="366"/>
      <c r="U25" s="367"/>
      <c r="V25" s="368"/>
    </row>
    <row r="26" spans="1:22" ht="22.5" customHeight="1">
      <c r="A26" s="857"/>
      <c r="B26" s="869"/>
      <c r="C26" s="870"/>
      <c r="D26" s="323" t="s">
        <v>366</v>
      </c>
      <c r="E26" s="320">
        <v>631576</v>
      </c>
      <c r="F26" s="320"/>
      <c r="G26" s="320"/>
      <c r="H26" s="319"/>
      <c r="I26" s="339"/>
      <c r="J26" s="339"/>
      <c r="K26" s="340">
        <f>(E26-H26-I26)*10%</f>
        <v>63157.600000000006</v>
      </c>
      <c r="L26" s="341"/>
      <c r="M26" s="341"/>
      <c r="N26" s="341"/>
      <c r="O26" s="320">
        <f>E26-H26-I26-K26</f>
        <v>568418.4</v>
      </c>
      <c r="P26" s="341"/>
      <c r="Q26" s="320">
        <f>O26+P26</f>
        <v>568418.4</v>
      </c>
      <c r="R26" s="369">
        <f>Q26</f>
        <v>568418.4</v>
      </c>
      <c r="S26" s="341"/>
      <c r="T26" s="871"/>
      <c r="U26" s="367"/>
      <c r="V26" s="368"/>
    </row>
    <row r="27" spans="1:22" s="855" customFormat="1" ht="22.5" customHeight="1">
      <c r="A27" s="865"/>
      <c r="B27" s="866"/>
      <c r="C27" s="867" t="s">
        <v>368</v>
      </c>
      <c r="D27" s="868"/>
      <c r="E27" s="322">
        <f>SUM(E24:E26)</f>
        <v>14526248</v>
      </c>
      <c r="F27" s="322">
        <f t="shared" ref="F27:S27" si="3">SUM(F24:F26)</f>
        <v>0</v>
      </c>
      <c r="G27" s="322">
        <f t="shared" si="3"/>
        <v>0</v>
      </c>
      <c r="H27" s="322">
        <f t="shared" si="3"/>
        <v>631576</v>
      </c>
      <c r="I27" s="322">
        <f t="shared" si="3"/>
        <v>1263152</v>
      </c>
      <c r="J27" s="322">
        <f t="shared" si="3"/>
        <v>0</v>
      </c>
      <c r="K27" s="322">
        <f t="shared" si="3"/>
        <v>1263152</v>
      </c>
      <c r="L27" s="322">
        <f t="shared" si="3"/>
        <v>0</v>
      </c>
      <c r="M27" s="322">
        <f t="shared" si="3"/>
        <v>0</v>
      </c>
      <c r="N27" s="322">
        <f t="shared" si="3"/>
        <v>0</v>
      </c>
      <c r="O27" s="322">
        <f t="shared" si="3"/>
        <v>11368368.000000002</v>
      </c>
      <c r="P27" s="322">
        <f t="shared" si="3"/>
        <v>0</v>
      </c>
      <c r="Q27" s="322">
        <f t="shared" si="3"/>
        <v>11368368.000000002</v>
      </c>
      <c r="R27" s="322">
        <f t="shared" si="3"/>
        <v>11368368.000000002</v>
      </c>
      <c r="S27" s="322">
        <f t="shared" si="3"/>
        <v>0</v>
      </c>
      <c r="T27" s="358"/>
      <c r="U27" s="359"/>
      <c r="V27" s="360"/>
    </row>
    <row r="28" spans="1:22" ht="53.4" customHeight="1">
      <c r="A28" s="857">
        <v>5</v>
      </c>
      <c r="B28" s="858" t="s">
        <v>249</v>
      </c>
      <c r="C28" s="859" t="s">
        <v>380</v>
      </c>
      <c r="D28" s="318">
        <v>1</v>
      </c>
      <c r="E28" s="319">
        <v>7591242.3493811302</v>
      </c>
      <c r="F28" s="320"/>
      <c r="G28" s="320"/>
      <c r="H28" s="320">
        <f>E28*5%</f>
        <v>379562.11746905651</v>
      </c>
      <c r="I28" s="339"/>
      <c r="J28" s="339"/>
      <c r="K28" s="340">
        <f>(E28-H28-I28)*8%</f>
        <v>576934.41855296586</v>
      </c>
      <c r="L28" s="341"/>
      <c r="M28" s="341"/>
      <c r="N28" s="341"/>
      <c r="O28" s="320">
        <f>E28-H28-I28-K28</f>
        <v>6634745.8133591078</v>
      </c>
      <c r="P28" s="341"/>
      <c r="Q28" s="320">
        <f>O28+P28</f>
        <v>6634745.8133591078</v>
      </c>
      <c r="R28" s="369">
        <f>Q28</f>
        <v>6634745.8133591078</v>
      </c>
      <c r="S28" s="341">
        <f>Q28-R28</f>
        <v>0</v>
      </c>
      <c r="T28" s="742" t="s">
        <v>381</v>
      </c>
      <c r="U28" s="367" t="s">
        <v>382</v>
      </c>
      <c r="V28" s="368"/>
    </row>
    <row r="29" spans="1:22" ht="22.5" customHeight="1">
      <c r="A29" s="857"/>
      <c r="B29" s="869"/>
      <c r="C29" s="870"/>
      <c r="D29" s="318">
        <v>2</v>
      </c>
      <c r="E29" s="319">
        <v>5663964</v>
      </c>
      <c r="F29" s="327">
        <v>1850784.3</v>
      </c>
      <c r="G29" s="320"/>
      <c r="H29" s="319">
        <f>E29*5%</f>
        <v>283198.2</v>
      </c>
      <c r="I29" s="339"/>
      <c r="J29" s="339">
        <f>F29*3%</f>
        <v>55523.529000000002</v>
      </c>
      <c r="K29" s="344">
        <f>(E29-F29-H29-J29)*8%</f>
        <v>277956.63767999999</v>
      </c>
      <c r="L29" s="341"/>
      <c r="M29" s="341"/>
      <c r="N29" s="341"/>
      <c r="O29" s="320">
        <f>E29-F29-G29-H29-J29-K29</f>
        <v>3196501.3333199997</v>
      </c>
      <c r="P29" s="341"/>
      <c r="Q29" s="320">
        <f>O29+P29</f>
        <v>3196501.3333199997</v>
      </c>
      <c r="R29" s="369">
        <f>Q29</f>
        <v>3196501.3333199997</v>
      </c>
      <c r="S29" s="341">
        <f>Q29-R29</f>
        <v>0</v>
      </c>
      <c r="T29" s="871"/>
      <c r="U29" s="367"/>
      <c r="V29" s="368"/>
    </row>
    <row r="30" spans="1:22" ht="22.5" customHeight="1">
      <c r="A30" s="857"/>
      <c r="B30" s="869"/>
      <c r="C30" s="870"/>
      <c r="D30" s="318">
        <v>3</v>
      </c>
      <c r="E30" s="319">
        <v>1498577</v>
      </c>
      <c r="F30" s="327">
        <v>673809.8</v>
      </c>
      <c r="G30" s="320"/>
      <c r="H30" s="319">
        <f>E30*5%</f>
        <v>74928.850000000006</v>
      </c>
      <c r="I30" s="339"/>
      <c r="J30" s="339">
        <f>F30*3%</f>
        <v>20214.294000000002</v>
      </c>
      <c r="K30" s="344">
        <f>(E30-F30-H30-J30)*8%</f>
        <v>58369.924480000001</v>
      </c>
      <c r="L30" s="341"/>
      <c r="M30" s="341"/>
      <c r="N30" s="341"/>
      <c r="O30" s="320">
        <f>E30-F30-G30-H30-J30-K30</f>
        <v>671254.13151999994</v>
      </c>
      <c r="P30" s="341"/>
      <c r="Q30" s="320">
        <f>O30+P30</f>
        <v>671254.13151999994</v>
      </c>
      <c r="R30" s="369">
        <f>Q30</f>
        <v>671254.13151999994</v>
      </c>
      <c r="S30" s="341"/>
      <c r="T30" s="871"/>
      <c r="U30" s="367"/>
      <c r="V30" s="368"/>
    </row>
    <row r="31" spans="1:22" ht="22.5" customHeight="1">
      <c r="A31" s="857"/>
      <c r="B31" s="869"/>
      <c r="C31" s="870"/>
      <c r="D31" s="318" t="s">
        <v>366</v>
      </c>
      <c r="E31" s="319">
        <v>737689.16746905702</v>
      </c>
      <c r="F31" s="327"/>
      <c r="G31" s="320"/>
      <c r="H31" s="319"/>
      <c r="I31" s="339"/>
      <c r="J31" s="339"/>
      <c r="K31" s="344">
        <f>(E31-F31-H31-J31)*8%</f>
        <v>59015.133397524565</v>
      </c>
      <c r="L31" s="341"/>
      <c r="M31" s="341"/>
      <c r="N31" s="341"/>
      <c r="O31" s="320">
        <f>E31-F31-G31-H31-J31-K31</f>
        <v>678674.03407153243</v>
      </c>
      <c r="P31" s="341"/>
      <c r="Q31" s="320">
        <f>O31+P31</f>
        <v>678674.03407153243</v>
      </c>
      <c r="R31" s="369">
        <f>Q31</f>
        <v>678674.03407153243</v>
      </c>
      <c r="S31" s="341"/>
      <c r="T31" s="871"/>
      <c r="U31" s="367"/>
      <c r="V31" s="368"/>
    </row>
    <row r="32" spans="1:22" s="855" customFormat="1" ht="22.5" customHeight="1">
      <c r="A32" s="865"/>
      <c r="B32" s="866"/>
      <c r="C32" s="867" t="s">
        <v>368</v>
      </c>
      <c r="D32" s="868"/>
      <c r="E32" s="322">
        <f>SUM(E28:E31)</f>
        <v>15491472.516850187</v>
      </c>
      <c r="F32" s="322">
        <f t="shared" ref="F32:R32" si="4">SUM(F28:F31)</f>
        <v>2524594.1</v>
      </c>
      <c r="G32" s="322">
        <f t="shared" si="4"/>
        <v>0</v>
      </c>
      <c r="H32" s="322">
        <f t="shared" si="4"/>
        <v>737689.16746905644</v>
      </c>
      <c r="I32" s="322">
        <f t="shared" si="4"/>
        <v>0</v>
      </c>
      <c r="J32" s="322">
        <f t="shared" si="4"/>
        <v>75737.823000000004</v>
      </c>
      <c r="K32" s="322">
        <f t="shared" si="4"/>
        <v>972276.11411049042</v>
      </c>
      <c r="L32" s="322">
        <f t="shared" si="4"/>
        <v>0</v>
      </c>
      <c r="M32" s="322">
        <f t="shared" si="4"/>
        <v>0</v>
      </c>
      <c r="N32" s="322">
        <f t="shared" si="4"/>
        <v>0</v>
      </c>
      <c r="O32" s="322">
        <f t="shared" si="4"/>
        <v>11181175.312270639</v>
      </c>
      <c r="P32" s="322">
        <f t="shared" si="4"/>
        <v>0</v>
      </c>
      <c r="Q32" s="322">
        <f t="shared" si="4"/>
        <v>11181175.312270639</v>
      </c>
      <c r="R32" s="322">
        <f t="shared" si="4"/>
        <v>11181175.312270639</v>
      </c>
      <c r="S32" s="322">
        <f>SUM(S28:S30)</f>
        <v>0</v>
      </c>
      <c r="T32" s="358"/>
      <c r="U32" s="359"/>
      <c r="V32" s="360"/>
    </row>
    <row r="33" spans="1:22" ht="53.4" customHeight="1">
      <c r="A33" s="857">
        <v>6</v>
      </c>
      <c r="B33" s="858" t="s">
        <v>251</v>
      </c>
      <c r="C33" s="859" t="s">
        <v>383</v>
      </c>
      <c r="D33" s="328">
        <v>1</v>
      </c>
      <c r="E33" s="329">
        <v>1586627.8</v>
      </c>
      <c r="F33" s="330"/>
      <c r="G33" s="330"/>
      <c r="H33" s="330">
        <f>E33*5%</f>
        <v>79331.390000000014</v>
      </c>
      <c r="I33" s="345"/>
      <c r="J33" s="345"/>
      <c r="K33" s="346">
        <f>(E33-H33)*0.1</f>
        <v>150729.64100000003</v>
      </c>
      <c r="L33" s="347"/>
      <c r="M33" s="347"/>
      <c r="N33" s="347"/>
      <c r="O33" s="330">
        <f>E33-H33-I33-K33</f>
        <v>1356566.7690000001</v>
      </c>
      <c r="P33" s="347"/>
      <c r="Q33" s="330">
        <f>O33+P33</f>
        <v>1356566.7690000001</v>
      </c>
      <c r="R33" s="370">
        <f>Q33</f>
        <v>1356566.7690000001</v>
      </c>
      <c r="S33" s="347">
        <f>Q33-R33</f>
        <v>0</v>
      </c>
      <c r="T33" s="371"/>
      <c r="U33" s="372"/>
      <c r="V33" s="373" t="s">
        <v>384</v>
      </c>
    </row>
    <row r="34" spans="1:22" ht="22.5" customHeight="1">
      <c r="A34" s="857"/>
      <c r="B34" s="869"/>
      <c r="C34" s="870"/>
      <c r="D34" s="318">
        <v>2</v>
      </c>
      <c r="E34" s="319">
        <v>1443454.8</v>
      </c>
      <c r="F34" s="327"/>
      <c r="G34" s="320"/>
      <c r="H34" s="319">
        <v>72172.740000000005</v>
      </c>
      <c r="I34" s="339"/>
      <c r="J34" s="339">
        <f>F34*3%</f>
        <v>0</v>
      </c>
      <c r="K34" s="340">
        <v>137128.21</v>
      </c>
      <c r="L34" s="341"/>
      <c r="M34" s="341"/>
      <c r="N34" s="341"/>
      <c r="O34" s="320">
        <f>E34-F34-G34-H34-J34-K34</f>
        <v>1234153.8500000001</v>
      </c>
      <c r="P34" s="341"/>
      <c r="Q34" s="320">
        <f>O34+P34</f>
        <v>1234153.8500000001</v>
      </c>
      <c r="R34" s="369">
        <v>1234153.8500000001</v>
      </c>
      <c r="S34" s="341">
        <f>Q34-R34</f>
        <v>0</v>
      </c>
      <c r="T34" s="871">
        <v>138835</v>
      </c>
      <c r="U34" s="354">
        <v>44818</v>
      </c>
      <c r="V34" s="355"/>
    </row>
    <row r="35" spans="1:22" s="855" customFormat="1" ht="22.5" customHeight="1">
      <c r="A35" s="865"/>
      <c r="B35" s="866"/>
      <c r="C35" s="867" t="s">
        <v>368</v>
      </c>
      <c r="D35" s="868"/>
      <c r="E35" s="322">
        <f>SUM(E33:E34)</f>
        <v>3030082.6</v>
      </c>
      <c r="F35" s="322">
        <f>SUM(F33:F34)</f>
        <v>0</v>
      </c>
      <c r="G35" s="322">
        <f t="shared" ref="G35:S35" si="5">SUM(G33:G34)</f>
        <v>0</v>
      </c>
      <c r="H35" s="322">
        <f t="shared" si="5"/>
        <v>151504.13</v>
      </c>
      <c r="I35" s="322">
        <f t="shared" si="5"/>
        <v>0</v>
      </c>
      <c r="J35" s="322">
        <f t="shared" si="5"/>
        <v>0</v>
      </c>
      <c r="K35" s="322">
        <f t="shared" si="5"/>
        <v>287857.85100000002</v>
      </c>
      <c r="L35" s="322">
        <f t="shared" si="5"/>
        <v>0</v>
      </c>
      <c r="M35" s="322">
        <f t="shared" si="5"/>
        <v>0</v>
      </c>
      <c r="N35" s="322">
        <f t="shared" si="5"/>
        <v>0</v>
      </c>
      <c r="O35" s="322">
        <f t="shared" si="5"/>
        <v>2590720.6189999999</v>
      </c>
      <c r="P35" s="322">
        <f t="shared" si="5"/>
        <v>0</v>
      </c>
      <c r="Q35" s="322">
        <f t="shared" si="5"/>
        <v>2590720.6189999999</v>
      </c>
      <c r="R35" s="322">
        <f t="shared" si="5"/>
        <v>2590720.6189999999</v>
      </c>
      <c r="S35" s="322">
        <f t="shared" si="5"/>
        <v>0</v>
      </c>
      <c r="T35" s="358"/>
      <c r="U35" s="359"/>
      <c r="V35" s="360"/>
    </row>
    <row r="36" spans="1:22" s="875" customFormat="1" ht="22.5" customHeight="1">
      <c r="A36" s="872">
        <v>7</v>
      </c>
      <c r="B36" s="873" t="s">
        <v>385</v>
      </c>
      <c r="C36" s="874" t="s">
        <v>377</v>
      </c>
      <c r="D36" s="331">
        <v>1</v>
      </c>
      <c r="E36" s="332">
        <v>13655071.699631</v>
      </c>
      <c r="F36" s="333">
        <v>11248605.486</v>
      </c>
      <c r="G36" s="333"/>
      <c r="H36" s="333">
        <f>E36*5%</f>
        <v>682753.58498155</v>
      </c>
      <c r="I36" s="348"/>
      <c r="J36" s="348"/>
      <c r="K36" s="349">
        <f>(E36-F36-G36-H36-I36-J36)*8%</f>
        <v>137897.01029195604</v>
      </c>
      <c r="L36" s="350"/>
      <c r="M36" s="350"/>
      <c r="N36" s="350"/>
      <c r="O36" s="333">
        <f>E36-F36-J36-H36-I36-K36</f>
        <v>1585815.6183574942</v>
      </c>
      <c r="P36" s="350"/>
      <c r="Q36" s="333">
        <f>O36+P36</f>
        <v>1585815.6183574942</v>
      </c>
      <c r="R36" s="374">
        <f>Q36</f>
        <v>1585815.6183574942</v>
      </c>
      <c r="S36" s="350">
        <f>Q36-R36</f>
        <v>0</v>
      </c>
      <c r="T36" s="375"/>
      <c r="U36" s="376"/>
      <c r="V36" s="377"/>
    </row>
    <row r="37" spans="1:22" s="875" customFormat="1" ht="22.2" customHeight="1">
      <c r="A37" s="872"/>
      <c r="B37" s="876"/>
      <c r="C37" s="877"/>
      <c r="D37" s="331">
        <v>2</v>
      </c>
      <c r="E37" s="332">
        <v>718835</v>
      </c>
      <c r="F37" s="333"/>
      <c r="G37" s="333"/>
      <c r="H37" s="333">
        <f>E37*5%</f>
        <v>35941.75</v>
      </c>
      <c r="I37" s="348"/>
      <c r="J37" s="348"/>
      <c r="K37" s="349">
        <v>68289.34</v>
      </c>
      <c r="L37" s="350"/>
      <c r="M37" s="350"/>
      <c r="N37" s="350"/>
      <c r="O37" s="333">
        <f>E37-F37-J37-H37-I37-K37</f>
        <v>614603.91</v>
      </c>
      <c r="P37" s="350"/>
      <c r="Q37" s="333">
        <f>O37+P37</f>
        <v>614603.91</v>
      </c>
      <c r="R37" s="374">
        <v>614604.06000000006</v>
      </c>
      <c r="S37" s="350"/>
      <c r="T37" s="375">
        <v>690341</v>
      </c>
      <c r="U37" s="376">
        <v>44903</v>
      </c>
      <c r="V37" s="377"/>
    </row>
    <row r="38" spans="1:22" s="875" customFormat="1" ht="22.2" customHeight="1">
      <c r="A38" s="872"/>
      <c r="B38" s="876"/>
      <c r="C38" s="878" t="s">
        <v>366</v>
      </c>
      <c r="D38" s="331"/>
      <c r="E38" s="332">
        <v>718695.33498154802</v>
      </c>
      <c r="F38" s="333"/>
      <c r="G38" s="333"/>
      <c r="H38" s="333"/>
      <c r="I38" s="348"/>
      <c r="J38" s="348"/>
      <c r="K38" s="349">
        <f>E38*0.1</f>
        <v>71869.533498154808</v>
      </c>
      <c r="L38" s="350"/>
      <c r="M38" s="350"/>
      <c r="N38" s="350"/>
      <c r="O38" s="333">
        <f>E38-F38-J38-H38-I38-K38</f>
        <v>646825.80148339318</v>
      </c>
      <c r="P38" s="350"/>
      <c r="Q38" s="333">
        <f>O38+P38</f>
        <v>646825.80148339318</v>
      </c>
      <c r="R38" s="374">
        <f>Q38</f>
        <v>646825.80148339318</v>
      </c>
      <c r="S38" s="350"/>
      <c r="T38" s="375"/>
      <c r="U38" s="376"/>
      <c r="V38" s="377"/>
    </row>
    <row r="39" spans="1:22" s="855" customFormat="1" ht="22.5" customHeight="1">
      <c r="A39" s="865"/>
      <c r="B39" s="866"/>
      <c r="C39" s="867" t="s">
        <v>368</v>
      </c>
      <c r="D39" s="868"/>
      <c r="E39" s="322">
        <f>SUM(E36:E38)</f>
        <v>15092602.034612548</v>
      </c>
      <c r="F39" s="322">
        <f t="shared" ref="F39:R39" si="6">SUM(F36:F38)</f>
        <v>11248605.486</v>
      </c>
      <c r="G39" s="322">
        <f t="shared" si="6"/>
        <v>0</v>
      </c>
      <c r="H39" s="322">
        <f>SUM(H36:H38)</f>
        <v>718695.33498155</v>
      </c>
      <c r="I39" s="322">
        <f t="shared" si="6"/>
        <v>0</v>
      </c>
      <c r="J39" s="322">
        <f t="shared" si="6"/>
        <v>0</v>
      </c>
      <c r="K39" s="322">
        <f t="shared" si="6"/>
        <v>278055.88379011082</v>
      </c>
      <c r="L39" s="322">
        <f t="shared" si="6"/>
        <v>0</v>
      </c>
      <c r="M39" s="322">
        <f t="shared" si="6"/>
        <v>0</v>
      </c>
      <c r="N39" s="322">
        <f t="shared" si="6"/>
        <v>0</v>
      </c>
      <c r="O39" s="322">
        <f t="shared" si="6"/>
        <v>2847245.3298408873</v>
      </c>
      <c r="P39" s="322">
        <f t="shared" si="6"/>
        <v>0</v>
      </c>
      <c r="Q39" s="322">
        <f t="shared" si="6"/>
        <v>2847245.3298408873</v>
      </c>
      <c r="R39" s="322">
        <f t="shared" si="6"/>
        <v>2847245.4798408872</v>
      </c>
      <c r="S39" s="322">
        <f>SUM(S36:S37)</f>
        <v>0</v>
      </c>
      <c r="T39" s="358"/>
      <c r="U39" s="359"/>
      <c r="V39" s="360"/>
    </row>
    <row r="40" spans="1:22" ht="22.5" customHeight="1">
      <c r="A40" s="857">
        <v>8</v>
      </c>
      <c r="B40" s="858" t="s">
        <v>386</v>
      </c>
      <c r="C40" s="859" t="s">
        <v>387</v>
      </c>
      <c r="D40" s="318">
        <v>1</v>
      </c>
      <c r="E40" s="319">
        <v>4633704.8899999997</v>
      </c>
      <c r="F40" s="320"/>
      <c r="G40" s="320"/>
      <c r="H40" s="320">
        <f>E40*5%</f>
        <v>231685.2445</v>
      </c>
      <c r="I40" s="339"/>
      <c r="J40" s="339">
        <f>F40*3%</f>
        <v>0</v>
      </c>
      <c r="K40" s="340">
        <f>(E40-F40-G40-H40-I40-J40)*10%</f>
        <v>440201.96454999998</v>
      </c>
      <c r="L40" s="341"/>
      <c r="M40" s="341"/>
      <c r="N40" s="341"/>
      <c r="O40" s="320">
        <f>E40-F40-J40-H40-I40-K40</f>
        <v>3961817.6809499995</v>
      </c>
      <c r="P40" s="341"/>
      <c r="Q40" s="320">
        <f>O40+P40</f>
        <v>3961817.6809499995</v>
      </c>
      <c r="R40" s="369">
        <f>Q40</f>
        <v>3961817.6809499995</v>
      </c>
      <c r="S40" s="341">
        <f>Q40-R40</f>
        <v>0</v>
      </c>
      <c r="T40" s="366">
        <v>685133</v>
      </c>
      <c r="U40" s="354">
        <v>44851</v>
      </c>
      <c r="V40" s="355"/>
    </row>
    <row r="41" spans="1:22" s="875" customFormat="1" ht="22.5" customHeight="1">
      <c r="A41" s="872"/>
      <c r="B41" s="876"/>
      <c r="C41" s="877"/>
      <c r="D41" s="331">
        <v>2</v>
      </c>
      <c r="E41" s="332">
        <v>1846189.99</v>
      </c>
      <c r="F41" s="333"/>
      <c r="G41" s="334">
        <v>644500</v>
      </c>
      <c r="H41" s="333">
        <f>E41*5%</f>
        <v>92309.499500000005</v>
      </c>
      <c r="I41" s="348"/>
      <c r="J41" s="348"/>
      <c r="K41" s="349">
        <f>(E41-F41-G41-H41-I41-J41)*10%</f>
        <v>110938.04905000002</v>
      </c>
      <c r="L41" s="350"/>
      <c r="M41" s="350"/>
      <c r="N41" s="350"/>
      <c r="O41" s="333">
        <f>E41-F41-J41-H41-I41-K41-G41</f>
        <v>998442.44145000004</v>
      </c>
      <c r="P41" s="350"/>
      <c r="Q41" s="333">
        <f>O41+P41</f>
        <v>998442.44145000004</v>
      </c>
      <c r="R41" s="374">
        <v>998442</v>
      </c>
      <c r="S41" s="350"/>
      <c r="T41" s="879">
        <v>690179</v>
      </c>
      <c r="U41" s="376">
        <v>44889</v>
      </c>
      <c r="V41" s="377"/>
    </row>
    <row r="42" spans="1:22" s="855" customFormat="1" ht="22.5" customHeight="1">
      <c r="A42" s="865"/>
      <c r="B42" s="866"/>
      <c r="C42" s="867" t="s">
        <v>368</v>
      </c>
      <c r="D42" s="868"/>
      <c r="E42" s="322">
        <f>SUM(E40:E41)</f>
        <v>6479894.8799999999</v>
      </c>
      <c r="F42" s="322">
        <f t="shared" ref="F42:S42" si="7">SUM(F40:F41)</f>
        <v>0</v>
      </c>
      <c r="G42" s="322">
        <f t="shared" si="7"/>
        <v>644500</v>
      </c>
      <c r="H42" s="322">
        <f t="shared" si="7"/>
        <v>323994.74400000001</v>
      </c>
      <c r="I42" s="322">
        <f t="shared" si="7"/>
        <v>0</v>
      </c>
      <c r="J42" s="322">
        <f t="shared" si="7"/>
        <v>0</v>
      </c>
      <c r="K42" s="322">
        <f t="shared" si="7"/>
        <v>551140.01359999995</v>
      </c>
      <c r="L42" s="322">
        <f t="shared" si="7"/>
        <v>0</v>
      </c>
      <c r="M42" s="322">
        <f t="shared" si="7"/>
        <v>0</v>
      </c>
      <c r="N42" s="322">
        <f t="shared" si="7"/>
        <v>0</v>
      </c>
      <c r="O42" s="322">
        <f t="shared" si="7"/>
        <v>4960260.1223999998</v>
      </c>
      <c r="P42" s="322">
        <f t="shared" si="7"/>
        <v>0</v>
      </c>
      <c r="Q42" s="322">
        <f t="shared" si="7"/>
        <v>4960260.1223999998</v>
      </c>
      <c r="R42" s="322">
        <f t="shared" si="7"/>
        <v>4960259.680949999</v>
      </c>
      <c r="S42" s="322">
        <f t="shared" si="7"/>
        <v>0</v>
      </c>
      <c r="T42" s="358"/>
      <c r="U42" s="359"/>
      <c r="V42" s="360"/>
    </row>
    <row r="43" spans="1:22" ht="45.6" customHeight="1">
      <c r="A43" s="857">
        <v>9</v>
      </c>
      <c r="B43" s="858" t="s">
        <v>388</v>
      </c>
      <c r="C43" s="859" t="s">
        <v>389</v>
      </c>
      <c r="D43" s="318">
        <v>1</v>
      </c>
      <c r="E43" s="319">
        <v>1950232</v>
      </c>
      <c r="F43" s="320"/>
      <c r="G43" s="320"/>
      <c r="H43" s="320">
        <f>E43*5%</f>
        <v>97511.6</v>
      </c>
      <c r="I43" s="339"/>
      <c r="J43" s="339">
        <f>F43*3%</f>
        <v>0</v>
      </c>
      <c r="K43" s="340">
        <f>(E43-F43-G43-H43-I43-J43)*10%</f>
        <v>185272.04</v>
      </c>
      <c r="L43" s="341"/>
      <c r="M43" s="341"/>
      <c r="N43" s="341"/>
      <c r="O43" s="320">
        <f>E43-F43-J43-H43-I43-K43</f>
        <v>1667448.3599999999</v>
      </c>
      <c r="P43" s="341"/>
      <c r="Q43" s="320">
        <f>O43+P43</f>
        <v>1667448.3599999999</v>
      </c>
      <c r="R43" s="369">
        <v>1667448.02</v>
      </c>
      <c r="S43" s="341"/>
      <c r="T43" s="366">
        <v>687474</v>
      </c>
      <c r="U43" s="354">
        <v>44873</v>
      </c>
      <c r="V43" s="355"/>
    </row>
    <row r="44" spans="1:22" ht="22.5" customHeight="1">
      <c r="A44" s="857"/>
      <c r="B44" s="869"/>
      <c r="C44" s="870"/>
      <c r="D44" s="318">
        <v>2</v>
      </c>
      <c r="E44" s="319">
        <v>2174810.6</v>
      </c>
      <c r="F44" s="320"/>
      <c r="G44" s="320"/>
      <c r="H44" s="320">
        <f>E44*5%</f>
        <v>108740.53000000001</v>
      </c>
      <c r="I44" s="339"/>
      <c r="J44" s="339"/>
      <c r="K44" s="340">
        <f>(E44-F44-G44-H44-I44-J44)*10%</f>
        <v>206607.00700000001</v>
      </c>
      <c r="L44" s="341"/>
      <c r="M44" s="341"/>
      <c r="N44" s="341"/>
      <c r="O44" s="320">
        <f>E44-F44-J44-H44-I44-K44</f>
        <v>1859463.0630000001</v>
      </c>
      <c r="P44" s="341"/>
      <c r="Q44" s="320">
        <f>O44+P44</f>
        <v>1859463.0630000001</v>
      </c>
      <c r="R44" s="369">
        <v>1859463.06</v>
      </c>
      <c r="S44" s="341"/>
      <c r="T44" s="871">
        <v>690340</v>
      </c>
      <c r="U44" s="354">
        <v>44903</v>
      </c>
      <c r="V44" s="355"/>
    </row>
    <row r="45" spans="1:22" ht="22.5" customHeight="1">
      <c r="A45" s="857"/>
      <c r="B45" s="869"/>
      <c r="C45" s="870"/>
      <c r="D45" s="318">
        <v>3</v>
      </c>
      <c r="E45" s="319">
        <v>274500</v>
      </c>
      <c r="F45" s="320"/>
      <c r="G45" s="320"/>
      <c r="H45" s="320">
        <f>E45*5%</f>
        <v>13725</v>
      </c>
      <c r="I45" s="339"/>
      <c r="J45" s="339"/>
      <c r="K45" s="340">
        <f>(E45-F45-G45-H45-I45-J45)*10%</f>
        <v>26077.5</v>
      </c>
      <c r="L45" s="341"/>
      <c r="M45" s="341"/>
      <c r="N45" s="341"/>
      <c r="O45" s="320">
        <f>E45-F45-J45-H45-I45-K45</f>
        <v>234697.5</v>
      </c>
      <c r="P45" s="341"/>
      <c r="Q45" s="320">
        <f>O45+P45</f>
        <v>234697.5</v>
      </c>
      <c r="R45" s="369">
        <v>234697.5</v>
      </c>
      <c r="S45" s="341"/>
      <c r="T45" s="871">
        <v>690340</v>
      </c>
      <c r="U45" s="354">
        <v>44977</v>
      </c>
      <c r="V45" s="355"/>
    </row>
    <row r="46" spans="1:22" s="855" customFormat="1" ht="22.5" customHeight="1">
      <c r="A46" s="865"/>
      <c r="B46" s="866"/>
      <c r="C46" s="867" t="s">
        <v>368</v>
      </c>
      <c r="D46" s="868"/>
      <c r="E46" s="322">
        <f>SUM(E43:E45)</f>
        <v>4399542.5999999996</v>
      </c>
      <c r="F46" s="322">
        <f t="shared" ref="F46:R46" si="8">SUM(F43:F45)</f>
        <v>0</v>
      </c>
      <c r="G46" s="322">
        <f t="shared" si="8"/>
        <v>0</v>
      </c>
      <c r="H46" s="322">
        <f t="shared" si="8"/>
        <v>219977.13</v>
      </c>
      <c r="I46" s="322">
        <f t="shared" si="8"/>
        <v>0</v>
      </c>
      <c r="J46" s="322">
        <f t="shared" si="8"/>
        <v>0</v>
      </c>
      <c r="K46" s="322">
        <f t="shared" si="8"/>
        <v>417956.54700000002</v>
      </c>
      <c r="L46" s="322">
        <f t="shared" si="8"/>
        <v>0</v>
      </c>
      <c r="M46" s="322">
        <f t="shared" si="8"/>
        <v>0</v>
      </c>
      <c r="N46" s="322">
        <f t="shared" si="8"/>
        <v>0</v>
      </c>
      <c r="O46" s="322">
        <f t="shared" si="8"/>
        <v>3761608.923</v>
      </c>
      <c r="P46" s="322">
        <f t="shared" si="8"/>
        <v>0</v>
      </c>
      <c r="Q46" s="322">
        <f t="shared" si="8"/>
        <v>3761608.923</v>
      </c>
      <c r="R46" s="322">
        <f t="shared" si="8"/>
        <v>3761608.58</v>
      </c>
      <c r="S46" s="322">
        <f>SUM(S43:S44)</f>
        <v>0</v>
      </c>
      <c r="T46" s="358"/>
      <c r="U46" s="359"/>
      <c r="V46" s="360"/>
    </row>
    <row r="47" spans="1:22" ht="28.95" customHeight="1">
      <c r="A47" s="857">
        <v>10</v>
      </c>
      <c r="B47" s="858" t="s">
        <v>390</v>
      </c>
      <c r="C47" s="859" t="s">
        <v>391</v>
      </c>
      <c r="D47" s="318">
        <v>1</v>
      </c>
      <c r="E47" s="319">
        <v>25197852.800000001</v>
      </c>
      <c r="F47" s="320"/>
      <c r="G47" s="320"/>
      <c r="H47" s="335"/>
      <c r="I47" s="339"/>
      <c r="J47" s="339">
        <f>F47*3%</f>
        <v>0</v>
      </c>
      <c r="K47" s="340">
        <v>1637860.43</v>
      </c>
      <c r="L47" s="341"/>
      <c r="M47" s="341"/>
      <c r="N47" s="341"/>
      <c r="O47" s="320">
        <f>E47-F47-J47-H47-I47-K47</f>
        <v>23559992.370000001</v>
      </c>
      <c r="P47" s="341"/>
      <c r="Q47" s="320">
        <f>O47+P47</f>
        <v>23559992.370000001</v>
      </c>
      <c r="R47" s="369">
        <v>9999999.9900000002</v>
      </c>
      <c r="S47" s="369">
        <f>Q47-R47</f>
        <v>13559992.380000001</v>
      </c>
      <c r="T47" s="366">
        <v>690251</v>
      </c>
      <c r="U47" s="354">
        <v>44900</v>
      </c>
      <c r="V47" s="355"/>
    </row>
    <row r="48" spans="1:22" ht="25.95" customHeight="1">
      <c r="A48" s="857"/>
      <c r="B48" s="858"/>
      <c r="C48" s="859"/>
      <c r="D48" s="318"/>
      <c r="E48" s="319"/>
      <c r="F48" s="320"/>
      <c r="G48" s="320"/>
      <c r="H48" s="335"/>
      <c r="I48" s="339"/>
      <c r="J48" s="339"/>
      <c r="K48" s="340"/>
      <c r="L48" s="341"/>
      <c r="M48" s="341"/>
      <c r="N48" s="341"/>
      <c r="O48" s="320"/>
      <c r="P48" s="341"/>
      <c r="Q48" s="320"/>
      <c r="R48" s="369">
        <v>5000000</v>
      </c>
      <c r="S48" s="369">
        <f>Q48-R48</f>
        <v>-5000000</v>
      </c>
      <c r="T48" s="366">
        <v>694395</v>
      </c>
      <c r="U48" s="354">
        <v>44911</v>
      </c>
      <c r="V48" s="355"/>
    </row>
    <row r="49" spans="1:22" ht="25.95" customHeight="1">
      <c r="A49" s="857"/>
      <c r="B49" s="858"/>
      <c r="C49" s="859"/>
      <c r="D49" s="318"/>
      <c r="E49" s="319"/>
      <c r="F49" s="320"/>
      <c r="G49" s="320"/>
      <c r="H49" s="335"/>
      <c r="I49" s="339"/>
      <c r="J49" s="339"/>
      <c r="K49" s="340"/>
      <c r="L49" s="341"/>
      <c r="M49" s="341"/>
      <c r="N49" s="341"/>
      <c r="O49" s="320"/>
      <c r="P49" s="341"/>
      <c r="Q49" s="320"/>
      <c r="R49" s="369">
        <v>8559992.3800000008</v>
      </c>
      <c r="S49" s="369">
        <f>Q49-R49</f>
        <v>-8559992.3800000008</v>
      </c>
      <c r="T49" s="366">
        <v>694421</v>
      </c>
      <c r="U49" s="354">
        <v>44914</v>
      </c>
      <c r="V49" s="355"/>
    </row>
    <row r="50" spans="1:22" ht="25.95" customHeight="1">
      <c r="A50" s="857"/>
      <c r="B50" s="858"/>
      <c r="C50" s="859"/>
      <c r="D50" s="318">
        <v>2</v>
      </c>
      <c r="E50" s="319">
        <v>12598926.4</v>
      </c>
      <c r="F50" s="320"/>
      <c r="G50" s="320"/>
      <c r="H50" s="335"/>
      <c r="I50" s="339"/>
      <c r="J50" s="339"/>
      <c r="K50" s="340">
        <f>E50*7.5%</f>
        <v>944919.48</v>
      </c>
      <c r="L50" s="341"/>
      <c r="M50" s="341"/>
      <c r="N50" s="341"/>
      <c r="O50" s="320">
        <f>E50-F50-J50-H50-I50-K50</f>
        <v>11654006.92</v>
      </c>
      <c r="P50" s="341"/>
      <c r="Q50" s="320">
        <f>O50+P50</f>
        <v>11654006.92</v>
      </c>
      <c r="R50" s="369">
        <v>3000000</v>
      </c>
      <c r="S50" s="369">
        <f>Q50-R50</f>
        <v>8654006.9199999999</v>
      </c>
      <c r="T50" s="871">
        <v>817831</v>
      </c>
      <c r="U50" s="367">
        <v>45476</v>
      </c>
      <c r="V50" s="368"/>
    </row>
    <row r="51" spans="1:22" ht="25.95" customHeight="1">
      <c r="A51" s="857"/>
      <c r="B51" s="858"/>
      <c r="C51" s="859"/>
      <c r="D51" s="318"/>
      <c r="E51" s="319"/>
      <c r="F51" s="320"/>
      <c r="G51" s="320"/>
      <c r="H51" s="335"/>
      <c r="I51" s="339"/>
      <c r="J51" s="339"/>
      <c r="K51" s="340"/>
      <c r="L51" s="341"/>
      <c r="M51" s="341"/>
      <c r="N51" s="341"/>
      <c r="O51" s="320"/>
      <c r="P51" s="341"/>
      <c r="Q51" s="320"/>
      <c r="R51" s="369">
        <v>2000000</v>
      </c>
      <c r="S51" s="369">
        <f>S50-R51</f>
        <v>6654006.9199999999</v>
      </c>
      <c r="T51" s="871">
        <v>826958</v>
      </c>
      <c r="U51" s="367">
        <v>45484</v>
      </c>
      <c r="V51" s="368"/>
    </row>
    <row r="52" spans="1:22" ht="25.95" customHeight="1">
      <c r="A52" s="857"/>
      <c r="B52" s="858"/>
      <c r="C52" s="859"/>
      <c r="D52" s="318"/>
      <c r="E52" s="319"/>
      <c r="F52" s="320"/>
      <c r="G52" s="320"/>
      <c r="H52" s="335"/>
      <c r="I52" s="339"/>
      <c r="J52" s="339"/>
      <c r="K52" s="340"/>
      <c r="L52" s="341"/>
      <c r="M52" s="341"/>
      <c r="N52" s="341"/>
      <c r="O52" s="320"/>
      <c r="P52" s="341"/>
      <c r="Q52" s="320"/>
      <c r="R52" s="369">
        <v>5000000</v>
      </c>
      <c r="S52" s="369">
        <f>S51-R52</f>
        <v>1654006.92</v>
      </c>
      <c r="T52" s="871"/>
      <c r="U52" s="367"/>
      <c r="V52" s="368"/>
    </row>
    <row r="53" spans="1:22" ht="25.95" customHeight="1">
      <c r="A53" s="857"/>
      <c r="B53" s="858"/>
      <c r="C53" s="859"/>
      <c r="D53" s="318"/>
      <c r="E53" s="319"/>
      <c r="F53" s="320"/>
      <c r="G53" s="320"/>
      <c r="H53" s="335"/>
      <c r="I53" s="339"/>
      <c r="J53" s="339"/>
      <c r="K53" s="340"/>
      <c r="L53" s="341"/>
      <c r="M53" s="341"/>
      <c r="N53" s="341"/>
      <c r="O53" s="320"/>
      <c r="P53" s="341"/>
      <c r="Q53" s="320"/>
      <c r="R53" s="369">
        <v>1654006</v>
      </c>
      <c r="S53" s="369"/>
      <c r="T53" s="871"/>
      <c r="U53" s="367"/>
      <c r="V53" s="368"/>
    </row>
    <row r="54" spans="1:22" ht="25.95" customHeight="1">
      <c r="A54" s="857"/>
      <c r="B54" s="858"/>
      <c r="C54" s="859"/>
      <c r="D54" s="318">
        <v>3</v>
      </c>
      <c r="E54" s="319">
        <v>12598926</v>
      </c>
      <c r="F54" s="320"/>
      <c r="G54" s="320"/>
      <c r="H54" s="335"/>
      <c r="I54" s="339"/>
      <c r="J54" s="339"/>
      <c r="K54" s="340">
        <f>E54*7.5%</f>
        <v>944919.45</v>
      </c>
      <c r="L54" s="341"/>
      <c r="M54" s="341"/>
      <c r="N54" s="341"/>
      <c r="O54" s="320">
        <f>E54-F54-J54-H54-I54-K54</f>
        <v>11654006.550000001</v>
      </c>
      <c r="P54" s="341"/>
      <c r="Q54" s="320">
        <f>O54+P54</f>
        <v>11654006.550000001</v>
      </c>
      <c r="R54" s="369">
        <v>3000000</v>
      </c>
      <c r="S54" s="369">
        <f>Q54-R54</f>
        <v>8654006.5500000007</v>
      </c>
      <c r="T54" s="871">
        <v>817831</v>
      </c>
      <c r="U54" s="367">
        <v>45476</v>
      </c>
      <c r="V54" s="368"/>
    </row>
    <row r="55" spans="1:22" ht="25.95" customHeight="1">
      <c r="A55" s="857"/>
      <c r="B55" s="858"/>
      <c r="C55" s="859"/>
      <c r="D55" s="318"/>
      <c r="E55" s="319"/>
      <c r="F55" s="320"/>
      <c r="G55" s="320"/>
      <c r="H55" s="335"/>
      <c r="I55" s="339"/>
      <c r="J55" s="339"/>
      <c r="K55" s="340"/>
      <c r="L55" s="341"/>
      <c r="M55" s="341"/>
      <c r="N55" s="341"/>
      <c r="O55" s="320"/>
      <c r="P55" s="341"/>
      <c r="Q55" s="320"/>
      <c r="R55" s="369">
        <v>2000000</v>
      </c>
      <c r="S55" s="369">
        <f>S54-R55</f>
        <v>6654006.5500000007</v>
      </c>
      <c r="T55" s="871">
        <v>826958</v>
      </c>
      <c r="U55" s="367">
        <v>45484</v>
      </c>
      <c r="V55" s="368"/>
    </row>
    <row r="56" spans="1:22" ht="25.95" customHeight="1">
      <c r="A56" s="857"/>
      <c r="B56" s="858"/>
      <c r="C56" s="859"/>
      <c r="D56" s="318"/>
      <c r="E56" s="319"/>
      <c r="F56" s="320"/>
      <c r="G56" s="320"/>
      <c r="H56" s="335"/>
      <c r="I56" s="339"/>
      <c r="J56" s="339"/>
      <c r="K56" s="340"/>
      <c r="L56" s="341"/>
      <c r="M56" s="341"/>
      <c r="N56" s="341"/>
      <c r="O56" s="320"/>
      <c r="P56" s="341"/>
      <c r="Q56" s="320"/>
      <c r="R56" s="369">
        <v>2000000</v>
      </c>
      <c r="S56" s="369">
        <f>S55-R56</f>
        <v>4654006.5500000007</v>
      </c>
      <c r="T56" s="871">
        <v>852882</v>
      </c>
      <c r="U56" s="367">
        <v>45670</v>
      </c>
      <c r="V56" s="368"/>
    </row>
    <row r="57" spans="1:22" ht="25.95" customHeight="1">
      <c r="A57" s="857"/>
      <c r="B57" s="858"/>
      <c r="C57" s="859"/>
      <c r="D57" s="318"/>
      <c r="E57" s="319"/>
      <c r="F57" s="320"/>
      <c r="G57" s="320"/>
      <c r="H57" s="335"/>
      <c r="I57" s="339"/>
      <c r="J57" s="339"/>
      <c r="K57" s="340"/>
      <c r="L57" s="341"/>
      <c r="M57" s="341"/>
      <c r="N57" s="341"/>
      <c r="O57" s="320"/>
      <c r="P57" s="341"/>
      <c r="Q57" s="320"/>
      <c r="R57" s="369">
        <v>3000000</v>
      </c>
      <c r="S57" s="369">
        <v>0</v>
      </c>
      <c r="T57" s="871">
        <v>852947</v>
      </c>
      <c r="U57" s="367">
        <v>45677</v>
      </c>
      <c r="V57" s="368"/>
    </row>
    <row r="58" spans="1:22" ht="25.95" customHeight="1">
      <c r="A58" s="857"/>
      <c r="B58" s="858"/>
      <c r="C58" s="859"/>
      <c r="D58" s="318"/>
      <c r="E58" s="319"/>
      <c r="F58" s="320"/>
      <c r="G58" s="320"/>
      <c r="H58" s="335"/>
      <c r="I58" s="339"/>
      <c r="J58" s="339"/>
      <c r="K58" s="340"/>
      <c r="L58" s="341"/>
      <c r="M58" s="341"/>
      <c r="N58" s="341"/>
      <c r="O58" s="320"/>
      <c r="P58" s="341"/>
      <c r="Q58" s="320"/>
      <c r="R58" s="369">
        <v>1654007</v>
      </c>
      <c r="S58" s="369">
        <v>0</v>
      </c>
      <c r="T58" s="871">
        <v>865209</v>
      </c>
      <c r="U58" s="367">
        <v>45701</v>
      </c>
      <c r="V58" s="368"/>
    </row>
    <row r="59" spans="1:22" ht="25.95" customHeight="1">
      <c r="A59" s="880"/>
      <c r="B59" s="881"/>
      <c r="C59" s="882"/>
      <c r="D59" s="883">
        <v>4</v>
      </c>
      <c r="E59" s="884">
        <v>12598926</v>
      </c>
      <c r="F59" s="885"/>
      <c r="G59" s="885"/>
      <c r="H59" s="886"/>
      <c r="I59" s="887"/>
      <c r="J59" s="887"/>
      <c r="K59" s="888">
        <f>E59*7.5%</f>
        <v>944919.45</v>
      </c>
      <c r="L59" s="889"/>
      <c r="M59" s="889"/>
      <c r="N59" s="889"/>
      <c r="O59" s="885">
        <f>E59-F59-J59-H59-I59-K59</f>
        <v>11654006.550000001</v>
      </c>
      <c r="P59" s="889"/>
      <c r="Q59" s="885">
        <f>O59+P59</f>
        <v>11654006.550000001</v>
      </c>
      <c r="R59" s="890">
        <v>3000000</v>
      </c>
      <c r="S59" s="890"/>
      <c r="T59" s="891">
        <v>867918</v>
      </c>
      <c r="U59" s="892">
        <v>45783</v>
      </c>
      <c r="V59" s="893"/>
    </row>
    <row r="60" spans="1:22" s="896" customFormat="1" ht="25.95" customHeight="1">
      <c r="A60" s="894"/>
      <c r="B60" s="858"/>
      <c r="C60" s="895"/>
      <c r="R60" s="369">
        <v>2000000</v>
      </c>
      <c r="S60" s="369"/>
      <c r="T60" s="871">
        <v>876407</v>
      </c>
      <c r="U60" s="367">
        <v>45792</v>
      </c>
      <c r="V60" s="367"/>
    </row>
    <row r="61" spans="1:22" ht="25.95" customHeight="1">
      <c r="A61" s="897"/>
      <c r="B61" s="898"/>
      <c r="C61" s="899"/>
      <c r="D61" s="900"/>
      <c r="E61" s="901"/>
      <c r="F61" s="902"/>
      <c r="G61" s="902"/>
      <c r="H61" s="903"/>
      <c r="I61" s="904"/>
      <c r="J61" s="904"/>
      <c r="K61" s="905"/>
      <c r="L61" s="906"/>
      <c r="M61" s="906"/>
      <c r="N61" s="906"/>
      <c r="O61" s="902"/>
      <c r="P61" s="906"/>
      <c r="Q61" s="902"/>
      <c r="R61" s="907">
        <v>2000000</v>
      </c>
      <c r="S61" s="907"/>
      <c r="T61" s="908">
        <v>876453</v>
      </c>
      <c r="U61" s="909">
        <v>45793</v>
      </c>
      <c r="V61" s="910"/>
    </row>
    <row r="62" spans="1:22" ht="25.95" customHeight="1">
      <c r="A62" s="857"/>
      <c r="B62" s="858"/>
      <c r="C62" s="859"/>
      <c r="D62" s="318"/>
      <c r="E62" s="319"/>
      <c r="F62" s="320"/>
      <c r="G62" s="320"/>
      <c r="H62" s="335"/>
      <c r="I62" s="339"/>
      <c r="J62" s="339"/>
      <c r="K62" s="340"/>
      <c r="L62" s="341"/>
      <c r="M62" s="341"/>
      <c r="N62" s="341"/>
      <c r="O62" s="320"/>
      <c r="P62" s="341"/>
      <c r="Q62" s="320"/>
      <c r="R62" s="369">
        <v>2000000</v>
      </c>
      <c r="S62" s="847"/>
      <c r="T62" s="871">
        <v>876493</v>
      </c>
      <c r="U62" s="367">
        <v>45797</v>
      </c>
      <c r="V62" s="368"/>
    </row>
    <row r="63" spans="1:22" ht="25.95" customHeight="1">
      <c r="A63" s="857"/>
      <c r="B63" s="858"/>
      <c r="C63" s="859"/>
      <c r="D63" s="318"/>
      <c r="E63" s="319"/>
      <c r="F63" s="320"/>
      <c r="G63" s="320"/>
      <c r="H63" s="335"/>
      <c r="I63" s="339"/>
      <c r="J63" s="339"/>
      <c r="K63" s="340"/>
      <c r="L63" s="341"/>
      <c r="M63" s="341"/>
      <c r="N63" s="341"/>
      <c r="O63" s="320"/>
      <c r="P63" s="341"/>
      <c r="Q63" s="320"/>
      <c r="R63" s="369">
        <v>2000000</v>
      </c>
      <c r="S63" s="369"/>
      <c r="T63" s="871">
        <v>884441</v>
      </c>
      <c r="U63" s="367">
        <v>45811</v>
      </c>
      <c r="V63" s="368"/>
    </row>
    <row r="64" spans="1:22" ht="25.95" customHeight="1">
      <c r="A64" s="857"/>
      <c r="B64" s="858"/>
      <c r="C64" s="859"/>
      <c r="D64" s="318"/>
      <c r="E64" s="319"/>
      <c r="F64" s="320"/>
      <c r="G64" s="320"/>
      <c r="H64" s="335"/>
      <c r="I64" s="339"/>
      <c r="J64" s="339"/>
      <c r="K64" s="340"/>
      <c r="L64" s="341"/>
      <c r="M64" s="341"/>
      <c r="N64" s="341"/>
      <c r="O64" s="320"/>
      <c r="P64" s="341"/>
      <c r="Q64" s="320"/>
      <c r="R64" s="369">
        <v>654006</v>
      </c>
      <c r="S64" s="369"/>
      <c r="T64" s="871">
        <v>884606</v>
      </c>
      <c r="U64" s="367">
        <v>45840</v>
      </c>
      <c r="V64" s="368"/>
    </row>
    <row r="65" spans="1:22" ht="25.95" customHeight="1">
      <c r="A65" s="857"/>
      <c r="B65" s="858"/>
      <c r="C65" s="859"/>
      <c r="D65" s="318">
        <v>5</v>
      </c>
      <c r="E65" s="319">
        <v>12598926</v>
      </c>
      <c r="F65" s="320"/>
      <c r="G65" s="320"/>
      <c r="H65" s="335"/>
      <c r="I65" s="339"/>
      <c r="J65" s="339"/>
      <c r="K65" s="340">
        <f>E65*7.5%</f>
        <v>944919.45</v>
      </c>
      <c r="L65" s="341"/>
      <c r="M65" s="341"/>
      <c r="N65" s="341"/>
      <c r="O65" s="340">
        <f>E65-F65-J65-H65-I65-K65</f>
        <v>11654006.550000001</v>
      </c>
      <c r="P65" s="340"/>
      <c r="Q65" s="340">
        <f>O65+P65</f>
        <v>11654006.550000001</v>
      </c>
      <c r="R65" s="369">
        <v>0</v>
      </c>
      <c r="S65" s="369">
        <f>Q65-R65</f>
        <v>11654006.550000001</v>
      </c>
      <c r="T65" s="871"/>
      <c r="U65" s="367"/>
      <c r="V65" s="368"/>
    </row>
    <row r="66" spans="1:22" s="855" customFormat="1" ht="22.5" customHeight="1">
      <c r="A66" s="865"/>
      <c r="B66" s="866"/>
      <c r="C66" s="867" t="s">
        <v>368</v>
      </c>
      <c r="D66" s="868"/>
      <c r="E66" s="322">
        <f>SUM(E47:E65)</f>
        <v>75593557.200000003</v>
      </c>
      <c r="F66" s="322">
        <f t="shared" ref="F66:R66" si="9">SUM(F47:F65)</f>
        <v>0</v>
      </c>
      <c r="G66" s="322">
        <f t="shared" si="9"/>
        <v>0</v>
      </c>
      <c r="H66" s="322">
        <f t="shared" si="9"/>
        <v>0</v>
      </c>
      <c r="I66" s="322">
        <f t="shared" si="9"/>
        <v>0</v>
      </c>
      <c r="J66" s="322">
        <f t="shared" si="9"/>
        <v>0</v>
      </c>
      <c r="K66" s="322">
        <f t="shared" si="9"/>
        <v>5417538.2600000007</v>
      </c>
      <c r="L66" s="322">
        <f t="shared" si="9"/>
        <v>0</v>
      </c>
      <c r="M66" s="322">
        <f t="shared" si="9"/>
        <v>0</v>
      </c>
      <c r="N66" s="322">
        <f t="shared" si="9"/>
        <v>0</v>
      </c>
      <c r="O66" s="322">
        <f t="shared" si="9"/>
        <v>70176018.939999998</v>
      </c>
      <c r="P66" s="322">
        <f t="shared" si="9"/>
        <v>0</v>
      </c>
      <c r="Q66" s="322">
        <f t="shared" si="9"/>
        <v>70176018.939999998</v>
      </c>
      <c r="R66" s="322">
        <f t="shared" si="9"/>
        <v>58522011.370000005</v>
      </c>
      <c r="S66" s="322">
        <f>SUM(S63:S65)</f>
        <v>11654006.550000001</v>
      </c>
      <c r="T66" s="358"/>
      <c r="U66" s="359"/>
      <c r="V66" s="360"/>
    </row>
    <row r="67" spans="1:22" ht="22.5" customHeight="1">
      <c r="A67" s="857">
        <v>11</v>
      </c>
      <c r="B67" s="911" t="s">
        <v>392</v>
      </c>
      <c r="C67" s="912" t="s">
        <v>393</v>
      </c>
      <c r="D67" s="864">
        <v>1</v>
      </c>
      <c r="E67" s="321">
        <v>4716468</v>
      </c>
      <c r="F67" s="321">
        <v>291696</v>
      </c>
      <c r="G67" s="320"/>
      <c r="H67" s="326">
        <f>E67*5%</f>
        <v>235823.40000000002</v>
      </c>
      <c r="I67" s="339"/>
      <c r="J67" s="339"/>
      <c r="K67" s="321">
        <f>(E67-F67-G67-H67-I67-J67)*8%</f>
        <v>335115.88800000004</v>
      </c>
      <c r="L67" s="341"/>
      <c r="M67" s="341"/>
      <c r="N67" s="341"/>
      <c r="O67" s="321">
        <f>E67-F67-G67-H67-I67-J67-K67</f>
        <v>3853832.7120000003</v>
      </c>
      <c r="P67" s="341"/>
      <c r="Q67" s="321">
        <f>SUM(O67,P67)</f>
        <v>3853832.7120000003</v>
      </c>
      <c r="R67" s="321">
        <f>Q67</f>
        <v>3853832.7120000003</v>
      </c>
      <c r="S67" s="341">
        <f>Q67-R67</f>
        <v>0</v>
      </c>
      <c r="T67" s="353" t="s">
        <v>394</v>
      </c>
      <c r="U67" s="378">
        <v>44880</v>
      </c>
      <c r="V67" s="379"/>
    </row>
    <row r="68" spans="1:22" ht="22.5" customHeight="1">
      <c r="A68" s="857"/>
      <c r="B68" s="869"/>
      <c r="C68" s="870"/>
      <c r="D68" s="864">
        <v>2</v>
      </c>
      <c r="E68" s="321">
        <v>1455783.6</v>
      </c>
      <c r="F68" s="321">
        <v>165294</v>
      </c>
      <c r="G68" s="320"/>
      <c r="H68" s="326">
        <f>E68*5%</f>
        <v>72789.180000000008</v>
      </c>
      <c r="I68" s="339"/>
      <c r="J68" s="339"/>
      <c r="K68" s="321">
        <f>(E68-F68-G68-H68-I68-J68)*8%</f>
        <v>97416.03360000001</v>
      </c>
      <c r="L68" s="341"/>
      <c r="M68" s="341"/>
      <c r="N68" s="341"/>
      <c r="O68" s="321">
        <f>E68-F68-G68-H68-I68-J68-K68</f>
        <v>1120284.3864000002</v>
      </c>
      <c r="P68" s="341"/>
      <c r="Q68" s="321">
        <f>SUM(O68,P68)</f>
        <v>1120284.3864000002</v>
      </c>
      <c r="R68" s="321">
        <v>1095930</v>
      </c>
      <c r="S68" s="341">
        <f t="shared" ref="S68:S70" si="10">Q68-R68</f>
        <v>24354.386400000192</v>
      </c>
      <c r="T68" s="353" t="s">
        <v>395</v>
      </c>
      <c r="U68" s="378">
        <v>44917</v>
      </c>
      <c r="V68" s="379"/>
    </row>
    <row r="69" spans="1:22" ht="22.5" customHeight="1">
      <c r="A69" s="857"/>
      <c r="B69" s="869"/>
      <c r="C69" s="913"/>
      <c r="D69" s="864"/>
      <c r="E69" s="321"/>
      <c r="F69" s="321"/>
      <c r="G69" s="320"/>
      <c r="H69" s="326"/>
      <c r="I69" s="339"/>
      <c r="J69" s="339"/>
      <c r="K69" s="321"/>
      <c r="L69" s="341"/>
      <c r="M69" s="341"/>
      <c r="N69" s="341"/>
      <c r="O69" s="321"/>
      <c r="P69" s="341"/>
      <c r="Q69" s="321"/>
      <c r="R69" s="321">
        <v>24354.02</v>
      </c>
      <c r="S69" s="341">
        <f t="shared" si="10"/>
        <v>-24354.02</v>
      </c>
      <c r="T69" s="353" t="s">
        <v>396</v>
      </c>
      <c r="U69" s="378">
        <v>44917</v>
      </c>
      <c r="V69" s="379"/>
    </row>
    <row r="70" spans="1:22" ht="22.5" customHeight="1">
      <c r="A70" s="857"/>
      <c r="B70" s="869"/>
      <c r="C70" s="913" t="s">
        <v>366</v>
      </c>
      <c r="D70" s="864"/>
      <c r="E70" s="321">
        <v>308612.58</v>
      </c>
      <c r="F70" s="321"/>
      <c r="G70" s="320"/>
      <c r="H70" s="326"/>
      <c r="I70" s="339"/>
      <c r="J70" s="339"/>
      <c r="K70" s="321">
        <f>(E70-F70-G70-H70-I70-J70)*8%</f>
        <v>24689.006400000002</v>
      </c>
      <c r="L70" s="341"/>
      <c r="M70" s="341"/>
      <c r="N70" s="341"/>
      <c r="O70" s="321">
        <f>E70-F70-G70-H70-I70-J70-K70</f>
        <v>283923.5736</v>
      </c>
      <c r="P70" s="341"/>
      <c r="Q70" s="321">
        <f>SUM(O70,P70)</f>
        <v>283923.5736</v>
      </c>
      <c r="R70" s="321">
        <f>Q70</f>
        <v>283923.5736</v>
      </c>
      <c r="S70" s="341">
        <f t="shared" si="10"/>
        <v>0</v>
      </c>
      <c r="T70" s="353"/>
      <c r="U70" s="354"/>
      <c r="V70" s="355"/>
    </row>
    <row r="71" spans="1:22" s="855" customFormat="1" ht="22.5" customHeight="1">
      <c r="A71" s="865"/>
      <c r="B71" s="866"/>
      <c r="C71" s="867" t="s">
        <v>368</v>
      </c>
      <c r="D71" s="868"/>
      <c r="E71" s="322">
        <f>SUM(E67:E70)</f>
        <v>6480864.1799999997</v>
      </c>
      <c r="F71" s="322">
        <f t="shared" ref="F71:R71" si="11">SUM(F67:F70)</f>
        <v>456990</v>
      </c>
      <c r="G71" s="322">
        <f t="shared" si="11"/>
        <v>0</v>
      </c>
      <c r="H71" s="322">
        <f t="shared" si="11"/>
        <v>308612.58</v>
      </c>
      <c r="I71" s="322">
        <f t="shared" si="11"/>
        <v>0</v>
      </c>
      <c r="J71" s="322">
        <f t="shared" si="11"/>
        <v>0</v>
      </c>
      <c r="K71" s="322">
        <f t="shared" si="11"/>
        <v>457220.92800000007</v>
      </c>
      <c r="L71" s="322">
        <f t="shared" si="11"/>
        <v>0</v>
      </c>
      <c r="M71" s="322">
        <f t="shared" si="11"/>
        <v>0</v>
      </c>
      <c r="N71" s="322">
        <f t="shared" si="11"/>
        <v>0</v>
      </c>
      <c r="O71" s="322">
        <f t="shared" si="11"/>
        <v>5258040.6720000003</v>
      </c>
      <c r="P71" s="322">
        <f t="shared" si="11"/>
        <v>0</v>
      </c>
      <c r="Q71" s="322">
        <f t="shared" si="11"/>
        <v>5258040.6720000003</v>
      </c>
      <c r="R71" s="322">
        <f t="shared" si="11"/>
        <v>5258040.3055999996</v>
      </c>
      <c r="S71" s="322">
        <v>1</v>
      </c>
      <c r="T71" s="358"/>
      <c r="U71" s="359"/>
      <c r="V71" s="360"/>
    </row>
    <row r="72" spans="1:22" ht="22.5" customHeight="1">
      <c r="A72" s="857">
        <v>12</v>
      </c>
      <c r="B72" s="911" t="s">
        <v>397</v>
      </c>
      <c r="C72" s="912" t="s">
        <v>398</v>
      </c>
      <c r="D72" s="864">
        <v>1</v>
      </c>
      <c r="E72" s="321">
        <v>5283945</v>
      </c>
      <c r="F72" s="321">
        <v>2684724</v>
      </c>
      <c r="G72" s="320"/>
      <c r="H72" s="380">
        <f>E72*5%</f>
        <v>264197.25</v>
      </c>
      <c r="I72" s="339"/>
      <c r="J72" s="394"/>
      <c r="K72" s="321">
        <v>233502.67</v>
      </c>
      <c r="L72" s="341"/>
      <c r="M72" s="383"/>
      <c r="N72" s="341"/>
      <c r="O72" s="321">
        <f>E72-F72-G72-H72-I72-J72-K72-M72</f>
        <v>2101521.08</v>
      </c>
      <c r="P72" s="341"/>
      <c r="Q72" s="321">
        <f>SUM(O72,P72)</f>
        <v>2101521.08</v>
      </c>
      <c r="R72" s="321">
        <f>Q72</f>
        <v>2101521.08</v>
      </c>
      <c r="S72" s="341">
        <f>Q72-R72</f>
        <v>0</v>
      </c>
      <c r="T72" s="353" t="s">
        <v>399</v>
      </c>
      <c r="U72" s="378">
        <v>44896</v>
      </c>
      <c r="V72" s="379"/>
    </row>
    <row r="73" spans="1:22" s="875" customFormat="1" ht="22.5" customHeight="1">
      <c r="A73" s="914"/>
      <c r="B73" s="915"/>
      <c r="C73" s="916"/>
      <c r="D73" s="917">
        <v>2</v>
      </c>
      <c r="E73" s="381">
        <v>1092436</v>
      </c>
      <c r="F73" s="381">
        <v>547700</v>
      </c>
      <c r="G73" s="381">
        <v>60040</v>
      </c>
      <c r="H73" s="382">
        <f>E73*5%</f>
        <v>54621.8</v>
      </c>
      <c r="I73" s="395"/>
      <c r="J73" s="395"/>
      <c r="K73" s="381">
        <f>(E73-F73-G73-H73-I73-J73)*10%</f>
        <v>43007.420000000006</v>
      </c>
      <c r="L73" s="396"/>
      <c r="M73" s="396"/>
      <c r="N73" s="396"/>
      <c r="O73" s="381">
        <f>E73-F73-G73-H73-I73-J73-K73-L73-M73-N73</f>
        <v>387066.78</v>
      </c>
      <c r="P73" s="396"/>
      <c r="Q73" s="381">
        <f>SUM(O73,P73)</f>
        <v>387066.78</v>
      </c>
      <c r="R73" s="381">
        <f>Q73</f>
        <v>387066.78</v>
      </c>
      <c r="S73" s="350">
        <f t="shared" ref="S73:S74" si="12">Q73-R73</f>
        <v>0</v>
      </c>
      <c r="T73" s="406"/>
      <c r="U73" s="407"/>
      <c r="V73" s="408" t="s">
        <v>384</v>
      </c>
    </row>
    <row r="74" spans="1:22" ht="22.5" customHeight="1">
      <c r="A74" s="857"/>
      <c r="B74" s="869"/>
      <c r="C74" s="912"/>
      <c r="D74" s="864">
        <v>3</v>
      </c>
      <c r="E74" s="321">
        <v>319903</v>
      </c>
      <c r="F74" s="321"/>
      <c r="G74" s="320"/>
      <c r="H74" s="383">
        <f>E74*5%</f>
        <v>15995.150000000001</v>
      </c>
      <c r="I74" s="339"/>
      <c r="J74" s="339"/>
      <c r="K74" s="321">
        <f>(E74-F74-G74-H74)*10%</f>
        <v>30390.785</v>
      </c>
      <c r="L74" s="341"/>
      <c r="M74" s="341"/>
      <c r="N74" s="341"/>
      <c r="O74" s="321">
        <f>E74-F74-G74-H74-I74-J74-K74</f>
        <v>273517.065</v>
      </c>
      <c r="P74" s="341"/>
      <c r="Q74" s="321">
        <f>SUM(O74,P74)</f>
        <v>273517.065</v>
      </c>
      <c r="R74" s="321">
        <f>Q74</f>
        <v>273517.065</v>
      </c>
      <c r="S74" s="341">
        <f t="shared" si="12"/>
        <v>0</v>
      </c>
      <c r="T74" s="353" t="s">
        <v>400</v>
      </c>
      <c r="U74" s="378">
        <v>45027</v>
      </c>
      <c r="V74" s="379"/>
    </row>
    <row r="75" spans="1:22" s="855" customFormat="1" ht="22.5" customHeight="1">
      <c r="A75" s="865"/>
      <c r="B75" s="866"/>
      <c r="C75" s="867" t="s">
        <v>368</v>
      </c>
      <c r="D75" s="868"/>
      <c r="E75" s="322">
        <f>SUM(E72,E73,E74)</f>
        <v>6696284</v>
      </c>
      <c r="F75" s="322">
        <f t="shared" ref="F75:R75" si="13">SUM(F72,F73,F74)</f>
        <v>3232424</v>
      </c>
      <c r="G75" s="322">
        <f t="shared" si="13"/>
        <v>60040</v>
      </c>
      <c r="H75" s="322">
        <f t="shared" si="13"/>
        <v>334814.2</v>
      </c>
      <c r="I75" s="322">
        <f t="shared" si="13"/>
        <v>0</v>
      </c>
      <c r="J75" s="322">
        <f t="shared" si="13"/>
        <v>0</v>
      </c>
      <c r="K75" s="322">
        <f t="shared" si="13"/>
        <v>306900.875</v>
      </c>
      <c r="L75" s="322">
        <f t="shared" si="13"/>
        <v>0</v>
      </c>
      <c r="M75" s="322">
        <f t="shared" si="13"/>
        <v>0</v>
      </c>
      <c r="N75" s="322">
        <f t="shared" si="13"/>
        <v>0</v>
      </c>
      <c r="O75" s="322">
        <f t="shared" si="13"/>
        <v>2762104.9250000003</v>
      </c>
      <c r="P75" s="322">
        <f t="shared" si="13"/>
        <v>0</v>
      </c>
      <c r="Q75" s="322">
        <f t="shared" si="13"/>
        <v>2762104.9250000003</v>
      </c>
      <c r="R75" s="322">
        <f t="shared" si="13"/>
        <v>2762104.9250000003</v>
      </c>
      <c r="S75" s="322">
        <f>SUM(S72:S74)</f>
        <v>0</v>
      </c>
      <c r="T75" s="358"/>
      <c r="U75" s="359"/>
      <c r="V75" s="360"/>
    </row>
    <row r="76" spans="1:22" ht="22.5" customHeight="1">
      <c r="A76" s="857">
        <v>13</v>
      </c>
      <c r="B76" s="911" t="s">
        <v>264</v>
      </c>
      <c r="C76" s="912" t="s">
        <v>401</v>
      </c>
      <c r="D76" s="864">
        <v>1</v>
      </c>
      <c r="E76" s="321">
        <v>1032187</v>
      </c>
      <c r="F76" s="361"/>
      <c r="G76" s="320"/>
      <c r="H76" s="383">
        <f>E76*5%</f>
        <v>51609.350000000006</v>
      </c>
      <c r="I76" s="339"/>
      <c r="J76" s="339"/>
      <c r="K76" s="321">
        <f>(E76-F76-G76-H76)*10%</f>
        <v>98057.765000000014</v>
      </c>
      <c r="L76" s="341"/>
      <c r="M76" s="341"/>
      <c r="N76" s="341"/>
      <c r="O76" s="321">
        <f>E76-F76-G76-H76-I76-J76-K76</f>
        <v>882519.88500000001</v>
      </c>
      <c r="P76" s="341"/>
      <c r="Q76" s="321">
        <f>SUM(O76,P76)</f>
        <v>882519.88500000001</v>
      </c>
      <c r="R76" s="321">
        <f>Q76</f>
        <v>882519.88500000001</v>
      </c>
      <c r="S76" s="341">
        <f>Q76-R76</f>
        <v>0</v>
      </c>
      <c r="T76" s="353" t="s">
        <v>402</v>
      </c>
      <c r="U76" s="378">
        <v>44896</v>
      </c>
      <c r="V76" s="379"/>
    </row>
    <row r="77" spans="1:22" s="855" customFormat="1" ht="22.5" customHeight="1">
      <c r="A77" s="865"/>
      <c r="B77" s="866"/>
      <c r="C77" s="867" t="s">
        <v>368</v>
      </c>
      <c r="D77" s="868"/>
      <c r="E77" s="322">
        <f>SUM(E76)</f>
        <v>1032187</v>
      </c>
      <c r="F77" s="322">
        <f t="shared" ref="F77:R77" si="14">SUM(F76)</f>
        <v>0</v>
      </c>
      <c r="G77" s="322">
        <f t="shared" si="14"/>
        <v>0</v>
      </c>
      <c r="H77" s="322">
        <f t="shared" si="14"/>
        <v>51609.350000000006</v>
      </c>
      <c r="I77" s="322">
        <f t="shared" si="14"/>
        <v>0</v>
      </c>
      <c r="J77" s="322">
        <f t="shared" si="14"/>
        <v>0</v>
      </c>
      <c r="K77" s="322">
        <f t="shared" si="14"/>
        <v>98057.765000000014</v>
      </c>
      <c r="L77" s="322">
        <f t="shared" si="14"/>
        <v>0</v>
      </c>
      <c r="M77" s="322">
        <f t="shared" si="14"/>
        <v>0</v>
      </c>
      <c r="N77" s="322">
        <f t="shared" si="14"/>
        <v>0</v>
      </c>
      <c r="O77" s="322">
        <f t="shared" si="14"/>
        <v>882519.88500000001</v>
      </c>
      <c r="P77" s="322">
        <f t="shared" si="14"/>
        <v>0</v>
      </c>
      <c r="Q77" s="322">
        <f t="shared" si="14"/>
        <v>882519.88500000001</v>
      </c>
      <c r="R77" s="322">
        <f t="shared" si="14"/>
        <v>882519.88500000001</v>
      </c>
      <c r="S77" s="322"/>
      <c r="T77" s="358"/>
      <c r="U77" s="359"/>
      <c r="V77" s="360"/>
    </row>
    <row r="78" spans="1:22" ht="22.5" customHeight="1">
      <c r="A78" s="857">
        <v>14</v>
      </c>
      <c r="B78" s="911" t="s">
        <v>266</v>
      </c>
      <c r="C78" s="912" t="s">
        <v>403</v>
      </c>
      <c r="D78" s="864">
        <v>1</v>
      </c>
      <c r="E78" s="321">
        <v>2640075</v>
      </c>
      <c r="F78" s="321"/>
      <c r="G78" s="320"/>
      <c r="H78" s="383">
        <f>E78*5%</f>
        <v>132003.75</v>
      </c>
      <c r="I78" s="339"/>
      <c r="J78" s="339"/>
      <c r="K78" s="321">
        <f>(E78-H78)*10%</f>
        <v>250807.125</v>
      </c>
      <c r="L78" s="341"/>
      <c r="M78" s="341"/>
      <c r="N78" s="341"/>
      <c r="O78" s="321">
        <f>E78-F78-G78-H78-I78-J78-K78</f>
        <v>2257264.125</v>
      </c>
      <c r="P78" s="341"/>
      <c r="Q78" s="321">
        <f>SUM(O78:P78)</f>
        <v>2257264.125</v>
      </c>
      <c r="R78" s="321">
        <f>Q78</f>
        <v>2257264.125</v>
      </c>
      <c r="S78" s="341"/>
      <c r="T78" s="353" t="s">
        <v>404</v>
      </c>
      <c r="U78" s="378">
        <v>44952</v>
      </c>
      <c r="V78" s="379"/>
    </row>
    <row r="79" spans="1:22" s="875" customFormat="1" ht="22.5" customHeight="1">
      <c r="A79" s="872"/>
      <c r="B79" s="876"/>
      <c r="C79" s="878"/>
      <c r="D79" s="918">
        <v>2</v>
      </c>
      <c r="E79" s="334">
        <v>3074977</v>
      </c>
      <c r="F79" s="384"/>
      <c r="G79" s="333"/>
      <c r="H79" s="385">
        <f>E79*5%</f>
        <v>153748.85</v>
      </c>
      <c r="I79" s="348"/>
      <c r="J79" s="348"/>
      <c r="K79" s="334">
        <f>(E79-H79)*10%</f>
        <v>292122.815</v>
      </c>
      <c r="L79" s="350"/>
      <c r="M79" s="350"/>
      <c r="N79" s="350"/>
      <c r="O79" s="334">
        <f>E79-F79-G79-H79-I79-J79-K79</f>
        <v>2629105.335</v>
      </c>
      <c r="P79" s="350"/>
      <c r="Q79" s="334">
        <f>SUM(O79:P79)</f>
        <v>2629105.335</v>
      </c>
      <c r="R79" s="334">
        <f>Q79</f>
        <v>2629105.335</v>
      </c>
      <c r="S79" s="350"/>
      <c r="T79" s="409" t="s">
        <v>405</v>
      </c>
      <c r="U79" s="410">
        <v>45113</v>
      </c>
      <c r="V79" s="411"/>
    </row>
    <row r="80" spans="1:22" s="855" customFormat="1" ht="22.5" customHeight="1">
      <c r="A80" s="865"/>
      <c r="B80" s="866"/>
      <c r="C80" s="867" t="s">
        <v>368</v>
      </c>
      <c r="D80" s="868"/>
      <c r="E80" s="322">
        <f>SUM(E78:E79)</f>
        <v>5715052</v>
      </c>
      <c r="F80" s="322">
        <f t="shared" ref="F80:R80" si="15">SUM(F78:F79)</f>
        <v>0</v>
      </c>
      <c r="G80" s="322">
        <f t="shared" si="15"/>
        <v>0</v>
      </c>
      <c r="H80" s="322">
        <f t="shared" si="15"/>
        <v>285752.59999999998</v>
      </c>
      <c r="I80" s="322">
        <f t="shared" si="15"/>
        <v>0</v>
      </c>
      <c r="J80" s="322">
        <f t="shared" si="15"/>
        <v>0</v>
      </c>
      <c r="K80" s="322">
        <f t="shared" si="15"/>
        <v>542929.93999999994</v>
      </c>
      <c r="L80" s="322">
        <f t="shared" si="15"/>
        <v>0</v>
      </c>
      <c r="M80" s="322">
        <f t="shared" si="15"/>
        <v>0</v>
      </c>
      <c r="N80" s="322">
        <f t="shared" si="15"/>
        <v>0</v>
      </c>
      <c r="O80" s="322">
        <f t="shared" si="15"/>
        <v>4886369.46</v>
      </c>
      <c r="P80" s="322">
        <f t="shared" si="15"/>
        <v>0</v>
      </c>
      <c r="Q80" s="322">
        <f t="shared" si="15"/>
        <v>4886369.46</v>
      </c>
      <c r="R80" s="322">
        <f t="shared" si="15"/>
        <v>4886369.46</v>
      </c>
      <c r="S80" s="322"/>
      <c r="T80" s="358"/>
      <c r="U80" s="359"/>
      <c r="V80" s="360"/>
    </row>
    <row r="81" spans="1:22" ht="22.5" customHeight="1">
      <c r="A81" s="857">
        <v>15</v>
      </c>
      <c r="B81" s="911" t="s">
        <v>268</v>
      </c>
      <c r="C81" s="912" t="s">
        <v>406</v>
      </c>
      <c r="D81" s="864">
        <v>1</v>
      </c>
      <c r="E81" s="321">
        <v>1908740.45</v>
      </c>
      <c r="F81" s="361"/>
      <c r="G81" s="320"/>
      <c r="H81" s="383">
        <f>E81*5%</f>
        <v>95437.022500000006</v>
      </c>
      <c r="I81" s="339"/>
      <c r="J81" s="397"/>
      <c r="K81" s="321">
        <v>126931.24</v>
      </c>
      <c r="L81" s="341"/>
      <c r="M81" s="341"/>
      <c r="N81" s="341"/>
      <c r="O81" s="321">
        <f>E81-F81-G81-H81-I81-J81-K81</f>
        <v>1686372.1875</v>
      </c>
      <c r="P81" s="341"/>
      <c r="Q81" s="321">
        <f t="shared" ref="Q81:Q86" si="16">SUM(O81:P81)</f>
        <v>1686372.1875</v>
      </c>
      <c r="R81" s="321">
        <v>1686372.19</v>
      </c>
      <c r="S81" s="341"/>
      <c r="T81" s="353" t="s">
        <v>407</v>
      </c>
      <c r="U81" s="378">
        <v>44972</v>
      </c>
      <c r="V81" s="379"/>
    </row>
    <row r="82" spans="1:22" ht="22.5" customHeight="1">
      <c r="A82" s="857"/>
      <c r="B82" s="869"/>
      <c r="C82" s="912"/>
      <c r="D82" s="864">
        <v>2</v>
      </c>
      <c r="E82" s="321">
        <v>2666390.4</v>
      </c>
      <c r="F82" s="361"/>
      <c r="G82" s="320"/>
      <c r="H82" s="383">
        <f>E82*5%</f>
        <v>133319.51999999999</v>
      </c>
      <c r="I82" s="398">
        <v>60443.1000000001</v>
      </c>
      <c r="J82" s="397"/>
      <c r="K82" s="321">
        <v>247262.78</v>
      </c>
      <c r="L82" s="341"/>
      <c r="M82" s="341"/>
      <c r="N82" s="341"/>
      <c r="O82" s="321">
        <f>E82-F82-G82-H82-I82-J82-K82</f>
        <v>2225365</v>
      </c>
      <c r="P82" s="341"/>
      <c r="Q82" s="321">
        <f t="shared" si="16"/>
        <v>2225365</v>
      </c>
      <c r="R82" s="321">
        <v>2225365</v>
      </c>
      <c r="S82" s="341">
        <f>Q82-R82</f>
        <v>0</v>
      </c>
      <c r="T82" s="353" t="s">
        <v>408</v>
      </c>
      <c r="U82" s="378">
        <v>45035</v>
      </c>
      <c r="V82" s="412" t="s">
        <v>409</v>
      </c>
    </row>
    <row r="83" spans="1:22" s="855" customFormat="1" ht="22.5" customHeight="1">
      <c r="A83" s="865"/>
      <c r="B83" s="866"/>
      <c r="C83" s="867" t="s">
        <v>368</v>
      </c>
      <c r="D83" s="868"/>
      <c r="E83" s="322">
        <f>SUM(E81:E82)</f>
        <v>4575130.8499999996</v>
      </c>
      <c r="F83" s="322">
        <f t="shared" ref="F83:S83" si="17">SUM(F81:F82)</f>
        <v>0</v>
      </c>
      <c r="G83" s="322">
        <f t="shared" si="17"/>
        <v>0</v>
      </c>
      <c r="H83" s="322">
        <f t="shared" si="17"/>
        <v>228756.54249999998</v>
      </c>
      <c r="I83" s="322">
        <f t="shared" si="17"/>
        <v>60443.1000000001</v>
      </c>
      <c r="J83" s="322">
        <f t="shared" si="17"/>
        <v>0</v>
      </c>
      <c r="K83" s="322">
        <f t="shared" si="17"/>
        <v>374194.02</v>
      </c>
      <c r="L83" s="322">
        <f t="shared" si="17"/>
        <v>0</v>
      </c>
      <c r="M83" s="322">
        <f t="shared" si="17"/>
        <v>0</v>
      </c>
      <c r="N83" s="322">
        <f t="shared" si="17"/>
        <v>0</v>
      </c>
      <c r="O83" s="322">
        <f t="shared" si="17"/>
        <v>3911737.1875</v>
      </c>
      <c r="P83" s="322">
        <f t="shared" si="17"/>
        <v>0</v>
      </c>
      <c r="Q83" s="322">
        <f t="shared" si="17"/>
        <v>3911737.1875</v>
      </c>
      <c r="R83" s="322">
        <f t="shared" si="17"/>
        <v>3911737.19</v>
      </c>
      <c r="S83" s="322">
        <f t="shared" si="17"/>
        <v>0</v>
      </c>
      <c r="T83" s="358"/>
      <c r="U83" s="359"/>
      <c r="V83" s="360"/>
    </row>
    <row r="84" spans="1:22" ht="22.5" customHeight="1">
      <c r="A84" s="857">
        <v>16</v>
      </c>
      <c r="B84" s="911" t="s">
        <v>270</v>
      </c>
      <c r="C84" s="912" t="s">
        <v>410</v>
      </c>
      <c r="D84" s="864">
        <v>1</v>
      </c>
      <c r="E84" s="321">
        <v>1142452</v>
      </c>
      <c r="F84" s="361"/>
      <c r="G84" s="320"/>
      <c r="H84" s="383">
        <f>E84*5%</f>
        <v>57122.600000000006</v>
      </c>
      <c r="I84" s="339"/>
      <c r="J84" s="339"/>
      <c r="K84" s="321">
        <f>(E84-F84-G84-H84)*10%</f>
        <v>108532.94</v>
      </c>
      <c r="L84" s="341"/>
      <c r="M84" s="341"/>
      <c r="N84" s="341"/>
      <c r="O84" s="321">
        <f>E84-F84-G84-H84-I84-J84-K84</f>
        <v>976796.46</v>
      </c>
      <c r="P84" s="341"/>
      <c r="Q84" s="321">
        <f t="shared" si="16"/>
        <v>976796.46</v>
      </c>
      <c r="R84" s="321">
        <v>976796.46</v>
      </c>
      <c r="S84" s="341"/>
      <c r="T84" s="353" t="s">
        <v>411</v>
      </c>
      <c r="U84" s="378">
        <v>44917</v>
      </c>
      <c r="V84" s="379"/>
    </row>
    <row r="85" spans="1:22" ht="22.5" customHeight="1">
      <c r="A85" s="857"/>
      <c r="B85" s="869"/>
      <c r="C85" s="912"/>
      <c r="D85" s="864">
        <v>2</v>
      </c>
      <c r="E85" s="321">
        <v>817917</v>
      </c>
      <c r="F85" s="361"/>
      <c r="G85" s="320"/>
      <c r="H85" s="383">
        <f>E85*5%</f>
        <v>40895.850000000006</v>
      </c>
      <c r="I85" s="339"/>
      <c r="J85" s="339"/>
      <c r="K85" s="321">
        <f>(E85-F85-G85-H85)*10%</f>
        <v>77702.115000000005</v>
      </c>
      <c r="L85" s="341"/>
      <c r="M85" s="341"/>
      <c r="N85" s="341"/>
      <c r="O85" s="321">
        <f>E85-F85-G85-H85-I85-J85-K85</f>
        <v>699319.03500000003</v>
      </c>
      <c r="P85" s="341"/>
      <c r="Q85" s="321">
        <f t="shared" si="16"/>
        <v>699319.03500000003</v>
      </c>
      <c r="R85" s="321">
        <f>Q85</f>
        <v>699319.03500000003</v>
      </c>
      <c r="S85" s="341"/>
      <c r="T85" s="353" t="s">
        <v>412</v>
      </c>
      <c r="U85" s="378">
        <v>44972</v>
      </c>
      <c r="V85" s="379"/>
    </row>
    <row r="86" spans="1:22" ht="22.5" customHeight="1">
      <c r="A86" s="857"/>
      <c r="B86" s="869"/>
      <c r="C86" s="912"/>
      <c r="D86" s="864">
        <v>3</v>
      </c>
      <c r="E86" s="321">
        <v>552092</v>
      </c>
      <c r="F86" s="361"/>
      <c r="G86" s="320"/>
      <c r="H86" s="383">
        <f>E86*5%</f>
        <v>27604.600000000002</v>
      </c>
      <c r="I86" s="339"/>
      <c r="J86" s="339"/>
      <c r="K86" s="321">
        <f>(E86-F86-G86-H86)*10%</f>
        <v>52448.740000000005</v>
      </c>
      <c r="L86" s="341"/>
      <c r="M86" s="341"/>
      <c r="N86" s="341"/>
      <c r="O86" s="321">
        <f>E86-F86-G86-H86-I86-J86-K86</f>
        <v>472038.66000000003</v>
      </c>
      <c r="P86" s="341"/>
      <c r="Q86" s="321">
        <f t="shared" si="16"/>
        <v>472038.66000000003</v>
      </c>
      <c r="R86" s="321">
        <f>Q86</f>
        <v>472038.66000000003</v>
      </c>
      <c r="S86" s="341"/>
      <c r="T86" s="353" t="s">
        <v>413</v>
      </c>
      <c r="U86" s="378">
        <v>45035</v>
      </c>
      <c r="V86" s="379"/>
    </row>
    <row r="87" spans="1:22" s="855" customFormat="1" ht="22.5" customHeight="1">
      <c r="A87" s="865"/>
      <c r="B87" s="866"/>
      <c r="C87" s="867" t="s">
        <v>368</v>
      </c>
      <c r="D87" s="868"/>
      <c r="E87" s="322">
        <f>SUM(E84:E86)</f>
        <v>2512461</v>
      </c>
      <c r="F87" s="322">
        <f t="shared" ref="F87:R87" si="18">SUM(F84:F86)</f>
        <v>0</v>
      </c>
      <c r="G87" s="322">
        <f t="shared" si="18"/>
        <v>0</v>
      </c>
      <c r="H87" s="322">
        <f t="shared" si="18"/>
        <v>125623.05000000002</v>
      </c>
      <c r="I87" s="322">
        <f t="shared" si="18"/>
        <v>0</v>
      </c>
      <c r="J87" s="322">
        <f t="shared" si="18"/>
        <v>0</v>
      </c>
      <c r="K87" s="322">
        <f t="shared" si="18"/>
        <v>238683.79499999998</v>
      </c>
      <c r="L87" s="322">
        <f t="shared" si="18"/>
        <v>0</v>
      </c>
      <c r="M87" s="322">
        <f t="shared" si="18"/>
        <v>0</v>
      </c>
      <c r="N87" s="322">
        <f t="shared" si="18"/>
        <v>0</v>
      </c>
      <c r="O87" s="322">
        <f t="shared" si="18"/>
        <v>2148154.1550000003</v>
      </c>
      <c r="P87" s="322">
        <f t="shared" si="18"/>
        <v>0</v>
      </c>
      <c r="Q87" s="322">
        <f t="shared" si="18"/>
        <v>2148154.1550000003</v>
      </c>
      <c r="R87" s="322">
        <f t="shared" si="18"/>
        <v>2148154.1550000003</v>
      </c>
      <c r="S87" s="322"/>
      <c r="T87" s="358"/>
      <c r="U87" s="359"/>
      <c r="V87" s="360"/>
    </row>
    <row r="88" spans="1:22" ht="22.5" customHeight="1">
      <c r="A88" s="857">
        <v>17</v>
      </c>
      <c r="B88" s="911" t="s">
        <v>414</v>
      </c>
      <c r="C88" s="912" t="s">
        <v>415</v>
      </c>
      <c r="D88" s="864">
        <v>1</v>
      </c>
      <c r="E88" s="321">
        <v>844515</v>
      </c>
      <c r="F88" s="361"/>
      <c r="G88" s="320"/>
      <c r="H88" s="383">
        <f>E88*5%</f>
        <v>42225.75</v>
      </c>
      <c r="I88" s="339"/>
      <c r="J88" s="339"/>
      <c r="K88" s="321">
        <v>80228.95</v>
      </c>
      <c r="L88" s="341"/>
      <c r="M88" s="341"/>
      <c r="N88" s="341"/>
      <c r="O88" s="321">
        <f>(E88-F88-G88-H88-I88-J88-K88)</f>
        <v>722060.3</v>
      </c>
      <c r="P88" s="341"/>
      <c r="Q88" s="321">
        <f>SUM(O88:P88)</f>
        <v>722060.3</v>
      </c>
      <c r="R88" s="321">
        <f>Q88</f>
        <v>722060.3</v>
      </c>
      <c r="S88" s="341"/>
      <c r="T88" s="353" t="s">
        <v>416</v>
      </c>
      <c r="U88" s="378">
        <v>44917</v>
      </c>
      <c r="V88" s="379"/>
    </row>
    <row r="89" spans="1:22" s="875" customFormat="1" ht="22.5" customHeight="1">
      <c r="A89" s="872"/>
      <c r="B89" s="876"/>
      <c r="C89" s="878"/>
      <c r="D89" s="918">
        <v>2</v>
      </c>
      <c r="E89" s="334">
        <v>839898</v>
      </c>
      <c r="F89" s="384"/>
      <c r="G89" s="333"/>
      <c r="H89" s="385">
        <f>E89*5%</f>
        <v>41994.9</v>
      </c>
      <c r="I89" s="348"/>
      <c r="J89" s="348"/>
      <c r="K89" s="334">
        <v>159580.62</v>
      </c>
      <c r="L89" s="350"/>
      <c r="M89" s="350"/>
      <c r="N89" s="350"/>
      <c r="O89" s="334">
        <f>(E89-F89-G89-H89-I89-J89-K89)</f>
        <v>638322.48</v>
      </c>
      <c r="P89" s="350"/>
      <c r="Q89" s="334">
        <f>SUM(O89:P89)</f>
        <v>638322.48</v>
      </c>
      <c r="R89" s="334">
        <f>Q89</f>
        <v>638322.48</v>
      </c>
      <c r="S89" s="350"/>
      <c r="T89" s="409" t="s">
        <v>417</v>
      </c>
      <c r="U89" s="410">
        <v>45036</v>
      </c>
      <c r="V89" s="411"/>
    </row>
    <row r="90" spans="1:22" s="855" customFormat="1" ht="22.5" customHeight="1">
      <c r="A90" s="865"/>
      <c r="B90" s="866"/>
      <c r="C90" s="867" t="s">
        <v>368</v>
      </c>
      <c r="D90" s="868"/>
      <c r="E90" s="322">
        <f>SUM(E88:E89)</f>
        <v>1684413</v>
      </c>
      <c r="F90" s="322">
        <f t="shared" ref="F90:R90" si="19">SUM(F88:F89)</f>
        <v>0</v>
      </c>
      <c r="G90" s="322">
        <f t="shared" si="19"/>
        <v>0</v>
      </c>
      <c r="H90" s="322">
        <f t="shared" si="19"/>
        <v>84220.65</v>
      </c>
      <c r="I90" s="322">
        <f t="shared" si="19"/>
        <v>0</v>
      </c>
      <c r="J90" s="322">
        <f t="shared" si="19"/>
        <v>0</v>
      </c>
      <c r="K90" s="322">
        <f t="shared" si="19"/>
        <v>239809.57</v>
      </c>
      <c r="L90" s="322">
        <f t="shared" si="19"/>
        <v>0</v>
      </c>
      <c r="M90" s="322">
        <f t="shared" si="19"/>
        <v>0</v>
      </c>
      <c r="N90" s="322">
        <f t="shared" si="19"/>
        <v>0</v>
      </c>
      <c r="O90" s="322">
        <f t="shared" si="19"/>
        <v>1360382.78</v>
      </c>
      <c r="P90" s="322">
        <f t="shared" si="19"/>
        <v>0</v>
      </c>
      <c r="Q90" s="322">
        <f t="shared" si="19"/>
        <v>1360382.78</v>
      </c>
      <c r="R90" s="322">
        <f t="shared" si="19"/>
        <v>1360382.78</v>
      </c>
      <c r="S90" s="322"/>
      <c r="T90" s="358"/>
      <c r="U90" s="359"/>
      <c r="V90" s="360"/>
    </row>
    <row r="91" spans="1:22" ht="22.5" customHeight="1">
      <c r="A91" s="857">
        <v>18</v>
      </c>
      <c r="B91" s="911" t="s">
        <v>274</v>
      </c>
      <c r="C91" s="912" t="s">
        <v>410</v>
      </c>
      <c r="D91" s="864">
        <v>1</v>
      </c>
      <c r="E91" s="321">
        <v>684500</v>
      </c>
      <c r="F91" s="361"/>
      <c r="G91" s="320"/>
      <c r="H91" s="383">
        <f>E91*5%</f>
        <v>34225</v>
      </c>
      <c r="I91" s="339"/>
      <c r="J91" s="339"/>
      <c r="K91" s="321">
        <v>65027.5</v>
      </c>
      <c r="L91" s="341"/>
      <c r="M91" s="341"/>
      <c r="N91" s="341"/>
      <c r="O91" s="321">
        <f>(E91-F91-G91-H91-I91-J91-K91)</f>
        <v>585247.5</v>
      </c>
      <c r="P91" s="341"/>
      <c r="Q91" s="321">
        <f>SUM(O91:P91)</f>
        <v>585247.5</v>
      </c>
      <c r="R91" s="321">
        <f>Q91</f>
        <v>585247.5</v>
      </c>
      <c r="S91" s="341"/>
      <c r="T91" s="353" t="s">
        <v>418</v>
      </c>
      <c r="U91" s="378">
        <v>44959</v>
      </c>
      <c r="V91" s="379"/>
    </row>
    <row r="92" spans="1:22" ht="22.5" customHeight="1">
      <c r="A92" s="857"/>
      <c r="B92" s="869"/>
      <c r="C92" s="912"/>
      <c r="D92" s="864">
        <v>2</v>
      </c>
      <c r="E92" s="321">
        <v>178200</v>
      </c>
      <c r="F92" s="361"/>
      <c r="G92" s="320"/>
      <c r="H92" s="383">
        <f>E92*5%</f>
        <v>8910</v>
      </c>
      <c r="I92" s="339"/>
      <c r="J92" s="339"/>
      <c r="K92" s="321">
        <v>16929</v>
      </c>
      <c r="L92" s="341"/>
      <c r="M92" s="341"/>
      <c r="N92" s="341"/>
      <c r="O92" s="321">
        <f>(E92-F92-G92-H92-I92-J92-K92)</f>
        <v>152361</v>
      </c>
      <c r="P92" s="341"/>
      <c r="Q92" s="321">
        <f>SUM(O92:P92)</f>
        <v>152361</v>
      </c>
      <c r="R92" s="321">
        <f>Q92</f>
        <v>152361</v>
      </c>
      <c r="S92" s="341"/>
      <c r="T92" s="353" t="s">
        <v>419</v>
      </c>
      <c r="U92" s="378">
        <v>45035</v>
      </c>
      <c r="V92" s="379"/>
    </row>
    <row r="93" spans="1:22" s="855" customFormat="1" ht="22.5" customHeight="1">
      <c r="A93" s="865"/>
      <c r="B93" s="866"/>
      <c r="C93" s="867" t="s">
        <v>368</v>
      </c>
      <c r="D93" s="868"/>
      <c r="E93" s="322">
        <f>SUM(E91:E92)</f>
        <v>862700</v>
      </c>
      <c r="F93" s="322">
        <f t="shared" ref="F93:R93" si="20">SUM(F91:F92)</f>
        <v>0</v>
      </c>
      <c r="G93" s="322">
        <f t="shared" si="20"/>
        <v>0</v>
      </c>
      <c r="H93" s="322">
        <f t="shared" si="20"/>
        <v>43135</v>
      </c>
      <c r="I93" s="322">
        <f t="shared" si="20"/>
        <v>0</v>
      </c>
      <c r="J93" s="322">
        <f t="shared" si="20"/>
        <v>0</v>
      </c>
      <c r="K93" s="322">
        <f t="shared" si="20"/>
        <v>81956.5</v>
      </c>
      <c r="L93" s="322">
        <f t="shared" si="20"/>
        <v>0</v>
      </c>
      <c r="M93" s="322">
        <f t="shared" si="20"/>
        <v>0</v>
      </c>
      <c r="N93" s="322">
        <f t="shared" si="20"/>
        <v>0</v>
      </c>
      <c r="O93" s="322">
        <f t="shared" si="20"/>
        <v>737608.5</v>
      </c>
      <c r="P93" s="322">
        <f t="shared" si="20"/>
        <v>0</v>
      </c>
      <c r="Q93" s="322">
        <f t="shared" si="20"/>
        <v>737608.5</v>
      </c>
      <c r="R93" s="322">
        <f t="shared" si="20"/>
        <v>737608.5</v>
      </c>
      <c r="S93" s="322"/>
      <c r="T93" s="358"/>
      <c r="U93" s="359"/>
      <c r="V93" s="360"/>
    </row>
    <row r="94" spans="1:22" ht="22.5" customHeight="1">
      <c r="A94" s="857">
        <v>19</v>
      </c>
      <c r="B94" s="911" t="s">
        <v>276</v>
      </c>
      <c r="C94" s="912" t="s">
        <v>420</v>
      </c>
      <c r="D94" s="864">
        <v>1</v>
      </c>
      <c r="E94" s="321">
        <v>1060200</v>
      </c>
      <c r="F94" s="361"/>
      <c r="G94" s="320"/>
      <c r="H94" s="383">
        <f>E94*5%</f>
        <v>53010</v>
      </c>
      <c r="I94" s="339"/>
      <c r="J94" s="339"/>
      <c r="K94" s="321">
        <f>(E94-F94-G94-H94)*10%</f>
        <v>100719</v>
      </c>
      <c r="L94" s="341"/>
      <c r="M94" s="341"/>
      <c r="N94" s="341"/>
      <c r="O94" s="321">
        <f>E94-F94-G94-H94-I94-J94-K94</f>
        <v>906471</v>
      </c>
      <c r="P94" s="341"/>
      <c r="Q94" s="321">
        <f>SUM(O94:P94)</f>
        <v>906471</v>
      </c>
      <c r="R94" s="321">
        <f>Q94</f>
        <v>906471</v>
      </c>
      <c r="S94" s="341"/>
      <c r="T94" s="353" t="s">
        <v>421</v>
      </c>
      <c r="U94" s="378">
        <v>44932</v>
      </c>
      <c r="V94" s="379"/>
    </row>
    <row r="95" spans="1:22" ht="22.5" customHeight="1">
      <c r="A95" s="857"/>
      <c r="B95" s="869"/>
      <c r="C95" s="912"/>
      <c r="D95" s="864">
        <v>2</v>
      </c>
      <c r="E95" s="321">
        <v>565905</v>
      </c>
      <c r="F95" s="361"/>
      <c r="G95" s="320"/>
      <c r="H95" s="383">
        <f>E95*5%</f>
        <v>28295.25</v>
      </c>
      <c r="I95" s="339"/>
      <c r="J95" s="339"/>
      <c r="K95" s="321">
        <f>(E95-F95-G95-H95)*10%</f>
        <v>53760.975000000006</v>
      </c>
      <c r="L95" s="341"/>
      <c r="M95" s="341"/>
      <c r="N95" s="341"/>
      <c r="O95" s="321">
        <f>E95-F95-G95-H95-I95-J95-K95</f>
        <v>483848.77500000002</v>
      </c>
      <c r="P95" s="341"/>
      <c r="Q95" s="321">
        <f>SUM(O95:P95)</f>
        <v>483848.77500000002</v>
      </c>
      <c r="R95" s="321">
        <f>Q95</f>
        <v>483848.77500000002</v>
      </c>
      <c r="S95" s="341"/>
      <c r="T95" s="353" t="s">
        <v>422</v>
      </c>
      <c r="U95" s="378">
        <v>44970</v>
      </c>
      <c r="V95" s="379"/>
    </row>
    <row r="96" spans="1:22" s="855" customFormat="1" ht="22.5" customHeight="1">
      <c r="A96" s="865"/>
      <c r="B96" s="866"/>
      <c r="C96" s="867" t="s">
        <v>368</v>
      </c>
      <c r="D96" s="868"/>
      <c r="E96" s="322">
        <f>SUM(E94:E95)</f>
        <v>1626105</v>
      </c>
      <c r="F96" s="322"/>
      <c r="G96" s="322"/>
      <c r="H96" s="322">
        <f>SUM(H94:H95)</f>
        <v>81305.25</v>
      </c>
      <c r="I96" s="322"/>
      <c r="J96" s="322"/>
      <c r="K96" s="322">
        <f>SUM(K94:K95)</f>
        <v>154479.97500000001</v>
      </c>
      <c r="L96" s="322"/>
      <c r="M96" s="322"/>
      <c r="N96" s="322"/>
      <c r="O96" s="322">
        <f>SUM(O94:O95)</f>
        <v>1390319.7749999999</v>
      </c>
      <c r="P96" s="322"/>
      <c r="Q96" s="322">
        <f>SUM(Q94:Q95)</f>
        <v>1390319.7749999999</v>
      </c>
      <c r="R96" s="322">
        <f>SUM(R94:R95)</f>
        <v>1390319.7749999999</v>
      </c>
      <c r="S96" s="322"/>
      <c r="T96" s="358"/>
      <c r="U96" s="359"/>
      <c r="V96" s="360"/>
    </row>
    <row r="97" spans="1:23" ht="22.5" customHeight="1">
      <c r="A97" s="857">
        <v>20</v>
      </c>
      <c r="B97" s="911" t="s">
        <v>278</v>
      </c>
      <c r="C97" s="912" t="s">
        <v>406</v>
      </c>
      <c r="D97" s="864">
        <v>1</v>
      </c>
      <c r="E97" s="321">
        <v>2732828.84</v>
      </c>
      <c r="F97" s="361"/>
      <c r="G97" s="320"/>
      <c r="H97" s="383">
        <f>E97*5%</f>
        <v>136641.44200000001</v>
      </c>
      <c r="I97" s="339"/>
      <c r="J97" s="339"/>
      <c r="K97" s="321">
        <v>181730.62</v>
      </c>
      <c r="L97" s="341"/>
      <c r="M97" s="341"/>
      <c r="N97" s="341"/>
      <c r="O97" s="321">
        <f>E97-F97-G97-H97-I97-J97-K97</f>
        <v>2414456.7779999999</v>
      </c>
      <c r="P97" s="341"/>
      <c r="Q97" s="321">
        <f>SUM(O97:P97)</f>
        <v>2414456.7779999999</v>
      </c>
      <c r="R97" s="321">
        <f>Q97</f>
        <v>2414456.7779999999</v>
      </c>
      <c r="S97" s="341"/>
      <c r="T97" s="353" t="s">
        <v>423</v>
      </c>
      <c r="U97" s="378">
        <v>44952</v>
      </c>
      <c r="V97" s="379"/>
    </row>
    <row r="98" spans="1:23" s="875" customFormat="1" ht="22.5" customHeight="1">
      <c r="A98" s="872"/>
      <c r="B98" s="876"/>
      <c r="C98" s="874"/>
      <c r="D98" s="919">
        <v>2</v>
      </c>
      <c r="E98" s="386">
        <v>350925.09</v>
      </c>
      <c r="F98" s="387"/>
      <c r="G98" s="388"/>
      <c r="H98" s="389">
        <f>E98*5%</f>
        <v>17546.254500000003</v>
      </c>
      <c r="I98" s="399"/>
      <c r="J98" s="399"/>
      <c r="K98" s="386">
        <v>24679.89</v>
      </c>
      <c r="L98" s="400"/>
      <c r="M98" s="400"/>
      <c r="N98" s="400"/>
      <c r="O98" s="386">
        <f>E98-F98-G98-H98-I98-J98-K98</f>
        <v>308698.94550000003</v>
      </c>
      <c r="P98" s="400"/>
      <c r="Q98" s="386">
        <f>SUM(O98:P98)</f>
        <v>308698.94550000003</v>
      </c>
      <c r="R98" s="386">
        <f>Q98</f>
        <v>308698.94550000003</v>
      </c>
      <c r="S98" s="400"/>
      <c r="T98" s="413" t="s">
        <v>424</v>
      </c>
      <c r="U98" s="414"/>
      <c r="V98" s="415"/>
    </row>
    <row r="99" spans="1:23" s="855" customFormat="1" ht="22.5" customHeight="1">
      <c r="A99" s="865"/>
      <c r="B99" s="866"/>
      <c r="C99" s="867" t="s">
        <v>368</v>
      </c>
      <c r="D99" s="868"/>
      <c r="E99" s="322">
        <f>SUM(E97:E98)</f>
        <v>3083753.9299999997</v>
      </c>
      <c r="F99" s="322"/>
      <c r="G99" s="322"/>
      <c r="H99" s="322">
        <f>SUM(H97:H98)</f>
        <v>154187.69650000002</v>
      </c>
      <c r="I99" s="322"/>
      <c r="J99" s="322"/>
      <c r="K99" s="322">
        <f>SUM(K97:K98)</f>
        <v>206410.51</v>
      </c>
      <c r="L99" s="322"/>
      <c r="M99" s="322"/>
      <c r="N99" s="322"/>
      <c r="O99" s="322">
        <f>SUM(O97:O98)</f>
        <v>2723155.7234999998</v>
      </c>
      <c r="P99" s="322"/>
      <c r="Q99" s="322">
        <f>SUM(O99:P99)</f>
        <v>2723155.7234999998</v>
      </c>
      <c r="R99" s="322">
        <f>SUM(P99:Q99)</f>
        <v>2723155.7234999998</v>
      </c>
      <c r="S99" s="322"/>
      <c r="T99" s="358"/>
      <c r="U99" s="359"/>
      <c r="V99" s="360"/>
    </row>
    <row r="100" spans="1:23" ht="22.5" customHeight="1">
      <c r="A100" s="857">
        <v>21</v>
      </c>
      <c r="B100" s="911" t="s">
        <v>281</v>
      </c>
      <c r="C100" s="912" t="s">
        <v>401</v>
      </c>
      <c r="D100" s="864">
        <v>1</v>
      </c>
      <c r="E100" s="321">
        <v>1178369</v>
      </c>
      <c r="F100" s="361"/>
      <c r="G100" s="320"/>
      <c r="H100" s="383">
        <f>E100*5%</f>
        <v>58918.450000000004</v>
      </c>
      <c r="I100" s="339"/>
      <c r="J100" s="339"/>
      <c r="K100" s="321">
        <f>(E100-F100-G100-H100)*10%</f>
        <v>111945.05500000001</v>
      </c>
      <c r="L100" s="341"/>
      <c r="M100" s="341"/>
      <c r="N100" s="341"/>
      <c r="O100" s="321">
        <f>E100-SUM(F100:K100)</f>
        <v>1007505.495</v>
      </c>
      <c r="P100" s="341"/>
      <c r="Q100" s="321">
        <f>SUM(O100:P100)</f>
        <v>1007505.495</v>
      </c>
      <c r="R100" s="321">
        <f>Q100</f>
        <v>1007505.495</v>
      </c>
      <c r="S100" s="341">
        <f>Q100-R100</f>
        <v>0</v>
      </c>
      <c r="T100" s="353" t="s">
        <v>425</v>
      </c>
      <c r="U100" s="378">
        <v>45035</v>
      </c>
      <c r="V100" s="379"/>
    </row>
    <row r="101" spans="1:23" ht="22.2" customHeight="1">
      <c r="A101" s="920"/>
      <c r="B101" s="921"/>
      <c r="C101" s="922"/>
      <c r="D101" s="923">
        <v>2</v>
      </c>
      <c r="E101" s="390">
        <v>667254</v>
      </c>
      <c r="F101" s="391"/>
      <c r="G101" s="392"/>
      <c r="H101" s="393">
        <f>E101*5%</f>
        <v>33362.700000000004</v>
      </c>
      <c r="I101" s="401"/>
      <c r="J101" s="401"/>
      <c r="K101" s="321">
        <f>(E101-F101-G101-H101)*8%</f>
        <v>50711.304000000004</v>
      </c>
      <c r="L101" s="402"/>
      <c r="M101" s="402"/>
      <c r="N101" s="402"/>
      <c r="O101" s="390">
        <f>E101-SUM(F101:K101)</f>
        <v>583179.99600000004</v>
      </c>
      <c r="P101" s="402"/>
      <c r="Q101" s="390">
        <f>SUM(O101:P101)</f>
        <v>583179.99600000004</v>
      </c>
      <c r="R101" s="390">
        <v>583180</v>
      </c>
      <c r="S101" s="416">
        <f>Q101-R101</f>
        <v>-3.9999999571591616E-3</v>
      </c>
      <c r="T101" s="353" t="s">
        <v>426</v>
      </c>
      <c r="U101" s="354">
        <v>45687</v>
      </c>
      <c r="V101" s="417"/>
    </row>
    <row r="102" spans="1:23" s="855" customFormat="1" ht="22.5" customHeight="1">
      <c r="A102" s="865"/>
      <c r="B102" s="866"/>
      <c r="C102" s="867" t="s">
        <v>368</v>
      </c>
      <c r="D102" s="868"/>
      <c r="E102" s="322">
        <f>SUM(E100:E101)</f>
        <v>1845623</v>
      </c>
      <c r="F102" s="322"/>
      <c r="G102" s="322"/>
      <c r="H102" s="322">
        <f>SUM(H100:H101)</f>
        <v>92281.150000000009</v>
      </c>
      <c r="I102" s="322"/>
      <c r="J102" s="322"/>
      <c r="K102" s="322">
        <f>SUM(K100:K101)</f>
        <v>162656.359</v>
      </c>
      <c r="L102" s="322"/>
      <c r="M102" s="322"/>
      <c r="N102" s="322"/>
      <c r="O102" s="322">
        <f>SUM(O100:O101)</f>
        <v>1590685.4909999999</v>
      </c>
      <c r="P102" s="322"/>
      <c r="Q102" s="322">
        <f>SUM(Q100:Q101)</f>
        <v>1590685.4909999999</v>
      </c>
      <c r="R102" s="322">
        <f>SUM(R100:R101)</f>
        <v>1590685.4950000001</v>
      </c>
      <c r="S102" s="322">
        <f>SUM(S100:S101)</f>
        <v>-3.9999999571591616E-3</v>
      </c>
      <c r="T102" s="358"/>
      <c r="U102" s="359"/>
      <c r="V102" s="360"/>
    </row>
    <row r="103" spans="1:23" ht="22.5" customHeight="1">
      <c r="A103" s="857">
        <v>22</v>
      </c>
      <c r="B103" s="911" t="s">
        <v>283</v>
      </c>
      <c r="C103" s="912" t="s">
        <v>406</v>
      </c>
      <c r="D103" s="864">
        <v>1</v>
      </c>
      <c r="E103" s="321">
        <v>524135.24</v>
      </c>
      <c r="F103" s="361"/>
      <c r="G103" s="320"/>
      <c r="H103" s="383">
        <f>E103*5%</f>
        <v>26206.762000000002</v>
      </c>
      <c r="I103" s="339"/>
      <c r="J103" s="339"/>
      <c r="K103" s="321">
        <f>(E103-F103-G103-H103)*10%</f>
        <v>49792.847800000003</v>
      </c>
      <c r="L103" s="341"/>
      <c r="M103" s="341"/>
      <c r="N103" s="341"/>
      <c r="O103" s="321">
        <f>E103-SUM(F103:K103)</f>
        <v>448135.63020000001</v>
      </c>
      <c r="P103" s="341"/>
      <c r="Q103" s="321">
        <f>SUM(O103:P103)</f>
        <v>448135.63020000001</v>
      </c>
      <c r="R103" s="321">
        <f>Q103</f>
        <v>448135.63020000001</v>
      </c>
      <c r="S103" s="341"/>
      <c r="T103" s="353" t="s">
        <v>427</v>
      </c>
      <c r="U103" s="378">
        <v>45035</v>
      </c>
      <c r="V103" s="379"/>
    </row>
    <row r="104" spans="1:23" s="855" customFormat="1" ht="22.5" customHeight="1">
      <c r="A104" s="865"/>
      <c r="B104" s="866"/>
      <c r="C104" s="867" t="s">
        <v>368</v>
      </c>
      <c r="D104" s="868"/>
      <c r="E104" s="322">
        <f>SUM(E103:E103)</f>
        <v>524135.24</v>
      </c>
      <c r="F104" s="322"/>
      <c r="G104" s="322"/>
      <c r="H104" s="322">
        <f>SUM(H103:H103)</f>
        <v>26206.762000000002</v>
      </c>
      <c r="I104" s="322"/>
      <c r="J104" s="322"/>
      <c r="K104" s="322">
        <f>SUM(K103:K103)</f>
        <v>49792.847800000003</v>
      </c>
      <c r="L104" s="322"/>
      <c r="M104" s="322"/>
      <c r="N104" s="322"/>
      <c r="O104" s="322">
        <f>SUM(O103:O103)</f>
        <v>448135.63020000001</v>
      </c>
      <c r="P104" s="322"/>
      <c r="Q104" s="322">
        <f>SUM(Q103:Q103)</f>
        <v>448135.63020000001</v>
      </c>
      <c r="R104" s="322">
        <f>SUM(R103:R103)</f>
        <v>448135.63020000001</v>
      </c>
      <c r="S104" s="322"/>
      <c r="T104" s="358"/>
      <c r="U104" s="359"/>
      <c r="V104" s="360"/>
    </row>
    <row r="105" spans="1:23" ht="22.5" customHeight="1">
      <c r="A105" s="857">
        <v>23</v>
      </c>
      <c r="B105" s="911" t="s">
        <v>428</v>
      </c>
      <c r="C105" s="912" t="s">
        <v>429</v>
      </c>
      <c r="D105" s="864">
        <v>1</v>
      </c>
      <c r="E105" s="321">
        <v>1308420</v>
      </c>
      <c r="F105" s="321">
        <v>715998.83499999996</v>
      </c>
      <c r="G105" s="320"/>
      <c r="H105" s="383">
        <f>E105*5%</f>
        <v>65421</v>
      </c>
      <c r="I105" s="339"/>
      <c r="J105" s="339"/>
      <c r="K105" s="321">
        <v>42160</v>
      </c>
      <c r="L105" s="341"/>
      <c r="M105" s="341"/>
      <c r="N105" s="341"/>
      <c r="O105" s="321">
        <f>E105-SUM(F105:K105)</f>
        <v>484840.16500000004</v>
      </c>
      <c r="P105" s="341"/>
      <c r="Q105" s="321">
        <f>SUM(O105:P105)</f>
        <v>484840.16500000004</v>
      </c>
      <c r="R105" s="321">
        <f>Q105</f>
        <v>484840.16500000004</v>
      </c>
      <c r="S105" s="341">
        <f>Q105-R105</f>
        <v>0</v>
      </c>
      <c r="T105" s="353" t="s">
        <v>430</v>
      </c>
      <c r="U105" s="378">
        <v>45299</v>
      </c>
      <c r="V105" s="379"/>
    </row>
    <row r="106" spans="1:23" ht="22.5" customHeight="1">
      <c r="A106" s="857"/>
      <c r="B106" s="869"/>
      <c r="C106" s="912"/>
      <c r="D106" s="864">
        <v>2</v>
      </c>
      <c r="E106" s="321">
        <v>594780</v>
      </c>
      <c r="F106" s="361"/>
      <c r="G106" s="320"/>
      <c r="H106" s="383">
        <f>E106*5%</f>
        <v>29739</v>
      </c>
      <c r="I106" s="339"/>
      <c r="J106" s="339"/>
      <c r="K106" s="321">
        <f>(E106-F106-G106-H106)*8%</f>
        <v>45203.28</v>
      </c>
      <c r="L106" s="341"/>
      <c r="M106" s="341"/>
      <c r="N106" s="341"/>
      <c r="O106" s="321">
        <f>E106-SUM(F106:K106)</f>
        <v>519837.72</v>
      </c>
      <c r="P106" s="341"/>
      <c r="Q106" s="321">
        <f>SUM(O106:P106)</f>
        <v>519837.72</v>
      </c>
      <c r="R106" s="321">
        <v>519838</v>
      </c>
      <c r="S106" s="341">
        <f>Q106-R106</f>
        <v>-0.28000000002793968</v>
      </c>
      <c r="T106" s="353" t="s">
        <v>431</v>
      </c>
      <c r="U106" s="354">
        <v>45484</v>
      </c>
      <c r="V106" s="355"/>
    </row>
    <row r="107" spans="1:23" s="855" customFormat="1" ht="22.5" customHeight="1">
      <c r="A107" s="865"/>
      <c r="B107" s="866"/>
      <c r="C107" s="867" t="s">
        <v>368</v>
      </c>
      <c r="D107" s="868"/>
      <c r="E107" s="322">
        <f>SUM(E105:E106)</f>
        <v>1903200</v>
      </c>
      <c r="F107" s="322">
        <f t="shared" ref="F107:S107" si="21">SUM(F105:F106)</f>
        <v>715998.83499999996</v>
      </c>
      <c r="G107" s="322">
        <f t="shared" si="21"/>
        <v>0</v>
      </c>
      <c r="H107" s="322">
        <f t="shared" si="21"/>
        <v>95160</v>
      </c>
      <c r="I107" s="322">
        <f t="shared" si="21"/>
        <v>0</v>
      </c>
      <c r="J107" s="322">
        <f t="shared" si="21"/>
        <v>0</v>
      </c>
      <c r="K107" s="322">
        <f t="shared" si="21"/>
        <v>87363.28</v>
      </c>
      <c r="L107" s="322">
        <f t="shared" si="21"/>
        <v>0</v>
      </c>
      <c r="M107" s="322">
        <f t="shared" si="21"/>
        <v>0</v>
      </c>
      <c r="N107" s="322">
        <f t="shared" si="21"/>
        <v>0</v>
      </c>
      <c r="O107" s="322">
        <f t="shared" si="21"/>
        <v>1004677.885</v>
      </c>
      <c r="P107" s="322">
        <f t="shared" si="21"/>
        <v>0</v>
      </c>
      <c r="Q107" s="322">
        <f t="shared" si="21"/>
        <v>1004677.885</v>
      </c>
      <c r="R107" s="322">
        <f t="shared" si="21"/>
        <v>1004678.165</v>
      </c>
      <c r="S107" s="322">
        <f t="shared" si="21"/>
        <v>-0.28000000002793968</v>
      </c>
      <c r="T107" s="358"/>
      <c r="U107" s="359"/>
      <c r="V107" s="360"/>
    </row>
    <row r="108" spans="1:23" ht="22.5" customHeight="1">
      <c r="A108" s="857">
        <v>24</v>
      </c>
      <c r="B108" s="911" t="s">
        <v>432</v>
      </c>
      <c r="C108" s="912" t="s">
        <v>429</v>
      </c>
      <c r="D108" s="864">
        <v>1</v>
      </c>
      <c r="E108" s="321">
        <v>716452.29</v>
      </c>
      <c r="F108" s="321"/>
      <c r="G108" s="320"/>
      <c r="H108" s="383">
        <f>E108*5%</f>
        <v>35822.614500000003</v>
      </c>
      <c r="I108" s="339"/>
      <c r="J108" s="339"/>
      <c r="K108" s="321">
        <f>(E108-F108-G108-H108)*8%</f>
        <v>54450.374040000002</v>
      </c>
      <c r="L108" s="341"/>
      <c r="M108" s="341"/>
      <c r="N108" s="341"/>
      <c r="O108" s="321">
        <f>E108-SUM(F108:K108)</f>
        <v>626179.30145999999</v>
      </c>
      <c r="P108" s="341"/>
      <c r="Q108" s="321">
        <f>SUM(O108:P108)</f>
        <v>626179.30145999999</v>
      </c>
      <c r="R108" s="321">
        <f>Q108</f>
        <v>626179.30145999999</v>
      </c>
      <c r="S108" s="341"/>
      <c r="T108" s="353" t="s">
        <v>433</v>
      </c>
      <c r="U108" s="354">
        <v>45313</v>
      </c>
      <c r="V108" s="355"/>
    </row>
    <row r="109" spans="1:23" s="875" customFormat="1" ht="22.5" customHeight="1">
      <c r="A109" s="872"/>
      <c r="B109" s="915"/>
      <c r="C109" s="874"/>
      <c r="D109" s="919">
        <v>2</v>
      </c>
      <c r="E109" s="386">
        <v>173615</v>
      </c>
      <c r="F109" s="387"/>
      <c r="G109" s="388"/>
      <c r="H109" s="389">
        <f>E109*5%</f>
        <v>8680.75</v>
      </c>
      <c r="I109" s="399"/>
      <c r="J109" s="399"/>
      <c r="K109" s="386">
        <v>13195</v>
      </c>
      <c r="L109" s="400"/>
      <c r="M109" s="400"/>
      <c r="N109" s="400"/>
      <c r="O109" s="386">
        <f>E109-SUM(F109:K109)</f>
        <v>151739.25</v>
      </c>
      <c r="P109" s="400"/>
      <c r="Q109" s="386">
        <f>SUM(O109:P109)</f>
        <v>151739.25</v>
      </c>
      <c r="R109" s="386">
        <v>151739</v>
      </c>
      <c r="S109" s="400"/>
      <c r="T109" s="413" t="s">
        <v>434</v>
      </c>
      <c r="U109" s="414">
        <v>45476</v>
      </c>
      <c r="V109" s="415"/>
    </row>
    <row r="110" spans="1:23" s="855" customFormat="1" ht="22.5" customHeight="1">
      <c r="A110" s="865"/>
      <c r="B110" s="866"/>
      <c r="C110" s="867" t="s">
        <v>368</v>
      </c>
      <c r="D110" s="868"/>
      <c r="E110" s="322">
        <f>SUM(E108:E109)</f>
        <v>890067.29</v>
      </c>
      <c r="F110" s="322">
        <f t="shared" ref="F110:R110" si="22">SUM(F108:F109)</f>
        <v>0</v>
      </c>
      <c r="G110" s="322">
        <f t="shared" si="22"/>
        <v>0</v>
      </c>
      <c r="H110" s="322">
        <f t="shared" si="22"/>
        <v>44503.364500000003</v>
      </c>
      <c r="I110" s="322">
        <f t="shared" si="22"/>
        <v>0</v>
      </c>
      <c r="J110" s="322">
        <f t="shared" si="22"/>
        <v>0</v>
      </c>
      <c r="K110" s="322">
        <f t="shared" si="22"/>
        <v>67645.374039999995</v>
      </c>
      <c r="L110" s="322">
        <f t="shared" si="22"/>
        <v>0</v>
      </c>
      <c r="M110" s="322">
        <f t="shared" si="22"/>
        <v>0</v>
      </c>
      <c r="N110" s="322">
        <f t="shared" si="22"/>
        <v>0</v>
      </c>
      <c r="O110" s="322">
        <f t="shared" si="22"/>
        <v>777918.55145999999</v>
      </c>
      <c r="P110" s="322">
        <f t="shared" si="22"/>
        <v>0</v>
      </c>
      <c r="Q110" s="322">
        <f t="shared" si="22"/>
        <v>777918.55145999999</v>
      </c>
      <c r="R110" s="322">
        <f t="shared" si="22"/>
        <v>777918.30145999999</v>
      </c>
      <c r="S110" s="322"/>
      <c r="T110" s="358"/>
      <c r="U110" s="359"/>
      <c r="V110" s="360"/>
    </row>
    <row r="111" spans="1:23" ht="22.2" customHeight="1">
      <c r="A111" s="857">
        <v>25</v>
      </c>
      <c r="B111" s="911" t="s">
        <v>435</v>
      </c>
      <c r="C111" s="912" t="s">
        <v>429</v>
      </c>
      <c r="D111" s="864">
        <v>1</v>
      </c>
      <c r="E111" s="321">
        <v>1637273</v>
      </c>
      <c r="F111" s="321">
        <v>714923</v>
      </c>
      <c r="G111" s="320"/>
      <c r="H111" s="383">
        <f>E111*5%</f>
        <v>81863.650000000009</v>
      </c>
      <c r="I111" s="339"/>
      <c r="J111" s="339"/>
      <c r="K111" s="321">
        <v>67238.87</v>
      </c>
      <c r="L111" s="341"/>
      <c r="M111" s="341"/>
      <c r="N111" s="341"/>
      <c r="O111" s="321">
        <f>E111-SUM(F111:K111)</f>
        <v>773247.48</v>
      </c>
      <c r="P111" s="341"/>
      <c r="Q111" s="321">
        <f>SUM(O111:P111)</f>
        <v>773247.48</v>
      </c>
      <c r="R111" s="321">
        <f>SUM(P111:Q111)</f>
        <v>773247.48</v>
      </c>
      <c r="S111" s="416">
        <f>Q111-R111</f>
        <v>0</v>
      </c>
      <c r="T111" s="353" t="s">
        <v>436</v>
      </c>
      <c r="U111" s="354">
        <v>45484</v>
      </c>
      <c r="V111" s="355"/>
    </row>
    <row r="112" spans="1:23" ht="22.5" customHeight="1">
      <c r="A112" s="857"/>
      <c r="B112" s="911"/>
      <c r="C112" s="912"/>
      <c r="D112" s="864">
        <v>2</v>
      </c>
      <c r="E112" s="321">
        <v>3779495</v>
      </c>
      <c r="F112" s="321">
        <v>820742.36750000005</v>
      </c>
      <c r="G112" s="320"/>
      <c r="H112" s="383">
        <f>E112*5%</f>
        <v>188974.75</v>
      </c>
      <c r="I112" s="339"/>
      <c r="J112" s="339"/>
      <c r="K112" s="321">
        <f>(E112-F112-G112-H112)*8%</f>
        <v>221582.23059999998</v>
      </c>
      <c r="L112" s="341"/>
      <c r="M112" s="341"/>
      <c r="N112" s="341"/>
      <c r="O112" s="321">
        <f>E112-SUM(F112:K112)</f>
        <v>2548195.6518999999</v>
      </c>
      <c r="P112" s="341"/>
      <c r="Q112" s="321">
        <f>SUM(O112:P112)</f>
        <v>2548195.6518999999</v>
      </c>
      <c r="R112" s="321">
        <v>1700000</v>
      </c>
      <c r="S112" s="321">
        <f>Q112-R112</f>
        <v>848195.65189999994</v>
      </c>
      <c r="T112" s="353" t="s">
        <v>437</v>
      </c>
      <c r="U112" s="354">
        <v>45457</v>
      </c>
      <c r="V112" s="355"/>
      <c r="W112" s="924">
        <f>S112+S102</f>
        <v>848195.64789999998</v>
      </c>
    </row>
    <row r="113" spans="1:22" s="855" customFormat="1" ht="22.5" customHeight="1">
      <c r="A113" s="865"/>
      <c r="B113" s="866"/>
      <c r="C113" s="867" t="s">
        <v>368</v>
      </c>
      <c r="D113" s="868"/>
      <c r="E113" s="322">
        <f>SUM(E111:E112)</f>
        <v>5416768</v>
      </c>
      <c r="F113" s="322">
        <f t="shared" ref="F113:R113" si="23">SUM(F111:F112)</f>
        <v>1535665.3675000002</v>
      </c>
      <c r="G113" s="322">
        <f t="shared" si="23"/>
        <v>0</v>
      </c>
      <c r="H113" s="322">
        <f t="shared" si="23"/>
        <v>270838.40000000002</v>
      </c>
      <c r="I113" s="322">
        <f t="shared" si="23"/>
        <v>0</v>
      </c>
      <c r="J113" s="322">
        <f t="shared" si="23"/>
        <v>0</v>
      </c>
      <c r="K113" s="322">
        <f t="shared" si="23"/>
        <v>288821.10060000001</v>
      </c>
      <c r="L113" s="322">
        <f t="shared" si="23"/>
        <v>0</v>
      </c>
      <c r="M113" s="322">
        <f t="shared" si="23"/>
        <v>0</v>
      </c>
      <c r="N113" s="322">
        <f t="shared" si="23"/>
        <v>0</v>
      </c>
      <c r="O113" s="322">
        <f t="shared" si="23"/>
        <v>3321443.1318999999</v>
      </c>
      <c r="P113" s="322">
        <f t="shared" si="23"/>
        <v>0</v>
      </c>
      <c r="Q113" s="322">
        <f t="shared" si="23"/>
        <v>3321443.1318999999</v>
      </c>
      <c r="R113" s="322">
        <f t="shared" si="23"/>
        <v>2473247.48</v>
      </c>
      <c r="S113" s="322">
        <f>Q113-R113</f>
        <v>848195.65189999994</v>
      </c>
      <c r="T113" s="358"/>
      <c r="U113" s="359"/>
      <c r="V113" s="360"/>
    </row>
    <row r="114" spans="1:22" ht="22.5" customHeight="1">
      <c r="A114" s="857">
        <v>26</v>
      </c>
      <c r="B114" s="911" t="s">
        <v>438</v>
      </c>
      <c r="C114" s="912" t="s">
        <v>439</v>
      </c>
      <c r="D114" s="864">
        <v>1</v>
      </c>
      <c r="E114" s="321">
        <v>1507642</v>
      </c>
      <c r="F114" s="361"/>
      <c r="G114" s="320"/>
      <c r="H114" s="383">
        <f>E114*5%</f>
        <v>75382.100000000006</v>
      </c>
      <c r="I114" s="339"/>
      <c r="J114" s="339"/>
      <c r="K114" s="321">
        <f>(E114-F114-G114-H114)*8%</f>
        <v>114580.792</v>
      </c>
      <c r="L114" s="341"/>
      <c r="M114" s="341"/>
      <c r="N114" s="341"/>
      <c r="O114" s="321">
        <f>E114-F114-G114-H114-I114-J114-K114</f>
        <v>1317679.108</v>
      </c>
      <c r="P114" s="341"/>
      <c r="Q114" s="321">
        <f>SUM(O114:P114)</f>
        <v>1317679.108</v>
      </c>
      <c r="R114" s="321">
        <f>Q114</f>
        <v>1317679.108</v>
      </c>
      <c r="S114" s="341"/>
      <c r="T114" s="353" t="s">
        <v>440</v>
      </c>
      <c r="U114" s="354">
        <v>45323</v>
      </c>
      <c r="V114" s="355"/>
    </row>
    <row r="115" spans="1:22" ht="22.5" customHeight="1">
      <c r="A115" s="857"/>
      <c r="B115" s="869"/>
      <c r="C115" s="912"/>
      <c r="D115" s="864">
        <v>2</v>
      </c>
      <c r="E115" s="321">
        <v>1663924</v>
      </c>
      <c r="F115" s="361"/>
      <c r="G115" s="320"/>
      <c r="H115" s="383">
        <f>E115*5%</f>
        <v>83196.200000000012</v>
      </c>
      <c r="I115" s="339"/>
      <c r="J115" s="339"/>
      <c r="K115" s="321">
        <f>(E115-F115-G115-H115)*8%</f>
        <v>126458.224</v>
      </c>
      <c r="L115" s="341"/>
      <c r="M115" s="341"/>
      <c r="N115" s="341"/>
      <c r="O115" s="321">
        <f>E115-F115-G115-H115-I115-J115-K115</f>
        <v>1454269.5760000001</v>
      </c>
      <c r="P115" s="341"/>
      <c r="Q115" s="321">
        <f>SUM(O115:P115)</f>
        <v>1454269.5760000001</v>
      </c>
      <c r="R115" s="321">
        <v>1454270</v>
      </c>
      <c r="S115" s="341"/>
      <c r="T115" s="353" t="s">
        <v>441</v>
      </c>
      <c r="U115" s="354">
        <v>45378</v>
      </c>
      <c r="V115" s="355"/>
    </row>
    <row r="116" spans="1:22" ht="22.5" customHeight="1">
      <c r="A116" s="857"/>
      <c r="B116" s="869"/>
      <c r="C116" s="912"/>
      <c r="D116" s="864">
        <v>3</v>
      </c>
      <c r="E116" s="321">
        <v>887457</v>
      </c>
      <c r="F116" s="361"/>
      <c r="G116" s="320"/>
      <c r="H116" s="383">
        <f>E116*5%</f>
        <v>44372.850000000006</v>
      </c>
      <c r="I116" s="339"/>
      <c r="J116" s="339"/>
      <c r="K116" s="321">
        <f>(E116-F116-G116-H116)*8%</f>
        <v>67446.732000000004</v>
      </c>
      <c r="L116" s="341"/>
      <c r="M116" s="341"/>
      <c r="N116" s="341"/>
      <c r="O116" s="321">
        <f>E116-F116-G116-H116-I116-J116-K116</f>
        <v>775637.41800000006</v>
      </c>
      <c r="P116" s="341"/>
      <c r="Q116" s="321">
        <f>SUM(O116:P116)</f>
        <v>775637.41800000006</v>
      </c>
      <c r="R116" s="321">
        <v>775637</v>
      </c>
      <c r="S116" s="341"/>
      <c r="T116" s="353" t="s">
        <v>442</v>
      </c>
      <c r="U116" s="354">
        <v>45456</v>
      </c>
      <c r="V116" s="355"/>
    </row>
    <row r="117" spans="1:22" ht="22.5" customHeight="1">
      <c r="A117" s="857"/>
      <c r="B117" s="869"/>
      <c r="C117" s="912"/>
      <c r="D117" s="864">
        <v>4</v>
      </c>
      <c r="E117" s="321">
        <v>216223</v>
      </c>
      <c r="F117" s="361"/>
      <c r="G117" s="320"/>
      <c r="H117" s="383">
        <f>E117*5%</f>
        <v>10811.150000000001</v>
      </c>
      <c r="I117" s="339"/>
      <c r="J117" s="339"/>
      <c r="K117" s="321">
        <f>(E117-F117-G117-H117)*8%</f>
        <v>16432.948</v>
      </c>
      <c r="L117" s="341"/>
      <c r="M117" s="341"/>
      <c r="N117" s="341"/>
      <c r="O117" s="321">
        <f>E117-F117-G117-H117-I117-J117-K117</f>
        <v>188978.902</v>
      </c>
      <c r="P117" s="341"/>
      <c r="Q117" s="321">
        <f>SUM(O117:P117)</f>
        <v>188978.902</v>
      </c>
      <c r="R117" s="321">
        <v>188979</v>
      </c>
      <c r="S117" s="341"/>
      <c r="T117" s="353" t="s">
        <v>443</v>
      </c>
      <c r="U117" s="354">
        <v>45567</v>
      </c>
      <c r="V117" s="355"/>
    </row>
    <row r="118" spans="1:22" ht="22.5" customHeight="1">
      <c r="A118" s="857"/>
      <c r="B118" s="869"/>
      <c r="C118" s="912"/>
      <c r="D118" s="864">
        <v>5</v>
      </c>
      <c r="E118" s="321">
        <v>87763</v>
      </c>
      <c r="F118" s="361"/>
      <c r="G118" s="320"/>
      <c r="H118" s="383">
        <f>E118*5%</f>
        <v>4388.1500000000005</v>
      </c>
      <c r="I118" s="339"/>
      <c r="J118" s="339"/>
      <c r="K118" s="321">
        <f>(E118-F118-G118-H118)*8%</f>
        <v>6669.9880000000003</v>
      </c>
      <c r="L118" s="341"/>
      <c r="M118" s="341"/>
      <c r="N118" s="341"/>
      <c r="O118" s="321">
        <f>E118-F118-G118-H118-I118-J118-K118</f>
        <v>76704.862000000008</v>
      </c>
      <c r="P118" s="341"/>
      <c r="Q118" s="321">
        <f>SUM(O118:P118)</f>
        <v>76704.862000000008</v>
      </c>
      <c r="R118" s="321">
        <v>76705</v>
      </c>
      <c r="S118" s="341"/>
      <c r="T118" s="353" t="s">
        <v>444</v>
      </c>
      <c r="U118" s="354">
        <v>45643</v>
      </c>
      <c r="V118" s="355"/>
    </row>
    <row r="119" spans="1:22" s="855" customFormat="1" ht="22.5" customHeight="1">
      <c r="A119" s="865"/>
      <c r="B119" s="866"/>
      <c r="C119" s="867" t="s">
        <v>368</v>
      </c>
      <c r="D119" s="868"/>
      <c r="E119" s="322">
        <f>SUM(E114:E118)</f>
        <v>4363009</v>
      </c>
      <c r="F119" s="322">
        <f t="shared" ref="F119:S119" si="24">SUM(F114:F118)</f>
        <v>0</v>
      </c>
      <c r="G119" s="322">
        <f t="shared" si="24"/>
        <v>0</v>
      </c>
      <c r="H119" s="322">
        <f t="shared" si="24"/>
        <v>218150.45</v>
      </c>
      <c r="I119" s="322">
        <f t="shared" si="24"/>
        <v>0</v>
      </c>
      <c r="J119" s="322">
        <f t="shared" si="24"/>
        <v>0</v>
      </c>
      <c r="K119" s="322">
        <f t="shared" si="24"/>
        <v>331588.68400000001</v>
      </c>
      <c r="L119" s="322">
        <f t="shared" si="24"/>
        <v>0</v>
      </c>
      <c r="M119" s="322">
        <f t="shared" si="24"/>
        <v>0</v>
      </c>
      <c r="N119" s="322">
        <f t="shared" si="24"/>
        <v>0</v>
      </c>
      <c r="O119" s="322">
        <f t="shared" si="24"/>
        <v>3813269.8660000009</v>
      </c>
      <c r="P119" s="322">
        <f t="shared" si="24"/>
        <v>0</v>
      </c>
      <c r="Q119" s="322">
        <f t="shared" si="24"/>
        <v>3813269.8660000009</v>
      </c>
      <c r="R119" s="322">
        <f t="shared" si="24"/>
        <v>3813270.108</v>
      </c>
      <c r="S119" s="322">
        <f t="shared" si="24"/>
        <v>0</v>
      </c>
      <c r="T119" s="358"/>
      <c r="U119" s="359"/>
      <c r="V119" s="360"/>
    </row>
    <row r="120" spans="1:22" ht="22.5" customHeight="1">
      <c r="A120" s="857">
        <v>27</v>
      </c>
      <c r="B120" s="911" t="s">
        <v>445</v>
      </c>
      <c r="C120" s="912" t="s">
        <v>446</v>
      </c>
      <c r="D120" s="864">
        <v>1</v>
      </c>
      <c r="E120" s="321">
        <v>472068</v>
      </c>
      <c r="F120" s="361"/>
      <c r="G120" s="320"/>
      <c r="H120" s="383">
        <f t="shared" ref="H120:H126" si="25">E120*5%</f>
        <v>23603.4</v>
      </c>
      <c r="I120" s="339"/>
      <c r="J120" s="339"/>
      <c r="K120" s="321">
        <f>(E120-F120-G120-H120)*8%</f>
        <v>35877.167999999998</v>
      </c>
      <c r="L120" s="341"/>
      <c r="M120" s="341"/>
      <c r="N120" s="341"/>
      <c r="O120" s="321">
        <f t="shared" ref="O120:O125" si="26">E120-SUM(F120:K120)</f>
        <v>412587.43200000003</v>
      </c>
      <c r="P120" s="341"/>
      <c r="Q120" s="321">
        <f t="shared" ref="Q120:Q126" si="27">SUM(O120:P120)</f>
        <v>412587.43200000003</v>
      </c>
      <c r="R120" s="321">
        <f>Q120</f>
        <v>412587.43200000003</v>
      </c>
      <c r="S120" s="341"/>
      <c r="T120" s="353" t="s">
        <v>447</v>
      </c>
      <c r="U120" s="354">
        <v>45302</v>
      </c>
      <c r="V120" s="355"/>
    </row>
    <row r="121" spans="1:22" ht="22.5" customHeight="1">
      <c r="A121" s="857"/>
      <c r="B121" s="869"/>
      <c r="C121" s="912"/>
      <c r="D121" s="864">
        <v>2</v>
      </c>
      <c r="E121" s="321">
        <v>588806</v>
      </c>
      <c r="F121" s="361"/>
      <c r="G121" s="320"/>
      <c r="H121" s="383">
        <f t="shared" si="25"/>
        <v>29440.300000000003</v>
      </c>
      <c r="I121" s="339"/>
      <c r="J121" s="339"/>
      <c r="K121" s="321">
        <f>(E121-F121-G121-H121)*8%</f>
        <v>44749.255999999994</v>
      </c>
      <c r="L121" s="341"/>
      <c r="M121" s="341"/>
      <c r="N121" s="341"/>
      <c r="O121" s="321">
        <f t="shared" si="26"/>
        <v>514616.44400000002</v>
      </c>
      <c r="P121" s="341"/>
      <c r="Q121" s="321">
        <f t="shared" si="27"/>
        <v>514616.44400000002</v>
      </c>
      <c r="R121" s="321">
        <v>514616</v>
      </c>
      <c r="S121" s="418" t="s">
        <v>372</v>
      </c>
      <c r="T121" s="353" t="s">
        <v>448</v>
      </c>
      <c r="U121" s="354">
        <v>45390</v>
      </c>
      <c r="V121" s="355"/>
    </row>
    <row r="122" spans="1:22" ht="22.5" customHeight="1">
      <c r="A122" s="857"/>
      <c r="B122" s="869"/>
      <c r="C122" s="912"/>
      <c r="D122" s="864">
        <v>3</v>
      </c>
      <c r="E122" s="321">
        <v>490271</v>
      </c>
      <c r="F122" s="361"/>
      <c r="G122" s="320"/>
      <c r="H122" s="383">
        <f t="shared" si="25"/>
        <v>24513.550000000003</v>
      </c>
      <c r="I122" s="339"/>
      <c r="J122" s="339"/>
      <c r="K122" s="321">
        <f>(E122-F122-G122-H122)*8%</f>
        <v>37260.596000000005</v>
      </c>
      <c r="L122" s="341"/>
      <c r="M122" s="341"/>
      <c r="N122" s="341"/>
      <c r="O122" s="321">
        <f t="shared" si="26"/>
        <v>428496.85399999999</v>
      </c>
      <c r="P122" s="341"/>
      <c r="Q122" s="321">
        <f t="shared" si="27"/>
        <v>428496.85399999999</v>
      </c>
      <c r="R122" s="321">
        <v>428497</v>
      </c>
      <c r="S122" s="418" t="s">
        <v>372</v>
      </c>
      <c r="T122" s="353" t="s">
        <v>449</v>
      </c>
      <c r="U122" s="354">
        <v>45456</v>
      </c>
      <c r="V122" s="355"/>
    </row>
    <row r="123" spans="1:22" ht="22.5" customHeight="1">
      <c r="A123" s="857"/>
      <c r="B123" s="869"/>
      <c r="C123" s="912"/>
      <c r="D123" s="864">
        <v>4</v>
      </c>
      <c r="E123" s="321">
        <v>358927</v>
      </c>
      <c r="F123" s="361"/>
      <c r="G123" s="320"/>
      <c r="H123" s="383">
        <f t="shared" si="25"/>
        <v>17946.350000000002</v>
      </c>
      <c r="I123" s="339"/>
      <c r="J123" s="339"/>
      <c r="K123" s="321">
        <f>(E123-F123-G123-H123)*8%</f>
        <v>27278.452000000001</v>
      </c>
      <c r="L123" s="341"/>
      <c r="M123" s="341"/>
      <c r="N123" s="341"/>
      <c r="O123" s="321">
        <f t="shared" si="26"/>
        <v>313702.19799999997</v>
      </c>
      <c r="P123" s="341"/>
      <c r="Q123" s="321">
        <f t="shared" si="27"/>
        <v>313702.19799999997</v>
      </c>
      <c r="R123" s="321">
        <v>313702</v>
      </c>
      <c r="S123" s="418" t="s">
        <v>372</v>
      </c>
      <c r="T123" s="353" t="s">
        <v>450</v>
      </c>
      <c r="U123" s="354">
        <v>45567</v>
      </c>
      <c r="V123" s="355"/>
    </row>
    <row r="124" spans="1:22" ht="22.5" customHeight="1">
      <c r="A124" s="857"/>
      <c r="B124" s="869"/>
      <c r="C124" s="912"/>
      <c r="D124" s="864">
        <v>5</v>
      </c>
      <c r="E124" s="321">
        <v>400368</v>
      </c>
      <c r="F124" s="361"/>
      <c r="G124" s="320"/>
      <c r="H124" s="383">
        <f t="shared" si="25"/>
        <v>20018.400000000001</v>
      </c>
      <c r="I124" s="339"/>
      <c r="J124" s="339"/>
      <c r="K124" s="321">
        <f>(E124-F124-G124-H124)*8%</f>
        <v>30427.967999999997</v>
      </c>
      <c r="L124" s="341"/>
      <c r="M124" s="341"/>
      <c r="N124" s="341"/>
      <c r="O124" s="321">
        <f t="shared" si="26"/>
        <v>349921.63199999998</v>
      </c>
      <c r="P124" s="341"/>
      <c r="Q124" s="321">
        <f t="shared" si="27"/>
        <v>349921.63199999998</v>
      </c>
      <c r="R124" s="321">
        <v>349922</v>
      </c>
      <c r="S124" s="418" t="s">
        <v>372</v>
      </c>
      <c r="T124" s="353" t="s">
        <v>451</v>
      </c>
      <c r="U124" s="354">
        <v>45643</v>
      </c>
      <c r="V124" s="355"/>
    </row>
    <row r="125" spans="1:22" ht="22.5" customHeight="1">
      <c r="A125" s="857"/>
      <c r="B125" s="869"/>
      <c r="C125" s="912"/>
      <c r="D125" s="864">
        <v>6</v>
      </c>
      <c r="E125" s="321">
        <v>964617</v>
      </c>
      <c r="F125" s="361"/>
      <c r="G125" s="320"/>
      <c r="H125" s="383">
        <f t="shared" si="25"/>
        <v>48230.850000000006</v>
      </c>
      <c r="I125" s="398">
        <f>3275057*0.5%</f>
        <v>16375.285</v>
      </c>
      <c r="J125" s="339"/>
      <c r="K125" s="321">
        <f>(E125-F125-G125-H125-I125)*8%</f>
        <v>72000.869200000001</v>
      </c>
      <c r="L125" s="341"/>
      <c r="M125" s="341"/>
      <c r="N125" s="341"/>
      <c r="O125" s="321">
        <f t="shared" si="26"/>
        <v>828009.99579999992</v>
      </c>
      <c r="P125" s="341"/>
      <c r="Q125" s="321">
        <f t="shared" si="27"/>
        <v>828009.99579999992</v>
      </c>
      <c r="R125" s="321">
        <v>828010</v>
      </c>
      <c r="S125" s="418" t="s">
        <v>372</v>
      </c>
      <c r="T125" s="353" t="s">
        <v>452</v>
      </c>
      <c r="U125" s="354">
        <v>45743</v>
      </c>
      <c r="V125" s="355"/>
    </row>
    <row r="126" spans="1:22" ht="22.5" customHeight="1">
      <c r="A126" s="857"/>
      <c r="B126" s="869"/>
      <c r="C126" s="912"/>
      <c r="D126" s="864">
        <v>7</v>
      </c>
      <c r="E126" s="321">
        <v>501486</v>
      </c>
      <c r="F126" s="361"/>
      <c r="G126" s="320"/>
      <c r="H126" s="383">
        <f t="shared" si="25"/>
        <v>25074.300000000003</v>
      </c>
      <c r="I126" s="398">
        <f>E126*0.5%</f>
        <v>2507.4299999999998</v>
      </c>
      <c r="J126" s="339"/>
      <c r="K126" s="321">
        <f>(E126-F126-G126-H126-I126)*8%</f>
        <v>37912.3416</v>
      </c>
      <c r="L126" s="341"/>
      <c r="M126" s="341"/>
      <c r="N126" s="341"/>
      <c r="O126" s="321">
        <f t="shared" ref="O126" si="28">E126-SUM(F126:K126)</f>
        <v>435991.92839999998</v>
      </c>
      <c r="P126" s="341"/>
      <c r="Q126" s="321">
        <f t="shared" si="27"/>
        <v>435991.92839999998</v>
      </c>
      <c r="R126" s="321">
        <v>435992</v>
      </c>
      <c r="S126" s="418" t="s">
        <v>372</v>
      </c>
      <c r="T126" s="353" t="s">
        <v>962</v>
      </c>
      <c r="U126" s="354">
        <v>45810</v>
      </c>
      <c r="V126" s="355"/>
    </row>
    <row r="127" spans="1:22" s="855" customFormat="1" ht="22.5" customHeight="1">
      <c r="A127" s="865"/>
      <c r="B127" s="866"/>
      <c r="C127" s="867" t="s">
        <v>368</v>
      </c>
      <c r="D127" s="868"/>
      <c r="E127" s="322">
        <f>SUM(E120:E126)</f>
        <v>3776543</v>
      </c>
      <c r="F127" s="322">
        <f t="shared" ref="F127:S127" si="29">SUM(F120:F126)</f>
        <v>0</v>
      </c>
      <c r="G127" s="322">
        <f t="shared" si="29"/>
        <v>0</v>
      </c>
      <c r="H127" s="322">
        <f t="shared" si="29"/>
        <v>188827.15000000002</v>
      </c>
      <c r="I127" s="322">
        <f t="shared" si="29"/>
        <v>18882.715</v>
      </c>
      <c r="J127" s="322">
        <f t="shared" si="29"/>
        <v>0</v>
      </c>
      <c r="K127" s="322">
        <f t="shared" si="29"/>
        <v>285506.6508</v>
      </c>
      <c r="L127" s="322">
        <f t="shared" si="29"/>
        <v>0</v>
      </c>
      <c r="M127" s="322">
        <f t="shared" si="29"/>
        <v>0</v>
      </c>
      <c r="N127" s="322">
        <f t="shared" si="29"/>
        <v>0</v>
      </c>
      <c r="O127" s="322">
        <f t="shared" si="29"/>
        <v>3283326.4841999998</v>
      </c>
      <c r="P127" s="322">
        <f t="shared" si="29"/>
        <v>0</v>
      </c>
      <c r="Q127" s="322">
        <f t="shared" si="29"/>
        <v>3283326.4841999998</v>
      </c>
      <c r="R127" s="322">
        <f t="shared" si="29"/>
        <v>3283326.432</v>
      </c>
      <c r="S127" s="322">
        <f t="shared" si="29"/>
        <v>0</v>
      </c>
      <c r="T127" s="358"/>
      <c r="U127" s="359"/>
      <c r="V127" s="360"/>
    </row>
    <row r="128" spans="1:22" ht="22.5" customHeight="1">
      <c r="A128" s="857">
        <v>28</v>
      </c>
      <c r="B128" s="911" t="s">
        <v>293</v>
      </c>
      <c r="C128" s="912" t="s">
        <v>453</v>
      </c>
      <c r="D128" s="864">
        <v>1</v>
      </c>
      <c r="E128" s="321">
        <v>1186575</v>
      </c>
      <c r="F128" s="321">
        <v>62768</v>
      </c>
      <c r="G128" s="320"/>
      <c r="H128" s="383">
        <f>E128*5%</f>
        <v>59328.75</v>
      </c>
      <c r="I128" s="339"/>
      <c r="J128" s="339"/>
      <c r="K128" s="321">
        <f>(E128-F128-G128-H128)*8%</f>
        <v>85158.26</v>
      </c>
      <c r="L128" s="341"/>
      <c r="M128" s="341"/>
      <c r="N128" s="341"/>
      <c r="O128" s="321">
        <f>E128-SUM(F128:K128)</f>
        <v>979319.99</v>
      </c>
      <c r="P128" s="341"/>
      <c r="Q128" s="321">
        <f>SUM(O128:P128)</f>
        <v>979319.99</v>
      </c>
      <c r="R128" s="361">
        <f>Q128</f>
        <v>979319.99</v>
      </c>
      <c r="S128" s="341"/>
      <c r="T128" s="353" t="s">
        <v>454</v>
      </c>
      <c r="U128" s="354">
        <v>45338</v>
      </c>
      <c r="V128" s="355"/>
    </row>
    <row r="129" spans="1:22" s="855" customFormat="1" ht="22.5" customHeight="1">
      <c r="A129" s="865"/>
      <c r="B129" s="866"/>
      <c r="C129" s="867" t="s">
        <v>368</v>
      </c>
      <c r="D129" s="868"/>
      <c r="E129" s="322">
        <f>SUM(E128:E128)</f>
        <v>1186575</v>
      </c>
      <c r="F129" s="322">
        <f>SUM(F128:F128)</f>
        <v>62768</v>
      </c>
      <c r="G129" s="322"/>
      <c r="H129" s="322">
        <f>SUM(H128:H128)</f>
        <v>59328.75</v>
      </c>
      <c r="I129" s="322"/>
      <c r="J129" s="322"/>
      <c r="K129" s="322">
        <f>SUM(K128:K128)</f>
        <v>85158.26</v>
      </c>
      <c r="L129" s="322"/>
      <c r="M129" s="322"/>
      <c r="N129" s="322"/>
      <c r="O129" s="322">
        <f>SUM(O128:O128)</f>
        <v>979319.99</v>
      </c>
      <c r="P129" s="322"/>
      <c r="Q129" s="322">
        <f>SUM(Q128:Q128)</f>
        <v>979319.99</v>
      </c>
      <c r="R129" s="322">
        <f>SUM(R128:R128)</f>
        <v>979319.99</v>
      </c>
      <c r="S129" s="322"/>
      <c r="T129" s="358"/>
      <c r="U129" s="359"/>
      <c r="V129" s="360"/>
    </row>
    <row r="130" spans="1:22" ht="22.5" customHeight="1">
      <c r="A130" s="857">
        <v>29</v>
      </c>
      <c r="B130" s="911" t="s">
        <v>295</v>
      </c>
      <c r="C130" s="912" t="s">
        <v>455</v>
      </c>
      <c r="D130" s="864">
        <v>1</v>
      </c>
      <c r="E130" s="321">
        <v>5080892.76</v>
      </c>
      <c r="F130" s="321">
        <v>2819085</v>
      </c>
      <c r="G130" s="320"/>
      <c r="H130" s="383">
        <f>E130*5%</f>
        <v>254044.63800000001</v>
      </c>
      <c r="I130" s="339"/>
      <c r="J130" s="397"/>
      <c r="K130" s="321">
        <v>321242.09999999998</v>
      </c>
      <c r="L130" s="341"/>
      <c r="M130" s="341"/>
      <c r="N130" s="341"/>
      <c r="O130" s="321">
        <f>E130-SUM(F130:K130)</f>
        <v>1686521.0219999999</v>
      </c>
      <c r="P130" s="341"/>
      <c r="Q130" s="321">
        <f>SUM(O130:P130)</f>
        <v>1686521.0219999999</v>
      </c>
      <c r="R130" s="321">
        <f>Q130</f>
        <v>1686521.0219999999</v>
      </c>
      <c r="S130" s="321">
        <f>Q130-R130</f>
        <v>0</v>
      </c>
      <c r="T130" s="353" t="s">
        <v>456</v>
      </c>
      <c r="U130" s="354">
        <v>45390</v>
      </c>
      <c r="V130" s="355"/>
    </row>
    <row r="131" spans="1:22" ht="22.5" customHeight="1">
      <c r="A131" s="925"/>
      <c r="B131" s="926"/>
      <c r="C131" s="859"/>
      <c r="D131" s="923">
        <v>2</v>
      </c>
      <c r="E131" s="390">
        <v>3025735</v>
      </c>
      <c r="F131" s="390">
        <v>321016</v>
      </c>
      <c r="G131" s="390">
        <v>1435501</v>
      </c>
      <c r="H131" s="393">
        <f>E131*5%</f>
        <v>151286.75</v>
      </c>
      <c r="I131" s="401"/>
      <c r="J131" s="397"/>
      <c r="K131" s="390">
        <v>83830</v>
      </c>
      <c r="L131" s="402"/>
      <c r="M131" s="403">
        <v>1435501</v>
      </c>
      <c r="N131" s="402"/>
      <c r="O131" s="390">
        <f>E131-F131-G131-H131-K131</f>
        <v>1034101.25</v>
      </c>
      <c r="P131" s="402"/>
      <c r="Q131" s="390">
        <f>SUM(O131:P131)</f>
        <v>1034101.25</v>
      </c>
      <c r="R131" s="390">
        <v>1034101</v>
      </c>
      <c r="S131" s="390">
        <f>Q131-R131</f>
        <v>0.25</v>
      </c>
      <c r="T131" s="419" t="s">
        <v>457</v>
      </c>
      <c r="U131" s="420">
        <v>45495</v>
      </c>
      <c r="V131" s="421"/>
    </row>
    <row r="132" spans="1:22" ht="22.5" customHeight="1">
      <c r="A132" s="925"/>
      <c r="B132" s="926"/>
      <c r="C132" s="859"/>
      <c r="D132" s="923" t="s">
        <v>366</v>
      </c>
      <c r="E132" s="390">
        <v>261955</v>
      </c>
      <c r="F132" s="390"/>
      <c r="G132" s="390"/>
      <c r="H132" s="393"/>
      <c r="I132" s="404">
        <f>7963267*0.5%</f>
        <v>39816.334999999999</v>
      </c>
      <c r="J132" s="397"/>
      <c r="K132" s="405">
        <f>(E132-I132)*8%</f>
        <v>17771.093199999999</v>
      </c>
      <c r="L132" s="402"/>
      <c r="M132" s="403"/>
      <c r="N132" s="402"/>
      <c r="O132" s="390">
        <f>E132-F132-G132-H132-K132-I132</f>
        <v>204367.57180000001</v>
      </c>
      <c r="P132" s="402"/>
      <c r="Q132" s="390">
        <f>SUM(O132:P132)</f>
        <v>204367.57180000001</v>
      </c>
      <c r="R132" s="390">
        <v>204367</v>
      </c>
      <c r="S132" s="390">
        <f>Q132-R132</f>
        <v>0.57180000000516884</v>
      </c>
      <c r="T132" s="419" t="s">
        <v>458</v>
      </c>
      <c r="U132" s="420">
        <v>45775</v>
      </c>
      <c r="V132" s="421"/>
    </row>
    <row r="133" spans="1:22" s="855" customFormat="1" ht="22.5" customHeight="1">
      <c r="A133" s="865"/>
      <c r="B133" s="866"/>
      <c r="C133" s="867" t="s">
        <v>368</v>
      </c>
      <c r="D133" s="868"/>
      <c r="E133" s="322">
        <f>SUM(E130:E132)</f>
        <v>8368582.7599999998</v>
      </c>
      <c r="F133" s="322">
        <f t="shared" ref="F133:P133" si="30">SUM(F130:F131)</f>
        <v>3140101</v>
      </c>
      <c r="G133" s="322">
        <f t="shared" si="30"/>
        <v>1435501</v>
      </c>
      <c r="H133" s="322">
        <f t="shared" si="30"/>
        <v>405331.38800000004</v>
      </c>
      <c r="I133" s="322">
        <f>I132</f>
        <v>39816.334999999999</v>
      </c>
      <c r="J133" s="322">
        <f t="shared" si="30"/>
        <v>0</v>
      </c>
      <c r="K133" s="322">
        <f>SUM(K130:K132)</f>
        <v>422843.19319999998</v>
      </c>
      <c r="L133" s="322">
        <f t="shared" si="30"/>
        <v>0</v>
      </c>
      <c r="M133" s="322">
        <f t="shared" si="30"/>
        <v>1435501</v>
      </c>
      <c r="N133" s="322">
        <f t="shared" si="30"/>
        <v>0</v>
      </c>
      <c r="O133" s="322">
        <f>SUM(O130:P132)</f>
        <v>2924989.8437999999</v>
      </c>
      <c r="P133" s="322">
        <f t="shared" si="30"/>
        <v>0</v>
      </c>
      <c r="Q133" s="322">
        <f>SUM(Q130:Q132)</f>
        <v>2924989.8437999999</v>
      </c>
      <c r="R133" s="322">
        <f>SUM(R130:R132)</f>
        <v>2924989.0219999999</v>
      </c>
      <c r="S133" s="322">
        <f>S132</f>
        <v>0.57180000000516884</v>
      </c>
      <c r="T133" s="358"/>
      <c r="U133" s="359"/>
      <c r="V133" s="360"/>
    </row>
    <row r="134" spans="1:22" ht="22.5" customHeight="1">
      <c r="A134" s="925">
        <v>30</v>
      </c>
      <c r="B134" s="926" t="s">
        <v>297</v>
      </c>
      <c r="C134" s="859" t="s">
        <v>459</v>
      </c>
      <c r="D134" s="923">
        <v>1</v>
      </c>
      <c r="E134" s="390">
        <v>3056189</v>
      </c>
      <c r="F134" s="390">
        <v>1667703.4</v>
      </c>
      <c r="G134" s="392"/>
      <c r="H134" s="393">
        <f>E134*5%</f>
        <v>152809.45000000001</v>
      </c>
      <c r="I134" s="401"/>
      <c r="J134" s="401"/>
      <c r="K134" s="390">
        <v>197703</v>
      </c>
      <c r="L134" s="402"/>
      <c r="M134" s="402"/>
      <c r="N134" s="402"/>
      <c r="O134" s="390">
        <f>E134-SUM(F134:K134)</f>
        <v>1037973.1500000001</v>
      </c>
      <c r="P134" s="402"/>
      <c r="Q134" s="390">
        <f>SUM(O134:P134)</f>
        <v>1037973.1500000001</v>
      </c>
      <c r="R134" s="390">
        <v>1037973</v>
      </c>
      <c r="S134" s="404">
        <f>Q134-R134</f>
        <v>0.15000000013969839</v>
      </c>
      <c r="T134" s="419" t="s">
        <v>460</v>
      </c>
      <c r="U134" s="420">
        <v>45390</v>
      </c>
      <c r="V134" s="417"/>
    </row>
    <row r="135" spans="1:22" ht="22.5" customHeight="1">
      <c r="A135" s="857"/>
      <c r="B135" s="911"/>
      <c r="C135" s="912"/>
      <c r="D135" s="923">
        <v>2</v>
      </c>
      <c r="E135" s="390">
        <v>3824145</v>
      </c>
      <c r="F135" s="390">
        <v>1259286</v>
      </c>
      <c r="G135" s="390">
        <v>1274404</v>
      </c>
      <c r="H135" s="393">
        <f>E135*5%</f>
        <v>191207.25</v>
      </c>
      <c r="I135" s="401"/>
      <c r="J135" s="401"/>
      <c r="K135" s="390">
        <f>(E135-F135-H135-G135)*8%</f>
        <v>87939.82</v>
      </c>
      <c r="L135" s="402"/>
      <c r="M135" s="402"/>
      <c r="N135" s="402"/>
      <c r="O135" s="390">
        <f>E135-SUM(F135:K135)</f>
        <v>1011307.9300000002</v>
      </c>
      <c r="P135" s="402"/>
      <c r="Q135" s="390">
        <f>SUM(O135:P135)</f>
        <v>1011307.9300000002</v>
      </c>
      <c r="R135" s="390">
        <v>1011307</v>
      </c>
      <c r="S135" s="404">
        <v>0</v>
      </c>
      <c r="T135" s="353" t="s">
        <v>461</v>
      </c>
      <c r="U135" s="354">
        <v>45457</v>
      </c>
      <c r="V135" s="355"/>
    </row>
    <row r="136" spans="1:22" ht="22.5" customHeight="1">
      <c r="A136" s="857"/>
      <c r="B136" s="911"/>
      <c r="C136" s="912"/>
      <c r="D136" s="923" t="s">
        <v>366</v>
      </c>
      <c r="E136" s="390">
        <v>281953</v>
      </c>
      <c r="F136" s="390"/>
      <c r="G136" s="390"/>
      <c r="H136" s="393"/>
      <c r="I136" s="404">
        <f>6818269*0.5%</f>
        <v>34091.345000000001</v>
      </c>
      <c r="J136" s="401"/>
      <c r="K136" s="390">
        <f>(E136-F136-H136-G136-I136)*8%</f>
        <v>19828.932400000002</v>
      </c>
      <c r="L136" s="402"/>
      <c r="M136" s="402"/>
      <c r="N136" s="402"/>
      <c r="O136" s="390">
        <f>E136-SUM(F136:K136)</f>
        <v>228032.72259999998</v>
      </c>
      <c r="P136" s="402"/>
      <c r="Q136" s="390">
        <f>SUM(O136:P136)</f>
        <v>228032.72259999998</v>
      </c>
      <c r="R136" s="390">
        <v>102576</v>
      </c>
      <c r="S136" s="404">
        <f>Q136-R136</f>
        <v>125456.72259999998</v>
      </c>
      <c r="T136" s="353" t="s">
        <v>462</v>
      </c>
      <c r="U136" s="354">
        <v>45706</v>
      </c>
      <c r="V136" s="355"/>
    </row>
    <row r="137" spans="1:22" s="855" customFormat="1" ht="22.5" customHeight="1">
      <c r="A137" s="865"/>
      <c r="B137" s="866"/>
      <c r="C137" s="867" t="s">
        <v>368</v>
      </c>
      <c r="D137" s="868"/>
      <c r="E137" s="322">
        <f>SUM(E134:E136)</f>
        <v>7162287</v>
      </c>
      <c r="F137" s="322">
        <f t="shared" ref="F137:P137" si="31">SUM(F134:F135)</f>
        <v>2926989.4</v>
      </c>
      <c r="G137" s="322">
        <f t="shared" si="31"/>
        <v>1274404</v>
      </c>
      <c r="H137" s="322">
        <f t="shared" si="31"/>
        <v>344016.7</v>
      </c>
      <c r="I137" s="322">
        <f>I136</f>
        <v>34091.345000000001</v>
      </c>
      <c r="J137" s="322">
        <f t="shared" si="31"/>
        <v>0</v>
      </c>
      <c r="K137" s="322">
        <f>SUM(K134:K136)</f>
        <v>305471.7524</v>
      </c>
      <c r="L137" s="322">
        <f t="shared" si="31"/>
        <v>0</v>
      </c>
      <c r="M137" s="322">
        <f t="shared" si="31"/>
        <v>0</v>
      </c>
      <c r="N137" s="322">
        <f t="shared" si="31"/>
        <v>0</v>
      </c>
      <c r="O137" s="322">
        <f>SUM(O134:O136)</f>
        <v>2277313.8026000001</v>
      </c>
      <c r="P137" s="322">
        <f t="shared" si="31"/>
        <v>0</v>
      </c>
      <c r="Q137" s="322">
        <f>SUM(Q134:Q136)</f>
        <v>2277313.8026000001</v>
      </c>
      <c r="R137" s="322">
        <f>SUM(R134:R136)</f>
        <v>2151856</v>
      </c>
      <c r="S137" s="322">
        <f>SUM(S135:S136)</f>
        <v>125456.72259999998</v>
      </c>
      <c r="T137" s="358"/>
      <c r="U137" s="359"/>
      <c r="V137" s="360"/>
    </row>
    <row r="138" spans="1:22" ht="22.5" customHeight="1">
      <c r="A138" s="857">
        <v>31</v>
      </c>
      <c r="B138" s="911" t="s">
        <v>299</v>
      </c>
      <c r="C138" s="912" t="s">
        <v>463</v>
      </c>
      <c r="D138" s="864">
        <v>1</v>
      </c>
      <c r="E138" s="321">
        <v>7879000</v>
      </c>
      <c r="F138" s="321">
        <v>690912</v>
      </c>
      <c r="G138" s="320"/>
      <c r="H138" s="383">
        <f>E138*5%</f>
        <v>393950</v>
      </c>
      <c r="I138" s="339"/>
      <c r="J138" s="339"/>
      <c r="K138" s="321">
        <v>347826.09</v>
      </c>
      <c r="L138" s="341"/>
      <c r="M138" s="341"/>
      <c r="N138" s="341"/>
      <c r="O138" s="321">
        <f>E138-SUM(F138:K138)</f>
        <v>6446311.9100000001</v>
      </c>
      <c r="P138" s="341"/>
      <c r="Q138" s="321">
        <f>SUM(O138:P138)</f>
        <v>6446311.9100000001</v>
      </c>
      <c r="R138" s="321">
        <v>4000000</v>
      </c>
      <c r="S138" s="321">
        <v>0</v>
      </c>
      <c r="T138" s="353" t="s">
        <v>464</v>
      </c>
      <c r="U138" s="354">
        <v>45390</v>
      </c>
      <c r="V138" s="355"/>
    </row>
    <row r="139" spans="1:22" ht="22.5" customHeight="1">
      <c r="A139" s="857"/>
      <c r="B139" s="911"/>
      <c r="C139" s="912"/>
      <c r="D139" s="864"/>
      <c r="E139" s="321"/>
      <c r="F139" s="321"/>
      <c r="G139" s="320"/>
      <c r="H139" s="383"/>
      <c r="I139" s="339"/>
      <c r="J139" s="339"/>
      <c r="K139" s="321"/>
      <c r="L139" s="341"/>
      <c r="M139" s="341"/>
      <c r="N139" s="341"/>
      <c r="O139" s="321"/>
      <c r="P139" s="341"/>
      <c r="Q139" s="321"/>
      <c r="R139" s="334">
        <v>2446312</v>
      </c>
      <c r="S139" s="321"/>
      <c r="T139" s="353" t="s">
        <v>465</v>
      </c>
      <c r="U139" s="354">
        <v>45666</v>
      </c>
      <c r="V139" s="355"/>
    </row>
    <row r="140" spans="1:22" ht="22.5" customHeight="1">
      <c r="A140" s="857"/>
      <c r="B140" s="869"/>
      <c r="C140" s="912"/>
      <c r="D140" s="864">
        <v>2</v>
      </c>
      <c r="E140" s="321">
        <v>611000</v>
      </c>
      <c r="F140" s="321">
        <v>344341</v>
      </c>
      <c r="G140" s="320"/>
      <c r="H140" s="383">
        <f>E140*5%</f>
        <v>30550</v>
      </c>
      <c r="I140" s="339"/>
      <c r="J140" s="339"/>
      <c r="K140" s="321">
        <f>(E140-F140-G140-H140)*8%</f>
        <v>18888.72</v>
      </c>
      <c r="L140" s="341"/>
      <c r="M140" s="341"/>
      <c r="N140" s="341"/>
      <c r="O140" s="321">
        <f>E140-SUM(F140:N140)</f>
        <v>217220.28000000003</v>
      </c>
      <c r="P140" s="341"/>
      <c r="Q140" s="321">
        <f>SUM(O140:P140)</f>
        <v>217220.28000000003</v>
      </c>
      <c r="R140" s="321">
        <v>217215.68</v>
      </c>
      <c r="S140" s="321">
        <f>Q140-R140</f>
        <v>4.6000000000349246</v>
      </c>
      <c r="T140" s="353" t="s">
        <v>466</v>
      </c>
      <c r="U140" s="354">
        <v>45456</v>
      </c>
      <c r="V140" s="355"/>
    </row>
    <row r="141" spans="1:22" s="855" customFormat="1" ht="22.5" customHeight="1">
      <c r="A141" s="865"/>
      <c r="B141" s="866"/>
      <c r="C141" s="867" t="s">
        <v>368</v>
      </c>
      <c r="D141" s="868"/>
      <c r="E141" s="322">
        <f>SUM(E138:E140)</f>
        <v>8490000</v>
      </c>
      <c r="F141" s="322">
        <f>SUM(F138:F140)</f>
        <v>1035253</v>
      </c>
      <c r="G141" s="322"/>
      <c r="H141" s="322">
        <f>SUM(H138:H140)</f>
        <v>424500</v>
      </c>
      <c r="I141" s="322"/>
      <c r="J141" s="322"/>
      <c r="K141" s="322">
        <f>SUM(K138:K140)</f>
        <v>366714.81000000006</v>
      </c>
      <c r="L141" s="322"/>
      <c r="M141" s="322"/>
      <c r="N141" s="322"/>
      <c r="O141" s="322">
        <f>SUM(O138:O140)</f>
        <v>6663532.1900000004</v>
      </c>
      <c r="P141" s="322"/>
      <c r="Q141" s="322">
        <f>SUM(Q138:Q140)</f>
        <v>6663532.1900000004</v>
      </c>
      <c r="R141" s="322">
        <f>SUM(R138:R140)</f>
        <v>6663527.6799999997</v>
      </c>
      <c r="S141" s="322">
        <f>SUM(S138:S140)</f>
        <v>4.6000000000349246</v>
      </c>
      <c r="T141" s="358"/>
      <c r="U141" s="359"/>
      <c r="V141" s="360"/>
    </row>
    <row r="142" spans="1:22" ht="22.5" customHeight="1">
      <c r="A142" s="857">
        <v>32</v>
      </c>
      <c r="B142" s="911" t="s">
        <v>301</v>
      </c>
      <c r="C142" s="912" t="s">
        <v>467</v>
      </c>
      <c r="D142" s="864">
        <v>1</v>
      </c>
      <c r="E142" s="321">
        <v>1943000</v>
      </c>
      <c r="F142" s="321">
        <v>117811</v>
      </c>
      <c r="G142" s="320"/>
      <c r="H142" s="383">
        <f>E142*5%</f>
        <v>97150</v>
      </c>
      <c r="I142" s="339"/>
      <c r="J142" s="339"/>
      <c r="K142" s="321">
        <f>(E142-F142-G142-H142)*8%</f>
        <v>138243.12</v>
      </c>
      <c r="L142" s="341"/>
      <c r="M142" s="341"/>
      <c r="N142" s="341"/>
      <c r="O142" s="321">
        <f>E142-SUM(F142:K142)</f>
        <v>1589795.88</v>
      </c>
      <c r="P142" s="341"/>
      <c r="Q142" s="321">
        <f>SUM(O142:P142)</f>
        <v>1589795.88</v>
      </c>
      <c r="R142" s="321">
        <v>1589796</v>
      </c>
      <c r="S142" s="341">
        <v>1</v>
      </c>
      <c r="T142" s="353" t="s">
        <v>468</v>
      </c>
      <c r="U142" s="354">
        <v>45426</v>
      </c>
      <c r="V142" s="355"/>
    </row>
    <row r="143" spans="1:22" ht="22.5" customHeight="1">
      <c r="A143" s="857"/>
      <c r="B143" s="869"/>
      <c r="C143" s="912"/>
      <c r="D143" s="864">
        <v>2</v>
      </c>
      <c r="E143" s="321">
        <v>739500</v>
      </c>
      <c r="F143" s="321">
        <v>58778</v>
      </c>
      <c r="G143" s="320"/>
      <c r="H143" s="383">
        <f>E143*5%</f>
        <v>36975</v>
      </c>
      <c r="I143" s="339"/>
      <c r="J143" s="339"/>
      <c r="K143" s="321">
        <v>51499.76</v>
      </c>
      <c r="L143" s="341"/>
      <c r="M143" s="341"/>
      <c r="N143" s="341"/>
      <c r="O143" s="321">
        <f>E143-SUM(F143:N143)</f>
        <v>592247.24</v>
      </c>
      <c r="P143" s="341"/>
      <c r="Q143" s="321">
        <f>SUM(O143:P143)</f>
        <v>592247.24</v>
      </c>
      <c r="R143" s="321">
        <v>592247</v>
      </c>
      <c r="S143" s="341"/>
      <c r="T143" s="353" t="s">
        <v>469</v>
      </c>
      <c r="U143" s="354">
        <v>45456</v>
      </c>
      <c r="V143" s="355"/>
    </row>
    <row r="144" spans="1:22" s="855" customFormat="1" ht="22.5" customHeight="1">
      <c r="A144" s="865"/>
      <c r="B144" s="866"/>
      <c r="C144" s="867" t="s">
        <v>368</v>
      </c>
      <c r="D144" s="868"/>
      <c r="E144" s="322">
        <f>SUM(E142:E143)</f>
        <v>2682500</v>
      </c>
      <c r="F144" s="322">
        <f>SUM(F142:F143)</f>
        <v>176589</v>
      </c>
      <c r="G144" s="322"/>
      <c r="H144" s="322">
        <f>SUM(H142:H143)</f>
        <v>134125</v>
      </c>
      <c r="I144" s="322"/>
      <c r="J144" s="322"/>
      <c r="K144" s="322">
        <f>SUM(K142:K143)</f>
        <v>189742.88</v>
      </c>
      <c r="L144" s="322"/>
      <c r="M144" s="322"/>
      <c r="N144" s="322"/>
      <c r="O144" s="322">
        <f>SUM(O142:O143)</f>
        <v>2182043.12</v>
      </c>
      <c r="P144" s="322"/>
      <c r="Q144" s="322">
        <f>SUM(Q142:Q143)</f>
        <v>2182043.12</v>
      </c>
      <c r="R144" s="322">
        <f>SUM(R142:R143)</f>
        <v>2182043</v>
      </c>
      <c r="S144" s="322">
        <v>0</v>
      </c>
      <c r="T144" s="358"/>
      <c r="U144" s="359"/>
      <c r="V144" s="360"/>
    </row>
    <row r="145" spans="1:22" ht="22.5" customHeight="1">
      <c r="A145" s="857">
        <v>33</v>
      </c>
      <c r="B145" s="911" t="s">
        <v>303</v>
      </c>
      <c r="C145" s="912" t="s">
        <v>470</v>
      </c>
      <c r="D145" s="864">
        <v>1</v>
      </c>
      <c r="E145" s="321">
        <v>3303300</v>
      </c>
      <c r="F145" s="361"/>
      <c r="G145" s="320"/>
      <c r="H145" s="383">
        <f>E145*5%</f>
        <v>165165</v>
      </c>
      <c r="I145" s="339"/>
      <c r="J145" s="339"/>
      <c r="K145" s="321">
        <f>(E145-F145-G145-H145)*8%</f>
        <v>251050.80000000002</v>
      </c>
      <c r="L145" s="341"/>
      <c r="M145" s="341">
        <f>(K145/(E145-H145))</f>
        <v>0.08</v>
      </c>
      <c r="N145" s="341"/>
      <c r="O145" s="321">
        <f>E145-SUM(F145:K145)</f>
        <v>2887084.2</v>
      </c>
      <c r="P145" s="341"/>
      <c r="Q145" s="321">
        <f>SUM(O145:P145)</f>
        <v>2887084.2</v>
      </c>
      <c r="R145" s="321">
        <v>2887084</v>
      </c>
      <c r="S145" s="321">
        <f>Q145-R145</f>
        <v>0.20000000018626451</v>
      </c>
      <c r="T145" s="353" t="s">
        <v>471</v>
      </c>
      <c r="U145" s="354">
        <v>45390</v>
      </c>
      <c r="V145" s="355"/>
    </row>
    <row r="146" spans="1:22" ht="22.5" customHeight="1">
      <c r="A146" s="857"/>
      <c r="B146" s="911"/>
      <c r="C146" s="912"/>
      <c r="D146" s="864">
        <v>2</v>
      </c>
      <c r="E146" s="321">
        <v>6373675</v>
      </c>
      <c r="F146" s="361"/>
      <c r="G146" s="320"/>
      <c r="H146" s="383">
        <f>E146*5%</f>
        <v>318683.75</v>
      </c>
      <c r="I146" s="339"/>
      <c r="J146" s="339"/>
      <c r="K146" s="321">
        <f>(E146-F146-G146-H146)*8%</f>
        <v>484399.3</v>
      </c>
      <c r="L146" s="341"/>
      <c r="M146" s="341">
        <f>(K146/(E146-H146))</f>
        <v>0.08</v>
      </c>
      <c r="N146" s="341"/>
      <c r="O146" s="321">
        <f>E146-SUM(F146:K146)</f>
        <v>5570591.9500000002</v>
      </c>
      <c r="P146" s="341"/>
      <c r="Q146" s="321">
        <f>SUM(O146:P146)</f>
        <v>5570591.9500000002</v>
      </c>
      <c r="R146" s="321">
        <v>4000000</v>
      </c>
      <c r="S146" s="321">
        <f t="shared" ref="S146:S148" si="32">Q146-R146</f>
        <v>1570591.9500000002</v>
      </c>
      <c r="T146" s="353" t="s">
        <v>472</v>
      </c>
      <c r="U146" s="354">
        <v>45457</v>
      </c>
      <c r="V146" s="424"/>
    </row>
    <row r="147" spans="1:22" ht="22.5" customHeight="1">
      <c r="A147" s="857"/>
      <c r="B147" s="911"/>
      <c r="C147" s="912"/>
      <c r="D147" s="864">
        <v>2</v>
      </c>
      <c r="E147" s="321"/>
      <c r="F147" s="361"/>
      <c r="G147" s="320"/>
      <c r="H147" s="383">
        <f>E147*5%</f>
        <v>0</v>
      </c>
      <c r="I147" s="339"/>
      <c r="J147" s="339"/>
      <c r="K147" s="321">
        <f>(E147-F147-G147-H147)*8%</f>
        <v>0</v>
      </c>
      <c r="L147" s="341"/>
      <c r="M147" s="341"/>
      <c r="N147" s="341"/>
      <c r="O147" s="321">
        <f>E147-SUM(F147:K147)</f>
        <v>0</v>
      </c>
      <c r="P147" s="341"/>
      <c r="Q147" s="321">
        <f>SUM(O147:P147)</f>
        <v>0</v>
      </c>
      <c r="R147" s="321">
        <v>1570592</v>
      </c>
      <c r="S147" s="321">
        <f t="shared" si="32"/>
        <v>-1570592</v>
      </c>
      <c r="T147" s="353" t="s">
        <v>473</v>
      </c>
      <c r="U147" s="354">
        <v>45476</v>
      </c>
      <c r="V147" s="355"/>
    </row>
    <row r="148" spans="1:22" ht="22.5" customHeight="1">
      <c r="A148" s="857"/>
      <c r="B148" s="911"/>
      <c r="C148" s="912"/>
      <c r="D148" s="864">
        <v>3</v>
      </c>
      <c r="E148" s="321">
        <v>3705625</v>
      </c>
      <c r="F148" s="361"/>
      <c r="G148" s="320"/>
      <c r="H148" s="383">
        <f>E148*5%</f>
        <v>185281.25</v>
      </c>
      <c r="I148" s="339"/>
      <c r="J148" s="339"/>
      <c r="K148" s="321">
        <f>(E148-F148-G148-H148)*8%</f>
        <v>281627.5</v>
      </c>
      <c r="L148" s="341"/>
      <c r="M148" s="341"/>
      <c r="N148" s="341"/>
      <c r="O148" s="321">
        <f>E148-SUM(F148:K148)</f>
        <v>3238716.25</v>
      </c>
      <c r="P148" s="341"/>
      <c r="Q148" s="321">
        <f>SUM(O148:P148)</f>
        <v>3238716.25</v>
      </c>
      <c r="R148" s="321">
        <v>3238716</v>
      </c>
      <c r="S148" s="321">
        <f t="shared" si="32"/>
        <v>0.25</v>
      </c>
      <c r="T148" s="353" t="s">
        <v>474</v>
      </c>
      <c r="U148" s="354">
        <v>45534</v>
      </c>
      <c r="V148" s="355"/>
    </row>
    <row r="149" spans="1:22" ht="22.5" customHeight="1">
      <c r="A149" s="857"/>
      <c r="B149" s="911"/>
      <c r="C149" s="912"/>
      <c r="D149" s="864" t="s">
        <v>366</v>
      </c>
      <c r="E149" s="321">
        <v>669130</v>
      </c>
      <c r="F149" s="361"/>
      <c r="G149" s="320"/>
      <c r="H149" s="383">
        <v>0</v>
      </c>
      <c r="I149" s="321">
        <f>13382600*0.5%</f>
        <v>66913</v>
      </c>
      <c r="J149" s="339"/>
      <c r="K149" s="321">
        <f>(E149-F149-G149-H149-I149)*8%</f>
        <v>48177.36</v>
      </c>
      <c r="L149" s="341"/>
      <c r="M149" s="341"/>
      <c r="N149" s="341"/>
      <c r="O149" s="321">
        <f>E149-SUM(F149:K149)</f>
        <v>554039.64</v>
      </c>
      <c r="P149" s="341"/>
      <c r="Q149" s="321">
        <f>SUM(O149:P149)</f>
        <v>554039.64</v>
      </c>
      <c r="R149" s="321">
        <v>554040</v>
      </c>
      <c r="S149" s="321">
        <f>Q149-R149</f>
        <v>-0.35999999998603016</v>
      </c>
      <c r="T149" s="353" t="s">
        <v>475</v>
      </c>
      <c r="U149" s="354">
        <v>45714</v>
      </c>
      <c r="V149" s="355"/>
    </row>
    <row r="150" spans="1:22" s="855" customFormat="1" ht="22.5" customHeight="1">
      <c r="A150" s="865"/>
      <c r="B150" s="866"/>
      <c r="C150" s="867" t="s">
        <v>368</v>
      </c>
      <c r="D150" s="868"/>
      <c r="E150" s="322">
        <f>SUM(E145:E149)</f>
        <v>14051730</v>
      </c>
      <c r="F150" s="322">
        <f t="shared" ref="F150:J150" si="33">SUM(F145:F148)</f>
        <v>0</v>
      </c>
      <c r="G150" s="322">
        <f t="shared" si="33"/>
        <v>0</v>
      </c>
      <c r="H150" s="322">
        <f t="shared" si="33"/>
        <v>669130</v>
      </c>
      <c r="I150" s="322">
        <f>I149</f>
        <v>66913</v>
      </c>
      <c r="J150" s="322">
        <f t="shared" si="33"/>
        <v>0</v>
      </c>
      <c r="K150" s="322">
        <f>SUM(K145:N149)</f>
        <v>1065255.1199999999</v>
      </c>
      <c r="L150" s="322">
        <f t="shared" ref="L150:P150" si="34">SUM(L145:O149)</f>
        <v>12250432.200000001</v>
      </c>
      <c r="M150" s="322">
        <f t="shared" si="34"/>
        <v>12250432.200000001</v>
      </c>
      <c r="N150" s="322">
        <f t="shared" si="34"/>
        <v>24500864.080000002</v>
      </c>
      <c r="O150" s="322">
        <f>SUM(O145:O149)</f>
        <v>12250432.040000001</v>
      </c>
      <c r="P150" s="322">
        <f t="shared" si="34"/>
        <v>24500864.080000002</v>
      </c>
      <c r="Q150" s="322">
        <f>SUM(Q145:Q149)</f>
        <v>12250432.040000001</v>
      </c>
      <c r="R150" s="322">
        <f>SUM(R145:R149)</f>
        <v>12250432</v>
      </c>
      <c r="S150" s="322">
        <v>0</v>
      </c>
      <c r="T150" s="358"/>
      <c r="U150" s="359"/>
      <c r="V150" s="360"/>
    </row>
    <row r="151" spans="1:22" ht="22.5" customHeight="1">
      <c r="A151" s="857">
        <v>34</v>
      </c>
      <c r="B151" s="911" t="s">
        <v>305</v>
      </c>
      <c r="C151" s="912" t="s">
        <v>470</v>
      </c>
      <c r="D151" s="864">
        <v>1</v>
      </c>
      <c r="E151" s="321">
        <v>652622</v>
      </c>
      <c r="F151" s="361"/>
      <c r="G151" s="320"/>
      <c r="H151" s="383">
        <f>E151*5%</f>
        <v>32631.100000000002</v>
      </c>
      <c r="I151" s="339"/>
      <c r="J151" s="339"/>
      <c r="K151" s="321">
        <f>(E151-F151-G151-H151)*8%</f>
        <v>49599.272000000004</v>
      </c>
      <c r="L151" s="341"/>
      <c r="M151" s="341"/>
      <c r="N151" s="341"/>
      <c r="O151" s="321">
        <f>E151-SUM(F151:K151)</f>
        <v>570391.62800000003</v>
      </c>
      <c r="P151" s="341"/>
      <c r="Q151" s="321">
        <f>SUM(O151:P151)</f>
        <v>570391.62800000003</v>
      </c>
      <c r="R151" s="321">
        <v>570392</v>
      </c>
      <c r="S151" s="321">
        <f>Q151-R151</f>
        <v>-0.37199999997392297</v>
      </c>
      <c r="T151" s="353" t="s">
        <v>476</v>
      </c>
      <c r="U151" s="354">
        <v>45400</v>
      </c>
      <c r="V151" s="355"/>
    </row>
    <row r="152" spans="1:22" ht="22.5" customHeight="1">
      <c r="A152" s="857"/>
      <c r="B152" s="869"/>
      <c r="C152" s="912"/>
      <c r="D152" s="864">
        <v>2</v>
      </c>
      <c r="E152" s="321">
        <v>2567358</v>
      </c>
      <c r="F152" s="361"/>
      <c r="G152" s="320"/>
      <c r="H152" s="383">
        <f>E152*5%</f>
        <v>128367.90000000001</v>
      </c>
      <c r="I152" s="339"/>
      <c r="J152" s="339"/>
      <c r="K152" s="321">
        <f>(E152-F152-G152-H152)*8%</f>
        <v>195119.20800000001</v>
      </c>
      <c r="L152" s="341"/>
      <c r="M152" s="341"/>
      <c r="N152" s="341"/>
      <c r="O152" s="321">
        <f>E152-SUM(F152:K152)</f>
        <v>2243870.892</v>
      </c>
      <c r="P152" s="341"/>
      <c r="Q152" s="321">
        <f>SUM(O152:P152)</f>
        <v>2243870.892</v>
      </c>
      <c r="R152" s="321">
        <v>2243871</v>
      </c>
      <c r="S152" s="321">
        <f t="shared" ref="S152:S158" si="35">Q152-R152</f>
        <v>-0.10800000000745058</v>
      </c>
      <c r="T152" s="353" t="s">
        <v>477</v>
      </c>
      <c r="U152" s="354">
        <v>45456</v>
      </c>
      <c r="V152" s="355"/>
    </row>
    <row r="153" spans="1:22" ht="22.5" customHeight="1">
      <c r="A153" s="857"/>
      <c r="B153" s="911"/>
      <c r="C153" s="912"/>
      <c r="D153" s="864">
        <v>3</v>
      </c>
      <c r="E153" s="321">
        <v>2206501.25</v>
      </c>
      <c r="F153" s="361"/>
      <c r="G153" s="320"/>
      <c r="H153" s="383">
        <f>E153*5%</f>
        <v>110325.0625</v>
      </c>
      <c r="I153" s="339"/>
      <c r="J153" s="339"/>
      <c r="K153" s="321">
        <f>(E153-F153-G153-H153)*8%</f>
        <v>167694.095</v>
      </c>
      <c r="L153" s="341"/>
      <c r="M153" s="341"/>
      <c r="N153" s="341"/>
      <c r="O153" s="321">
        <f>E153-SUM(F153:K153)</f>
        <v>1928482.0925</v>
      </c>
      <c r="P153" s="341"/>
      <c r="Q153" s="321">
        <f>SUM(O153:P153)</f>
        <v>1928482.0925</v>
      </c>
      <c r="R153" s="321">
        <v>1928482</v>
      </c>
      <c r="S153" s="321">
        <f t="shared" si="35"/>
        <v>9.2500000027939677E-2</v>
      </c>
      <c r="T153" s="353" t="s">
        <v>478</v>
      </c>
      <c r="U153" s="354">
        <v>45574</v>
      </c>
      <c r="V153" s="355"/>
    </row>
    <row r="154" spans="1:22" ht="34.5" customHeight="1">
      <c r="A154" s="857"/>
      <c r="B154" s="911"/>
      <c r="C154" s="912"/>
      <c r="D154" s="864" t="s">
        <v>366</v>
      </c>
      <c r="E154" s="321">
        <v>231522</v>
      </c>
      <c r="F154" s="361"/>
      <c r="G154" s="320"/>
      <c r="H154" s="383"/>
      <c r="I154" s="398">
        <f>5386679*0.5%</f>
        <v>26933.395</v>
      </c>
      <c r="J154" s="339"/>
      <c r="K154" s="321">
        <f>(E154-F154-G154-H154-I154)*8%</f>
        <v>16367.088400000001</v>
      </c>
      <c r="L154" s="341"/>
      <c r="M154" s="341"/>
      <c r="N154" s="341"/>
      <c r="O154" s="321">
        <f>E154-SUM(F154:K154)</f>
        <v>188221.5166</v>
      </c>
      <c r="P154" s="341"/>
      <c r="Q154" s="321">
        <f>SUM(O154:P154)</f>
        <v>188221.5166</v>
      </c>
      <c r="R154" s="321">
        <v>188222</v>
      </c>
      <c r="S154" s="321">
        <f>Q154-R154</f>
        <v>-0.48339999999734573</v>
      </c>
      <c r="T154" s="353" t="s">
        <v>479</v>
      </c>
      <c r="U154" s="354">
        <v>45727</v>
      </c>
      <c r="V154" s="355" t="s">
        <v>480</v>
      </c>
    </row>
    <row r="155" spans="1:22" s="855" customFormat="1" ht="22.5" customHeight="1">
      <c r="A155" s="865"/>
      <c r="B155" s="866"/>
      <c r="C155" s="867" t="s">
        <v>368</v>
      </c>
      <c r="D155" s="868"/>
      <c r="E155" s="322">
        <f>SUM(E151:E154)</f>
        <v>5658003.25</v>
      </c>
      <c r="F155" s="322">
        <f t="shared" ref="F155:P155" si="36">SUM(F151:F153)</f>
        <v>0</v>
      </c>
      <c r="G155" s="322">
        <f t="shared" si="36"/>
        <v>0</v>
      </c>
      <c r="H155" s="322">
        <f t="shared" si="36"/>
        <v>271324.0625</v>
      </c>
      <c r="I155" s="322">
        <f>I154</f>
        <v>26933.395</v>
      </c>
      <c r="J155" s="322">
        <f t="shared" si="36"/>
        <v>0</v>
      </c>
      <c r="K155" s="322">
        <f>SUM(K151:K154)</f>
        <v>428779.66340000002</v>
      </c>
      <c r="L155" s="322">
        <f t="shared" si="36"/>
        <v>0</v>
      </c>
      <c r="M155" s="322">
        <f t="shared" si="36"/>
        <v>0</v>
      </c>
      <c r="N155" s="322">
        <f t="shared" si="36"/>
        <v>0</v>
      </c>
      <c r="O155" s="322">
        <f>SUM(O151:O154)</f>
        <v>4930966.1290999996</v>
      </c>
      <c r="P155" s="322">
        <f t="shared" si="36"/>
        <v>0</v>
      </c>
      <c r="Q155" s="322">
        <f>SUM(Q151:Q154)</f>
        <v>4930966.1290999996</v>
      </c>
      <c r="R155" s="322">
        <f>SUM(R151:R154)</f>
        <v>4930967</v>
      </c>
      <c r="S155" s="322">
        <f>SUM(S151:S154)</f>
        <v>-0.8708999999507796</v>
      </c>
      <c r="T155" s="358"/>
      <c r="U155" s="359"/>
      <c r="V155" s="360"/>
    </row>
    <row r="156" spans="1:22" ht="22.5" customHeight="1">
      <c r="A156" s="857">
        <v>35</v>
      </c>
      <c r="B156" s="911" t="s">
        <v>306</v>
      </c>
      <c r="C156" s="912" t="s">
        <v>470</v>
      </c>
      <c r="D156" s="864">
        <v>1</v>
      </c>
      <c r="E156" s="321">
        <v>1773539</v>
      </c>
      <c r="F156" s="361"/>
      <c r="G156" s="320"/>
      <c r="H156" s="383">
        <f>E156*5%</f>
        <v>88676.950000000012</v>
      </c>
      <c r="I156" s="339"/>
      <c r="J156" s="339"/>
      <c r="K156" s="321">
        <f>(E156-F156-G156-H156)*8%</f>
        <v>134788.96400000001</v>
      </c>
      <c r="L156" s="341"/>
      <c r="M156" s="341"/>
      <c r="N156" s="341"/>
      <c r="O156" s="321">
        <f>E156-SUM(F156:K156)</f>
        <v>1550073.0859999999</v>
      </c>
      <c r="P156" s="341"/>
      <c r="Q156" s="321">
        <f>SUM(O156:P156)</f>
        <v>1550073.0859999999</v>
      </c>
      <c r="R156" s="321">
        <v>1550073</v>
      </c>
      <c r="S156" s="321">
        <f t="shared" si="35"/>
        <v>8.5999999893829226E-2</v>
      </c>
      <c r="T156" s="353" t="s">
        <v>481</v>
      </c>
      <c r="U156" s="354">
        <v>45390</v>
      </c>
      <c r="V156" s="355"/>
    </row>
    <row r="157" spans="1:22" ht="22.5" customHeight="1">
      <c r="A157" s="857"/>
      <c r="B157" s="869"/>
      <c r="C157" s="912"/>
      <c r="D157" s="864">
        <v>2</v>
      </c>
      <c r="E157" s="321">
        <v>2831624</v>
      </c>
      <c r="F157" s="361"/>
      <c r="G157" s="320"/>
      <c r="H157" s="383">
        <f>E157*5%</f>
        <v>141581.20000000001</v>
      </c>
      <c r="I157" s="339"/>
      <c r="J157" s="339"/>
      <c r="K157" s="321">
        <f>(E157-F157-G157-H157)*8%</f>
        <v>215203.424</v>
      </c>
      <c r="L157" s="341"/>
      <c r="M157" s="341"/>
      <c r="N157" s="341"/>
      <c r="O157" s="321">
        <f>E157-SUM(F157:N157)</f>
        <v>2474839.3760000002</v>
      </c>
      <c r="P157" s="341"/>
      <c r="Q157" s="321">
        <f>O157+P157</f>
        <v>2474839.3760000002</v>
      </c>
      <c r="R157" s="321">
        <v>2474840</v>
      </c>
      <c r="S157" s="321"/>
      <c r="T157" s="353" t="s">
        <v>482</v>
      </c>
      <c r="U157" s="354">
        <v>45484</v>
      </c>
      <c r="V157" s="355"/>
    </row>
    <row r="158" spans="1:22" ht="22.5" customHeight="1">
      <c r="A158" s="857"/>
      <c r="B158" s="911"/>
      <c r="C158" s="912"/>
      <c r="D158" s="864">
        <v>3</v>
      </c>
      <c r="E158" s="321">
        <v>557390</v>
      </c>
      <c r="F158" s="361"/>
      <c r="G158" s="320"/>
      <c r="H158" s="383">
        <f>E158*5%</f>
        <v>27869.5</v>
      </c>
      <c r="I158" s="339"/>
      <c r="J158" s="339"/>
      <c r="K158" s="321">
        <f>(E158-F158-G158-H158)*8%</f>
        <v>42361.64</v>
      </c>
      <c r="L158" s="341"/>
      <c r="M158" s="341"/>
      <c r="N158" s="341"/>
      <c r="O158" s="321">
        <f>E158-SUM(F158:K158)</f>
        <v>487158.86</v>
      </c>
      <c r="P158" s="341"/>
      <c r="Q158" s="321">
        <f>SUM(O158:P158)</f>
        <v>487158.86</v>
      </c>
      <c r="R158" s="321">
        <v>487159</v>
      </c>
      <c r="S158" s="321">
        <f t="shared" si="35"/>
        <v>-0.14000000001396984</v>
      </c>
      <c r="T158" s="353" t="s">
        <v>483</v>
      </c>
      <c r="U158" s="354">
        <v>45567</v>
      </c>
      <c r="V158" s="355" t="s">
        <v>484</v>
      </c>
    </row>
    <row r="159" spans="1:22" ht="34.5" customHeight="1">
      <c r="A159" s="857"/>
      <c r="B159" s="911"/>
      <c r="C159" s="912"/>
      <c r="D159" s="864" t="s">
        <v>366</v>
      </c>
      <c r="E159" s="321">
        <v>253890</v>
      </c>
      <c r="F159" s="361"/>
      <c r="G159" s="320"/>
      <c r="H159" s="383"/>
      <c r="I159" s="398">
        <f>5158316*0.5%</f>
        <v>25791.58</v>
      </c>
      <c r="J159" s="339"/>
      <c r="K159" s="321">
        <f>(E159-F159-G159-H159-I159)*8%</f>
        <v>18247.873599999999</v>
      </c>
      <c r="L159" s="341"/>
      <c r="M159" s="341"/>
      <c r="N159" s="341"/>
      <c r="O159" s="321">
        <f>E159-SUM(F159:K159)</f>
        <v>209850.54639999999</v>
      </c>
      <c r="P159" s="341"/>
      <c r="Q159" s="321">
        <f>SUM(O159:P159)</f>
        <v>209850.54639999999</v>
      </c>
      <c r="R159" s="321">
        <v>209851</v>
      </c>
      <c r="S159" s="321">
        <f>Q159-R159</f>
        <v>-0.45360000000800937</v>
      </c>
      <c r="T159" s="353" t="s">
        <v>479</v>
      </c>
      <c r="U159" s="354">
        <v>45727</v>
      </c>
      <c r="V159" s="355" t="s">
        <v>485</v>
      </c>
    </row>
    <row r="160" spans="1:22" s="855" customFormat="1" ht="22.5" customHeight="1">
      <c r="A160" s="865"/>
      <c r="B160" s="866"/>
      <c r="C160" s="867" t="s">
        <v>368</v>
      </c>
      <c r="D160" s="868"/>
      <c r="E160" s="322">
        <f>SUM(E156:E159)</f>
        <v>5416443</v>
      </c>
      <c r="F160" s="322">
        <f t="shared" ref="F160:P160" si="37">SUM(F156:F158)</f>
        <v>0</v>
      </c>
      <c r="G160" s="322">
        <f t="shared" si="37"/>
        <v>0</v>
      </c>
      <c r="H160" s="322">
        <f t="shared" si="37"/>
        <v>258127.65000000002</v>
      </c>
      <c r="I160" s="322">
        <f>I159</f>
        <v>25791.58</v>
      </c>
      <c r="J160" s="322">
        <f t="shared" si="37"/>
        <v>0</v>
      </c>
      <c r="K160" s="322">
        <f>SUM(K156:K159)</f>
        <v>410601.90160000004</v>
      </c>
      <c r="L160" s="322">
        <f t="shared" si="37"/>
        <v>0</v>
      </c>
      <c r="M160" s="322">
        <f t="shared" si="37"/>
        <v>0</v>
      </c>
      <c r="N160" s="322">
        <f t="shared" si="37"/>
        <v>0</v>
      </c>
      <c r="O160" s="322">
        <f>SUM(O156:P159)</f>
        <v>4721921.868400001</v>
      </c>
      <c r="P160" s="322">
        <f t="shared" si="37"/>
        <v>0</v>
      </c>
      <c r="Q160" s="322">
        <f>SUM(Q156:Q159)</f>
        <v>4721921.868400001</v>
      </c>
      <c r="R160" s="322">
        <f>SUM(R156:R159)</f>
        <v>4721923</v>
      </c>
      <c r="S160" s="322">
        <f>S159</f>
        <v>-0.45360000000800937</v>
      </c>
      <c r="T160" s="358"/>
      <c r="U160" s="359"/>
      <c r="V160" s="360"/>
    </row>
    <row r="161" spans="1:22" ht="22.5" customHeight="1">
      <c r="A161" s="857">
        <v>36</v>
      </c>
      <c r="B161" s="911" t="s">
        <v>307</v>
      </c>
      <c r="C161" s="912" t="s">
        <v>486</v>
      </c>
      <c r="D161" s="864">
        <v>1</v>
      </c>
      <c r="E161" s="321">
        <v>5400048</v>
      </c>
      <c r="F161" s="361"/>
      <c r="G161" s="320"/>
      <c r="H161" s="383">
        <f>E161*5%</f>
        <v>270002.40000000002</v>
      </c>
      <c r="I161" s="339"/>
      <c r="J161" s="339"/>
      <c r="K161" s="321">
        <v>384754</v>
      </c>
      <c r="L161" s="423"/>
      <c r="M161" s="341"/>
      <c r="N161" s="341"/>
      <c r="O161" s="321">
        <f>E161-SUM(F161:K161)</f>
        <v>4745291.5999999996</v>
      </c>
      <c r="P161" s="341"/>
      <c r="Q161" s="321">
        <f>SUM(O161:P161)</f>
        <v>4745291.5999999996</v>
      </c>
      <c r="R161" s="321">
        <v>3000000</v>
      </c>
      <c r="S161" s="425">
        <f>Q161-R161</f>
        <v>1745291.5999999996</v>
      </c>
      <c r="T161" s="353" t="s">
        <v>487</v>
      </c>
      <c r="U161" s="354">
        <v>45390</v>
      </c>
      <c r="V161" s="355"/>
    </row>
    <row r="162" spans="1:22" ht="22.5" customHeight="1">
      <c r="A162" s="857"/>
      <c r="B162" s="869"/>
      <c r="C162" s="912"/>
      <c r="D162" s="864"/>
      <c r="E162" s="361"/>
      <c r="F162" s="361"/>
      <c r="G162" s="320"/>
      <c r="H162" s="422"/>
      <c r="I162" s="339"/>
      <c r="J162" s="339"/>
      <c r="K162" s="361"/>
      <c r="L162" s="341"/>
      <c r="M162" s="341"/>
      <c r="N162" s="341"/>
      <c r="O162" s="361"/>
      <c r="P162" s="341"/>
      <c r="Q162" s="361"/>
      <c r="R162" s="321">
        <v>1745292</v>
      </c>
      <c r="S162" s="425">
        <f>Q162-R162</f>
        <v>-1745292</v>
      </c>
      <c r="T162" s="353" t="s">
        <v>488</v>
      </c>
      <c r="U162" s="354">
        <v>45400</v>
      </c>
      <c r="V162" s="355"/>
    </row>
    <row r="163" spans="1:22" ht="22.5" customHeight="1">
      <c r="A163" s="857"/>
      <c r="B163" s="869"/>
      <c r="C163" s="912"/>
      <c r="D163" s="864">
        <v>2</v>
      </c>
      <c r="E163" s="321">
        <v>2160019</v>
      </c>
      <c r="F163" s="361"/>
      <c r="G163" s="320"/>
      <c r="H163" s="383">
        <f>E163*5%</f>
        <v>108000.95000000001</v>
      </c>
      <c r="I163" s="339"/>
      <c r="J163" s="339"/>
      <c r="K163" s="321">
        <v>153901</v>
      </c>
      <c r="L163" s="423"/>
      <c r="M163" s="341"/>
      <c r="N163" s="341"/>
      <c r="O163" s="321">
        <f>E163-SUM(F163:K163)</f>
        <v>1898117.05</v>
      </c>
      <c r="P163" s="341"/>
      <c r="Q163" s="321">
        <f>SUM(O163:P163)</f>
        <v>1898117.05</v>
      </c>
      <c r="R163" s="321">
        <v>1000000</v>
      </c>
      <c r="S163" s="425">
        <v>0</v>
      </c>
      <c r="T163" s="353" t="s">
        <v>489</v>
      </c>
      <c r="U163" s="354">
        <v>45574</v>
      </c>
      <c r="V163" s="355"/>
    </row>
    <row r="164" spans="1:22" ht="22.5" customHeight="1">
      <c r="A164" s="857"/>
      <c r="B164" s="869"/>
      <c r="C164" s="912"/>
      <c r="D164" s="864"/>
      <c r="E164" s="321"/>
      <c r="F164" s="361"/>
      <c r="G164" s="320"/>
      <c r="H164" s="383"/>
      <c r="I164" s="339"/>
      <c r="J164" s="339"/>
      <c r="K164" s="321"/>
      <c r="L164" s="423"/>
      <c r="M164" s="341"/>
      <c r="N164" s="341"/>
      <c r="O164" s="321"/>
      <c r="P164" s="341"/>
      <c r="Q164" s="321"/>
      <c r="R164" s="321">
        <v>898117</v>
      </c>
      <c r="S164" s="425"/>
      <c r="T164" s="353" t="s">
        <v>490</v>
      </c>
      <c r="U164" s="354">
        <v>45604</v>
      </c>
      <c r="V164" s="355"/>
    </row>
    <row r="165" spans="1:22" ht="22.5" customHeight="1">
      <c r="A165" s="857"/>
      <c r="B165" s="869"/>
      <c r="C165" s="912"/>
      <c r="D165" s="864">
        <v>3</v>
      </c>
      <c r="E165" s="321">
        <v>1800016</v>
      </c>
      <c r="F165" s="361"/>
      <c r="G165" s="320"/>
      <c r="H165" s="383">
        <f>E165*5%</f>
        <v>90000.8</v>
      </c>
      <c r="I165" s="339"/>
      <c r="J165" s="339"/>
      <c r="K165" s="321">
        <v>153901</v>
      </c>
      <c r="L165" s="423"/>
      <c r="M165" s="341"/>
      <c r="N165" s="341"/>
      <c r="O165" s="321">
        <f>E165-SUM(F165:K165)</f>
        <v>1556114.2</v>
      </c>
      <c r="P165" s="341"/>
      <c r="Q165" s="321">
        <f>SUM(O165:P165)</f>
        <v>1556114.2</v>
      </c>
      <c r="R165" s="321">
        <v>1000000</v>
      </c>
      <c r="S165" s="425">
        <f>Q165-R165</f>
        <v>556114.19999999995</v>
      </c>
      <c r="T165" s="353" t="s">
        <v>963</v>
      </c>
      <c r="U165" s="354">
        <v>45810</v>
      </c>
      <c r="V165" s="355"/>
    </row>
    <row r="166" spans="1:22" s="855" customFormat="1" ht="22.5" customHeight="1">
      <c r="A166" s="865"/>
      <c r="B166" s="866"/>
      <c r="C166" s="867" t="s">
        <v>368</v>
      </c>
      <c r="D166" s="868"/>
      <c r="E166" s="322">
        <f>SUM(E161:E165)</f>
        <v>9360083</v>
      </c>
      <c r="F166" s="322">
        <f t="shared" ref="F166:S166" si="38">SUM(F161:F165)</f>
        <v>0</v>
      </c>
      <c r="G166" s="322">
        <f t="shared" si="38"/>
        <v>0</v>
      </c>
      <c r="H166" s="322">
        <f t="shared" si="38"/>
        <v>468004.15</v>
      </c>
      <c r="I166" s="322">
        <f t="shared" si="38"/>
        <v>0</v>
      </c>
      <c r="J166" s="322">
        <f t="shared" si="38"/>
        <v>0</v>
      </c>
      <c r="K166" s="322">
        <f t="shared" si="38"/>
        <v>692556</v>
      </c>
      <c r="L166" s="322">
        <f t="shared" si="38"/>
        <v>0</v>
      </c>
      <c r="M166" s="322">
        <f t="shared" si="38"/>
        <v>0</v>
      </c>
      <c r="N166" s="322">
        <f t="shared" si="38"/>
        <v>0</v>
      </c>
      <c r="O166" s="322">
        <f t="shared" si="38"/>
        <v>8199522.8499999996</v>
      </c>
      <c r="P166" s="322">
        <f t="shared" si="38"/>
        <v>0</v>
      </c>
      <c r="Q166" s="322">
        <f t="shared" si="38"/>
        <v>8199522.8499999996</v>
      </c>
      <c r="R166" s="322">
        <f t="shared" si="38"/>
        <v>7643409</v>
      </c>
      <c r="S166" s="322">
        <f t="shared" si="38"/>
        <v>556113.79999999958</v>
      </c>
      <c r="T166" s="358"/>
      <c r="U166" s="359"/>
      <c r="V166" s="360"/>
    </row>
    <row r="167" spans="1:22" s="927" customFormat="1" ht="22.5" customHeight="1">
      <c r="A167" s="857">
        <v>37</v>
      </c>
      <c r="B167" s="911" t="s">
        <v>309</v>
      </c>
      <c r="C167" s="912" t="s">
        <v>486</v>
      </c>
      <c r="D167" s="864">
        <v>1</v>
      </c>
      <c r="E167" s="321">
        <v>5134682</v>
      </c>
      <c r="F167" s="361"/>
      <c r="G167" s="320"/>
      <c r="H167" s="383">
        <f>E167*5%</f>
        <v>256734.1</v>
      </c>
      <c r="I167" s="339"/>
      <c r="J167" s="339"/>
      <c r="K167" s="321">
        <f>(E167-F167-G167-H167)*7.5%</f>
        <v>365846.09250000003</v>
      </c>
      <c r="L167" s="341"/>
      <c r="M167" s="341"/>
      <c r="N167" s="341"/>
      <c r="O167" s="321">
        <f>E167-SUM(F167:K167)</f>
        <v>4512101.8075000001</v>
      </c>
      <c r="P167" s="341"/>
      <c r="Q167" s="321">
        <f>SUM(O167:P167)</f>
        <v>4512101.8075000001</v>
      </c>
      <c r="R167" s="321">
        <v>2800000</v>
      </c>
      <c r="S167" s="425">
        <f>Q167-R167</f>
        <v>1712101.8075000001</v>
      </c>
      <c r="T167" s="353" t="s">
        <v>491</v>
      </c>
      <c r="U167" s="354">
        <v>45456</v>
      </c>
      <c r="V167" s="355"/>
    </row>
    <row r="168" spans="1:22" s="927" customFormat="1" ht="22.5" customHeight="1">
      <c r="A168" s="857"/>
      <c r="B168" s="869"/>
      <c r="C168" s="912"/>
      <c r="D168" s="864"/>
      <c r="E168" s="361"/>
      <c r="F168" s="361"/>
      <c r="G168" s="320"/>
      <c r="H168" s="422"/>
      <c r="I168" s="339"/>
      <c r="J168" s="339"/>
      <c r="K168" s="361"/>
      <c r="L168" s="341"/>
      <c r="M168" s="341"/>
      <c r="N168" s="341"/>
      <c r="O168" s="361"/>
      <c r="P168" s="341"/>
      <c r="Q168" s="361"/>
      <c r="R168" s="321">
        <v>1712102</v>
      </c>
      <c r="S168" s="425">
        <f>Q168-R168</f>
        <v>-1712102</v>
      </c>
      <c r="T168" s="353" t="s">
        <v>492</v>
      </c>
      <c r="U168" s="354">
        <v>45476</v>
      </c>
      <c r="V168" s="355"/>
    </row>
    <row r="169" spans="1:22" s="927" customFormat="1" ht="22.5" customHeight="1">
      <c r="A169" s="857"/>
      <c r="B169" s="869"/>
      <c r="C169" s="912"/>
      <c r="D169" s="864">
        <v>2</v>
      </c>
      <c r="E169" s="321">
        <v>4373988</v>
      </c>
      <c r="F169" s="361"/>
      <c r="G169" s="320"/>
      <c r="H169" s="383">
        <f>E169*5%</f>
        <v>218699.40000000002</v>
      </c>
      <c r="I169" s="339"/>
      <c r="J169" s="339"/>
      <c r="K169" s="321">
        <f>(E169-F169-G169-H169)*7.5%</f>
        <v>311646.64500000002</v>
      </c>
      <c r="L169" s="341"/>
      <c r="M169" s="341"/>
      <c r="N169" s="341"/>
      <c r="O169" s="321">
        <f>E169-SUM(F169:K169)</f>
        <v>3843641.9550000001</v>
      </c>
      <c r="P169" s="341"/>
      <c r="Q169" s="321">
        <f>SUM(O169:P169)</f>
        <v>3843641.9550000001</v>
      </c>
      <c r="R169" s="321">
        <v>2000000</v>
      </c>
      <c r="S169" s="425">
        <v>0</v>
      </c>
      <c r="T169" s="353" t="s">
        <v>493</v>
      </c>
      <c r="U169" s="354">
        <v>45594</v>
      </c>
      <c r="V169" s="355"/>
    </row>
    <row r="170" spans="1:22" s="927" customFormat="1" ht="22.5" customHeight="1">
      <c r="A170" s="857"/>
      <c r="B170" s="869"/>
      <c r="C170" s="912"/>
      <c r="D170" s="864"/>
      <c r="E170" s="321"/>
      <c r="F170" s="361"/>
      <c r="G170" s="320"/>
      <c r="H170" s="383"/>
      <c r="I170" s="339"/>
      <c r="J170" s="339"/>
      <c r="K170" s="321"/>
      <c r="L170" s="341"/>
      <c r="M170" s="341"/>
      <c r="N170" s="341"/>
      <c r="O170" s="321"/>
      <c r="P170" s="341"/>
      <c r="Q170" s="321"/>
      <c r="R170" s="321">
        <v>1000000</v>
      </c>
      <c r="S170" s="425"/>
      <c r="T170" s="353" t="s">
        <v>964</v>
      </c>
      <c r="U170" s="354">
        <v>45646</v>
      </c>
      <c r="V170" s="355"/>
    </row>
    <row r="171" spans="1:22" s="927" customFormat="1" ht="22.5" customHeight="1">
      <c r="A171" s="857"/>
      <c r="B171" s="869"/>
      <c r="C171" s="912"/>
      <c r="D171" s="864"/>
      <c r="E171" s="321"/>
      <c r="F171" s="361"/>
      <c r="G171" s="320"/>
      <c r="H171" s="383"/>
      <c r="I171" s="339"/>
      <c r="J171" s="339"/>
      <c r="K171" s="321"/>
      <c r="L171" s="341"/>
      <c r="M171" s="341"/>
      <c r="N171" s="341"/>
      <c r="O171" s="321"/>
      <c r="P171" s="341"/>
      <c r="Q171" s="321"/>
      <c r="R171" s="321">
        <v>843643</v>
      </c>
      <c r="S171" s="425"/>
      <c r="T171" s="353" t="s">
        <v>465</v>
      </c>
      <c r="U171" s="354">
        <v>45666</v>
      </c>
      <c r="V171" s="355"/>
    </row>
    <row r="172" spans="1:22" s="927" customFormat="1" ht="22.5" customHeight="1">
      <c r="A172" s="857"/>
      <c r="B172" s="869"/>
      <c r="C172" s="912"/>
      <c r="D172" s="864">
        <v>3</v>
      </c>
      <c r="E172" s="321">
        <v>3803468</v>
      </c>
      <c r="F172" s="361"/>
      <c r="G172" s="320"/>
      <c r="H172" s="383">
        <f>E172*5%</f>
        <v>190173.40000000002</v>
      </c>
      <c r="I172" s="339"/>
      <c r="J172" s="339"/>
      <c r="K172" s="321">
        <f>(E172-F172-G172-H172)*7.5%</f>
        <v>270997.09499999997</v>
      </c>
      <c r="L172" s="341"/>
      <c r="M172" s="341"/>
      <c r="N172" s="341"/>
      <c r="O172" s="321">
        <f>E172-SUM(F172:K172)</f>
        <v>3342297.5049999999</v>
      </c>
      <c r="P172" s="341"/>
      <c r="Q172" s="321">
        <f>O172</f>
        <v>3342297.5049999999</v>
      </c>
      <c r="R172" s="321">
        <v>1500000</v>
      </c>
      <c r="S172" s="425"/>
      <c r="T172" s="353" t="s">
        <v>494</v>
      </c>
      <c r="U172" s="354">
        <v>45670</v>
      </c>
      <c r="V172" s="355"/>
    </row>
    <row r="173" spans="1:22" s="927" customFormat="1" ht="22.5" customHeight="1">
      <c r="A173" s="857"/>
      <c r="B173" s="869"/>
      <c r="C173" s="912"/>
      <c r="D173" s="864"/>
      <c r="E173" s="321"/>
      <c r="F173" s="361"/>
      <c r="G173" s="320"/>
      <c r="H173" s="383"/>
      <c r="I173" s="339"/>
      <c r="J173" s="339"/>
      <c r="K173" s="321"/>
      <c r="L173" s="341"/>
      <c r="M173" s="341"/>
      <c r="N173" s="341"/>
      <c r="O173" s="321"/>
      <c r="P173" s="341"/>
      <c r="Q173" s="321"/>
      <c r="R173" s="321">
        <v>1832339</v>
      </c>
      <c r="S173" s="425">
        <v>9959</v>
      </c>
      <c r="T173" s="353" t="s">
        <v>495</v>
      </c>
      <c r="U173" s="354">
        <v>45687</v>
      </c>
      <c r="V173" s="355"/>
    </row>
    <row r="174" spans="1:22" s="855" customFormat="1" ht="22.5" customHeight="1">
      <c r="A174" s="865"/>
      <c r="B174" s="866"/>
      <c r="C174" s="867" t="s">
        <v>368</v>
      </c>
      <c r="D174" s="868"/>
      <c r="E174" s="322">
        <f>SUM(E167:E172)</f>
        <v>13312138</v>
      </c>
      <c r="F174" s="322">
        <f t="shared" ref="F174:Q174" si="39">SUM(F167:F172)</f>
        <v>0</v>
      </c>
      <c r="G174" s="322">
        <f t="shared" si="39"/>
        <v>0</v>
      </c>
      <c r="H174" s="322">
        <f t="shared" si="39"/>
        <v>665606.9</v>
      </c>
      <c r="I174" s="322">
        <f t="shared" si="39"/>
        <v>0</v>
      </c>
      <c r="J174" s="322">
        <f t="shared" si="39"/>
        <v>0</v>
      </c>
      <c r="K174" s="322">
        <f t="shared" si="39"/>
        <v>948489.83250000002</v>
      </c>
      <c r="L174" s="322">
        <f t="shared" si="39"/>
        <v>0</v>
      </c>
      <c r="M174" s="322">
        <f t="shared" si="39"/>
        <v>0</v>
      </c>
      <c r="N174" s="322">
        <f t="shared" si="39"/>
        <v>0</v>
      </c>
      <c r="O174" s="322">
        <f t="shared" si="39"/>
        <v>11698041.2675</v>
      </c>
      <c r="P174" s="322">
        <f t="shared" si="39"/>
        <v>0</v>
      </c>
      <c r="Q174" s="322">
        <f t="shared" si="39"/>
        <v>11698041.2675</v>
      </c>
      <c r="R174" s="322">
        <f>SUM(R167:R173)</f>
        <v>11688084</v>
      </c>
      <c r="S174" s="322">
        <f>SUM(S167:S173)</f>
        <v>9958.8075000001118</v>
      </c>
      <c r="T174" s="358"/>
      <c r="U174" s="359"/>
      <c r="V174" s="360"/>
    </row>
    <row r="175" spans="1:22" ht="22.5" customHeight="1">
      <c r="A175" s="857">
        <v>38</v>
      </c>
      <c r="B175" s="911" t="s">
        <v>310</v>
      </c>
      <c r="C175" s="912" t="s">
        <v>463</v>
      </c>
      <c r="D175" s="864">
        <v>1</v>
      </c>
      <c r="E175" s="321">
        <v>11799000</v>
      </c>
      <c r="F175" s="321">
        <v>871915.6</v>
      </c>
      <c r="G175" s="320"/>
      <c r="H175" s="383">
        <f>E175*5%</f>
        <v>589950</v>
      </c>
      <c r="I175" s="339"/>
      <c r="J175" s="339"/>
      <c r="K175" s="321">
        <f>(E175-F175-G175-H175)*8%</f>
        <v>826970.75200000009</v>
      </c>
      <c r="L175" s="341"/>
      <c r="M175" s="341"/>
      <c r="N175" s="341"/>
      <c r="O175" s="321">
        <f>E175-SUM(F175:K175)</f>
        <v>9510163.648</v>
      </c>
      <c r="P175" s="341"/>
      <c r="Q175" s="321">
        <f>SUM(O175:P175)</f>
        <v>9510163.648</v>
      </c>
      <c r="R175" s="321">
        <v>2700000</v>
      </c>
      <c r="S175" s="321">
        <f>Q175-R175</f>
        <v>6810163.648</v>
      </c>
      <c r="T175" s="353" t="s">
        <v>496</v>
      </c>
      <c r="U175" s="354">
        <v>45457</v>
      </c>
      <c r="V175" s="355"/>
    </row>
    <row r="176" spans="1:22" ht="22.5" customHeight="1">
      <c r="A176" s="857"/>
      <c r="B176" s="911"/>
      <c r="C176" s="912"/>
      <c r="D176" s="864"/>
      <c r="E176" s="321"/>
      <c r="F176" s="321"/>
      <c r="G176" s="320"/>
      <c r="H176" s="383"/>
      <c r="I176" s="339"/>
      <c r="J176" s="339"/>
      <c r="K176" s="321"/>
      <c r="L176" s="341"/>
      <c r="M176" s="341"/>
      <c r="N176" s="341"/>
      <c r="O176" s="321"/>
      <c r="P176" s="341"/>
      <c r="Q176" s="321"/>
      <c r="R176" s="321">
        <v>2205607</v>
      </c>
      <c r="S176" s="321"/>
      <c r="T176" s="353" t="s">
        <v>497</v>
      </c>
      <c r="U176" s="354">
        <v>45476</v>
      </c>
      <c r="V176" s="355"/>
    </row>
    <row r="177" spans="1:22" ht="22.5" customHeight="1">
      <c r="A177" s="857"/>
      <c r="B177" s="869"/>
      <c r="C177" s="912"/>
      <c r="D177" s="864"/>
      <c r="E177" s="361"/>
      <c r="F177" s="361"/>
      <c r="G177" s="320"/>
      <c r="H177" s="422"/>
      <c r="I177" s="339"/>
      <c r="J177" s="339"/>
      <c r="K177" s="361"/>
      <c r="L177" s="341"/>
      <c r="M177" s="341"/>
      <c r="N177" s="341"/>
      <c r="O177" s="361"/>
      <c r="P177" s="341"/>
      <c r="Q177" s="361"/>
      <c r="R177" s="321">
        <v>2000000</v>
      </c>
      <c r="S177" s="321">
        <f>S175-R177</f>
        <v>4810163.648</v>
      </c>
      <c r="T177" s="353" t="s">
        <v>498</v>
      </c>
      <c r="U177" s="354">
        <v>45484</v>
      </c>
      <c r="V177" s="355"/>
    </row>
    <row r="178" spans="1:22" ht="22.5" customHeight="1">
      <c r="A178" s="857"/>
      <c r="B178" s="869"/>
      <c r="C178" s="912"/>
      <c r="D178" s="864"/>
      <c r="E178" s="361"/>
      <c r="F178" s="361"/>
      <c r="G178" s="320"/>
      <c r="H178" s="422"/>
      <c r="I178" s="339"/>
      <c r="J178" s="339"/>
      <c r="K178" s="361"/>
      <c r="L178" s="341"/>
      <c r="M178" s="341"/>
      <c r="N178" s="341"/>
      <c r="O178" s="361"/>
      <c r="P178" s="341"/>
      <c r="Q178" s="361"/>
      <c r="R178" s="321">
        <v>1000000</v>
      </c>
      <c r="S178" s="321">
        <f>S177-R178</f>
        <v>3810163.648</v>
      </c>
      <c r="T178" s="353" t="s">
        <v>499</v>
      </c>
      <c r="U178" s="354">
        <v>45574</v>
      </c>
      <c r="V178" s="355"/>
    </row>
    <row r="179" spans="1:22" ht="22.5" customHeight="1">
      <c r="A179" s="857"/>
      <c r="B179" s="869"/>
      <c r="C179" s="912"/>
      <c r="D179" s="864"/>
      <c r="E179" s="361"/>
      <c r="F179" s="361"/>
      <c r="G179" s="320"/>
      <c r="H179" s="422"/>
      <c r="I179" s="339"/>
      <c r="J179" s="339"/>
      <c r="K179" s="361"/>
      <c r="L179" s="341"/>
      <c r="M179" s="341"/>
      <c r="N179" s="341"/>
      <c r="O179" s="361"/>
      <c r="P179" s="341"/>
      <c r="Q179" s="361"/>
      <c r="R179" s="321">
        <v>1000000</v>
      </c>
      <c r="S179" s="321">
        <f>S178-R179</f>
        <v>2810163.648</v>
      </c>
      <c r="T179" s="353" t="s">
        <v>500</v>
      </c>
      <c r="U179" s="354">
        <v>45604</v>
      </c>
      <c r="V179" s="355"/>
    </row>
    <row r="180" spans="1:22" s="855" customFormat="1" ht="22.5" customHeight="1">
      <c r="A180" s="865"/>
      <c r="B180" s="866"/>
      <c r="C180" s="867" t="s">
        <v>368</v>
      </c>
      <c r="D180" s="868"/>
      <c r="E180" s="322">
        <f>SUM(E175:E177)</f>
        <v>11799000</v>
      </c>
      <c r="F180" s="322">
        <f>F175</f>
        <v>871915.6</v>
      </c>
      <c r="G180" s="322"/>
      <c r="H180" s="322">
        <f>SUM(H175:H177)</f>
        <v>589950</v>
      </c>
      <c r="I180" s="322"/>
      <c r="J180" s="322"/>
      <c r="K180" s="322">
        <f>SUM(K175:K177)</f>
        <v>826970.75200000009</v>
      </c>
      <c r="L180" s="322"/>
      <c r="M180" s="322"/>
      <c r="N180" s="322"/>
      <c r="O180" s="322">
        <f>SUM(O175:O177)</f>
        <v>9510163.648</v>
      </c>
      <c r="P180" s="322"/>
      <c r="Q180" s="322">
        <f>SUM(Q175:Q177)</f>
        <v>9510163.648</v>
      </c>
      <c r="R180" s="322">
        <f>SUM(R175:R179)</f>
        <v>8905607</v>
      </c>
      <c r="S180" s="322">
        <f>Q175-R180</f>
        <v>604556.64800000004</v>
      </c>
      <c r="T180" s="358"/>
      <c r="U180" s="359"/>
      <c r="V180" s="360"/>
    </row>
    <row r="181" spans="1:22" ht="39" customHeight="1">
      <c r="A181" s="857">
        <v>39</v>
      </c>
      <c r="B181" s="911" t="s">
        <v>311</v>
      </c>
      <c r="C181" s="912" t="s">
        <v>312</v>
      </c>
      <c r="D181" s="864">
        <v>1</v>
      </c>
      <c r="E181" s="321">
        <v>377017</v>
      </c>
      <c r="F181" s="361"/>
      <c r="G181" s="320"/>
      <c r="H181" s="383">
        <f>E181*5%</f>
        <v>18850.850000000002</v>
      </c>
      <c r="I181" s="339"/>
      <c r="J181" s="339"/>
      <c r="K181" s="321">
        <f>(E181-F181-G181-H181)*8%</f>
        <v>28653.292000000001</v>
      </c>
      <c r="L181" s="341"/>
      <c r="M181" s="341"/>
      <c r="N181" s="341"/>
      <c r="O181" s="321">
        <f>E181-SUM(F181:K181)</f>
        <v>329512.85800000001</v>
      </c>
      <c r="P181" s="341"/>
      <c r="Q181" s="321">
        <f>SUM(O181:P181)</f>
        <v>329512.85800000001</v>
      </c>
      <c r="R181" s="321">
        <v>329513</v>
      </c>
      <c r="S181" s="425">
        <v>0</v>
      </c>
      <c r="T181" s="353" t="s">
        <v>501</v>
      </c>
      <c r="U181" s="354">
        <v>45456</v>
      </c>
      <c r="V181" s="355"/>
    </row>
    <row r="182" spans="1:22" ht="39" customHeight="1">
      <c r="A182" s="857"/>
      <c r="B182" s="911"/>
      <c r="C182" s="912"/>
      <c r="D182" s="864">
        <v>2</v>
      </c>
      <c r="E182" s="321">
        <v>469099</v>
      </c>
      <c r="F182" s="361"/>
      <c r="G182" s="320"/>
      <c r="H182" s="383">
        <f>E182*5%</f>
        <v>23454.95</v>
      </c>
      <c r="I182" s="339"/>
      <c r="J182" s="339"/>
      <c r="K182" s="321">
        <f>(E182-F182-G182-H182)*8%</f>
        <v>35651.523999999998</v>
      </c>
      <c r="L182" s="341"/>
      <c r="M182" s="341"/>
      <c r="N182" s="341"/>
      <c r="O182" s="321">
        <f>E182-SUM(F182:K182)</f>
        <v>409992.52600000001</v>
      </c>
      <c r="P182" s="341"/>
      <c r="Q182" s="321">
        <f>O182</f>
        <v>409992.52600000001</v>
      </c>
      <c r="R182" s="321">
        <v>409992</v>
      </c>
      <c r="S182" s="425"/>
      <c r="T182" s="353" t="s">
        <v>502</v>
      </c>
      <c r="U182" s="354">
        <v>45534</v>
      </c>
      <c r="V182" s="355"/>
    </row>
    <row r="183" spans="1:22" ht="39" customHeight="1">
      <c r="A183" s="857"/>
      <c r="B183" s="911"/>
      <c r="C183" s="912"/>
      <c r="D183" s="864">
        <v>3</v>
      </c>
      <c r="E183" s="321">
        <v>325862</v>
      </c>
      <c r="F183" s="361"/>
      <c r="G183" s="320"/>
      <c r="H183" s="383">
        <f>E183*5%</f>
        <v>16293.1</v>
      </c>
      <c r="I183" s="339"/>
      <c r="J183" s="339"/>
      <c r="K183" s="321">
        <f>(E183-F183-G183-H183)*8%</f>
        <v>24765.512000000002</v>
      </c>
      <c r="L183" s="341"/>
      <c r="M183" s="341"/>
      <c r="N183" s="341"/>
      <c r="O183" s="321">
        <f>E183-SUM(F183:K183)</f>
        <v>284803.38799999998</v>
      </c>
      <c r="P183" s="341"/>
      <c r="Q183" s="321">
        <f>O183</f>
        <v>284803.38799999998</v>
      </c>
      <c r="R183" s="321">
        <v>284804</v>
      </c>
      <c r="S183" s="425"/>
      <c r="T183" s="353" t="s">
        <v>503</v>
      </c>
      <c r="U183" s="354">
        <v>45643</v>
      </c>
      <c r="V183" s="355"/>
    </row>
    <row r="184" spans="1:22" ht="39" customHeight="1">
      <c r="A184" s="857"/>
      <c r="B184" s="911"/>
      <c r="C184" s="912"/>
      <c r="D184" s="864">
        <v>4</v>
      </c>
      <c r="E184" s="321">
        <v>197630</v>
      </c>
      <c r="F184" s="361"/>
      <c r="G184" s="320"/>
      <c r="H184" s="383">
        <f>E184*5%</f>
        <v>9881.5</v>
      </c>
      <c r="I184" s="398">
        <f>1369608*0.5%</f>
        <v>6848.04</v>
      </c>
      <c r="J184" s="339"/>
      <c r="K184" s="321">
        <f>(E184-F184-G184-H184-I184)*8%</f>
        <v>14472.0368</v>
      </c>
      <c r="L184" s="341"/>
      <c r="M184" s="341"/>
      <c r="N184" s="341"/>
      <c r="O184" s="321">
        <f>E184-SUM(F184:K184)</f>
        <v>166428.42319999999</v>
      </c>
      <c r="P184" s="341"/>
      <c r="Q184" s="321">
        <f>O184</f>
        <v>166428.42319999999</v>
      </c>
      <c r="R184" s="321">
        <v>166429</v>
      </c>
      <c r="S184" s="425"/>
      <c r="T184" s="353" t="s">
        <v>504</v>
      </c>
      <c r="U184" s="354">
        <v>45743</v>
      </c>
      <c r="V184" s="355"/>
    </row>
    <row r="185" spans="1:22" s="855" customFormat="1" ht="22.5" customHeight="1">
      <c r="A185" s="865"/>
      <c r="B185" s="866"/>
      <c r="C185" s="867" t="s">
        <v>368</v>
      </c>
      <c r="D185" s="868"/>
      <c r="E185" s="322">
        <f>SUM(E181:E184)</f>
        <v>1369608</v>
      </c>
      <c r="F185" s="322">
        <f t="shared" ref="F185:R185" si="40">SUM(F181:F184)</f>
        <v>0</v>
      </c>
      <c r="G185" s="322">
        <f t="shared" si="40"/>
        <v>0</v>
      </c>
      <c r="H185" s="322">
        <f t="shared" si="40"/>
        <v>68480.399999999994</v>
      </c>
      <c r="I185" s="322">
        <f t="shared" si="40"/>
        <v>6848.04</v>
      </c>
      <c r="J185" s="322">
        <f t="shared" si="40"/>
        <v>0</v>
      </c>
      <c r="K185" s="322">
        <f t="shared" si="40"/>
        <v>103542.36480000001</v>
      </c>
      <c r="L185" s="322">
        <f t="shared" si="40"/>
        <v>0</v>
      </c>
      <c r="M185" s="322">
        <f t="shared" si="40"/>
        <v>0</v>
      </c>
      <c r="N185" s="322">
        <f t="shared" si="40"/>
        <v>0</v>
      </c>
      <c r="O185" s="322">
        <f t="shared" si="40"/>
        <v>1190737.1952000002</v>
      </c>
      <c r="P185" s="322">
        <f t="shared" si="40"/>
        <v>0</v>
      </c>
      <c r="Q185" s="322">
        <f t="shared" si="40"/>
        <v>1190737.1952000002</v>
      </c>
      <c r="R185" s="322">
        <f t="shared" si="40"/>
        <v>1190738</v>
      </c>
      <c r="S185" s="322">
        <f t="shared" ref="S185" si="41">SUM(S181:S183)</f>
        <v>0</v>
      </c>
      <c r="T185" s="322">
        <f>SUM(T181:T184)</f>
        <v>0</v>
      </c>
      <c r="U185" s="359"/>
      <c r="V185" s="360"/>
    </row>
    <row r="186" spans="1:22" ht="21.6" customHeight="1">
      <c r="A186" s="857">
        <v>40</v>
      </c>
      <c r="B186" s="911" t="s">
        <v>313</v>
      </c>
      <c r="C186" s="912" t="s">
        <v>463</v>
      </c>
      <c r="D186" s="864">
        <v>1</v>
      </c>
      <c r="E186" s="321">
        <v>4496500</v>
      </c>
      <c r="F186" s="321">
        <v>440844</v>
      </c>
      <c r="G186" s="320"/>
      <c r="H186" s="383">
        <f>E186*5%</f>
        <v>224825</v>
      </c>
      <c r="I186" s="339"/>
      <c r="J186" s="339"/>
      <c r="K186" s="321">
        <f>(E186-F186-G186-H186)*8%</f>
        <v>306466.48</v>
      </c>
      <c r="L186" s="341"/>
      <c r="M186" s="341"/>
      <c r="N186" s="341"/>
      <c r="O186" s="321">
        <f>E186-SUM(F186:K186)</f>
        <v>3524364.52</v>
      </c>
      <c r="P186" s="341"/>
      <c r="Q186" s="321">
        <f>SUM(O186:P186)</f>
        <v>3524364.52</v>
      </c>
      <c r="R186" s="321">
        <v>1600000</v>
      </c>
      <c r="S186" s="425">
        <f>Q186-R186</f>
        <v>1924364.52</v>
      </c>
      <c r="T186" s="353" t="s">
        <v>505</v>
      </c>
      <c r="U186" s="354">
        <v>45495</v>
      </c>
      <c r="V186" s="355"/>
    </row>
    <row r="187" spans="1:22" ht="21.6" hidden="1" customHeight="1">
      <c r="A187" s="857"/>
      <c r="B187" s="911"/>
      <c r="C187" s="912"/>
      <c r="D187" s="864"/>
      <c r="E187" s="321"/>
      <c r="F187" s="321"/>
      <c r="G187" s="320"/>
      <c r="H187" s="383"/>
      <c r="I187" s="339"/>
      <c r="J187" s="339"/>
      <c r="K187" s="321"/>
      <c r="L187" s="341"/>
      <c r="M187" s="341"/>
      <c r="N187" s="341"/>
      <c r="O187" s="321"/>
      <c r="P187" s="341"/>
      <c r="Q187" s="321"/>
      <c r="R187" s="426">
        <v>1255163</v>
      </c>
      <c r="S187" s="425"/>
      <c r="T187" s="353"/>
      <c r="U187" s="354"/>
      <c r="V187" s="355"/>
    </row>
    <row r="188" spans="1:22" ht="21.6" hidden="1" customHeight="1">
      <c r="A188" s="857"/>
      <c r="B188" s="911"/>
      <c r="C188" s="912"/>
      <c r="D188" s="864"/>
      <c r="E188" s="321"/>
      <c r="F188" s="321"/>
      <c r="G188" s="320"/>
      <c r="H188" s="383"/>
      <c r="I188" s="339"/>
      <c r="J188" s="339"/>
      <c r="K188" s="321"/>
      <c r="L188" s="341"/>
      <c r="M188" s="341"/>
      <c r="N188" s="341"/>
      <c r="O188" s="321"/>
      <c r="P188" s="341"/>
      <c r="Q188" s="321"/>
      <c r="R188" s="426">
        <v>524364</v>
      </c>
      <c r="S188" s="425"/>
      <c r="T188" s="353"/>
      <c r="U188" s="354"/>
      <c r="V188" s="355"/>
    </row>
    <row r="189" spans="1:22" ht="21.6" customHeight="1">
      <c r="A189" s="857"/>
      <c r="B189" s="911"/>
      <c r="C189" s="912"/>
      <c r="D189" s="864">
        <v>2</v>
      </c>
      <c r="E189" s="321">
        <v>1380000</v>
      </c>
      <c r="F189" s="321">
        <v>155984</v>
      </c>
      <c r="G189" s="320"/>
      <c r="H189" s="383">
        <f>E189*5%</f>
        <v>69000</v>
      </c>
      <c r="I189" s="339"/>
      <c r="J189" s="339"/>
      <c r="K189" s="321">
        <f>(E189-F189-G189-H189)*8%</f>
        <v>92401.279999999999</v>
      </c>
      <c r="L189" s="341"/>
      <c r="M189" s="341"/>
      <c r="N189" s="341"/>
      <c r="O189" s="321">
        <f>E189-SUM(F189:K189)</f>
        <v>1062614.72</v>
      </c>
      <c r="P189" s="341"/>
      <c r="Q189" s="321">
        <f>SUM(O189:P189)</f>
        <v>1062614.72</v>
      </c>
      <c r="R189" s="321">
        <v>1062615</v>
      </c>
      <c r="S189" s="425">
        <v>0</v>
      </c>
      <c r="T189" s="353" t="s">
        <v>506</v>
      </c>
      <c r="U189" s="354">
        <v>45670</v>
      </c>
      <c r="V189" s="355"/>
    </row>
    <row r="190" spans="1:22" s="855" customFormat="1" ht="22.5" customHeight="1">
      <c r="A190" s="865"/>
      <c r="B190" s="866"/>
      <c r="C190" s="867" t="s">
        <v>368</v>
      </c>
      <c r="D190" s="868"/>
      <c r="E190" s="322">
        <f>SUM(E186:E189)</f>
        <v>5876500</v>
      </c>
      <c r="F190" s="322">
        <f t="shared" ref="F190:S190" si="42">SUM(F186:F189)</f>
        <v>596828</v>
      </c>
      <c r="G190" s="322">
        <f t="shared" si="42"/>
        <v>0</v>
      </c>
      <c r="H190" s="322">
        <f t="shared" si="42"/>
        <v>293825</v>
      </c>
      <c r="I190" s="322">
        <f t="shared" si="42"/>
        <v>0</v>
      </c>
      <c r="J190" s="322">
        <f t="shared" si="42"/>
        <v>0</v>
      </c>
      <c r="K190" s="322">
        <f t="shared" si="42"/>
        <v>398867.76</v>
      </c>
      <c r="L190" s="322">
        <f t="shared" si="42"/>
        <v>0</v>
      </c>
      <c r="M190" s="322">
        <f t="shared" si="42"/>
        <v>0</v>
      </c>
      <c r="N190" s="322">
        <f t="shared" si="42"/>
        <v>0</v>
      </c>
      <c r="O190" s="322">
        <f t="shared" si="42"/>
        <v>4586979.24</v>
      </c>
      <c r="P190" s="322">
        <f t="shared" si="42"/>
        <v>0</v>
      </c>
      <c r="Q190" s="322">
        <f t="shared" si="42"/>
        <v>4586979.24</v>
      </c>
      <c r="R190" s="322">
        <f>R189+R186</f>
        <v>2662615</v>
      </c>
      <c r="S190" s="322">
        <f t="shared" si="42"/>
        <v>1924364.52</v>
      </c>
      <c r="T190" s="358"/>
      <c r="U190" s="359"/>
      <c r="V190" s="360"/>
    </row>
    <row r="191" spans="1:22" ht="22.5" customHeight="1">
      <c r="A191" s="857">
        <v>41</v>
      </c>
      <c r="B191" s="911" t="s">
        <v>315</v>
      </c>
      <c r="C191" s="912" t="s">
        <v>486</v>
      </c>
      <c r="D191" s="864">
        <v>1</v>
      </c>
      <c r="E191" s="321">
        <v>1250277</v>
      </c>
      <c r="F191" s="361"/>
      <c r="G191" s="320"/>
      <c r="H191" s="383">
        <f>E191*5%</f>
        <v>62513.850000000006</v>
      </c>
      <c r="I191" s="339"/>
      <c r="J191" s="339"/>
      <c r="K191" s="321">
        <f>(E191-F191-G191-H191)*7.5%</f>
        <v>89082.236249999987</v>
      </c>
      <c r="L191" s="341"/>
      <c r="M191" s="341"/>
      <c r="N191" s="341"/>
      <c r="O191" s="321">
        <f>E191-SUM(F191:K191)</f>
        <v>1098680.9137500001</v>
      </c>
      <c r="P191" s="341"/>
      <c r="Q191" s="321">
        <f>SUM(O191:P191)</f>
        <v>1098680.9137500001</v>
      </c>
      <c r="R191" s="321">
        <v>1098681</v>
      </c>
      <c r="S191" s="425"/>
      <c r="T191" s="353" t="s">
        <v>507</v>
      </c>
      <c r="U191" s="354">
        <v>45534</v>
      </c>
      <c r="V191" s="355"/>
    </row>
    <row r="192" spans="1:22" s="855" customFormat="1" ht="22.5" customHeight="1">
      <c r="A192" s="865"/>
      <c r="B192" s="866"/>
      <c r="C192" s="867" t="s">
        <v>368</v>
      </c>
      <c r="D192" s="868"/>
      <c r="E192" s="322">
        <f>SUM(E191:E191)</f>
        <v>1250277</v>
      </c>
      <c r="F192" s="322"/>
      <c r="G192" s="322"/>
      <c r="H192" s="322">
        <f>SUM(H191:H191)</f>
        <v>62513.850000000006</v>
      </c>
      <c r="I192" s="322"/>
      <c r="J192" s="322"/>
      <c r="K192" s="322">
        <f>SUM(K191:K191)</f>
        <v>89082.236249999987</v>
      </c>
      <c r="L192" s="322"/>
      <c r="M192" s="322"/>
      <c r="N192" s="322"/>
      <c r="O192" s="322">
        <f>SUM(O191:O191)</f>
        <v>1098680.9137500001</v>
      </c>
      <c r="P192" s="322"/>
      <c r="Q192" s="322">
        <f>SUM(Q191:Q191)</f>
        <v>1098680.9137500001</v>
      </c>
      <c r="R192" s="322">
        <f>SUM(R191:R191)</f>
        <v>1098681</v>
      </c>
      <c r="S192" s="322">
        <f>SUM(S191:S191)</f>
        <v>0</v>
      </c>
      <c r="T192" s="358"/>
      <c r="U192" s="359"/>
      <c r="V192" s="360"/>
    </row>
    <row r="193" spans="1:22" ht="22.5" customHeight="1">
      <c r="A193" s="857">
        <v>42</v>
      </c>
      <c r="B193" s="911" t="s">
        <v>316</v>
      </c>
      <c r="C193" s="912" t="s">
        <v>302</v>
      </c>
      <c r="D193" s="864">
        <v>1</v>
      </c>
      <c r="E193" s="321">
        <v>872233</v>
      </c>
      <c r="F193" s="361"/>
      <c r="G193" s="320"/>
      <c r="H193" s="383">
        <f>E193*5%</f>
        <v>43611.65</v>
      </c>
      <c r="I193" s="339"/>
      <c r="J193" s="339"/>
      <c r="K193" s="321">
        <f>(E193-F193-G193-H193)*8%</f>
        <v>66289.707999999999</v>
      </c>
      <c r="L193" s="341"/>
      <c r="M193" s="341"/>
      <c r="N193" s="341"/>
      <c r="O193" s="321">
        <f>E193-SUM(F193:K193)</f>
        <v>762331.64199999999</v>
      </c>
      <c r="P193" s="341"/>
      <c r="Q193" s="321">
        <f>SUM(O193:P193)</f>
        <v>762331.64199999999</v>
      </c>
      <c r="R193" s="321">
        <v>762331.64</v>
      </c>
      <c r="S193" s="425">
        <f>Q193-R193</f>
        <v>1.9999999785795808E-3</v>
      </c>
      <c r="T193" s="353" t="s">
        <v>508</v>
      </c>
      <c r="U193" s="354">
        <v>45574</v>
      </c>
      <c r="V193" s="355"/>
    </row>
    <row r="194" spans="1:22" ht="38.25" customHeight="1">
      <c r="A194" s="857"/>
      <c r="B194" s="911"/>
      <c r="C194" s="912"/>
      <c r="D194" s="864">
        <v>2</v>
      </c>
      <c r="E194" s="321">
        <v>1570115</v>
      </c>
      <c r="F194" s="361"/>
      <c r="G194" s="320"/>
      <c r="H194" s="383">
        <f>E194*5%</f>
        <v>78505.75</v>
      </c>
      <c r="I194" s="339"/>
      <c r="J194" s="339"/>
      <c r="K194" s="321">
        <f>(E194-F194-G194-H194)*8%</f>
        <v>119328.74</v>
      </c>
      <c r="L194" s="341"/>
      <c r="M194" s="341"/>
      <c r="N194" s="341"/>
      <c r="O194" s="321">
        <f>E194-SUM(F194:K194)</f>
        <v>1372280.51</v>
      </c>
      <c r="P194" s="341"/>
      <c r="Q194" s="321">
        <f>SUM(O194:P194)</f>
        <v>1372280.51</v>
      </c>
      <c r="R194" s="321">
        <v>1372281</v>
      </c>
      <c r="S194" s="425">
        <v>0</v>
      </c>
      <c r="T194" s="353" t="s">
        <v>509</v>
      </c>
      <c r="U194" s="354">
        <v>45680</v>
      </c>
      <c r="V194" s="355" t="s">
        <v>510</v>
      </c>
    </row>
    <row r="195" spans="1:22" s="855" customFormat="1" ht="22.5" customHeight="1">
      <c r="A195" s="865"/>
      <c r="B195" s="866"/>
      <c r="C195" s="867" t="s">
        <v>368</v>
      </c>
      <c r="D195" s="868"/>
      <c r="E195" s="322">
        <f>SUM(E193:E194)</f>
        <v>2442348</v>
      </c>
      <c r="F195" s="322">
        <f t="shared" ref="F195:T195" si="43">SUM(F193:F194)</f>
        <v>0</v>
      </c>
      <c r="G195" s="322">
        <f t="shared" si="43"/>
        <v>0</v>
      </c>
      <c r="H195" s="322">
        <f t="shared" si="43"/>
        <v>122117.4</v>
      </c>
      <c r="I195" s="322">
        <f t="shared" si="43"/>
        <v>0</v>
      </c>
      <c r="J195" s="322">
        <f t="shared" si="43"/>
        <v>0</v>
      </c>
      <c r="K195" s="322">
        <f t="shared" si="43"/>
        <v>185618.448</v>
      </c>
      <c r="L195" s="322">
        <f t="shared" si="43"/>
        <v>0</v>
      </c>
      <c r="M195" s="322">
        <f t="shared" si="43"/>
        <v>0</v>
      </c>
      <c r="N195" s="322">
        <f t="shared" si="43"/>
        <v>0</v>
      </c>
      <c r="O195" s="322">
        <f t="shared" si="43"/>
        <v>2134612.1519999998</v>
      </c>
      <c r="P195" s="322">
        <f t="shared" si="43"/>
        <v>0</v>
      </c>
      <c r="Q195" s="322">
        <f t="shared" si="43"/>
        <v>2134612.1519999998</v>
      </c>
      <c r="R195" s="322">
        <f t="shared" si="43"/>
        <v>2134612.64</v>
      </c>
      <c r="S195" s="322">
        <f t="shared" si="43"/>
        <v>1.9999999785795808E-3</v>
      </c>
      <c r="T195" s="322">
        <f t="shared" si="43"/>
        <v>0</v>
      </c>
      <c r="U195" s="322">
        <v>0</v>
      </c>
      <c r="V195" s="360"/>
    </row>
    <row r="196" spans="1:22" ht="22.5" customHeight="1">
      <c r="A196" s="857">
        <v>43</v>
      </c>
      <c r="B196" s="911" t="s">
        <v>317</v>
      </c>
      <c r="C196" s="912" t="s">
        <v>302</v>
      </c>
      <c r="D196" s="864">
        <v>1</v>
      </c>
      <c r="E196" s="321">
        <v>8398812</v>
      </c>
      <c r="F196" s="321">
        <v>2055475</v>
      </c>
      <c r="G196" s="320"/>
      <c r="H196" s="383">
        <f>E196*5%</f>
        <v>419940.60000000003</v>
      </c>
      <c r="I196" s="339"/>
      <c r="J196" s="339"/>
      <c r="K196" s="321">
        <f>(E196-F196-G196-H196)*8%</f>
        <v>473871.71200000006</v>
      </c>
      <c r="L196" s="341"/>
      <c r="M196" s="341"/>
      <c r="N196" s="341"/>
      <c r="O196" s="321">
        <f>E196-SUM(F196:K196)</f>
        <v>5449524.6880000001</v>
      </c>
      <c r="P196" s="341"/>
      <c r="Q196" s="321">
        <f>SUM(O196:P196)</f>
        <v>5449524.6880000001</v>
      </c>
      <c r="R196" s="321">
        <v>5449524</v>
      </c>
      <c r="S196" s="425"/>
      <c r="T196" s="353" t="s">
        <v>511</v>
      </c>
      <c r="U196" s="354">
        <v>45534</v>
      </c>
      <c r="V196" s="355"/>
    </row>
    <row r="197" spans="1:22" s="855" customFormat="1" ht="22.5" customHeight="1">
      <c r="A197" s="865"/>
      <c r="B197" s="866"/>
      <c r="C197" s="867" t="s">
        <v>368</v>
      </c>
      <c r="D197" s="868"/>
      <c r="E197" s="322">
        <f>SUM(E196:E196)</f>
        <v>8398812</v>
      </c>
      <c r="F197" s="322">
        <f>F196</f>
        <v>2055475</v>
      </c>
      <c r="G197" s="322"/>
      <c r="H197" s="322">
        <f>SUM(H196:H196)</f>
        <v>419940.60000000003</v>
      </c>
      <c r="I197" s="322"/>
      <c r="J197" s="322"/>
      <c r="K197" s="322">
        <f>SUM(K196:K196)</f>
        <v>473871.71200000006</v>
      </c>
      <c r="L197" s="322"/>
      <c r="M197" s="322"/>
      <c r="N197" s="322"/>
      <c r="O197" s="322">
        <f>SUM(O196:O196)</f>
        <v>5449524.6880000001</v>
      </c>
      <c r="P197" s="322"/>
      <c r="Q197" s="322">
        <f>SUM(Q196:Q196)</f>
        <v>5449524.6880000001</v>
      </c>
      <c r="R197" s="322">
        <f>SUM(R196:R196)</f>
        <v>5449524</v>
      </c>
      <c r="S197" s="322">
        <f>SUM(S196:S196)</f>
        <v>0</v>
      </c>
      <c r="T197" s="358"/>
      <c r="U197" s="359"/>
      <c r="V197" s="360"/>
    </row>
    <row r="198" spans="1:22" ht="22.5" customHeight="1">
      <c r="A198" s="857">
        <v>44</v>
      </c>
      <c r="B198" s="911" t="s">
        <v>318</v>
      </c>
      <c r="C198" s="912" t="s">
        <v>302</v>
      </c>
      <c r="D198" s="864">
        <v>1</v>
      </c>
      <c r="E198" s="321">
        <v>5385693.9454500005</v>
      </c>
      <c r="F198" s="321">
        <v>2157004</v>
      </c>
      <c r="G198" s="320"/>
      <c r="H198" s="383">
        <f>E198*5%</f>
        <v>269284.69727250002</v>
      </c>
      <c r="I198" s="339"/>
      <c r="J198" s="339"/>
      <c r="K198" s="321">
        <f>(E198-F198-G198-H198)*8%</f>
        <v>236752.41985420004</v>
      </c>
      <c r="L198" s="341"/>
      <c r="M198" s="341"/>
      <c r="N198" s="341"/>
      <c r="O198" s="321">
        <f>E198-SUM(F198:K198)</f>
        <v>2722652.8283233005</v>
      </c>
      <c r="P198" s="341"/>
      <c r="Q198" s="321">
        <f>SUM(O198:P198)</f>
        <v>2722652.8283233005</v>
      </c>
      <c r="R198" s="321">
        <v>2722653</v>
      </c>
      <c r="S198" s="425"/>
      <c r="T198" s="353" t="s">
        <v>512</v>
      </c>
      <c r="U198" s="354">
        <v>45590</v>
      </c>
      <c r="V198" s="355"/>
    </row>
    <row r="199" spans="1:22" ht="36.75" customHeight="1">
      <c r="A199" s="857"/>
      <c r="B199" s="911"/>
      <c r="C199" s="912"/>
      <c r="D199" s="864">
        <v>2</v>
      </c>
      <c r="E199" s="321">
        <v>3812577</v>
      </c>
      <c r="F199" s="321">
        <v>800838</v>
      </c>
      <c r="G199" s="320"/>
      <c r="H199" s="383">
        <f>E199*5%</f>
        <v>190628.85</v>
      </c>
      <c r="I199" s="339"/>
      <c r="J199" s="339"/>
      <c r="K199" s="321">
        <f>(E199-F199-G199-H199)*8%</f>
        <v>225688.81200000001</v>
      </c>
      <c r="L199" s="341"/>
      <c r="M199" s="341"/>
      <c r="N199" s="341"/>
      <c r="O199" s="321">
        <f>E199-SUM(F199:K199)</f>
        <v>2595421.338</v>
      </c>
      <c r="P199" s="341"/>
      <c r="Q199" s="321">
        <f>SUM(O199:P199)</f>
        <v>2595421.338</v>
      </c>
      <c r="R199" s="321">
        <v>2595421</v>
      </c>
      <c r="S199" s="425"/>
      <c r="T199" s="353" t="s">
        <v>509</v>
      </c>
      <c r="U199" s="354">
        <v>45680</v>
      </c>
      <c r="V199" s="355" t="s">
        <v>513</v>
      </c>
    </row>
    <row r="200" spans="1:22" s="855" customFormat="1" ht="22.5" customHeight="1">
      <c r="A200" s="865"/>
      <c r="B200" s="866"/>
      <c r="C200" s="867" t="s">
        <v>368</v>
      </c>
      <c r="D200" s="868"/>
      <c r="E200" s="322">
        <f>SUM(E198:E199)</f>
        <v>9198270.9454500005</v>
      </c>
      <c r="F200" s="322">
        <f t="shared" ref="F200:S200" si="44">SUM(F198:F199)</f>
        <v>2957842</v>
      </c>
      <c r="G200" s="322">
        <f t="shared" si="44"/>
        <v>0</v>
      </c>
      <c r="H200" s="322">
        <f t="shared" si="44"/>
        <v>459913.5472725</v>
      </c>
      <c r="I200" s="322">
        <f t="shared" si="44"/>
        <v>0</v>
      </c>
      <c r="J200" s="322">
        <f t="shared" si="44"/>
        <v>0</v>
      </c>
      <c r="K200" s="322">
        <f t="shared" si="44"/>
        <v>462441.23185420001</v>
      </c>
      <c r="L200" s="322">
        <f t="shared" si="44"/>
        <v>0</v>
      </c>
      <c r="M200" s="322">
        <f t="shared" si="44"/>
        <v>0</v>
      </c>
      <c r="N200" s="322">
        <f t="shared" si="44"/>
        <v>0</v>
      </c>
      <c r="O200" s="322">
        <f t="shared" si="44"/>
        <v>5318074.1663233005</v>
      </c>
      <c r="P200" s="322">
        <f t="shared" si="44"/>
        <v>0</v>
      </c>
      <c r="Q200" s="322">
        <f t="shared" si="44"/>
        <v>5318074.1663233005</v>
      </c>
      <c r="R200" s="322">
        <f t="shared" si="44"/>
        <v>5318074</v>
      </c>
      <c r="S200" s="322">
        <f t="shared" si="44"/>
        <v>0</v>
      </c>
      <c r="T200" s="358"/>
      <c r="U200" s="359"/>
      <c r="V200" s="360"/>
    </row>
    <row r="201" spans="1:22" ht="22.5" customHeight="1">
      <c r="A201" s="857">
        <v>45</v>
      </c>
      <c r="B201" s="911" t="s">
        <v>319</v>
      </c>
      <c r="C201" s="912" t="s">
        <v>320</v>
      </c>
      <c r="D201" s="864">
        <v>1</v>
      </c>
      <c r="E201" s="321">
        <v>4313409</v>
      </c>
      <c r="F201" s="321"/>
      <c r="G201" s="320"/>
      <c r="H201" s="383">
        <f>E201*5%</f>
        <v>215670.45</v>
      </c>
      <c r="I201" s="339"/>
      <c r="J201" s="339"/>
      <c r="K201" s="321">
        <f>(E201-F201-G201-H201)*8%</f>
        <v>327819.08399999997</v>
      </c>
      <c r="L201" s="341"/>
      <c r="M201" s="341"/>
      <c r="N201" s="341"/>
      <c r="O201" s="321">
        <f>E201-SUM(F201:K201)</f>
        <v>3769919.466</v>
      </c>
      <c r="P201" s="341"/>
      <c r="Q201" s="321">
        <f>SUM(O201:P201)</f>
        <v>3769919.466</v>
      </c>
      <c r="R201" s="321">
        <v>3769920</v>
      </c>
      <c r="S201" s="425" t="s">
        <v>372</v>
      </c>
      <c r="T201" s="353" t="s">
        <v>514</v>
      </c>
      <c r="U201" s="354">
        <v>45534</v>
      </c>
      <c r="V201" s="355"/>
    </row>
    <row r="202" spans="1:22" ht="22.5" customHeight="1">
      <c r="A202" s="857"/>
      <c r="B202" s="911"/>
      <c r="C202" s="912"/>
      <c r="D202" s="864">
        <v>2</v>
      </c>
      <c r="E202" s="321">
        <v>5105603</v>
      </c>
      <c r="F202" s="321">
        <v>1152218</v>
      </c>
      <c r="G202" s="320"/>
      <c r="H202" s="383">
        <f>E202*5%</f>
        <v>255280.15000000002</v>
      </c>
      <c r="I202" s="398">
        <f>9419012*0.5%</f>
        <v>47095.06</v>
      </c>
      <c r="J202" s="339"/>
      <c r="K202" s="321">
        <f>(E202-F202-G202-H202-I202)*8%</f>
        <v>292080.78320000001</v>
      </c>
      <c r="L202" s="341"/>
      <c r="M202" s="341"/>
      <c r="N202" s="341"/>
      <c r="O202" s="321">
        <f>E202-SUM(F202:K202)</f>
        <v>3358929.0068000001</v>
      </c>
      <c r="P202" s="341"/>
      <c r="Q202" s="321">
        <f>SUM(O202:P202)</f>
        <v>3358929.0068000001</v>
      </c>
      <c r="R202" s="321">
        <v>2000000</v>
      </c>
      <c r="S202" s="847"/>
      <c r="T202" s="741" t="s">
        <v>515</v>
      </c>
      <c r="U202" s="354">
        <v>45727</v>
      </c>
      <c r="V202" s="355"/>
    </row>
    <row r="203" spans="1:22" ht="22.5" customHeight="1">
      <c r="A203" s="857"/>
      <c r="B203" s="911"/>
      <c r="C203" s="912"/>
      <c r="D203" s="864"/>
      <c r="E203" s="321"/>
      <c r="F203" s="321"/>
      <c r="G203" s="320"/>
      <c r="H203" s="383"/>
      <c r="I203" s="398"/>
      <c r="J203" s="339"/>
      <c r="K203" s="321"/>
      <c r="L203" s="341"/>
      <c r="M203" s="341"/>
      <c r="N203" s="341"/>
      <c r="O203" s="321"/>
      <c r="P203" s="341"/>
      <c r="Q203" s="321"/>
      <c r="R203" s="321">
        <v>1000000</v>
      </c>
      <c r="S203" s="425">
        <v>0</v>
      </c>
      <c r="T203" s="354" t="s">
        <v>516</v>
      </c>
      <c r="U203" s="354">
        <v>45743</v>
      </c>
      <c r="V203" s="355"/>
    </row>
    <row r="204" spans="1:22" ht="22.5" customHeight="1">
      <c r="A204" s="857"/>
      <c r="B204" s="911"/>
      <c r="C204" s="912"/>
      <c r="D204" s="864"/>
      <c r="E204" s="321"/>
      <c r="F204" s="321"/>
      <c r="G204" s="320"/>
      <c r="H204" s="383"/>
      <c r="I204" s="398"/>
      <c r="J204" s="339"/>
      <c r="K204" s="321"/>
      <c r="L204" s="341"/>
      <c r="M204" s="341"/>
      <c r="N204" s="341"/>
      <c r="O204" s="321"/>
      <c r="P204" s="341"/>
      <c r="Q204" s="321"/>
      <c r="R204" s="321">
        <v>358928</v>
      </c>
      <c r="S204" s="425"/>
      <c r="T204" s="741" t="s">
        <v>965</v>
      </c>
      <c r="U204" s="354">
        <v>45790</v>
      </c>
      <c r="V204" s="355"/>
    </row>
    <row r="205" spans="1:22" s="855" customFormat="1" ht="22.5" customHeight="1">
      <c r="A205" s="865"/>
      <c r="B205" s="866"/>
      <c r="C205" s="867" t="s">
        <v>368</v>
      </c>
      <c r="D205" s="868"/>
      <c r="E205" s="322">
        <f>SUM(E201:E202)</f>
        <v>9419012</v>
      </c>
      <c r="F205" s="322">
        <f t="shared" ref="F205:Q205" si="45">SUM(F201:F202)</f>
        <v>1152218</v>
      </c>
      <c r="G205" s="322">
        <f t="shared" si="45"/>
        <v>0</v>
      </c>
      <c r="H205" s="322">
        <f t="shared" si="45"/>
        <v>470950.60000000003</v>
      </c>
      <c r="I205" s="322">
        <f t="shared" si="45"/>
        <v>47095.06</v>
      </c>
      <c r="J205" s="322">
        <f t="shared" si="45"/>
        <v>0</v>
      </c>
      <c r="K205" s="322">
        <f t="shared" si="45"/>
        <v>619899.86719999998</v>
      </c>
      <c r="L205" s="322">
        <f t="shared" si="45"/>
        <v>0</v>
      </c>
      <c r="M205" s="322">
        <f t="shared" si="45"/>
        <v>0</v>
      </c>
      <c r="N205" s="322">
        <f t="shared" si="45"/>
        <v>0</v>
      </c>
      <c r="O205" s="322">
        <f t="shared" si="45"/>
        <v>7128848.4727999996</v>
      </c>
      <c r="P205" s="322">
        <f t="shared" si="45"/>
        <v>0</v>
      </c>
      <c r="Q205" s="322">
        <f t="shared" si="45"/>
        <v>7128848.4727999996</v>
      </c>
      <c r="R205" s="322">
        <f>SUM(R201:R204)</f>
        <v>7128848</v>
      </c>
      <c r="S205" s="322">
        <f>SUM(S201:S203)</f>
        <v>0</v>
      </c>
      <c r="T205" s="358"/>
      <c r="U205" s="359"/>
      <c r="V205" s="360"/>
    </row>
    <row r="206" spans="1:22" ht="22.5" customHeight="1">
      <c r="A206" s="857">
        <v>46</v>
      </c>
      <c r="B206" s="911" t="s">
        <v>321</v>
      </c>
      <c r="C206" s="912" t="s">
        <v>322</v>
      </c>
      <c r="D206" s="864">
        <v>1</v>
      </c>
      <c r="E206" s="321">
        <v>999999</v>
      </c>
      <c r="F206" s="321"/>
      <c r="G206" s="320"/>
      <c r="H206" s="383">
        <f>E206*5%</f>
        <v>49999.950000000004</v>
      </c>
      <c r="I206" s="339"/>
      <c r="J206" s="339"/>
      <c r="K206" s="321">
        <f>(E206-F206-G206-H206)*8%</f>
        <v>75999.923999999999</v>
      </c>
      <c r="L206" s="341"/>
      <c r="M206" s="341"/>
      <c r="N206" s="341"/>
      <c r="O206" s="321">
        <f>E206-SUM(F206:K206)</f>
        <v>873999.12599999993</v>
      </c>
      <c r="P206" s="341"/>
      <c r="Q206" s="321">
        <f>SUM(O206:P206)</f>
        <v>873999.12599999993</v>
      </c>
      <c r="R206" s="321">
        <v>873999</v>
      </c>
      <c r="S206" s="425" t="s">
        <v>372</v>
      </c>
      <c r="T206" s="353" t="s">
        <v>517</v>
      </c>
      <c r="U206" s="354">
        <v>45590</v>
      </c>
      <c r="V206" s="355"/>
    </row>
    <row r="207" spans="1:22" s="855" customFormat="1" ht="22.5" customHeight="1">
      <c r="A207" s="865"/>
      <c r="B207" s="866"/>
      <c r="C207" s="867" t="s">
        <v>368</v>
      </c>
      <c r="D207" s="868"/>
      <c r="E207" s="322">
        <f>SUM(E206:E206)</f>
        <v>999999</v>
      </c>
      <c r="F207" s="322"/>
      <c r="G207" s="322"/>
      <c r="H207" s="322">
        <f>SUM(H206:H206)</f>
        <v>49999.950000000004</v>
      </c>
      <c r="I207" s="322"/>
      <c r="J207" s="322"/>
      <c r="K207" s="322">
        <f>SUM(K206:K206)</f>
        <v>75999.923999999999</v>
      </c>
      <c r="L207" s="322"/>
      <c r="M207" s="322"/>
      <c r="N207" s="322"/>
      <c r="O207" s="322">
        <f>SUM(O206:O206)</f>
        <v>873999.12599999993</v>
      </c>
      <c r="P207" s="322"/>
      <c r="Q207" s="322">
        <f>SUM(Q206:Q206)</f>
        <v>873999.12599999993</v>
      </c>
      <c r="R207" s="322">
        <f>SUM(R206:R206)</f>
        <v>873999</v>
      </c>
      <c r="S207" s="322">
        <f>Q207-R207</f>
        <v>0.12599999993108213</v>
      </c>
      <c r="T207" s="358"/>
      <c r="U207" s="359"/>
      <c r="V207" s="360"/>
    </row>
    <row r="208" spans="1:22" ht="30.75" customHeight="1">
      <c r="A208" s="857">
        <v>47</v>
      </c>
      <c r="B208" s="911" t="s">
        <v>323</v>
      </c>
      <c r="C208" s="912" t="s">
        <v>324</v>
      </c>
      <c r="D208" s="864">
        <v>1</v>
      </c>
      <c r="E208" s="321">
        <v>7279350</v>
      </c>
      <c r="F208" s="321">
        <v>613989</v>
      </c>
      <c r="G208" s="320"/>
      <c r="H208" s="383">
        <f>E208*5%</f>
        <v>363967.5</v>
      </c>
      <c r="I208" s="398">
        <f>E208*0.5%</f>
        <v>36396.75</v>
      </c>
      <c r="J208" s="339"/>
      <c r="K208" s="321">
        <f>(E208-F208-G208-H208-I208)*8%</f>
        <v>501199.74</v>
      </c>
      <c r="L208" s="341"/>
      <c r="M208" s="341"/>
      <c r="N208" s="341"/>
      <c r="O208" s="321">
        <f>E208-SUM(F208:K208)</f>
        <v>5763797.0099999998</v>
      </c>
      <c r="P208" s="341"/>
      <c r="Q208" s="321">
        <f>SUM(O208:P208)</f>
        <v>5763797.0099999998</v>
      </c>
      <c r="R208" s="321">
        <v>3000000</v>
      </c>
      <c r="S208" s="425">
        <v>0</v>
      </c>
      <c r="T208" s="353" t="s">
        <v>518</v>
      </c>
      <c r="U208" s="354">
        <v>45706</v>
      </c>
      <c r="V208" s="355"/>
    </row>
    <row r="209" spans="1:22" ht="30.75" customHeight="1">
      <c r="A209" s="857"/>
      <c r="B209" s="911"/>
      <c r="C209" s="912"/>
      <c r="D209" s="864"/>
      <c r="E209" s="321"/>
      <c r="F209" s="321"/>
      <c r="G209" s="320"/>
      <c r="H209" s="383"/>
      <c r="I209" s="398"/>
      <c r="J209" s="339"/>
      <c r="K209" s="321"/>
      <c r="L209" s="341"/>
      <c r="M209" s="341"/>
      <c r="N209" s="341"/>
      <c r="O209" s="321"/>
      <c r="P209" s="341"/>
      <c r="Q209" s="321"/>
      <c r="R209" s="321">
        <v>2000000</v>
      </c>
      <c r="S209" s="425">
        <v>0</v>
      </c>
      <c r="T209" s="353" t="s">
        <v>519</v>
      </c>
      <c r="U209" s="354">
        <v>45714</v>
      </c>
      <c r="V209" s="355"/>
    </row>
    <row r="210" spans="1:22" ht="30.75" customHeight="1">
      <c r="A210" s="857"/>
      <c r="B210" s="911"/>
      <c r="C210" s="912"/>
      <c r="D210" s="864"/>
      <c r="E210" s="321"/>
      <c r="F210" s="321"/>
      <c r="G210" s="320"/>
      <c r="H210" s="383"/>
      <c r="I210" s="398"/>
      <c r="J210" s="339"/>
      <c r="K210" s="321"/>
      <c r="L210" s="341"/>
      <c r="M210" s="341"/>
      <c r="N210" s="341"/>
      <c r="O210" s="321"/>
      <c r="P210" s="341"/>
      <c r="Q210" s="321"/>
      <c r="R210" s="321">
        <v>763769</v>
      </c>
      <c r="S210" s="425">
        <f>Q208-SUM(R208:R210)</f>
        <v>28.009999999776483</v>
      </c>
      <c r="T210" s="353" t="s">
        <v>520</v>
      </c>
      <c r="U210" s="354">
        <v>45727</v>
      </c>
      <c r="V210" s="355"/>
    </row>
    <row r="211" spans="1:22" ht="30.75" customHeight="1">
      <c r="A211" s="857"/>
      <c r="B211" s="911"/>
      <c r="C211" s="912"/>
      <c r="D211" s="864">
        <v>2</v>
      </c>
      <c r="E211" s="321">
        <v>3967481</v>
      </c>
      <c r="F211" s="321">
        <v>947993</v>
      </c>
      <c r="G211" s="320"/>
      <c r="H211" s="383">
        <f>E211*5%</f>
        <v>198374.05000000002</v>
      </c>
      <c r="I211" s="398">
        <f>E211*0.5%</f>
        <v>19837.404999999999</v>
      </c>
      <c r="J211" s="339"/>
      <c r="K211" s="321">
        <f>(E211-F211-G211-H211-I211)*8%</f>
        <v>224102.12360000005</v>
      </c>
      <c r="L211" s="341"/>
      <c r="M211" s="341"/>
      <c r="N211" s="341"/>
      <c r="O211" s="321">
        <f>E211-SUM(F211:K211)</f>
        <v>2577174.4213999999</v>
      </c>
      <c r="P211" s="341"/>
      <c r="Q211" s="321">
        <f>SUM(O211:P211)</f>
        <v>2577174.4213999999</v>
      </c>
      <c r="R211" s="321">
        <v>500000</v>
      </c>
      <c r="S211" s="425">
        <f>Q211-R211</f>
        <v>2077174.4213999999</v>
      </c>
      <c r="T211" s="353" t="s">
        <v>521</v>
      </c>
      <c r="U211" s="354">
        <v>45743</v>
      </c>
      <c r="V211" s="355"/>
    </row>
    <row r="212" spans="1:22" ht="30.75" customHeight="1">
      <c r="A212" s="857"/>
      <c r="B212" s="911"/>
      <c r="C212" s="912"/>
      <c r="D212" s="864"/>
      <c r="E212" s="321"/>
      <c r="F212" s="321"/>
      <c r="G212" s="320"/>
      <c r="H212" s="383"/>
      <c r="I212" s="398"/>
      <c r="J212" s="339"/>
      <c r="K212" s="321"/>
      <c r="L212" s="341"/>
      <c r="M212" s="341"/>
      <c r="N212" s="341"/>
      <c r="O212" s="321"/>
      <c r="P212" s="341"/>
      <c r="Q212" s="321"/>
      <c r="R212" s="321">
        <v>1000000</v>
      </c>
      <c r="S212" s="425">
        <f>S211-R212</f>
        <v>1077174.4213999999</v>
      </c>
      <c r="T212" s="353" t="s">
        <v>966</v>
      </c>
      <c r="U212" s="354">
        <v>45790</v>
      </c>
      <c r="V212" s="355"/>
    </row>
    <row r="213" spans="1:22" ht="30.75" customHeight="1">
      <c r="A213" s="857"/>
      <c r="B213" s="911"/>
      <c r="C213" s="912"/>
      <c r="D213" s="864"/>
      <c r="E213" s="321"/>
      <c r="F213" s="321"/>
      <c r="G213" s="320"/>
      <c r="H213" s="383"/>
      <c r="I213" s="398"/>
      <c r="J213" s="339"/>
      <c r="K213" s="321"/>
      <c r="L213" s="341"/>
      <c r="M213" s="341"/>
      <c r="N213" s="341"/>
      <c r="O213" s="321"/>
      <c r="P213" s="341"/>
      <c r="Q213" s="321"/>
      <c r="R213" s="321">
        <v>1077175</v>
      </c>
      <c r="S213" s="425">
        <v>0</v>
      </c>
      <c r="T213" s="353" t="s">
        <v>967</v>
      </c>
      <c r="U213" s="354">
        <v>45793</v>
      </c>
      <c r="V213" s="355"/>
    </row>
    <row r="214" spans="1:22" s="855" customFormat="1" ht="22.5" customHeight="1">
      <c r="A214" s="865"/>
      <c r="B214" s="866"/>
      <c r="C214" s="867" t="s">
        <v>368</v>
      </c>
      <c r="D214" s="868"/>
      <c r="E214" s="322">
        <f>SUM(E208:E211)</f>
        <v>11246831</v>
      </c>
      <c r="F214" s="322">
        <f t="shared" ref="F214:Q214" si="46">SUM(F208:F211)</f>
        <v>1561982</v>
      </c>
      <c r="G214" s="322">
        <f t="shared" si="46"/>
        <v>0</v>
      </c>
      <c r="H214" s="322">
        <f t="shared" si="46"/>
        <v>562341.55000000005</v>
      </c>
      <c r="I214" s="322">
        <f t="shared" si="46"/>
        <v>56234.154999999999</v>
      </c>
      <c r="J214" s="322">
        <f t="shared" si="46"/>
        <v>0</v>
      </c>
      <c r="K214" s="322">
        <f t="shared" si="46"/>
        <v>725301.86360000004</v>
      </c>
      <c r="L214" s="322">
        <f t="shared" si="46"/>
        <v>0</v>
      </c>
      <c r="M214" s="322">
        <f t="shared" si="46"/>
        <v>0</v>
      </c>
      <c r="N214" s="322">
        <f t="shared" si="46"/>
        <v>0</v>
      </c>
      <c r="O214" s="322">
        <f t="shared" si="46"/>
        <v>8340971.4313999992</v>
      </c>
      <c r="P214" s="322">
        <f t="shared" si="46"/>
        <v>0</v>
      </c>
      <c r="Q214" s="322">
        <f t="shared" si="46"/>
        <v>8340971.4313999992</v>
      </c>
      <c r="R214" s="322">
        <f>SUM(R208:R213)</f>
        <v>8340944</v>
      </c>
      <c r="S214" s="322">
        <f>S210</f>
        <v>28.009999999776483</v>
      </c>
      <c r="T214" s="358"/>
      <c r="U214" s="359"/>
      <c r="V214" s="360"/>
    </row>
    <row r="215" spans="1:22" ht="30.75" customHeight="1">
      <c r="A215" s="857">
        <v>48</v>
      </c>
      <c r="B215" s="911" t="s">
        <v>325</v>
      </c>
      <c r="C215" s="912" t="s">
        <v>326</v>
      </c>
      <c r="D215" s="864">
        <v>1</v>
      </c>
      <c r="E215" s="321">
        <v>5785746</v>
      </c>
      <c r="F215" s="321"/>
      <c r="G215" s="320"/>
      <c r="H215" s="383">
        <f>E215*5%</f>
        <v>289287.3</v>
      </c>
      <c r="I215" s="339"/>
      <c r="J215" s="339"/>
      <c r="K215" s="321">
        <f>(E215-F215-G215-H215)*8%</f>
        <v>439716.696</v>
      </c>
      <c r="L215" s="341"/>
      <c r="M215" s="341"/>
      <c r="N215" s="341"/>
      <c r="O215" s="321">
        <f>E215-SUM(F215:K215)</f>
        <v>5056742.0039999997</v>
      </c>
      <c r="P215" s="341"/>
      <c r="Q215" s="321">
        <f>SUM(O215:P215)</f>
        <v>5056742.0039999997</v>
      </c>
      <c r="R215" s="321">
        <v>1700000</v>
      </c>
      <c r="S215" s="425">
        <v>0</v>
      </c>
      <c r="T215" s="353" t="s">
        <v>522</v>
      </c>
      <c r="U215" s="354">
        <v>45643</v>
      </c>
      <c r="V215" s="355"/>
    </row>
    <row r="216" spans="1:22" ht="30.75" customHeight="1">
      <c r="A216" s="857"/>
      <c r="B216" s="911"/>
      <c r="C216" s="912"/>
      <c r="D216" s="864"/>
      <c r="E216" s="321"/>
      <c r="F216" s="321"/>
      <c r="G216" s="320"/>
      <c r="H216" s="383"/>
      <c r="I216" s="339"/>
      <c r="J216" s="339"/>
      <c r="K216" s="321"/>
      <c r="L216" s="341"/>
      <c r="M216" s="341"/>
      <c r="N216" s="341"/>
      <c r="O216" s="321"/>
      <c r="P216" s="341"/>
      <c r="Q216" s="321"/>
      <c r="R216" s="321">
        <v>3356742</v>
      </c>
      <c r="S216" s="425">
        <v>0</v>
      </c>
      <c r="T216" s="353" t="s">
        <v>968</v>
      </c>
      <c r="U216" s="354">
        <v>45663</v>
      </c>
      <c r="V216" s="355"/>
    </row>
    <row r="217" spans="1:22" ht="30.75" customHeight="1">
      <c r="A217" s="857"/>
      <c r="B217" s="911"/>
      <c r="C217" s="912"/>
      <c r="D217" s="864">
        <v>2</v>
      </c>
      <c r="E217" s="321">
        <v>1028482</v>
      </c>
      <c r="F217" s="321"/>
      <c r="G217" s="320"/>
      <c r="H217" s="383">
        <f>E217*5%</f>
        <v>51424.100000000006</v>
      </c>
      <c r="I217" s="398">
        <f>6814228*0.5%</f>
        <v>34071.14</v>
      </c>
      <c r="J217" s="339"/>
      <c r="K217" s="321">
        <f>(E217-F217-G217-H217-I217)*8%</f>
        <v>75438.940799999997</v>
      </c>
      <c r="L217" s="341"/>
      <c r="M217" s="341"/>
      <c r="N217" s="341"/>
      <c r="O217" s="321">
        <f>E217-SUM(F217:K217)</f>
        <v>867547.81920000003</v>
      </c>
      <c r="P217" s="341"/>
      <c r="Q217" s="321">
        <f>SUM(O217:P217)</f>
        <v>867547.81920000003</v>
      </c>
      <c r="R217" s="321">
        <v>867547.81920000003</v>
      </c>
      <c r="S217" s="425">
        <f>Q217-R217</f>
        <v>0</v>
      </c>
      <c r="T217" s="353" t="s">
        <v>523</v>
      </c>
      <c r="U217" s="354">
        <v>45727</v>
      </c>
      <c r="V217" s="355" t="s">
        <v>524</v>
      </c>
    </row>
    <row r="218" spans="1:22" ht="30.75" customHeight="1">
      <c r="A218" s="857"/>
      <c r="B218" s="911"/>
      <c r="C218" s="912"/>
      <c r="D218" s="864">
        <v>3</v>
      </c>
      <c r="E218" s="321">
        <v>1570530</v>
      </c>
      <c r="F218" s="321"/>
      <c r="G218" s="320"/>
      <c r="H218" s="383">
        <f>E218*5%</f>
        <v>78526.5</v>
      </c>
      <c r="I218" s="398">
        <f>E218*0.5%</f>
        <v>7852.6500000000005</v>
      </c>
      <c r="J218" s="339"/>
      <c r="K218" s="321">
        <f>(E218-F218-G218-H218-I218)*8%</f>
        <v>118732.06800000001</v>
      </c>
      <c r="L218" s="341"/>
      <c r="M218" s="341"/>
      <c r="N218" s="341"/>
      <c r="O218" s="321">
        <f>E218-SUM(F218:K218)</f>
        <v>1365418.7820000001</v>
      </c>
      <c r="P218" s="341"/>
      <c r="Q218" s="321">
        <f>SUM(O218:P218)</f>
        <v>1365418.7820000001</v>
      </c>
      <c r="R218" s="321">
        <v>1365419</v>
      </c>
      <c r="S218" s="425"/>
      <c r="T218" s="353" t="s">
        <v>969</v>
      </c>
      <c r="U218" s="354">
        <v>45782</v>
      </c>
      <c r="V218" s="355"/>
    </row>
    <row r="219" spans="1:22" ht="30.75" customHeight="1">
      <c r="A219" s="857"/>
      <c r="B219" s="911"/>
      <c r="C219" s="912"/>
      <c r="D219" s="864">
        <v>4</v>
      </c>
      <c r="E219" s="321">
        <v>2001704</v>
      </c>
      <c r="F219" s="321"/>
      <c r="G219" s="320"/>
      <c r="H219" s="383">
        <f>E219*5%</f>
        <v>100085.20000000001</v>
      </c>
      <c r="I219" s="398">
        <f>E219*0.5%</f>
        <v>10008.52</v>
      </c>
      <c r="J219" s="339"/>
      <c r="K219" s="321">
        <f>(E219-F219-G219-H219-I219)*8%</f>
        <v>151328.8224</v>
      </c>
      <c r="L219" s="341"/>
      <c r="M219" s="341"/>
      <c r="N219" s="341"/>
      <c r="O219" s="321">
        <f>E219-SUM(F219:K219)</f>
        <v>1740281.4575999998</v>
      </c>
      <c r="P219" s="341"/>
      <c r="Q219" s="321">
        <f>SUM(O219:P219)</f>
        <v>1740281.4575999998</v>
      </c>
      <c r="R219" s="321">
        <v>1000000</v>
      </c>
      <c r="S219" s="425">
        <v>0</v>
      </c>
      <c r="T219" s="353" t="s">
        <v>1032</v>
      </c>
      <c r="U219" s="354">
        <v>45840</v>
      </c>
      <c r="V219" s="355"/>
    </row>
    <row r="220" spans="1:22" ht="30.75" customHeight="1">
      <c r="A220" s="857"/>
      <c r="B220" s="911"/>
      <c r="C220" s="912"/>
      <c r="D220" s="864"/>
      <c r="E220" s="321"/>
      <c r="F220" s="321"/>
      <c r="G220" s="320"/>
      <c r="H220" s="383"/>
      <c r="I220" s="398"/>
      <c r="J220" s="339"/>
      <c r="K220" s="321"/>
      <c r="L220" s="341"/>
      <c r="M220" s="341"/>
      <c r="N220" s="341"/>
      <c r="O220" s="321"/>
      <c r="P220" s="341"/>
      <c r="Q220" s="321"/>
      <c r="R220" s="321">
        <v>739362</v>
      </c>
      <c r="S220" s="425">
        <f>Q219-(R219+R220)</f>
        <v>919.45759999984875</v>
      </c>
      <c r="T220" s="353" t="s">
        <v>1033</v>
      </c>
      <c r="U220" s="354">
        <v>45862</v>
      </c>
      <c r="V220" s="355"/>
    </row>
    <row r="221" spans="1:22" s="855" customFormat="1" ht="22.5" customHeight="1">
      <c r="A221" s="865"/>
      <c r="B221" s="866"/>
      <c r="C221" s="867" t="s">
        <v>368</v>
      </c>
      <c r="D221" s="868"/>
      <c r="E221" s="322">
        <f>SUM(E215:E219)</f>
        <v>10386462</v>
      </c>
      <c r="F221" s="322">
        <f t="shared" ref="F221:Q221" si="47">SUM(F215:F219)</f>
        <v>0</v>
      </c>
      <c r="G221" s="322">
        <f t="shared" si="47"/>
        <v>0</v>
      </c>
      <c r="H221" s="322">
        <f t="shared" si="47"/>
        <v>519323.10000000003</v>
      </c>
      <c r="I221" s="322">
        <f t="shared" si="47"/>
        <v>51932.31</v>
      </c>
      <c r="J221" s="322">
        <f t="shared" si="47"/>
        <v>0</v>
      </c>
      <c r="K221" s="322">
        <f t="shared" si="47"/>
        <v>785216.52719999989</v>
      </c>
      <c r="L221" s="322">
        <f t="shared" si="47"/>
        <v>0</v>
      </c>
      <c r="M221" s="322">
        <f t="shared" si="47"/>
        <v>0</v>
      </c>
      <c r="N221" s="322">
        <f t="shared" si="47"/>
        <v>0</v>
      </c>
      <c r="O221" s="322">
        <f t="shared" si="47"/>
        <v>9029990.0627999995</v>
      </c>
      <c r="P221" s="322">
        <f t="shared" si="47"/>
        <v>0</v>
      </c>
      <c r="Q221" s="322">
        <f t="shared" si="47"/>
        <v>9029990.0627999995</v>
      </c>
      <c r="R221" s="322">
        <f>SUM(R215:R220)</f>
        <v>9029070.8191999998</v>
      </c>
      <c r="S221" s="322">
        <f>S220</f>
        <v>919.45759999984875</v>
      </c>
      <c r="T221" s="358"/>
      <c r="U221" s="359"/>
      <c r="V221" s="360"/>
    </row>
    <row r="222" spans="1:22" ht="30.75" customHeight="1">
      <c r="A222" s="857">
        <v>49</v>
      </c>
      <c r="B222" s="911" t="s">
        <v>327</v>
      </c>
      <c r="C222" s="912" t="s">
        <v>326</v>
      </c>
      <c r="D222" s="864">
        <v>1</v>
      </c>
      <c r="E222" s="321">
        <v>3167988</v>
      </c>
      <c r="F222" s="321"/>
      <c r="G222" s="320"/>
      <c r="H222" s="383">
        <f>E222*5%</f>
        <v>158399.40000000002</v>
      </c>
      <c r="I222" s="339"/>
      <c r="J222" s="339"/>
      <c r="K222" s="321">
        <f>(E222-F222-G222-H222)*8%</f>
        <v>240767.08800000002</v>
      </c>
      <c r="L222" s="341"/>
      <c r="M222" s="341"/>
      <c r="N222" s="341"/>
      <c r="O222" s="321">
        <f>E222-SUM(F222:K222)</f>
        <v>2768821.5120000001</v>
      </c>
      <c r="P222" s="341"/>
      <c r="Q222" s="321">
        <f>ROUNDDOWN((SUM(O222:P222)),0)</f>
        <v>2768821</v>
      </c>
      <c r="R222" s="321">
        <v>2768821</v>
      </c>
      <c r="S222" s="425">
        <f>Q222-R222</f>
        <v>0</v>
      </c>
      <c r="T222" s="353" t="s">
        <v>525</v>
      </c>
      <c r="U222" s="354">
        <v>45590</v>
      </c>
      <c r="V222" s="355"/>
    </row>
    <row r="223" spans="1:22" s="875" customFormat="1" ht="30.75" customHeight="1">
      <c r="A223" s="872"/>
      <c r="B223" s="928"/>
      <c r="C223" s="878"/>
      <c r="D223" s="918">
        <v>2</v>
      </c>
      <c r="E223" s="334">
        <v>1579356</v>
      </c>
      <c r="F223" s="334"/>
      <c r="G223" s="333"/>
      <c r="H223" s="385">
        <f>E223*5%</f>
        <v>78967.8</v>
      </c>
      <c r="I223" s="429">
        <f>4747344*0.5%</f>
        <v>23736.720000000001</v>
      </c>
      <c r="J223" s="348"/>
      <c r="K223" s="334">
        <f>(E223-F223-G223-H223-I223)*8%</f>
        <v>118132.11840000001</v>
      </c>
      <c r="L223" s="350"/>
      <c r="M223" s="350"/>
      <c r="N223" s="350"/>
      <c r="O223" s="334">
        <f>ROUNDUP((E223-SUM(F223:K223)),0)</f>
        <v>1358520</v>
      </c>
      <c r="P223" s="350"/>
      <c r="Q223" s="334">
        <f>ROUNDUP((SUM(O223:P223)),0)</f>
        <v>1358520</v>
      </c>
      <c r="R223" s="334">
        <v>1358520</v>
      </c>
      <c r="S223" s="431">
        <f>Q223-R223</f>
        <v>0</v>
      </c>
      <c r="T223" s="409" t="s">
        <v>526</v>
      </c>
      <c r="U223" s="376">
        <v>45714</v>
      </c>
      <c r="V223" s="377"/>
    </row>
    <row r="224" spans="1:22" ht="30.75" customHeight="1">
      <c r="A224" s="857"/>
      <c r="B224" s="911"/>
      <c r="C224" s="912"/>
      <c r="D224" s="864">
        <v>3</v>
      </c>
      <c r="E224" s="321">
        <v>2892722</v>
      </c>
      <c r="F224" s="321"/>
      <c r="G224" s="320"/>
      <c r="H224" s="383">
        <f>E224*5%</f>
        <v>144636.1</v>
      </c>
      <c r="I224" s="398">
        <f>E224*0.5%</f>
        <v>14463.61</v>
      </c>
      <c r="J224" s="339"/>
      <c r="K224" s="321">
        <f>(E224-F224-G224-H224-I224)*8%</f>
        <v>218689.78320000001</v>
      </c>
      <c r="L224" s="341"/>
      <c r="M224" s="341"/>
      <c r="N224" s="341"/>
      <c r="O224" s="321">
        <f>E224-SUM(F224:K224)</f>
        <v>2514932.5068000001</v>
      </c>
      <c r="P224" s="341"/>
      <c r="Q224" s="321">
        <f>ROUNDDOWN((SUM(O224:P224)),0)</f>
        <v>2514932</v>
      </c>
      <c r="R224" s="321">
        <v>2500000</v>
      </c>
      <c r="S224" s="425">
        <f>Q224-R224</f>
        <v>14932</v>
      </c>
      <c r="T224" s="353" t="s">
        <v>527</v>
      </c>
      <c r="U224" s="354">
        <v>45743</v>
      </c>
      <c r="V224" s="355"/>
    </row>
    <row r="225" spans="1:22" ht="30.75" customHeight="1">
      <c r="A225" s="857"/>
      <c r="B225" s="911"/>
      <c r="C225" s="912"/>
      <c r="D225" s="864">
        <v>4</v>
      </c>
      <c r="E225" s="321">
        <v>5720305</v>
      </c>
      <c r="F225" s="321"/>
      <c r="G225" s="320"/>
      <c r="H225" s="383">
        <f>E225*5%</f>
        <v>286015.25</v>
      </c>
      <c r="I225" s="398">
        <f>E225*0.5%</f>
        <v>28601.525000000001</v>
      </c>
      <c r="J225" s="339"/>
      <c r="K225" s="321">
        <f>(E225-F225-G225-H225-I225)*8%</f>
        <v>432455.05799999996</v>
      </c>
      <c r="L225" s="341"/>
      <c r="M225" s="341"/>
      <c r="N225" s="341"/>
      <c r="O225" s="321">
        <f>E225-SUM(F225:K225)</f>
        <v>4973233.1670000004</v>
      </c>
      <c r="P225" s="341"/>
      <c r="Q225" s="321">
        <f>ROUNDDOWN((SUM(O225:P225)),0)</f>
        <v>4973233</v>
      </c>
      <c r="R225" s="321">
        <v>4973233</v>
      </c>
      <c r="S225" s="425"/>
      <c r="T225" s="353" t="s">
        <v>970</v>
      </c>
      <c r="U225" s="354">
        <v>45810</v>
      </c>
      <c r="V225" s="355" t="s">
        <v>971</v>
      </c>
    </row>
    <row r="226" spans="1:22" s="855" customFormat="1" ht="22.5" customHeight="1">
      <c r="A226" s="865"/>
      <c r="B226" s="866"/>
      <c r="C226" s="867" t="s">
        <v>368</v>
      </c>
      <c r="D226" s="868"/>
      <c r="E226" s="322">
        <f>SUM(E222:E225)</f>
        <v>13360371</v>
      </c>
      <c r="F226" s="322">
        <f t="shared" ref="F226:S226" si="48">SUM(F222:F225)</f>
        <v>0</v>
      </c>
      <c r="G226" s="322">
        <f t="shared" si="48"/>
        <v>0</v>
      </c>
      <c r="H226" s="322">
        <f t="shared" si="48"/>
        <v>668018.55000000005</v>
      </c>
      <c r="I226" s="322">
        <f t="shared" si="48"/>
        <v>66801.85500000001</v>
      </c>
      <c r="J226" s="322">
        <f t="shared" si="48"/>
        <v>0</v>
      </c>
      <c r="K226" s="322">
        <f t="shared" si="48"/>
        <v>1010044.0475999999</v>
      </c>
      <c r="L226" s="322">
        <f t="shared" si="48"/>
        <v>0</v>
      </c>
      <c r="M226" s="322">
        <f t="shared" si="48"/>
        <v>0</v>
      </c>
      <c r="N226" s="322">
        <f t="shared" si="48"/>
        <v>0</v>
      </c>
      <c r="O226" s="322">
        <f t="shared" si="48"/>
        <v>11615507.185800001</v>
      </c>
      <c r="P226" s="322">
        <f t="shared" si="48"/>
        <v>0</v>
      </c>
      <c r="Q226" s="322">
        <f t="shared" si="48"/>
        <v>11615506</v>
      </c>
      <c r="R226" s="322">
        <f t="shared" si="48"/>
        <v>11600574</v>
      </c>
      <c r="S226" s="322">
        <f t="shared" si="48"/>
        <v>14932</v>
      </c>
      <c r="T226" s="358"/>
      <c r="U226" s="359"/>
      <c r="V226" s="360"/>
    </row>
    <row r="227" spans="1:22" ht="30.75" customHeight="1">
      <c r="A227" s="857">
        <v>50</v>
      </c>
      <c r="B227" s="911" t="s">
        <v>328</v>
      </c>
      <c r="C227" s="912" t="s">
        <v>326</v>
      </c>
      <c r="D227" s="864">
        <v>1</v>
      </c>
      <c r="E227" s="321">
        <v>1225000</v>
      </c>
      <c r="F227" s="321"/>
      <c r="G227" s="320"/>
      <c r="H227" s="383">
        <f>E227*5%</f>
        <v>61250</v>
      </c>
      <c r="I227" s="398">
        <f>E227*0.5%</f>
        <v>6125</v>
      </c>
      <c r="J227" s="339"/>
      <c r="K227" s="321">
        <f>(E227-F227-G227-H227-I227)*8%</f>
        <v>92610</v>
      </c>
      <c r="L227" s="341"/>
      <c r="M227" s="341"/>
      <c r="N227" s="341"/>
      <c r="O227" s="321">
        <f>E227-SUM(F227:K227)</f>
        <v>1065015</v>
      </c>
      <c r="P227" s="341"/>
      <c r="Q227" s="321">
        <f>ROUNDDOWN((SUM(O227:P227)),0)</f>
        <v>1065015</v>
      </c>
      <c r="R227" s="321">
        <v>1065015</v>
      </c>
      <c r="S227" s="425">
        <f>Q227-R227</f>
        <v>0</v>
      </c>
      <c r="T227" s="353" t="s">
        <v>523</v>
      </c>
      <c r="U227" s="354">
        <v>45727</v>
      </c>
      <c r="V227" s="355" t="s">
        <v>528</v>
      </c>
    </row>
    <row r="228" spans="1:22" ht="30.75" customHeight="1">
      <c r="A228" s="857"/>
      <c r="B228" s="911"/>
      <c r="C228" s="912"/>
      <c r="D228" s="864">
        <v>2</v>
      </c>
      <c r="E228" s="321">
        <v>490000</v>
      </c>
      <c r="F228" s="321"/>
      <c r="G228" s="320"/>
      <c r="H228" s="383">
        <f>E228*5%</f>
        <v>24500</v>
      </c>
      <c r="I228" s="398">
        <f>E228*0.5%</f>
        <v>2450</v>
      </c>
      <c r="J228" s="339"/>
      <c r="K228" s="321">
        <f>(E228-F228-G228-H228-I228)*8%</f>
        <v>37044</v>
      </c>
      <c r="L228" s="341"/>
      <c r="M228" s="341"/>
      <c r="N228" s="341"/>
      <c r="O228" s="321">
        <f>E228-SUM(F228:K228)</f>
        <v>426006</v>
      </c>
      <c r="P228" s="341"/>
      <c r="Q228" s="321">
        <f>ROUNDDOWN((SUM(O228:P228)),0)</f>
        <v>426006</v>
      </c>
      <c r="R228" s="321">
        <v>426006</v>
      </c>
      <c r="S228" s="425">
        <f>Q228-R228</f>
        <v>0</v>
      </c>
      <c r="T228" s="353" t="s">
        <v>972</v>
      </c>
      <c r="U228" s="354">
        <v>45790</v>
      </c>
      <c r="V228" s="355" t="s">
        <v>971</v>
      </c>
    </row>
    <row r="229" spans="1:22" s="855" customFormat="1" ht="22.5" customHeight="1">
      <c r="A229" s="865"/>
      <c r="B229" s="866"/>
      <c r="C229" s="867" t="s">
        <v>368</v>
      </c>
      <c r="D229" s="868"/>
      <c r="E229" s="322">
        <f t="shared" ref="E229:S229" si="49">SUM(E227:E228)</f>
        <v>1715000</v>
      </c>
      <c r="F229" s="322">
        <f t="shared" si="49"/>
        <v>0</v>
      </c>
      <c r="G229" s="322">
        <f t="shared" si="49"/>
        <v>0</v>
      </c>
      <c r="H229" s="322">
        <f t="shared" si="49"/>
        <v>85750</v>
      </c>
      <c r="I229" s="322">
        <f t="shared" si="49"/>
        <v>8575</v>
      </c>
      <c r="J229" s="322">
        <f t="shared" si="49"/>
        <v>0</v>
      </c>
      <c r="K229" s="322">
        <f t="shared" si="49"/>
        <v>129654</v>
      </c>
      <c r="L229" s="322">
        <f t="shared" si="49"/>
        <v>0</v>
      </c>
      <c r="M229" s="322">
        <f t="shared" si="49"/>
        <v>0</v>
      </c>
      <c r="N229" s="322">
        <f t="shared" si="49"/>
        <v>0</v>
      </c>
      <c r="O229" s="322">
        <f t="shared" si="49"/>
        <v>1491021</v>
      </c>
      <c r="P229" s="322">
        <f t="shared" si="49"/>
        <v>0</v>
      </c>
      <c r="Q229" s="322">
        <f t="shared" si="49"/>
        <v>1491021</v>
      </c>
      <c r="R229" s="322">
        <f t="shared" si="49"/>
        <v>1491021</v>
      </c>
      <c r="S229" s="322">
        <f t="shared" si="49"/>
        <v>0</v>
      </c>
      <c r="T229" s="358"/>
      <c r="U229" s="359"/>
      <c r="V229" s="360"/>
    </row>
    <row r="230" spans="1:22" ht="30.75" customHeight="1">
      <c r="A230" s="857">
        <v>51</v>
      </c>
      <c r="B230" s="911" t="s">
        <v>329</v>
      </c>
      <c r="C230" s="912" t="s">
        <v>330</v>
      </c>
      <c r="D230" s="864">
        <v>1</v>
      </c>
      <c r="E230" s="321">
        <v>1694461</v>
      </c>
      <c r="F230" s="321">
        <v>806336</v>
      </c>
      <c r="G230" s="320"/>
      <c r="H230" s="383">
        <f>E230*5%</f>
        <v>84723.05</v>
      </c>
      <c r="I230" s="398">
        <f>E230*0.5%</f>
        <v>8472.3050000000003</v>
      </c>
      <c r="J230" s="339"/>
      <c r="K230" s="321">
        <f>(E230-F230-G230-H230-I230)*8%</f>
        <v>63594.371599999991</v>
      </c>
      <c r="L230" s="341"/>
      <c r="M230" s="341"/>
      <c r="N230" s="341"/>
      <c r="O230" s="321">
        <f>E230-SUM(F230:K230)</f>
        <v>731335.27339999995</v>
      </c>
      <c r="P230" s="341"/>
      <c r="Q230" s="321">
        <f>ROUND((SUM(O230:P230)),0)</f>
        <v>731335</v>
      </c>
      <c r="R230" s="321">
        <v>731335</v>
      </c>
      <c r="S230" s="425">
        <f>Q230-R230</f>
        <v>0</v>
      </c>
      <c r="T230" s="353" t="s">
        <v>529</v>
      </c>
      <c r="U230" s="354">
        <v>45714</v>
      </c>
      <c r="V230" s="355"/>
    </row>
    <row r="231" spans="1:22" ht="30.75" customHeight="1">
      <c r="A231" s="857"/>
      <c r="B231" s="911"/>
      <c r="C231" s="912"/>
      <c r="D231" s="864">
        <v>2</v>
      </c>
      <c r="E231" s="321">
        <v>1095503</v>
      </c>
      <c r="F231" s="321">
        <v>815770</v>
      </c>
      <c r="G231" s="320"/>
      <c r="H231" s="383">
        <f>E231*5%</f>
        <v>54775.15</v>
      </c>
      <c r="I231" s="398">
        <f>E231*0.5%</f>
        <v>5477.5150000000003</v>
      </c>
      <c r="J231" s="339"/>
      <c r="K231" s="321">
        <f>(E231-F231-G231-H231-I231)*8%</f>
        <v>17558.426800000001</v>
      </c>
      <c r="L231" s="341"/>
      <c r="M231" s="341"/>
      <c r="N231" s="341"/>
      <c r="O231" s="321">
        <f>E231-SUM(F231:K231)</f>
        <v>201921.90819999995</v>
      </c>
      <c r="P231" s="341"/>
      <c r="Q231" s="321">
        <f>ROUND((SUM(O231:P231)),0)</f>
        <v>201922</v>
      </c>
      <c r="R231" s="321">
        <v>201922</v>
      </c>
      <c r="S231" s="425">
        <v>0</v>
      </c>
      <c r="T231" s="353" t="s">
        <v>973</v>
      </c>
      <c r="U231" s="354">
        <v>45790</v>
      </c>
      <c r="V231" s="355"/>
    </row>
    <row r="232" spans="1:22" ht="30.75" customHeight="1">
      <c r="A232" s="857"/>
      <c r="B232" s="911"/>
      <c r="C232" s="912"/>
      <c r="D232" s="864">
        <v>3</v>
      </c>
      <c r="E232" s="321">
        <v>2604703</v>
      </c>
      <c r="F232" s="321">
        <v>1663409</v>
      </c>
      <c r="G232" s="320"/>
      <c r="H232" s="383">
        <f>E232*5%</f>
        <v>130235.15000000001</v>
      </c>
      <c r="I232" s="398">
        <f>E232*0.5%</f>
        <v>13023.514999999999</v>
      </c>
      <c r="J232" s="339"/>
      <c r="K232" s="321">
        <f>(E232-F232-G232-H232-I232)*8%</f>
        <v>63842.826799999995</v>
      </c>
      <c r="L232" s="341"/>
      <c r="M232" s="341"/>
      <c r="N232" s="341"/>
      <c r="O232" s="321">
        <f>E232-SUM(F232:K232)</f>
        <v>734192.50820000027</v>
      </c>
      <c r="P232" s="341"/>
      <c r="Q232" s="321">
        <f>ROUND((SUM(O232:P232)),0)</f>
        <v>734193</v>
      </c>
      <c r="R232" s="321"/>
      <c r="S232" s="425">
        <f>Q232-R232</f>
        <v>734193</v>
      </c>
      <c r="T232" s="353"/>
      <c r="U232" s="354"/>
      <c r="V232" s="355"/>
    </row>
    <row r="233" spans="1:22" s="855" customFormat="1" ht="22.5" customHeight="1">
      <c r="A233" s="865"/>
      <c r="B233" s="866"/>
      <c r="C233" s="867" t="s">
        <v>368</v>
      </c>
      <c r="D233" s="868"/>
      <c r="E233" s="322">
        <f>SUM(E230:E232)</f>
        <v>5394667</v>
      </c>
      <c r="F233" s="322">
        <f t="shared" ref="F233:S233" si="50">SUM(F230:F232)</f>
        <v>3285515</v>
      </c>
      <c r="G233" s="322">
        <f t="shared" si="50"/>
        <v>0</v>
      </c>
      <c r="H233" s="322">
        <f t="shared" si="50"/>
        <v>269733.35000000003</v>
      </c>
      <c r="I233" s="322">
        <f t="shared" si="50"/>
        <v>26973.334999999999</v>
      </c>
      <c r="J233" s="322">
        <f t="shared" si="50"/>
        <v>0</v>
      </c>
      <c r="K233" s="322">
        <f t="shared" si="50"/>
        <v>144995.62520000001</v>
      </c>
      <c r="L233" s="322">
        <f t="shared" si="50"/>
        <v>0</v>
      </c>
      <c r="M233" s="322">
        <f t="shared" si="50"/>
        <v>0</v>
      </c>
      <c r="N233" s="322">
        <f t="shared" si="50"/>
        <v>0</v>
      </c>
      <c r="O233" s="322">
        <f t="shared" si="50"/>
        <v>1667449.6898000003</v>
      </c>
      <c r="P233" s="322">
        <f t="shared" si="50"/>
        <v>0</v>
      </c>
      <c r="Q233" s="322">
        <f t="shared" si="50"/>
        <v>1667450</v>
      </c>
      <c r="R233" s="322">
        <f t="shared" si="50"/>
        <v>933257</v>
      </c>
      <c r="S233" s="322">
        <f t="shared" si="50"/>
        <v>734193</v>
      </c>
      <c r="T233" s="358"/>
      <c r="U233" s="359"/>
      <c r="V233" s="360"/>
    </row>
    <row r="234" spans="1:22" ht="30.75" customHeight="1">
      <c r="A234" s="857">
        <v>52</v>
      </c>
      <c r="B234" s="911" t="s">
        <v>331</v>
      </c>
      <c r="C234" s="912" t="s">
        <v>455</v>
      </c>
      <c r="D234" s="864">
        <v>1</v>
      </c>
      <c r="E234" s="321">
        <v>1285729</v>
      </c>
      <c r="F234" s="321">
        <v>852376</v>
      </c>
      <c r="G234" s="321">
        <v>361669</v>
      </c>
      <c r="H234" s="383">
        <f>E234*5%</f>
        <v>64286.450000000004</v>
      </c>
      <c r="I234" s="398">
        <f>E234*0.5%</f>
        <v>6428.6450000000004</v>
      </c>
      <c r="J234" s="339"/>
      <c r="K234" s="321">
        <f>(E234-F234-G234-H234-I234)*8%</f>
        <v>77.512399999999616</v>
      </c>
      <c r="L234" s="341"/>
      <c r="M234" s="341"/>
      <c r="N234" s="341"/>
      <c r="O234" s="321">
        <f>E234-SUM(F234:K234)</f>
        <v>891.39260000013746</v>
      </c>
      <c r="P234" s="341"/>
      <c r="Q234" s="321">
        <f>ROUND((SUM(O234:P234)),0)</f>
        <v>891</v>
      </c>
      <c r="R234" s="321">
        <v>891</v>
      </c>
      <c r="S234" s="425">
        <f>Q234-R234</f>
        <v>0</v>
      </c>
      <c r="T234" s="353" t="s">
        <v>530</v>
      </c>
      <c r="U234" s="354">
        <v>45727</v>
      </c>
      <c r="V234" s="355"/>
    </row>
    <row r="235" spans="1:22" s="855" customFormat="1" ht="22.5" customHeight="1">
      <c r="A235" s="865"/>
      <c r="B235" s="866"/>
      <c r="C235" s="867" t="s">
        <v>368</v>
      </c>
      <c r="D235" s="868"/>
      <c r="E235" s="322">
        <f>SUM(E234)</f>
        <v>1285729</v>
      </c>
      <c r="F235" s="322">
        <f t="shared" ref="F235:Q235" si="51">SUM(F234)</f>
        <v>852376</v>
      </c>
      <c r="G235" s="322">
        <f t="shared" si="51"/>
        <v>361669</v>
      </c>
      <c r="H235" s="322">
        <f t="shared" si="51"/>
        <v>64286.450000000004</v>
      </c>
      <c r="I235" s="322">
        <f t="shared" si="51"/>
        <v>6428.6450000000004</v>
      </c>
      <c r="J235" s="322">
        <f t="shared" si="51"/>
        <v>0</v>
      </c>
      <c r="K235" s="322">
        <f t="shared" si="51"/>
        <v>77.512399999999616</v>
      </c>
      <c r="L235" s="322">
        <f t="shared" si="51"/>
        <v>0</v>
      </c>
      <c r="M235" s="322">
        <f t="shared" si="51"/>
        <v>0</v>
      </c>
      <c r="N235" s="322">
        <f t="shared" si="51"/>
        <v>0</v>
      </c>
      <c r="O235" s="322">
        <f t="shared" si="51"/>
        <v>891.39260000013746</v>
      </c>
      <c r="P235" s="322">
        <f t="shared" si="51"/>
        <v>0</v>
      </c>
      <c r="Q235" s="322">
        <f t="shared" si="51"/>
        <v>891</v>
      </c>
      <c r="R235" s="322">
        <f>SUM(R234)</f>
        <v>891</v>
      </c>
      <c r="S235" s="322">
        <f>SUM(S234)</f>
        <v>0</v>
      </c>
      <c r="T235" s="358"/>
      <c r="U235" s="359"/>
      <c r="V235" s="360"/>
    </row>
    <row r="236" spans="1:22" ht="30.75" customHeight="1">
      <c r="A236" s="857">
        <v>53</v>
      </c>
      <c r="B236" s="911" t="s">
        <v>531</v>
      </c>
      <c r="C236" s="912" t="s">
        <v>467</v>
      </c>
      <c r="D236" s="864">
        <v>1</v>
      </c>
      <c r="E236" s="321">
        <v>0</v>
      </c>
      <c r="F236" s="321">
        <v>0</v>
      </c>
      <c r="G236" s="321">
        <v>0</v>
      </c>
      <c r="H236" s="383">
        <f>E236*5%</f>
        <v>0</v>
      </c>
      <c r="I236" s="339"/>
      <c r="J236" s="339"/>
      <c r="K236" s="321">
        <f>(E236-F236-G236-H236)*8%</f>
        <v>0</v>
      </c>
      <c r="L236" s="341"/>
      <c r="M236" s="341"/>
      <c r="N236" s="341"/>
      <c r="O236" s="321">
        <f>E236-SUM(F236:K236)</f>
        <v>0</v>
      </c>
      <c r="P236" s="341"/>
      <c r="Q236" s="321">
        <f>ROUNDDOWN((SUM(O236:P236)),0)</f>
        <v>0</v>
      </c>
      <c r="R236" s="321">
        <v>0</v>
      </c>
      <c r="S236" s="425">
        <f>Q236-R236</f>
        <v>0</v>
      </c>
      <c r="T236" s="353"/>
      <c r="U236" s="354"/>
      <c r="V236" s="355"/>
    </row>
    <row r="237" spans="1:22" s="855" customFormat="1" ht="22.5" customHeight="1">
      <c r="A237" s="865"/>
      <c r="B237" s="866"/>
      <c r="C237" s="867" t="s">
        <v>368</v>
      </c>
      <c r="D237" s="868"/>
      <c r="E237" s="322">
        <f>SUM(E236)</f>
        <v>0</v>
      </c>
      <c r="F237" s="322">
        <f t="shared" ref="F237:Q237" si="52">SUM(F236)</f>
        <v>0</v>
      </c>
      <c r="G237" s="322">
        <f t="shared" si="52"/>
        <v>0</v>
      </c>
      <c r="H237" s="322">
        <f t="shared" si="52"/>
        <v>0</v>
      </c>
      <c r="I237" s="322">
        <f t="shared" si="52"/>
        <v>0</v>
      </c>
      <c r="J237" s="322">
        <f t="shared" si="52"/>
        <v>0</v>
      </c>
      <c r="K237" s="322">
        <f t="shared" si="52"/>
        <v>0</v>
      </c>
      <c r="L237" s="322">
        <f t="shared" si="52"/>
        <v>0</v>
      </c>
      <c r="M237" s="322">
        <f t="shared" si="52"/>
        <v>0</v>
      </c>
      <c r="N237" s="322">
        <f t="shared" si="52"/>
        <v>0</v>
      </c>
      <c r="O237" s="322">
        <f t="shared" si="52"/>
        <v>0</v>
      </c>
      <c r="P237" s="322">
        <f t="shared" si="52"/>
        <v>0</v>
      </c>
      <c r="Q237" s="322">
        <f t="shared" si="52"/>
        <v>0</v>
      </c>
      <c r="R237" s="322">
        <f>SUM(R236)</f>
        <v>0</v>
      </c>
      <c r="S237" s="322">
        <f>SUM(S236)</f>
        <v>0</v>
      </c>
      <c r="T237" s="358"/>
      <c r="U237" s="359"/>
      <c r="V237" s="360"/>
    </row>
    <row r="238" spans="1:22" ht="30.75" customHeight="1">
      <c r="A238" s="857">
        <v>54</v>
      </c>
      <c r="B238" s="911" t="s">
        <v>332</v>
      </c>
      <c r="C238" s="912" t="s">
        <v>532</v>
      </c>
      <c r="D238" s="864">
        <v>1</v>
      </c>
      <c r="E238" s="321">
        <v>2290059</v>
      </c>
      <c r="F238" s="321">
        <v>1398819</v>
      </c>
      <c r="G238" s="321">
        <v>564085</v>
      </c>
      <c r="H238" s="383">
        <f>E238*5%</f>
        <v>114502.95000000001</v>
      </c>
      <c r="I238" s="398">
        <f>E238*0.5%</f>
        <v>11450.295</v>
      </c>
      <c r="J238" s="339"/>
      <c r="K238" s="321">
        <f>(E238-F238-G238-H238-I238)*8%</f>
        <v>16096.140399999998</v>
      </c>
      <c r="L238" s="341"/>
      <c r="M238" s="341"/>
      <c r="N238" s="341"/>
      <c r="O238" s="321">
        <f>E238-SUM(F238:K238)</f>
        <v>185105.61459999997</v>
      </c>
      <c r="P238" s="341"/>
      <c r="Q238" s="321">
        <f>ROUND((SUM(O238:P238)),0)</f>
        <v>185106</v>
      </c>
      <c r="R238" s="321">
        <v>185106</v>
      </c>
      <c r="S238" s="425">
        <f>Q238-R238</f>
        <v>0</v>
      </c>
      <c r="T238" s="353" t="s">
        <v>533</v>
      </c>
      <c r="U238" s="354">
        <v>45727</v>
      </c>
      <c r="V238" s="355"/>
    </row>
    <row r="239" spans="1:22" s="855" customFormat="1" ht="22.5" customHeight="1">
      <c r="A239" s="865"/>
      <c r="B239" s="866"/>
      <c r="C239" s="867" t="s">
        <v>368</v>
      </c>
      <c r="D239" s="868"/>
      <c r="E239" s="322">
        <f t="shared" ref="E239:S239" si="53">SUM(E238)</f>
        <v>2290059</v>
      </c>
      <c r="F239" s="322">
        <f t="shared" si="53"/>
        <v>1398819</v>
      </c>
      <c r="G239" s="322">
        <f t="shared" si="53"/>
        <v>564085</v>
      </c>
      <c r="H239" s="322">
        <f t="shared" si="53"/>
        <v>114502.95000000001</v>
      </c>
      <c r="I239" s="322">
        <f t="shared" si="53"/>
        <v>11450.295</v>
      </c>
      <c r="J239" s="322">
        <f t="shared" si="53"/>
        <v>0</v>
      </c>
      <c r="K239" s="322">
        <f t="shared" si="53"/>
        <v>16096.140399999998</v>
      </c>
      <c r="L239" s="322">
        <f t="shared" si="53"/>
        <v>0</v>
      </c>
      <c r="M239" s="322">
        <f t="shared" si="53"/>
        <v>0</v>
      </c>
      <c r="N239" s="322">
        <f t="shared" si="53"/>
        <v>0</v>
      </c>
      <c r="O239" s="322">
        <f t="shared" si="53"/>
        <v>185105.61459999997</v>
      </c>
      <c r="P239" s="322">
        <f t="shared" si="53"/>
        <v>0</v>
      </c>
      <c r="Q239" s="322">
        <f t="shared" si="53"/>
        <v>185106</v>
      </c>
      <c r="R239" s="322">
        <f t="shared" si="53"/>
        <v>185106</v>
      </c>
      <c r="S239" s="322">
        <f t="shared" si="53"/>
        <v>0</v>
      </c>
      <c r="T239" s="358"/>
      <c r="U239" s="359"/>
      <c r="V239" s="360"/>
    </row>
    <row r="240" spans="1:22" ht="30.75" customHeight="1">
      <c r="A240" s="857">
        <v>55</v>
      </c>
      <c r="B240" s="911" t="s">
        <v>334</v>
      </c>
      <c r="C240" s="912" t="s">
        <v>326</v>
      </c>
      <c r="D240" s="864">
        <v>1</v>
      </c>
      <c r="E240" s="321">
        <v>1059599</v>
      </c>
      <c r="F240" s="321">
        <v>0</v>
      </c>
      <c r="G240" s="321">
        <v>0</v>
      </c>
      <c r="H240" s="383">
        <f>E240*5%</f>
        <v>52979.950000000004</v>
      </c>
      <c r="I240" s="398">
        <f>E240*0.5%</f>
        <v>5297.9949999999999</v>
      </c>
      <c r="J240" s="339"/>
      <c r="K240" s="321">
        <f>(E240-F240-G240-H240-I240)*8%</f>
        <v>80105.684400000013</v>
      </c>
      <c r="L240" s="341"/>
      <c r="M240" s="341"/>
      <c r="N240" s="341"/>
      <c r="O240" s="321">
        <f>E240-SUM(F240:K240)</f>
        <v>921215.37060000002</v>
      </c>
      <c r="P240" s="341"/>
      <c r="Q240" s="321">
        <f>ROUND((SUM(O240:P240)),0)</f>
        <v>921215</v>
      </c>
      <c r="R240" s="321">
        <v>921215</v>
      </c>
      <c r="S240" s="425">
        <f>Q240-R240</f>
        <v>0</v>
      </c>
      <c r="T240" s="353" t="s">
        <v>972</v>
      </c>
      <c r="U240" s="354">
        <v>45790</v>
      </c>
      <c r="V240" s="355" t="s">
        <v>524</v>
      </c>
    </row>
    <row r="241" spans="1:25" ht="30.75" customHeight="1">
      <c r="A241" s="857"/>
      <c r="B241" s="911"/>
      <c r="C241" s="912"/>
      <c r="D241" s="864"/>
      <c r="E241" s="321">
        <v>315444</v>
      </c>
      <c r="F241" s="321">
        <v>0</v>
      </c>
      <c r="G241" s="321">
        <v>0</v>
      </c>
      <c r="H241" s="383">
        <f>E241*5%</f>
        <v>15772.2</v>
      </c>
      <c r="I241" s="398">
        <f>E241*0.5%</f>
        <v>1577.22</v>
      </c>
      <c r="J241" s="339"/>
      <c r="K241" s="321">
        <f>(E241-F241-G241-H241-I241)*8%</f>
        <v>23847.566400000003</v>
      </c>
      <c r="L241" s="341"/>
      <c r="M241" s="341"/>
      <c r="N241" s="341"/>
      <c r="O241" s="321">
        <f>E241-SUM(F241:K241)</f>
        <v>274247.01360000001</v>
      </c>
      <c r="P241" s="341"/>
      <c r="Q241" s="321">
        <f>ROUND((SUM(O241:P241)),0)</f>
        <v>274247</v>
      </c>
      <c r="R241" s="321">
        <v>274247</v>
      </c>
      <c r="S241" s="425">
        <f>Q241-R241</f>
        <v>0</v>
      </c>
      <c r="T241" s="353" t="s">
        <v>970</v>
      </c>
      <c r="U241" s="354">
        <v>45810</v>
      </c>
      <c r="V241" s="355" t="s">
        <v>974</v>
      </c>
    </row>
    <row r="242" spans="1:25" s="855" customFormat="1" ht="22.5" customHeight="1">
      <c r="A242" s="865"/>
      <c r="B242" s="866"/>
      <c r="C242" s="867" t="s">
        <v>368</v>
      </c>
      <c r="D242" s="868"/>
      <c r="E242" s="322">
        <f>SUM(E240:E241)</f>
        <v>1375043</v>
      </c>
      <c r="F242" s="322">
        <f t="shared" ref="F242:S242" si="54">SUM(F240:F241)</f>
        <v>0</v>
      </c>
      <c r="G242" s="322">
        <f t="shared" si="54"/>
        <v>0</v>
      </c>
      <c r="H242" s="322">
        <f t="shared" si="54"/>
        <v>68752.150000000009</v>
      </c>
      <c r="I242" s="322">
        <f t="shared" si="54"/>
        <v>6875.2150000000001</v>
      </c>
      <c r="J242" s="322">
        <f t="shared" si="54"/>
        <v>0</v>
      </c>
      <c r="K242" s="322">
        <f t="shared" si="54"/>
        <v>103953.25080000001</v>
      </c>
      <c r="L242" s="322">
        <f t="shared" si="54"/>
        <v>0</v>
      </c>
      <c r="M242" s="322">
        <f t="shared" si="54"/>
        <v>0</v>
      </c>
      <c r="N242" s="322">
        <f t="shared" si="54"/>
        <v>0</v>
      </c>
      <c r="O242" s="322">
        <f t="shared" si="54"/>
        <v>1195462.3842</v>
      </c>
      <c r="P242" s="322">
        <f t="shared" si="54"/>
        <v>0</v>
      </c>
      <c r="Q242" s="322">
        <f t="shared" si="54"/>
        <v>1195462</v>
      </c>
      <c r="R242" s="322">
        <f t="shared" si="54"/>
        <v>1195462</v>
      </c>
      <c r="S242" s="322">
        <f t="shared" si="54"/>
        <v>0</v>
      </c>
      <c r="T242" s="358"/>
      <c r="U242" s="359"/>
      <c r="V242" s="360"/>
    </row>
    <row r="243" spans="1:25" ht="30.75" customHeight="1">
      <c r="A243" s="857">
        <v>55</v>
      </c>
      <c r="B243" s="911" t="s">
        <v>335</v>
      </c>
      <c r="C243" s="912" t="s">
        <v>336</v>
      </c>
      <c r="D243" s="864">
        <v>1</v>
      </c>
      <c r="E243" s="321">
        <v>3324428</v>
      </c>
      <c r="F243" s="321">
        <v>1066421</v>
      </c>
      <c r="G243" s="321">
        <v>0</v>
      </c>
      <c r="H243" s="383">
        <f>E243*5%</f>
        <v>166221.40000000002</v>
      </c>
      <c r="I243" s="398">
        <f>E243*0.5%</f>
        <v>16622.14</v>
      </c>
      <c r="J243" s="339"/>
      <c r="K243" s="321">
        <f>(E243-F243-G243-H243-I243)*8%</f>
        <v>166013.07680000001</v>
      </c>
      <c r="L243" s="341"/>
      <c r="M243" s="341"/>
      <c r="N243" s="341"/>
      <c r="O243" s="321">
        <f>E243-SUM(F243:K243)</f>
        <v>1909150.3832000003</v>
      </c>
      <c r="P243" s="341"/>
      <c r="Q243" s="321">
        <f>ROUND((SUM(O243:P243)),0)</f>
        <v>1909150</v>
      </c>
      <c r="R243" s="321">
        <v>1000000</v>
      </c>
      <c r="S243" s="425"/>
      <c r="T243" s="353" t="s">
        <v>975</v>
      </c>
      <c r="U243" s="354">
        <v>45790</v>
      </c>
      <c r="V243" s="355"/>
    </row>
    <row r="244" spans="1:25" ht="30.75" customHeight="1">
      <c r="A244" s="857"/>
      <c r="B244" s="911"/>
      <c r="C244" s="912"/>
      <c r="D244" s="864"/>
      <c r="E244" s="321"/>
      <c r="F244" s="321"/>
      <c r="G244" s="321"/>
      <c r="H244" s="383"/>
      <c r="I244" s="398"/>
      <c r="J244" s="339"/>
      <c r="K244" s="321"/>
      <c r="L244" s="341"/>
      <c r="M244" s="341"/>
      <c r="N244" s="341"/>
      <c r="O244" s="321"/>
      <c r="P244" s="341"/>
      <c r="Q244" s="321"/>
      <c r="R244" s="321">
        <v>909150</v>
      </c>
      <c r="S244" s="425"/>
      <c r="T244" s="353" t="s">
        <v>976</v>
      </c>
      <c r="U244" s="354">
        <v>45793</v>
      </c>
      <c r="V244" s="355"/>
    </row>
    <row r="245" spans="1:25" ht="30.75" customHeight="1">
      <c r="A245" s="857"/>
      <c r="B245" s="911"/>
      <c r="C245" s="912"/>
      <c r="D245" s="864">
        <v>2</v>
      </c>
      <c r="E245" s="321">
        <v>2049899</v>
      </c>
      <c r="F245" s="321">
        <v>150006</v>
      </c>
      <c r="G245" s="321">
        <v>0</v>
      </c>
      <c r="H245" s="383">
        <f>E245*5%</f>
        <v>102494.95000000001</v>
      </c>
      <c r="I245" s="398">
        <f>E245*0.5%</f>
        <v>10249.495000000001</v>
      </c>
      <c r="J245" s="339"/>
      <c r="K245" s="321">
        <f>(E245-F245-G245-H245-I245)*8%</f>
        <v>142971.88440000001</v>
      </c>
      <c r="L245" s="341"/>
      <c r="M245" s="341"/>
      <c r="N245" s="341"/>
      <c r="O245" s="321">
        <f>E245-SUM(F245:K245)</f>
        <v>1644176.6705999998</v>
      </c>
      <c r="P245" s="341"/>
      <c r="Q245" s="321">
        <f>ROUND((SUM(O245:P245)),0)</f>
        <v>1644177</v>
      </c>
      <c r="R245" s="321">
        <v>1000000</v>
      </c>
      <c r="S245" s="425">
        <v>0</v>
      </c>
      <c r="T245" s="353" t="s">
        <v>977</v>
      </c>
      <c r="U245" s="354">
        <v>45810</v>
      </c>
      <c r="V245" s="355"/>
    </row>
    <row r="246" spans="1:25" ht="30.75" customHeight="1">
      <c r="A246" s="857"/>
      <c r="B246" s="911"/>
      <c r="C246" s="912"/>
      <c r="D246" s="864"/>
      <c r="E246" s="321"/>
      <c r="F246" s="321"/>
      <c r="G246" s="321"/>
      <c r="H246" s="383"/>
      <c r="I246" s="398"/>
      <c r="J246" s="339"/>
      <c r="K246" s="321"/>
      <c r="L246" s="341"/>
      <c r="M246" s="341"/>
      <c r="N246" s="341"/>
      <c r="O246" s="321"/>
      <c r="P246" s="341"/>
      <c r="Q246" s="321"/>
      <c r="R246" s="321">
        <v>644177</v>
      </c>
      <c r="S246" s="425"/>
      <c r="T246" s="353" t="s">
        <v>1034</v>
      </c>
      <c r="U246" s="354">
        <v>45862</v>
      </c>
      <c r="V246" s="355"/>
    </row>
    <row r="247" spans="1:25" s="855" customFormat="1" ht="22.5" customHeight="1">
      <c r="A247" s="865"/>
      <c r="B247" s="866"/>
      <c r="C247" s="867" t="s">
        <v>368</v>
      </c>
      <c r="D247" s="868"/>
      <c r="E247" s="322">
        <f>SUM(E243:E245)</f>
        <v>5374327</v>
      </c>
      <c r="F247" s="322">
        <f t="shared" ref="F247:S247" si="55">SUM(F243:F245)</f>
        <v>1216427</v>
      </c>
      <c r="G247" s="322">
        <f t="shared" si="55"/>
        <v>0</v>
      </c>
      <c r="H247" s="322">
        <f t="shared" si="55"/>
        <v>268716.35000000003</v>
      </c>
      <c r="I247" s="322">
        <f t="shared" si="55"/>
        <v>26871.635000000002</v>
      </c>
      <c r="J247" s="322">
        <f t="shared" si="55"/>
        <v>0</v>
      </c>
      <c r="K247" s="322">
        <f t="shared" si="55"/>
        <v>308984.96120000002</v>
      </c>
      <c r="L247" s="322">
        <f t="shared" si="55"/>
        <v>0</v>
      </c>
      <c r="M247" s="322">
        <f t="shared" si="55"/>
        <v>0</v>
      </c>
      <c r="N247" s="322">
        <f t="shared" si="55"/>
        <v>0</v>
      </c>
      <c r="O247" s="322">
        <f t="shared" si="55"/>
        <v>3553327.0537999999</v>
      </c>
      <c r="P247" s="322">
        <f t="shared" si="55"/>
        <v>0</v>
      </c>
      <c r="Q247" s="322">
        <f t="shared" si="55"/>
        <v>3553327</v>
      </c>
      <c r="R247" s="322">
        <f>SUM(R243:R246)</f>
        <v>3553327</v>
      </c>
      <c r="S247" s="322">
        <f t="shared" si="55"/>
        <v>0</v>
      </c>
      <c r="T247" s="358"/>
      <c r="U247" s="359"/>
      <c r="V247" s="360"/>
    </row>
    <row r="248" spans="1:25" ht="30.75" customHeight="1">
      <c r="A248" s="857">
        <v>56</v>
      </c>
      <c r="B248" s="911" t="s">
        <v>978</v>
      </c>
      <c r="C248" s="912" t="s">
        <v>953</v>
      </c>
      <c r="D248" s="864">
        <v>1</v>
      </c>
      <c r="E248" s="321">
        <v>13021421</v>
      </c>
      <c r="F248" s="321">
        <v>5615157</v>
      </c>
      <c r="G248" s="321">
        <v>0</v>
      </c>
      <c r="H248" s="383">
        <f>E248*5%</f>
        <v>651071.05000000005</v>
      </c>
      <c r="I248" s="398">
        <f>E248*0.5%</f>
        <v>65107.105000000003</v>
      </c>
      <c r="J248" s="339"/>
      <c r="K248" s="321">
        <f>(E248-F248-G248-H248-I248)*8%</f>
        <v>535206.8676</v>
      </c>
      <c r="L248" s="341"/>
      <c r="M248" s="341"/>
      <c r="N248" s="341"/>
      <c r="O248" s="321">
        <f>E248-SUM(F248:K248)</f>
        <v>6154878.9773999993</v>
      </c>
      <c r="P248" s="341"/>
      <c r="Q248" s="321">
        <f>ROUND((SUM(O248:P248)),0)</f>
        <v>6154879</v>
      </c>
      <c r="R248" s="321">
        <v>2000000</v>
      </c>
      <c r="S248" s="425">
        <f>Q248-R248</f>
        <v>4154879</v>
      </c>
      <c r="T248" s="353" t="s">
        <v>1035</v>
      </c>
      <c r="U248" s="354">
        <v>45840</v>
      </c>
      <c r="V248" s="355"/>
    </row>
    <row r="249" spans="1:25" s="855" customFormat="1" ht="22.5" customHeight="1">
      <c r="A249" s="865"/>
      <c r="B249" s="866"/>
      <c r="C249" s="867" t="s">
        <v>368</v>
      </c>
      <c r="D249" s="868"/>
      <c r="E249" s="322">
        <f>SUM(E248)</f>
        <v>13021421</v>
      </c>
      <c r="F249" s="322">
        <f t="shared" ref="F249:S249" si="56">SUM(F248)</f>
        <v>5615157</v>
      </c>
      <c r="G249" s="322">
        <f t="shared" si="56"/>
        <v>0</v>
      </c>
      <c r="H249" s="322">
        <f t="shared" si="56"/>
        <v>651071.05000000005</v>
      </c>
      <c r="I249" s="322">
        <f t="shared" si="56"/>
        <v>65107.105000000003</v>
      </c>
      <c r="J249" s="322">
        <f t="shared" si="56"/>
        <v>0</v>
      </c>
      <c r="K249" s="322">
        <f t="shared" si="56"/>
        <v>535206.8676</v>
      </c>
      <c r="L249" s="322">
        <f t="shared" si="56"/>
        <v>0</v>
      </c>
      <c r="M249" s="322">
        <f t="shared" si="56"/>
        <v>0</v>
      </c>
      <c r="N249" s="322">
        <f t="shared" si="56"/>
        <v>0</v>
      </c>
      <c r="O249" s="322">
        <f t="shared" si="56"/>
        <v>6154878.9773999993</v>
      </c>
      <c r="P249" s="322">
        <f t="shared" si="56"/>
        <v>0</v>
      </c>
      <c r="Q249" s="322">
        <f t="shared" si="56"/>
        <v>6154879</v>
      </c>
      <c r="R249" s="322">
        <f t="shared" si="56"/>
        <v>2000000</v>
      </c>
      <c r="S249" s="322">
        <f t="shared" si="56"/>
        <v>4154879</v>
      </c>
      <c r="T249" s="358"/>
      <c r="U249" s="359"/>
      <c r="V249" s="360"/>
    </row>
    <row r="250" spans="1:25" ht="22.5" customHeight="1">
      <c r="A250" s="857"/>
      <c r="B250" s="869"/>
      <c r="C250" s="912"/>
      <c r="D250" s="864"/>
      <c r="E250" s="361"/>
      <c r="F250" s="361"/>
      <c r="G250" s="320"/>
      <c r="H250" s="422"/>
      <c r="I250" s="339"/>
      <c r="J250" s="339"/>
      <c r="K250" s="361"/>
      <c r="L250" s="341"/>
      <c r="M250" s="341"/>
      <c r="N250" s="341"/>
      <c r="O250" s="361"/>
      <c r="P250" s="341"/>
      <c r="Q250" s="361"/>
      <c r="R250" s="361"/>
      <c r="S250" s="432"/>
      <c r="T250" s="353"/>
      <c r="U250" s="354"/>
      <c r="V250" s="355"/>
    </row>
    <row r="251" spans="1:25" ht="22.5" customHeight="1" thickBot="1">
      <c r="A251" s="857"/>
      <c r="B251" s="929"/>
      <c r="C251" s="930" t="s">
        <v>368</v>
      </c>
      <c r="D251" s="931"/>
      <c r="E251" s="427">
        <f>SUM(E249,E247,E242,E239,E237,E235,E233,E229,E226,E221,E214,E207,E205,E200,E197,E195,E192,E190,E185,E180,E174,E166,E160,E155,E150,E144,E141,E137,E133,E129,E127,E119,E113,E110,E107,E104,E102,E99,E96,E93,E90,E87,E83,E80,E77,E75,E71,E66,E46,E42,E39,E35,E32,E27,E23,E19,E15)</f>
        <v>402949281.25420028</v>
      </c>
      <c r="F251" s="427">
        <f t="shared" ref="F251:S251" si="57">SUM(F249,F247,F242,F239,F237,F235,F233,F229,F226,F221,F214,F207,F205,F200,F197,F195,F192,F190,F185,F180,F174,F166,F160,F155,F150,F144,F141,F137,F133,F129,F127,F119,F113,F110,F107,F104,F102,F99,F96,F93,F90,F87,F83,F80,F77,F75,F71,F66,F46,F42,F39,F35,F32,F27,F23,F19,F15)</f>
        <v>48620532.788500004</v>
      </c>
      <c r="G251" s="427">
        <f t="shared" si="57"/>
        <v>4340199</v>
      </c>
      <c r="H251" s="427">
        <f t="shared" si="57"/>
        <v>16049432.47372311</v>
      </c>
      <c r="I251" s="427">
        <f t="shared" si="57"/>
        <v>1917216.12</v>
      </c>
      <c r="J251" s="427">
        <f t="shared" si="57"/>
        <v>75737.823000000004</v>
      </c>
      <c r="K251" s="427">
        <f t="shared" si="57"/>
        <v>27141415.349515297</v>
      </c>
      <c r="L251" s="427">
        <f t="shared" si="57"/>
        <v>12250432.200000001</v>
      </c>
      <c r="M251" s="427">
        <f t="shared" si="57"/>
        <v>13685933.200000001</v>
      </c>
      <c r="N251" s="427">
        <f t="shared" si="57"/>
        <v>24500864.080000002</v>
      </c>
      <c r="O251" s="427">
        <f t="shared" si="57"/>
        <v>304804748.4978618</v>
      </c>
      <c r="P251" s="427">
        <f t="shared" si="57"/>
        <v>24500864.080000002</v>
      </c>
      <c r="Q251" s="427">
        <f t="shared" si="57"/>
        <v>304804746.56215733</v>
      </c>
      <c r="R251" s="427">
        <f t="shared" si="57"/>
        <v>284177139.16602153</v>
      </c>
      <c r="S251" s="427">
        <f t="shared" si="57"/>
        <v>20627608.516900003</v>
      </c>
      <c r="T251" s="433"/>
      <c r="U251" s="434"/>
      <c r="V251" s="435"/>
    </row>
    <row r="252" spans="1:25" ht="27" customHeight="1" thickTop="1">
      <c r="E252" s="312">
        <v>16593073</v>
      </c>
      <c r="K252" s="312">
        <f>E251-F251-G251-H251-I251-J251-K251</f>
        <v>304804747.69946182</v>
      </c>
      <c r="T252" s="933"/>
      <c r="W252" s="935"/>
      <c r="X252" s="935"/>
      <c r="Y252" s="935"/>
    </row>
    <row r="253" spans="1:25" ht="40.5" customHeight="1">
      <c r="D253" s="935"/>
      <c r="E253" s="312">
        <f>E251-E252</f>
        <v>386356208.25420028</v>
      </c>
      <c r="T253" s="933"/>
      <c r="W253" s="935"/>
      <c r="X253" s="935"/>
      <c r="Y253" s="935"/>
    </row>
    <row r="254" spans="1:25" ht="33" customHeight="1">
      <c r="W254" s="935"/>
      <c r="X254" s="935"/>
      <c r="Y254" s="935"/>
    </row>
    <row r="255" spans="1:25" ht="35.25" customHeight="1">
      <c r="T255" s="933"/>
      <c r="W255" s="935"/>
      <c r="X255" s="935"/>
      <c r="Y255" s="935"/>
    </row>
    <row r="256" spans="1:25" ht="35.25" customHeight="1">
      <c r="W256" s="935"/>
      <c r="X256" s="935"/>
      <c r="Y256" s="935"/>
    </row>
    <row r="257" spans="1:25" ht="28.5" customHeight="1" thickBot="1">
      <c r="W257" s="935"/>
      <c r="X257" s="935"/>
      <c r="Y257" s="935"/>
    </row>
    <row r="258" spans="1:25" ht="27" customHeight="1" thickBot="1">
      <c r="R258" s="436"/>
      <c r="W258" s="935"/>
      <c r="X258" s="935"/>
      <c r="Y258" s="935"/>
    </row>
    <row r="259" spans="1:25" ht="30" customHeight="1">
      <c r="W259" s="935"/>
      <c r="X259" s="935"/>
      <c r="Y259" s="935"/>
    </row>
    <row r="260" spans="1:25" ht="29.25" customHeight="1">
      <c r="W260" s="935"/>
      <c r="X260" s="935"/>
      <c r="Y260" s="935"/>
    </row>
    <row r="261" spans="1:25" ht="29.25" customHeight="1">
      <c r="W261" s="935"/>
      <c r="X261" s="935"/>
      <c r="Y261" s="935"/>
    </row>
    <row r="262" spans="1:25" ht="29.25" customHeight="1">
      <c r="W262" s="935"/>
      <c r="X262" s="935"/>
      <c r="Y262" s="935"/>
    </row>
    <row r="263" spans="1:25" ht="29.25" customHeight="1" thickBot="1">
      <c r="W263" s="935"/>
      <c r="X263" s="935"/>
      <c r="Y263" s="935"/>
    </row>
    <row r="264" spans="1:25" ht="29.25" customHeight="1" thickTop="1" thickBot="1">
      <c r="A264" s="1016"/>
      <c r="B264" s="1017"/>
      <c r="C264" s="1018"/>
      <c r="D264" s="936"/>
      <c r="E264" s="428"/>
      <c r="F264" s="428"/>
      <c r="G264" s="428"/>
      <c r="H264" s="428"/>
      <c r="I264" s="428"/>
      <c r="J264" s="428"/>
      <c r="K264" s="428"/>
      <c r="L264" s="430"/>
      <c r="M264" s="430"/>
      <c r="N264" s="430"/>
      <c r="O264" s="428"/>
      <c r="P264" s="430"/>
      <c r="Q264" s="428"/>
      <c r="R264" s="428"/>
      <c r="S264" s="430"/>
      <c r="T264" s="437"/>
      <c r="U264" s="438"/>
      <c r="V264" s="438"/>
      <c r="Y264" s="935"/>
    </row>
    <row r="265" spans="1:25" ht="29.25" customHeight="1" thickTop="1">
      <c r="T265" s="937"/>
      <c r="U265" s="938"/>
      <c r="V265" s="938"/>
    </row>
    <row r="266" spans="1:25" ht="29.25" customHeight="1">
      <c r="T266" s="937"/>
      <c r="U266" s="938"/>
      <c r="V266" s="938"/>
    </row>
    <row r="267" spans="1:25" ht="29.25" customHeight="1">
      <c r="T267" s="937"/>
      <c r="U267" s="938"/>
      <c r="V267" s="938"/>
    </row>
    <row r="268" spans="1:25" ht="29.25" customHeight="1">
      <c r="T268" s="937"/>
      <c r="U268" s="938"/>
      <c r="V268" s="938"/>
    </row>
    <row r="269" spans="1:25" ht="29.25" customHeight="1">
      <c r="T269" s="937"/>
      <c r="U269" s="938"/>
      <c r="V269" s="938"/>
    </row>
    <row r="270" spans="1:25" ht="29.25" customHeight="1">
      <c r="T270" s="937"/>
      <c r="U270" s="938"/>
      <c r="V270" s="938"/>
    </row>
    <row r="271" spans="1:25" ht="29.25" customHeight="1">
      <c r="T271" s="937"/>
      <c r="U271" s="938"/>
      <c r="V271" s="938"/>
    </row>
    <row r="272" spans="1:25" ht="29.25" customHeight="1">
      <c r="F272" s="924"/>
      <c r="G272" s="924"/>
      <c r="I272" s="924"/>
      <c r="J272" s="924"/>
      <c r="K272" s="924"/>
      <c r="L272" s="847"/>
      <c r="M272" s="847"/>
      <c r="N272" s="847"/>
      <c r="O272" s="924"/>
      <c r="P272" s="847"/>
      <c r="Q272" s="924"/>
      <c r="R272" s="939"/>
      <c r="S272" s="847"/>
      <c r="T272" s="937"/>
      <c r="U272" s="938"/>
      <c r="V272" s="938"/>
    </row>
    <row r="273" spans="6:22" ht="29.25" customHeight="1">
      <c r="F273" s="924"/>
      <c r="G273" s="924"/>
      <c r="I273" s="924"/>
      <c r="J273" s="924"/>
      <c r="K273" s="924"/>
      <c r="L273" s="847"/>
      <c r="M273" s="847"/>
      <c r="N273" s="847"/>
      <c r="O273" s="924"/>
      <c r="P273" s="847"/>
      <c r="Q273" s="924"/>
      <c r="R273" s="939"/>
      <c r="S273" s="847"/>
      <c r="T273" s="937"/>
      <c r="U273" s="938"/>
      <c r="V273" s="938"/>
    </row>
    <row r="274" spans="6:22" ht="29.25" customHeight="1">
      <c r="F274" s="924"/>
      <c r="G274" s="924"/>
      <c r="I274" s="924"/>
      <c r="J274" s="924"/>
      <c r="K274" s="924"/>
      <c r="L274" s="847"/>
      <c r="M274" s="847"/>
      <c r="N274" s="847"/>
      <c r="O274" s="924"/>
      <c r="P274" s="847"/>
      <c r="Q274" s="924"/>
      <c r="R274" s="939"/>
      <c r="S274" s="847"/>
      <c r="T274" s="937"/>
      <c r="U274" s="938"/>
      <c r="V274" s="938"/>
    </row>
    <row r="275" spans="6:22" ht="29.25" customHeight="1">
      <c r="F275" s="924"/>
      <c r="G275" s="924"/>
      <c r="I275" s="924"/>
      <c r="J275" s="924"/>
      <c r="K275" s="924"/>
      <c r="L275" s="847"/>
      <c r="M275" s="847"/>
      <c r="N275" s="847"/>
      <c r="O275" s="924"/>
      <c r="P275" s="847"/>
      <c r="Q275" s="924"/>
      <c r="R275" s="939"/>
      <c r="S275" s="847"/>
      <c r="T275" s="937"/>
      <c r="U275" s="938"/>
      <c r="V275" s="938"/>
    </row>
    <row r="276" spans="6:22" ht="29.25" customHeight="1">
      <c r="F276" s="924"/>
      <c r="G276" s="924"/>
      <c r="I276" s="924"/>
      <c r="J276" s="924"/>
      <c r="K276" s="924"/>
      <c r="L276" s="847"/>
      <c r="M276" s="847"/>
      <c r="N276" s="847"/>
      <c r="O276" s="924"/>
      <c r="P276" s="847"/>
      <c r="Q276" s="924"/>
      <c r="R276" s="939"/>
      <c r="S276" s="847"/>
      <c r="U276" s="938"/>
      <c r="V276" s="938"/>
    </row>
    <row r="277" spans="6:22" ht="29.25" customHeight="1">
      <c r="F277" s="924"/>
      <c r="G277" s="924"/>
      <c r="I277" s="924"/>
      <c r="J277" s="924"/>
      <c r="K277" s="924"/>
      <c r="L277" s="847"/>
      <c r="M277" s="847"/>
      <c r="N277" s="847"/>
      <c r="O277" s="924"/>
      <c r="P277" s="847"/>
      <c r="Q277" s="924"/>
      <c r="R277" s="939"/>
      <c r="S277" s="847"/>
      <c r="U277" s="938"/>
      <c r="V277" s="938"/>
    </row>
    <row r="278" spans="6:22" ht="17.25" customHeight="1">
      <c r="F278" s="924"/>
      <c r="G278" s="924"/>
      <c r="I278" s="924"/>
      <c r="J278" s="924"/>
      <c r="K278" s="924"/>
      <c r="L278" s="847"/>
      <c r="M278" s="847"/>
      <c r="N278" s="847"/>
      <c r="O278" s="924"/>
      <c r="P278" s="847"/>
      <c r="Q278" s="924"/>
      <c r="R278" s="939"/>
      <c r="S278" s="847"/>
      <c r="U278" s="938"/>
      <c r="V278" s="938"/>
    </row>
    <row r="279" spans="6:22" ht="17.25" customHeight="1">
      <c r="F279" s="924"/>
      <c r="G279" s="924"/>
      <c r="I279" s="924"/>
      <c r="J279" s="924"/>
      <c r="K279" s="924"/>
      <c r="L279" s="847"/>
      <c r="M279" s="847"/>
      <c r="N279" s="847"/>
      <c r="O279" s="924"/>
      <c r="P279" s="847"/>
      <c r="Q279" s="924"/>
      <c r="R279" s="939"/>
      <c r="S279" s="847"/>
      <c r="U279" s="938"/>
      <c r="V279" s="938"/>
    </row>
    <row r="280" spans="6:22" ht="17.25" customHeight="1">
      <c r="F280" s="924"/>
      <c r="G280" s="924"/>
      <c r="I280" s="924"/>
      <c r="J280" s="924"/>
      <c r="K280" s="924"/>
      <c r="L280" s="847"/>
      <c r="M280" s="847"/>
      <c r="N280" s="847"/>
      <c r="O280" s="924"/>
      <c r="P280" s="847"/>
      <c r="Q280" s="924"/>
      <c r="R280" s="939"/>
      <c r="S280" s="847"/>
      <c r="U280" s="938"/>
      <c r="V280" s="938"/>
    </row>
    <row r="281" spans="6:22" ht="17.25" customHeight="1">
      <c r="F281" s="924"/>
      <c r="G281" s="924"/>
      <c r="I281" s="924"/>
      <c r="J281" s="924"/>
      <c r="K281" s="924"/>
      <c r="L281" s="847"/>
      <c r="M281" s="847"/>
      <c r="N281" s="847"/>
      <c r="O281" s="924"/>
      <c r="P281" s="847"/>
      <c r="Q281" s="924"/>
      <c r="R281" s="939"/>
      <c r="S281" s="847"/>
      <c r="U281" s="938"/>
      <c r="V281" s="938"/>
    </row>
    <row r="282" spans="6:22" ht="17.25" customHeight="1">
      <c r="F282" s="924"/>
      <c r="G282" s="924"/>
      <c r="I282" s="924"/>
      <c r="J282" s="924"/>
      <c r="K282" s="924"/>
      <c r="L282" s="847"/>
      <c r="M282" s="847"/>
      <c r="N282" s="847"/>
      <c r="O282" s="924"/>
      <c r="P282" s="847"/>
      <c r="Q282" s="924"/>
      <c r="R282" s="939"/>
      <c r="S282" s="847"/>
      <c r="U282" s="938"/>
      <c r="V282" s="938"/>
    </row>
    <row r="283" spans="6:22" ht="17.25" customHeight="1">
      <c r="F283" s="924"/>
      <c r="G283" s="924"/>
      <c r="I283" s="924"/>
      <c r="J283" s="924"/>
      <c r="K283" s="924"/>
      <c r="L283" s="847"/>
      <c r="M283" s="847"/>
      <c r="N283" s="847"/>
      <c r="O283" s="924"/>
      <c r="P283" s="847"/>
      <c r="Q283" s="924"/>
      <c r="R283" s="939"/>
      <c r="S283" s="847"/>
      <c r="U283" s="938"/>
      <c r="V283" s="938"/>
    </row>
    <row r="284" spans="6:22" ht="17.25" customHeight="1">
      <c r="F284" s="924"/>
      <c r="G284" s="924"/>
      <c r="I284" s="924"/>
      <c r="J284" s="924"/>
      <c r="K284" s="924"/>
      <c r="L284" s="847"/>
      <c r="M284" s="847"/>
      <c r="N284" s="847"/>
      <c r="O284" s="924"/>
      <c r="P284" s="847"/>
      <c r="Q284" s="924"/>
      <c r="R284" s="939"/>
      <c r="S284" s="847"/>
      <c r="U284" s="938"/>
      <c r="V284" s="938"/>
    </row>
    <row r="285" spans="6:22" ht="17.25" customHeight="1">
      <c r="F285" s="924"/>
      <c r="G285" s="924"/>
      <c r="I285" s="924"/>
      <c r="J285" s="924"/>
      <c r="K285" s="924"/>
      <c r="L285" s="847"/>
      <c r="M285" s="847"/>
      <c r="N285" s="847"/>
      <c r="O285" s="924"/>
      <c r="P285" s="847"/>
      <c r="Q285" s="924"/>
      <c r="R285" s="939"/>
      <c r="S285" s="847"/>
      <c r="U285" s="938"/>
      <c r="V285" s="938"/>
    </row>
    <row r="286" spans="6:22" ht="17.25" customHeight="1">
      <c r="F286" s="924"/>
      <c r="G286" s="924"/>
      <c r="I286" s="924"/>
      <c r="J286" s="924"/>
      <c r="K286" s="924"/>
      <c r="L286" s="847"/>
      <c r="M286" s="847"/>
      <c r="N286" s="847"/>
      <c r="O286" s="924"/>
      <c r="P286" s="847"/>
      <c r="Q286" s="924"/>
      <c r="R286" s="939"/>
      <c r="S286" s="847"/>
      <c r="U286" s="938"/>
      <c r="V286" s="938"/>
    </row>
    <row r="287" spans="6:22" ht="17.25" customHeight="1">
      <c r="F287" s="924"/>
      <c r="G287" s="924"/>
      <c r="I287" s="924"/>
      <c r="J287" s="924"/>
      <c r="K287" s="924"/>
      <c r="L287" s="847"/>
      <c r="M287" s="847"/>
      <c r="N287" s="847"/>
      <c r="O287" s="924"/>
      <c r="P287" s="847"/>
      <c r="Q287" s="924"/>
      <c r="R287" s="939"/>
      <c r="S287" s="847"/>
      <c r="U287" s="938"/>
      <c r="V287" s="938"/>
    </row>
    <row r="288" spans="6:22" ht="17.25" customHeight="1">
      <c r="F288" s="924"/>
      <c r="G288" s="924"/>
      <c r="I288" s="924"/>
      <c r="J288" s="924"/>
      <c r="K288" s="924"/>
      <c r="L288" s="847"/>
      <c r="M288" s="847"/>
      <c r="N288" s="847"/>
      <c r="O288" s="924"/>
      <c r="P288" s="847"/>
      <c r="Q288" s="924"/>
      <c r="R288" s="939"/>
      <c r="S288" s="847"/>
      <c r="U288" s="938"/>
      <c r="V288" s="938"/>
    </row>
    <row r="289" spans="6:22" ht="17.25" customHeight="1">
      <c r="F289" s="924"/>
      <c r="G289" s="924"/>
      <c r="I289" s="924"/>
      <c r="J289" s="924"/>
      <c r="K289" s="924"/>
      <c r="L289" s="847"/>
      <c r="M289" s="847"/>
      <c r="N289" s="847"/>
      <c r="O289" s="924"/>
      <c r="P289" s="847"/>
      <c r="Q289" s="924"/>
      <c r="R289" s="939"/>
      <c r="S289" s="847"/>
      <c r="U289" s="938"/>
      <c r="V289" s="938"/>
    </row>
    <row r="290" spans="6:22" ht="17.25" customHeight="1">
      <c r="F290" s="924"/>
      <c r="G290" s="924"/>
      <c r="I290" s="924"/>
      <c r="J290" s="924"/>
      <c r="K290" s="924"/>
      <c r="L290" s="847"/>
      <c r="M290" s="847"/>
      <c r="N290" s="847"/>
      <c r="O290" s="924"/>
      <c r="P290" s="847"/>
      <c r="Q290" s="924"/>
      <c r="R290" s="939"/>
      <c r="S290" s="847"/>
      <c r="U290" s="938"/>
      <c r="V290" s="938"/>
    </row>
    <row r="291" spans="6:22" ht="17.25" customHeight="1">
      <c r="F291" s="924"/>
      <c r="G291" s="924"/>
      <c r="I291" s="924"/>
      <c r="J291" s="924"/>
      <c r="K291" s="924"/>
      <c r="L291" s="847"/>
      <c r="M291" s="847"/>
      <c r="N291" s="847"/>
      <c r="O291" s="924"/>
      <c r="P291" s="847"/>
      <c r="Q291" s="924"/>
      <c r="R291" s="939"/>
      <c r="S291" s="847"/>
      <c r="U291" s="938"/>
      <c r="V291" s="938"/>
    </row>
    <row r="292" spans="6:22" ht="17.25" customHeight="1">
      <c r="F292" s="924"/>
      <c r="G292" s="924"/>
      <c r="I292" s="924"/>
      <c r="J292" s="924"/>
      <c r="K292" s="924"/>
      <c r="L292" s="847"/>
      <c r="M292" s="847"/>
      <c r="N292" s="847"/>
      <c r="O292" s="924"/>
      <c r="P292" s="847"/>
      <c r="Q292" s="924"/>
      <c r="R292" s="939"/>
      <c r="S292" s="847"/>
      <c r="U292" s="938"/>
      <c r="V292" s="938"/>
    </row>
    <row r="293" spans="6:22" ht="17.25" customHeight="1">
      <c r="F293" s="924"/>
      <c r="G293" s="924"/>
      <c r="I293" s="924"/>
      <c r="J293" s="924"/>
      <c r="K293" s="924"/>
      <c r="L293" s="847"/>
      <c r="M293" s="847"/>
      <c r="N293" s="847"/>
      <c r="O293" s="924"/>
      <c r="P293" s="847"/>
      <c r="Q293" s="924"/>
      <c r="R293" s="939"/>
      <c r="S293" s="847"/>
      <c r="U293" s="938"/>
      <c r="V293" s="938"/>
    </row>
    <row r="294" spans="6:22" ht="17.25" customHeight="1">
      <c r="F294" s="924"/>
      <c r="G294" s="924"/>
      <c r="I294" s="924"/>
      <c r="J294" s="924"/>
      <c r="K294" s="924"/>
      <c r="L294" s="847"/>
      <c r="M294" s="847"/>
      <c r="N294" s="847"/>
      <c r="O294" s="924"/>
      <c r="P294" s="847"/>
      <c r="Q294" s="924"/>
      <c r="R294" s="939"/>
      <c r="S294" s="847"/>
      <c r="U294" s="938"/>
      <c r="V294" s="938"/>
    </row>
    <row r="295" spans="6:22" ht="17.25" customHeight="1">
      <c r="F295" s="924"/>
      <c r="G295" s="924"/>
      <c r="I295" s="924"/>
      <c r="J295" s="924"/>
      <c r="K295" s="924"/>
      <c r="L295" s="847"/>
      <c r="M295" s="847"/>
      <c r="N295" s="847"/>
      <c r="O295" s="924"/>
      <c r="P295" s="847"/>
      <c r="Q295" s="924"/>
      <c r="R295" s="939"/>
      <c r="S295" s="847"/>
      <c r="U295" s="938"/>
      <c r="V295" s="938"/>
    </row>
    <row r="296" spans="6:22" ht="17.25" customHeight="1">
      <c r="F296" s="924"/>
      <c r="G296" s="924"/>
      <c r="I296" s="924"/>
      <c r="J296" s="924"/>
      <c r="K296" s="924"/>
      <c r="L296" s="847"/>
      <c r="M296" s="847"/>
      <c r="N296" s="847"/>
      <c r="O296" s="924"/>
      <c r="P296" s="847"/>
      <c r="Q296" s="924"/>
      <c r="R296" s="939"/>
      <c r="S296" s="847"/>
      <c r="U296" s="938"/>
      <c r="V296" s="938"/>
    </row>
    <row r="297" spans="6:22" ht="17.25" customHeight="1">
      <c r="F297" s="924"/>
      <c r="G297" s="924"/>
      <c r="I297" s="924"/>
      <c r="J297" s="924"/>
      <c r="K297" s="924"/>
      <c r="L297" s="847"/>
      <c r="M297" s="847"/>
      <c r="N297" s="847"/>
      <c r="O297" s="924"/>
      <c r="P297" s="847"/>
      <c r="Q297" s="924"/>
      <c r="R297" s="939"/>
      <c r="S297" s="847"/>
      <c r="U297" s="938"/>
      <c r="V297" s="938"/>
    </row>
    <row r="298" spans="6:22" ht="17.25" customHeight="1">
      <c r="F298" s="924"/>
      <c r="G298" s="924"/>
      <c r="I298" s="924"/>
      <c r="J298" s="924"/>
      <c r="K298" s="924"/>
      <c r="L298" s="847"/>
      <c r="M298" s="847"/>
      <c r="N298" s="847"/>
      <c r="O298" s="924"/>
      <c r="P298" s="847"/>
      <c r="Q298" s="924"/>
      <c r="R298" s="939"/>
      <c r="S298" s="847"/>
      <c r="U298" s="938"/>
      <c r="V298" s="938"/>
    </row>
    <row r="299" spans="6:22" ht="17.25" customHeight="1">
      <c r="F299" s="924"/>
      <c r="G299" s="924"/>
      <c r="I299" s="924"/>
      <c r="J299" s="924"/>
      <c r="K299" s="924"/>
      <c r="L299" s="847"/>
      <c r="M299" s="847"/>
      <c r="N299" s="847"/>
      <c r="O299" s="924"/>
      <c r="P299" s="847"/>
      <c r="Q299" s="924"/>
      <c r="R299" s="939"/>
      <c r="S299" s="847"/>
      <c r="U299" s="938"/>
      <c r="V299" s="938"/>
    </row>
    <row r="300" spans="6:22" ht="17.25" customHeight="1">
      <c r="F300" s="924"/>
      <c r="G300" s="924"/>
      <c r="I300" s="924"/>
      <c r="J300" s="924"/>
      <c r="K300" s="924"/>
      <c r="L300" s="847"/>
      <c r="M300" s="847"/>
      <c r="N300" s="847"/>
      <c r="O300" s="924"/>
      <c r="P300" s="847"/>
      <c r="Q300" s="924"/>
      <c r="R300" s="939"/>
      <c r="S300" s="847"/>
      <c r="U300" s="938"/>
      <c r="V300" s="938"/>
    </row>
    <row r="301" spans="6:22" ht="17.25" customHeight="1">
      <c r="F301" s="924"/>
      <c r="G301" s="924"/>
      <c r="I301" s="924"/>
      <c r="J301" s="924"/>
      <c r="K301" s="924"/>
      <c r="L301" s="847"/>
      <c r="M301" s="847"/>
      <c r="N301" s="847"/>
      <c r="O301" s="924"/>
      <c r="P301" s="847"/>
      <c r="Q301" s="924"/>
      <c r="R301" s="939"/>
      <c r="S301" s="847"/>
      <c r="U301" s="938"/>
      <c r="V301" s="938"/>
    </row>
    <row r="302" spans="6:22" ht="17.25" customHeight="1">
      <c r="F302" s="924"/>
      <c r="G302" s="924"/>
      <c r="I302" s="924"/>
      <c r="J302" s="924"/>
      <c r="K302" s="924"/>
      <c r="L302" s="847"/>
      <c r="M302" s="847"/>
      <c r="N302" s="847"/>
      <c r="O302" s="924"/>
      <c r="P302" s="847"/>
      <c r="Q302" s="924"/>
      <c r="R302" s="939"/>
      <c r="S302" s="847"/>
      <c r="U302" s="938"/>
      <c r="V302" s="938"/>
    </row>
    <row r="303" spans="6:22" ht="17.25" customHeight="1">
      <c r="F303" s="924"/>
      <c r="G303" s="924"/>
      <c r="I303" s="924"/>
      <c r="J303" s="924"/>
      <c r="K303" s="924"/>
      <c r="L303" s="847"/>
      <c r="M303" s="847"/>
      <c r="N303" s="847"/>
      <c r="O303" s="924"/>
      <c r="P303" s="847"/>
      <c r="Q303" s="924"/>
      <c r="R303" s="939"/>
      <c r="S303" s="847"/>
      <c r="U303" s="938"/>
      <c r="V303" s="938"/>
    </row>
    <row r="304" spans="6:22" ht="17.25" customHeight="1">
      <c r="F304" s="924"/>
      <c r="G304" s="924"/>
      <c r="I304" s="924"/>
      <c r="J304" s="924"/>
      <c r="K304" s="924"/>
      <c r="L304" s="847"/>
      <c r="M304" s="847"/>
      <c r="N304" s="847"/>
      <c r="O304" s="924"/>
      <c r="P304" s="847"/>
      <c r="Q304" s="924"/>
      <c r="R304" s="939"/>
      <c r="S304" s="847"/>
      <c r="U304" s="938"/>
      <c r="V304" s="938"/>
    </row>
    <row r="305" spans="6:22" ht="17.25" customHeight="1">
      <c r="F305" s="924"/>
      <c r="G305" s="924"/>
      <c r="I305" s="924"/>
      <c r="J305" s="924"/>
      <c r="K305" s="924"/>
      <c r="L305" s="847"/>
      <c r="M305" s="847"/>
      <c r="N305" s="847"/>
      <c r="O305" s="924"/>
      <c r="P305" s="847"/>
      <c r="Q305" s="924"/>
      <c r="R305" s="939"/>
      <c r="S305" s="847"/>
      <c r="U305" s="938"/>
      <c r="V305" s="938"/>
    </row>
    <row r="306" spans="6:22" ht="17.25" customHeight="1">
      <c r="F306" s="924"/>
      <c r="G306" s="924"/>
      <c r="I306" s="924"/>
      <c r="J306" s="924"/>
      <c r="K306" s="924"/>
      <c r="L306" s="847"/>
      <c r="M306" s="847"/>
      <c r="N306" s="847"/>
      <c r="O306" s="924"/>
      <c r="P306" s="847"/>
      <c r="Q306" s="924"/>
      <c r="R306" s="939"/>
      <c r="S306" s="847"/>
      <c r="U306" s="938"/>
      <c r="V306" s="938"/>
    </row>
    <row r="307" spans="6:22" ht="17.25" customHeight="1">
      <c r="F307" s="924"/>
      <c r="G307" s="924"/>
      <c r="I307" s="924"/>
      <c r="J307" s="924"/>
      <c r="K307" s="924"/>
      <c r="L307" s="847"/>
      <c r="M307" s="847"/>
      <c r="N307" s="847"/>
      <c r="O307" s="924"/>
      <c r="P307" s="847"/>
      <c r="Q307" s="924"/>
      <c r="R307" s="939"/>
      <c r="S307" s="847"/>
      <c r="U307" s="938"/>
      <c r="V307" s="938"/>
    </row>
    <row r="308" spans="6:22" ht="17.25" customHeight="1">
      <c r="F308" s="924"/>
      <c r="G308" s="924"/>
      <c r="I308" s="924"/>
      <c r="J308" s="924"/>
      <c r="K308" s="924"/>
      <c r="L308" s="847"/>
      <c r="M308" s="847"/>
      <c r="N308" s="847"/>
      <c r="O308" s="924"/>
      <c r="P308" s="847"/>
      <c r="Q308" s="924"/>
      <c r="R308" s="939"/>
      <c r="S308" s="847"/>
      <c r="U308" s="938"/>
      <c r="V308" s="938"/>
    </row>
    <row r="309" spans="6:22" ht="17.25" customHeight="1">
      <c r="F309" s="924"/>
      <c r="G309" s="924"/>
      <c r="I309" s="924"/>
      <c r="J309" s="924"/>
      <c r="K309" s="924"/>
      <c r="L309" s="847"/>
      <c r="M309" s="847"/>
      <c r="N309" s="847"/>
      <c r="O309" s="924"/>
      <c r="P309" s="847"/>
      <c r="Q309" s="924"/>
      <c r="R309" s="939"/>
      <c r="S309" s="847"/>
      <c r="U309" s="938"/>
      <c r="V309" s="938"/>
    </row>
    <row r="310" spans="6:22" ht="17.25" customHeight="1">
      <c r="F310" s="924"/>
      <c r="G310" s="924"/>
      <c r="I310" s="924"/>
      <c r="J310" s="924"/>
      <c r="K310" s="924"/>
      <c r="L310" s="847"/>
      <c r="M310" s="847"/>
      <c r="N310" s="847"/>
      <c r="O310" s="924"/>
      <c r="P310" s="847"/>
      <c r="Q310" s="924"/>
      <c r="R310" s="939"/>
      <c r="S310" s="847"/>
      <c r="U310" s="938"/>
      <c r="V310" s="938"/>
    </row>
    <row r="311" spans="6:22" ht="17.25" customHeight="1">
      <c r="F311" s="924"/>
      <c r="G311" s="924"/>
      <c r="I311" s="924"/>
      <c r="J311" s="924"/>
      <c r="K311" s="924"/>
      <c r="L311" s="847"/>
      <c r="M311" s="847"/>
      <c r="N311" s="847"/>
      <c r="O311" s="924"/>
      <c r="P311" s="847"/>
      <c r="Q311" s="924"/>
      <c r="R311" s="939"/>
      <c r="S311" s="847"/>
      <c r="U311" s="938"/>
      <c r="V311" s="938"/>
    </row>
    <row r="312" spans="6:22" ht="17.25" customHeight="1">
      <c r="F312" s="924"/>
      <c r="G312" s="924"/>
      <c r="I312" s="924"/>
      <c r="J312" s="924"/>
      <c r="K312" s="924"/>
      <c r="L312" s="847"/>
      <c r="M312" s="847"/>
      <c r="N312" s="847"/>
      <c r="O312" s="924"/>
      <c r="P312" s="847"/>
      <c r="Q312" s="924"/>
      <c r="R312" s="939"/>
      <c r="S312" s="847"/>
      <c r="U312" s="938"/>
      <c r="V312" s="938"/>
    </row>
    <row r="313" spans="6:22" ht="17.25" customHeight="1">
      <c r="F313" s="924"/>
      <c r="G313" s="924"/>
      <c r="I313" s="924"/>
      <c r="J313" s="924"/>
      <c r="K313" s="924"/>
      <c r="L313" s="847"/>
      <c r="M313" s="847"/>
      <c r="N313" s="847"/>
      <c r="O313" s="924"/>
      <c r="P313" s="847"/>
      <c r="Q313" s="924"/>
      <c r="R313" s="939"/>
      <c r="S313" s="847"/>
      <c r="U313" s="938"/>
      <c r="V313" s="938"/>
    </row>
    <row r="314" spans="6:22" ht="17.25" customHeight="1">
      <c r="F314" s="924"/>
      <c r="G314" s="924"/>
      <c r="I314" s="924"/>
      <c r="J314" s="924"/>
      <c r="K314" s="924"/>
      <c r="L314" s="847"/>
      <c r="M314" s="847"/>
      <c r="N314" s="847"/>
      <c r="O314" s="924"/>
      <c r="P314" s="847"/>
      <c r="Q314" s="924"/>
      <c r="R314" s="939"/>
      <c r="S314" s="847"/>
      <c r="U314" s="938"/>
      <c r="V314" s="938"/>
    </row>
    <row r="315" spans="6:22" ht="17.25" customHeight="1">
      <c r="F315" s="924"/>
      <c r="G315" s="924"/>
      <c r="I315" s="924"/>
      <c r="J315" s="924"/>
      <c r="K315" s="924"/>
      <c r="L315" s="847"/>
      <c r="M315" s="847"/>
      <c r="N315" s="847"/>
      <c r="O315" s="924"/>
      <c r="P315" s="847"/>
      <c r="Q315" s="924"/>
      <c r="R315" s="939"/>
      <c r="S315" s="847"/>
      <c r="U315" s="938"/>
      <c r="V315" s="938"/>
    </row>
    <row r="316" spans="6:22" ht="17.25" customHeight="1">
      <c r="F316" s="924"/>
      <c r="G316" s="924"/>
      <c r="I316" s="924"/>
      <c r="J316" s="924"/>
      <c r="K316" s="924"/>
      <c r="L316" s="847"/>
      <c r="M316" s="847"/>
      <c r="N316" s="847"/>
      <c r="O316" s="924"/>
      <c r="P316" s="847"/>
      <c r="Q316" s="924"/>
      <c r="R316" s="939"/>
      <c r="S316" s="847"/>
      <c r="U316" s="938"/>
      <c r="V316" s="938"/>
    </row>
    <row r="317" spans="6:22" ht="17.25" customHeight="1">
      <c r="F317" s="924"/>
      <c r="G317" s="924"/>
      <c r="I317" s="924"/>
      <c r="J317" s="924"/>
      <c r="K317" s="924"/>
      <c r="L317" s="847"/>
      <c r="M317" s="847"/>
      <c r="N317" s="847"/>
      <c r="O317" s="924"/>
      <c r="P317" s="847"/>
      <c r="Q317" s="924"/>
      <c r="R317" s="939"/>
      <c r="S317" s="847"/>
      <c r="U317" s="938"/>
      <c r="V317" s="938"/>
    </row>
    <row r="318" spans="6:22" ht="17.25" customHeight="1">
      <c r="F318" s="924"/>
      <c r="G318" s="924"/>
      <c r="I318" s="924"/>
      <c r="J318" s="924"/>
      <c r="K318" s="924"/>
      <c r="L318" s="847"/>
      <c r="M318" s="847"/>
      <c r="N318" s="847"/>
      <c r="O318" s="924"/>
      <c r="P318" s="847"/>
      <c r="Q318" s="924"/>
      <c r="R318" s="939"/>
      <c r="S318" s="847"/>
    </row>
    <row r="319" spans="6:22" ht="17.25" customHeight="1">
      <c r="F319" s="924"/>
      <c r="G319" s="924"/>
      <c r="I319" s="924"/>
      <c r="J319" s="924"/>
      <c r="K319" s="924"/>
      <c r="L319" s="847"/>
      <c r="M319" s="847"/>
      <c r="N319" s="847"/>
      <c r="O319" s="924"/>
      <c r="P319" s="847"/>
      <c r="Q319" s="924"/>
      <c r="R319" s="939"/>
      <c r="S319" s="847"/>
    </row>
    <row r="320" spans="6:22" ht="17.25" customHeight="1">
      <c r="F320" s="924"/>
      <c r="G320" s="924"/>
      <c r="I320" s="924"/>
      <c r="J320" s="924"/>
      <c r="K320" s="924"/>
      <c r="L320" s="847"/>
      <c r="M320" s="847"/>
      <c r="N320" s="847"/>
      <c r="O320" s="924"/>
      <c r="P320" s="847"/>
      <c r="Q320" s="924"/>
      <c r="R320" s="939"/>
      <c r="S320" s="847"/>
    </row>
    <row r="321" spans="6:19" ht="17.25" customHeight="1">
      <c r="F321" s="924"/>
      <c r="G321" s="924"/>
      <c r="I321" s="924"/>
      <c r="J321" s="924"/>
      <c r="K321" s="924"/>
      <c r="L321" s="847"/>
      <c r="M321" s="847"/>
      <c r="N321" s="847"/>
      <c r="O321" s="924"/>
      <c r="P321" s="847"/>
      <c r="Q321" s="924"/>
      <c r="R321" s="939"/>
      <c r="S321" s="847"/>
    </row>
    <row r="322" spans="6:19" ht="17.25" customHeight="1">
      <c r="F322" s="924"/>
      <c r="G322" s="924"/>
      <c r="I322" s="924"/>
      <c r="J322" s="924"/>
      <c r="K322" s="924"/>
      <c r="L322" s="847"/>
      <c r="M322" s="847"/>
      <c r="N322" s="847"/>
      <c r="O322" s="924"/>
      <c r="P322" s="847"/>
      <c r="Q322" s="924"/>
      <c r="R322" s="939"/>
      <c r="S322" s="847"/>
    </row>
    <row r="323" spans="6:19" ht="17.25" customHeight="1">
      <c r="F323" s="924"/>
      <c r="G323" s="924"/>
      <c r="I323" s="924"/>
      <c r="J323" s="924"/>
      <c r="K323" s="924"/>
      <c r="L323" s="847"/>
      <c r="M323" s="847"/>
      <c r="N323" s="847"/>
      <c r="O323" s="924"/>
      <c r="P323" s="847"/>
      <c r="Q323" s="924"/>
      <c r="R323" s="939"/>
      <c r="S323" s="847"/>
    </row>
    <row r="324" spans="6:19" ht="17.25" customHeight="1">
      <c r="F324" s="924"/>
      <c r="G324" s="924"/>
      <c r="I324" s="924"/>
      <c r="J324" s="924"/>
      <c r="K324" s="924"/>
      <c r="L324" s="847"/>
      <c r="M324" s="847"/>
      <c r="N324" s="847"/>
      <c r="O324" s="924"/>
      <c r="P324" s="847"/>
      <c r="Q324" s="924"/>
      <c r="R324" s="939"/>
      <c r="S324" s="847"/>
    </row>
    <row r="325" spans="6:19" ht="17.25" customHeight="1">
      <c r="F325" s="924"/>
      <c r="G325" s="924"/>
      <c r="I325" s="924"/>
      <c r="J325" s="924"/>
      <c r="K325" s="924"/>
      <c r="L325" s="847"/>
      <c r="M325" s="847"/>
      <c r="N325" s="847"/>
      <c r="O325" s="924"/>
      <c r="P325" s="847"/>
      <c r="Q325" s="924"/>
      <c r="R325" s="939"/>
      <c r="S325" s="847"/>
    </row>
    <row r="326" spans="6:19" ht="17.25" customHeight="1">
      <c r="F326" s="924"/>
      <c r="G326" s="924"/>
      <c r="I326" s="924"/>
      <c r="J326" s="924"/>
      <c r="K326" s="924"/>
      <c r="L326" s="847"/>
      <c r="M326" s="847"/>
      <c r="N326" s="847"/>
      <c r="O326" s="924"/>
      <c r="P326" s="847"/>
      <c r="Q326" s="924"/>
      <c r="R326" s="939"/>
      <c r="S326" s="847"/>
    </row>
    <row r="327" spans="6:19" ht="17.25" customHeight="1">
      <c r="F327" s="924"/>
      <c r="G327" s="924"/>
      <c r="I327" s="924"/>
      <c r="J327" s="924"/>
      <c r="K327" s="924"/>
      <c r="L327" s="847"/>
      <c r="M327" s="847"/>
      <c r="N327" s="847"/>
      <c r="O327" s="924"/>
      <c r="P327" s="847"/>
      <c r="Q327" s="924"/>
      <c r="R327" s="939"/>
      <c r="S327" s="847"/>
    </row>
    <row r="328" spans="6:19" ht="17.25" customHeight="1">
      <c r="F328" s="924"/>
      <c r="G328" s="924"/>
      <c r="I328" s="924"/>
      <c r="J328" s="924"/>
      <c r="K328" s="924"/>
      <c r="L328" s="847"/>
      <c r="M328" s="847"/>
      <c r="N328" s="847"/>
      <c r="O328" s="924"/>
      <c r="P328" s="847"/>
      <c r="Q328" s="924"/>
      <c r="R328" s="939"/>
      <c r="S328" s="847"/>
    </row>
    <row r="329" spans="6:19" ht="17.25" customHeight="1">
      <c r="F329" s="924"/>
      <c r="G329" s="924"/>
      <c r="I329" s="924"/>
      <c r="J329" s="924"/>
      <c r="K329" s="924"/>
      <c r="L329" s="847"/>
      <c r="M329" s="847"/>
      <c r="N329" s="847"/>
      <c r="O329" s="924"/>
      <c r="P329" s="847"/>
      <c r="Q329" s="924"/>
      <c r="R329" s="939"/>
      <c r="S329" s="847"/>
    </row>
    <row r="330" spans="6:19" ht="17.25" customHeight="1">
      <c r="F330" s="924"/>
      <c r="G330" s="924"/>
      <c r="I330" s="924"/>
      <c r="J330" s="924"/>
      <c r="K330" s="924"/>
      <c r="L330" s="847"/>
      <c r="M330" s="847"/>
      <c r="N330" s="847"/>
      <c r="O330" s="924"/>
      <c r="P330" s="847"/>
      <c r="Q330" s="924"/>
      <c r="R330" s="939"/>
      <c r="S330" s="847"/>
    </row>
    <row r="331" spans="6:19" ht="17.25" customHeight="1">
      <c r="F331" s="924"/>
      <c r="G331" s="924"/>
      <c r="I331" s="924"/>
      <c r="J331" s="924"/>
      <c r="K331" s="924"/>
      <c r="L331" s="847"/>
      <c r="M331" s="847"/>
      <c r="N331" s="847"/>
      <c r="O331" s="924"/>
      <c r="P331" s="847"/>
      <c r="Q331" s="924"/>
      <c r="R331" s="939"/>
      <c r="S331" s="847"/>
    </row>
    <row r="332" spans="6:19" ht="17.25" customHeight="1">
      <c r="F332" s="924"/>
      <c r="G332" s="924"/>
      <c r="I332" s="924"/>
      <c r="J332" s="924"/>
      <c r="K332" s="924"/>
      <c r="L332" s="847"/>
      <c r="M332" s="847"/>
      <c r="N332" s="847"/>
      <c r="O332" s="924"/>
      <c r="P332" s="847"/>
      <c r="Q332" s="924"/>
      <c r="R332" s="939"/>
      <c r="S332" s="847"/>
    </row>
    <row r="333" spans="6:19" ht="17.25" customHeight="1">
      <c r="F333" s="924"/>
      <c r="G333" s="924"/>
      <c r="I333" s="924"/>
      <c r="J333" s="924"/>
      <c r="K333" s="924"/>
      <c r="L333" s="847"/>
      <c r="M333" s="847"/>
      <c r="N333" s="847"/>
      <c r="O333" s="924"/>
      <c r="P333" s="847"/>
      <c r="Q333" s="924"/>
      <c r="R333" s="939"/>
      <c r="S333" s="847"/>
    </row>
    <row r="334" spans="6:19" ht="17.25" customHeight="1">
      <c r="F334" s="924"/>
      <c r="G334" s="924"/>
      <c r="I334" s="924"/>
      <c r="J334" s="924"/>
      <c r="K334" s="924"/>
      <c r="L334" s="847"/>
      <c r="M334" s="847"/>
      <c r="N334" s="847"/>
      <c r="O334" s="924"/>
      <c r="P334" s="847"/>
      <c r="Q334" s="924"/>
      <c r="R334" s="939"/>
      <c r="S334" s="847"/>
    </row>
    <row r="335" spans="6:19" ht="17.25" customHeight="1">
      <c r="F335" s="924"/>
      <c r="G335" s="924"/>
      <c r="I335" s="924"/>
      <c r="J335" s="924"/>
      <c r="K335" s="924"/>
      <c r="L335" s="847"/>
      <c r="M335" s="847"/>
      <c r="N335" s="847"/>
      <c r="O335" s="924"/>
      <c r="P335" s="847"/>
      <c r="Q335" s="924"/>
      <c r="R335" s="939"/>
      <c r="S335" s="847"/>
    </row>
    <row r="336" spans="6:19" ht="17.25" customHeight="1">
      <c r="F336" s="924"/>
      <c r="G336" s="924"/>
      <c r="I336" s="924"/>
      <c r="J336" s="924"/>
      <c r="K336" s="924"/>
      <c r="L336" s="847"/>
      <c r="M336" s="847"/>
      <c r="N336" s="847"/>
      <c r="O336" s="924"/>
      <c r="P336" s="847"/>
      <c r="Q336" s="924"/>
      <c r="R336" s="939"/>
      <c r="S336" s="847"/>
    </row>
    <row r="337" spans="6:19" ht="17.25" customHeight="1">
      <c r="F337" s="924"/>
      <c r="G337" s="924"/>
      <c r="I337" s="924"/>
      <c r="J337" s="924"/>
      <c r="K337" s="924"/>
      <c r="L337" s="847"/>
      <c r="M337" s="847"/>
      <c r="N337" s="847"/>
      <c r="O337" s="924"/>
      <c r="P337" s="847"/>
      <c r="Q337" s="924"/>
      <c r="R337" s="939"/>
      <c r="S337" s="847"/>
    </row>
    <row r="338" spans="6:19" ht="17.25" customHeight="1">
      <c r="F338" s="924"/>
      <c r="G338" s="924"/>
      <c r="I338" s="924"/>
      <c r="J338" s="924"/>
      <c r="K338" s="924"/>
      <c r="L338" s="847"/>
      <c r="M338" s="847"/>
      <c r="N338" s="847"/>
      <c r="O338" s="924"/>
      <c r="P338" s="847"/>
      <c r="Q338" s="924"/>
      <c r="R338" s="939"/>
      <c r="S338" s="847"/>
    </row>
    <row r="339" spans="6:19" ht="17.25" customHeight="1">
      <c r="F339" s="924"/>
      <c r="G339" s="924"/>
      <c r="I339" s="924"/>
      <c r="J339" s="924"/>
      <c r="K339" s="924"/>
      <c r="L339" s="847"/>
      <c r="M339" s="847"/>
      <c r="N339" s="847"/>
      <c r="O339" s="924"/>
      <c r="P339" s="847"/>
      <c r="Q339" s="924"/>
      <c r="R339" s="939"/>
      <c r="S339" s="847"/>
    </row>
    <row r="340" spans="6:19" ht="17.25" customHeight="1">
      <c r="F340" s="924"/>
      <c r="G340" s="924"/>
      <c r="I340" s="924"/>
      <c r="J340" s="924"/>
      <c r="K340" s="924"/>
      <c r="L340" s="847"/>
      <c r="M340" s="847"/>
      <c r="N340" s="847"/>
      <c r="O340" s="924"/>
      <c r="P340" s="847"/>
      <c r="Q340" s="924"/>
      <c r="R340" s="939"/>
      <c r="S340" s="847"/>
    </row>
    <row r="341" spans="6:19" ht="17.25" customHeight="1">
      <c r="F341" s="924"/>
      <c r="G341" s="924"/>
      <c r="I341" s="924"/>
      <c r="J341" s="924"/>
      <c r="K341" s="924"/>
      <c r="L341" s="847"/>
      <c r="M341" s="847"/>
      <c r="N341" s="847"/>
      <c r="O341" s="924"/>
      <c r="P341" s="847"/>
      <c r="Q341" s="924"/>
      <c r="R341" s="939"/>
      <c r="S341" s="847"/>
    </row>
    <row r="342" spans="6:19" ht="17.25" customHeight="1">
      <c r="F342" s="924"/>
      <c r="G342" s="924"/>
      <c r="I342" s="924"/>
      <c r="J342" s="924"/>
      <c r="K342" s="924"/>
      <c r="L342" s="847"/>
      <c r="M342" s="847"/>
      <c r="N342" s="847"/>
      <c r="O342" s="924"/>
      <c r="P342" s="847"/>
      <c r="Q342" s="924"/>
      <c r="R342" s="939"/>
      <c r="S342" s="847"/>
    </row>
    <row r="343" spans="6:19" ht="17.25" customHeight="1">
      <c r="F343" s="924"/>
      <c r="G343" s="924"/>
      <c r="I343" s="924"/>
      <c r="J343" s="924"/>
      <c r="K343" s="924"/>
      <c r="L343" s="847"/>
      <c r="M343" s="847"/>
      <c r="N343" s="847"/>
      <c r="O343" s="924"/>
      <c r="P343" s="847"/>
      <c r="Q343" s="924"/>
      <c r="R343" s="939"/>
      <c r="S343" s="847"/>
    </row>
    <row r="344" spans="6:19" ht="17.25" customHeight="1">
      <c r="F344" s="924"/>
      <c r="G344" s="924"/>
      <c r="I344" s="924"/>
      <c r="J344" s="924"/>
      <c r="K344" s="924"/>
      <c r="L344" s="847"/>
      <c r="M344" s="847"/>
      <c r="N344" s="847"/>
      <c r="O344" s="924"/>
      <c r="P344" s="847"/>
      <c r="Q344" s="924"/>
      <c r="R344" s="939"/>
      <c r="S344" s="847"/>
    </row>
    <row r="345" spans="6:19" ht="17.25" customHeight="1">
      <c r="F345" s="924"/>
      <c r="G345" s="924"/>
      <c r="I345" s="924"/>
      <c r="J345" s="924"/>
      <c r="K345" s="924"/>
      <c r="L345" s="847"/>
      <c r="M345" s="847"/>
      <c r="N345" s="847"/>
      <c r="O345" s="924"/>
      <c r="P345" s="847"/>
      <c r="Q345" s="924"/>
      <c r="R345" s="939"/>
      <c r="S345" s="847"/>
    </row>
    <row r="346" spans="6:19" ht="17.25" customHeight="1">
      <c r="F346" s="924"/>
      <c r="G346" s="924"/>
      <c r="I346" s="924"/>
      <c r="J346" s="924"/>
      <c r="K346" s="924"/>
      <c r="L346" s="847"/>
      <c r="M346" s="847"/>
      <c r="N346" s="847"/>
      <c r="O346" s="924"/>
      <c r="P346" s="847"/>
      <c r="Q346" s="924"/>
      <c r="R346" s="939"/>
      <c r="S346" s="847"/>
    </row>
    <row r="347" spans="6:19" ht="17.25" customHeight="1">
      <c r="F347" s="924"/>
      <c r="G347" s="924"/>
      <c r="I347" s="924"/>
      <c r="J347" s="924"/>
      <c r="K347" s="924"/>
      <c r="L347" s="847"/>
      <c r="M347" s="847"/>
      <c r="N347" s="847"/>
      <c r="O347" s="924"/>
      <c r="P347" s="847"/>
      <c r="Q347" s="924"/>
      <c r="R347" s="939"/>
      <c r="S347" s="847"/>
    </row>
    <row r="348" spans="6:19" ht="17.25" customHeight="1">
      <c r="F348" s="924"/>
      <c r="G348" s="924"/>
      <c r="I348" s="924"/>
      <c r="J348" s="924"/>
      <c r="K348" s="924"/>
      <c r="L348" s="847"/>
      <c r="M348" s="847"/>
      <c r="N348" s="847"/>
      <c r="O348" s="924"/>
      <c r="P348" s="847"/>
      <c r="Q348" s="924"/>
      <c r="R348" s="939"/>
      <c r="S348" s="847"/>
    </row>
    <row r="349" spans="6:19" ht="17.25" customHeight="1">
      <c r="F349" s="924"/>
      <c r="G349" s="924"/>
      <c r="I349" s="924"/>
      <c r="J349" s="924"/>
      <c r="K349" s="924"/>
      <c r="L349" s="847"/>
      <c r="M349" s="847"/>
      <c r="N349" s="847"/>
      <c r="O349" s="924"/>
      <c r="P349" s="847"/>
      <c r="Q349" s="924"/>
      <c r="R349" s="939"/>
      <c r="S349" s="847"/>
    </row>
    <row r="350" spans="6:19" ht="17.25" customHeight="1">
      <c r="F350" s="924"/>
      <c r="G350" s="924"/>
      <c r="I350" s="924"/>
      <c r="J350" s="924"/>
      <c r="K350" s="924"/>
      <c r="L350" s="847"/>
      <c r="M350" s="847"/>
      <c r="N350" s="847"/>
      <c r="O350" s="924"/>
      <c r="P350" s="847"/>
      <c r="Q350" s="924"/>
      <c r="R350" s="939"/>
      <c r="S350" s="847"/>
    </row>
    <row r="351" spans="6:19" ht="17.25" customHeight="1">
      <c r="F351" s="924"/>
      <c r="G351" s="924"/>
      <c r="I351" s="924"/>
      <c r="J351" s="924"/>
      <c r="K351" s="924"/>
      <c r="L351" s="847"/>
      <c r="M351" s="847"/>
      <c r="N351" s="847"/>
      <c r="O351" s="924"/>
      <c r="P351" s="847"/>
      <c r="Q351" s="924"/>
      <c r="R351" s="939"/>
      <c r="S351" s="847"/>
    </row>
    <row r="352" spans="6:19" ht="17.25" customHeight="1">
      <c r="F352" s="924"/>
      <c r="G352" s="924"/>
      <c r="I352" s="924"/>
      <c r="J352" s="924"/>
      <c r="K352" s="924"/>
      <c r="L352" s="847"/>
      <c r="M352" s="847"/>
      <c r="N352" s="847"/>
      <c r="O352" s="924"/>
      <c r="P352" s="847"/>
      <c r="Q352" s="924"/>
      <c r="R352" s="939"/>
      <c r="S352" s="847"/>
    </row>
    <row r="353" spans="6:19" ht="17.25" customHeight="1">
      <c r="F353" s="924"/>
      <c r="G353" s="924"/>
      <c r="I353" s="924"/>
      <c r="J353" s="924"/>
      <c r="K353" s="924"/>
      <c r="L353" s="847"/>
      <c r="M353" s="847"/>
      <c r="N353" s="847"/>
      <c r="O353" s="924"/>
      <c r="P353" s="847"/>
      <c r="Q353" s="924"/>
      <c r="R353" s="939"/>
      <c r="S353" s="847"/>
    </row>
    <row r="354" spans="6:19" ht="17.25" customHeight="1">
      <c r="F354" s="924"/>
      <c r="G354" s="924"/>
      <c r="I354" s="924"/>
      <c r="J354" s="924"/>
      <c r="K354" s="924"/>
      <c r="L354" s="847"/>
      <c r="M354" s="847"/>
      <c r="N354" s="847"/>
      <c r="O354" s="924"/>
      <c r="P354" s="847"/>
      <c r="Q354" s="924"/>
      <c r="R354" s="939"/>
      <c r="S354" s="847"/>
    </row>
    <row r="355" spans="6:19" ht="17.25" customHeight="1">
      <c r="F355" s="924"/>
      <c r="G355" s="924"/>
      <c r="I355" s="924"/>
      <c r="J355" s="924"/>
      <c r="K355" s="924"/>
      <c r="L355" s="847"/>
      <c r="M355" s="847"/>
      <c r="N355" s="847"/>
      <c r="O355" s="924"/>
      <c r="P355" s="847"/>
      <c r="Q355" s="924"/>
      <c r="R355" s="939"/>
      <c r="S355" s="847"/>
    </row>
    <row r="356" spans="6:19" ht="17.25" customHeight="1">
      <c r="F356" s="924"/>
      <c r="G356" s="924"/>
      <c r="I356" s="924"/>
      <c r="J356" s="924"/>
      <c r="K356" s="924"/>
      <c r="L356" s="847"/>
      <c r="M356" s="847"/>
      <c r="N356" s="847"/>
      <c r="O356" s="924"/>
      <c r="P356" s="847"/>
      <c r="Q356" s="924"/>
      <c r="R356" s="939"/>
      <c r="S356" s="847"/>
    </row>
    <row r="357" spans="6:19" ht="17.25" customHeight="1">
      <c r="F357" s="924"/>
      <c r="G357" s="924"/>
      <c r="I357" s="924"/>
      <c r="J357" s="924"/>
      <c r="K357" s="924"/>
      <c r="L357" s="847"/>
      <c r="M357" s="847"/>
      <c r="N357" s="847"/>
      <c r="O357" s="924"/>
      <c r="P357" s="847"/>
      <c r="Q357" s="924"/>
      <c r="R357" s="939"/>
      <c r="S357" s="847"/>
    </row>
    <row r="358" spans="6:19" ht="17.25" customHeight="1">
      <c r="F358" s="924"/>
      <c r="G358" s="924"/>
      <c r="I358" s="924"/>
      <c r="J358" s="924"/>
      <c r="K358" s="924"/>
      <c r="L358" s="847"/>
      <c r="M358" s="847"/>
      <c r="N358" s="847"/>
      <c r="O358" s="924"/>
      <c r="P358" s="847"/>
      <c r="Q358" s="924"/>
      <c r="R358" s="939"/>
      <c r="S358" s="847"/>
    </row>
    <row r="359" spans="6:19" ht="17.25" customHeight="1">
      <c r="F359" s="924"/>
      <c r="G359" s="924"/>
      <c r="I359" s="924"/>
      <c r="J359" s="924"/>
      <c r="K359" s="924"/>
      <c r="L359" s="847"/>
      <c r="M359" s="847"/>
      <c r="N359" s="847"/>
      <c r="O359" s="924"/>
      <c r="P359" s="847"/>
      <c r="Q359" s="924"/>
      <c r="R359" s="939"/>
      <c r="S359" s="847"/>
    </row>
    <row r="360" spans="6:19" ht="17.25" customHeight="1">
      <c r="F360" s="924"/>
      <c r="G360" s="924"/>
      <c r="I360" s="924"/>
      <c r="J360" s="924"/>
      <c r="K360" s="924"/>
      <c r="L360" s="847"/>
      <c r="M360" s="847"/>
      <c r="N360" s="847"/>
      <c r="O360" s="924"/>
      <c r="P360" s="847"/>
      <c r="Q360" s="924"/>
      <c r="R360" s="939"/>
      <c r="S360" s="847"/>
    </row>
    <row r="361" spans="6:19" ht="17.25" customHeight="1">
      <c r="F361" s="924"/>
      <c r="G361" s="924"/>
      <c r="I361" s="924"/>
      <c r="J361" s="924"/>
      <c r="K361" s="924"/>
      <c r="L361" s="847"/>
      <c r="M361" s="847"/>
      <c r="N361" s="847"/>
      <c r="O361" s="924"/>
      <c r="P361" s="847"/>
      <c r="Q361" s="924"/>
      <c r="R361" s="939"/>
      <c r="S361" s="847"/>
    </row>
    <row r="362" spans="6:19" ht="17.25" customHeight="1">
      <c r="F362" s="924"/>
      <c r="G362" s="924"/>
      <c r="I362" s="924"/>
      <c r="J362" s="924"/>
      <c r="K362" s="924"/>
      <c r="L362" s="847"/>
      <c r="M362" s="847"/>
      <c r="N362" s="847"/>
      <c r="O362" s="924"/>
      <c r="P362" s="847"/>
      <c r="Q362" s="924"/>
      <c r="R362" s="939"/>
      <c r="S362" s="847"/>
    </row>
    <row r="363" spans="6:19" ht="17.25" customHeight="1">
      <c r="F363" s="924"/>
      <c r="G363" s="924"/>
      <c r="I363" s="924"/>
      <c r="J363" s="924"/>
      <c r="K363" s="924"/>
      <c r="L363" s="847"/>
      <c r="M363" s="847"/>
      <c r="N363" s="847"/>
      <c r="O363" s="924"/>
      <c r="P363" s="847"/>
      <c r="Q363" s="924"/>
      <c r="R363" s="939"/>
      <c r="S363" s="847"/>
    </row>
    <row r="364" spans="6:19" ht="17.25" customHeight="1">
      <c r="F364" s="924"/>
      <c r="G364" s="924"/>
      <c r="I364" s="924"/>
      <c r="J364" s="924"/>
      <c r="K364" s="924"/>
      <c r="L364" s="847"/>
      <c r="M364" s="847"/>
      <c r="N364" s="847"/>
      <c r="O364" s="924"/>
      <c r="P364" s="847"/>
      <c r="Q364" s="924"/>
      <c r="R364" s="939"/>
      <c r="S364" s="847"/>
    </row>
    <row r="365" spans="6:19" ht="17.25" customHeight="1">
      <c r="F365" s="924"/>
      <c r="G365" s="924"/>
      <c r="I365" s="924"/>
      <c r="J365" s="924"/>
      <c r="K365" s="924"/>
      <c r="L365" s="847"/>
      <c r="M365" s="847"/>
      <c r="N365" s="847"/>
      <c r="O365" s="924"/>
      <c r="P365" s="847"/>
      <c r="Q365" s="924"/>
      <c r="R365" s="939"/>
      <c r="S365" s="847"/>
    </row>
    <row r="366" spans="6:19" ht="17.25" customHeight="1">
      <c r="F366" s="924"/>
      <c r="G366" s="924"/>
      <c r="I366" s="924"/>
      <c r="J366" s="924"/>
      <c r="K366" s="924"/>
      <c r="L366" s="847"/>
      <c r="M366" s="847"/>
      <c r="N366" s="847"/>
      <c r="O366" s="924"/>
      <c r="P366" s="847"/>
      <c r="Q366" s="924"/>
      <c r="R366" s="939"/>
      <c r="S366" s="847"/>
    </row>
    <row r="367" spans="6:19" ht="17.25" customHeight="1">
      <c r="F367" s="924"/>
      <c r="G367" s="924"/>
      <c r="I367" s="924"/>
      <c r="J367" s="924"/>
      <c r="K367" s="924"/>
      <c r="L367" s="847"/>
      <c r="M367" s="847"/>
      <c r="N367" s="847"/>
      <c r="O367" s="924"/>
      <c r="P367" s="847"/>
      <c r="Q367" s="924"/>
      <c r="R367" s="939"/>
      <c r="S367" s="847"/>
    </row>
    <row r="368" spans="6:19" ht="17.25" customHeight="1">
      <c r="F368" s="924"/>
      <c r="G368" s="924"/>
      <c r="I368" s="924"/>
      <c r="J368" s="924"/>
      <c r="K368" s="924"/>
      <c r="L368" s="847"/>
      <c r="M368" s="847"/>
      <c r="N368" s="847"/>
      <c r="O368" s="924"/>
      <c r="P368" s="847"/>
      <c r="Q368" s="924"/>
      <c r="R368" s="939"/>
      <c r="S368" s="847"/>
    </row>
    <row r="369" spans="6:19" ht="17.25" customHeight="1">
      <c r="F369" s="924"/>
      <c r="G369" s="924"/>
      <c r="I369" s="924"/>
      <c r="J369" s="924"/>
      <c r="K369" s="924"/>
      <c r="L369" s="847"/>
      <c r="M369" s="847"/>
      <c r="N369" s="847"/>
      <c r="O369" s="924"/>
      <c r="P369" s="847"/>
      <c r="Q369" s="924"/>
      <c r="R369" s="939"/>
      <c r="S369" s="847"/>
    </row>
    <row r="370" spans="6:19" ht="17.25" customHeight="1">
      <c r="F370" s="924"/>
      <c r="G370" s="924"/>
      <c r="I370" s="924"/>
      <c r="J370" s="924"/>
      <c r="K370" s="924"/>
      <c r="L370" s="847"/>
      <c r="M370" s="847"/>
      <c r="N370" s="847"/>
      <c r="O370" s="924"/>
      <c r="P370" s="847"/>
      <c r="Q370" s="924"/>
      <c r="R370" s="939"/>
      <c r="S370" s="847"/>
    </row>
    <row r="371" spans="6:19" ht="17.25" customHeight="1">
      <c r="F371" s="924"/>
      <c r="G371" s="924"/>
      <c r="I371" s="924"/>
      <c r="J371" s="924"/>
      <c r="K371" s="924"/>
      <c r="L371" s="847"/>
      <c r="M371" s="847"/>
      <c r="N371" s="847"/>
      <c r="O371" s="924"/>
      <c r="P371" s="847"/>
      <c r="Q371" s="924"/>
      <c r="R371" s="939"/>
      <c r="S371" s="847"/>
    </row>
    <row r="372" spans="6:19" ht="17.25" customHeight="1">
      <c r="F372" s="924"/>
      <c r="G372" s="924"/>
      <c r="I372" s="924"/>
      <c r="J372" s="924"/>
      <c r="K372" s="924"/>
      <c r="L372" s="847"/>
      <c r="M372" s="847"/>
      <c r="N372" s="847"/>
      <c r="O372" s="924"/>
      <c r="P372" s="847"/>
      <c r="Q372" s="924"/>
      <c r="R372" s="939"/>
      <c r="S372" s="847"/>
    </row>
    <row r="373" spans="6:19" ht="17.25" customHeight="1">
      <c r="F373" s="924"/>
      <c r="G373" s="924"/>
      <c r="I373" s="924"/>
      <c r="J373" s="924"/>
      <c r="K373" s="924"/>
      <c r="L373" s="847"/>
      <c r="M373" s="847"/>
      <c r="N373" s="847"/>
      <c r="O373" s="924"/>
      <c r="P373" s="847"/>
      <c r="Q373" s="924"/>
      <c r="R373" s="939"/>
      <c r="S373" s="847"/>
    </row>
    <row r="374" spans="6:19" ht="17.25" customHeight="1">
      <c r="F374" s="924"/>
      <c r="G374" s="924"/>
      <c r="I374" s="924"/>
      <c r="J374" s="924"/>
      <c r="K374" s="924"/>
      <c r="L374" s="847"/>
      <c r="M374" s="847"/>
      <c r="N374" s="847"/>
      <c r="O374" s="924"/>
      <c r="P374" s="847"/>
      <c r="Q374" s="924"/>
      <c r="R374" s="939"/>
      <c r="S374" s="847"/>
    </row>
    <row r="375" spans="6:19" ht="17.25" customHeight="1">
      <c r="F375" s="924"/>
      <c r="G375" s="924"/>
      <c r="I375" s="924"/>
      <c r="J375" s="924"/>
      <c r="K375" s="924"/>
      <c r="L375" s="847"/>
      <c r="M375" s="847"/>
      <c r="N375" s="847"/>
      <c r="O375" s="924"/>
      <c r="P375" s="847"/>
      <c r="Q375" s="924"/>
      <c r="R375" s="939"/>
      <c r="S375" s="847"/>
    </row>
    <row r="376" spans="6:19" ht="17.25" customHeight="1">
      <c r="F376" s="924"/>
      <c r="G376" s="924"/>
      <c r="I376" s="924"/>
      <c r="J376" s="924"/>
      <c r="K376" s="924"/>
      <c r="L376" s="847"/>
      <c r="M376" s="847"/>
      <c r="N376" s="847"/>
      <c r="O376" s="924"/>
      <c r="P376" s="847"/>
      <c r="Q376" s="924"/>
      <c r="R376" s="939"/>
      <c r="S376" s="847"/>
    </row>
    <row r="377" spans="6:19" ht="17.25" customHeight="1">
      <c r="F377" s="924"/>
      <c r="G377" s="924"/>
      <c r="I377" s="924"/>
      <c r="J377" s="924"/>
      <c r="K377" s="924"/>
      <c r="L377" s="847"/>
      <c r="M377" s="847"/>
      <c r="N377" s="847"/>
      <c r="O377" s="924"/>
      <c r="P377" s="847"/>
      <c r="Q377" s="924"/>
      <c r="R377" s="939"/>
      <c r="S377" s="847"/>
    </row>
    <row r="378" spans="6:19" ht="17.25" customHeight="1">
      <c r="F378" s="924"/>
      <c r="G378" s="924"/>
      <c r="I378" s="924"/>
      <c r="J378" s="924"/>
      <c r="K378" s="924"/>
      <c r="L378" s="847"/>
      <c r="M378" s="847"/>
      <c r="N378" s="847"/>
      <c r="O378" s="924"/>
      <c r="P378" s="847"/>
      <c r="Q378" s="924"/>
      <c r="R378" s="939"/>
      <c r="S378" s="847"/>
    </row>
    <row r="379" spans="6:19" ht="17.25" customHeight="1">
      <c r="F379" s="924"/>
      <c r="G379" s="924"/>
      <c r="I379" s="924"/>
      <c r="J379" s="924"/>
      <c r="K379" s="924"/>
      <c r="L379" s="847"/>
      <c r="M379" s="847"/>
      <c r="N379" s="847"/>
      <c r="O379" s="924"/>
      <c r="P379" s="847"/>
      <c r="Q379" s="924"/>
      <c r="R379" s="939"/>
      <c r="S379" s="847"/>
    </row>
    <row r="380" spans="6:19" ht="17.25" customHeight="1">
      <c r="F380" s="924"/>
      <c r="G380" s="924"/>
      <c r="I380" s="924"/>
      <c r="J380" s="924"/>
      <c r="K380" s="924"/>
      <c r="L380" s="847"/>
      <c r="M380" s="847"/>
      <c r="N380" s="847"/>
      <c r="O380" s="924"/>
      <c r="P380" s="847"/>
      <c r="Q380" s="924"/>
      <c r="R380" s="939"/>
      <c r="S380" s="847"/>
    </row>
    <row r="381" spans="6:19" ht="17.25" customHeight="1">
      <c r="F381" s="924"/>
      <c r="G381" s="924"/>
      <c r="I381" s="924"/>
      <c r="J381" s="924"/>
      <c r="K381" s="924"/>
      <c r="L381" s="847"/>
      <c r="M381" s="847"/>
      <c r="N381" s="847"/>
      <c r="O381" s="924"/>
      <c r="P381" s="847"/>
      <c r="Q381" s="924"/>
      <c r="R381" s="939"/>
      <c r="S381" s="847"/>
    </row>
    <row r="382" spans="6:19" ht="17.25" customHeight="1">
      <c r="F382" s="924"/>
      <c r="G382" s="924"/>
      <c r="I382" s="924"/>
      <c r="J382" s="924"/>
      <c r="K382" s="924"/>
      <c r="L382" s="847"/>
      <c r="M382" s="847"/>
      <c r="N382" s="847"/>
      <c r="O382" s="924"/>
      <c r="P382" s="847"/>
      <c r="Q382" s="924"/>
      <c r="R382" s="939"/>
      <c r="S382" s="847"/>
    </row>
    <row r="383" spans="6:19" ht="17.25" customHeight="1">
      <c r="F383" s="924"/>
      <c r="G383" s="924"/>
      <c r="I383" s="924"/>
      <c r="J383" s="924"/>
      <c r="K383" s="924"/>
      <c r="L383" s="847"/>
      <c r="M383" s="847"/>
      <c r="N383" s="847"/>
      <c r="O383" s="924"/>
      <c r="P383" s="847"/>
      <c r="Q383" s="924"/>
      <c r="R383" s="939"/>
      <c r="S383" s="847"/>
    </row>
    <row r="384" spans="6:19" ht="17.25" customHeight="1">
      <c r="F384" s="924"/>
      <c r="G384" s="924"/>
      <c r="I384" s="924"/>
      <c r="J384" s="924"/>
      <c r="K384" s="924"/>
      <c r="L384" s="847"/>
      <c r="M384" s="847"/>
      <c r="N384" s="847"/>
      <c r="O384" s="924"/>
      <c r="P384" s="847"/>
      <c r="Q384" s="924"/>
      <c r="R384" s="939"/>
      <c r="S384" s="847"/>
    </row>
    <row r="385" spans="6:19" ht="17.25" customHeight="1">
      <c r="F385" s="924"/>
      <c r="G385" s="924"/>
      <c r="I385" s="924"/>
      <c r="J385" s="924"/>
      <c r="K385" s="924"/>
      <c r="L385" s="847"/>
      <c r="M385" s="847"/>
      <c r="N385" s="847"/>
      <c r="O385" s="924"/>
      <c r="P385" s="847"/>
      <c r="Q385" s="924"/>
      <c r="R385" s="939"/>
      <c r="S385" s="847"/>
    </row>
    <row r="386" spans="6:19" ht="17.25" customHeight="1">
      <c r="F386" s="924"/>
      <c r="G386" s="924"/>
      <c r="I386" s="924"/>
      <c r="J386" s="924"/>
      <c r="K386" s="924"/>
      <c r="L386" s="847"/>
      <c r="M386" s="847"/>
      <c r="N386" s="847"/>
      <c r="O386" s="924"/>
      <c r="P386" s="847"/>
      <c r="Q386" s="924"/>
      <c r="R386" s="939"/>
      <c r="S386" s="847"/>
    </row>
    <row r="387" spans="6:19" ht="17.25" customHeight="1">
      <c r="F387" s="924"/>
      <c r="G387" s="924"/>
      <c r="I387" s="924"/>
      <c r="J387" s="924"/>
      <c r="K387" s="924"/>
      <c r="L387" s="847"/>
      <c r="M387" s="847"/>
      <c r="N387" s="847"/>
      <c r="O387" s="924"/>
      <c r="P387" s="847"/>
      <c r="Q387" s="924"/>
      <c r="R387" s="939"/>
      <c r="S387" s="847"/>
    </row>
    <row r="388" spans="6:19" ht="17.25" customHeight="1">
      <c r="F388" s="924"/>
      <c r="G388" s="924"/>
      <c r="I388" s="924"/>
      <c r="J388" s="924"/>
      <c r="K388" s="924"/>
      <c r="L388" s="847"/>
      <c r="M388" s="847"/>
      <c r="N388" s="847"/>
      <c r="O388" s="924"/>
      <c r="P388" s="847"/>
      <c r="Q388" s="924"/>
      <c r="R388" s="939"/>
      <c r="S388" s="847"/>
    </row>
    <row r="389" spans="6:19" ht="17.25" customHeight="1">
      <c r="F389" s="924"/>
      <c r="G389" s="924"/>
      <c r="I389" s="924"/>
      <c r="J389" s="924"/>
      <c r="K389" s="924"/>
      <c r="L389" s="847"/>
      <c r="M389" s="847"/>
      <c r="N389" s="847"/>
      <c r="O389" s="924"/>
      <c r="P389" s="847"/>
      <c r="Q389" s="924"/>
      <c r="R389" s="939"/>
      <c r="S389" s="847"/>
    </row>
    <row r="390" spans="6:19" ht="17.25" customHeight="1">
      <c r="F390" s="924"/>
      <c r="G390" s="924"/>
      <c r="I390" s="924"/>
      <c r="J390" s="924"/>
      <c r="K390" s="924"/>
      <c r="L390" s="847"/>
      <c r="M390" s="847"/>
      <c r="N390" s="847"/>
      <c r="O390" s="924"/>
      <c r="P390" s="847"/>
      <c r="Q390" s="924"/>
      <c r="R390" s="939"/>
      <c r="S390" s="847"/>
    </row>
    <row r="391" spans="6:19" ht="17.25" customHeight="1">
      <c r="F391" s="924"/>
      <c r="G391" s="924"/>
      <c r="I391" s="924"/>
      <c r="J391" s="924"/>
      <c r="K391" s="924"/>
      <c r="L391" s="847"/>
      <c r="M391" s="847"/>
      <c r="N391" s="847"/>
      <c r="O391" s="924"/>
      <c r="P391" s="847"/>
      <c r="Q391" s="924"/>
      <c r="R391" s="939"/>
      <c r="S391" s="847"/>
    </row>
    <row r="392" spans="6:19" ht="17.25" customHeight="1">
      <c r="F392" s="924"/>
      <c r="G392" s="924"/>
      <c r="I392" s="924"/>
      <c r="J392" s="924"/>
      <c r="K392" s="924"/>
      <c r="L392" s="847"/>
      <c r="M392" s="847"/>
      <c r="N392" s="847"/>
      <c r="O392" s="924"/>
      <c r="P392" s="847"/>
      <c r="Q392" s="924"/>
      <c r="R392" s="939"/>
      <c r="S392" s="847"/>
    </row>
    <row r="393" spans="6:19" ht="17.25" customHeight="1">
      <c r="F393" s="924"/>
      <c r="G393" s="924"/>
      <c r="I393" s="924"/>
      <c r="J393" s="924"/>
      <c r="K393" s="924"/>
      <c r="L393" s="847"/>
      <c r="M393" s="847"/>
      <c r="N393" s="847"/>
      <c r="O393" s="924"/>
      <c r="P393" s="847"/>
      <c r="Q393" s="924"/>
      <c r="R393" s="939"/>
      <c r="S393" s="847"/>
    </row>
    <row r="394" spans="6:19" ht="17.25" customHeight="1">
      <c r="F394" s="924"/>
      <c r="G394" s="924"/>
      <c r="I394" s="924"/>
      <c r="J394" s="924"/>
      <c r="K394" s="924"/>
      <c r="L394" s="847"/>
      <c r="M394" s="847"/>
      <c r="N394" s="847"/>
      <c r="O394" s="924"/>
      <c r="P394" s="847"/>
      <c r="Q394" s="924"/>
      <c r="R394" s="939"/>
      <c r="S394" s="847"/>
    </row>
    <row r="395" spans="6:19" ht="17.25" customHeight="1">
      <c r="F395" s="924"/>
      <c r="G395" s="924"/>
      <c r="I395" s="924"/>
      <c r="J395" s="924"/>
      <c r="K395" s="924"/>
      <c r="L395" s="847"/>
      <c r="M395" s="847"/>
      <c r="N395" s="847"/>
      <c r="O395" s="924"/>
      <c r="P395" s="847"/>
      <c r="Q395" s="924"/>
      <c r="R395" s="939"/>
      <c r="S395" s="847"/>
    </row>
    <row r="396" spans="6:19" ht="17.25" customHeight="1">
      <c r="F396" s="924"/>
      <c r="G396" s="924"/>
      <c r="I396" s="924"/>
      <c r="J396" s="924"/>
      <c r="K396" s="924"/>
      <c r="L396" s="847"/>
      <c r="M396" s="847"/>
      <c r="N396" s="847"/>
      <c r="O396" s="924"/>
      <c r="P396" s="847"/>
      <c r="Q396" s="924"/>
      <c r="R396" s="939"/>
      <c r="S396" s="847"/>
    </row>
    <row r="397" spans="6:19" ht="17.25" customHeight="1">
      <c r="F397" s="924"/>
      <c r="G397" s="924"/>
      <c r="I397" s="924"/>
      <c r="J397" s="924"/>
      <c r="K397" s="924"/>
      <c r="L397" s="847"/>
      <c r="M397" s="847"/>
      <c r="N397" s="847"/>
      <c r="O397" s="924"/>
      <c r="P397" s="847"/>
      <c r="Q397" s="924"/>
      <c r="R397" s="939"/>
      <c r="S397" s="847"/>
    </row>
    <row r="398" spans="6:19" ht="17.25" customHeight="1">
      <c r="F398" s="924"/>
      <c r="G398" s="924"/>
      <c r="I398" s="924"/>
      <c r="J398" s="924"/>
      <c r="K398" s="924"/>
      <c r="L398" s="847"/>
      <c r="M398" s="847"/>
      <c r="N398" s="847"/>
      <c r="O398" s="924"/>
      <c r="P398" s="847"/>
      <c r="Q398" s="924"/>
      <c r="R398" s="939"/>
      <c r="S398" s="847"/>
    </row>
    <row r="399" spans="6:19" ht="17.25" customHeight="1">
      <c r="F399" s="924"/>
      <c r="G399" s="924"/>
      <c r="I399" s="924"/>
      <c r="J399" s="924"/>
      <c r="K399" s="924"/>
      <c r="L399" s="847"/>
      <c r="M399" s="847"/>
      <c r="N399" s="847"/>
      <c r="O399" s="924"/>
      <c r="P399" s="847"/>
      <c r="Q399" s="924"/>
      <c r="R399" s="939"/>
      <c r="S399" s="847"/>
    </row>
    <row r="400" spans="6:19" ht="17.25" customHeight="1">
      <c r="F400" s="924"/>
      <c r="G400" s="924"/>
      <c r="I400" s="924"/>
      <c r="J400" s="924"/>
      <c r="K400" s="924"/>
      <c r="L400" s="847"/>
      <c r="M400" s="847"/>
      <c r="N400" s="847"/>
      <c r="O400" s="924"/>
      <c r="P400" s="847"/>
      <c r="Q400" s="924"/>
      <c r="R400" s="939"/>
      <c r="S400" s="847"/>
    </row>
    <row r="401" spans="6:19" ht="17.25" customHeight="1">
      <c r="F401" s="924"/>
      <c r="G401" s="924"/>
      <c r="I401" s="924"/>
      <c r="J401" s="924"/>
      <c r="K401" s="924"/>
      <c r="L401" s="847"/>
      <c r="M401" s="847"/>
      <c r="N401" s="847"/>
      <c r="O401" s="924"/>
      <c r="P401" s="847"/>
      <c r="Q401" s="924"/>
      <c r="R401" s="939"/>
      <c r="S401" s="847"/>
    </row>
    <row r="402" spans="6:19" ht="17.25" customHeight="1">
      <c r="F402" s="924"/>
      <c r="G402" s="924"/>
      <c r="I402" s="924"/>
      <c r="J402" s="924"/>
      <c r="K402" s="924"/>
      <c r="L402" s="847"/>
      <c r="M402" s="847"/>
      <c r="N402" s="847"/>
      <c r="O402" s="924"/>
      <c r="P402" s="847"/>
      <c r="Q402" s="924"/>
      <c r="R402" s="939"/>
      <c r="S402" s="847"/>
    </row>
    <row r="403" spans="6:19" ht="17.25" customHeight="1">
      <c r="F403" s="924"/>
      <c r="G403" s="924"/>
      <c r="I403" s="924"/>
      <c r="J403" s="924"/>
      <c r="K403" s="924"/>
      <c r="L403" s="847"/>
      <c r="M403" s="847"/>
      <c r="N403" s="847"/>
      <c r="O403" s="924"/>
      <c r="P403" s="847"/>
      <c r="Q403" s="924"/>
      <c r="R403" s="939"/>
      <c r="S403" s="847"/>
    </row>
    <row r="404" spans="6:19" ht="17.25" customHeight="1">
      <c r="F404" s="924"/>
      <c r="G404" s="924"/>
      <c r="I404" s="924"/>
      <c r="J404" s="924"/>
      <c r="K404" s="924"/>
      <c r="L404" s="847"/>
      <c r="M404" s="847"/>
      <c r="N404" s="847"/>
      <c r="O404" s="924"/>
      <c r="P404" s="847"/>
      <c r="Q404" s="924"/>
      <c r="R404" s="939"/>
      <c r="S404" s="847"/>
    </row>
    <row r="405" spans="6:19" ht="17.25" customHeight="1">
      <c r="F405" s="924"/>
      <c r="G405" s="924"/>
      <c r="I405" s="924"/>
      <c r="J405" s="924"/>
      <c r="K405" s="924"/>
      <c r="L405" s="847"/>
      <c r="M405" s="847"/>
      <c r="N405" s="847"/>
      <c r="O405" s="924"/>
      <c r="P405" s="847"/>
      <c r="Q405" s="924"/>
      <c r="R405" s="939"/>
      <c r="S405" s="847"/>
    </row>
    <row r="406" spans="6:19" ht="17.25" customHeight="1">
      <c r="F406" s="924"/>
      <c r="G406" s="924"/>
      <c r="I406" s="924"/>
      <c r="J406" s="924"/>
      <c r="K406" s="924"/>
      <c r="L406" s="847"/>
      <c r="M406" s="847"/>
      <c r="N406" s="847"/>
      <c r="O406" s="924"/>
      <c r="P406" s="847"/>
      <c r="Q406" s="924"/>
      <c r="R406" s="939"/>
      <c r="S406" s="847"/>
    </row>
    <row r="407" spans="6:19" ht="17.25" customHeight="1">
      <c r="F407" s="924"/>
      <c r="G407" s="924"/>
      <c r="I407" s="924"/>
      <c r="J407" s="924"/>
      <c r="K407" s="924"/>
      <c r="L407" s="847"/>
      <c r="M407" s="847"/>
      <c r="N407" s="847"/>
      <c r="O407" s="924"/>
      <c r="P407" s="847"/>
      <c r="Q407" s="924"/>
      <c r="R407" s="939"/>
      <c r="S407" s="847"/>
    </row>
    <row r="408" spans="6:19" ht="17.25" customHeight="1">
      <c r="F408" s="924"/>
      <c r="G408" s="924"/>
      <c r="I408" s="924"/>
      <c r="J408" s="924"/>
      <c r="K408" s="924"/>
      <c r="L408" s="847"/>
      <c r="M408" s="847"/>
      <c r="N408" s="847"/>
      <c r="O408" s="924"/>
      <c r="P408" s="847"/>
      <c r="Q408" s="924"/>
      <c r="R408" s="939"/>
      <c r="S408" s="847"/>
    </row>
    <row r="409" spans="6:19" ht="17.25" customHeight="1">
      <c r="F409" s="924"/>
      <c r="G409" s="924"/>
      <c r="I409" s="924"/>
      <c r="J409" s="924"/>
      <c r="K409" s="924"/>
      <c r="L409" s="847"/>
      <c r="M409" s="847"/>
      <c r="N409" s="847"/>
      <c r="O409" s="924"/>
      <c r="P409" s="847"/>
      <c r="Q409" s="924"/>
      <c r="R409" s="939"/>
      <c r="S409" s="847"/>
    </row>
    <row r="410" spans="6:19" ht="17.25" customHeight="1">
      <c r="F410" s="924"/>
      <c r="G410" s="924"/>
      <c r="I410" s="924"/>
      <c r="J410" s="924"/>
      <c r="K410" s="924"/>
      <c r="L410" s="847"/>
      <c r="M410" s="847"/>
      <c r="N410" s="847"/>
      <c r="O410" s="924"/>
      <c r="P410" s="847"/>
      <c r="Q410" s="924"/>
      <c r="R410" s="939"/>
      <c r="S410" s="847"/>
    </row>
    <row r="411" spans="6:19" ht="17.25" customHeight="1">
      <c r="F411" s="924"/>
      <c r="G411" s="924"/>
      <c r="I411" s="924"/>
      <c r="J411" s="924"/>
      <c r="K411" s="924"/>
      <c r="L411" s="847"/>
      <c r="M411" s="847"/>
      <c r="N411" s="847"/>
      <c r="O411" s="924"/>
      <c r="P411" s="847"/>
      <c r="Q411" s="924"/>
      <c r="R411" s="939"/>
      <c r="S411" s="847"/>
    </row>
    <row r="412" spans="6:19" ht="17.25" customHeight="1">
      <c r="F412" s="924"/>
      <c r="G412" s="924"/>
      <c r="I412" s="924"/>
      <c r="J412" s="924"/>
      <c r="K412" s="924"/>
      <c r="L412" s="847"/>
      <c r="M412" s="847"/>
      <c r="N412" s="847"/>
      <c r="O412" s="924"/>
      <c r="P412" s="847"/>
      <c r="Q412" s="924"/>
      <c r="R412" s="939"/>
      <c r="S412" s="847"/>
    </row>
    <row r="413" spans="6:19" ht="17.25" customHeight="1">
      <c r="F413" s="924"/>
      <c r="G413" s="924"/>
      <c r="I413" s="924"/>
      <c r="J413" s="924"/>
      <c r="K413" s="924"/>
      <c r="L413" s="847"/>
      <c r="M413" s="847"/>
      <c r="N413" s="847"/>
      <c r="O413" s="924"/>
      <c r="P413" s="847"/>
      <c r="Q413" s="924"/>
      <c r="R413" s="939"/>
      <c r="S413" s="847"/>
    </row>
    <row r="414" spans="6:19" ht="17.25" customHeight="1">
      <c r="F414" s="924"/>
      <c r="G414" s="924"/>
      <c r="I414" s="924"/>
      <c r="J414" s="924"/>
      <c r="K414" s="924"/>
      <c r="L414" s="847"/>
      <c r="M414" s="847"/>
      <c r="N414" s="847"/>
      <c r="O414" s="924"/>
      <c r="P414" s="847"/>
      <c r="Q414" s="924"/>
      <c r="R414" s="939"/>
      <c r="S414" s="847"/>
    </row>
    <row r="415" spans="6:19" ht="17.25" customHeight="1">
      <c r="F415" s="924"/>
      <c r="G415" s="924"/>
      <c r="I415" s="924"/>
      <c r="J415" s="924"/>
      <c r="K415" s="924"/>
      <c r="L415" s="847"/>
      <c r="M415" s="847"/>
      <c r="N415" s="847"/>
      <c r="O415" s="924"/>
      <c r="P415" s="847"/>
      <c r="Q415" s="924"/>
      <c r="R415" s="939"/>
      <c r="S415" s="847"/>
    </row>
    <row r="416" spans="6:19" ht="17.25" customHeight="1">
      <c r="F416" s="924"/>
      <c r="G416" s="924"/>
      <c r="I416" s="924"/>
      <c r="J416" s="924"/>
      <c r="K416" s="924"/>
      <c r="L416" s="847"/>
      <c r="M416" s="847"/>
      <c r="N416" s="847"/>
      <c r="O416" s="924"/>
      <c r="P416" s="847"/>
      <c r="Q416" s="924"/>
      <c r="R416" s="939"/>
      <c r="S416" s="847"/>
    </row>
    <row r="417" spans="6:19" ht="17.25" customHeight="1">
      <c r="F417" s="924"/>
      <c r="G417" s="924"/>
      <c r="I417" s="924"/>
      <c r="J417" s="924"/>
      <c r="K417" s="924"/>
      <c r="L417" s="847"/>
      <c r="M417" s="847"/>
      <c r="N417" s="847"/>
      <c r="O417" s="924"/>
      <c r="P417" s="847"/>
      <c r="Q417" s="924"/>
      <c r="R417" s="939"/>
      <c r="S417" s="847"/>
    </row>
    <row r="418" spans="6:19" ht="17.25" customHeight="1">
      <c r="F418" s="924"/>
      <c r="G418" s="924"/>
      <c r="I418" s="924"/>
      <c r="J418" s="924"/>
      <c r="K418" s="924"/>
      <c r="L418" s="847"/>
      <c r="M418" s="847"/>
      <c r="N418" s="847"/>
      <c r="O418" s="924"/>
      <c r="P418" s="847"/>
      <c r="Q418" s="924"/>
      <c r="R418" s="939"/>
      <c r="S418" s="847"/>
    </row>
    <row r="419" spans="6:19" ht="17.25" customHeight="1">
      <c r="F419" s="924"/>
      <c r="G419" s="924"/>
      <c r="I419" s="924"/>
      <c r="J419" s="924"/>
      <c r="K419" s="924"/>
      <c r="L419" s="847"/>
      <c r="M419" s="847"/>
      <c r="N419" s="847"/>
      <c r="O419" s="924"/>
      <c r="P419" s="847"/>
      <c r="Q419" s="924"/>
      <c r="R419" s="939"/>
      <c r="S419" s="847"/>
    </row>
    <row r="420" spans="6:19" ht="17.25" customHeight="1">
      <c r="F420" s="924"/>
      <c r="G420" s="924"/>
      <c r="I420" s="924"/>
      <c r="J420" s="924"/>
      <c r="K420" s="924"/>
      <c r="L420" s="847"/>
      <c r="M420" s="847"/>
      <c r="N420" s="847"/>
      <c r="O420" s="924"/>
      <c r="P420" s="847"/>
      <c r="Q420" s="924"/>
      <c r="R420" s="939"/>
      <c r="S420" s="847"/>
    </row>
    <row r="1744" spans="4:4">
      <c r="D1744" s="847">
        <v>51272</v>
      </c>
    </row>
  </sheetData>
  <mergeCells count="12">
    <mergeCell ref="V8:V9"/>
    <mergeCell ref="A264:C264"/>
    <mergeCell ref="A1:U1"/>
    <mergeCell ref="A4:U4"/>
    <mergeCell ref="A5:U5"/>
    <mergeCell ref="A6:U6"/>
    <mergeCell ref="A8:A9"/>
    <mergeCell ref="B8:B9"/>
    <mergeCell ref="C8:C9"/>
    <mergeCell ref="D8:S8"/>
    <mergeCell ref="T8:T9"/>
    <mergeCell ref="U8:U9"/>
  </mergeCells>
  <printOptions horizontalCentered="1"/>
  <pageMargins left="0.2" right="0.2" top="0.3" bottom="0.4" header="0.3" footer="0.3"/>
  <pageSetup paperSize="9" scale="44" fitToHeight="6" orientation="landscape" r:id="rId1"/>
  <headerFooter alignWithMargins="0">
    <oddFooter>&amp;R&amp;8&amp;P : &amp;N</oddFooter>
  </headerFooter>
  <rowBreaks count="4" manualBreakCount="4">
    <brk id="71" max="21" man="1"/>
    <brk id="144" max="21" man="1"/>
    <brk id="251" max="16383" man="1"/>
    <brk id="255" max="16383" man="1"/>
  </rowBreaks>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0">
    <tabColor indexed="10"/>
  </sheetPr>
  <dimension ref="A1:Y72"/>
  <sheetViews>
    <sheetView topLeftCell="A4" zoomScale="70" zoomScaleNormal="70" zoomScaleSheetLayoutView="70" workbookViewId="0">
      <pane xSplit="2" ySplit="8" topLeftCell="G12" activePane="bottomRight" state="frozen"/>
      <selection pane="topRight"/>
      <selection pane="bottomLeft"/>
      <selection pane="bottomRight" activeCell="R12" sqref="R12"/>
    </sheetView>
  </sheetViews>
  <sheetFormatPr defaultColWidth="9.109375" defaultRowHeight="13.2"/>
  <cols>
    <col min="1" max="1" width="6.44140625" style="255" customWidth="1"/>
    <col min="2" max="2" width="24.5546875" style="255" customWidth="1"/>
    <col min="3" max="3" width="14" style="256" customWidth="1"/>
    <col min="4" max="4" width="14.6640625" style="255" customWidth="1"/>
    <col min="5" max="5" width="15.44140625" style="257" customWidth="1"/>
    <col min="6" max="6" width="14.44140625" style="257" customWidth="1"/>
    <col min="7" max="7" width="16.109375" style="257" customWidth="1"/>
    <col min="8" max="8" width="14.109375" style="257" customWidth="1"/>
    <col min="9" max="9" width="15.33203125" style="257" bestFit="1" customWidth="1"/>
    <col min="10" max="10" width="16.33203125" style="257" customWidth="1"/>
    <col min="11" max="11" width="15.33203125" style="257" bestFit="1" customWidth="1"/>
    <col min="12" max="12" width="12.109375" style="257" customWidth="1"/>
    <col min="13" max="13" width="15.6640625" style="257" customWidth="1"/>
    <col min="14" max="14" width="11.88671875" style="258" customWidth="1"/>
    <col min="15" max="15" width="15.33203125" style="257" bestFit="1" customWidth="1"/>
    <col min="16" max="16" width="12.5546875" style="257" customWidth="1"/>
    <col min="17" max="17" width="12.44140625" style="257" customWidth="1"/>
    <col min="18" max="18" width="11.5546875" style="257" customWidth="1"/>
    <col min="19" max="19" width="12.33203125" style="258" customWidth="1"/>
    <col min="20" max="20" width="13.44140625" style="257" bestFit="1" customWidth="1"/>
    <col min="21" max="21" width="13.44140625" style="257" customWidth="1"/>
    <col min="22" max="22" width="15.6640625" style="255" bestFit="1" customWidth="1"/>
    <col min="23" max="23" width="9.6640625" style="255" bestFit="1" customWidth="1"/>
    <col min="24" max="25" width="12.6640625" style="255" bestFit="1" customWidth="1"/>
    <col min="26" max="16384" width="9.109375" style="255"/>
  </cols>
  <sheetData>
    <row r="1" spans="1:25" ht="13.8">
      <c r="B1" s="1046" t="s">
        <v>534</v>
      </c>
      <c r="C1" s="1046"/>
      <c r="D1" s="1046"/>
      <c r="E1" s="1046"/>
      <c r="F1" s="1046"/>
      <c r="G1" s="1046"/>
      <c r="H1" s="1046"/>
      <c r="I1" s="1046"/>
      <c r="J1" s="1046"/>
      <c r="K1" s="1046"/>
      <c r="L1" s="1046"/>
      <c r="M1" s="1046"/>
      <c r="N1" s="1046"/>
      <c r="O1" s="1046"/>
      <c r="P1" s="1046"/>
      <c r="Q1" s="1046"/>
      <c r="R1" s="1046"/>
      <c r="S1" s="1046"/>
      <c r="T1" s="1046"/>
      <c r="U1" s="1046"/>
    </row>
    <row r="2" spans="1:25" ht="15.6">
      <c r="B2" s="259"/>
      <c r="C2" s="260"/>
      <c r="D2" s="259"/>
      <c r="E2" s="261"/>
      <c r="F2" s="261"/>
      <c r="G2" s="261"/>
      <c r="H2" s="261"/>
      <c r="I2" s="261"/>
      <c r="J2" s="261"/>
      <c r="K2" s="261"/>
      <c r="L2" s="261"/>
      <c r="M2" s="261"/>
      <c r="N2" s="291"/>
      <c r="O2" s="261"/>
      <c r="P2" s="261"/>
      <c r="Q2" s="261"/>
      <c r="R2" s="303"/>
      <c r="S2" s="304"/>
      <c r="T2" s="305"/>
      <c r="U2" s="305"/>
    </row>
    <row r="3" spans="1:25" ht="13.8">
      <c r="B3" s="259"/>
      <c r="C3" s="260"/>
      <c r="D3" s="259"/>
      <c r="E3" s="261"/>
      <c r="F3" s="261"/>
      <c r="G3" s="261"/>
      <c r="H3" s="261"/>
      <c r="I3" s="261"/>
      <c r="J3" s="261"/>
      <c r="K3" s="261"/>
      <c r="L3" s="261"/>
      <c r="M3" s="261"/>
      <c r="N3" s="291"/>
      <c r="O3" s="261"/>
      <c r="P3" s="261"/>
      <c r="Q3" s="261"/>
      <c r="R3" s="261"/>
      <c r="S3" s="291"/>
      <c r="T3" s="261"/>
      <c r="U3" s="261"/>
    </row>
    <row r="4" spans="1:25" ht="34.950000000000003" customHeight="1">
      <c r="B4" s="1047" t="s">
        <v>535</v>
      </c>
      <c r="C4" s="1047"/>
      <c r="D4" s="1047"/>
      <c r="E4" s="1047"/>
      <c r="F4" s="1047"/>
      <c r="G4" s="1047"/>
      <c r="H4" s="1047"/>
      <c r="I4" s="1047"/>
      <c r="J4" s="1047"/>
      <c r="K4" s="1047"/>
      <c r="L4" s="1047"/>
      <c r="M4" s="1047"/>
      <c r="N4" s="1047"/>
      <c r="O4" s="1047"/>
      <c r="P4" s="1047"/>
      <c r="Q4" s="1047"/>
      <c r="R4" s="1047"/>
      <c r="S4" s="1047"/>
      <c r="T4" s="1047"/>
      <c r="U4" s="1047"/>
    </row>
    <row r="5" spans="1:25" ht="20.25" customHeight="1">
      <c r="B5" s="1047" t="str">
        <f>Summary!E5</f>
        <v>Const of 10th Avenue from IJP Road to Srinagar Highway, Islamabad</v>
      </c>
      <c r="C5" s="1047"/>
      <c r="D5" s="1047"/>
      <c r="E5" s="1047"/>
      <c r="F5" s="1047"/>
      <c r="G5" s="1047"/>
      <c r="H5" s="1047"/>
      <c r="I5" s="1047"/>
      <c r="J5" s="1047"/>
      <c r="K5" s="1047"/>
      <c r="L5" s="1047"/>
      <c r="M5" s="1047"/>
      <c r="N5" s="1047"/>
      <c r="O5" s="1047"/>
      <c r="P5" s="1047"/>
      <c r="Q5" s="1047"/>
      <c r="R5" s="1047"/>
      <c r="S5" s="1047"/>
      <c r="T5" s="1047"/>
      <c r="U5" s="1047"/>
    </row>
    <row r="6" spans="1:25" ht="15.6">
      <c r="B6" s="1048"/>
      <c r="C6" s="1048"/>
      <c r="D6" s="1048"/>
      <c r="E6" s="1048"/>
      <c r="F6" s="1048"/>
      <c r="G6" s="1048"/>
      <c r="H6" s="1048"/>
      <c r="I6" s="1048"/>
      <c r="J6" s="1048"/>
      <c r="K6" s="1048"/>
      <c r="L6" s="1048"/>
      <c r="M6" s="1048"/>
      <c r="N6" s="1048"/>
      <c r="O6" s="1048"/>
      <c r="P6" s="1048"/>
      <c r="Q6" s="1048"/>
      <c r="R6" s="1048"/>
      <c r="S6" s="1048"/>
      <c r="T6" s="1048"/>
      <c r="U6" s="1048"/>
    </row>
    <row r="7" spans="1:25" ht="15.6">
      <c r="B7" s="262"/>
      <c r="C7" s="262"/>
      <c r="D7" s="262"/>
      <c r="E7" s="263"/>
      <c r="F7" s="263"/>
      <c r="G7" s="263"/>
      <c r="H7" s="263"/>
      <c r="I7" s="263"/>
      <c r="J7" s="263"/>
      <c r="K7" s="263"/>
      <c r="L7" s="263"/>
      <c r="M7" s="263"/>
      <c r="N7" s="263"/>
      <c r="O7" s="263"/>
      <c r="P7" s="263"/>
      <c r="Q7" s="263"/>
      <c r="R7" s="263"/>
      <c r="S7" s="263"/>
      <c r="T7" s="263"/>
      <c r="U7" s="263"/>
    </row>
    <row r="8" spans="1:25" ht="13.8" thickBot="1">
      <c r="B8" s="264"/>
      <c r="C8" s="265"/>
      <c r="D8" s="264"/>
      <c r="E8" s="266"/>
      <c r="F8" s="266"/>
      <c r="G8" s="266"/>
      <c r="H8" s="266"/>
      <c r="I8" s="266"/>
      <c r="J8" s="266"/>
      <c r="K8" s="266"/>
      <c r="L8" s="266"/>
      <c r="M8" s="266"/>
      <c r="N8" s="292"/>
      <c r="O8" s="266"/>
      <c r="P8" s="266"/>
      <c r="Q8" s="266"/>
      <c r="R8" s="266"/>
      <c r="S8" s="292"/>
      <c r="T8" s="266"/>
      <c r="U8" s="306" t="s">
        <v>342</v>
      </c>
    </row>
    <row r="9" spans="1:25" s="254" customFormat="1" ht="30.75" customHeight="1">
      <c r="A9" s="1039" t="s">
        <v>161</v>
      </c>
      <c r="B9" s="1042" t="s">
        <v>536</v>
      </c>
      <c r="C9" s="1042" t="s">
        <v>537</v>
      </c>
      <c r="D9" s="1049" t="s">
        <v>538</v>
      </c>
      <c r="E9" s="1050"/>
      <c r="F9" s="1050"/>
      <c r="G9" s="1050"/>
      <c r="H9" s="1050"/>
      <c r="I9" s="1050"/>
      <c r="J9" s="1051"/>
      <c r="K9" s="1052" t="s">
        <v>539</v>
      </c>
      <c r="L9" s="1052"/>
      <c r="M9" s="1052"/>
      <c r="N9" s="1052"/>
      <c r="O9" s="1052"/>
      <c r="P9" s="1052"/>
      <c r="Q9" s="1052" t="s">
        <v>540</v>
      </c>
      <c r="R9" s="1052"/>
      <c r="S9" s="1052"/>
      <c r="T9" s="1052"/>
      <c r="U9" s="1053" t="s">
        <v>174</v>
      </c>
    </row>
    <row r="10" spans="1:25" s="254" customFormat="1" ht="30.75" customHeight="1">
      <c r="A10" s="1040"/>
      <c r="B10" s="1043"/>
      <c r="C10" s="1043"/>
      <c r="D10" s="1043" t="s">
        <v>541</v>
      </c>
      <c r="E10" s="1033" t="s">
        <v>182</v>
      </c>
      <c r="F10" s="1033"/>
      <c r="G10" s="1033" t="s">
        <v>96</v>
      </c>
      <c r="H10" s="1033"/>
      <c r="I10" s="1033" t="s">
        <v>97</v>
      </c>
      <c r="J10" s="1033"/>
      <c r="K10" s="1033" t="s">
        <v>182</v>
      </c>
      <c r="L10" s="1033"/>
      <c r="M10" s="1033" t="s">
        <v>96</v>
      </c>
      <c r="N10" s="1033"/>
      <c r="O10" s="1033" t="s">
        <v>97</v>
      </c>
      <c r="P10" s="1033"/>
      <c r="Q10" s="1033" t="s">
        <v>96</v>
      </c>
      <c r="R10" s="1033"/>
      <c r="S10" s="1033" t="s">
        <v>97</v>
      </c>
      <c r="T10" s="1033"/>
      <c r="U10" s="1054"/>
    </row>
    <row r="11" spans="1:25" s="254" customFormat="1" ht="32.25" customHeight="1" thickBot="1">
      <c r="A11" s="1041"/>
      <c r="B11" s="1044"/>
      <c r="C11" s="1044"/>
      <c r="D11" s="1045"/>
      <c r="E11" s="763" t="s">
        <v>155</v>
      </c>
      <c r="F11" s="763" t="s">
        <v>185</v>
      </c>
      <c r="G11" s="763" t="s">
        <v>155</v>
      </c>
      <c r="H11" s="763" t="s">
        <v>185</v>
      </c>
      <c r="I11" s="763" t="s">
        <v>155</v>
      </c>
      <c r="J11" s="763" t="s">
        <v>185</v>
      </c>
      <c r="K11" s="267" t="s">
        <v>155</v>
      </c>
      <c r="L11" s="267" t="s">
        <v>185</v>
      </c>
      <c r="M11" s="267" t="s">
        <v>155</v>
      </c>
      <c r="N11" s="267" t="s">
        <v>185</v>
      </c>
      <c r="O11" s="267" t="s">
        <v>155</v>
      </c>
      <c r="P11" s="267" t="s">
        <v>185</v>
      </c>
      <c r="Q11" s="267" t="s">
        <v>155</v>
      </c>
      <c r="R11" s="267" t="s">
        <v>185</v>
      </c>
      <c r="S11" s="267" t="s">
        <v>155</v>
      </c>
      <c r="T11" s="267" t="s">
        <v>185</v>
      </c>
      <c r="U11" s="1055"/>
    </row>
    <row r="12" spans="1:25" ht="30" customHeight="1">
      <c r="A12" s="268">
        <v>1</v>
      </c>
      <c r="B12" s="269" t="s">
        <v>542</v>
      </c>
      <c r="C12" s="270" t="s">
        <v>543</v>
      </c>
      <c r="D12" s="276"/>
      <c r="E12" s="244"/>
      <c r="F12" s="245"/>
      <c r="G12" s="244">
        <v>119.628</v>
      </c>
      <c r="H12" s="300">
        <v>30.252064059743411</v>
      </c>
      <c r="I12" s="244"/>
      <c r="J12" s="244"/>
      <c r="K12" s="293">
        <v>0.67145700000000375</v>
      </c>
      <c r="L12" s="294">
        <f>H12/G12*K12</f>
        <v>0.16980105140404625</v>
      </c>
      <c r="M12" s="295">
        <f>92.4545883682293+K12</f>
        <v>93.126045368229299</v>
      </c>
      <c r="N12" s="279">
        <f>20.8514853490441+L12</f>
        <v>21.021286400448147</v>
      </c>
      <c r="O12" s="296">
        <f>K12</f>
        <v>0.67145700000000375</v>
      </c>
      <c r="P12" s="296">
        <f>L12</f>
        <v>0.16980105140404625</v>
      </c>
      <c r="Q12" s="272">
        <f>G12-M12</f>
        <v>26.501954631770701</v>
      </c>
      <c r="R12" s="307">
        <f t="shared" ref="R12:R17" si="0">H12/G12*Q12</f>
        <v>6.7019329022364404</v>
      </c>
      <c r="S12" s="308"/>
      <c r="T12" s="308"/>
      <c r="U12" s="309"/>
      <c r="V12" s="310"/>
      <c r="W12" s="310"/>
      <c r="X12" s="310"/>
      <c r="Y12" s="310"/>
    </row>
    <row r="13" spans="1:25" ht="30" customHeight="1">
      <c r="A13" s="273">
        <f t="shared" ref="A13:A29" si="1">A12+1</f>
        <v>2</v>
      </c>
      <c r="B13" s="274" t="s">
        <v>544</v>
      </c>
      <c r="C13" s="275" t="s">
        <v>543</v>
      </c>
      <c r="D13" s="276">
        <v>0</v>
      </c>
      <c r="E13" s="244"/>
      <c r="F13" s="245"/>
      <c r="G13" s="244">
        <v>1190.3849999999998</v>
      </c>
      <c r="H13" s="300">
        <v>295.73438700000003</v>
      </c>
      <c r="I13" s="244"/>
      <c r="J13" s="244"/>
      <c r="K13" s="293">
        <v>0.13355999999987489</v>
      </c>
      <c r="L13" s="294">
        <f>H13/G13*K13</f>
        <v>3.3181100843578351E-2</v>
      </c>
      <c r="M13" s="295">
        <f>1028.9506719727+K13</f>
        <v>1029.0842319726999</v>
      </c>
      <c r="N13" s="279">
        <f>249.417404078584+L13</f>
        <v>249.45058517942761</v>
      </c>
      <c r="O13" s="296">
        <f>K13</f>
        <v>0.13355999999987489</v>
      </c>
      <c r="P13" s="296">
        <f>L13</f>
        <v>3.3181100843578351E-2</v>
      </c>
      <c r="Q13" s="277">
        <f t="shared" ref="Q13:Q17" si="2">G13-M13</f>
        <v>161.30076802729991</v>
      </c>
      <c r="R13" s="311">
        <f t="shared" si="0"/>
        <v>40.072903938795221</v>
      </c>
      <c r="S13" s="308"/>
      <c r="T13" s="308"/>
      <c r="U13" s="309"/>
      <c r="V13" s="310"/>
      <c r="W13" s="310"/>
      <c r="X13" s="310"/>
      <c r="Y13" s="310"/>
    </row>
    <row r="14" spans="1:25" ht="30" customHeight="1">
      <c r="A14" s="273">
        <f t="shared" si="1"/>
        <v>3</v>
      </c>
      <c r="B14" s="274" t="s">
        <v>545</v>
      </c>
      <c r="C14" s="275" t="s">
        <v>543</v>
      </c>
      <c r="D14" s="276"/>
      <c r="E14" s="244"/>
      <c r="F14" s="245"/>
      <c r="G14" s="244">
        <v>1351.066</v>
      </c>
      <c r="H14" s="300">
        <v>332.91972462210356</v>
      </c>
      <c r="I14" s="244"/>
      <c r="J14" s="244"/>
      <c r="K14" s="293"/>
      <c r="L14" s="294"/>
      <c r="M14" s="295">
        <v>1262.2247220643837</v>
      </c>
      <c r="N14" s="279">
        <v>311.02811178794042</v>
      </c>
      <c r="O14" s="296"/>
      <c r="P14" s="296"/>
      <c r="Q14" s="277">
        <f t="shared" si="2"/>
        <v>88.84127793561629</v>
      </c>
      <c r="R14" s="311">
        <f t="shared" si="0"/>
        <v>21.891612834162906</v>
      </c>
      <c r="S14" s="308"/>
      <c r="T14" s="308"/>
      <c r="U14" s="309"/>
      <c r="V14" s="310"/>
      <c r="W14" s="310"/>
      <c r="X14" s="310"/>
      <c r="Y14" s="310"/>
    </row>
    <row r="15" spans="1:25" ht="30" customHeight="1">
      <c r="A15" s="273">
        <f t="shared" si="1"/>
        <v>4</v>
      </c>
      <c r="B15" s="274" t="s">
        <v>546</v>
      </c>
      <c r="C15" s="275" t="s">
        <v>543</v>
      </c>
      <c r="D15" s="276"/>
      <c r="E15" s="244"/>
      <c r="F15" s="245"/>
      <c r="G15" s="244">
        <v>234.14599999999999</v>
      </c>
      <c r="H15" s="300">
        <v>51.290143199999996</v>
      </c>
      <c r="I15" s="244"/>
      <c r="J15" s="244"/>
      <c r="K15" s="293"/>
      <c r="L15" s="294"/>
      <c r="M15" s="295">
        <v>183.92122526362985</v>
      </c>
      <c r="N15" s="279">
        <v>38.097787488537236</v>
      </c>
      <c r="O15" s="296"/>
      <c r="P15" s="296"/>
      <c r="Q15" s="277">
        <f t="shared" si="2"/>
        <v>50.224774736370136</v>
      </c>
      <c r="R15" s="311">
        <f t="shared" si="0"/>
        <v>11.001835984454855</v>
      </c>
      <c r="S15" s="308"/>
      <c r="T15" s="308"/>
      <c r="U15" s="309"/>
      <c r="V15" s="310"/>
      <c r="W15" s="310"/>
      <c r="X15" s="310"/>
      <c r="Y15" s="310"/>
    </row>
    <row r="16" spans="1:25" ht="30" customHeight="1">
      <c r="A16" s="273">
        <f t="shared" si="1"/>
        <v>5</v>
      </c>
      <c r="B16" s="274" t="s">
        <v>547</v>
      </c>
      <c r="C16" s="275" t="s">
        <v>543</v>
      </c>
      <c r="D16" s="276"/>
      <c r="E16" s="244"/>
      <c r="F16" s="245"/>
      <c r="G16" s="244">
        <v>1205.3409999999999</v>
      </c>
      <c r="H16" s="300">
        <v>280.96536361199713</v>
      </c>
      <c r="I16" s="244"/>
      <c r="J16" s="244"/>
      <c r="K16" s="293"/>
      <c r="L16" s="294"/>
      <c r="M16" s="295">
        <v>1153.8047339887501</v>
      </c>
      <c r="N16" s="279">
        <v>268.95226824207998</v>
      </c>
      <c r="O16" s="296"/>
      <c r="P16" s="296"/>
      <c r="Q16" s="277">
        <f t="shared" si="2"/>
        <v>51.536266011249836</v>
      </c>
      <c r="R16" s="311">
        <f t="shared" si="0"/>
        <v>12.013119705589888</v>
      </c>
      <c r="S16" s="308"/>
      <c r="T16" s="308"/>
      <c r="U16" s="824"/>
      <c r="V16" s="310"/>
      <c r="W16" s="310"/>
      <c r="X16" s="310"/>
      <c r="Y16" s="310"/>
    </row>
    <row r="17" spans="1:25" ht="30" customHeight="1">
      <c r="A17" s="273">
        <f t="shared" si="1"/>
        <v>6</v>
      </c>
      <c r="B17" s="274" t="s">
        <v>548</v>
      </c>
      <c r="C17" s="275" t="s">
        <v>543</v>
      </c>
      <c r="D17" s="276"/>
      <c r="E17" s="244"/>
      <c r="F17" s="245"/>
      <c r="G17" s="244">
        <v>1386.2550000000001</v>
      </c>
      <c r="H17" s="300">
        <v>335.20397884129147</v>
      </c>
      <c r="I17" s="244"/>
      <c r="J17" s="244"/>
      <c r="K17" s="293"/>
      <c r="L17" s="294"/>
      <c r="M17" s="295">
        <v>1378.7550000000001</v>
      </c>
      <c r="N17" s="279">
        <v>333.39044159353301</v>
      </c>
      <c r="O17" s="296"/>
      <c r="P17" s="296"/>
      <c r="Q17" s="244">
        <f t="shared" si="2"/>
        <v>7.5</v>
      </c>
      <c r="R17" s="245">
        <f t="shared" si="0"/>
        <v>1.8135406842966739</v>
      </c>
      <c r="S17" s="308"/>
      <c r="T17" s="308"/>
      <c r="U17" s="824"/>
      <c r="V17" s="310"/>
      <c r="W17" s="310"/>
      <c r="X17" s="310"/>
      <c r="Y17" s="310"/>
    </row>
    <row r="18" spans="1:25" ht="28.2" customHeight="1">
      <c r="A18" s="273">
        <f t="shared" si="1"/>
        <v>7</v>
      </c>
      <c r="B18" s="274" t="s">
        <v>549</v>
      </c>
      <c r="C18" s="275" t="s">
        <v>543</v>
      </c>
      <c r="D18" s="276"/>
      <c r="E18" s="244"/>
      <c r="F18" s="245">
        <f>371000*E18/1000000</f>
        <v>0</v>
      </c>
      <c r="G18" s="244">
        <v>264.815</v>
      </c>
      <c r="H18" s="245">
        <v>98.821060000000003</v>
      </c>
      <c r="I18" s="244"/>
      <c r="J18" s="244"/>
      <c r="K18" s="244"/>
      <c r="L18" s="245"/>
      <c r="M18" s="298">
        <v>253.14</v>
      </c>
      <c r="N18" s="279">
        <v>94.464298202141094</v>
      </c>
      <c r="O18" s="296"/>
      <c r="P18" s="296"/>
      <c r="Q18" s="244">
        <f t="shared" ref="Q18" si="3">G18-M18</f>
        <v>11.675000000000011</v>
      </c>
      <c r="R18" s="245">
        <f t="shared" ref="R18" si="4">H18/G18*Q18</f>
        <v>4.3567617978588871</v>
      </c>
      <c r="S18" s="308"/>
      <c r="T18" s="308"/>
      <c r="U18" s="309"/>
      <c r="V18" s="310"/>
      <c r="W18" s="310"/>
      <c r="X18" s="310"/>
      <c r="Y18" s="310"/>
    </row>
    <row r="19" spans="1:25" ht="28.8">
      <c r="A19" s="273">
        <f t="shared" si="1"/>
        <v>8</v>
      </c>
      <c r="B19" s="274" t="s">
        <v>550</v>
      </c>
      <c r="C19" s="275" t="s">
        <v>551</v>
      </c>
      <c r="D19" s="271"/>
      <c r="E19" s="764"/>
      <c r="F19" s="272"/>
      <c r="G19" s="765">
        <f>7440.3+E19</f>
        <v>7440.3</v>
      </c>
      <c r="H19" s="765">
        <f>90.0418291295768+F19</f>
        <v>90.041829129576797</v>
      </c>
      <c r="I19" s="295">
        <f t="shared" ref="I19:J22" si="5">E19</f>
        <v>0</v>
      </c>
      <c r="J19" s="295">
        <f t="shared" si="5"/>
        <v>0</v>
      </c>
      <c r="K19" s="244">
        <f>E19</f>
        <v>0</v>
      </c>
      <c r="L19" s="294">
        <f>F19</f>
        <v>0</v>
      </c>
      <c r="M19" s="299">
        <v>7440.3</v>
      </c>
      <c r="N19" s="244">
        <f>90.0418291295768+J19</f>
        <v>90.041829129576797</v>
      </c>
      <c r="O19" s="244">
        <f>K19</f>
        <v>0</v>
      </c>
      <c r="P19" s="244">
        <f>L19</f>
        <v>0</v>
      </c>
      <c r="Q19" s="302"/>
      <c r="R19" s="302">
        <v>0</v>
      </c>
      <c r="S19" s="308"/>
      <c r="T19" s="308"/>
      <c r="U19" s="309"/>
      <c r="V19" s="310"/>
      <c r="W19" s="310"/>
      <c r="X19" s="310"/>
      <c r="Y19" s="310"/>
    </row>
    <row r="20" spans="1:25" ht="30.6" customHeight="1">
      <c r="A20" s="273">
        <f t="shared" si="1"/>
        <v>9</v>
      </c>
      <c r="B20" s="274" t="s">
        <v>552</v>
      </c>
      <c r="C20" s="275" t="s">
        <v>551</v>
      </c>
      <c r="D20" s="276"/>
      <c r="E20" s="277">
        <f>'Conc by B Plant'!B4</f>
        <v>100.74</v>
      </c>
      <c r="F20" s="245">
        <f>'Conc by B Plant'!D4</f>
        <v>1.5944934775280899</v>
      </c>
      <c r="G20" s="278">
        <f>14542.314+E20</f>
        <v>14643.054</v>
      </c>
      <c r="H20" s="279">
        <f>191.978988078295+F20</f>
        <v>193.57348155582309</v>
      </c>
      <c r="I20" s="295">
        <f t="shared" si="5"/>
        <v>100.74</v>
      </c>
      <c r="J20" s="295">
        <f t="shared" si="5"/>
        <v>1.5944934775280899</v>
      </c>
      <c r="K20" s="244">
        <f t="shared" ref="K20:L20" si="6">E20</f>
        <v>100.74</v>
      </c>
      <c r="L20" s="244">
        <f t="shared" si="6"/>
        <v>1.5944934775280899</v>
      </c>
      <c r="M20" s="299">
        <f>14542.314+K20</f>
        <v>14643.054</v>
      </c>
      <c r="N20" s="299">
        <f>191.978988078295+L20</f>
        <v>193.57348155582309</v>
      </c>
      <c r="O20" s="299">
        <f t="shared" ref="O20:P20" si="7">I20</f>
        <v>100.74</v>
      </c>
      <c r="P20" s="299">
        <f t="shared" si="7"/>
        <v>1.5944934775280899</v>
      </c>
      <c r="Q20" s="302"/>
      <c r="R20" s="302">
        <v>0</v>
      </c>
      <c r="S20" s="308"/>
      <c r="T20" s="308"/>
      <c r="U20" s="309"/>
      <c r="V20" s="310"/>
      <c r="W20" s="310"/>
      <c r="X20" s="310"/>
      <c r="Y20" s="310"/>
    </row>
    <row r="21" spans="1:25" ht="29.4" customHeight="1">
      <c r="A21" s="273">
        <f t="shared" si="1"/>
        <v>10</v>
      </c>
      <c r="B21" s="274" t="s">
        <v>553</v>
      </c>
      <c r="C21" s="275" t="s">
        <v>551</v>
      </c>
      <c r="D21" s="276"/>
      <c r="E21" s="277">
        <f>'Conc by B Plant'!B5+'Conc by B Plant'!M40</f>
        <v>194.3202140748586</v>
      </c>
      <c r="F21" s="245">
        <f>'Conc by B Plant'!D5+'Conc by B Plant'!O40</f>
        <v>1.8924528339916395</v>
      </c>
      <c r="G21" s="278">
        <f>4351.09321407485+E21</f>
        <v>4545.413428149709</v>
      </c>
      <c r="H21" s="279">
        <f>47.3354408100043+F21</f>
        <v>49.227893643995941</v>
      </c>
      <c r="I21" s="295">
        <f t="shared" si="5"/>
        <v>194.3202140748586</v>
      </c>
      <c r="J21" s="295">
        <f t="shared" si="5"/>
        <v>1.8924528339916395</v>
      </c>
      <c r="K21" s="244">
        <f t="shared" ref="K21:K26" si="8">E21</f>
        <v>194.3202140748586</v>
      </c>
      <c r="L21" s="244">
        <f>F21</f>
        <v>1.8924528339916395</v>
      </c>
      <c r="M21" s="299">
        <f>4351.09321407485+K21</f>
        <v>4545.413428149709</v>
      </c>
      <c r="N21" s="299">
        <f>47.3354408100043+L21</f>
        <v>49.227893643995941</v>
      </c>
      <c r="O21" s="299">
        <f t="shared" ref="O21:O22" si="9">I21</f>
        <v>194.3202140748586</v>
      </c>
      <c r="P21" s="299">
        <f t="shared" ref="P21:P22" si="10">J21</f>
        <v>1.8924528339916395</v>
      </c>
      <c r="Q21" s="302"/>
      <c r="R21" s="302"/>
      <c r="S21" s="308"/>
      <c r="T21" s="308"/>
      <c r="U21" s="309"/>
      <c r="V21" s="310"/>
      <c r="W21" s="310"/>
      <c r="X21" s="310"/>
      <c r="Y21" s="310"/>
    </row>
    <row r="22" spans="1:25" ht="29.4" customHeight="1">
      <c r="A22" s="273">
        <f t="shared" si="1"/>
        <v>11</v>
      </c>
      <c r="B22" s="274" t="s">
        <v>554</v>
      </c>
      <c r="C22" s="275" t="s">
        <v>551</v>
      </c>
      <c r="D22" s="276"/>
      <c r="E22" s="277">
        <f>'Conc by B Plant'!B6</f>
        <v>16.04</v>
      </c>
      <c r="F22" s="245">
        <f>'Conc by B Plant'!D6</f>
        <v>0.23106261599999997</v>
      </c>
      <c r="G22" s="278">
        <f>79.167+E22</f>
        <v>95.206999999999994</v>
      </c>
      <c r="H22" s="280">
        <f>1.11407175247614+F22</f>
        <v>1.3451343684761401</v>
      </c>
      <c r="I22" s="295">
        <f t="shared" si="5"/>
        <v>16.04</v>
      </c>
      <c r="J22" s="295">
        <f t="shared" si="5"/>
        <v>0.23106261599999997</v>
      </c>
      <c r="K22" s="244">
        <f t="shared" si="8"/>
        <v>16.04</v>
      </c>
      <c r="L22" s="244">
        <f t="shared" ref="L22:L26" si="11">F22</f>
        <v>0.23106261599999997</v>
      </c>
      <c r="M22" s="299">
        <f>79.167+K22</f>
        <v>95.206999999999994</v>
      </c>
      <c r="N22" s="299">
        <f>1.11407175247614+L22</f>
        <v>1.3451343684761401</v>
      </c>
      <c r="O22" s="299">
        <f t="shared" si="9"/>
        <v>16.04</v>
      </c>
      <c r="P22" s="299">
        <f t="shared" si="10"/>
        <v>0.23106261599999997</v>
      </c>
      <c r="Q22" s="302">
        <f t="shared" ref="Q22:Q26" si="12">G22-M22</f>
        <v>0</v>
      </c>
      <c r="R22" s="245"/>
      <c r="S22" s="308"/>
      <c r="T22" s="308"/>
      <c r="U22" s="309"/>
      <c r="V22" s="310"/>
      <c r="W22" s="310"/>
      <c r="X22" s="310"/>
      <c r="Y22" s="310"/>
    </row>
    <row r="23" spans="1:25" ht="30" customHeight="1">
      <c r="A23" s="273">
        <f t="shared" si="1"/>
        <v>12</v>
      </c>
      <c r="B23" s="274" t="s">
        <v>555</v>
      </c>
      <c r="C23" s="275" t="s">
        <v>551</v>
      </c>
      <c r="E23" s="281">
        <f>'Conc by B Plant'!B7</f>
        <v>0</v>
      </c>
      <c r="F23" s="244">
        <f>'Conc by B Plant'!D7</f>
        <v>0</v>
      </c>
      <c r="G23" s="278">
        <v>1644.0830000000021</v>
      </c>
      <c r="H23" s="280">
        <v>27.448369329467241</v>
      </c>
      <c r="I23" s="295">
        <f t="shared" ref="I23:I40" si="13">E23</f>
        <v>0</v>
      </c>
      <c r="J23" s="295">
        <f t="shared" ref="J23:J40" si="14">F23</f>
        <v>0</v>
      </c>
      <c r="K23" s="244">
        <f t="shared" si="8"/>
        <v>0</v>
      </c>
      <c r="L23" s="244">
        <f t="shared" si="11"/>
        <v>0</v>
      </c>
      <c r="M23" s="299">
        <v>1644.0830000000021</v>
      </c>
      <c r="N23" s="299">
        <v>27.448369329467241</v>
      </c>
      <c r="O23" s="299">
        <f t="shared" ref="O23:O31" si="15">I23</f>
        <v>0</v>
      </c>
      <c r="P23" s="299">
        <f t="shared" ref="P23:P31" si="16">J23</f>
        <v>0</v>
      </c>
      <c r="Q23" s="302">
        <f t="shared" si="12"/>
        <v>0</v>
      </c>
      <c r="R23" s="302">
        <v>0</v>
      </c>
      <c r="S23" s="308"/>
      <c r="T23" s="308"/>
      <c r="U23" s="309"/>
      <c r="V23" s="310"/>
      <c r="W23" s="310"/>
      <c r="X23" s="310"/>
      <c r="Y23" s="310"/>
    </row>
    <row r="24" spans="1:25" ht="28.95" customHeight="1">
      <c r="A24" s="273">
        <f t="shared" si="1"/>
        <v>13</v>
      </c>
      <c r="B24" s="274" t="s">
        <v>556</v>
      </c>
      <c r="C24" s="275" t="s">
        <v>551</v>
      </c>
      <c r="D24" s="276"/>
      <c r="E24" s="281"/>
      <c r="F24" s="244"/>
      <c r="G24" s="278">
        <v>6009.5240035574097</v>
      </c>
      <c r="H24" s="280">
        <v>101.599843238822</v>
      </c>
      <c r="I24" s="295">
        <f t="shared" si="13"/>
        <v>0</v>
      </c>
      <c r="J24" s="295">
        <f t="shared" si="14"/>
        <v>0</v>
      </c>
      <c r="K24" s="244">
        <f t="shared" si="8"/>
        <v>0</v>
      </c>
      <c r="L24" s="244">
        <f t="shared" si="11"/>
        <v>0</v>
      </c>
      <c r="M24" s="299">
        <v>6009.5240035574097</v>
      </c>
      <c r="N24" s="299">
        <v>101.599843238822</v>
      </c>
      <c r="O24" s="299">
        <f t="shared" si="15"/>
        <v>0</v>
      </c>
      <c r="P24" s="299">
        <f t="shared" si="16"/>
        <v>0</v>
      </c>
      <c r="Q24" s="302">
        <f t="shared" si="12"/>
        <v>0</v>
      </c>
      <c r="R24" s="302">
        <v>0</v>
      </c>
      <c r="S24" s="308"/>
      <c r="T24" s="308"/>
      <c r="U24" s="309"/>
      <c r="V24" s="310"/>
      <c r="W24" s="310"/>
      <c r="X24" s="310"/>
      <c r="Y24" s="310"/>
    </row>
    <row r="25" spans="1:25" ht="26.4" customHeight="1">
      <c r="A25" s="273">
        <f t="shared" si="1"/>
        <v>14</v>
      </c>
      <c r="B25" s="274" t="s">
        <v>557</v>
      </c>
      <c r="C25" s="275" t="s">
        <v>551</v>
      </c>
      <c r="D25" s="276"/>
      <c r="E25" s="277">
        <f>'Conc by B Plant'!B9+'Conc by B Plant'!M44</f>
        <v>121</v>
      </c>
      <c r="F25" s="245">
        <f>'Conc by B Plant'!D9+'Conc by B Plant'!O44</f>
        <v>0.78387459999999998</v>
      </c>
      <c r="G25" s="278">
        <f>1637.137+E25</f>
        <v>1758.1369999999999</v>
      </c>
      <c r="H25" s="279">
        <f>15.5435710837546+F25</f>
        <v>16.3274456837546</v>
      </c>
      <c r="I25" s="295">
        <f t="shared" si="13"/>
        <v>121</v>
      </c>
      <c r="J25" s="295">
        <f t="shared" si="14"/>
        <v>0.78387459999999998</v>
      </c>
      <c r="K25" s="244">
        <f t="shared" si="8"/>
        <v>121</v>
      </c>
      <c r="L25" s="244">
        <f t="shared" si="11"/>
        <v>0.78387459999999998</v>
      </c>
      <c r="M25" s="299">
        <f>1637.137+K25</f>
        <v>1758.1369999999999</v>
      </c>
      <c r="N25" s="299">
        <f>15.5325830637546+L25</f>
        <v>16.316457663754601</v>
      </c>
      <c r="O25" s="299">
        <f t="shared" si="15"/>
        <v>121</v>
      </c>
      <c r="P25" s="299">
        <f t="shared" si="16"/>
        <v>0.78387459999999998</v>
      </c>
      <c r="Q25" s="302">
        <f t="shared" si="12"/>
        <v>0</v>
      </c>
      <c r="R25" s="302"/>
      <c r="S25" s="308"/>
      <c r="T25" s="308"/>
      <c r="U25" s="309"/>
      <c r="V25" s="310"/>
      <c r="W25" s="310"/>
      <c r="X25" s="310"/>
      <c r="Y25" s="310"/>
    </row>
    <row r="26" spans="1:25" ht="26.4" customHeight="1">
      <c r="A26" s="273">
        <f t="shared" si="1"/>
        <v>15</v>
      </c>
      <c r="B26" s="274" t="s">
        <v>558</v>
      </c>
      <c r="C26" s="275" t="s">
        <v>551</v>
      </c>
      <c r="D26" s="276"/>
      <c r="E26" s="277">
        <f>'Conc by B Plant'!B10</f>
        <v>37.119999999999997</v>
      </c>
      <c r="F26" s="245">
        <f>'Conc by B Plant'!D10</f>
        <v>0.4574334719999999</v>
      </c>
      <c r="G26" s="278">
        <f>3152.405+E26</f>
        <v>3189.5250000000001</v>
      </c>
      <c r="H26" s="279">
        <f>35.3182903838876+F26</f>
        <v>35.775723855887598</v>
      </c>
      <c r="I26" s="295">
        <f t="shared" si="13"/>
        <v>37.119999999999997</v>
      </c>
      <c r="J26" s="295">
        <f t="shared" si="14"/>
        <v>0.4574334719999999</v>
      </c>
      <c r="K26" s="244">
        <f t="shared" si="8"/>
        <v>37.119999999999997</v>
      </c>
      <c r="L26" s="244">
        <f t="shared" si="11"/>
        <v>0.4574334719999999</v>
      </c>
      <c r="M26" s="299">
        <f>3152.405+K26</f>
        <v>3189.5250000000001</v>
      </c>
      <c r="N26" s="299">
        <f>35.3182903838876+L26</f>
        <v>35.775723855887598</v>
      </c>
      <c r="O26" s="299">
        <f t="shared" si="15"/>
        <v>37.119999999999997</v>
      </c>
      <c r="P26" s="299">
        <f t="shared" si="16"/>
        <v>0.4574334719999999</v>
      </c>
      <c r="Q26" s="302">
        <f t="shared" si="12"/>
        <v>0</v>
      </c>
      <c r="R26" s="302"/>
      <c r="S26" s="308"/>
      <c r="T26" s="308"/>
      <c r="U26" s="309"/>
      <c r="V26" s="310"/>
      <c r="W26" s="310"/>
      <c r="X26" s="310"/>
      <c r="Y26" s="310"/>
    </row>
    <row r="27" spans="1:25" ht="26.4" customHeight="1">
      <c r="A27" s="273">
        <f t="shared" si="1"/>
        <v>16</v>
      </c>
      <c r="B27" s="951" t="s">
        <v>961</v>
      </c>
      <c r="C27" s="769" t="s">
        <v>960</v>
      </c>
      <c r="D27" s="276"/>
      <c r="E27" s="277"/>
      <c r="F27" s="245">
        <f>67*E27/1000000</f>
        <v>0</v>
      </c>
      <c r="G27" s="278">
        <v>408549</v>
      </c>
      <c r="H27" s="279">
        <v>27.372782999999998</v>
      </c>
      <c r="I27" s="295">
        <f t="shared" si="13"/>
        <v>0</v>
      </c>
      <c r="J27" s="295">
        <f t="shared" si="14"/>
        <v>0</v>
      </c>
      <c r="K27" s="244">
        <f t="shared" ref="K27" si="17">E27</f>
        <v>0</v>
      </c>
      <c r="L27" s="244">
        <f t="shared" ref="L27" si="18">F27</f>
        <v>0</v>
      </c>
      <c r="M27" s="299">
        <v>408549</v>
      </c>
      <c r="N27" s="299">
        <v>27.372782999999998</v>
      </c>
      <c r="O27" s="299">
        <f t="shared" si="15"/>
        <v>0</v>
      </c>
      <c r="P27" s="299">
        <f t="shared" si="16"/>
        <v>0</v>
      </c>
      <c r="Q27" s="302">
        <f t="shared" ref="Q27" si="19">G27-M27</f>
        <v>0</v>
      </c>
      <c r="R27" s="302"/>
      <c r="S27" s="308"/>
      <c r="T27" s="308"/>
      <c r="U27" s="309"/>
      <c r="V27" s="310"/>
      <c r="W27" s="310"/>
      <c r="X27" s="310"/>
      <c r="Y27" s="310"/>
    </row>
    <row r="28" spans="1:25" ht="26.4" customHeight="1">
      <c r="A28" s="273">
        <f t="shared" si="1"/>
        <v>17</v>
      </c>
      <c r="B28" s="952" t="s">
        <v>983</v>
      </c>
      <c r="C28" s="769" t="s">
        <v>960</v>
      </c>
      <c r="D28" s="276"/>
      <c r="E28" s="277">
        <v>16372</v>
      </c>
      <c r="F28" s="245">
        <f>88*E28/1000000</f>
        <v>1.440736</v>
      </c>
      <c r="G28" s="278">
        <f>103716+E28</f>
        <v>120088</v>
      </c>
      <c r="H28" s="279">
        <f>9.127008+F28</f>
        <v>10.567743999999999</v>
      </c>
      <c r="I28" s="295">
        <f t="shared" si="13"/>
        <v>16372</v>
      </c>
      <c r="J28" s="295">
        <f t="shared" si="14"/>
        <v>1.440736</v>
      </c>
      <c r="K28" s="244">
        <f t="shared" ref="K28" si="20">E28</f>
        <v>16372</v>
      </c>
      <c r="L28" s="244">
        <f t="shared" ref="L28" si="21">F28</f>
        <v>1.440736</v>
      </c>
      <c r="M28" s="299">
        <f>103716+K28</f>
        <v>120088</v>
      </c>
      <c r="N28" s="299">
        <f>9.127008+J28</f>
        <v>10.567743999999999</v>
      </c>
      <c r="O28" s="299">
        <f t="shared" si="15"/>
        <v>16372</v>
      </c>
      <c r="P28" s="299">
        <f t="shared" si="16"/>
        <v>1.440736</v>
      </c>
      <c r="Q28" s="302">
        <f t="shared" ref="Q28" si="22">G28-M28</f>
        <v>0</v>
      </c>
      <c r="R28" s="302"/>
      <c r="S28" s="308"/>
      <c r="T28" s="308"/>
      <c r="U28" s="309"/>
      <c r="V28" s="310"/>
      <c r="W28" s="310"/>
      <c r="X28" s="310"/>
      <c r="Y28" s="310"/>
    </row>
    <row r="29" spans="1:25" ht="26.4" customHeight="1">
      <c r="A29" s="273">
        <f t="shared" si="1"/>
        <v>18</v>
      </c>
      <c r="B29" s="952" t="s">
        <v>984</v>
      </c>
      <c r="C29" s="275" t="s">
        <v>985</v>
      </c>
      <c r="D29" s="276"/>
      <c r="E29" s="277"/>
      <c r="F29" s="245">
        <f>318*E29/1000000</f>
        <v>0</v>
      </c>
      <c r="G29" s="278">
        <v>25943.936999999998</v>
      </c>
      <c r="H29" s="279">
        <v>8.2501719659999999</v>
      </c>
      <c r="I29" s="295">
        <f t="shared" si="13"/>
        <v>0</v>
      </c>
      <c r="J29" s="295">
        <f t="shared" si="14"/>
        <v>0</v>
      </c>
      <c r="K29" s="244">
        <f t="shared" ref="K29" si="23">E29</f>
        <v>0</v>
      </c>
      <c r="L29" s="244">
        <f t="shared" ref="L29" si="24">F29</f>
        <v>0</v>
      </c>
      <c r="M29" s="299">
        <v>25943.936999999998</v>
      </c>
      <c r="N29" s="299">
        <v>8.2501719659999999</v>
      </c>
      <c r="O29" s="299">
        <f t="shared" si="15"/>
        <v>0</v>
      </c>
      <c r="P29" s="299">
        <f t="shared" si="16"/>
        <v>0</v>
      </c>
      <c r="Q29" s="302">
        <f t="shared" ref="Q29" si="25">G29-M29</f>
        <v>0</v>
      </c>
      <c r="R29" s="302"/>
      <c r="S29" s="308"/>
      <c r="T29" s="308"/>
      <c r="U29" s="309"/>
      <c r="V29" s="310"/>
      <c r="W29" s="310"/>
      <c r="X29" s="310"/>
      <c r="Y29" s="310"/>
    </row>
    <row r="30" spans="1:25" ht="30" customHeight="1">
      <c r="A30" s="273">
        <v>19</v>
      </c>
      <c r="B30" s="282" t="s">
        <v>559</v>
      </c>
      <c r="C30" s="275"/>
      <c r="D30" s="276"/>
      <c r="E30" s="244"/>
      <c r="F30" s="245"/>
      <c r="G30" s="244"/>
      <c r="H30" s="245"/>
      <c r="I30" s="295">
        <f t="shared" si="13"/>
        <v>0</v>
      </c>
      <c r="J30" s="295">
        <f t="shared" si="14"/>
        <v>0</v>
      </c>
      <c r="K30" s="244"/>
      <c r="L30" s="245"/>
      <c r="M30" s="244">
        <v>0</v>
      </c>
      <c r="N30" s="245">
        <v>0</v>
      </c>
      <c r="O30" s="299">
        <f t="shared" si="15"/>
        <v>0</v>
      </c>
      <c r="P30" s="299">
        <f t="shared" si="16"/>
        <v>0</v>
      </c>
      <c r="Q30" s="302">
        <f>G30</f>
        <v>0</v>
      </c>
      <c r="R30" s="302">
        <f>H30</f>
        <v>0</v>
      </c>
      <c r="S30" s="308"/>
      <c r="T30" s="308"/>
      <c r="U30" s="309"/>
      <c r="V30" s="310"/>
      <c r="W30" s="310"/>
      <c r="X30" s="310"/>
      <c r="Y30" s="310"/>
    </row>
    <row r="31" spans="1:25" ht="30" customHeight="1">
      <c r="A31" s="273" t="s">
        <v>560</v>
      </c>
      <c r="B31" s="282" t="s">
        <v>561</v>
      </c>
      <c r="C31" s="275" t="s">
        <v>585</v>
      </c>
      <c r="D31" s="276"/>
      <c r="E31" s="244"/>
      <c r="F31" s="245"/>
      <c r="G31" s="244">
        <v>387</v>
      </c>
      <c r="H31" s="245">
        <v>2.0878262999999997</v>
      </c>
      <c r="I31" s="295">
        <f t="shared" si="13"/>
        <v>0</v>
      </c>
      <c r="J31" s="295">
        <f t="shared" si="14"/>
        <v>0</v>
      </c>
      <c r="K31" s="244"/>
      <c r="L31" s="245"/>
      <c r="M31" s="298">
        <v>387</v>
      </c>
      <c r="N31" s="279">
        <v>2.0878262999999997</v>
      </c>
      <c r="O31" s="299">
        <f t="shared" si="15"/>
        <v>0</v>
      </c>
      <c r="P31" s="299">
        <f t="shared" si="16"/>
        <v>0</v>
      </c>
      <c r="Q31" s="244">
        <f>G31-M31</f>
        <v>0</v>
      </c>
      <c r="R31" s="245">
        <f>H31/G31*Q31</f>
        <v>0</v>
      </c>
      <c r="S31" s="308"/>
      <c r="T31" s="308"/>
      <c r="U31" s="309"/>
      <c r="V31" s="310"/>
      <c r="W31" s="310"/>
      <c r="X31" s="310"/>
      <c r="Y31" s="310"/>
    </row>
    <row r="32" spans="1:25" ht="30" customHeight="1">
      <c r="A32" s="273" t="s">
        <v>562</v>
      </c>
      <c r="B32" s="282" t="s">
        <v>563</v>
      </c>
      <c r="C32" s="275" t="s">
        <v>585</v>
      </c>
      <c r="D32" s="276"/>
      <c r="E32" s="244"/>
      <c r="F32" s="245"/>
      <c r="G32" s="244">
        <v>180</v>
      </c>
      <c r="H32" s="245">
        <v>1.1659878000000001</v>
      </c>
      <c r="I32" s="295">
        <f t="shared" si="13"/>
        <v>0</v>
      </c>
      <c r="J32" s="295">
        <f t="shared" si="14"/>
        <v>0</v>
      </c>
      <c r="K32" s="244"/>
      <c r="L32" s="245"/>
      <c r="M32" s="301">
        <v>180</v>
      </c>
      <c r="N32" s="279">
        <v>1.1659878000000001</v>
      </c>
      <c r="O32" s="299"/>
      <c r="P32" s="299"/>
      <c r="Q32" s="244">
        <f t="shared" ref="Q32:Q44" si="26">G32-M32</f>
        <v>0</v>
      </c>
      <c r="R32" s="245">
        <f t="shared" ref="R32:R41" si="27">H32/G32*Q32</f>
        <v>0</v>
      </c>
      <c r="S32" s="308"/>
      <c r="T32" s="308"/>
      <c r="U32" s="309"/>
      <c r="V32" s="310"/>
      <c r="W32" s="310"/>
      <c r="X32" s="310"/>
      <c r="Y32" s="310"/>
    </row>
    <row r="33" spans="1:25" ht="30" customHeight="1">
      <c r="A33" s="273" t="s">
        <v>564</v>
      </c>
      <c r="B33" s="282" t="s">
        <v>992</v>
      </c>
      <c r="C33" s="275" t="s">
        <v>585</v>
      </c>
      <c r="D33" s="276"/>
      <c r="E33" s="244"/>
      <c r="F33" s="245"/>
      <c r="G33" s="244">
        <v>387</v>
      </c>
      <c r="H33" s="244">
        <v>1.3103781299999999</v>
      </c>
      <c r="I33" s="295">
        <f t="shared" si="13"/>
        <v>0</v>
      </c>
      <c r="J33" s="295">
        <f t="shared" si="14"/>
        <v>0</v>
      </c>
      <c r="K33" s="244"/>
      <c r="L33" s="245"/>
      <c r="M33" s="301">
        <v>387</v>
      </c>
      <c r="N33" s="279">
        <v>1.3103781299999999</v>
      </c>
      <c r="O33" s="299"/>
      <c r="P33" s="299"/>
      <c r="Q33" s="244">
        <f t="shared" ref="Q33:Q35" si="28">G33-M33</f>
        <v>0</v>
      </c>
      <c r="R33" s="245">
        <f t="shared" ref="R33:R35" si="29">H33/G33*Q33</f>
        <v>0</v>
      </c>
      <c r="S33" s="308"/>
      <c r="T33" s="308"/>
      <c r="U33" s="309"/>
      <c r="V33" s="310"/>
      <c r="W33" s="310"/>
      <c r="X33" s="310"/>
      <c r="Y33" s="310"/>
    </row>
    <row r="34" spans="1:25" ht="30" customHeight="1">
      <c r="A34" s="273" t="s">
        <v>567</v>
      </c>
      <c r="B34" s="282" t="s">
        <v>993</v>
      </c>
      <c r="C34" s="275" t="s">
        <v>585</v>
      </c>
      <c r="D34" s="276"/>
      <c r="E34" s="244"/>
      <c r="F34" s="245"/>
      <c r="G34" s="244">
        <v>180</v>
      </c>
      <c r="H34" s="244">
        <v>0.8834903999999999</v>
      </c>
      <c r="I34" s="295">
        <f t="shared" si="13"/>
        <v>0</v>
      </c>
      <c r="J34" s="295">
        <f t="shared" si="14"/>
        <v>0</v>
      </c>
      <c r="K34" s="244"/>
      <c r="L34" s="245"/>
      <c r="M34" s="301">
        <v>180</v>
      </c>
      <c r="N34" s="279">
        <v>0.8834903999999999</v>
      </c>
      <c r="O34" s="299"/>
      <c r="P34" s="299"/>
      <c r="Q34" s="244">
        <f t="shared" si="28"/>
        <v>0</v>
      </c>
      <c r="R34" s="245">
        <f t="shared" si="29"/>
        <v>0</v>
      </c>
      <c r="S34" s="308"/>
      <c r="T34" s="308"/>
      <c r="U34" s="309"/>
      <c r="V34" s="310"/>
      <c r="W34" s="310"/>
      <c r="X34" s="310"/>
      <c r="Y34" s="310"/>
    </row>
    <row r="35" spans="1:25" ht="30" customHeight="1">
      <c r="A35" s="273" t="s">
        <v>569</v>
      </c>
      <c r="B35" s="282" t="s">
        <v>994</v>
      </c>
      <c r="C35" s="275" t="s">
        <v>585</v>
      </c>
      <c r="D35" s="276"/>
      <c r="E35" s="244"/>
      <c r="F35" s="245"/>
      <c r="G35" s="244">
        <v>6980</v>
      </c>
      <c r="H35" s="244">
        <v>1.9294814000000002</v>
      </c>
      <c r="I35" s="295">
        <f t="shared" si="13"/>
        <v>0</v>
      </c>
      <c r="J35" s="295">
        <f t="shared" si="14"/>
        <v>0</v>
      </c>
      <c r="K35" s="244"/>
      <c r="L35" s="245"/>
      <c r="M35" s="301">
        <v>6980</v>
      </c>
      <c r="N35" s="279">
        <v>1.9294814000000002</v>
      </c>
      <c r="O35" s="299"/>
      <c r="P35" s="299"/>
      <c r="Q35" s="244">
        <f t="shared" si="28"/>
        <v>0</v>
      </c>
      <c r="R35" s="245">
        <f t="shared" si="29"/>
        <v>0</v>
      </c>
      <c r="S35" s="308"/>
      <c r="T35" s="308"/>
      <c r="U35" s="309"/>
      <c r="V35" s="310"/>
      <c r="W35" s="310"/>
      <c r="X35" s="310"/>
      <c r="Y35" s="310"/>
    </row>
    <row r="36" spans="1:25" ht="22.5" customHeight="1">
      <c r="A36" s="273" t="s">
        <v>571</v>
      </c>
      <c r="B36" s="282" t="s">
        <v>565</v>
      </c>
      <c r="C36" s="275" t="s">
        <v>566</v>
      </c>
      <c r="D36" s="276"/>
      <c r="E36" s="244"/>
      <c r="F36" s="245"/>
      <c r="G36" s="244">
        <v>3233</v>
      </c>
      <c r="H36" s="245">
        <v>0.95548082000000012</v>
      </c>
      <c r="I36" s="295">
        <f t="shared" si="13"/>
        <v>0</v>
      </c>
      <c r="J36" s="295">
        <f t="shared" si="14"/>
        <v>0</v>
      </c>
      <c r="K36" s="244"/>
      <c r="L36" s="245"/>
      <c r="M36" s="297">
        <v>3233</v>
      </c>
      <c r="N36" s="297">
        <v>0.95548082000000012</v>
      </c>
      <c r="O36" s="299"/>
      <c r="P36" s="299"/>
      <c r="Q36" s="244">
        <f t="shared" si="26"/>
        <v>0</v>
      </c>
      <c r="R36" s="245">
        <f t="shared" si="27"/>
        <v>0</v>
      </c>
      <c r="S36" s="308"/>
      <c r="T36" s="308"/>
      <c r="U36" s="309"/>
      <c r="V36" s="310"/>
      <c r="W36" s="310"/>
      <c r="X36" s="310"/>
      <c r="Y36" s="310"/>
    </row>
    <row r="37" spans="1:25" ht="23.4" customHeight="1">
      <c r="A37" s="273" t="s">
        <v>573</v>
      </c>
      <c r="B37" s="282" t="s">
        <v>568</v>
      </c>
      <c r="C37" s="275" t="s">
        <v>566</v>
      </c>
      <c r="D37" s="276"/>
      <c r="E37" s="244"/>
      <c r="F37" s="245"/>
      <c r="G37" s="244">
        <v>163</v>
      </c>
      <c r="H37" s="245">
        <v>4.858867E-2</v>
      </c>
      <c r="I37" s="295">
        <f t="shared" si="13"/>
        <v>0</v>
      </c>
      <c r="J37" s="295">
        <f t="shared" si="14"/>
        <v>0</v>
      </c>
      <c r="K37" s="244"/>
      <c r="L37" s="245"/>
      <c r="M37" s="297">
        <v>163</v>
      </c>
      <c r="N37" s="279">
        <v>4.858867E-2</v>
      </c>
      <c r="O37" s="299"/>
      <c r="P37" s="299"/>
      <c r="Q37" s="244">
        <f t="shared" si="26"/>
        <v>0</v>
      </c>
      <c r="R37" s="245">
        <f t="shared" si="27"/>
        <v>0</v>
      </c>
      <c r="S37" s="308"/>
      <c r="T37" s="308"/>
      <c r="U37" s="309"/>
      <c r="V37" s="310"/>
      <c r="W37" s="310"/>
      <c r="X37" s="310"/>
      <c r="Y37" s="310"/>
    </row>
    <row r="38" spans="1:25" ht="24.6" customHeight="1">
      <c r="A38" s="273" t="s">
        <v>575</v>
      </c>
      <c r="B38" s="282" t="s">
        <v>570</v>
      </c>
      <c r="C38" s="275" t="s">
        <v>566</v>
      </c>
      <c r="D38" s="276"/>
      <c r="E38" s="244"/>
      <c r="F38" s="245"/>
      <c r="G38" s="244">
        <v>5867</v>
      </c>
      <c r="H38" s="245">
        <v>1.4798334099999999</v>
      </c>
      <c r="I38" s="295">
        <f t="shared" si="13"/>
        <v>0</v>
      </c>
      <c r="J38" s="295">
        <f t="shared" si="14"/>
        <v>0</v>
      </c>
      <c r="K38" s="244"/>
      <c r="L38" s="245"/>
      <c r="M38" s="297">
        <v>5867</v>
      </c>
      <c r="N38" s="279">
        <v>1.4798334099999999</v>
      </c>
      <c r="O38" s="299"/>
      <c r="P38" s="299"/>
      <c r="Q38" s="244">
        <f t="shared" si="26"/>
        <v>0</v>
      </c>
      <c r="R38" s="245">
        <f t="shared" si="27"/>
        <v>0</v>
      </c>
      <c r="S38" s="308"/>
      <c r="T38" s="308"/>
      <c r="U38" s="309"/>
      <c r="V38" s="310"/>
      <c r="W38" s="310"/>
      <c r="X38" s="310"/>
      <c r="Y38" s="310"/>
    </row>
    <row r="39" spans="1:25" ht="30" customHeight="1">
      <c r="A39" s="273" t="s">
        <v>578</v>
      </c>
      <c r="B39" s="282" t="s">
        <v>572</v>
      </c>
      <c r="C39" s="275" t="s">
        <v>566</v>
      </c>
      <c r="D39" s="276"/>
      <c r="E39" s="244"/>
      <c r="F39" s="245"/>
      <c r="G39" s="244">
        <v>140</v>
      </c>
      <c r="H39" s="245">
        <v>3.4598199999999996E-2</v>
      </c>
      <c r="I39" s="295">
        <f t="shared" si="13"/>
        <v>0</v>
      </c>
      <c r="J39" s="295">
        <f t="shared" si="14"/>
        <v>0</v>
      </c>
      <c r="K39" s="244"/>
      <c r="L39" s="245"/>
      <c r="M39" s="297">
        <v>140</v>
      </c>
      <c r="N39" s="279">
        <v>3.4598199999999996E-2</v>
      </c>
      <c r="O39" s="299"/>
      <c r="P39" s="299"/>
      <c r="Q39" s="244">
        <f t="shared" si="26"/>
        <v>0</v>
      </c>
      <c r="R39" s="245">
        <f t="shared" si="27"/>
        <v>0</v>
      </c>
      <c r="S39" s="308"/>
      <c r="T39" s="308"/>
      <c r="U39" s="309"/>
      <c r="V39" s="310"/>
      <c r="W39" s="310"/>
      <c r="X39" s="310"/>
      <c r="Y39" s="310"/>
    </row>
    <row r="40" spans="1:25" ht="24.6" customHeight="1">
      <c r="A40" s="273" t="s">
        <v>996</v>
      </c>
      <c r="B40" s="282" t="s">
        <v>574</v>
      </c>
      <c r="C40" s="275" t="s">
        <v>585</v>
      </c>
      <c r="D40" s="276"/>
      <c r="E40" s="244"/>
      <c r="F40" s="245"/>
      <c r="G40" s="244">
        <v>283</v>
      </c>
      <c r="H40" s="245">
        <v>1.9826980000000004E-2</v>
      </c>
      <c r="I40" s="295">
        <f t="shared" si="13"/>
        <v>0</v>
      </c>
      <c r="J40" s="295">
        <f t="shared" si="14"/>
        <v>0</v>
      </c>
      <c r="K40" s="244"/>
      <c r="L40" s="245"/>
      <c r="M40" s="297">
        <v>283</v>
      </c>
      <c r="N40" s="279">
        <v>1.9826980000000004E-2</v>
      </c>
      <c r="O40" s="299"/>
      <c r="P40" s="299"/>
      <c r="Q40" s="244">
        <f t="shared" si="26"/>
        <v>0</v>
      </c>
      <c r="R40" s="245">
        <f t="shared" si="27"/>
        <v>0</v>
      </c>
      <c r="S40" s="308"/>
      <c r="T40" s="308"/>
      <c r="U40" s="309"/>
      <c r="V40" s="310"/>
      <c r="W40" s="310"/>
      <c r="X40" s="310"/>
      <c r="Y40" s="310"/>
    </row>
    <row r="41" spans="1:25" ht="24.6" customHeight="1">
      <c r="A41" s="273">
        <v>20</v>
      </c>
      <c r="B41" s="282" t="s">
        <v>576</v>
      </c>
      <c r="C41" s="275" t="s">
        <v>577</v>
      </c>
      <c r="D41" s="276"/>
      <c r="E41" s="244"/>
      <c r="F41" s="245"/>
      <c r="G41" s="244">
        <v>800381.25</v>
      </c>
      <c r="H41" s="245">
        <v>4.0019062499999993</v>
      </c>
      <c r="I41" s="244"/>
      <c r="J41" s="245"/>
      <c r="K41" s="244"/>
      <c r="L41" s="245"/>
      <c r="M41" s="298">
        <v>800381.25</v>
      </c>
      <c r="N41" s="279">
        <v>4.0019062499999993</v>
      </c>
      <c r="O41" s="244"/>
      <c r="P41" s="245"/>
      <c r="Q41" s="244">
        <f t="shared" si="26"/>
        <v>0</v>
      </c>
      <c r="R41" s="245">
        <f t="shared" si="27"/>
        <v>0</v>
      </c>
      <c r="S41" s="308"/>
      <c r="T41" s="308"/>
      <c r="U41" s="309"/>
      <c r="V41" s="310"/>
      <c r="W41" s="310"/>
      <c r="X41" s="310"/>
      <c r="Y41" s="310"/>
    </row>
    <row r="42" spans="1:25" ht="24.6" customHeight="1">
      <c r="A42" s="273">
        <v>21</v>
      </c>
      <c r="B42" s="282" t="s">
        <v>579</v>
      </c>
      <c r="C42" s="275" t="s">
        <v>577</v>
      </c>
      <c r="D42" s="244"/>
      <c r="E42" s="244"/>
      <c r="F42" s="245">
        <f>6*E42/1000000</f>
        <v>0</v>
      </c>
      <c r="G42" s="244">
        <v>2232000</v>
      </c>
      <c r="H42" s="245">
        <v>11.822625</v>
      </c>
      <c r="I42" s="244"/>
      <c r="J42" s="244"/>
      <c r="K42" s="244"/>
      <c r="L42" s="244"/>
      <c r="M42" s="298">
        <v>2232000</v>
      </c>
      <c r="N42" s="298">
        <v>11.822625</v>
      </c>
      <c r="O42" s="244"/>
      <c r="P42" s="244"/>
      <c r="Q42" s="244">
        <f t="shared" si="26"/>
        <v>0</v>
      </c>
      <c r="R42" s="245"/>
      <c r="S42" s="308"/>
      <c r="T42" s="308"/>
      <c r="U42" s="309"/>
      <c r="V42" s="310"/>
      <c r="W42" s="310"/>
      <c r="X42" s="310"/>
      <c r="Y42" s="310"/>
    </row>
    <row r="43" spans="1:25" ht="24.6" customHeight="1">
      <c r="A43" s="273">
        <v>22</v>
      </c>
      <c r="B43" s="282" t="s">
        <v>580</v>
      </c>
      <c r="C43" s="275" t="s">
        <v>577</v>
      </c>
      <c r="D43" s="244"/>
      <c r="E43" s="244"/>
      <c r="F43" s="245">
        <f>6*E43/1000000</f>
        <v>0</v>
      </c>
      <c r="G43" s="244">
        <v>2319187.5</v>
      </c>
      <c r="H43" s="245">
        <v>13.915125</v>
      </c>
      <c r="I43" s="244"/>
      <c r="J43" s="244"/>
      <c r="K43" s="244"/>
      <c r="L43" s="244"/>
      <c r="M43" s="298">
        <v>2319187.5</v>
      </c>
      <c r="N43" s="298">
        <v>13.915125</v>
      </c>
      <c r="O43" s="244"/>
      <c r="P43" s="244"/>
      <c r="Q43" s="244">
        <f t="shared" si="26"/>
        <v>0</v>
      </c>
      <c r="R43" s="245">
        <f>H43-N43</f>
        <v>0</v>
      </c>
      <c r="S43" s="308"/>
      <c r="T43" s="308"/>
      <c r="U43" s="309"/>
      <c r="V43" s="310"/>
      <c r="W43" s="310"/>
      <c r="X43" s="310"/>
      <c r="Y43" s="310"/>
    </row>
    <row r="44" spans="1:25" ht="24.6" customHeight="1">
      <c r="A44" s="273">
        <v>23</v>
      </c>
      <c r="B44" s="282" t="s">
        <v>1008</v>
      </c>
      <c r="C44" s="275" t="s">
        <v>566</v>
      </c>
      <c r="D44" s="276"/>
      <c r="E44" s="244"/>
      <c r="F44" s="245"/>
      <c r="G44" s="245">
        <v>138.29999999999998</v>
      </c>
      <c r="H44" s="244">
        <v>3.9415520000000002</v>
      </c>
      <c r="I44" s="244"/>
      <c r="J44" s="245"/>
      <c r="K44" s="302"/>
      <c r="L44" s="302"/>
      <c r="M44" s="298">
        <v>138.29999999999998</v>
      </c>
      <c r="N44" s="297">
        <v>3.9415520000000002</v>
      </c>
      <c r="O44" s="302"/>
      <c r="P44" s="302"/>
      <c r="Q44" s="244">
        <f t="shared" si="26"/>
        <v>0</v>
      </c>
      <c r="R44" s="245"/>
      <c r="S44" s="308"/>
      <c r="T44" s="308"/>
      <c r="U44" s="309"/>
      <c r="V44" s="310"/>
      <c r="W44" s="310"/>
      <c r="X44" s="310"/>
      <c r="Y44" s="310"/>
    </row>
    <row r="45" spans="1:25" ht="18.75" customHeight="1">
      <c r="A45" s="273"/>
      <c r="B45" s="283" t="s">
        <v>581</v>
      </c>
      <c r="C45" s="275"/>
      <c r="D45" s="276"/>
      <c r="E45" s="244"/>
      <c r="F45" s="245"/>
      <c r="G45" s="244"/>
      <c r="H45" s="245"/>
      <c r="I45" s="244"/>
      <c r="J45" s="245"/>
      <c r="K45" s="302"/>
      <c r="L45" s="302"/>
      <c r="M45" s="298">
        <v>0</v>
      </c>
      <c r="N45" s="297">
        <v>0</v>
      </c>
      <c r="O45" s="302"/>
      <c r="P45" s="245"/>
      <c r="Q45" s="244"/>
      <c r="R45" s="245"/>
      <c r="S45" s="308"/>
      <c r="T45" s="308"/>
      <c r="U45" s="309"/>
      <c r="V45" s="310"/>
      <c r="W45" s="310"/>
      <c r="X45" s="310"/>
      <c r="Y45" s="310"/>
    </row>
    <row r="46" spans="1:25" ht="30" customHeight="1">
      <c r="A46" s="273">
        <v>23</v>
      </c>
      <c r="B46" s="274" t="s">
        <v>582</v>
      </c>
      <c r="C46" s="275" t="s">
        <v>583</v>
      </c>
      <c r="D46" s="276"/>
      <c r="F46" s="245"/>
      <c r="G46" s="244">
        <v>7367.28</v>
      </c>
      <c r="H46" s="245">
        <v>2.4300000000000002</v>
      </c>
      <c r="I46" s="244"/>
      <c r="J46" s="245"/>
      <c r="K46" s="302"/>
      <c r="L46" s="302"/>
      <c r="M46" s="298">
        <v>0</v>
      </c>
      <c r="N46" s="297">
        <v>0</v>
      </c>
      <c r="O46" s="302"/>
      <c r="P46" s="245"/>
      <c r="Q46" s="244">
        <f>G46</f>
        <v>7367.28</v>
      </c>
      <c r="R46" s="244">
        <f>H46</f>
        <v>2.4300000000000002</v>
      </c>
      <c r="S46" s="308"/>
      <c r="T46" s="308"/>
      <c r="U46" s="309"/>
      <c r="V46" s="310"/>
      <c r="W46" s="310"/>
      <c r="X46" s="310"/>
      <c r="Y46" s="310"/>
    </row>
    <row r="47" spans="1:25" ht="32.4" customHeight="1">
      <c r="A47" s="273">
        <f t="shared" ref="A47:A55" si="30">A46+1</f>
        <v>24</v>
      </c>
      <c r="B47" s="284" t="s">
        <v>584</v>
      </c>
      <c r="C47" s="285" t="s">
        <v>585</v>
      </c>
      <c r="D47" s="276"/>
      <c r="E47" s="244"/>
      <c r="F47" s="245"/>
      <c r="G47" s="244"/>
      <c r="H47" s="245"/>
      <c r="I47" s="244"/>
      <c r="J47" s="245"/>
      <c r="K47" s="302"/>
      <c r="L47" s="302"/>
      <c r="M47" s="298"/>
      <c r="N47" s="297"/>
      <c r="O47" s="302"/>
      <c r="P47" s="245"/>
      <c r="Q47" s="244">
        <f t="shared" ref="Q47:Q62" si="31">G47</f>
        <v>0</v>
      </c>
      <c r="R47" s="244">
        <f t="shared" ref="R47:R62" si="32">H47</f>
        <v>0</v>
      </c>
      <c r="S47" s="308"/>
      <c r="T47" s="308"/>
      <c r="U47" s="309"/>
      <c r="V47" s="310"/>
      <c r="W47" s="310"/>
      <c r="X47" s="310"/>
      <c r="Y47" s="310"/>
    </row>
    <row r="48" spans="1:25" ht="13.8">
      <c r="A48" s="273">
        <f t="shared" si="30"/>
        <v>25</v>
      </c>
      <c r="B48" s="286" t="s">
        <v>586</v>
      </c>
      <c r="C48" s="287" t="s">
        <v>585</v>
      </c>
      <c r="D48" s="276"/>
      <c r="E48" s="244"/>
      <c r="F48" s="245"/>
      <c r="G48" s="244"/>
      <c r="H48" s="245"/>
      <c r="I48" s="244"/>
      <c r="J48" s="245"/>
      <c r="K48" s="302"/>
      <c r="L48" s="302"/>
      <c r="M48" s="298"/>
      <c r="N48" s="297"/>
      <c r="O48" s="302"/>
      <c r="P48" s="245"/>
      <c r="Q48" s="244">
        <f t="shared" si="31"/>
        <v>0</v>
      </c>
      <c r="R48" s="244">
        <f t="shared" si="32"/>
        <v>0</v>
      </c>
      <c r="S48" s="308"/>
      <c r="T48" s="308"/>
      <c r="U48" s="309"/>
      <c r="V48" s="310"/>
      <c r="W48" s="310"/>
      <c r="X48" s="310"/>
      <c r="Y48" s="310"/>
    </row>
    <row r="49" spans="1:25" ht="27.6" customHeight="1">
      <c r="A49" s="273">
        <f t="shared" si="30"/>
        <v>26</v>
      </c>
      <c r="B49" s="286" t="s">
        <v>587</v>
      </c>
      <c r="C49" s="287" t="s">
        <v>585</v>
      </c>
      <c r="D49" s="276"/>
      <c r="E49" s="244"/>
      <c r="F49" s="245"/>
      <c r="G49" s="244"/>
      <c r="H49" s="245"/>
      <c r="I49" s="244"/>
      <c r="J49" s="245"/>
      <c r="K49" s="302"/>
      <c r="L49" s="302"/>
      <c r="M49" s="298"/>
      <c r="N49" s="297"/>
      <c r="O49" s="302"/>
      <c r="P49" s="245"/>
      <c r="Q49" s="244">
        <f t="shared" si="31"/>
        <v>0</v>
      </c>
      <c r="R49" s="244">
        <f t="shared" si="32"/>
        <v>0</v>
      </c>
      <c r="S49" s="308"/>
      <c r="T49" s="308"/>
      <c r="U49" s="309"/>
      <c r="V49" s="310"/>
      <c r="W49" s="310"/>
      <c r="X49" s="310"/>
      <c r="Y49" s="310"/>
    </row>
    <row r="50" spans="1:25" ht="13.8">
      <c r="A50" s="273">
        <f t="shared" si="30"/>
        <v>27</v>
      </c>
      <c r="B50" s="286" t="s">
        <v>588</v>
      </c>
      <c r="C50" s="287" t="s">
        <v>585</v>
      </c>
      <c r="D50" s="276"/>
      <c r="E50" s="244"/>
      <c r="F50" s="245"/>
      <c r="G50" s="244"/>
      <c r="H50" s="245"/>
      <c r="I50" s="244"/>
      <c r="J50" s="245"/>
      <c r="K50" s="302"/>
      <c r="L50" s="302"/>
      <c r="M50" s="298"/>
      <c r="N50" s="297"/>
      <c r="O50" s="302">
        <v>0</v>
      </c>
      <c r="P50" s="245">
        <v>0</v>
      </c>
      <c r="Q50" s="244">
        <f t="shared" si="31"/>
        <v>0</v>
      </c>
      <c r="R50" s="244">
        <f t="shared" si="32"/>
        <v>0</v>
      </c>
      <c r="S50" s="308"/>
      <c r="T50" s="308"/>
      <c r="U50" s="309"/>
      <c r="V50" s="310"/>
      <c r="W50" s="310"/>
      <c r="X50" s="310"/>
      <c r="Y50" s="310"/>
    </row>
    <row r="51" spans="1:25" ht="13.8">
      <c r="A51" s="273">
        <f t="shared" si="30"/>
        <v>28</v>
      </c>
      <c r="B51" s="286" t="s">
        <v>589</v>
      </c>
      <c r="C51" s="287" t="s">
        <v>585</v>
      </c>
      <c r="D51" s="276"/>
      <c r="E51" s="244"/>
      <c r="F51" s="245"/>
      <c r="G51" s="244"/>
      <c r="H51" s="245"/>
      <c r="I51" s="244"/>
      <c r="J51" s="245"/>
      <c r="K51" s="302"/>
      <c r="L51" s="302"/>
      <c r="M51" s="298"/>
      <c r="N51" s="279"/>
      <c r="O51" s="244">
        <v>0</v>
      </c>
      <c r="P51" s="245">
        <v>0</v>
      </c>
      <c r="Q51" s="244">
        <f t="shared" si="31"/>
        <v>0</v>
      </c>
      <c r="R51" s="244">
        <f t="shared" si="32"/>
        <v>0</v>
      </c>
      <c r="S51" s="308"/>
      <c r="T51" s="308"/>
      <c r="U51" s="309"/>
      <c r="V51" s="310"/>
      <c r="W51" s="310"/>
      <c r="X51" s="310"/>
      <c r="Y51" s="310"/>
    </row>
    <row r="52" spans="1:25" ht="13.8">
      <c r="A52" s="273">
        <f t="shared" si="30"/>
        <v>29</v>
      </c>
      <c r="B52" s="286" t="s">
        <v>590</v>
      </c>
      <c r="C52" s="287" t="s">
        <v>585</v>
      </c>
      <c r="D52" s="276"/>
      <c r="E52" s="244"/>
      <c r="F52" s="245"/>
      <c r="G52" s="244"/>
      <c r="H52" s="245"/>
      <c r="I52" s="244"/>
      <c r="J52" s="245"/>
      <c r="K52" s="302"/>
      <c r="L52" s="302"/>
      <c r="M52" s="298"/>
      <c r="N52" s="279"/>
      <c r="O52" s="244">
        <v>0</v>
      </c>
      <c r="P52" s="245">
        <v>0</v>
      </c>
      <c r="Q52" s="244">
        <f t="shared" si="31"/>
        <v>0</v>
      </c>
      <c r="R52" s="244">
        <f t="shared" si="32"/>
        <v>0</v>
      </c>
      <c r="S52" s="308"/>
      <c r="T52" s="308"/>
      <c r="U52" s="309"/>
      <c r="V52" s="310"/>
      <c r="W52" s="310"/>
      <c r="X52" s="310"/>
      <c r="Y52" s="310"/>
    </row>
    <row r="53" spans="1:25" ht="13.8">
      <c r="A53" s="273">
        <f t="shared" si="30"/>
        <v>30</v>
      </c>
      <c r="B53" s="286" t="s">
        <v>591</v>
      </c>
      <c r="C53" s="287" t="s">
        <v>585</v>
      </c>
      <c r="D53" s="276"/>
      <c r="E53" s="244"/>
      <c r="F53" s="245"/>
      <c r="G53" s="244"/>
      <c r="H53" s="245"/>
      <c r="I53" s="244"/>
      <c r="J53" s="245"/>
      <c r="K53" s="302"/>
      <c r="L53" s="302"/>
      <c r="M53" s="298"/>
      <c r="N53" s="279"/>
      <c r="O53" s="244">
        <v>0</v>
      </c>
      <c r="P53" s="245">
        <v>0</v>
      </c>
      <c r="Q53" s="244">
        <f t="shared" si="31"/>
        <v>0</v>
      </c>
      <c r="R53" s="244">
        <f t="shared" si="32"/>
        <v>0</v>
      </c>
      <c r="S53" s="308"/>
      <c r="T53" s="308"/>
      <c r="U53" s="309"/>
      <c r="V53" s="310"/>
      <c r="W53" s="310"/>
      <c r="X53" s="310"/>
      <c r="Y53" s="310"/>
    </row>
    <row r="54" spans="1:25" ht="14.4">
      <c r="A54" s="273">
        <f t="shared" si="30"/>
        <v>31</v>
      </c>
      <c r="B54" s="288" t="s">
        <v>592</v>
      </c>
      <c r="C54" s="287" t="s">
        <v>585</v>
      </c>
      <c r="D54" s="276"/>
      <c r="E54" s="244"/>
      <c r="F54" s="245"/>
      <c r="G54" s="244"/>
      <c r="H54" s="245"/>
      <c r="I54" s="244"/>
      <c r="J54" s="245"/>
      <c r="K54" s="302"/>
      <c r="L54" s="302"/>
      <c r="M54" s="298"/>
      <c r="N54" s="279"/>
      <c r="O54" s="244">
        <v>0</v>
      </c>
      <c r="P54" s="245">
        <v>0</v>
      </c>
      <c r="Q54" s="244">
        <f t="shared" si="31"/>
        <v>0</v>
      </c>
      <c r="R54" s="244">
        <f t="shared" si="32"/>
        <v>0</v>
      </c>
      <c r="S54" s="308"/>
      <c r="T54" s="308"/>
      <c r="U54" s="309"/>
      <c r="V54" s="310"/>
      <c r="W54" s="310"/>
      <c r="X54" s="310"/>
      <c r="Y54" s="310"/>
    </row>
    <row r="55" spans="1:25" ht="14.4">
      <c r="A55" s="273">
        <f t="shared" si="30"/>
        <v>32</v>
      </c>
      <c r="B55" s="288" t="s">
        <v>593</v>
      </c>
      <c r="C55" s="287" t="s">
        <v>585</v>
      </c>
      <c r="D55" s="276"/>
      <c r="E55" s="244"/>
      <c r="F55" s="245"/>
      <c r="G55" s="244"/>
      <c r="H55" s="245"/>
      <c r="I55" s="244"/>
      <c r="J55" s="245"/>
      <c r="K55" s="302"/>
      <c r="L55" s="302"/>
      <c r="M55" s="298"/>
      <c r="N55" s="279"/>
      <c r="O55" s="244">
        <v>0</v>
      </c>
      <c r="P55" s="245">
        <v>0</v>
      </c>
      <c r="Q55" s="244">
        <f t="shared" si="31"/>
        <v>0</v>
      </c>
      <c r="R55" s="244">
        <f t="shared" si="32"/>
        <v>0</v>
      </c>
      <c r="S55" s="308"/>
      <c r="T55" s="308"/>
      <c r="U55" s="309"/>
      <c r="V55" s="310"/>
      <c r="W55" s="310"/>
      <c r="X55" s="310"/>
      <c r="Y55" s="310"/>
    </row>
    <row r="56" spans="1:25" ht="14.4">
      <c r="A56" s="273"/>
      <c r="B56" s="288" t="s">
        <v>594</v>
      </c>
      <c r="C56" s="287" t="s">
        <v>585</v>
      </c>
      <c r="D56" s="276"/>
      <c r="E56" s="244"/>
      <c r="F56" s="245"/>
      <c r="G56" s="244">
        <v>1</v>
      </c>
      <c r="H56" s="245">
        <v>1.11812</v>
      </c>
      <c r="I56" s="244"/>
      <c r="J56" s="245"/>
      <c r="K56" s="298"/>
      <c r="L56" s="279"/>
      <c r="M56" s="298">
        <v>0</v>
      </c>
      <c r="N56" s="279">
        <v>0</v>
      </c>
      <c r="O56" s="244">
        <v>0</v>
      </c>
      <c r="P56" s="245">
        <v>0</v>
      </c>
      <c r="Q56" s="244">
        <f>G56-M56</f>
        <v>1</v>
      </c>
      <c r="R56" s="244">
        <f>H56-N56</f>
        <v>1.11812</v>
      </c>
      <c r="S56" s="308"/>
      <c r="T56" s="308"/>
      <c r="U56" s="309"/>
      <c r="V56" s="310"/>
      <c r="W56" s="310"/>
      <c r="X56" s="310"/>
      <c r="Y56" s="310"/>
    </row>
    <row r="57" spans="1:25" ht="14.4">
      <c r="A57" s="273"/>
      <c r="B57" s="288" t="s">
        <v>595</v>
      </c>
      <c r="C57" s="287"/>
      <c r="D57" s="276"/>
      <c r="E57" s="244"/>
      <c r="F57" s="245"/>
      <c r="G57" s="1031">
        <v>1</v>
      </c>
      <c r="H57" s="1031">
        <v>0.70469999999999999</v>
      </c>
      <c r="I57" s="244"/>
      <c r="J57" s="245"/>
      <c r="K57" s="1034"/>
      <c r="L57" s="1036"/>
      <c r="M57" s="1034">
        <v>0</v>
      </c>
      <c r="N57" s="1036">
        <v>0</v>
      </c>
      <c r="O57" s="244"/>
      <c r="P57" s="245"/>
      <c r="Q57" s="1031">
        <f>G57-M57</f>
        <v>1</v>
      </c>
      <c r="R57" s="1031">
        <f>H57-N57</f>
        <v>0.70469999999999999</v>
      </c>
      <c r="S57" s="308"/>
      <c r="T57" s="308"/>
      <c r="U57" s="309"/>
      <c r="V57" s="310"/>
      <c r="W57" s="310"/>
      <c r="X57" s="310"/>
      <c r="Y57" s="310"/>
    </row>
    <row r="58" spans="1:25" ht="14.4">
      <c r="A58" s="273"/>
      <c r="B58" s="288" t="s">
        <v>596</v>
      </c>
      <c r="C58" s="287"/>
      <c r="D58" s="276"/>
      <c r="E58" s="244"/>
      <c r="F58" s="245"/>
      <c r="G58" s="1032"/>
      <c r="H58" s="1032"/>
      <c r="I58" s="244"/>
      <c r="J58" s="245"/>
      <c r="K58" s="1035"/>
      <c r="L58" s="1037"/>
      <c r="M58" s="1035"/>
      <c r="N58" s="1037"/>
      <c r="O58" s="244"/>
      <c r="P58" s="245"/>
      <c r="Q58" s="1032"/>
      <c r="R58" s="1032"/>
      <c r="S58" s="308"/>
      <c r="T58" s="308"/>
      <c r="U58" s="309"/>
      <c r="V58" s="310"/>
      <c r="W58" s="310"/>
      <c r="X58" s="310"/>
      <c r="Y58" s="310"/>
    </row>
    <row r="59" spans="1:25" ht="28.8">
      <c r="A59" s="273">
        <f>A55+1</f>
        <v>33</v>
      </c>
      <c r="B59" s="288" t="s">
        <v>597</v>
      </c>
      <c r="C59" s="287" t="s">
        <v>585</v>
      </c>
      <c r="D59" s="276"/>
      <c r="E59" s="244"/>
      <c r="F59" s="245"/>
      <c r="G59" s="244">
        <v>2</v>
      </c>
      <c r="H59" s="245">
        <v>0.188</v>
      </c>
      <c r="I59" s="244"/>
      <c r="J59" s="245"/>
      <c r="K59" s="298"/>
      <c r="L59" s="279"/>
      <c r="M59" s="298">
        <v>0</v>
      </c>
      <c r="N59" s="279">
        <v>0</v>
      </c>
      <c r="O59" s="244">
        <v>0</v>
      </c>
      <c r="P59" s="245">
        <v>0</v>
      </c>
      <c r="Q59" s="244">
        <f>G59-M59</f>
        <v>2</v>
      </c>
      <c r="R59" s="244">
        <f>H59-N59</f>
        <v>0.188</v>
      </c>
      <c r="S59" s="308"/>
      <c r="T59" s="308"/>
      <c r="U59" s="309"/>
      <c r="V59" s="310"/>
      <c r="W59" s="310"/>
      <c r="X59" s="310"/>
      <c r="Y59" s="310"/>
    </row>
    <row r="60" spans="1:25" ht="14.4">
      <c r="A60" s="273">
        <f>A59+1</f>
        <v>34</v>
      </c>
      <c r="B60" s="288" t="s">
        <v>598</v>
      </c>
      <c r="C60" s="287" t="s">
        <v>585</v>
      </c>
      <c r="D60" s="276"/>
      <c r="E60" s="244"/>
      <c r="F60" s="245"/>
      <c r="G60" s="244"/>
      <c r="H60" s="245"/>
      <c r="I60" s="244"/>
      <c r="J60" s="245"/>
      <c r="K60" s="302"/>
      <c r="L60" s="302"/>
      <c r="M60" s="298"/>
      <c r="N60" s="279"/>
      <c r="O60" s="244">
        <v>0</v>
      </c>
      <c r="P60" s="245">
        <v>0</v>
      </c>
      <c r="Q60" s="244">
        <f t="shared" si="31"/>
        <v>0</v>
      </c>
      <c r="R60" s="244">
        <f t="shared" si="32"/>
        <v>0</v>
      </c>
      <c r="S60" s="308"/>
      <c r="T60" s="308"/>
      <c r="U60" s="309"/>
      <c r="V60" s="310"/>
      <c r="W60" s="310"/>
      <c r="X60" s="310"/>
      <c r="Y60" s="310"/>
    </row>
    <row r="61" spans="1:25" ht="14.4">
      <c r="A61" s="273">
        <f>A60+1</f>
        <v>35</v>
      </c>
      <c r="B61" s="288" t="s">
        <v>599</v>
      </c>
      <c r="C61" s="287" t="s">
        <v>585</v>
      </c>
      <c r="D61" s="276"/>
      <c r="E61" s="244"/>
      <c r="F61" s="245"/>
      <c r="G61" s="244"/>
      <c r="H61" s="245"/>
      <c r="I61" s="244"/>
      <c r="J61" s="245"/>
      <c r="K61" s="302"/>
      <c r="L61" s="302"/>
      <c r="M61" s="298"/>
      <c r="N61" s="279"/>
      <c r="O61" s="244">
        <v>0</v>
      </c>
      <c r="P61" s="245">
        <v>0</v>
      </c>
      <c r="Q61" s="244">
        <f t="shared" si="31"/>
        <v>0</v>
      </c>
      <c r="R61" s="244">
        <f t="shared" si="32"/>
        <v>0</v>
      </c>
      <c r="S61" s="308"/>
      <c r="T61" s="308"/>
      <c r="U61" s="309"/>
      <c r="V61" s="310"/>
      <c r="W61" s="310"/>
      <c r="X61" s="310"/>
      <c r="Y61" s="310"/>
    </row>
    <row r="62" spans="1:25" ht="14.4">
      <c r="A62" s="273">
        <f>A61+1</f>
        <v>36</v>
      </c>
      <c r="B62" s="288" t="s">
        <v>600</v>
      </c>
      <c r="C62" s="287" t="s">
        <v>585</v>
      </c>
      <c r="D62" s="276"/>
      <c r="E62" s="244"/>
      <c r="F62" s="245"/>
      <c r="G62" s="244"/>
      <c r="H62" s="245"/>
      <c r="I62" s="244"/>
      <c r="J62" s="245"/>
      <c r="K62" s="302"/>
      <c r="L62" s="302"/>
      <c r="M62" s="298"/>
      <c r="N62" s="279"/>
      <c r="O62" s="244"/>
      <c r="P62" s="245"/>
      <c r="Q62" s="244">
        <f t="shared" si="31"/>
        <v>0</v>
      </c>
      <c r="R62" s="244">
        <f t="shared" si="32"/>
        <v>0</v>
      </c>
      <c r="S62" s="308"/>
      <c r="T62" s="308"/>
      <c r="U62" s="309"/>
      <c r="V62" s="310"/>
      <c r="W62" s="310"/>
      <c r="X62" s="310"/>
      <c r="Y62" s="310"/>
    </row>
    <row r="63" spans="1:25" ht="14.4">
      <c r="A63" s="273">
        <v>34</v>
      </c>
      <c r="B63" s="288" t="s">
        <v>601</v>
      </c>
      <c r="C63" s="275" t="s">
        <v>602</v>
      </c>
      <c r="D63" s="276"/>
      <c r="E63" s="244"/>
      <c r="F63" s="245"/>
      <c r="G63" s="244">
        <v>0</v>
      </c>
      <c r="H63" s="245">
        <v>0</v>
      </c>
      <c r="I63" s="244">
        <v>0</v>
      </c>
      <c r="J63" s="245">
        <v>0</v>
      </c>
      <c r="K63" s="244"/>
      <c r="L63" s="245"/>
      <c r="M63" s="298">
        <v>0</v>
      </c>
      <c r="N63" s="279">
        <v>0</v>
      </c>
      <c r="O63" s="244">
        <v>0</v>
      </c>
      <c r="P63" s="245">
        <v>0</v>
      </c>
      <c r="Q63" s="244">
        <f>G63-M63</f>
        <v>0</v>
      </c>
      <c r="R63" s="244">
        <f>H63-N63</f>
        <v>0</v>
      </c>
      <c r="S63" s="308"/>
      <c r="T63" s="308"/>
      <c r="U63" s="309"/>
      <c r="V63" s="310"/>
      <c r="W63" s="310"/>
      <c r="X63" s="310"/>
      <c r="Y63" s="310"/>
    </row>
    <row r="64" spans="1:25" ht="30" customHeight="1">
      <c r="A64" s="289"/>
      <c r="B64" s="1038" t="s">
        <v>603</v>
      </c>
      <c r="C64" s="1038"/>
      <c r="D64" s="1038"/>
      <c r="E64" s="276"/>
      <c r="F64" s="276">
        <f>SUM(F12:F63)</f>
        <v>6.4000529995197297</v>
      </c>
      <c r="G64" s="290"/>
      <c r="H64" s="290">
        <f>SUM(H12:H63)</f>
        <v>2034.7546614669393</v>
      </c>
      <c r="I64" s="290"/>
      <c r="J64" s="290">
        <f>SUM(J12:J63)</f>
        <v>6.4000529995197297</v>
      </c>
      <c r="K64" s="290"/>
      <c r="L64" s="290">
        <f>SUM(L12:L63)</f>
        <v>6.6030351517673544</v>
      </c>
      <c r="M64" s="290"/>
      <c r="N64" s="290">
        <f>SUM(N12:N63)</f>
        <v>1921.5209110059109</v>
      </c>
      <c r="O64" s="290"/>
      <c r="P64" s="290">
        <f>SUM(P12:P63)</f>
        <v>6.6030351517673544</v>
      </c>
      <c r="Q64" s="290"/>
      <c r="R64" s="290">
        <f>SUM(R12:R63)</f>
        <v>102.29252784739488</v>
      </c>
      <c r="S64" s="276"/>
      <c r="T64" s="290"/>
      <c r="U64" s="290"/>
    </row>
    <row r="65" spans="8:19">
      <c r="H65" s="257">
        <v>1552.1089062762201</v>
      </c>
      <c r="J65" s="257">
        <v>126.359468781668</v>
      </c>
      <c r="N65" s="257">
        <f>'[284]Anx G'!N59</f>
        <v>1800.0672975392695</v>
      </c>
      <c r="O65" s="257">
        <f>'[284]Anx G'!O59</f>
        <v>0</v>
      </c>
      <c r="P65" s="257">
        <f>'[284]Anx G'!P59</f>
        <v>414.8141761363002</v>
      </c>
      <c r="S65" s="257"/>
    </row>
    <row r="66" spans="8:19">
      <c r="N66" s="257">
        <f>N64-N65</f>
        <v>121.4536134666414</v>
      </c>
      <c r="S66" s="257"/>
    </row>
    <row r="72" spans="8:19">
      <c r="H72" s="257">
        <f>20.3+39.71</f>
        <v>60.010000000000005</v>
      </c>
    </row>
  </sheetData>
  <mergeCells count="29">
    <mergeCell ref="B1:U1"/>
    <mergeCell ref="B4:U4"/>
    <mergeCell ref="B5:U5"/>
    <mergeCell ref="B6:U6"/>
    <mergeCell ref="D9:J9"/>
    <mergeCell ref="K9:P9"/>
    <mergeCell ref="Q9:T9"/>
    <mergeCell ref="U9:U11"/>
    <mergeCell ref="O10:P10"/>
    <mergeCell ref="Q10:R10"/>
    <mergeCell ref="S10:T10"/>
    <mergeCell ref="B64:D64"/>
    <mergeCell ref="A9:A11"/>
    <mergeCell ref="B9:B11"/>
    <mergeCell ref="C9:C11"/>
    <mergeCell ref="D10:D11"/>
    <mergeCell ref="R57:R58"/>
    <mergeCell ref="E10:F10"/>
    <mergeCell ref="G10:H10"/>
    <mergeCell ref="G57:G58"/>
    <mergeCell ref="H57:H58"/>
    <mergeCell ref="M57:M58"/>
    <mergeCell ref="N57:N58"/>
    <mergeCell ref="Q57:Q58"/>
    <mergeCell ref="I10:J10"/>
    <mergeCell ref="K10:L10"/>
    <mergeCell ref="M10:N10"/>
    <mergeCell ref="K57:K58"/>
    <mergeCell ref="L57:L58"/>
  </mergeCells>
  <printOptions horizontalCentered="1"/>
  <pageMargins left="0.55118110236220497" right="0.15748031496063" top="0.31496062992126" bottom="0.47244094488188998" header="0.31496062992126" footer="0.31496062992126"/>
  <pageSetup paperSize="9" scale="35" orientation="landscape"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indexed="10"/>
  </sheetPr>
  <dimension ref="A1:T102"/>
  <sheetViews>
    <sheetView tabSelected="1" topLeftCell="A13" zoomScale="70" zoomScaleNormal="70" workbookViewId="0">
      <selection activeCell="P24" sqref="P24"/>
    </sheetView>
  </sheetViews>
  <sheetFormatPr defaultColWidth="9.33203125" defaultRowHeight="13.8"/>
  <cols>
    <col min="1" max="1" width="4.6640625" style="173" customWidth="1"/>
    <col min="2" max="2" width="16" style="173" customWidth="1"/>
    <col min="3" max="3" width="21.5546875" style="173" customWidth="1"/>
    <col min="4" max="4" width="12.5546875" style="173" bestFit="1" customWidth="1"/>
    <col min="5" max="5" width="12.44140625" style="173" customWidth="1"/>
    <col min="6" max="6" width="12.6640625" style="173" customWidth="1"/>
    <col min="7" max="7" width="10.33203125" style="173" customWidth="1"/>
    <col min="8" max="8" width="12.6640625" style="173" customWidth="1"/>
    <col min="9" max="9" width="13.5546875" style="173" customWidth="1"/>
    <col min="10" max="10" width="12.44140625" style="173" customWidth="1"/>
    <col min="11" max="12" width="16.6640625" style="173" customWidth="1"/>
    <col min="13" max="13" width="10.6640625" style="173" customWidth="1"/>
    <col min="14" max="14" width="12.6640625" style="173" customWidth="1"/>
    <col min="15" max="15" width="13" style="173" customWidth="1"/>
    <col min="16" max="16" width="33.6640625" style="173" customWidth="1"/>
    <col min="17" max="17" width="10.5546875" style="173" customWidth="1"/>
    <col min="18" max="18" width="14.6640625" style="173" customWidth="1"/>
    <col min="19" max="16384" width="9.33203125" style="173"/>
  </cols>
  <sheetData>
    <row r="1" spans="1:20" ht="15.6">
      <c r="A1" s="1056" t="s">
        <v>746</v>
      </c>
      <c r="B1" s="1056"/>
      <c r="C1" s="1056"/>
      <c r="D1" s="1056"/>
      <c r="E1" s="1056"/>
      <c r="F1" s="1056"/>
      <c r="G1" s="1056"/>
      <c r="H1" s="1056"/>
      <c r="I1" s="1056"/>
      <c r="J1" s="1056"/>
      <c r="K1" s="1056"/>
      <c r="L1" s="1056"/>
      <c r="M1" s="1056"/>
      <c r="N1" s="1056"/>
      <c r="O1" s="1056"/>
      <c r="P1" s="1056"/>
    </row>
    <row r="2" spans="1:20" ht="19.5" customHeight="1">
      <c r="A2" s="1057" t="s">
        <v>747</v>
      </c>
      <c r="B2" s="1057"/>
      <c r="C2" s="1057"/>
      <c r="D2" s="1057"/>
      <c r="E2" s="1057"/>
      <c r="F2" s="1057"/>
      <c r="G2" s="1057"/>
      <c r="H2" s="1057"/>
      <c r="I2" s="1057"/>
      <c r="J2" s="1057"/>
      <c r="K2" s="1057"/>
      <c r="L2" s="1057"/>
      <c r="M2" s="1057"/>
      <c r="N2" s="1057"/>
      <c r="O2" s="1057"/>
      <c r="P2" s="1057"/>
    </row>
    <row r="3" spans="1:20" ht="19.5" customHeight="1">
      <c r="A3" s="1057" t="s">
        <v>748</v>
      </c>
      <c r="B3" s="1057"/>
      <c r="C3" s="1057"/>
      <c r="D3" s="1057"/>
      <c r="E3" s="1057"/>
      <c r="F3" s="1057"/>
      <c r="G3" s="1057"/>
      <c r="H3" s="1057"/>
      <c r="I3" s="1057"/>
      <c r="J3" s="1057"/>
      <c r="K3" s="1057"/>
      <c r="L3" s="1057"/>
      <c r="M3" s="1057"/>
      <c r="N3" s="1057"/>
      <c r="O3" s="1057"/>
      <c r="P3" s="1057"/>
    </row>
    <row r="4" spans="1:20" ht="19.5" customHeight="1">
      <c r="A4" s="1057"/>
      <c r="B4" s="1057"/>
      <c r="C4" s="1057"/>
      <c r="D4" s="1057"/>
      <c r="E4" s="1057"/>
      <c r="F4" s="1057"/>
      <c r="G4" s="1057"/>
      <c r="H4" s="1057"/>
      <c r="I4" s="1057"/>
      <c r="J4" s="1057"/>
      <c r="K4" s="1057"/>
      <c r="L4" s="1057"/>
      <c r="M4" s="1057"/>
      <c r="N4" s="1057"/>
      <c r="O4" s="1057"/>
      <c r="P4" s="1057"/>
    </row>
    <row r="5" spans="1:20" s="171" customFormat="1" ht="30" customHeight="1">
      <c r="A5" s="1058" t="s">
        <v>161</v>
      </c>
      <c r="B5" s="1058" t="s">
        <v>749</v>
      </c>
      <c r="C5" s="1058" t="s">
        <v>750</v>
      </c>
      <c r="D5" s="1058" t="s">
        <v>751</v>
      </c>
      <c r="E5" s="1058" t="s">
        <v>752</v>
      </c>
      <c r="F5" s="1058" t="s">
        <v>753</v>
      </c>
      <c r="G5" s="1058" t="s">
        <v>754</v>
      </c>
      <c r="H5" s="1058"/>
      <c r="I5" s="1058"/>
      <c r="J5" s="1058"/>
      <c r="K5" s="1058"/>
      <c r="L5" s="1058"/>
      <c r="M5" s="1058"/>
      <c r="N5" s="1058" t="s">
        <v>755</v>
      </c>
      <c r="O5" s="1058" t="s">
        <v>756</v>
      </c>
      <c r="P5" s="1058" t="s">
        <v>174</v>
      </c>
    </row>
    <row r="6" spans="1:20" s="171" customFormat="1" ht="42.75" customHeight="1">
      <c r="A6" s="1058"/>
      <c r="B6" s="1058"/>
      <c r="C6" s="1058"/>
      <c r="D6" s="1058"/>
      <c r="E6" s="1058"/>
      <c r="F6" s="1058"/>
      <c r="G6" s="175" t="s">
        <v>234</v>
      </c>
      <c r="H6" s="175" t="s">
        <v>752</v>
      </c>
      <c r="I6" s="175" t="s">
        <v>757</v>
      </c>
      <c r="J6" s="175" t="s">
        <v>758</v>
      </c>
      <c r="K6" s="175" t="s">
        <v>1012</v>
      </c>
      <c r="L6" s="175" t="s">
        <v>1013</v>
      </c>
      <c r="M6" s="175" t="s">
        <v>368</v>
      </c>
      <c r="N6" s="1058"/>
      <c r="O6" s="1058"/>
      <c r="P6" s="1058"/>
    </row>
    <row r="7" spans="1:20" s="171" customFormat="1" ht="42.75" customHeight="1">
      <c r="A7" s="175">
        <v>1</v>
      </c>
      <c r="B7" s="175" t="s">
        <v>759</v>
      </c>
      <c r="C7" s="176">
        <v>44875</v>
      </c>
      <c r="D7" s="176">
        <v>44860</v>
      </c>
      <c r="E7" s="177"/>
      <c r="F7" s="178">
        <f>482342759/1000000</f>
        <v>482.342759</v>
      </c>
      <c r="G7" s="178">
        <f>F7*10%</f>
        <v>48.2342759</v>
      </c>
      <c r="H7" s="178"/>
      <c r="I7" s="175"/>
      <c r="J7" s="193"/>
      <c r="K7" s="175"/>
      <c r="L7" s="175"/>
      <c r="M7" s="194">
        <f>SUM(G7:K7)</f>
        <v>48.2342759</v>
      </c>
      <c r="N7" s="193">
        <f>F7-M7</f>
        <v>434.1084831</v>
      </c>
      <c r="O7" s="193">
        <v>55.564999999999998</v>
      </c>
      <c r="P7" s="195" t="s">
        <v>760</v>
      </c>
    </row>
    <row r="8" spans="1:20" s="171" customFormat="1" ht="30">
      <c r="A8" s="175">
        <v>2</v>
      </c>
      <c r="B8" s="175" t="s">
        <v>752</v>
      </c>
      <c r="C8" s="176">
        <v>44677</v>
      </c>
      <c r="D8" s="176"/>
      <c r="E8" s="178">
        <f>771.468361</f>
        <v>771.46836099999996</v>
      </c>
      <c r="F8" s="175"/>
      <c r="G8" s="178"/>
      <c r="H8" s="175"/>
      <c r="I8" s="175"/>
      <c r="J8" s="193">
        <f t="shared" ref="J8:J14" si="0">F8*0.5%</f>
        <v>0</v>
      </c>
      <c r="K8" s="175"/>
      <c r="L8" s="175"/>
      <c r="M8" s="175"/>
      <c r="N8" s="193">
        <f>771.468361</f>
        <v>771.46836099999996</v>
      </c>
      <c r="O8" s="193">
        <v>771.46836099999996</v>
      </c>
      <c r="P8" s="195" t="s">
        <v>761</v>
      </c>
    </row>
    <row r="9" spans="1:20" s="171" customFormat="1" ht="30">
      <c r="A9" s="175">
        <v>3</v>
      </c>
      <c r="B9" s="175" t="s">
        <v>752</v>
      </c>
      <c r="C9" s="176">
        <v>44737</v>
      </c>
      <c r="D9" s="176"/>
      <c r="E9" s="178">
        <f>400.096</f>
        <v>400.096</v>
      </c>
      <c r="F9" s="175"/>
      <c r="G9" s="178"/>
      <c r="H9" s="175"/>
      <c r="I9" s="175"/>
      <c r="J9" s="193">
        <f t="shared" si="0"/>
        <v>0</v>
      </c>
      <c r="K9" s="175"/>
      <c r="L9" s="175"/>
      <c r="M9" s="175"/>
      <c r="N9" s="193">
        <f>400.096</f>
        <v>400.096</v>
      </c>
      <c r="O9" s="193">
        <v>400.096</v>
      </c>
      <c r="P9" s="195" t="s">
        <v>762</v>
      </c>
    </row>
    <row r="10" spans="1:20" s="171" customFormat="1" ht="15">
      <c r="A10" s="179">
        <v>4</v>
      </c>
      <c r="B10" s="175" t="s">
        <v>763</v>
      </c>
      <c r="C10" s="176">
        <v>45084</v>
      </c>
      <c r="D10" s="176">
        <v>45079</v>
      </c>
      <c r="E10" s="178"/>
      <c r="F10" s="180">
        <f>908.025-F7</f>
        <v>425.68224099999998</v>
      </c>
      <c r="G10" s="178">
        <f>F10*10%</f>
        <v>42.568224100000002</v>
      </c>
      <c r="H10" s="181"/>
      <c r="I10" s="181"/>
      <c r="J10" s="193"/>
      <c r="K10" s="196"/>
      <c r="L10" s="196"/>
      <c r="M10" s="194">
        <f>SUM(G10:K10)</f>
        <v>42.568224100000002</v>
      </c>
      <c r="N10" s="193">
        <f>F10-M10</f>
        <v>383.11401689999997</v>
      </c>
      <c r="O10" s="193">
        <v>761.65750000000003</v>
      </c>
      <c r="P10" s="1060" t="s">
        <v>764</v>
      </c>
      <c r="R10" s="172"/>
      <c r="S10" s="172"/>
      <c r="T10" s="172"/>
    </row>
    <row r="11" spans="1:20" s="172" customFormat="1" ht="15">
      <c r="A11" s="179">
        <v>5</v>
      </c>
      <c r="B11" s="179" t="s">
        <v>752</v>
      </c>
      <c r="C11" s="176">
        <v>45100</v>
      </c>
      <c r="D11" s="182"/>
      <c r="E11" s="178">
        <v>371.37236200000001</v>
      </c>
      <c r="F11" s="181"/>
      <c r="G11" s="178"/>
      <c r="H11" s="181"/>
      <c r="I11" s="181"/>
      <c r="J11" s="193">
        <f t="shared" si="0"/>
        <v>0</v>
      </c>
      <c r="K11" s="196"/>
      <c r="L11" s="196"/>
      <c r="M11" s="197"/>
      <c r="N11" s="193">
        <f>E11</f>
        <v>371.37236200000001</v>
      </c>
      <c r="O11" s="193">
        <v>371.37236200000001</v>
      </c>
      <c r="P11" s="1061"/>
    </row>
    <row r="12" spans="1:20" s="172" customFormat="1" ht="15">
      <c r="A12" s="179">
        <v>6</v>
      </c>
      <c r="B12" s="179" t="s">
        <v>765</v>
      </c>
      <c r="C12" s="176">
        <v>45100</v>
      </c>
      <c r="D12" s="182"/>
      <c r="E12" s="178"/>
      <c r="F12" s="181"/>
      <c r="G12" s="178"/>
      <c r="H12" s="181"/>
      <c r="I12" s="181"/>
      <c r="J12" s="193">
        <f t="shared" si="0"/>
        <v>0</v>
      </c>
      <c r="K12" s="196"/>
      <c r="L12" s="196"/>
      <c r="M12" s="197"/>
      <c r="N12" s="193">
        <v>173.26047199999999</v>
      </c>
      <c r="O12" s="193">
        <v>173.26047199999999</v>
      </c>
      <c r="P12" s="1062"/>
    </row>
    <row r="13" spans="1:20" s="172" customFormat="1" ht="45">
      <c r="A13" s="179">
        <v>7</v>
      </c>
      <c r="B13" s="175" t="s">
        <v>766</v>
      </c>
      <c r="C13" s="176">
        <v>45373</v>
      </c>
      <c r="D13" s="176">
        <v>45369</v>
      </c>
      <c r="E13" s="178"/>
      <c r="F13" s="180">
        <f>134.688393</f>
        <v>134.68839299999999</v>
      </c>
      <c r="G13" s="178">
        <f>F13*10%</f>
        <v>13.468839299999999</v>
      </c>
      <c r="H13" s="181"/>
      <c r="I13" s="181"/>
      <c r="J13" s="193">
        <f>SUM(F7:F13)*0.5%</f>
        <v>5.2135669650000001</v>
      </c>
      <c r="K13" s="196"/>
      <c r="L13" s="196"/>
      <c r="M13" s="194">
        <f>SUM(G13:K13)</f>
        <v>18.682406264999997</v>
      </c>
      <c r="N13" s="193">
        <f>F13-M13</f>
        <v>116.00598673499999</v>
      </c>
      <c r="O13" s="193">
        <f>N13</f>
        <v>116.00598673499999</v>
      </c>
      <c r="P13" s="198" t="s">
        <v>767</v>
      </c>
    </row>
    <row r="14" spans="1:20" s="172" customFormat="1" ht="45">
      <c r="A14" s="179">
        <v>8</v>
      </c>
      <c r="B14" s="175" t="s">
        <v>768</v>
      </c>
      <c r="C14" s="176">
        <v>45468</v>
      </c>
      <c r="D14" s="176">
        <v>45453</v>
      </c>
      <c r="E14" s="178"/>
      <c r="F14" s="180">
        <f>218.778981</f>
        <v>218.77898099999999</v>
      </c>
      <c r="G14" s="178">
        <f>F14*10%</f>
        <v>21.877898099999999</v>
      </c>
      <c r="H14" s="181">
        <f>44.573</f>
        <v>44.573</v>
      </c>
      <c r="I14" s="181"/>
      <c r="J14" s="193">
        <f t="shared" si="0"/>
        <v>1.093894905</v>
      </c>
      <c r="K14" s="196"/>
      <c r="L14" s="196"/>
      <c r="M14" s="194">
        <f>SUM(G14:K14)</f>
        <v>67.544793005000002</v>
      </c>
      <c r="N14" s="193">
        <f>F14-M14</f>
        <v>151.23418799499998</v>
      </c>
      <c r="O14" s="193">
        <v>151.23418799500001</v>
      </c>
      <c r="P14" s="198" t="s">
        <v>1014</v>
      </c>
    </row>
    <row r="15" spans="1:20" s="172" customFormat="1" ht="45">
      <c r="A15" s="179">
        <v>9</v>
      </c>
      <c r="B15" s="175" t="s">
        <v>769</v>
      </c>
      <c r="C15" s="176">
        <v>45588</v>
      </c>
      <c r="D15" s="176">
        <v>45564</v>
      </c>
      <c r="E15" s="178"/>
      <c r="F15" s="180"/>
      <c r="G15" s="178"/>
      <c r="H15" s="181"/>
      <c r="I15" s="181"/>
      <c r="J15" s="193"/>
      <c r="K15" s="196"/>
      <c r="L15" s="196"/>
      <c r="M15" s="194"/>
      <c r="N15" s="193">
        <v>118.498046</v>
      </c>
      <c r="O15" s="193"/>
      <c r="P15" s="198"/>
    </row>
    <row r="16" spans="1:20" s="172" customFormat="1" ht="45">
      <c r="A16" s="179">
        <v>10</v>
      </c>
      <c r="B16" s="175" t="s">
        <v>770</v>
      </c>
      <c r="C16" s="176">
        <v>45609</v>
      </c>
      <c r="D16" s="176">
        <v>45596</v>
      </c>
      <c r="E16" s="178"/>
      <c r="F16" s="180">
        <v>140.14252599999</v>
      </c>
      <c r="G16" s="178">
        <f>F16*10%</f>
        <v>14.014252599999001</v>
      </c>
      <c r="H16" s="181">
        <v>17</v>
      </c>
      <c r="I16" s="181"/>
      <c r="J16" s="193">
        <f>F16*0.5%</f>
        <v>0.70071262999994999</v>
      </c>
      <c r="K16" s="196"/>
      <c r="L16" s="196"/>
      <c r="M16" s="194">
        <f>SUM(G16:K16)</f>
        <v>31.714965229998949</v>
      </c>
      <c r="N16" s="193">
        <f>F16-M16</f>
        <v>108.42756076999105</v>
      </c>
      <c r="O16" s="193">
        <v>108.427560769991</v>
      </c>
      <c r="P16" s="198" t="s">
        <v>771</v>
      </c>
    </row>
    <row r="17" spans="1:16" s="172" customFormat="1" ht="45">
      <c r="A17" s="179">
        <v>11</v>
      </c>
      <c r="B17" s="175" t="s">
        <v>772</v>
      </c>
      <c r="C17" s="176">
        <v>45700</v>
      </c>
      <c r="D17" s="176">
        <v>45695</v>
      </c>
      <c r="E17" s="178"/>
      <c r="F17" s="180">
        <v>158.60163</v>
      </c>
      <c r="G17" s="178">
        <f>F17*10%</f>
        <v>15.860163</v>
      </c>
      <c r="H17" s="181">
        <v>68.349999999999994</v>
      </c>
      <c r="I17" s="181"/>
      <c r="J17" s="193">
        <f>F17*0.5%</f>
        <v>0.79300815000000002</v>
      </c>
      <c r="K17" s="196"/>
      <c r="L17" s="196"/>
      <c r="M17" s="194">
        <f>SUM(G17:K17)</f>
        <v>85.00317115</v>
      </c>
      <c r="N17" s="194">
        <f>F17-M17</f>
        <v>73.59845885</v>
      </c>
      <c r="O17" s="194">
        <f>N17</f>
        <v>73.59845885</v>
      </c>
      <c r="P17" s="198" t="s">
        <v>1017</v>
      </c>
    </row>
    <row r="18" spans="1:16" s="172" customFormat="1" ht="45">
      <c r="A18" s="179">
        <v>12</v>
      </c>
      <c r="B18" s="175" t="s">
        <v>979</v>
      </c>
      <c r="C18" s="176" t="s">
        <v>980</v>
      </c>
      <c r="D18" s="176" t="s">
        <v>981</v>
      </c>
      <c r="E18" s="178"/>
      <c r="F18" s="180">
        <v>162.83207999999999</v>
      </c>
      <c r="G18" s="178">
        <f>F18*10%</f>
        <v>16.283207999999998</v>
      </c>
      <c r="H18" s="181">
        <v>25</v>
      </c>
      <c r="I18" s="181"/>
      <c r="J18" s="193">
        <f>F18*0.5%</f>
        <v>0.81416040000000001</v>
      </c>
      <c r="K18" s="196"/>
      <c r="L18" s="196"/>
      <c r="M18" s="194">
        <f>SUM(G18:K18)</f>
        <v>42.097368400000001</v>
      </c>
      <c r="N18" s="194">
        <f>F18-M18</f>
        <v>120.7347116</v>
      </c>
      <c r="O18" s="194">
        <f>N18</f>
        <v>120.7347116</v>
      </c>
      <c r="P18" s="198" t="s">
        <v>1016</v>
      </c>
    </row>
    <row r="19" spans="1:16" s="172" customFormat="1" ht="45">
      <c r="A19" s="179">
        <v>13</v>
      </c>
      <c r="B19" s="175" t="s">
        <v>1009</v>
      </c>
      <c r="C19" s="176" t="s">
        <v>1011</v>
      </c>
      <c r="D19" s="176" t="s">
        <v>1010</v>
      </c>
      <c r="E19" s="178"/>
      <c r="F19" s="180">
        <v>328.268438</v>
      </c>
      <c r="G19" s="178">
        <f>F19*10%</f>
        <v>32.826843799999999</v>
      </c>
      <c r="H19" s="181">
        <v>97.676000000000002</v>
      </c>
      <c r="I19" s="181"/>
      <c r="J19" s="193">
        <f>F19*0.5%</f>
        <v>1.64134219</v>
      </c>
      <c r="K19" s="823">
        <v>7</v>
      </c>
      <c r="L19" s="823">
        <v>45.985491760000002</v>
      </c>
      <c r="M19" s="194">
        <f>SUM(G19:L19)</f>
        <v>185.12967774999998</v>
      </c>
      <c r="N19" s="194">
        <f>F19-M19</f>
        <v>143.13876025000002</v>
      </c>
      <c r="O19" s="194">
        <f>N19</f>
        <v>143.13876025000002</v>
      </c>
      <c r="P19" s="198" t="s">
        <v>1015</v>
      </c>
    </row>
    <row r="20" spans="1:16" s="172" customFormat="1" ht="15.6">
      <c r="A20" s="1063" t="s">
        <v>773</v>
      </c>
      <c r="B20" s="1063"/>
      <c r="C20" s="1063"/>
      <c r="D20" s="1063"/>
      <c r="E20" s="183">
        <f>SUM(E7:E16)</f>
        <v>1542.936723</v>
      </c>
      <c r="F20" s="183">
        <f>SUM(F7:F19)</f>
        <v>2051.3370479999899</v>
      </c>
      <c r="G20" s="183">
        <f>SUM(G7:G19)</f>
        <v>205.13370479999901</v>
      </c>
      <c r="H20" s="183">
        <f>SUM(H7:H19)</f>
        <v>252.59899999999999</v>
      </c>
      <c r="I20" s="183">
        <f t="shared" ref="I20:L20" si="1">SUM(I7:I19)</f>
        <v>0</v>
      </c>
      <c r="J20" s="183">
        <f t="shared" si="1"/>
        <v>10.25668523999995</v>
      </c>
      <c r="K20" s="183">
        <f t="shared" si="1"/>
        <v>7</v>
      </c>
      <c r="L20" s="183">
        <f t="shared" si="1"/>
        <v>45.985491760000002</v>
      </c>
      <c r="M20" s="183">
        <f>SUM(M7:M19)</f>
        <v>520.97488179999891</v>
      </c>
      <c r="N20" s="183">
        <f>SUM(N7:N19)</f>
        <v>3365.0574071999913</v>
      </c>
      <c r="O20" s="183">
        <f>SUM(O7:O19)</f>
        <v>3246.5593611999911</v>
      </c>
      <c r="P20" s="199"/>
    </row>
    <row r="21" spans="1:16">
      <c r="F21" s="184"/>
      <c r="J21" s="184">
        <f>F20*0.5%</f>
        <v>10.25668523999995</v>
      </c>
      <c r="O21" s="184"/>
      <c r="P21" s="200"/>
    </row>
    <row r="22" spans="1:16">
      <c r="C22" s="184">
        <f>F20*1000000</f>
        <v>2051337047.9999897</v>
      </c>
      <c r="F22" s="184">
        <f>F18-H18</f>
        <v>137.83207999999999</v>
      </c>
      <c r="G22" s="186">
        <f>F22-G18-J18</f>
        <v>120.73471159999998</v>
      </c>
      <c r="H22" s="186">
        <f>E20-H20</f>
        <v>1290.3377230000001</v>
      </c>
      <c r="I22" s="185"/>
      <c r="J22" s="185"/>
      <c r="N22" s="184">
        <f>N20-O20</f>
        <v>118.49804600000016</v>
      </c>
      <c r="O22" s="184">
        <f>N20-O20</f>
        <v>118.49804600000016</v>
      </c>
      <c r="P22" s="200">
        <f>O20*1000000</f>
        <v>3246559361.1999912</v>
      </c>
    </row>
    <row r="23" spans="1:16" ht="14.4">
      <c r="A23" s="187"/>
      <c r="C23" s="1059"/>
      <c r="D23" s="1059"/>
      <c r="E23" s="1059"/>
      <c r="G23" s="188"/>
      <c r="H23" s="185"/>
      <c r="I23" s="185"/>
      <c r="J23" s="185"/>
      <c r="O23" s="184">
        <f>O22-N15</f>
        <v>1.5631940186722204E-13</v>
      </c>
      <c r="P23" s="200"/>
    </row>
    <row r="24" spans="1:16" ht="14.4">
      <c r="A24" s="187"/>
      <c r="B24" s="189"/>
      <c r="E24" s="184">
        <f>E20+F20</f>
        <v>3594.2737709999901</v>
      </c>
      <c r="F24" s="190">
        <f>F18*1000000</f>
        <v>162832080</v>
      </c>
      <c r="H24" s="837">
        <f>E20+F20</f>
        <v>3594.2737709999901</v>
      </c>
      <c r="J24" s="837">
        <f>H24-N20</f>
        <v>229.21636379999882</v>
      </c>
      <c r="M24" s="173">
        <v>1542.94</v>
      </c>
      <c r="N24" s="173">
        <v>1542.94</v>
      </c>
      <c r="P24" s="200">
        <f>O20*1000000</f>
        <v>3246559361.1999912</v>
      </c>
    </row>
    <row r="25" spans="1:16">
      <c r="B25" s="189"/>
      <c r="F25" s="190">
        <v>160895981</v>
      </c>
      <c r="M25" s="173">
        <v>1261.49</v>
      </c>
      <c r="N25" s="184">
        <f>O10+O7+O13+O16</f>
        <v>1041.656047504991</v>
      </c>
      <c r="P25" s="200"/>
    </row>
    <row r="26" spans="1:16">
      <c r="F26" s="191">
        <f>F25-F24</f>
        <v>-1936099</v>
      </c>
      <c r="M26" s="173">
        <v>173.26</v>
      </c>
      <c r="N26" s="173">
        <v>173.26</v>
      </c>
      <c r="P26" s="200"/>
    </row>
    <row r="27" spans="1:16">
      <c r="F27" s="191"/>
      <c r="P27" s="200"/>
    </row>
    <row r="28" spans="1:16">
      <c r="F28" s="184"/>
      <c r="M28" s="173">
        <f>SUM(M24:M27)</f>
        <v>2977.6900000000005</v>
      </c>
      <c r="N28" s="173">
        <f>SUM(N24:N27)</f>
        <v>2757.8560475049908</v>
      </c>
      <c r="P28" s="200"/>
    </row>
    <row r="29" spans="1:16">
      <c r="P29" s="200"/>
    </row>
    <row r="30" spans="1:16">
      <c r="F30" s="173">
        <f>147.054864</f>
        <v>147.05486400000001</v>
      </c>
      <c r="M30" s="173">
        <v>2834.9549999999999</v>
      </c>
      <c r="N30" s="173">
        <f>N28-M30</f>
        <v>-77.098952495009144</v>
      </c>
      <c r="P30" s="200"/>
    </row>
    <row r="31" spans="1:16">
      <c r="P31" s="200"/>
    </row>
    <row r="32" spans="1:16">
      <c r="F32" s="192">
        <f>G13</f>
        <v>13.468839299999999</v>
      </c>
      <c r="P32" s="200"/>
    </row>
    <row r="33" spans="5:16">
      <c r="F33" s="173">
        <v>5.2135680000000004</v>
      </c>
      <c r="P33" s="200"/>
    </row>
    <row r="34" spans="5:16">
      <c r="E34" s="173" t="s">
        <v>774</v>
      </c>
      <c r="F34" s="173">
        <v>12.366471000000001</v>
      </c>
      <c r="P34" s="200"/>
    </row>
    <row r="35" spans="5:16">
      <c r="E35" s="173" t="s">
        <v>775</v>
      </c>
      <c r="F35" s="173">
        <f>1042713393*0.5%/1000000</f>
        <v>5.2135669650000001</v>
      </c>
      <c r="I35" s="173">
        <v>75000</v>
      </c>
      <c r="P35" s="200"/>
    </row>
    <row r="36" spans="5:16">
      <c r="F36" s="184">
        <f>F30-F32-F33-F34-F35</f>
        <v>110.79241873499998</v>
      </c>
      <c r="I36" s="173">
        <v>738</v>
      </c>
      <c r="P36" s="200"/>
    </row>
    <row r="37" spans="5:16">
      <c r="I37" s="173">
        <f>I35/I36</f>
        <v>101.6260162601626</v>
      </c>
      <c r="P37" s="200"/>
    </row>
    <row r="38" spans="5:16">
      <c r="I38" s="173">
        <f>102*738</f>
        <v>75276</v>
      </c>
      <c r="P38" s="200"/>
    </row>
    <row r="39" spans="5:16">
      <c r="P39" s="200"/>
    </row>
    <row r="40" spans="5:16">
      <c r="P40" s="200"/>
    </row>
    <row r="41" spans="5:16">
      <c r="P41" s="200"/>
    </row>
    <row r="42" spans="5:16">
      <c r="P42" s="200"/>
    </row>
    <row r="43" spans="5:16">
      <c r="P43" s="200"/>
    </row>
    <row r="44" spans="5:16">
      <c r="P44" s="200"/>
    </row>
    <row r="45" spans="5:16">
      <c r="P45" s="200"/>
    </row>
    <row r="46" spans="5:16">
      <c r="P46" s="200"/>
    </row>
    <row r="47" spans="5:16">
      <c r="P47" s="200"/>
    </row>
    <row r="48" spans="5:16">
      <c r="P48" s="200"/>
    </row>
    <row r="49" spans="16:16">
      <c r="P49" s="200"/>
    </row>
    <row r="50" spans="16:16">
      <c r="P50" s="200"/>
    </row>
    <row r="51" spans="16:16">
      <c r="P51" s="200"/>
    </row>
    <row r="52" spans="16:16">
      <c r="P52" s="200"/>
    </row>
    <row r="53" spans="16:16">
      <c r="P53" s="200"/>
    </row>
    <row r="54" spans="16:16">
      <c r="P54" s="200"/>
    </row>
    <row r="55" spans="16:16">
      <c r="P55" s="200"/>
    </row>
    <row r="56" spans="16:16">
      <c r="P56" s="200"/>
    </row>
    <row r="57" spans="16:16">
      <c r="P57" s="200"/>
    </row>
    <row r="58" spans="16:16">
      <c r="P58" s="200"/>
    </row>
    <row r="59" spans="16:16">
      <c r="P59" s="200"/>
    </row>
    <row r="62" spans="16:16">
      <c r="P62" s="201" t="e">
        <f>#REF!+#REF!</f>
        <v>#REF!</v>
      </c>
    </row>
    <row r="63" spans="16:16">
      <c r="P63" s="201" t="e">
        <f>#REF!+#REF!</f>
        <v>#REF!</v>
      </c>
    </row>
    <row r="64" spans="16:16">
      <c r="P64" s="201" t="e">
        <f>#REF!+#REF!</f>
        <v>#REF!</v>
      </c>
    </row>
    <row r="65" spans="16:16">
      <c r="P65" s="201" t="e">
        <f>#REF!+#REF!</f>
        <v>#REF!</v>
      </c>
    </row>
    <row r="66" spans="16:16">
      <c r="P66" s="201" t="e">
        <f>#REF!+#REF!</f>
        <v>#REF!</v>
      </c>
    </row>
    <row r="67" spans="16:16">
      <c r="P67" s="201" t="e">
        <f>#REF!+#REF!</f>
        <v>#REF!</v>
      </c>
    </row>
    <row r="68" spans="16:16">
      <c r="P68" s="201" t="e">
        <f>#REF!+#REF!</f>
        <v>#REF!</v>
      </c>
    </row>
    <row r="69" spans="16:16">
      <c r="P69" s="201" t="e">
        <f>#REF!+#REF!</f>
        <v>#REF!</v>
      </c>
    </row>
    <row r="70" spans="16:16">
      <c r="P70" s="201" t="e">
        <f>#REF!+#REF!</f>
        <v>#REF!</v>
      </c>
    </row>
    <row r="71" spans="16:16">
      <c r="P71" s="201" t="e">
        <f>#REF!+#REF!</f>
        <v>#REF!</v>
      </c>
    </row>
    <row r="72" spans="16:16">
      <c r="P72" s="201" t="e">
        <f>#REF!+#REF!</f>
        <v>#REF!</v>
      </c>
    </row>
    <row r="73" spans="16:16">
      <c r="P73" s="201" t="e">
        <f>#REF!+#REF!</f>
        <v>#REF!</v>
      </c>
    </row>
    <row r="74" spans="16:16">
      <c r="P74" s="201" t="e">
        <f>#REF!+#REF!</f>
        <v>#REF!</v>
      </c>
    </row>
    <row r="75" spans="16:16">
      <c r="P75" s="201" t="e">
        <f>#REF!+#REF!</f>
        <v>#REF!</v>
      </c>
    </row>
    <row r="76" spans="16:16">
      <c r="P76" s="201" t="e">
        <f>#REF!+#REF!</f>
        <v>#REF!</v>
      </c>
    </row>
    <row r="77" spans="16:16">
      <c r="P77" s="201" t="e">
        <f>#REF!+#REF!</f>
        <v>#REF!</v>
      </c>
    </row>
    <row r="78" spans="16:16">
      <c r="P78" s="201" t="e">
        <f>#REF!+#REF!</f>
        <v>#REF!</v>
      </c>
    </row>
    <row r="80" spans="16:16">
      <c r="P80" s="202"/>
    </row>
    <row r="83" spans="16:16">
      <c r="P83" s="201" t="e">
        <f>#REF!+#REF!</f>
        <v>#REF!</v>
      </c>
    </row>
    <row r="84" spans="16:16">
      <c r="P84" s="201" t="e">
        <f>#REF!+#REF!</f>
        <v>#REF!</v>
      </c>
    </row>
    <row r="85" spans="16:16">
      <c r="P85" s="201" t="e">
        <f>#REF!+#REF!</f>
        <v>#REF!</v>
      </c>
    </row>
    <row r="86" spans="16:16">
      <c r="P86" s="201" t="e">
        <f>#REF!+#REF!</f>
        <v>#REF!</v>
      </c>
    </row>
    <row r="87" spans="16:16">
      <c r="P87" s="201" t="e">
        <f>#REF!+#REF!</f>
        <v>#REF!</v>
      </c>
    </row>
    <row r="88" spans="16:16">
      <c r="P88" s="201" t="e">
        <f>#REF!+#REF!</f>
        <v>#REF!</v>
      </c>
    </row>
    <row r="89" spans="16:16">
      <c r="P89" s="201" t="e">
        <f>#REF!+#REF!</f>
        <v>#REF!</v>
      </c>
    </row>
    <row r="90" spans="16:16">
      <c r="P90" s="201" t="e">
        <f>#REF!+#REF!</f>
        <v>#REF!</v>
      </c>
    </row>
    <row r="91" spans="16:16">
      <c r="P91" s="201" t="e">
        <f>#REF!+#REF!</f>
        <v>#REF!</v>
      </c>
    </row>
    <row r="92" spans="16:16">
      <c r="P92" s="201" t="e">
        <f>#REF!+#REF!</f>
        <v>#REF!</v>
      </c>
    </row>
    <row r="93" spans="16:16">
      <c r="P93" s="201" t="e">
        <f>#REF!+#REF!</f>
        <v>#REF!</v>
      </c>
    </row>
    <row r="94" spans="16:16">
      <c r="P94" s="201" t="e">
        <f>#REF!+#REF!</f>
        <v>#REF!</v>
      </c>
    </row>
    <row r="95" spans="16:16">
      <c r="P95" s="201" t="e">
        <f>#REF!+#REF!</f>
        <v>#REF!</v>
      </c>
    </row>
    <row r="96" spans="16:16">
      <c r="P96" s="201" t="e">
        <f>#REF!+#REF!</f>
        <v>#REF!</v>
      </c>
    </row>
    <row r="97" spans="16:16">
      <c r="P97" s="201" t="e">
        <f>#REF!+#REF!</f>
        <v>#REF!</v>
      </c>
    </row>
    <row r="98" spans="16:16">
      <c r="P98" s="201" t="e">
        <f>#REF!+#REF!</f>
        <v>#REF!</v>
      </c>
    </row>
    <row r="102" spans="16:16">
      <c r="P102" s="173" t="e">
        <f>#REF!*1000000</f>
        <v>#REF!</v>
      </c>
    </row>
  </sheetData>
  <mergeCells count="17">
    <mergeCell ref="C23:E23"/>
    <mergeCell ref="G5:M5"/>
    <mergeCell ref="N5:N6"/>
    <mergeCell ref="O5:O6"/>
    <mergeCell ref="P5:P6"/>
    <mergeCell ref="P10:P12"/>
    <mergeCell ref="A20:D20"/>
    <mergeCell ref="A1:P1"/>
    <mergeCell ref="A2:P2"/>
    <mergeCell ref="A3:P3"/>
    <mergeCell ref="A4:P4"/>
    <mergeCell ref="A5:A6"/>
    <mergeCell ref="B5:B6"/>
    <mergeCell ref="C5:C6"/>
    <mergeCell ref="D5:D6"/>
    <mergeCell ref="E5:E6"/>
    <mergeCell ref="F5:F6"/>
  </mergeCells>
  <pageMargins left="0.7" right="0.7" top="0.75" bottom="0.75" header="0.3" footer="0.3"/>
  <pageSetup orientation="portrait" horizontalDpi="1200" verticalDpi="12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6">
    <tabColor indexed="10"/>
  </sheetPr>
  <dimension ref="A1:I19"/>
  <sheetViews>
    <sheetView view="pageBreakPreview" topLeftCell="A4" zoomScale="115" zoomScaleNormal="100" workbookViewId="0">
      <selection activeCell="D13" sqref="D13"/>
    </sheetView>
  </sheetViews>
  <sheetFormatPr defaultColWidth="9.109375" defaultRowHeight="13.8"/>
  <cols>
    <col min="1" max="1" width="4.44140625" style="154" customWidth="1"/>
    <col min="2" max="2" width="31.44140625" style="154" customWidth="1"/>
    <col min="3" max="3" width="12.88671875" style="154" customWidth="1"/>
    <col min="4" max="4" width="13.88671875" style="154" customWidth="1"/>
    <col min="5" max="5" width="12.44140625" style="154" customWidth="1"/>
    <col min="6" max="6" width="16" style="154" customWidth="1"/>
    <col min="7" max="7" width="13.109375" style="154" customWidth="1"/>
    <col min="8" max="16384" width="9.109375" style="154"/>
  </cols>
  <sheetData>
    <row r="1" spans="1:9">
      <c r="A1" s="1064" t="s">
        <v>776</v>
      </c>
      <c r="B1" s="1064"/>
      <c r="C1" s="1064"/>
      <c r="D1" s="1064"/>
      <c r="E1" s="1064"/>
      <c r="F1" s="1064"/>
      <c r="G1" s="1064"/>
    </row>
    <row r="2" spans="1:9" ht="15.6">
      <c r="A2" s="155"/>
      <c r="B2" s="155"/>
      <c r="C2" s="155"/>
      <c r="D2" s="155"/>
      <c r="E2" s="84"/>
      <c r="F2" s="85"/>
      <c r="G2" s="107"/>
      <c r="H2" s="85"/>
    </row>
    <row r="3" spans="1:9" ht="15.6">
      <c r="A3" s="155"/>
      <c r="B3" s="155"/>
      <c r="C3" s="155"/>
      <c r="D3" s="155"/>
      <c r="E3" s="84"/>
      <c r="F3" s="85"/>
      <c r="G3" s="85"/>
      <c r="H3" s="85"/>
    </row>
    <row r="4" spans="1:9" ht="15.75" customHeight="1">
      <c r="A4" s="966" t="s">
        <v>777</v>
      </c>
      <c r="B4" s="966"/>
      <c r="C4" s="966"/>
      <c r="D4" s="966"/>
      <c r="E4" s="966"/>
      <c r="F4" s="966"/>
      <c r="G4" s="966"/>
    </row>
    <row r="5" spans="1:9" ht="30" customHeight="1">
      <c r="A5" s="966"/>
      <c r="B5" s="966"/>
      <c r="C5" s="966"/>
      <c r="D5" s="966"/>
      <c r="E5" s="966"/>
      <c r="F5" s="966"/>
      <c r="G5" s="966"/>
    </row>
    <row r="6" spans="1:9" ht="13.5" customHeight="1">
      <c r="A6" s="1065"/>
      <c r="B6" s="1065"/>
      <c r="C6" s="1065"/>
      <c r="D6" s="1065"/>
      <c r="E6" s="1065"/>
      <c r="F6" s="1065"/>
      <c r="G6" s="1065"/>
    </row>
    <row r="7" spans="1:9" s="152" customFormat="1" ht="49.5" customHeight="1">
      <c r="A7" s="108" t="s">
        <v>161</v>
      </c>
      <c r="B7" s="108" t="s">
        <v>778</v>
      </c>
      <c r="C7" s="156" t="s">
        <v>125</v>
      </c>
      <c r="D7" s="156" t="s">
        <v>779</v>
      </c>
      <c r="E7" s="156" t="s">
        <v>780</v>
      </c>
      <c r="F7" s="156" t="s">
        <v>128</v>
      </c>
      <c r="G7" s="156" t="s">
        <v>129</v>
      </c>
    </row>
    <row r="8" spans="1:9" ht="30" customHeight="1">
      <c r="A8" s="157">
        <v>1</v>
      </c>
      <c r="B8" s="158" t="s">
        <v>781</v>
      </c>
      <c r="C8" s="159">
        <f>'Anx A'!E33</f>
        <v>0</v>
      </c>
      <c r="D8" s="160">
        <f>'Anx A'!F33</f>
        <v>488.43104883000001</v>
      </c>
      <c r="E8" s="160">
        <f>'Anx A'!G33</f>
        <v>0</v>
      </c>
      <c r="F8" s="161">
        <v>0</v>
      </c>
      <c r="G8" s="162">
        <v>0</v>
      </c>
    </row>
    <row r="9" spans="1:9" ht="30" customHeight="1">
      <c r="A9" s="157">
        <v>2</v>
      </c>
      <c r="B9" s="158"/>
      <c r="C9" s="159"/>
      <c r="D9" s="158"/>
      <c r="E9" s="163"/>
      <c r="F9" s="164"/>
      <c r="G9" s="165"/>
    </row>
    <row r="10" spans="1:9" ht="30" customHeight="1">
      <c r="A10" s="157">
        <v>3</v>
      </c>
      <c r="B10" s="158"/>
      <c r="C10" s="159"/>
      <c r="D10" s="158"/>
      <c r="E10" s="163"/>
      <c r="F10" s="164"/>
      <c r="G10" s="166"/>
    </row>
    <row r="11" spans="1:9" ht="30" customHeight="1">
      <c r="A11" s="157">
        <v>4</v>
      </c>
      <c r="B11" s="158"/>
      <c r="C11" s="159"/>
      <c r="D11" s="158"/>
      <c r="E11" s="163"/>
      <c r="F11" s="158"/>
      <c r="G11" s="166"/>
    </row>
    <row r="12" spans="1:9" ht="30" customHeight="1">
      <c r="A12" s="157">
        <v>5</v>
      </c>
      <c r="B12" s="158"/>
      <c r="C12" s="159"/>
      <c r="D12" s="158"/>
      <c r="E12" s="163"/>
      <c r="F12" s="158"/>
      <c r="G12" s="166"/>
      <c r="H12" s="167"/>
    </row>
    <row r="13" spans="1:9" s="153" customFormat="1" ht="30" customHeight="1">
      <c r="A13" s="1066" t="s">
        <v>368</v>
      </c>
      <c r="B13" s="1067"/>
      <c r="C13" s="168">
        <f>SUM(C8:C12)</f>
        <v>0</v>
      </c>
      <c r="D13" s="168">
        <f>SUM(D8:D12)</f>
        <v>488.43104883000001</v>
      </c>
      <c r="E13" s="168">
        <f>SUM(E8:E12)</f>
        <v>0</v>
      </c>
      <c r="F13" s="169">
        <f>SUM(F8:F12)</f>
        <v>0</v>
      </c>
      <c r="G13" s="169">
        <f>SUM(G8:G12)</f>
        <v>0</v>
      </c>
      <c r="I13" s="170"/>
    </row>
    <row r="14" spans="1:9">
      <c r="A14" s="141"/>
    </row>
    <row r="15" spans="1:9">
      <c r="A15" s="141"/>
    </row>
    <row r="16" spans="1:9">
      <c r="A16" s="141"/>
    </row>
    <row r="17" spans="1:7">
      <c r="A17" s="141"/>
    </row>
    <row r="18" spans="1:7">
      <c r="A18" s="141"/>
    </row>
    <row r="19" spans="1:7">
      <c r="A19" s="141"/>
      <c r="G19" s="154" t="s">
        <v>782</v>
      </c>
    </row>
  </sheetData>
  <mergeCells count="5">
    <mergeCell ref="A1:G1"/>
    <mergeCell ref="A4:G4"/>
    <mergeCell ref="A5:G5"/>
    <mergeCell ref="A6:G6"/>
    <mergeCell ref="A13:B13"/>
  </mergeCells>
  <printOptions horizontalCentered="1"/>
  <pageMargins left="0.74803149606299202" right="0.15748031496063" top="0.82677165354330695" bottom="0.47244094488188998" header="0.31496062992126" footer="0.196850393700787"/>
  <pageSetup paperSize="9"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Q52"/>
  <sheetViews>
    <sheetView topLeftCell="A27" zoomScale="70" zoomScaleNormal="70" workbookViewId="0">
      <selection activeCell="X39" sqref="W39:X39"/>
    </sheetView>
  </sheetViews>
  <sheetFormatPr defaultColWidth="8.88671875" defaultRowHeight="14.4"/>
  <cols>
    <col min="1" max="2" width="8.88671875" style="203"/>
    <col min="3" max="3" width="15.88671875" style="204" customWidth="1"/>
    <col min="4" max="4" width="22.88671875" style="203" customWidth="1"/>
    <col min="5" max="10" width="14.5546875" style="203" customWidth="1"/>
    <col min="11" max="11" width="14" style="203" customWidth="1"/>
    <col min="12" max="12" width="18.5546875" style="203" customWidth="1"/>
    <col min="13" max="13" width="15.44140625" style="203" customWidth="1"/>
    <col min="14" max="16" width="10" style="203" customWidth="1"/>
    <col min="17" max="17" width="10.88671875" style="203" customWidth="1"/>
    <col min="18" max="16384" width="8.88671875" style="203"/>
  </cols>
  <sheetData>
    <row r="1" spans="1:17" ht="15.6">
      <c r="A1" s="205"/>
      <c r="B1" s="1082" t="s">
        <v>693</v>
      </c>
      <c r="C1" s="1082"/>
      <c r="D1" s="1082"/>
      <c r="E1" s="1082"/>
      <c r="F1" s="1082"/>
      <c r="G1" s="1082"/>
      <c r="H1" s="1082"/>
      <c r="I1" s="1082"/>
      <c r="J1" s="1082"/>
      <c r="K1" s="1082"/>
      <c r="L1" s="1082"/>
      <c r="M1" s="1082"/>
    </row>
    <row r="2" spans="1:17" ht="15.6">
      <c r="A2" s="205"/>
      <c r="B2" s="1057" t="s">
        <v>694</v>
      </c>
      <c r="C2" s="1057"/>
      <c r="D2" s="1057"/>
      <c r="E2" s="1057"/>
      <c r="F2" s="1057"/>
      <c r="G2" s="1057"/>
      <c r="H2" s="1057"/>
      <c r="I2" s="1057"/>
      <c r="J2" s="1057"/>
      <c r="K2" s="1057"/>
      <c r="L2" s="1057"/>
      <c r="M2" s="1057"/>
    </row>
    <row r="3" spans="1:17" ht="15.6">
      <c r="A3" s="205"/>
      <c r="B3" s="1083">
        <v>45839</v>
      </c>
      <c r="C3" s="1084"/>
      <c r="D3" s="1084"/>
      <c r="E3" s="1084"/>
      <c r="F3" s="1084"/>
      <c r="G3" s="1084"/>
      <c r="H3" s="1084"/>
      <c r="I3" s="1084"/>
      <c r="J3" s="1084"/>
      <c r="K3" s="1084"/>
      <c r="L3" s="1084"/>
      <c r="M3" s="1084"/>
    </row>
    <row r="4" spans="1:17" ht="15.6">
      <c r="A4" s="205"/>
      <c r="B4" s="1069" t="s">
        <v>161</v>
      </c>
      <c r="C4" s="1069" t="s">
        <v>695</v>
      </c>
      <c r="D4" s="1071" t="s">
        <v>613</v>
      </c>
      <c r="E4" s="1074" t="s">
        <v>696</v>
      </c>
      <c r="F4" s="1074"/>
      <c r="G4" s="1074"/>
      <c r="H4" s="1074"/>
      <c r="I4" s="1074"/>
      <c r="J4" s="1074"/>
      <c r="K4" s="1074"/>
      <c r="L4" s="1074"/>
      <c r="M4" s="1075"/>
    </row>
    <row r="5" spans="1:17" ht="64.95" customHeight="1">
      <c r="A5" s="205"/>
      <c r="B5" s="1070"/>
      <c r="C5" s="1070"/>
      <c r="D5" s="1072"/>
      <c r="E5" s="206" t="s">
        <v>1030</v>
      </c>
      <c r="F5" s="206" t="s">
        <v>697</v>
      </c>
      <c r="G5" s="206" t="s">
        <v>156</v>
      </c>
      <c r="H5" s="206" t="s">
        <v>1031</v>
      </c>
      <c r="I5" s="206" t="s">
        <v>697</v>
      </c>
      <c r="J5" s="206" t="s">
        <v>156</v>
      </c>
      <c r="K5" s="217" t="s">
        <v>698</v>
      </c>
      <c r="L5" s="217" t="s">
        <v>197</v>
      </c>
      <c r="M5" s="218" t="s">
        <v>699</v>
      </c>
    </row>
    <row r="6" spans="1:17" ht="15.6">
      <c r="A6" s="205"/>
      <c r="B6" s="1076" t="s">
        <v>700</v>
      </c>
      <c r="C6" s="1077"/>
      <c r="D6" s="1077"/>
      <c r="E6" s="1077"/>
      <c r="F6" s="1077"/>
      <c r="G6" s="1077"/>
      <c r="H6" s="1077"/>
      <c r="I6" s="1077"/>
      <c r="J6" s="1077"/>
      <c r="K6" s="1077"/>
      <c r="L6" s="1077"/>
      <c r="M6" s="1077"/>
    </row>
    <row r="7" spans="1:17" ht="15.6">
      <c r="A7" s="205"/>
      <c r="B7" s="198">
        <v>2</v>
      </c>
      <c r="C7" s="198" t="s">
        <v>702</v>
      </c>
      <c r="D7" s="207" t="s">
        <v>701</v>
      </c>
      <c r="E7" s="208">
        <v>15</v>
      </c>
      <c r="F7" s="208">
        <v>267.70999999999998</v>
      </c>
      <c r="G7" s="209">
        <f t="shared" ref="G7" si="0">E7*F7</f>
        <v>4015.6499999999996</v>
      </c>
      <c r="H7" s="208">
        <v>0</v>
      </c>
      <c r="I7" s="208">
        <v>259.33999999999997</v>
      </c>
      <c r="J7" s="208">
        <f t="shared" ref="J7" si="1">H7*I7</f>
        <v>0</v>
      </c>
      <c r="K7" s="196">
        <f t="shared" ref="K7" si="2">J7+G7</f>
        <v>4015.6499999999996</v>
      </c>
      <c r="L7" s="208"/>
      <c r="M7" s="208">
        <f>SUM(K7+L7)</f>
        <v>4015.6499999999996</v>
      </c>
    </row>
    <row r="8" spans="1:17" ht="15.6">
      <c r="A8" s="205"/>
      <c r="B8" s="198">
        <v>3</v>
      </c>
      <c r="C8" s="198">
        <v>860933</v>
      </c>
      <c r="D8" s="207" t="s">
        <v>701</v>
      </c>
      <c r="E8" s="208">
        <v>32</v>
      </c>
      <c r="F8" s="208">
        <v>267.70999999999998</v>
      </c>
      <c r="G8" s="209">
        <f t="shared" ref="G8:G13" si="3">E8*F8</f>
        <v>8566.7199999999993</v>
      </c>
      <c r="H8" s="208">
        <v>0</v>
      </c>
      <c r="I8" s="208">
        <v>259.33999999999997</v>
      </c>
      <c r="J8" s="208">
        <f t="shared" ref="J8:J13" si="4">H8*I8</f>
        <v>0</v>
      </c>
      <c r="K8" s="196">
        <f t="shared" ref="K8:K13" si="5">J8+G8</f>
        <v>8566.7199999999993</v>
      </c>
      <c r="L8" s="208"/>
      <c r="M8" s="208">
        <f t="shared" ref="M8:M13" si="6">SUM(K8+L8)</f>
        <v>8566.7199999999993</v>
      </c>
    </row>
    <row r="9" spans="1:17" ht="15.6">
      <c r="A9" s="205"/>
      <c r="B9" s="198">
        <f t="shared" ref="B9:B13" si="7">B8+1</f>
        <v>4</v>
      </c>
      <c r="C9" s="198">
        <v>895358</v>
      </c>
      <c r="D9" s="207" t="s">
        <v>701</v>
      </c>
      <c r="E9" s="208">
        <v>0</v>
      </c>
      <c r="F9" s="208">
        <v>267.70999999999998</v>
      </c>
      <c r="G9" s="209">
        <f t="shared" si="3"/>
        <v>0</v>
      </c>
      <c r="H9" s="208">
        <v>0</v>
      </c>
      <c r="I9" s="208">
        <v>259.33999999999997</v>
      </c>
      <c r="J9" s="208">
        <f t="shared" si="4"/>
        <v>0</v>
      </c>
      <c r="K9" s="196">
        <f t="shared" si="5"/>
        <v>0</v>
      </c>
      <c r="L9" s="208"/>
      <c r="M9" s="208">
        <f t="shared" si="6"/>
        <v>0</v>
      </c>
    </row>
    <row r="10" spans="1:17" ht="15.6">
      <c r="A10" s="205"/>
      <c r="B10" s="198">
        <f t="shared" si="7"/>
        <v>5</v>
      </c>
      <c r="C10" s="198">
        <v>921570</v>
      </c>
      <c r="D10" s="207" t="s">
        <v>701</v>
      </c>
      <c r="E10" s="208">
        <v>0</v>
      </c>
      <c r="F10" s="208">
        <v>267.70999999999998</v>
      </c>
      <c r="G10" s="209">
        <f t="shared" si="3"/>
        <v>0</v>
      </c>
      <c r="H10" s="208">
        <v>0</v>
      </c>
      <c r="I10" s="208">
        <v>259.33999999999997</v>
      </c>
      <c r="J10" s="208">
        <f t="shared" si="4"/>
        <v>0</v>
      </c>
      <c r="K10" s="196">
        <f t="shared" si="5"/>
        <v>0</v>
      </c>
      <c r="L10" s="208"/>
      <c r="M10" s="208">
        <f t="shared" ref="M10" si="8">SUM(K10+L10)</f>
        <v>0</v>
      </c>
    </row>
    <row r="11" spans="1:17" ht="15.6">
      <c r="A11" s="205"/>
      <c r="B11" s="198">
        <f t="shared" si="7"/>
        <v>6</v>
      </c>
      <c r="C11" s="198">
        <v>8322</v>
      </c>
      <c r="D11" s="207" t="s">
        <v>701</v>
      </c>
      <c r="E11" s="208">
        <v>24</v>
      </c>
      <c r="F11" s="208">
        <v>267.70999999999998</v>
      </c>
      <c r="G11" s="209">
        <f t="shared" ref="G11" si="9">E11*F11</f>
        <v>6425.0399999999991</v>
      </c>
      <c r="H11" s="208">
        <v>0</v>
      </c>
      <c r="I11" s="208">
        <v>259.33999999999997</v>
      </c>
      <c r="J11" s="208">
        <f t="shared" ref="J11" si="10">H11*I11</f>
        <v>0</v>
      </c>
      <c r="K11" s="196">
        <f t="shared" ref="K11" si="11">J11+G11</f>
        <v>6425.0399999999991</v>
      </c>
      <c r="L11" s="208"/>
      <c r="M11" s="208">
        <f t="shared" ref="M11" si="12">SUM(K11+L11)</f>
        <v>6425.0399999999991</v>
      </c>
    </row>
    <row r="12" spans="1:17" ht="14.25" customHeight="1">
      <c r="A12" s="205"/>
      <c r="B12" s="198">
        <f t="shared" si="7"/>
        <v>7</v>
      </c>
      <c r="C12" s="198" t="s">
        <v>372</v>
      </c>
      <c r="D12" s="207" t="s">
        <v>703</v>
      </c>
      <c r="E12" s="208">
        <v>35</v>
      </c>
      <c r="F12" s="208">
        <v>267.70999999999998</v>
      </c>
      <c r="G12" s="209">
        <f t="shared" si="3"/>
        <v>9369.8499999999985</v>
      </c>
      <c r="H12" s="208">
        <v>0</v>
      </c>
      <c r="I12" s="208">
        <v>259.33999999999997</v>
      </c>
      <c r="J12" s="208">
        <f t="shared" si="4"/>
        <v>0</v>
      </c>
      <c r="K12" s="196">
        <f t="shared" si="5"/>
        <v>9369.8499999999985</v>
      </c>
      <c r="L12" s="208"/>
      <c r="M12" s="208">
        <f t="shared" si="6"/>
        <v>9369.8499999999985</v>
      </c>
    </row>
    <row r="13" spans="1:17" ht="15" customHeight="1">
      <c r="A13" s="205"/>
      <c r="B13" s="198">
        <f t="shared" si="7"/>
        <v>8</v>
      </c>
      <c r="C13" s="198" t="s">
        <v>372</v>
      </c>
      <c r="D13" s="207" t="s">
        <v>704</v>
      </c>
      <c r="E13" s="208">
        <v>0</v>
      </c>
      <c r="F13" s="208">
        <v>267.70999999999998</v>
      </c>
      <c r="G13" s="209">
        <f t="shared" si="3"/>
        <v>0</v>
      </c>
      <c r="H13" s="208">
        <v>0</v>
      </c>
      <c r="I13" s="208">
        <v>259.33999999999997</v>
      </c>
      <c r="J13" s="208">
        <f t="shared" si="4"/>
        <v>0</v>
      </c>
      <c r="K13" s="196">
        <f t="shared" si="5"/>
        <v>0</v>
      </c>
      <c r="L13" s="208"/>
      <c r="M13" s="208">
        <f t="shared" si="6"/>
        <v>0</v>
      </c>
      <c r="O13" s="203">
        <f>18+24</f>
        <v>42</v>
      </c>
      <c r="P13" s="203">
        <f>O13*248</f>
        <v>10416</v>
      </c>
      <c r="Q13" s="222">
        <f>P13+K14</f>
        <v>38793.259999999995</v>
      </c>
    </row>
    <row r="14" spans="1:17" ht="15.6">
      <c r="A14" s="205"/>
      <c r="B14" s="1073" t="s">
        <v>705</v>
      </c>
      <c r="C14" s="1074"/>
      <c r="D14" s="1075"/>
      <c r="E14" s="206">
        <f>SUM(E7:E13)</f>
        <v>106</v>
      </c>
      <c r="F14" s="206"/>
      <c r="G14" s="206"/>
      <c r="H14" s="206">
        <f>SUM(H7:H13)</f>
        <v>0</v>
      </c>
      <c r="I14" s="206"/>
      <c r="J14" s="206"/>
      <c r="K14" s="217">
        <f>SUM(K7:K13)</f>
        <v>28377.259999999995</v>
      </c>
      <c r="L14" s="218"/>
      <c r="M14" s="217">
        <f>SUM(M7:M13)</f>
        <v>28377.259999999995</v>
      </c>
      <c r="N14" s="219">
        <f>E14+H14</f>
        <v>106</v>
      </c>
    </row>
    <row r="15" spans="1:17" ht="15.6">
      <c r="A15" s="205"/>
      <c r="B15" s="1076" t="s">
        <v>706</v>
      </c>
      <c r="C15" s="1077"/>
      <c r="D15" s="1077"/>
      <c r="E15" s="1077"/>
      <c r="F15" s="1077"/>
      <c r="G15" s="1077"/>
      <c r="H15" s="1077"/>
      <c r="I15" s="1077"/>
      <c r="J15" s="1077"/>
      <c r="K15" s="1077"/>
      <c r="L15" s="1077"/>
      <c r="M15" s="1077"/>
    </row>
    <row r="16" spans="1:17" ht="18.75" customHeight="1">
      <c r="A16" s="205"/>
      <c r="B16" s="175">
        <f>B13+1</f>
        <v>9</v>
      </c>
      <c r="C16" s="175" t="s">
        <v>707</v>
      </c>
      <c r="D16" s="195" t="s">
        <v>708</v>
      </c>
      <c r="E16" s="208">
        <v>97</v>
      </c>
      <c r="F16" s="208">
        <v>260</v>
      </c>
      <c r="G16" s="208">
        <f t="shared" ref="G16:G33" si="13">E16*F16</f>
        <v>25220</v>
      </c>
      <c r="H16" s="208">
        <v>75</v>
      </c>
      <c r="I16" s="208">
        <v>270.39999999999998</v>
      </c>
      <c r="J16" s="208">
        <f t="shared" ref="J16:J33" si="14">H16*I16</f>
        <v>20280</v>
      </c>
      <c r="K16" s="196">
        <f>G16+J16</f>
        <v>45500</v>
      </c>
      <c r="L16" s="208"/>
      <c r="M16" s="208">
        <f t="shared" ref="M16:M27" si="15">K16+L16</f>
        <v>45500</v>
      </c>
      <c r="O16" s="219">
        <f>E16+H16</f>
        <v>172</v>
      </c>
    </row>
    <row r="17" spans="1:15" ht="18.75" customHeight="1">
      <c r="A17" s="205"/>
      <c r="B17" s="175">
        <f>B16+1</f>
        <v>10</v>
      </c>
      <c r="C17" s="175">
        <v>895650</v>
      </c>
      <c r="D17" s="195" t="s">
        <v>709</v>
      </c>
      <c r="E17" s="845">
        <v>76</v>
      </c>
      <c r="F17" s="208">
        <v>260</v>
      </c>
      <c r="G17" s="208">
        <f t="shared" si="13"/>
        <v>19760</v>
      </c>
      <c r="H17" s="208">
        <v>117</v>
      </c>
      <c r="I17" s="208">
        <v>270.39999999999998</v>
      </c>
      <c r="J17" s="208">
        <f t="shared" si="14"/>
        <v>31636.799999999996</v>
      </c>
      <c r="K17" s="196">
        <f>G17+J17</f>
        <v>51396.799999999996</v>
      </c>
      <c r="L17" s="208"/>
      <c r="M17" s="208">
        <f t="shared" ref="M17" si="16">K17+L17</f>
        <v>51396.799999999996</v>
      </c>
      <c r="O17" s="219">
        <f>E17+H17</f>
        <v>193</v>
      </c>
    </row>
    <row r="18" spans="1:15" ht="16.5" customHeight="1">
      <c r="A18" s="205"/>
      <c r="B18" s="175">
        <f t="shared" ref="B18:B33" si="17">B17+1</f>
        <v>11</v>
      </c>
      <c r="C18" s="175" t="s">
        <v>710</v>
      </c>
      <c r="D18" s="195" t="s">
        <v>711</v>
      </c>
      <c r="E18" s="845">
        <v>38</v>
      </c>
      <c r="F18" s="208">
        <v>260</v>
      </c>
      <c r="G18" s="208">
        <f t="shared" si="13"/>
        <v>9880</v>
      </c>
      <c r="H18" s="208">
        <v>0</v>
      </c>
      <c r="I18" s="208">
        <v>270.39999999999998</v>
      </c>
      <c r="J18" s="208">
        <f t="shared" si="14"/>
        <v>0</v>
      </c>
      <c r="K18" s="196">
        <f t="shared" ref="K18" si="18">G18+J18</f>
        <v>9880</v>
      </c>
      <c r="L18" s="208"/>
      <c r="M18" s="208">
        <f t="shared" ref="M18" si="19">K18+L18</f>
        <v>9880</v>
      </c>
      <c r="O18" s="219">
        <f t="shared" ref="O18" si="20">E18+H18</f>
        <v>38</v>
      </c>
    </row>
    <row r="19" spans="1:15" ht="16.5" customHeight="1">
      <c r="A19" s="205"/>
      <c r="B19" s="175">
        <f t="shared" si="17"/>
        <v>12</v>
      </c>
      <c r="C19" s="175" t="s">
        <v>712</v>
      </c>
      <c r="D19" s="195" t="s">
        <v>711</v>
      </c>
      <c r="E19" s="845">
        <v>98</v>
      </c>
      <c r="F19" s="208">
        <v>260</v>
      </c>
      <c r="G19" s="208">
        <f t="shared" si="13"/>
        <v>25480</v>
      </c>
      <c r="H19" s="208">
        <v>76</v>
      </c>
      <c r="I19" s="208">
        <v>270.39999999999998</v>
      </c>
      <c r="J19" s="208">
        <f t="shared" si="14"/>
        <v>20550.399999999998</v>
      </c>
      <c r="K19" s="196">
        <f t="shared" ref="K19" si="21">G19+J19</f>
        <v>46030.399999999994</v>
      </c>
      <c r="L19" s="208"/>
      <c r="M19" s="208">
        <f t="shared" ref="M19" si="22">K19+L19</f>
        <v>46030.399999999994</v>
      </c>
      <c r="O19" s="219">
        <f t="shared" ref="O19" si="23">E19+H19</f>
        <v>174</v>
      </c>
    </row>
    <row r="20" spans="1:15" ht="21.75" customHeight="1">
      <c r="A20" s="205"/>
      <c r="B20" s="175">
        <f t="shared" si="17"/>
        <v>13</v>
      </c>
      <c r="C20" s="175" t="s">
        <v>372</v>
      </c>
      <c r="D20" s="195" t="s">
        <v>713</v>
      </c>
      <c r="E20" s="845">
        <v>145</v>
      </c>
      <c r="F20" s="208">
        <v>260</v>
      </c>
      <c r="G20" s="208">
        <f t="shared" si="13"/>
        <v>37700</v>
      </c>
      <c r="H20" s="208">
        <v>260</v>
      </c>
      <c r="I20" s="208">
        <v>270.39999999999998</v>
      </c>
      <c r="J20" s="208">
        <f t="shared" si="14"/>
        <v>70304</v>
      </c>
      <c r="K20" s="196">
        <f t="shared" ref="K20:K27" si="24">G20+J20</f>
        <v>108004</v>
      </c>
      <c r="L20" s="208"/>
      <c r="M20" s="208">
        <f t="shared" si="15"/>
        <v>108004</v>
      </c>
      <c r="O20" s="219">
        <f t="shared" ref="O20:O27" si="25">E20+H20</f>
        <v>405</v>
      </c>
    </row>
    <row r="21" spans="1:15" ht="15.6">
      <c r="A21" s="205"/>
      <c r="B21" s="175">
        <f t="shared" si="17"/>
        <v>14</v>
      </c>
      <c r="C21" s="175" t="s">
        <v>714</v>
      </c>
      <c r="D21" s="195" t="s">
        <v>715</v>
      </c>
      <c r="E21" s="845">
        <v>94</v>
      </c>
      <c r="F21" s="208">
        <v>260</v>
      </c>
      <c r="G21" s="208">
        <f t="shared" si="13"/>
        <v>24440</v>
      </c>
      <c r="H21" s="208">
        <v>69</v>
      </c>
      <c r="I21" s="208">
        <v>270.39999999999998</v>
      </c>
      <c r="J21" s="208">
        <f t="shared" si="14"/>
        <v>18657.599999999999</v>
      </c>
      <c r="K21" s="196">
        <f t="shared" si="24"/>
        <v>43097.599999999999</v>
      </c>
      <c r="L21" s="208"/>
      <c r="M21" s="208">
        <f t="shared" si="15"/>
        <v>43097.599999999999</v>
      </c>
      <c r="O21" s="219">
        <f t="shared" si="25"/>
        <v>163</v>
      </c>
    </row>
    <row r="22" spans="1:15" ht="20.25" customHeight="1">
      <c r="A22" s="205"/>
      <c r="B22" s="175">
        <f t="shared" si="17"/>
        <v>15</v>
      </c>
      <c r="C22" s="175" t="s">
        <v>716</v>
      </c>
      <c r="D22" s="195" t="s">
        <v>717</v>
      </c>
      <c r="E22" s="845">
        <v>60</v>
      </c>
      <c r="F22" s="208">
        <v>260</v>
      </c>
      <c r="G22" s="208">
        <f t="shared" si="13"/>
        <v>15600</v>
      </c>
      <c r="H22" s="208">
        <v>20</v>
      </c>
      <c r="I22" s="208">
        <v>270.39999999999998</v>
      </c>
      <c r="J22" s="208">
        <f t="shared" si="14"/>
        <v>5408</v>
      </c>
      <c r="K22" s="196">
        <f t="shared" si="24"/>
        <v>21008</v>
      </c>
      <c r="L22" s="208"/>
      <c r="M22" s="208">
        <f t="shared" si="15"/>
        <v>21008</v>
      </c>
      <c r="O22" s="219">
        <f t="shared" si="25"/>
        <v>80</v>
      </c>
    </row>
    <row r="23" spans="1:15" ht="20.25" customHeight="1">
      <c r="A23" s="205"/>
      <c r="B23" s="175">
        <f t="shared" si="17"/>
        <v>16</v>
      </c>
      <c r="C23" s="175" t="s">
        <v>716</v>
      </c>
      <c r="D23" s="195" t="s">
        <v>718</v>
      </c>
      <c r="E23" s="845">
        <v>50</v>
      </c>
      <c r="F23" s="208">
        <v>260</v>
      </c>
      <c r="G23" s="208">
        <f t="shared" si="13"/>
        <v>13000</v>
      </c>
      <c r="H23" s="208">
        <v>0</v>
      </c>
      <c r="I23" s="208">
        <v>270.39999999999998</v>
      </c>
      <c r="J23" s="208">
        <f t="shared" si="14"/>
        <v>0</v>
      </c>
      <c r="K23" s="196">
        <f t="shared" si="24"/>
        <v>13000</v>
      </c>
      <c r="L23" s="208"/>
      <c r="M23" s="208">
        <f t="shared" si="15"/>
        <v>13000</v>
      </c>
      <c r="O23" s="219">
        <f t="shared" si="25"/>
        <v>50</v>
      </c>
    </row>
    <row r="24" spans="1:15" ht="20.25" customHeight="1">
      <c r="A24" s="205"/>
      <c r="B24" s="175">
        <f t="shared" si="17"/>
        <v>17</v>
      </c>
      <c r="C24" s="175" t="s">
        <v>716</v>
      </c>
      <c r="D24" s="195" t="s">
        <v>719</v>
      </c>
      <c r="E24" s="845">
        <v>0</v>
      </c>
      <c r="F24" s="208">
        <v>260</v>
      </c>
      <c r="G24" s="208">
        <f t="shared" si="13"/>
        <v>0</v>
      </c>
      <c r="H24" s="208"/>
      <c r="I24" s="208">
        <v>270.39999999999998</v>
      </c>
      <c r="J24" s="208">
        <f t="shared" si="14"/>
        <v>0</v>
      </c>
      <c r="K24" s="196">
        <f t="shared" ref="K24" si="26">G24+J24</f>
        <v>0</v>
      </c>
      <c r="L24" s="208"/>
      <c r="M24" s="208">
        <f t="shared" ref="M24" si="27">K24+L24</f>
        <v>0</v>
      </c>
      <c r="O24" s="219">
        <f t="shared" ref="O24" si="28">E24+H24</f>
        <v>0</v>
      </c>
    </row>
    <row r="25" spans="1:15" ht="18.75" customHeight="1">
      <c r="A25" s="205"/>
      <c r="B25" s="175">
        <f t="shared" si="17"/>
        <v>18</v>
      </c>
      <c r="C25" s="175" t="s">
        <v>372</v>
      </c>
      <c r="D25" s="195" t="s">
        <v>720</v>
      </c>
      <c r="E25" s="208">
        <v>400</v>
      </c>
      <c r="F25" s="208">
        <v>260</v>
      </c>
      <c r="G25" s="208">
        <f t="shared" si="13"/>
        <v>104000</v>
      </c>
      <c r="H25" s="208">
        <v>400</v>
      </c>
      <c r="I25" s="208">
        <v>270.39999999999998</v>
      </c>
      <c r="J25" s="208">
        <f t="shared" si="14"/>
        <v>108159.99999999999</v>
      </c>
      <c r="K25" s="196">
        <f t="shared" si="24"/>
        <v>212160</v>
      </c>
      <c r="L25" s="208"/>
      <c r="M25" s="208">
        <f t="shared" si="15"/>
        <v>212160</v>
      </c>
      <c r="O25" s="219">
        <f t="shared" si="25"/>
        <v>800</v>
      </c>
    </row>
    <row r="26" spans="1:15" ht="22.5" customHeight="1">
      <c r="A26" s="205"/>
      <c r="B26" s="175">
        <f t="shared" si="17"/>
        <v>19</v>
      </c>
      <c r="C26" s="175" t="s">
        <v>372</v>
      </c>
      <c r="D26" s="195" t="s">
        <v>721</v>
      </c>
      <c r="E26" s="208">
        <v>0</v>
      </c>
      <c r="F26" s="208">
        <v>260</v>
      </c>
      <c r="G26" s="208">
        <f t="shared" si="13"/>
        <v>0</v>
      </c>
      <c r="H26" s="208">
        <v>40</v>
      </c>
      <c r="I26" s="208">
        <v>270.39999999999998</v>
      </c>
      <c r="J26" s="208">
        <f t="shared" si="14"/>
        <v>10816</v>
      </c>
      <c r="K26" s="196">
        <f t="shared" ref="K26" si="29">G26+J26</f>
        <v>10816</v>
      </c>
      <c r="L26" s="208"/>
      <c r="M26" s="208">
        <f t="shared" ref="M26" si="30">K26+L26</f>
        <v>10816</v>
      </c>
      <c r="O26" s="219">
        <f t="shared" ref="O26" si="31">E26+H26</f>
        <v>40</v>
      </c>
    </row>
    <row r="27" spans="1:15" ht="22.5" customHeight="1">
      <c r="A27" s="205"/>
      <c r="B27" s="175">
        <f t="shared" si="17"/>
        <v>20</v>
      </c>
      <c r="C27" s="175" t="s">
        <v>722</v>
      </c>
      <c r="D27" s="195" t="s">
        <v>723</v>
      </c>
      <c r="E27" s="208">
        <v>290</v>
      </c>
      <c r="F27" s="208">
        <v>260</v>
      </c>
      <c r="G27" s="208">
        <f t="shared" si="13"/>
        <v>75400</v>
      </c>
      <c r="H27" s="208">
        <v>0</v>
      </c>
      <c r="I27" s="208">
        <v>270.39999999999998</v>
      </c>
      <c r="J27" s="208">
        <f t="shared" si="14"/>
        <v>0</v>
      </c>
      <c r="K27" s="196">
        <f t="shared" si="24"/>
        <v>75400</v>
      </c>
      <c r="L27" s="208"/>
      <c r="M27" s="208">
        <f t="shared" si="15"/>
        <v>75400</v>
      </c>
      <c r="O27" s="219">
        <f t="shared" si="25"/>
        <v>290</v>
      </c>
    </row>
    <row r="28" spans="1:15" ht="22.5" customHeight="1">
      <c r="A28" s="205"/>
      <c r="B28" s="175">
        <f t="shared" si="17"/>
        <v>21</v>
      </c>
      <c r="C28" s="175" t="s">
        <v>724</v>
      </c>
      <c r="D28" s="195" t="s">
        <v>725</v>
      </c>
      <c r="E28" s="208">
        <v>40</v>
      </c>
      <c r="F28" s="208">
        <v>260</v>
      </c>
      <c r="G28" s="208">
        <f t="shared" si="13"/>
        <v>10400</v>
      </c>
      <c r="H28" s="208">
        <v>0</v>
      </c>
      <c r="I28" s="208">
        <v>270.39999999999998</v>
      </c>
      <c r="J28" s="208">
        <f t="shared" si="14"/>
        <v>0</v>
      </c>
      <c r="K28" s="196">
        <f t="shared" ref="K28:K33" si="32">G28+J28</f>
        <v>10400</v>
      </c>
      <c r="L28" s="208"/>
      <c r="M28" s="208">
        <f t="shared" ref="M28:M33" si="33">K28+L28</f>
        <v>10400</v>
      </c>
      <c r="O28" s="219">
        <f t="shared" ref="O28:O33" si="34">E28+H28</f>
        <v>40</v>
      </c>
    </row>
    <row r="29" spans="1:15" ht="22.5" customHeight="1">
      <c r="A29" s="205"/>
      <c r="B29" s="175">
        <f t="shared" si="17"/>
        <v>22</v>
      </c>
      <c r="C29" s="175" t="s">
        <v>989</v>
      </c>
      <c r="D29" s="195" t="s">
        <v>725</v>
      </c>
      <c r="E29" s="208">
        <v>70</v>
      </c>
      <c r="F29" s="208">
        <v>260</v>
      </c>
      <c r="G29" s="208">
        <f t="shared" ref="G29" si="35">E29*F29</f>
        <v>18200</v>
      </c>
      <c r="H29" s="208">
        <v>50</v>
      </c>
      <c r="I29" s="208">
        <v>270.39999999999998</v>
      </c>
      <c r="J29" s="208">
        <f t="shared" ref="J29" si="36">H29*I29</f>
        <v>13519.999999999998</v>
      </c>
      <c r="K29" s="196">
        <f t="shared" ref="K29" si="37">G29+J29</f>
        <v>31720</v>
      </c>
      <c r="L29" s="208"/>
      <c r="M29" s="208">
        <f t="shared" ref="M29" si="38">K29+L29</f>
        <v>31720</v>
      </c>
      <c r="O29" s="219">
        <f t="shared" ref="O29" si="39">E29+H29</f>
        <v>120</v>
      </c>
    </row>
    <row r="30" spans="1:15" ht="22.5" customHeight="1">
      <c r="A30" s="205"/>
      <c r="B30" s="175">
        <f t="shared" si="17"/>
        <v>23</v>
      </c>
      <c r="C30" s="175" t="s">
        <v>726</v>
      </c>
      <c r="D30" s="195" t="s">
        <v>727</v>
      </c>
      <c r="E30" s="208"/>
      <c r="F30" s="208">
        <v>260</v>
      </c>
      <c r="G30" s="208">
        <f t="shared" si="13"/>
        <v>0</v>
      </c>
      <c r="H30" s="208">
        <v>0</v>
      </c>
      <c r="I30" s="208">
        <v>270.39999999999998</v>
      </c>
      <c r="J30" s="208">
        <f t="shared" si="14"/>
        <v>0</v>
      </c>
      <c r="K30" s="196">
        <f t="shared" si="32"/>
        <v>0</v>
      </c>
      <c r="L30" s="208"/>
      <c r="M30" s="208">
        <f t="shared" si="33"/>
        <v>0</v>
      </c>
      <c r="O30" s="219">
        <f t="shared" si="34"/>
        <v>0</v>
      </c>
    </row>
    <row r="31" spans="1:15" ht="22.5" customHeight="1">
      <c r="A31" s="205"/>
      <c r="B31" s="175">
        <f t="shared" si="17"/>
        <v>24</v>
      </c>
      <c r="C31" s="175" t="s">
        <v>728</v>
      </c>
      <c r="D31" s="195" t="s">
        <v>727</v>
      </c>
      <c r="E31" s="208">
        <v>160</v>
      </c>
      <c r="F31" s="208">
        <v>260</v>
      </c>
      <c r="G31" s="208">
        <f t="shared" si="13"/>
        <v>41600</v>
      </c>
      <c r="H31" s="208">
        <v>40</v>
      </c>
      <c r="I31" s="208">
        <v>270.39999999999998</v>
      </c>
      <c r="J31" s="208">
        <f t="shared" si="14"/>
        <v>10816</v>
      </c>
      <c r="K31" s="196">
        <f t="shared" ref="K31" si="40">G31+J31</f>
        <v>52416</v>
      </c>
      <c r="L31" s="208"/>
      <c r="M31" s="208">
        <f t="shared" ref="M31" si="41">K31+L31</f>
        <v>52416</v>
      </c>
      <c r="O31" s="219">
        <f t="shared" ref="O31" si="42">E31+H31</f>
        <v>200</v>
      </c>
    </row>
    <row r="32" spans="1:15" ht="22.5" customHeight="1">
      <c r="A32" s="205"/>
      <c r="B32" s="175">
        <f>B30+1</f>
        <v>24</v>
      </c>
      <c r="C32" s="175" t="s">
        <v>729</v>
      </c>
      <c r="D32" s="195" t="s">
        <v>730</v>
      </c>
      <c r="E32" s="208">
        <v>140</v>
      </c>
      <c r="F32" s="208">
        <v>260</v>
      </c>
      <c r="G32" s="208">
        <f t="shared" si="13"/>
        <v>36400</v>
      </c>
      <c r="H32" s="208">
        <v>230</v>
      </c>
      <c r="I32" s="208">
        <v>270.39999999999998</v>
      </c>
      <c r="J32" s="208">
        <f t="shared" si="14"/>
        <v>62191.999999999993</v>
      </c>
      <c r="K32" s="196">
        <f t="shared" si="32"/>
        <v>98592</v>
      </c>
      <c r="L32" s="208"/>
      <c r="M32" s="208">
        <f t="shared" si="33"/>
        <v>98592</v>
      </c>
      <c r="O32" s="219">
        <f t="shared" si="34"/>
        <v>370</v>
      </c>
    </row>
    <row r="33" spans="1:16" ht="22.5" customHeight="1">
      <c r="A33" s="205"/>
      <c r="B33" s="175">
        <f t="shared" si="17"/>
        <v>25</v>
      </c>
      <c r="C33" s="175" t="s">
        <v>731</v>
      </c>
      <c r="D33" s="195" t="s">
        <v>730</v>
      </c>
      <c r="E33" s="208"/>
      <c r="F33" s="208">
        <v>260</v>
      </c>
      <c r="G33" s="208">
        <f t="shared" si="13"/>
        <v>0</v>
      </c>
      <c r="H33" s="208"/>
      <c r="I33" s="208">
        <v>270.39999999999998</v>
      </c>
      <c r="J33" s="208">
        <f t="shared" si="14"/>
        <v>0</v>
      </c>
      <c r="K33" s="196">
        <f t="shared" si="32"/>
        <v>0</v>
      </c>
      <c r="L33" s="208"/>
      <c r="M33" s="208">
        <f t="shared" si="33"/>
        <v>0</v>
      </c>
      <c r="O33" s="219">
        <f t="shared" si="34"/>
        <v>0</v>
      </c>
    </row>
    <row r="34" spans="1:16" ht="15.6">
      <c r="A34" s="205"/>
      <c r="B34" s="1078" t="s">
        <v>705</v>
      </c>
      <c r="C34" s="1078"/>
      <c r="D34" s="1078"/>
      <c r="E34" s="210">
        <f>SUM(E16:E33)</f>
        <v>1758</v>
      </c>
      <c r="F34" s="210"/>
      <c r="G34" s="210">
        <f>SUM(G16:G33)</f>
        <v>457080</v>
      </c>
      <c r="H34" s="210">
        <f>SUM(H16:H33)</f>
        <v>1377</v>
      </c>
      <c r="I34" s="210"/>
      <c r="J34" s="210">
        <f>SUM(J16:J33)</f>
        <v>372340.8</v>
      </c>
      <c r="K34" s="210">
        <f>SUM(K16:K33)</f>
        <v>829420.8</v>
      </c>
      <c r="L34" s="210">
        <f>SUM(L16:L25)</f>
        <v>0</v>
      </c>
      <c r="M34" s="210">
        <f>SUM(M16:M33)</f>
        <v>829420.8</v>
      </c>
      <c r="N34" s="219">
        <f>E34+H34</f>
        <v>3135</v>
      </c>
    </row>
    <row r="35" spans="1:16" ht="15.6">
      <c r="A35" s="205"/>
      <c r="B35" s="1079" t="s">
        <v>732</v>
      </c>
      <c r="C35" s="1080"/>
      <c r="D35" s="1081"/>
      <c r="E35" s="211"/>
      <c r="F35" s="211"/>
      <c r="G35" s="211"/>
      <c r="H35" s="211"/>
      <c r="I35" s="211"/>
      <c r="J35" s="211"/>
      <c r="K35" s="220">
        <v>0</v>
      </c>
      <c r="L35" s="220">
        <v>0</v>
      </c>
      <c r="M35" s="221">
        <v>0</v>
      </c>
    </row>
    <row r="36" spans="1:16" ht="29.25" customHeight="1">
      <c r="A36" s="205"/>
      <c r="B36" s="175">
        <f>B33+1</f>
        <v>26</v>
      </c>
      <c r="C36" s="212" t="s">
        <v>733</v>
      </c>
      <c r="D36" s="213" t="s">
        <v>734</v>
      </c>
      <c r="E36" s="208">
        <v>470</v>
      </c>
      <c r="F36" s="208">
        <v>260</v>
      </c>
      <c r="G36" s="208">
        <f>E36*F36</f>
        <v>122200</v>
      </c>
      <c r="H36" s="208">
        <v>440</v>
      </c>
      <c r="I36" s="208">
        <v>270.39999999999998</v>
      </c>
      <c r="J36" s="208">
        <f>H36*I36</f>
        <v>118975.99999999999</v>
      </c>
      <c r="K36" s="196">
        <f>G36+J36</f>
        <v>241176</v>
      </c>
      <c r="L36" s="208"/>
      <c r="M36" s="208">
        <f>K36+L36</f>
        <v>241176</v>
      </c>
      <c r="P36" s="219">
        <f>E36+H36</f>
        <v>910</v>
      </c>
    </row>
    <row r="37" spans="1:16" ht="22.5" customHeight="1">
      <c r="A37" s="205"/>
      <c r="B37" s="175">
        <f>B36+1</f>
        <v>27</v>
      </c>
      <c r="C37" s="214" t="s">
        <v>735</v>
      </c>
      <c r="D37" s="213" t="s">
        <v>736</v>
      </c>
      <c r="E37" s="208">
        <v>220</v>
      </c>
      <c r="F37" s="208">
        <v>260</v>
      </c>
      <c r="G37" s="208">
        <f t="shared" ref="G37:G48" si="43">E37*F37</f>
        <v>57200</v>
      </c>
      <c r="H37" s="208">
        <v>160</v>
      </c>
      <c r="I37" s="208">
        <v>270.39999999999998</v>
      </c>
      <c r="J37" s="208">
        <f t="shared" ref="J37:J48" si="44">H37*I37</f>
        <v>43264</v>
      </c>
      <c r="K37" s="196">
        <f t="shared" ref="K37:K48" si="45">G37+J37</f>
        <v>100464</v>
      </c>
      <c r="L37" s="208"/>
      <c r="M37" s="208">
        <f t="shared" ref="M37:M48" si="46">K37+L37</f>
        <v>100464</v>
      </c>
      <c r="P37" s="219">
        <f t="shared" ref="P37:P48" si="47">E37+H37</f>
        <v>380</v>
      </c>
    </row>
    <row r="38" spans="1:16" ht="22.5" customHeight="1">
      <c r="A38" s="205"/>
      <c r="B38" s="175">
        <f t="shared" ref="B38:B49" si="48">B37+1</f>
        <v>28</v>
      </c>
      <c r="C38" s="214" t="s">
        <v>737</v>
      </c>
      <c r="D38" s="213" t="s">
        <v>736</v>
      </c>
      <c r="E38" s="208">
        <v>250</v>
      </c>
      <c r="F38" s="208">
        <v>260</v>
      </c>
      <c r="G38" s="208">
        <f t="shared" si="43"/>
        <v>65000</v>
      </c>
      <c r="H38" s="208">
        <v>130</v>
      </c>
      <c r="I38" s="208">
        <v>270.39999999999998</v>
      </c>
      <c r="J38" s="208">
        <f t="shared" si="44"/>
        <v>35152</v>
      </c>
      <c r="K38" s="196">
        <f t="shared" si="45"/>
        <v>100152</v>
      </c>
      <c r="L38" s="208"/>
      <c r="M38" s="208">
        <f t="shared" si="46"/>
        <v>100152</v>
      </c>
      <c r="P38" s="219">
        <f t="shared" si="47"/>
        <v>380</v>
      </c>
    </row>
    <row r="39" spans="1:16" ht="15.6">
      <c r="A39" s="205"/>
      <c r="B39" s="175">
        <f t="shared" si="48"/>
        <v>29</v>
      </c>
      <c r="C39" s="215">
        <v>251</v>
      </c>
      <c r="D39" s="213" t="s">
        <v>738</v>
      </c>
      <c r="E39" s="208"/>
      <c r="F39" s="208">
        <v>260</v>
      </c>
      <c r="G39" s="208">
        <f t="shared" si="43"/>
        <v>0</v>
      </c>
      <c r="H39" s="208"/>
      <c r="I39" s="208">
        <v>270.39999999999998</v>
      </c>
      <c r="J39" s="208">
        <f t="shared" si="44"/>
        <v>0</v>
      </c>
      <c r="K39" s="196">
        <f t="shared" si="45"/>
        <v>0</v>
      </c>
      <c r="L39" s="208"/>
      <c r="M39" s="208">
        <f t="shared" si="46"/>
        <v>0</v>
      </c>
      <c r="P39" s="219">
        <f t="shared" si="47"/>
        <v>0</v>
      </c>
    </row>
    <row r="40" spans="1:16" ht="15.6">
      <c r="A40" s="205"/>
      <c r="B40" s="175">
        <f t="shared" si="48"/>
        <v>30</v>
      </c>
      <c r="C40" s="215">
        <v>9526</v>
      </c>
      <c r="D40" s="213" t="s">
        <v>739</v>
      </c>
      <c r="E40" s="208">
        <v>130</v>
      </c>
      <c r="F40" s="208">
        <v>260</v>
      </c>
      <c r="G40" s="208">
        <f t="shared" si="43"/>
        <v>33800</v>
      </c>
      <c r="H40" s="208">
        <v>0</v>
      </c>
      <c r="I40" s="208">
        <v>270.39999999999998</v>
      </c>
      <c r="J40" s="208">
        <f t="shared" si="44"/>
        <v>0</v>
      </c>
      <c r="K40" s="196">
        <f t="shared" si="45"/>
        <v>33800</v>
      </c>
      <c r="L40" s="208"/>
      <c r="M40" s="208">
        <f t="shared" si="46"/>
        <v>33800</v>
      </c>
      <c r="P40" s="219">
        <f t="shared" si="47"/>
        <v>130</v>
      </c>
    </row>
    <row r="41" spans="1:16" ht="15.6">
      <c r="A41" s="205"/>
      <c r="B41" s="175">
        <f t="shared" si="48"/>
        <v>31</v>
      </c>
      <c r="C41" s="215">
        <v>550</v>
      </c>
      <c r="D41" s="213" t="s">
        <v>739</v>
      </c>
      <c r="E41" s="208">
        <v>165</v>
      </c>
      <c r="F41" s="208">
        <v>260</v>
      </c>
      <c r="G41" s="208">
        <f t="shared" si="43"/>
        <v>42900</v>
      </c>
      <c r="H41" s="208">
        <v>255</v>
      </c>
      <c r="I41" s="208">
        <v>270.39999999999998</v>
      </c>
      <c r="J41" s="208">
        <f t="shared" si="44"/>
        <v>68952</v>
      </c>
      <c r="K41" s="196">
        <f t="shared" si="45"/>
        <v>111852</v>
      </c>
      <c r="L41" s="208"/>
      <c r="M41" s="208">
        <f t="shared" si="46"/>
        <v>111852</v>
      </c>
      <c r="P41" s="219">
        <f t="shared" si="47"/>
        <v>420</v>
      </c>
    </row>
    <row r="42" spans="1:16" ht="15" customHeight="1">
      <c r="A42" s="205"/>
      <c r="B42" s="175">
        <f t="shared" si="48"/>
        <v>32</v>
      </c>
      <c r="C42" s="216">
        <v>8630</v>
      </c>
      <c r="D42" s="213" t="s">
        <v>740</v>
      </c>
      <c r="E42" s="208">
        <v>90</v>
      </c>
      <c r="F42" s="208">
        <v>260</v>
      </c>
      <c r="G42" s="208">
        <f t="shared" ref="G42:G43" si="49">E42*F42</f>
        <v>23400</v>
      </c>
      <c r="H42" s="208">
        <v>20</v>
      </c>
      <c r="I42" s="208">
        <v>270.39999999999998</v>
      </c>
      <c r="J42" s="208">
        <f t="shared" si="44"/>
        <v>5408</v>
      </c>
      <c r="K42" s="196">
        <f t="shared" ref="K42:K43" si="50">G42+J42</f>
        <v>28808</v>
      </c>
      <c r="L42" s="208"/>
      <c r="M42" s="208">
        <f t="shared" ref="M42:M43" si="51">K42+L42</f>
        <v>28808</v>
      </c>
      <c r="P42" s="219">
        <f t="shared" ref="P42:P43" si="52">E42+H42</f>
        <v>110</v>
      </c>
    </row>
    <row r="43" spans="1:16" ht="15" customHeight="1">
      <c r="A43" s="205"/>
      <c r="B43" s="175">
        <f t="shared" si="48"/>
        <v>33</v>
      </c>
      <c r="C43" s="216">
        <v>2336</v>
      </c>
      <c r="D43" s="213" t="s">
        <v>740</v>
      </c>
      <c r="E43" s="208">
        <v>80</v>
      </c>
      <c r="F43" s="208">
        <v>260</v>
      </c>
      <c r="G43" s="208">
        <f t="shared" si="49"/>
        <v>20800</v>
      </c>
      <c r="H43" s="208">
        <v>30</v>
      </c>
      <c r="I43" s="208">
        <v>270.39999999999998</v>
      </c>
      <c r="J43" s="208">
        <f t="shared" ref="J43" si="53">H43*I43</f>
        <v>8111.9999999999991</v>
      </c>
      <c r="K43" s="196">
        <f t="shared" si="50"/>
        <v>28912</v>
      </c>
      <c r="L43" s="208"/>
      <c r="M43" s="208">
        <f t="shared" si="51"/>
        <v>28912</v>
      </c>
      <c r="P43" s="219">
        <f t="shared" si="52"/>
        <v>110</v>
      </c>
    </row>
    <row r="44" spans="1:16" ht="15" customHeight="1">
      <c r="A44" s="205"/>
      <c r="B44" s="175">
        <f t="shared" si="48"/>
        <v>34</v>
      </c>
      <c r="C44" s="216">
        <v>1622</v>
      </c>
      <c r="D44" s="213" t="s">
        <v>740</v>
      </c>
      <c r="E44" s="208"/>
      <c r="F44" s="208">
        <v>260</v>
      </c>
      <c r="G44" s="208">
        <f t="shared" ref="G44" si="54">E44*F44</f>
        <v>0</v>
      </c>
      <c r="H44" s="208"/>
      <c r="I44" s="208">
        <v>270.39999999999998</v>
      </c>
      <c r="J44" s="208">
        <f t="shared" ref="J44" si="55">H44*I44</f>
        <v>0</v>
      </c>
      <c r="K44" s="196">
        <f t="shared" ref="K44" si="56">G44+J44</f>
        <v>0</v>
      </c>
      <c r="L44" s="208"/>
      <c r="M44" s="208">
        <f t="shared" ref="M44" si="57">K44+L44</f>
        <v>0</v>
      </c>
      <c r="P44" s="219">
        <f t="shared" ref="P44" si="58">E44+H44</f>
        <v>0</v>
      </c>
    </row>
    <row r="45" spans="1:16" ht="18.75" customHeight="1">
      <c r="A45" s="205"/>
      <c r="B45" s="175">
        <f t="shared" si="48"/>
        <v>35</v>
      </c>
      <c r="C45" s="216">
        <v>1191</v>
      </c>
      <c r="D45" s="213" t="s">
        <v>741</v>
      </c>
      <c r="E45" s="208"/>
      <c r="F45" s="208">
        <v>260</v>
      </c>
      <c r="G45" s="208">
        <f t="shared" si="43"/>
        <v>0</v>
      </c>
      <c r="H45" s="208"/>
      <c r="I45" s="208">
        <v>270.39999999999998</v>
      </c>
      <c r="J45" s="208">
        <f t="shared" si="44"/>
        <v>0</v>
      </c>
      <c r="K45" s="196">
        <f t="shared" si="45"/>
        <v>0</v>
      </c>
      <c r="L45" s="208"/>
      <c r="M45" s="208">
        <f t="shared" si="46"/>
        <v>0</v>
      </c>
      <c r="P45" s="219">
        <f t="shared" si="47"/>
        <v>0</v>
      </c>
    </row>
    <row r="46" spans="1:16" ht="18.75" customHeight="1">
      <c r="A46" s="205"/>
      <c r="B46" s="175">
        <f t="shared" si="48"/>
        <v>36</v>
      </c>
      <c r="C46" s="212" t="s">
        <v>742</v>
      </c>
      <c r="D46" s="213" t="s">
        <v>743</v>
      </c>
      <c r="E46" s="208">
        <v>130</v>
      </c>
      <c r="F46" s="208">
        <v>260</v>
      </c>
      <c r="G46" s="208">
        <f t="shared" si="43"/>
        <v>33800</v>
      </c>
      <c r="H46" s="208">
        <v>210</v>
      </c>
      <c r="I46" s="208">
        <v>270.39999999999998</v>
      </c>
      <c r="J46" s="208">
        <f t="shared" si="44"/>
        <v>56783.999999999993</v>
      </c>
      <c r="K46" s="196">
        <f t="shared" si="45"/>
        <v>90584</v>
      </c>
      <c r="L46" s="208"/>
      <c r="M46" s="208">
        <f t="shared" si="46"/>
        <v>90584</v>
      </c>
      <c r="P46" s="219">
        <f t="shared" si="47"/>
        <v>340</v>
      </c>
    </row>
    <row r="47" spans="1:16" ht="18.75" customHeight="1">
      <c r="A47" s="205"/>
      <c r="B47" s="175">
        <f t="shared" si="48"/>
        <v>37</v>
      </c>
      <c r="C47" s="216">
        <v>497</v>
      </c>
      <c r="D47" s="213" t="s">
        <v>744</v>
      </c>
      <c r="E47" s="208"/>
      <c r="F47" s="208">
        <v>260</v>
      </c>
      <c r="G47" s="208">
        <f t="shared" ref="G47" si="59">E47*F47</f>
        <v>0</v>
      </c>
      <c r="H47" s="208"/>
      <c r="I47" s="208">
        <v>270.39999999999998</v>
      </c>
      <c r="J47" s="208">
        <f t="shared" si="44"/>
        <v>0</v>
      </c>
      <c r="K47" s="196">
        <f t="shared" ref="K47" si="60">G47+J47</f>
        <v>0</v>
      </c>
      <c r="L47" s="208"/>
      <c r="M47" s="208">
        <f t="shared" ref="M47" si="61">K47+L47</f>
        <v>0</v>
      </c>
      <c r="P47" s="219">
        <f t="shared" ref="P47" si="62">E47+H47</f>
        <v>0</v>
      </c>
    </row>
    <row r="48" spans="1:16" ht="18.75" customHeight="1">
      <c r="A48" s="205"/>
      <c r="B48" s="175">
        <f t="shared" si="48"/>
        <v>38</v>
      </c>
      <c r="C48" s="216">
        <v>273</v>
      </c>
      <c r="D48" s="213" t="s">
        <v>741</v>
      </c>
      <c r="E48" s="208">
        <v>70</v>
      </c>
      <c r="F48" s="208">
        <v>260</v>
      </c>
      <c r="G48" s="208">
        <f t="shared" si="43"/>
        <v>18200</v>
      </c>
      <c r="H48" s="208">
        <v>65</v>
      </c>
      <c r="I48" s="208">
        <v>270.39999999999998</v>
      </c>
      <c r="J48" s="208">
        <f t="shared" si="44"/>
        <v>17576</v>
      </c>
      <c r="K48" s="196">
        <f t="shared" si="45"/>
        <v>35776</v>
      </c>
      <c r="L48" s="208"/>
      <c r="M48" s="208">
        <f t="shared" si="46"/>
        <v>35776</v>
      </c>
      <c r="P48" s="219">
        <f t="shared" si="47"/>
        <v>135</v>
      </c>
    </row>
    <row r="49" spans="1:16" ht="18.75" customHeight="1">
      <c r="A49" s="205"/>
      <c r="B49" s="175">
        <f t="shared" si="48"/>
        <v>39</v>
      </c>
      <c r="C49" s="212">
        <v>247</v>
      </c>
      <c r="D49" s="213" t="s">
        <v>739</v>
      </c>
      <c r="E49" s="208">
        <v>220</v>
      </c>
      <c r="F49" s="208">
        <v>260</v>
      </c>
      <c r="G49" s="208">
        <f t="shared" ref="G49" si="63">E49*F49</f>
        <v>57200</v>
      </c>
      <c r="H49" s="208">
        <v>80</v>
      </c>
      <c r="I49" s="208">
        <v>270.39999999999998</v>
      </c>
      <c r="J49" s="208">
        <f t="shared" ref="J49" si="64">H49*I49</f>
        <v>21632</v>
      </c>
      <c r="K49" s="196">
        <f t="shared" ref="K49" si="65">G49+J49</f>
        <v>78832</v>
      </c>
      <c r="L49" s="208"/>
      <c r="M49" s="208">
        <f t="shared" ref="M49" si="66">K49+L49</f>
        <v>78832</v>
      </c>
      <c r="P49" s="219">
        <f t="shared" ref="P49" si="67">E49+H49</f>
        <v>300</v>
      </c>
    </row>
    <row r="50" spans="1:16" ht="15.6">
      <c r="A50" s="205"/>
      <c r="B50" s="1068" t="s">
        <v>705</v>
      </c>
      <c r="C50" s="1068"/>
      <c r="D50" s="1068"/>
      <c r="E50" s="217">
        <f>(SUM(E36:E49))</f>
        <v>1825</v>
      </c>
      <c r="F50" s="217"/>
      <c r="G50" s="217">
        <f>(SUM(G35:G49))</f>
        <v>474500</v>
      </c>
      <c r="H50" s="217">
        <f>(SUM(H36:H49))</f>
        <v>1390</v>
      </c>
      <c r="I50" s="217"/>
      <c r="J50" s="217">
        <f>(SUM(J35:J49))</f>
        <v>375856</v>
      </c>
      <c r="K50" s="217">
        <f>(SUM(K35:K49))</f>
        <v>850356</v>
      </c>
      <c r="L50" s="217">
        <f>(SUM(L35:L48))</f>
        <v>0</v>
      </c>
      <c r="M50" s="217">
        <f>(SUM(M35:M49))</f>
        <v>850356</v>
      </c>
      <c r="N50" s="219">
        <f>E50+H50</f>
        <v>3215</v>
      </c>
    </row>
    <row r="51" spans="1:16" ht="15.6">
      <c r="A51" s="205"/>
      <c r="B51" s="1068" t="s">
        <v>745</v>
      </c>
      <c r="C51" s="1068"/>
      <c r="D51" s="1068"/>
      <c r="E51" s="217"/>
      <c r="F51" s="217"/>
      <c r="G51" s="217"/>
      <c r="H51" s="217"/>
      <c r="I51" s="217"/>
      <c r="J51" s="217"/>
      <c r="K51" s="217">
        <f>K50+K34+K14</f>
        <v>1708154.06</v>
      </c>
      <c r="L51" s="217">
        <f>L50+L34</f>
        <v>0</v>
      </c>
      <c r="M51" s="217">
        <f>M50+M34+M14</f>
        <v>1708154.06</v>
      </c>
    </row>
    <row r="52" spans="1:16">
      <c r="J52" s="222"/>
    </row>
  </sheetData>
  <mergeCells count="14">
    <mergeCell ref="B1:M1"/>
    <mergeCell ref="B2:M2"/>
    <mergeCell ref="B3:M3"/>
    <mergeCell ref="E4:M4"/>
    <mergeCell ref="B6:M6"/>
    <mergeCell ref="B51:D51"/>
    <mergeCell ref="B4:B5"/>
    <mergeCell ref="C4:C5"/>
    <mergeCell ref="D4:D5"/>
    <mergeCell ref="B14:D14"/>
    <mergeCell ref="B15:M15"/>
    <mergeCell ref="B34:D34"/>
    <mergeCell ref="B35:D35"/>
    <mergeCell ref="B50:D50"/>
  </mergeCells>
  <pageMargins left="0.25" right="0.25" top="0.75" bottom="0.75" header="0.3" footer="0.3"/>
  <pageSetup paperSize="5" scale="70"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
  <dimension ref="A4:Z32"/>
  <sheetViews>
    <sheetView workbookViewId="0">
      <selection activeCell="A5" sqref="A5:G5"/>
    </sheetView>
  </sheetViews>
  <sheetFormatPr defaultColWidth="9" defaultRowHeight="14.4"/>
  <cols>
    <col min="1" max="1" width="38.109375" customWidth="1"/>
    <col min="4" max="4" width="11.109375" style="42" customWidth="1"/>
    <col min="7" max="7" width="11.109375" customWidth="1"/>
    <col min="8" max="8" width="9.109375" customWidth="1"/>
    <col min="15" max="15" width="27" customWidth="1"/>
    <col min="16" max="18" width="10.109375" bestFit="1" customWidth="1"/>
    <col min="19" max="19" width="14.109375" bestFit="1" customWidth="1"/>
    <col min="21" max="22" width="10.109375" bestFit="1" customWidth="1"/>
    <col min="23" max="23" width="14.109375" bestFit="1" customWidth="1"/>
  </cols>
  <sheetData>
    <row r="4" spans="1:26">
      <c r="C4" s="580" t="s">
        <v>155</v>
      </c>
      <c r="D4" s="581" t="s">
        <v>156</v>
      </c>
    </row>
    <row r="5" spans="1:26">
      <c r="A5" s="580"/>
      <c r="B5" s="580" t="s">
        <v>157</v>
      </c>
      <c r="C5" s="42">
        <v>13.15</v>
      </c>
      <c r="D5" s="42">
        <v>4.9969999999999999</v>
      </c>
      <c r="G5" s="42">
        <f>D5/C5*1000000</f>
        <v>380000</v>
      </c>
      <c r="L5">
        <v>24264900</v>
      </c>
    </row>
    <row r="6" spans="1:26">
      <c r="A6" s="580"/>
      <c r="B6" s="580"/>
      <c r="C6" s="42">
        <v>12.5</v>
      </c>
      <c r="D6" s="42">
        <v>4.75</v>
      </c>
      <c r="G6" s="42">
        <f t="shared" ref="G6:G9" si="0">D6/C6*1000000</f>
        <v>380000</v>
      </c>
    </row>
    <row r="7" spans="1:26">
      <c r="A7" s="580"/>
      <c r="B7" s="580"/>
      <c r="C7" s="42">
        <v>12.14</v>
      </c>
      <c r="D7" s="42">
        <v>4.6132</v>
      </c>
      <c r="G7" s="42">
        <f t="shared" si="0"/>
        <v>380000</v>
      </c>
    </row>
    <row r="8" spans="1:26">
      <c r="A8" s="580"/>
      <c r="B8" s="580"/>
      <c r="C8" s="42">
        <v>13.125</v>
      </c>
      <c r="D8" s="42">
        <v>4.9874999999999998</v>
      </c>
      <c r="G8" s="42">
        <f t="shared" si="0"/>
        <v>380000</v>
      </c>
    </row>
    <row r="9" spans="1:26">
      <c r="A9" s="580"/>
      <c r="B9" s="580"/>
      <c r="C9" s="42">
        <v>12.94</v>
      </c>
      <c r="D9" s="42">
        <v>4.9172000000000002</v>
      </c>
      <c r="G9" s="42">
        <f t="shared" si="0"/>
        <v>380000.00000000006</v>
      </c>
    </row>
    <row r="10" spans="1:26">
      <c r="A10" s="582">
        <v>45574</v>
      </c>
      <c r="C10">
        <v>39.71</v>
      </c>
      <c r="D10" s="42">
        <v>14.73241</v>
      </c>
      <c r="L10" t="e">
        <f>L5-#REF!</f>
        <v>#REF!</v>
      </c>
    </row>
    <row r="11" spans="1:26">
      <c r="A11" s="582">
        <v>45582</v>
      </c>
      <c r="C11">
        <v>40.75</v>
      </c>
      <c r="D11" s="42">
        <v>15.11825</v>
      </c>
      <c r="L11" t="e">
        <f>L10/52</f>
        <v>#REF!</v>
      </c>
    </row>
    <row r="12" spans="1:26">
      <c r="A12" s="582">
        <v>45646</v>
      </c>
      <c r="C12">
        <v>40</v>
      </c>
      <c r="D12" s="42">
        <v>14.84</v>
      </c>
      <c r="E12" s="77">
        <f>SUM(C5:C12)</f>
        <v>184.315</v>
      </c>
      <c r="F12" s="77">
        <f>SUM(D5:D12)</f>
        <v>68.955560000000006</v>
      </c>
      <c r="G12" s="42">
        <f>F12/E12*1000000</f>
        <v>374118.00450316042</v>
      </c>
      <c r="H12" s="73">
        <f>G12*0.025</f>
        <v>9352.9501125790102</v>
      </c>
      <c r="N12" s="809" t="s">
        <v>161</v>
      </c>
      <c r="O12" s="809" t="s">
        <v>613</v>
      </c>
      <c r="P12" s="1085" t="s">
        <v>991</v>
      </c>
      <c r="Q12" s="1086"/>
      <c r="R12" s="1086"/>
      <c r="S12" s="1087"/>
      <c r="T12" s="1085" t="s">
        <v>991</v>
      </c>
      <c r="U12" s="1086"/>
      <c r="V12" s="1086"/>
      <c r="W12" s="1087"/>
    </row>
    <row r="13" spans="1:26">
      <c r="A13" s="582">
        <v>45672</v>
      </c>
      <c r="C13">
        <v>40.020000000000003</v>
      </c>
      <c r="D13" s="42">
        <v>14.84742</v>
      </c>
      <c r="H13" s="73">
        <f>H12/1000000</f>
        <v>9.3529501125790108E-3</v>
      </c>
      <c r="I13">
        <v>9.3459723726977192E-3</v>
      </c>
      <c r="N13" s="810" t="s">
        <v>859</v>
      </c>
      <c r="O13" s="282" t="s">
        <v>990</v>
      </c>
      <c r="P13" s="807" t="s">
        <v>537</v>
      </c>
      <c r="Q13" s="807" t="s">
        <v>155</v>
      </c>
      <c r="R13" s="807" t="s">
        <v>697</v>
      </c>
      <c r="S13" s="807" t="s">
        <v>156</v>
      </c>
      <c r="T13" s="807" t="s">
        <v>537</v>
      </c>
      <c r="U13" s="807" t="s">
        <v>155</v>
      </c>
      <c r="V13" s="807" t="s">
        <v>697</v>
      </c>
      <c r="W13" s="807" t="s">
        <v>156</v>
      </c>
    </row>
    <row r="14" spans="1:26">
      <c r="A14" s="582">
        <v>45715</v>
      </c>
      <c r="C14">
        <v>14.97</v>
      </c>
      <c r="D14" s="42">
        <v>5.5538699999999999</v>
      </c>
      <c r="N14" s="811">
        <v>1</v>
      </c>
      <c r="O14" s="806" t="s">
        <v>561</v>
      </c>
      <c r="P14" s="812" t="s">
        <v>585</v>
      </c>
      <c r="Q14" s="13">
        <v>194</v>
      </c>
      <c r="R14" s="13">
        <v>5394.9</v>
      </c>
      <c r="S14" s="13">
        <f>Q14*R14</f>
        <v>1046610.6</v>
      </c>
      <c r="T14" s="812" t="s">
        <v>585</v>
      </c>
      <c r="U14" s="13">
        <v>193</v>
      </c>
      <c r="V14" s="13">
        <v>5394.9</v>
      </c>
      <c r="W14" s="13">
        <f>U14*V14</f>
        <v>1041215.7</v>
      </c>
      <c r="X14" s="73">
        <f>Q14+U14</f>
        <v>387</v>
      </c>
      <c r="Y14" s="73">
        <f>(S14+W14)/1000000</f>
        <v>2.0878262999999997</v>
      </c>
      <c r="Z14">
        <f>(X14*V14)/1000000</f>
        <v>2.0878262999999997</v>
      </c>
    </row>
    <row r="15" spans="1:26">
      <c r="A15" s="582"/>
      <c r="C15">
        <v>25.51</v>
      </c>
      <c r="D15" s="42">
        <f>C15*371000/1000000</f>
        <v>9.4642099999999996</v>
      </c>
      <c r="N15" s="811">
        <f>N14+1</f>
        <v>2</v>
      </c>
      <c r="O15" s="806" t="s">
        <v>563</v>
      </c>
      <c r="P15" s="812" t="s">
        <v>585</v>
      </c>
      <c r="Q15" s="13">
        <v>90</v>
      </c>
      <c r="R15" s="13">
        <v>6477.71</v>
      </c>
      <c r="S15" s="13">
        <f t="shared" ref="S15:S23" si="1">Q15*R15</f>
        <v>582993.9</v>
      </c>
      <c r="T15" s="812" t="s">
        <v>585</v>
      </c>
      <c r="U15" s="13">
        <v>90</v>
      </c>
      <c r="V15" s="13">
        <v>6477.71</v>
      </c>
      <c r="W15" s="13">
        <f t="shared" ref="W15:W23" si="2">U15*V15</f>
        <v>582993.9</v>
      </c>
      <c r="X15" s="73">
        <f t="shared" ref="X15:X23" si="3">Q15+U15</f>
        <v>180</v>
      </c>
      <c r="Y15" s="73">
        <f t="shared" ref="Y15:Y23" si="4">(S15+W15)/1000000</f>
        <v>1.1659878000000001</v>
      </c>
      <c r="Z15">
        <f t="shared" ref="Z15:Z23" si="5">(X15*V15)/1000000</f>
        <v>1.1659878000000001</v>
      </c>
    </row>
    <row r="16" spans="1:26">
      <c r="A16" s="582"/>
      <c r="N16" s="811">
        <f>N15+1</f>
        <v>3</v>
      </c>
      <c r="O16" s="806" t="s">
        <v>992</v>
      </c>
      <c r="P16" s="812" t="s">
        <v>585</v>
      </c>
      <c r="Q16" s="13">
        <v>194</v>
      </c>
      <c r="R16" s="13">
        <v>3385.99</v>
      </c>
      <c r="S16" s="13">
        <f t="shared" si="1"/>
        <v>656882.05999999994</v>
      </c>
      <c r="T16" s="812" t="s">
        <v>585</v>
      </c>
      <c r="U16" s="13">
        <v>193</v>
      </c>
      <c r="V16" s="13">
        <v>3385.99</v>
      </c>
      <c r="W16" s="13">
        <f t="shared" si="2"/>
        <v>653496.06999999995</v>
      </c>
      <c r="X16" s="73">
        <f t="shared" si="3"/>
        <v>387</v>
      </c>
      <c r="Y16" s="73">
        <f t="shared" si="4"/>
        <v>1.3103781299999999</v>
      </c>
      <c r="Z16">
        <f t="shared" si="5"/>
        <v>1.3103781299999999</v>
      </c>
    </row>
    <row r="17" spans="1:26">
      <c r="A17" s="582"/>
      <c r="N17" s="811">
        <f>N16+1</f>
        <v>4</v>
      </c>
      <c r="O17" s="806" t="s">
        <v>993</v>
      </c>
      <c r="P17" s="812" t="s">
        <v>585</v>
      </c>
      <c r="Q17" s="13">
        <v>90</v>
      </c>
      <c r="R17" s="13">
        <v>4908.28</v>
      </c>
      <c r="S17" s="13">
        <f t="shared" ref="S17" si="6">Q17*R17</f>
        <v>441745.19999999995</v>
      </c>
      <c r="T17" s="812" t="s">
        <v>585</v>
      </c>
      <c r="U17" s="13">
        <v>90</v>
      </c>
      <c r="V17" s="13">
        <v>4908.28</v>
      </c>
      <c r="W17" s="13">
        <f t="shared" si="2"/>
        <v>441745.19999999995</v>
      </c>
      <c r="X17" s="73">
        <f t="shared" si="3"/>
        <v>180</v>
      </c>
      <c r="Y17" s="73">
        <f t="shared" si="4"/>
        <v>0.8834903999999999</v>
      </c>
      <c r="Z17">
        <f t="shared" si="5"/>
        <v>0.8834903999999999</v>
      </c>
    </row>
    <row r="18" spans="1:26">
      <c r="A18" s="582"/>
      <c r="N18" s="811">
        <f>N17+1</f>
        <v>5</v>
      </c>
      <c r="O18" s="806" t="s">
        <v>994</v>
      </c>
      <c r="P18" s="812" t="s">
        <v>585</v>
      </c>
      <c r="Q18" s="13">
        <v>3490</v>
      </c>
      <c r="R18" s="13">
        <v>276.43</v>
      </c>
      <c r="S18" s="13">
        <f t="shared" ref="S18" si="7">Q18*R18</f>
        <v>964740.70000000007</v>
      </c>
      <c r="T18" s="812" t="s">
        <v>585</v>
      </c>
      <c r="U18" s="13">
        <v>3490</v>
      </c>
      <c r="V18" s="13">
        <v>276.43</v>
      </c>
      <c r="W18" s="13">
        <f t="shared" si="2"/>
        <v>964740.70000000007</v>
      </c>
      <c r="X18" s="73">
        <f t="shared" si="3"/>
        <v>6980</v>
      </c>
      <c r="Y18" s="73">
        <f t="shared" si="4"/>
        <v>1.9294814000000002</v>
      </c>
      <c r="Z18">
        <f t="shared" si="5"/>
        <v>1.9294814000000002</v>
      </c>
    </row>
    <row r="19" spans="1:26">
      <c r="C19" s="73">
        <f>SUM(C5:C15)</f>
        <v>264.815</v>
      </c>
      <c r="D19" s="73">
        <f>SUM(D5:D15)</f>
        <v>98.821060000000003</v>
      </c>
      <c r="N19" s="811">
        <f>N18+1</f>
        <v>6</v>
      </c>
      <c r="O19" s="806" t="s">
        <v>565</v>
      </c>
      <c r="P19" s="812" t="s">
        <v>995</v>
      </c>
      <c r="Q19" s="13">
        <v>1617</v>
      </c>
      <c r="R19" s="13">
        <v>295.54000000000002</v>
      </c>
      <c r="S19" s="13">
        <f t="shared" si="1"/>
        <v>477888.18000000005</v>
      </c>
      <c r="T19" s="812" t="s">
        <v>995</v>
      </c>
      <c r="U19" s="13">
        <v>1616</v>
      </c>
      <c r="V19" s="13">
        <v>295.54000000000002</v>
      </c>
      <c r="W19" s="13">
        <f t="shared" si="2"/>
        <v>477592.64</v>
      </c>
      <c r="X19" s="73">
        <f t="shared" si="3"/>
        <v>3233</v>
      </c>
      <c r="Y19" s="73">
        <f t="shared" si="4"/>
        <v>0.95548082000000012</v>
      </c>
      <c r="Z19">
        <f t="shared" si="5"/>
        <v>0.95548082000000012</v>
      </c>
    </row>
    <row r="20" spans="1:26">
      <c r="C20">
        <v>184.625</v>
      </c>
      <c r="D20" s="42">
        <v>69.020005972372701</v>
      </c>
      <c r="E20" s="73">
        <f>'Anx G'!N18</f>
        <v>94.464298202141094</v>
      </c>
      <c r="F20" s="73">
        <f>E20-D20</f>
        <v>25.444292229768394</v>
      </c>
      <c r="G20" s="73">
        <f>F20*1000000</f>
        <v>25444292.229768392</v>
      </c>
      <c r="N20" s="811">
        <f t="shared" ref="N20:N23" si="8">N19+1</f>
        <v>7</v>
      </c>
      <c r="O20" s="806" t="s">
        <v>568</v>
      </c>
      <c r="P20" s="812" t="s">
        <v>995</v>
      </c>
      <c r="Q20" s="13">
        <v>81</v>
      </c>
      <c r="R20" s="13">
        <v>298.08999999999997</v>
      </c>
      <c r="S20" s="13">
        <f t="shared" si="1"/>
        <v>24145.289999999997</v>
      </c>
      <c r="T20" s="812" t="s">
        <v>995</v>
      </c>
      <c r="U20" s="13">
        <v>82</v>
      </c>
      <c r="V20" s="13">
        <v>298.08999999999997</v>
      </c>
      <c r="W20" s="13">
        <f t="shared" si="2"/>
        <v>24443.379999999997</v>
      </c>
      <c r="X20" s="73">
        <f t="shared" si="3"/>
        <v>163</v>
      </c>
      <c r="Y20" s="73">
        <f t="shared" si="4"/>
        <v>4.858867E-2</v>
      </c>
      <c r="Z20">
        <f t="shared" si="5"/>
        <v>4.858867E-2</v>
      </c>
    </row>
    <row r="21" spans="1:26">
      <c r="C21">
        <f>C19-C20</f>
        <v>80.19</v>
      </c>
      <c r="D21" s="42">
        <f>D19-D20</f>
        <v>29.801054027627302</v>
      </c>
      <c r="N21" s="811">
        <f t="shared" si="8"/>
        <v>8</v>
      </c>
      <c r="O21" s="806" t="s">
        <v>570</v>
      </c>
      <c r="P21" s="812" t="s">
        <v>995</v>
      </c>
      <c r="Q21" s="13">
        <v>2933</v>
      </c>
      <c r="R21" s="13">
        <v>252.23</v>
      </c>
      <c r="S21" s="13">
        <f t="shared" si="1"/>
        <v>739790.59</v>
      </c>
      <c r="T21" s="812" t="s">
        <v>995</v>
      </c>
      <c r="U21" s="13">
        <v>2934</v>
      </c>
      <c r="V21" s="13">
        <v>252.23</v>
      </c>
      <c r="W21" s="13">
        <f t="shared" si="2"/>
        <v>740042.82</v>
      </c>
      <c r="X21" s="73">
        <f t="shared" si="3"/>
        <v>5867</v>
      </c>
      <c r="Y21" s="73">
        <f t="shared" si="4"/>
        <v>1.4798334099999999</v>
      </c>
      <c r="Z21">
        <f t="shared" si="5"/>
        <v>1.4798334099999999</v>
      </c>
    </row>
    <row r="22" spans="1:26">
      <c r="N22" s="811">
        <f t="shared" si="8"/>
        <v>9</v>
      </c>
      <c r="O22" s="806" t="s">
        <v>572</v>
      </c>
      <c r="P22" s="812" t="s">
        <v>995</v>
      </c>
      <c r="Q22" s="13">
        <v>70</v>
      </c>
      <c r="R22" s="13">
        <v>247.13</v>
      </c>
      <c r="S22" s="13">
        <f t="shared" si="1"/>
        <v>17299.099999999999</v>
      </c>
      <c r="T22" s="812" t="s">
        <v>995</v>
      </c>
      <c r="U22" s="13">
        <v>70</v>
      </c>
      <c r="V22" s="13">
        <v>247.13</v>
      </c>
      <c r="W22" s="13">
        <f t="shared" si="2"/>
        <v>17299.099999999999</v>
      </c>
      <c r="X22" s="73">
        <f t="shared" si="3"/>
        <v>140</v>
      </c>
      <c r="Y22" s="73">
        <f t="shared" si="4"/>
        <v>3.4598199999999996E-2</v>
      </c>
      <c r="Z22">
        <f t="shared" si="5"/>
        <v>3.4598199999999996E-2</v>
      </c>
    </row>
    <row r="23" spans="1:26">
      <c r="I23">
        <v>187057</v>
      </c>
      <c r="N23" s="811">
        <f t="shared" si="8"/>
        <v>10</v>
      </c>
      <c r="O23" s="806" t="s">
        <v>574</v>
      </c>
      <c r="P23" s="812" t="s">
        <v>585</v>
      </c>
      <c r="Q23" s="13">
        <v>142</v>
      </c>
      <c r="R23" s="13">
        <v>70.06</v>
      </c>
      <c r="S23" s="13">
        <f t="shared" si="1"/>
        <v>9948.52</v>
      </c>
      <c r="T23" s="812" t="s">
        <v>585</v>
      </c>
      <c r="U23" s="13">
        <v>141</v>
      </c>
      <c r="V23" s="13">
        <v>70.06</v>
      </c>
      <c r="W23" s="13">
        <f t="shared" si="2"/>
        <v>9878.4600000000009</v>
      </c>
      <c r="X23" s="73">
        <f t="shared" si="3"/>
        <v>283</v>
      </c>
      <c r="Y23" s="73">
        <f t="shared" si="4"/>
        <v>1.9826980000000004E-2</v>
      </c>
      <c r="Z23">
        <f t="shared" si="5"/>
        <v>1.9826980000000001E-2</v>
      </c>
    </row>
    <row r="24" spans="1:26">
      <c r="I24">
        <v>221492</v>
      </c>
      <c r="N24" s="809"/>
      <c r="O24" s="1085" t="s">
        <v>368</v>
      </c>
      <c r="P24" s="1086"/>
      <c r="Q24" s="1086"/>
      <c r="R24" s="1087"/>
      <c r="S24" s="813">
        <f>SUM(S14:S23)</f>
        <v>4962044.1399999987</v>
      </c>
      <c r="T24" s="812"/>
      <c r="U24" s="13"/>
      <c r="V24" s="13"/>
      <c r="W24" s="814">
        <f>SUM(W14:W23)</f>
        <v>4953447.97</v>
      </c>
    </row>
    <row r="25" spans="1:26">
      <c r="I25">
        <f>SUM(I23:I24)</f>
        <v>408549</v>
      </c>
      <c r="J25">
        <v>67</v>
      </c>
      <c r="K25">
        <f>I25*J25/1000000</f>
        <v>27.372782999999998</v>
      </c>
      <c r="N25" s="808"/>
      <c r="O25" s="808"/>
      <c r="P25" s="808"/>
      <c r="Q25" s="808"/>
      <c r="R25" s="808"/>
      <c r="S25" s="808"/>
      <c r="W25" s="815">
        <f>W24+S24</f>
        <v>9915492.1099999994</v>
      </c>
    </row>
    <row r="28" spans="1:26">
      <c r="C28">
        <v>64.14</v>
      </c>
      <c r="D28" s="42">
        <f>380000</f>
        <v>380000</v>
      </c>
      <c r="E28" s="73">
        <f>C28*D28/1000000</f>
        <v>24.373200000000001</v>
      </c>
    </row>
    <row r="29" spans="1:26">
      <c r="C29">
        <f>184.625-C28</f>
        <v>120.485</v>
      </c>
      <c r="D29" s="42">
        <v>371000</v>
      </c>
      <c r="E29" s="73">
        <f>C29*D29/1000000</f>
        <v>44.699935000000004</v>
      </c>
    </row>
    <row r="30" spans="1:26">
      <c r="E30" s="73">
        <f>SUM(E28:E29)</f>
        <v>69.073135000000008</v>
      </c>
      <c r="F30" s="73">
        <f>'Anx G'!N18</f>
        <v>94.464298202141094</v>
      </c>
      <c r="G30" s="73">
        <f>F30-E30</f>
        <v>25.391163202141087</v>
      </c>
    </row>
    <row r="32" spans="1:26">
      <c r="G32">
        <v>3.2611168625180701E-3</v>
      </c>
    </row>
  </sheetData>
  <mergeCells count="3">
    <mergeCell ref="P12:S12"/>
    <mergeCell ref="O24:R24"/>
    <mergeCell ref="T12:W1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1"/>
  <sheetViews>
    <sheetView workbookViewId="0">
      <selection activeCell="A5" sqref="A5:G5"/>
    </sheetView>
  </sheetViews>
  <sheetFormatPr defaultColWidth="8.88671875" defaultRowHeight="13.8"/>
  <cols>
    <col min="1" max="1" width="8.88671875" style="808"/>
    <col min="2" max="2" width="33.44140625" style="808" customWidth="1"/>
    <col min="3" max="3" width="8.88671875" style="808"/>
    <col min="4" max="10" width="17.5546875" style="808" customWidth="1"/>
    <col min="11" max="16384" width="8.88671875" style="808"/>
  </cols>
  <sheetData>
    <row r="1" spans="1:10" ht="22.95" customHeight="1">
      <c r="A1" s="1091" t="s">
        <v>1024</v>
      </c>
      <c r="B1" s="1091"/>
      <c r="C1" s="1091"/>
      <c r="D1" s="1091"/>
      <c r="E1" s="1091"/>
      <c r="F1" s="1091"/>
      <c r="G1" s="1091"/>
      <c r="H1" s="1091"/>
      <c r="I1" s="1091"/>
      <c r="J1" s="1091"/>
    </row>
    <row r="2" spans="1:10" s="826" customFormat="1" ht="31.2">
      <c r="A2" s="825" t="s">
        <v>161</v>
      </c>
      <c r="B2" s="825" t="s">
        <v>613</v>
      </c>
      <c r="C2" s="825" t="s">
        <v>537</v>
      </c>
      <c r="D2" s="827" t="s">
        <v>1018</v>
      </c>
      <c r="E2" s="827" t="s">
        <v>1025</v>
      </c>
      <c r="F2" s="827" t="s">
        <v>1019</v>
      </c>
      <c r="G2" s="827" t="s">
        <v>1026</v>
      </c>
      <c r="H2" s="827" t="s">
        <v>1020</v>
      </c>
      <c r="I2" s="827" t="s">
        <v>1021</v>
      </c>
      <c r="J2" s="827" t="s">
        <v>1022</v>
      </c>
    </row>
    <row r="3" spans="1:10" ht="25.95" customHeight="1">
      <c r="A3" s="828">
        <v>1</v>
      </c>
      <c r="B3" s="829" t="s">
        <v>542</v>
      </c>
      <c r="C3" s="830" t="s">
        <v>543</v>
      </c>
      <c r="D3" s="830">
        <f>'Anx G'!G12</f>
        <v>119.628</v>
      </c>
      <c r="E3" s="830">
        <f>'[285]Total WD Actualized'!$E$242</f>
        <v>82.409259588533317</v>
      </c>
      <c r="F3" s="830">
        <f>'Anx G'!M12</f>
        <v>93.126045368229299</v>
      </c>
      <c r="G3" s="830">
        <f>F3-E3</f>
        <v>10.716785779695982</v>
      </c>
      <c r="H3" s="830">
        <f t="shared" ref="H3:H8" si="0">D3-F3</f>
        <v>26.501954631770701</v>
      </c>
      <c r="I3" s="830">
        <f>25-6.636</f>
        <v>18.364000000000001</v>
      </c>
      <c r="J3" s="830">
        <f t="shared" ref="J3:J9" si="1">H3-I3</f>
        <v>8.1379546317707003</v>
      </c>
    </row>
    <row r="4" spans="1:10" ht="25.95" customHeight="1">
      <c r="A4" s="831">
        <f t="shared" ref="A4:A8" si="2">A3+1</f>
        <v>2</v>
      </c>
      <c r="B4" s="832" t="s">
        <v>544</v>
      </c>
      <c r="C4" s="833" t="s">
        <v>543</v>
      </c>
      <c r="D4" s="830">
        <f>'Anx G'!G13</f>
        <v>1190.3849999999998</v>
      </c>
      <c r="E4" s="830">
        <f>'[285]Total WD Actualized'!$F$242</f>
        <v>987.58946355390401</v>
      </c>
      <c r="F4" s="830">
        <f>'Anx G'!M13</f>
        <v>1029.0842319726999</v>
      </c>
      <c r="G4" s="830">
        <f t="shared" ref="G4:G8" si="3">F4-E4</f>
        <v>41.494768418795843</v>
      </c>
      <c r="H4" s="830">
        <f t="shared" si="0"/>
        <v>161.30076802729991</v>
      </c>
      <c r="I4" s="830">
        <f>92.5-5.478-1.829</f>
        <v>85.193000000000012</v>
      </c>
      <c r="J4" s="830">
        <f t="shared" si="1"/>
        <v>76.107768027299898</v>
      </c>
    </row>
    <row r="5" spans="1:10" ht="25.95" customHeight="1">
      <c r="A5" s="831">
        <f t="shared" si="2"/>
        <v>3</v>
      </c>
      <c r="B5" s="832" t="s">
        <v>545</v>
      </c>
      <c r="C5" s="833" t="s">
        <v>543</v>
      </c>
      <c r="D5" s="830">
        <f>'Anx G'!G14</f>
        <v>1351.066</v>
      </c>
      <c r="E5" s="830">
        <f>'[285]Total WD Actualized'!$G$242</f>
        <v>1262.2247220643837</v>
      </c>
      <c r="F5" s="830">
        <f>'Anx G'!M14</f>
        <v>1262.2247220643837</v>
      </c>
      <c r="G5" s="830">
        <f t="shared" si="3"/>
        <v>0</v>
      </c>
      <c r="H5" s="830">
        <f t="shared" si="0"/>
        <v>88.84127793561629</v>
      </c>
      <c r="I5" s="830">
        <f>117.5-3.556-11.113-2.049-0.71</f>
        <v>100.072</v>
      </c>
      <c r="J5" s="830">
        <f t="shared" si="1"/>
        <v>-11.230722064383713</v>
      </c>
    </row>
    <row r="6" spans="1:10" ht="25.95" customHeight="1">
      <c r="A6" s="831">
        <f t="shared" si="2"/>
        <v>4</v>
      </c>
      <c r="B6" s="832" t="s">
        <v>546</v>
      </c>
      <c r="C6" s="833" t="s">
        <v>543</v>
      </c>
      <c r="D6" s="830">
        <f>'Anx G'!G15</f>
        <v>234.14599999999999</v>
      </c>
      <c r="E6" s="830">
        <f>'[285]Total WD Actualized'!$H$242</f>
        <v>167.68164699200014</v>
      </c>
      <c r="F6" s="830">
        <f>'Anx G'!M15</f>
        <v>183.92122526362985</v>
      </c>
      <c r="G6" s="830">
        <f t="shared" si="3"/>
        <v>16.239578271629711</v>
      </c>
      <c r="H6" s="830">
        <f t="shared" si="0"/>
        <v>50.224774736370136</v>
      </c>
      <c r="I6" s="830">
        <v>30</v>
      </c>
      <c r="J6" s="830">
        <f t="shared" si="1"/>
        <v>20.224774736370136</v>
      </c>
    </row>
    <row r="7" spans="1:10" ht="25.95" customHeight="1">
      <c r="A7" s="831">
        <f t="shared" si="2"/>
        <v>5</v>
      </c>
      <c r="B7" s="832" t="s">
        <v>547</v>
      </c>
      <c r="C7" s="833" t="s">
        <v>543</v>
      </c>
      <c r="D7" s="830">
        <f>'Anx G'!G16</f>
        <v>1205.3409999999999</v>
      </c>
      <c r="E7" s="830">
        <f>'[285]Total WD Actualized'!$I$242</f>
        <v>1073.1257333667468</v>
      </c>
      <c r="F7" s="830">
        <f>'Anx G'!M16</f>
        <v>1153.8047339887501</v>
      </c>
      <c r="G7" s="830">
        <f t="shared" si="3"/>
        <v>80.679000622003286</v>
      </c>
      <c r="H7" s="830">
        <f t="shared" si="0"/>
        <v>51.536266011249836</v>
      </c>
      <c r="I7" s="830">
        <v>30</v>
      </c>
      <c r="J7" s="830">
        <f t="shared" si="1"/>
        <v>21.536266011249836</v>
      </c>
    </row>
    <row r="8" spans="1:10" ht="25.95" customHeight="1">
      <c r="A8" s="831">
        <f t="shared" si="2"/>
        <v>6</v>
      </c>
      <c r="B8" s="832" t="s">
        <v>548</v>
      </c>
      <c r="C8" s="833" t="s">
        <v>543</v>
      </c>
      <c r="D8" s="830">
        <f>'Anx G'!G17</f>
        <v>1386.2550000000001</v>
      </c>
      <c r="E8" s="830">
        <f>'[285]Total WD Actualized'!$J$242</f>
        <v>1342.0793092099991</v>
      </c>
      <c r="F8" s="830">
        <f>'Anx G'!M17</f>
        <v>1378.7550000000001</v>
      </c>
      <c r="G8" s="830">
        <f t="shared" si="3"/>
        <v>36.675690790000999</v>
      </c>
      <c r="H8" s="830">
        <f t="shared" si="0"/>
        <v>7.5</v>
      </c>
      <c r="I8" s="830">
        <v>7.5</v>
      </c>
      <c r="J8" s="830">
        <f t="shared" si="1"/>
        <v>0</v>
      </c>
    </row>
    <row r="9" spans="1:10" ht="25.95" customHeight="1">
      <c r="A9" s="831">
        <v>7</v>
      </c>
      <c r="B9" s="832" t="s">
        <v>1023</v>
      </c>
      <c r="C9" s="833" t="s">
        <v>543</v>
      </c>
      <c r="D9" s="830"/>
      <c r="E9" s="830"/>
      <c r="F9" s="830"/>
      <c r="G9" s="830"/>
      <c r="H9" s="830"/>
      <c r="I9" s="830">
        <v>17.5</v>
      </c>
      <c r="J9" s="830">
        <f t="shared" si="1"/>
        <v>-17.5</v>
      </c>
    </row>
    <row r="10" spans="1:10" s="835" customFormat="1" ht="25.95" customHeight="1">
      <c r="A10" s="1088" t="s">
        <v>339</v>
      </c>
      <c r="B10" s="1089"/>
      <c r="C10" s="1090"/>
      <c r="D10" s="834">
        <f>SUM(D3:D8)</f>
        <v>5486.8209999999999</v>
      </c>
      <c r="E10" s="834">
        <f>SUM(E3:E9)</f>
        <v>4915.1101347755666</v>
      </c>
      <c r="F10" s="834">
        <f>SUM(F3:F8)</f>
        <v>5100.9159586576925</v>
      </c>
      <c r="G10" s="834">
        <f>SUM(G3:G8)</f>
        <v>185.80582388212582</v>
      </c>
      <c r="H10" s="834">
        <f>SUM(H3:H8)</f>
        <v>385.90504134230684</v>
      </c>
      <c r="I10" s="834">
        <f>SUM(I3:I9)</f>
        <v>288.62900000000002</v>
      </c>
      <c r="J10" s="834">
        <f>SUM(J3:J9)</f>
        <v>97.276041342306854</v>
      </c>
    </row>
    <row r="11" spans="1:10" ht="24" customHeight="1">
      <c r="F11" s="836">
        <v>5055</v>
      </c>
      <c r="H11" s="836">
        <f>D10-F11</f>
        <v>431.82099999999991</v>
      </c>
    </row>
  </sheetData>
  <mergeCells count="2">
    <mergeCell ref="A10:C10"/>
    <mergeCell ref="A1:J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24"/>
  <sheetViews>
    <sheetView topLeftCell="E1" workbookViewId="0">
      <selection activeCell="A5" sqref="A5:G5"/>
    </sheetView>
  </sheetViews>
  <sheetFormatPr defaultColWidth="8.88671875" defaultRowHeight="14.4"/>
  <cols>
    <col min="1" max="4" width="8.88671875" style="816"/>
    <col min="5" max="5" width="12.109375" style="816" customWidth="1"/>
    <col min="6" max="6" width="12.5546875" style="816" bestFit="1" customWidth="1"/>
    <col min="7" max="7" width="8.88671875" style="816"/>
    <col min="8" max="8" width="13.6640625" style="816" bestFit="1" customWidth="1"/>
    <col min="9" max="11" width="8.88671875" style="816"/>
    <col min="12" max="12" width="12.5546875" style="816" bestFit="1" customWidth="1"/>
    <col min="13" max="18" width="8.88671875" style="816"/>
    <col min="19" max="19" width="12.5546875" style="816" bestFit="1" customWidth="1"/>
    <col min="20" max="20" width="8.88671875" style="816"/>
    <col min="21" max="21" width="13.6640625" style="816" bestFit="1" customWidth="1"/>
    <col min="22" max="22" width="13.6640625" style="822" bestFit="1" customWidth="1"/>
    <col min="23" max="16384" width="8.88671875" style="816"/>
  </cols>
  <sheetData>
    <row r="1" spans="1:23">
      <c r="A1" s="816" t="s">
        <v>997</v>
      </c>
    </row>
    <row r="6" spans="1:23">
      <c r="E6" s="816" t="s">
        <v>998</v>
      </c>
      <c r="H6" s="816" t="s">
        <v>585</v>
      </c>
      <c r="I6" s="816" t="s">
        <v>999</v>
      </c>
      <c r="J6" s="816" t="s">
        <v>1000</v>
      </c>
      <c r="K6" s="816" t="s">
        <v>1001</v>
      </c>
      <c r="L6" s="816" t="s">
        <v>1002</v>
      </c>
      <c r="O6" s="816" t="s">
        <v>585</v>
      </c>
      <c r="P6" s="816" t="s">
        <v>999</v>
      </c>
      <c r="Q6" s="816" t="s">
        <v>1000</v>
      </c>
      <c r="R6" s="816" t="s">
        <v>1001</v>
      </c>
      <c r="S6" s="816" t="s">
        <v>1002</v>
      </c>
    </row>
    <row r="7" spans="1:23">
      <c r="E7" s="816" t="s">
        <v>1003</v>
      </c>
      <c r="F7" s="816">
        <f>'[286]Bill-4a(Ramp A Br)'!K23</f>
        <v>444656.3</v>
      </c>
      <c r="H7" s="817">
        <v>30</v>
      </c>
      <c r="I7" s="818">
        <f>425/10</f>
        <v>42.5</v>
      </c>
      <c r="J7" s="818">
        <f t="shared" ref="J7:J12" si="0">450/10</f>
        <v>45</v>
      </c>
      <c r="K7" s="818">
        <f t="shared" ref="K7:K12" si="1">77.5/10</f>
        <v>7.75</v>
      </c>
      <c r="L7" s="818">
        <f t="shared" ref="L7:L12" si="2">H7*I7*J7*K7</f>
        <v>444656.25</v>
      </c>
      <c r="N7" s="816" t="s">
        <v>1003</v>
      </c>
      <c r="O7" s="816">
        <v>30</v>
      </c>
      <c r="P7" s="819">
        <f>425/10</f>
        <v>42.5</v>
      </c>
      <c r="Q7" s="819">
        <f>450/10</f>
        <v>45</v>
      </c>
      <c r="R7" s="819">
        <f>77.5/10</f>
        <v>7.75</v>
      </c>
      <c r="S7" s="819">
        <f>O7*P7*Q7*R7</f>
        <v>444656.25</v>
      </c>
      <c r="T7" s="816">
        <v>6</v>
      </c>
      <c r="U7" s="820">
        <f>T7*S7</f>
        <v>2667937.5</v>
      </c>
    </row>
    <row r="8" spans="1:23">
      <c r="E8" s="816" t="s">
        <v>887</v>
      </c>
      <c r="F8" s="820">
        <f>'[286]Bill-4a(Ramp B Br)'!K23</f>
        <v>1534500</v>
      </c>
      <c r="H8" s="816">
        <f>55*2</f>
        <v>110</v>
      </c>
      <c r="I8" s="819">
        <f>400/10</f>
        <v>40</v>
      </c>
      <c r="J8" s="819">
        <f t="shared" si="0"/>
        <v>45</v>
      </c>
      <c r="K8" s="819">
        <f t="shared" si="1"/>
        <v>7.75</v>
      </c>
      <c r="L8" s="819">
        <f t="shared" si="2"/>
        <v>1534500</v>
      </c>
      <c r="N8" s="816" t="s">
        <v>1004</v>
      </c>
      <c r="O8" s="816">
        <v>12</v>
      </c>
      <c r="P8" s="819">
        <f>425/10</f>
        <v>42.5</v>
      </c>
      <c r="Q8" s="819">
        <f>450/10</f>
        <v>45</v>
      </c>
      <c r="R8" s="819">
        <f>77.5/10</f>
        <v>7.75</v>
      </c>
      <c r="S8" s="819">
        <f>O8*P8*Q8*R8</f>
        <v>177862.5</v>
      </c>
      <c r="T8" s="816">
        <v>3.75</v>
      </c>
      <c r="U8" s="820">
        <f>T8*S8</f>
        <v>666984.375</v>
      </c>
      <c r="V8" s="822">
        <v>666981</v>
      </c>
    </row>
    <row r="9" spans="1:23">
      <c r="E9" s="816" t="s">
        <v>1005</v>
      </c>
      <c r="F9" s="820">
        <f>'[286]Bill-4a(Nikki Lae-01 Br)'!K24</f>
        <v>418500</v>
      </c>
      <c r="H9" s="816">
        <v>30</v>
      </c>
      <c r="I9" s="819">
        <f>400/10</f>
        <v>40</v>
      </c>
      <c r="J9" s="819">
        <f t="shared" si="0"/>
        <v>45</v>
      </c>
      <c r="K9" s="819">
        <f t="shared" si="1"/>
        <v>7.75</v>
      </c>
      <c r="L9" s="819">
        <f t="shared" si="2"/>
        <v>418500</v>
      </c>
      <c r="N9" s="816" t="s">
        <v>952</v>
      </c>
      <c r="O9" s="816">
        <v>12</v>
      </c>
      <c r="P9" s="819">
        <f>425/10</f>
        <v>42.5</v>
      </c>
      <c r="Q9" s="819">
        <f>450/10</f>
        <v>45</v>
      </c>
      <c r="R9" s="819">
        <f>77.5/10</f>
        <v>7.75</v>
      </c>
      <c r="S9" s="819">
        <f>O9*P9*Q9*R9</f>
        <v>177862.5</v>
      </c>
      <c r="T9" s="816">
        <v>3.75</v>
      </c>
      <c r="U9" s="820">
        <f>T9*S9</f>
        <v>666984.375</v>
      </c>
      <c r="V9" s="822">
        <v>666981</v>
      </c>
    </row>
    <row r="10" spans="1:23">
      <c r="E10" s="816" t="s">
        <v>1006</v>
      </c>
      <c r="F10" s="820">
        <f>'[286]Bill-4a(Nikki Lae-01A Br)'!K24</f>
        <v>279000</v>
      </c>
      <c r="H10" s="816">
        <v>20</v>
      </c>
      <c r="I10" s="819">
        <f>400/10</f>
        <v>40</v>
      </c>
      <c r="J10" s="819">
        <f t="shared" si="0"/>
        <v>45</v>
      </c>
      <c r="K10" s="819">
        <f t="shared" si="1"/>
        <v>7.75</v>
      </c>
      <c r="L10" s="819">
        <f t="shared" si="2"/>
        <v>279000</v>
      </c>
      <c r="S10" s="820">
        <f>SUM(S7:S9)</f>
        <v>800381.25</v>
      </c>
      <c r="U10" s="820"/>
    </row>
    <row r="11" spans="1:23">
      <c r="E11" s="816" t="s">
        <v>1004</v>
      </c>
      <c r="F11" s="820">
        <f>'[286]Bill-4a(I-9 &amp; I-10 Bridge 02) '!K24</f>
        <v>177862</v>
      </c>
      <c r="H11" s="817">
        <v>12</v>
      </c>
      <c r="I11" s="818">
        <f>425/10</f>
        <v>42.5</v>
      </c>
      <c r="J11" s="818">
        <f t="shared" si="0"/>
        <v>45</v>
      </c>
      <c r="K11" s="818">
        <f t="shared" si="1"/>
        <v>7.75</v>
      </c>
      <c r="L11" s="818">
        <f t="shared" si="2"/>
        <v>177862.5</v>
      </c>
    </row>
    <row r="12" spans="1:23">
      <c r="E12" s="816" t="s">
        <v>952</v>
      </c>
      <c r="F12" s="820">
        <f>'[286]Bill-4a(I-9 &amp; I-10 Bridge 03)'!K24</f>
        <v>177862</v>
      </c>
      <c r="H12" s="817">
        <v>12</v>
      </c>
      <c r="I12" s="818">
        <f>425/10</f>
        <v>42.5</v>
      </c>
      <c r="J12" s="818">
        <f t="shared" si="0"/>
        <v>45</v>
      </c>
      <c r="K12" s="818">
        <f t="shared" si="1"/>
        <v>7.75</v>
      </c>
      <c r="L12" s="818">
        <f t="shared" si="2"/>
        <v>177862.5</v>
      </c>
      <c r="N12" s="816" t="s">
        <v>887</v>
      </c>
      <c r="O12" s="816">
        <f>55*2</f>
        <v>110</v>
      </c>
      <c r="P12" s="819">
        <f>400/10</f>
        <v>40</v>
      </c>
      <c r="Q12" s="819">
        <f>450/10</f>
        <v>45</v>
      </c>
      <c r="R12" s="819">
        <f>77.5/10</f>
        <v>7.75</v>
      </c>
      <c r="S12" s="819">
        <f>O12*P12*Q12*R12</f>
        <v>1534500</v>
      </c>
      <c r="T12" s="816">
        <v>6</v>
      </c>
      <c r="U12" s="820">
        <f>T12*S12</f>
        <v>9207000</v>
      </c>
      <c r="V12" s="822">
        <f>4603500*2</f>
        <v>9207000</v>
      </c>
    </row>
    <row r="13" spans="1:23">
      <c r="E13" s="816" t="s">
        <v>1007</v>
      </c>
      <c r="F13" s="820">
        <f>'[286]Bill-4a(Rway Br) (2)'!K21</f>
        <v>2319187.5</v>
      </c>
      <c r="H13" s="816">
        <v>140</v>
      </c>
      <c r="I13" s="819">
        <v>47.5</v>
      </c>
      <c r="J13" s="819">
        <v>45</v>
      </c>
      <c r="K13" s="819">
        <v>7.75</v>
      </c>
      <c r="L13" s="819">
        <v>2319187.5</v>
      </c>
      <c r="N13" s="816" t="s">
        <v>1005</v>
      </c>
      <c r="O13" s="816">
        <v>30</v>
      </c>
      <c r="P13" s="819">
        <f>400/10</f>
        <v>40</v>
      </c>
      <c r="Q13" s="819">
        <f>450/10</f>
        <v>45</v>
      </c>
      <c r="R13" s="819">
        <f>77.5/10</f>
        <v>7.75</v>
      </c>
      <c r="S13" s="819">
        <f>O13*P13*Q13*R13</f>
        <v>418500</v>
      </c>
      <c r="T13" s="816">
        <v>3.75</v>
      </c>
      <c r="U13" s="821">
        <f t="shared" ref="U13:U14" si="3">T13*S13</f>
        <v>1569375</v>
      </c>
      <c r="V13" s="822">
        <v>1569361</v>
      </c>
    </row>
    <row r="14" spans="1:23">
      <c r="F14" s="819">
        <f>SUM(F7:F13)</f>
        <v>5351567.8</v>
      </c>
      <c r="N14" s="816" t="s">
        <v>1006</v>
      </c>
      <c r="O14" s="816">
        <v>20</v>
      </c>
      <c r="P14" s="819">
        <f>400/10</f>
        <v>40</v>
      </c>
      <c r="Q14" s="819">
        <f>450/10</f>
        <v>45</v>
      </c>
      <c r="R14" s="819">
        <f>77.5/10</f>
        <v>7.75</v>
      </c>
      <c r="S14" s="819">
        <f>O14*P14*Q14*R14</f>
        <v>279000</v>
      </c>
      <c r="T14" s="816">
        <v>3.75</v>
      </c>
      <c r="U14" s="820">
        <f t="shared" si="3"/>
        <v>1046250</v>
      </c>
      <c r="V14" s="822">
        <v>1046241</v>
      </c>
    </row>
    <row r="15" spans="1:23">
      <c r="S15" s="820">
        <f>SUM(S12:S14)</f>
        <v>2232000</v>
      </c>
      <c r="U15" s="820">
        <f>U14+U13+U9+U8</f>
        <v>3949593.75</v>
      </c>
      <c r="V15" s="822">
        <f>V14+V13+V9+V8</f>
        <v>3949564</v>
      </c>
      <c r="W15" s="820"/>
    </row>
    <row r="17" spans="6:22">
      <c r="F17" s="819">
        <v>355725</v>
      </c>
      <c r="G17" s="816">
        <v>6</v>
      </c>
      <c r="H17" s="820">
        <f>F17*G17</f>
        <v>2134350</v>
      </c>
      <c r="N17" s="816" t="s">
        <v>1007</v>
      </c>
      <c r="O17" s="816">
        <v>140</v>
      </c>
      <c r="P17" s="819">
        <v>47.5</v>
      </c>
      <c r="Q17" s="819">
        <v>45</v>
      </c>
      <c r="R17" s="819">
        <v>7.75</v>
      </c>
      <c r="S17" s="819">
        <v>2319187.5</v>
      </c>
      <c r="T17" s="816">
        <v>6</v>
      </c>
      <c r="U17" s="820">
        <f>T17*S17</f>
        <v>13915125</v>
      </c>
      <c r="V17" s="822">
        <f>6957564*2</f>
        <v>13915128</v>
      </c>
    </row>
    <row r="18" spans="6:22">
      <c r="F18" s="819">
        <v>697500</v>
      </c>
      <c r="G18" s="816">
        <v>7</v>
      </c>
      <c r="H18" s="820">
        <f t="shared" ref="H18:H19" si="4">F18*G18</f>
        <v>4882500</v>
      </c>
      <c r="U18" s="820">
        <f>SUM(U7:U17)</f>
        <v>33689250</v>
      </c>
    </row>
    <row r="19" spans="6:22">
      <c r="F19" s="816">
        <v>1159593.75</v>
      </c>
      <c r="G19" s="816">
        <v>8</v>
      </c>
      <c r="H19" s="820">
        <f t="shared" si="4"/>
        <v>9276750</v>
      </c>
    </row>
    <row r="20" spans="6:22">
      <c r="F20" s="820">
        <f>SUM(F17:F19)</f>
        <v>2212818.75</v>
      </c>
      <c r="H20" s="820">
        <f>SUM(H17:H19)</f>
        <v>16293600</v>
      </c>
    </row>
    <row r="22" spans="6:22">
      <c r="V22" s="822">
        <v>3949563</v>
      </c>
    </row>
    <row r="23" spans="6:22">
      <c r="L23" s="816" t="s">
        <v>576</v>
      </c>
      <c r="V23" s="822">
        <v>69</v>
      </c>
    </row>
    <row r="24" spans="6:22">
      <c r="L24" s="816" t="s">
        <v>579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indexed="10"/>
  </sheetPr>
  <dimension ref="A1:D9"/>
  <sheetViews>
    <sheetView workbookViewId="0">
      <selection activeCell="A5" sqref="A5:G5"/>
    </sheetView>
  </sheetViews>
  <sheetFormatPr defaultColWidth="9" defaultRowHeight="14.4"/>
  <sheetData>
    <row r="1" spans="1:4">
      <c r="A1" t="s">
        <v>604</v>
      </c>
      <c r="B1">
        <v>1152.8</v>
      </c>
      <c r="C1">
        <v>989.29</v>
      </c>
      <c r="D1">
        <f t="shared" ref="D1:D8" si="0">B1-C1</f>
        <v>163.51</v>
      </c>
    </row>
    <row r="2" spans="1:4">
      <c r="A2" t="s">
        <v>605</v>
      </c>
      <c r="B2">
        <v>6443.3</v>
      </c>
      <c r="C2">
        <v>6043.25</v>
      </c>
      <c r="D2">
        <f t="shared" si="0"/>
        <v>400.05000000000018</v>
      </c>
    </row>
    <row r="3" spans="1:4">
      <c r="A3" t="s">
        <v>606</v>
      </c>
      <c r="B3">
        <v>11342.1</v>
      </c>
      <c r="C3">
        <v>11261.2</v>
      </c>
      <c r="D3">
        <f t="shared" si="0"/>
        <v>80.899999999999636</v>
      </c>
    </row>
    <row r="4" spans="1:4">
      <c r="A4" t="s">
        <v>607</v>
      </c>
      <c r="B4">
        <v>3815.8</v>
      </c>
      <c r="C4">
        <v>3715.75</v>
      </c>
      <c r="D4">
        <f t="shared" si="0"/>
        <v>100.05000000000018</v>
      </c>
    </row>
    <row r="5" spans="1:4">
      <c r="A5" t="s">
        <v>608</v>
      </c>
      <c r="B5">
        <v>30.3</v>
      </c>
      <c r="C5">
        <v>30.25</v>
      </c>
      <c r="D5">
        <f t="shared" si="0"/>
        <v>5.0000000000000711E-2</v>
      </c>
    </row>
    <row r="6" spans="1:4">
      <c r="A6" t="s">
        <v>609</v>
      </c>
      <c r="B6">
        <v>3059.1</v>
      </c>
      <c r="C6">
        <v>2738.95</v>
      </c>
      <c r="D6">
        <f t="shared" si="0"/>
        <v>320.15000000000009</v>
      </c>
    </row>
    <row r="7" spans="1:4">
      <c r="A7" t="s">
        <v>610</v>
      </c>
      <c r="B7">
        <v>1130.3</v>
      </c>
      <c r="C7">
        <v>1130.25</v>
      </c>
      <c r="D7">
        <f t="shared" si="0"/>
        <v>4.9999999999954525E-2</v>
      </c>
    </row>
    <row r="8" spans="1:4">
      <c r="A8" t="s">
        <v>611</v>
      </c>
      <c r="B8">
        <v>5981.3</v>
      </c>
      <c r="C8">
        <v>5981.25</v>
      </c>
      <c r="D8">
        <f t="shared" si="0"/>
        <v>5.0000000000181899E-2</v>
      </c>
    </row>
    <row r="9" spans="1:4">
      <c r="D9">
        <f>SUM(D1:D8)</f>
        <v>1064.8100000000002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tabColor indexed="10"/>
  </sheetPr>
  <dimension ref="A1:R201"/>
  <sheetViews>
    <sheetView topLeftCell="A127" workbookViewId="0">
      <selection activeCell="A5" sqref="A5:G5"/>
    </sheetView>
  </sheetViews>
  <sheetFormatPr defaultColWidth="8.88671875" defaultRowHeight="13.8"/>
  <cols>
    <col min="1" max="1" width="8.88671875" style="224"/>
    <col min="2" max="2" width="32.5546875" style="224" customWidth="1"/>
    <col min="3" max="3" width="11.88671875" style="224" customWidth="1"/>
    <col min="4" max="4" width="8.88671875" style="224"/>
    <col min="5" max="5" width="11.109375" style="225" customWidth="1"/>
    <col min="6" max="6" width="12.109375" style="225" customWidth="1"/>
    <col min="7" max="7" width="17.88671875" style="225" customWidth="1"/>
    <col min="8" max="8" width="13.44140625" style="226" customWidth="1"/>
    <col min="9" max="9" width="12.109375" style="224" customWidth="1"/>
    <col min="10" max="10" width="13.88671875" style="224" customWidth="1"/>
    <col min="11" max="11" width="8.88671875" style="224"/>
    <col min="12" max="12" width="12.6640625" style="224" customWidth="1"/>
    <col min="13" max="13" width="8.88671875" style="224" customWidth="1"/>
    <col min="14" max="14" width="12.6640625" style="224" customWidth="1"/>
    <col min="15" max="16" width="8.88671875" style="224"/>
    <col min="17" max="17" width="11.5546875" style="224" customWidth="1"/>
    <col min="18" max="16384" width="8.88671875" style="224"/>
  </cols>
  <sheetData>
    <row r="1" spans="1:13" ht="27.6" customHeight="1">
      <c r="A1" s="1094" t="s">
        <v>612</v>
      </c>
      <c r="B1" s="1094"/>
      <c r="C1" s="1094"/>
      <c r="D1" s="1094"/>
      <c r="E1" s="1094"/>
      <c r="F1" s="1094"/>
      <c r="G1" s="1094"/>
      <c r="H1" s="1094"/>
      <c r="I1" s="1094"/>
      <c r="J1" s="241"/>
      <c r="K1" s="241"/>
    </row>
    <row r="2" spans="1:13" ht="27.6">
      <c r="A2" s="228" t="s">
        <v>161</v>
      </c>
      <c r="B2" s="228" t="s">
        <v>613</v>
      </c>
      <c r="C2" s="228" t="s">
        <v>344</v>
      </c>
      <c r="D2" s="228" t="s">
        <v>614</v>
      </c>
      <c r="E2" s="229" t="s">
        <v>615</v>
      </c>
      <c r="F2" s="229" t="s">
        <v>616</v>
      </c>
      <c r="G2" s="229" t="s">
        <v>617</v>
      </c>
      <c r="H2" s="230" t="s">
        <v>618</v>
      </c>
      <c r="I2" s="228" t="s">
        <v>174</v>
      </c>
    </row>
    <row r="3" spans="1:13">
      <c r="A3" s="231">
        <v>1</v>
      </c>
      <c r="B3" s="232" t="s">
        <v>619</v>
      </c>
      <c r="C3" s="232"/>
      <c r="D3" s="228"/>
      <c r="E3" s="229"/>
      <c r="F3" s="229"/>
      <c r="G3" s="229"/>
      <c r="H3" s="230"/>
      <c r="I3" s="228"/>
    </row>
    <row r="4" spans="1:13">
      <c r="A4" s="228" t="s">
        <v>578</v>
      </c>
      <c r="B4" s="228" t="s">
        <v>620</v>
      </c>
      <c r="C4" s="233">
        <v>44707</v>
      </c>
      <c r="D4" s="228" t="s">
        <v>621</v>
      </c>
      <c r="E4" s="229">
        <v>1</v>
      </c>
      <c r="F4" s="229">
        <v>203000</v>
      </c>
      <c r="G4" s="229">
        <f>E4*F4</f>
        <v>203000</v>
      </c>
      <c r="H4" s="230">
        <f>G4/1000000</f>
        <v>0.20300000000000001</v>
      </c>
      <c r="I4" s="228"/>
    </row>
    <row r="5" spans="1:13">
      <c r="A5" s="228" t="s">
        <v>578</v>
      </c>
      <c r="B5" s="228" t="s">
        <v>620</v>
      </c>
      <c r="C5" s="233">
        <v>44873</v>
      </c>
      <c r="D5" s="228" t="s">
        <v>621</v>
      </c>
      <c r="E5" s="229">
        <v>2.16</v>
      </c>
      <c r="F5" s="229">
        <v>223500</v>
      </c>
      <c r="G5" s="229">
        <f>E5*F5</f>
        <v>482760.00000000006</v>
      </c>
      <c r="H5" s="230">
        <f>G5/1000000</f>
        <v>0.48276000000000008</v>
      </c>
      <c r="I5" s="228"/>
    </row>
    <row r="6" spans="1:13">
      <c r="A6" s="228" t="s">
        <v>578</v>
      </c>
      <c r="B6" s="228" t="s">
        <v>620</v>
      </c>
      <c r="C6" s="233">
        <v>44892</v>
      </c>
      <c r="D6" s="228" t="s">
        <v>621</v>
      </c>
      <c r="E6" s="229">
        <v>17.8</v>
      </c>
      <c r="F6" s="229">
        <v>223500</v>
      </c>
      <c r="G6" s="229">
        <f>E6*F6</f>
        <v>3978300</v>
      </c>
      <c r="H6" s="230">
        <f>G6/1000000</f>
        <v>3.9782999999999999</v>
      </c>
      <c r="I6" s="228"/>
    </row>
    <row r="7" spans="1:13">
      <c r="A7" s="228" t="s">
        <v>578</v>
      </c>
      <c r="B7" s="228" t="s">
        <v>622</v>
      </c>
      <c r="C7" s="233">
        <v>45293</v>
      </c>
      <c r="D7" s="228" t="s">
        <v>621</v>
      </c>
      <c r="E7" s="229">
        <v>5</v>
      </c>
      <c r="F7" s="229">
        <v>263700</v>
      </c>
      <c r="G7" s="229">
        <f>E7*F7</f>
        <v>1318500</v>
      </c>
      <c r="H7" s="230">
        <f>G7/1000000</f>
        <v>1.3185</v>
      </c>
      <c r="I7" s="228"/>
    </row>
    <row r="8" spans="1:13">
      <c r="A8" s="228" t="s">
        <v>578</v>
      </c>
      <c r="B8" s="228" t="s">
        <v>622</v>
      </c>
      <c r="C8" s="233">
        <v>45357</v>
      </c>
      <c r="D8" s="228" t="s">
        <v>621</v>
      </c>
      <c r="E8" s="229">
        <v>24.82</v>
      </c>
      <c r="F8" s="229">
        <v>264700</v>
      </c>
      <c r="G8" s="229">
        <f>E8*F8</f>
        <v>6569854</v>
      </c>
      <c r="H8" s="230">
        <f>G8/1000000</f>
        <v>6.5698540000000003</v>
      </c>
      <c r="I8" s="228"/>
    </row>
    <row r="9" spans="1:13">
      <c r="A9" s="228" t="s">
        <v>578</v>
      </c>
      <c r="B9" s="228" t="s">
        <v>623</v>
      </c>
      <c r="C9" s="233">
        <v>45428</v>
      </c>
      <c r="D9" s="228" t="s">
        <v>621</v>
      </c>
      <c r="E9" s="229">
        <v>16.309999999999999</v>
      </c>
      <c r="F9" s="229">
        <v>261200</v>
      </c>
      <c r="G9" s="229">
        <f t="shared" ref="G9:G11" si="0">E9*F9</f>
        <v>4260172</v>
      </c>
      <c r="H9" s="230">
        <f t="shared" ref="H9:H13" si="1">G9/1000000</f>
        <v>4.2601719999999998</v>
      </c>
      <c r="I9" s="228"/>
    </row>
    <row r="10" spans="1:13">
      <c r="A10" s="228" t="s">
        <v>578</v>
      </c>
      <c r="B10" s="228" t="s">
        <v>623</v>
      </c>
      <c r="C10" s="233">
        <v>45428</v>
      </c>
      <c r="D10" s="228" t="s">
        <v>621</v>
      </c>
      <c r="E10" s="229">
        <v>12.98</v>
      </c>
      <c r="F10" s="229">
        <v>261200</v>
      </c>
      <c r="G10" s="229">
        <f t="shared" ref="G10" si="2">E10*F10</f>
        <v>3390376</v>
      </c>
      <c r="H10" s="230">
        <f t="shared" ref="H10" si="3">G10/1000000</f>
        <v>3.3903759999999998</v>
      </c>
      <c r="I10" s="228"/>
    </row>
    <row r="11" spans="1:13">
      <c r="A11" s="228" t="s">
        <v>578</v>
      </c>
      <c r="B11" s="228" t="s">
        <v>623</v>
      </c>
      <c r="C11" s="233">
        <v>45544</v>
      </c>
      <c r="D11" s="228" t="s">
        <v>621</v>
      </c>
      <c r="E11" s="229">
        <v>9.9600000000000009</v>
      </c>
      <c r="F11" s="229">
        <v>261200</v>
      </c>
      <c r="G11" s="229">
        <f t="shared" si="0"/>
        <v>2601552</v>
      </c>
      <c r="H11" s="230">
        <f t="shared" si="1"/>
        <v>2.6015519999999999</v>
      </c>
      <c r="I11" s="228"/>
    </row>
    <row r="12" spans="1:13">
      <c r="A12" s="228" t="s">
        <v>578</v>
      </c>
      <c r="B12" s="228" t="s">
        <v>623</v>
      </c>
      <c r="C12" s="233">
        <v>45772</v>
      </c>
      <c r="D12" s="228" t="s">
        <v>621</v>
      </c>
      <c r="E12" s="229">
        <v>19.925000000000001</v>
      </c>
      <c r="F12" s="229">
        <v>244700</v>
      </c>
      <c r="G12" s="229">
        <f t="shared" ref="G12" si="4">E12*F12</f>
        <v>4875647.5</v>
      </c>
      <c r="H12" s="230">
        <f t="shared" ref="H12" si="5">G12/1000000</f>
        <v>4.8756475000000004</v>
      </c>
      <c r="I12" s="228"/>
    </row>
    <row r="13" spans="1:13" s="227" customFormat="1">
      <c r="A13" s="234"/>
      <c r="B13" s="235" t="s">
        <v>624</v>
      </c>
      <c r="C13" s="236"/>
      <c r="D13" s="228" t="s">
        <v>621</v>
      </c>
      <c r="E13" s="229">
        <f>E155</f>
        <v>9.673</v>
      </c>
      <c r="F13" s="229"/>
      <c r="G13" s="229">
        <f>G155</f>
        <v>2571902.5597434123</v>
      </c>
      <c r="H13" s="230">
        <f t="shared" si="1"/>
        <v>2.5719025597434122</v>
      </c>
      <c r="I13" s="228"/>
    </row>
    <row r="14" spans="1:13" s="223" customFormat="1">
      <c r="A14" s="1095" t="s">
        <v>368</v>
      </c>
      <c r="B14" s="1096"/>
      <c r="C14" s="745"/>
      <c r="D14" s="746"/>
      <c r="E14" s="747">
        <f>SUM(E4:E13)</f>
        <v>119.628</v>
      </c>
      <c r="F14" s="747"/>
      <c r="G14" s="747">
        <f t="shared" ref="G14:H14" si="6">SUM(G4:G13)</f>
        <v>30252064.059743412</v>
      </c>
      <c r="H14" s="747">
        <f t="shared" si="6"/>
        <v>30.252064059743411</v>
      </c>
      <c r="I14" s="748"/>
      <c r="J14" s="243">
        <f>'Anx G'!G12</f>
        <v>119.628</v>
      </c>
      <c r="K14" s="243">
        <f>'Anx G'!H12</f>
        <v>30.252064059743411</v>
      </c>
      <c r="L14" s="243">
        <f>E14-J14</f>
        <v>0</v>
      </c>
      <c r="M14" s="243">
        <f>H14-K14</f>
        <v>0</v>
      </c>
    </row>
    <row r="15" spans="1:13">
      <c r="A15" s="231">
        <v>2</v>
      </c>
      <c r="B15" s="232" t="s">
        <v>625</v>
      </c>
      <c r="C15" s="232"/>
      <c r="D15" s="228"/>
      <c r="E15" s="229"/>
      <c r="F15" s="229"/>
      <c r="G15" s="229"/>
      <c r="H15" s="230"/>
      <c r="I15" s="228"/>
    </row>
    <row r="16" spans="1:13">
      <c r="A16" s="228" t="s">
        <v>578</v>
      </c>
      <c r="B16" s="228" t="s">
        <v>626</v>
      </c>
      <c r="C16" s="233">
        <v>44664</v>
      </c>
      <c r="D16" s="228" t="s">
        <v>621</v>
      </c>
      <c r="E16" s="229">
        <v>27.75</v>
      </c>
      <c r="F16" s="229">
        <v>199000</v>
      </c>
      <c r="G16" s="240">
        <f>E16*F16</f>
        <v>5522250</v>
      </c>
      <c r="H16" s="230">
        <f t="shared" ref="H16:H36" si="7">G16/1000000</f>
        <v>5.5222499999999997</v>
      </c>
      <c r="I16" s="228"/>
      <c r="J16" s="224">
        <f>E16*F16</f>
        <v>5522250</v>
      </c>
    </row>
    <row r="17" spans="1:11">
      <c r="A17" s="228" t="s">
        <v>627</v>
      </c>
      <c r="B17" s="228" t="s">
        <v>626</v>
      </c>
      <c r="C17" s="233">
        <v>44665</v>
      </c>
      <c r="D17" s="228" t="s">
        <v>621</v>
      </c>
      <c r="E17" s="229">
        <v>22.25</v>
      </c>
      <c r="F17" s="229">
        <v>199000</v>
      </c>
      <c r="G17" s="229">
        <f>E17*F17</f>
        <v>4427750</v>
      </c>
      <c r="H17" s="230">
        <f t="shared" si="7"/>
        <v>4.4277499999999996</v>
      </c>
      <c r="I17" s="228"/>
    </row>
    <row r="18" spans="1:11">
      <c r="A18" s="228" t="s">
        <v>628</v>
      </c>
      <c r="B18" s="228" t="s">
        <v>620</v>
      </c>
      <c r="C18" s="233">
        <v>44707</v>
      </c>
      <c r="D18" s="228" t="s">
        <v>621</v>
      </c>
      <c r="E18" s="229">
        <v>34.340000000000003</v>
      </c>
      <c r="F18" s="229">
        <v>202000</v>
      </c>
      <c r="G18" s="229">
        <f t="shared" ref="G18:G36" si="8">E18*F18</f>
        <v>6936680.0000000009</v>
      </c>
      <c r="H18" s="230">
        <f t="shared" si="7"/>
        <v>6.9366800000000008</v>
      </c>
      <c r="I18" s="228"/>
    </row>
    <row r="19" spans="1:11">
      <c r="A19" s="228" t="s">
        <v>629</v>
      </c>
      <c r="B19" s="228" t="s">
        <v>620</v>
      </c>
      <c r="C19" s="233">
        <v>44707</v>
      </c>
      <c r="D19" s="228" t="s">
        <v>621</v>
      </c>
      <c r="E19" s="229">
        <v>17.5</v>
      </c>
      <c r="F19" s="229">
        <v>202000</v>
      </c>
      <c r="G19" s="229">
        <f t="shared" si="8"/>
        <v>3535000</v>
      </c>
      <c r="H19" s="230">
        <f t="shared" si="7"/>
        <v>3.5350000000000001</v>
      </c>
      <c r="I19" s="228"/>
    </row>
    <row r="20" spans="1:11">
      <c r="A20" s="228" t="s">
        <v>630</v>
      </c>
      <c r="B20" s="228" t="s">
        <v>620</v>
      </c>
      <c r="C20" s="233">
        <v>44823</v>
      </c>
      <c r="D20" s="228" t="s">
        <v>621</v>
      </c>
      <c r="E20" s="229">
        <v>31.04</v>
      </c>
      <c r="F20" s="229">
        <v>225500</v>
      </c>
      <c r="G20" s="229">
        <f t="shared" si="8"/>
        <v>6999520</v>
      </c>
      <c r="H20" s="230">
        <f t="shared" si="7"/>
        <v>6.9995200000000004</v>
      </c>
      <c r="I20" s="228"/>
    </row>
    <row r="21" spans="1:11">
      <c r="A21" s="228" t="s">
        <v>631</v>
      </c>
      <c r="B21" s="228" t="s">
        <v>620</v>
      </c>
      <c r="C21" s="233">
        <v>44823</v>
      </c>
      <c r="D21" s="228" t="s">
        <v>621</v>
      </c>
      <c r="E21" s="229">
        <v>44.45</v>
      </c>
      <c r="F21" s="229">
        <v>225500</v>
      </c>
      <c r="G21" s="229">
        <f t="shared" si="8"/>
        <v>10023475</v>
      </c>
      <c r="H21" s="230">
        <f t="shared" si="7"/>
        <v>10.023474999999999</v>
      </c>
      <c r="I21" s="228"/>
    </row>
    <row r="22" spans="1:11">
      <c r="A22" s="228" t="s">
        <v>632</v>
      </c>
      <c r="B22" s="228" t="s">
        <v>620</v>
      </c>
      <c r="C22" s="233">
        <v>44844</v>
      </c>
      <c r="D22" s="228" t="s">
        <v>621</v>
      </c>
      <c r="E22" s="229">
        <v>37.619999999999997</v>
      </c>
      <c r="F22" s="229">
        <v>225500</v>
      </c>
      <c r="G22" s="229">
        <f t="shared" si="8"/>
        <v>8483310</v>
      </c>
      <c r="H22" s="230">
        <f t="shared" si="7"/>
        <v>8.4833099999999995</v>
      </c>
      <c r="I22" s="228"/>
    </row>
    <row r="23" spans="1:11">
      <c r="A23" s="228" t="s">
        <v>633</v>
      </c>
      <c r="B23" s="228" t="s">
        <v>620</v>
      </c>
      <c r="C23" s="233">
        <v>44847</v>
      </c>
      <c r="D23" s="228" t="s">
        <v>621</v>
      </c>
      <c r="E23" s="229">
        <v>36.619999999999997</v>
      </c>
      <c r="F23" s="229">
        <v>225500</v>
      </c>
      <c r="G23" s="229">
        <f t="shared" si="8"/>
        <v>8257809.9999999991</v>
      </c>
      <c r="H23" s="230">
        <f t="shared" si="7"/>
        <v>8.2578099999999992</v>
      </c>
      <c r="I23" s="228"/>
    </row>
    <row r="24" spans="1:11">
      <c r="A24" s="228" t="s">
        <v>634</v>
      </c>
      <c r="B24" s="228" t="s">
        <v>620</v>
      </c>
      <c r="C24" s="233">
        <v>44888</v>
      </c>
      <c r="D24" s="228" t="s">
        <v>621</v>
      </c>
      <c r="E24" s="229">
        <v>30.4</v>
      </c>
      <c r="F24" s="229">
        <v>222500</v>
      </c>
      <c r="G24" s="229">
        <f t="shared" si="8"/>
        <v>6764000</v>
      </c>
      <c r="H24" s="230">
        <f t="shared" si="7"/>
        <v>6.7640000000000002</v>
      </c>
      <c r="I24" s="228"/>
    </row>
    <row r="25" spans="1:11">
      <c r="A25" s="228" t="s">
        <v>635</v>
      </c>
      <c r="B25" s="228" t="s">
        <v>622</v>
      </c>
      <c r="C25" s="233">
        <v>44915</v>
      </c>
      <c r="D25" s="228" t="s">
        <v>621</v>
      </c>
      <c r="E25" s="229">
        <v>19.95</v>
      </c>
      <c r="F25" s="229">
        <v>226000</v>
      </c>
      <c r="G25" s="229">
        <f t="shared" si="8"/>
        <v>4508700</v>
      </c>
      <c r="H25" s="230">
        <f t="shared" si="7"/>
        <v>4.5087000000000002</v>
      </c>
      <c r="I25" s="228"/>
    </row>
    <row r="26" spans="1:11">
      <c r="A26" s="228" t="s">
        <v>636</v>
      </c>
      <c r="B26" s="228" t="s">
        <v>622</v>
      </c>
      <c r="C26" s="233">
        <v>44949</v>
      </c>
      <c r="D26" s="228" t="s">
        <v>621</v>
      </c>
      <c r="E26" s="229">
        <v>19.77</v>
      </c>
      <c r="F26" s="229">
        <v>237000</v>
      </c>
      <c r="G26" s="229">
        <f t="shared" si="8"/>
        <v>4685490</v>
      </c>
      <c r="H26" s="230">
        <f t="shared" si="7"/>
        <v>4.6854899999999997</v>
      </c>
      <c r="I26" s="228"/>
    </row>
    <row r="27" spans="1:11">
      <c r="A27" s="228" t="s">
        <v>637</v>
      </c>
      <c r="B27" s="228" t="s">
        <v>622</v>
      </c>
      <c r="C27" s="233">
        <v>45306</v>
      </c>
      <c r="D27" s="228" t="s">
        <v>621</v>
      </c>
      <c r="E27" s="229">
        <v>49.28</v>
      </c>
      <c r="F27" s="229">
        <v>262700</v>
      </c>
      <c r="G27" s="240">
        <f t="shared" si="8"/>
        <v>12945856</v>
      </c>
      <c r="H27" s="230">
        <f t="shared" si="7"/>
        <v>12.945855999999999</v>
      </c>
      <c r="I27" s="228"/>
    </row>
    <row r="28" spans="1:11">
      <c r="A28" s="228" t="s">
        <v>638</v>
      </c>
      <c r="B28" s="228" t="s">
        <v>622</v>
      </c>
      <c r="C28" s="233">
        <v>45328</v>
      </c>
      <c r="D28" s="228" t="s">
        <v>621</v>
      </c>
      <c r="E28" s="229">
        <v>29.46</v>
      </c>
      <c r="F28" s="229">
        <v>262700</v>
      </c>
      <c r="G28" s="229">
        <f t="shared" si="8"/>
        <v>7739142</v>
      </c>
      <c r="H28" s="230">
        <f t="shared" si="7"/>
        <v>7.7391420000000002</v>
      </c>
      <c r="I28" s="228"/>
    </row>
    <row r="29" spans="1:11">
      <c r="A29" s="228" t="s">
        <v>639</v>
      </c>
      <c r="B29" s="228" t="s">
        <v>622</v>
      </c>
      <c r="C29" s="233">
        <v>45328</v>
      </c>
      <c r="D29" s="228" t="s">
        <v>621</v>
      </c>
      <c r="E29" s="229">
        <v>30.86</v>
      </c>
      <c r="F29" s="229">
        <v>262700</v>
      </c>
      <c r="G29" s="229">
        <f t="shared" si="8"/>
        <v>8106922</v>
      </c>
      <c r="H29" s="230">
        <f t="shared" si="7"/>
        <v>8.1069220000000008</v>
      </c>
      <c r="I29" s="228"/>
    </row>
    <row r="30" spans="1:11">
      <c r="A30" s="228" t="s">
        <v>639</v>
      </c>
      <c r="B30" s="228" t="s">
        <v>622</v>
      </c>
      <c r="C30" s="233">
        <v>45357</v>
      </c>
      <c r="D30" s="228" t="s">
        <v>621</v>
      </c>
      <c r="E30" s="229">
        <v>49.85</v>
      </c>
      <c r="F30" s="229">
        <v>263700</v>
      </c>
      <c r="G30" s="229">
        <f t="shared" ref="G30" si="9">E30*F30</f>
        <v>13145445</v>
      </c>
      <c r="H30" s="230">
        <f t="shared" ref="H30" si="10">G30/1000000</f>
        <v>13.145445</v>
      </c>
      <c r="I30" s="228"/>
      <c r="J30" s="224">
        <f>15804859.5</f>
        <v>15804859.5</v>
      </c>
      <c r="K30" s="224">
        <f>J30/263700</f>
        <v>59.935000000000002</v>
      </c>
    </row>
    <row r="31" spans="1:11">
      <c r="A31" s="228" t="s">
        <v>640</v>
      </c>
      <c r="B31" s="228" t="s">
        <v>622</v>
      </c>
      <c r="C31" s="233">
        <v>45375</v>
      </c>
      <c r="D31" s="228" t="s">
        <v>621</v>
      </c>
      <c r="E31" s="229">
        <v>40.75</v>
      </c>
      <c r="F31" s="229">
        <v>263700</v>
      </c>
      <c r="G31" s="229">
        <f t="shared" si="8"/>
        <v>10745775</v>
      </c>
      <c r="H31" s="230">
        <f t="shared" si="7"/>
        <v>10.745775</v>
      </c>
      <c r="I31" s="228"/>
    </row>
    <row r="32" spans="1:11">
      <c r="A32" s="228" t="s">
        <v>641</v>
      </c>
      <c r="B32" s="228" t="s">
        <v>622</v>
      </c>
      <c r="C32" s="233">
        <v>45375</v>
      </c>
      <c r="D32" s="228" t="s">
        <v>621</v>
      </c>
      <c r="E32" s="229">
        <v>59.93</v>
      </c>
      <c r="F32" s="229">
        <v>263700</v>
      </c>
      <c r="G32" s="229">
        <f t="shared" ref="G32:G35" si="11">E32*F32</f>
        <v>15803541</v>
      </c>
      <c r="H32" s="230">
        <f t="shared" ref="H32:H35" si="12">G32/1000000</f>
        <v>15.803540999999999</v>
      </c>
      <c r="I32" s="228"/>
    </row>
    <row r="33" spans="1:14">
      <c r="A33" s="228" t="s">
        <v>641</v>
      </c>
      <c r="B33" s="228" t="s">
        <v>622</v>
      </c>
      <c r="C33" s="233">
        <v>45375</v>
      </c>
      <c r="D33" s="228" t="s">
        <v>621</v>
      </c>
      <c r="E33" s="229">
        <v>29.97</v>
      </c>
      <c r="F33" s="229">
        <v>263700</v>
      </c>
      <c r="G33" s="229">
        <f t="shared" si="11"/>
        <v>7903089</v>
      </c>
      <c r="H33" s="230">
        <f t="shared" si="12"/>
        <v>7.9030889999999996</v>
      </c>
      <c r="I33" s="228"/>
    </row>
    <row r="34" spans="1:14">
      <c r="A34" s="228" t="s">
        <v>641</v>
      </c>
      <c r="B34" s="228" t="s">
        <v>622</v>
      </c>
      <c r="C34" s="233">
        <v>45375</v>
      </c>
      <c r="D34" s="228" t="s">
        <v>621</v>
      </c>
      <c r="E34" s="229">
        <v>51.03</v>
      </c>
      <c r="F34" s="229">
        <v>263700</v>
      </c>
      <c r="G34" s="229">
        <f t="shared" si="11"/>
        <v>13456611</v>
      </c>
      <c r="H34" s="230">
        <f t="shared" si="12"/>
        <v>13.456611000000001</v>
      </c>
      <c r="I34" s="228"/>
    </row>
    <row r="35" spans="1:14">
      <c r="A35" s="228" t="s">
        <v>641</v>
      </c>
      <c r="B35" s="228" t="s">
        <v>622</v>
      </c>
      <c r="C35" s="233">
        <v>45500</v>
      </c>
      <c r="D35" s="228" t="s">
        <v>621</v>
      </c>
      <c r="E35" s="229">
        <v>199.91</v>
      </c>
      <c r="F35" s="229">
        <v>260200</v>
      </c>
      <c r="G35" s="229">
        <f t="shared" si="11"/>
        <v>52016582</v>
      </c>
      <c r="H35" s="230">
        <f t="shared" si="12"/>
        <v>52.016582</v>
      </c>
      <c r="I35" s="228"/>
    </row>
    <row r="36" spans="1:14">
      <c r="A36" s="228" t="s">
        <v>641</v>
      </c>
      <c r="B36" s="228" t="s">
        <v>623</v>
      </c>
      <c r="C36" s="233">
        <v>45772</v>
      </c>
      <c r="D36" s="228" t="s">
        <v>621</v>
      </c>
      <c r="E36" s="229">
        <v>79.875</v>
      </c>
      <c r="F36" s="229">
        <v>243700</v>
      </c>
      <c r="G36" s="229">
        <f t="shared" si="8"/>
        <v>19465537.5</v>
      </c>
      <c r="H36" s="230">
        <f t="shared" si="7"/>
        <v>19.4655375</v>
      </c>
      <c r="I36" s="228"/>
    </row>
    <row r="37" spans="1:14">
      <c r="A37" s="234"/>
      <c r="B37" s="235" t="s">
        <v>624</v>
      </c>
      <c r="C37" s="236"/>
      <c r="D37" s="228" t="s">
        <v>621</v>
      </c>
      <c r="E37" s="229">
        <f>E161</f>
        <v>259.31</v>
      </c>
      <c r="F37" s="229"/>
      <c r="G37" s="229">
        <f>G161</f>
        <v>67738196.5</v>
      </c>
      <c r="H37" s="229">
        <f>H161</f>
        <v>67.738196500000001</v>
      </c>
      <c r="I37" s="228"/>
    </row>
    <row r="38" spans="1:14">
      <c r="A38" s="234"/>
      <c r="B38" s="235" t="s">
        <v>642</v>
      </c>
      <c r="C38" s="236"/>
      <c r="D38" s="228"/>
      <c r="E38" s="229">
        <f>-E180</f>
        <v>-11.53</v>
      </c>
      <c r="F38" s="229"/>
      <c r="G38" s="229">
        <f>-G180</f>
        <v>-3476295</v>
      </c>
      <c r="H38" s="229">
        <f>-H180</f>
        <v>-3.4762949999999999</v>
      </c>
      <c r="I38" s="228"/>
    </row>
    <row r="39" spans="1:14" s="223" customFormat="1">
      <c r="A39" s="1092" t="s">
        <v>368</v>
      </c>
      <c r="B39" s="1093"/>
      <c r="C39" s="238"/>
      <c r="D39" s="231"/>
      <c r="E39" s="239">
        <f>SUM(E16:E38)</f>
        <v>1190.3849999999998</v>
      </c>
      <c r="F39" s="239"/>
      <c r="G39" s="239">
        <f>SUM(G16:G38)</f>
        <v>295734387</v>
      </c>
      <c r="H39" s="239">
        <f>SUM(H16:H38)</f>
        <v>295.73438700000003</v>
      </c>
      <c r="I39" s="242">
        <f>'Anx G'!H13</f>
        <v>295.73438700000003</v>
      </c>
      <c r="J39" s="243">
        <f>H39-I39</f>
        <v>0</v>
      </c>
      <c r="K39" s="243"/>
      <c r="N39" s="243"/>
    </row>
    <row r="40" spans="1:14">
      <c r="A40" s="231">
        <v>3</v>
      </c>
      <c r="B40" s="232" t="s">
        <v>643</v>
      </c>
      <c r="C40" s="232"/>
      <c r="D40" s="228"/>
      <c r="E40" s="229"/>
      <c r="F40" s="229"/>
      <c r="G40" s="229"/>
      <c r="H40" s="230"/>
      <c r="I40" s="228"/>
    </row>
    <row r="41" spans="1:14">
      <c r="A41" s="228" t="s">
        <v>578</v>
      </c>
      <c r="B41" s="228" t="s">
        <v>626</v>
      </c>
      <c r="C41" s="233">
        <v>44664</v>
      </c>
      <c r="D41" s="228" t="s">
        <v>621</v>
      </c>
      <c r="E41" s="229">
        <v>50</v>
      </c>
      <c r="F41" s="229">
        <v>199000</v>
      </c>
      <c r="G41" s="229">
        <f t="shared" ref="G41:G60" si="13">E41*F41</f>
        <v>9950000</v>
      </c>
      <c r="H41" s="230">
        <f t="shared" ref="H41:H60" si="14">G41/1000000</f>
        <v>9.9499999999999993</v>
      </c>
      <c r="I41" s="228"/>
    </row>
    <row r="42" spans="1:14">
      <c r="A42" s="228" t="s">
        <v>627</v>
      </c>
      <c r="B42" s="228" t="s">
        <v>620</v>
      </c>
      <c r="C42" s="233">
        <v>44707</v>
      </c>
      <c r="D42" s="228" t="s">
        <v>621</v>
      </c>
      <c r="E42" s="229">
        <v>15</v>
      </c>
      <c r="F42" s="229">
        <v>202000</v>
      </c>
      <c r="G42" s="229">
        <f t="shared" si="13"/>
        <v>3030000</v>
      </c>
      <c r="H42" s="230">
        <f t="shared" si="14"/>
        <v>3.03</v>
      </c>
      <c r="I42" s="228"/>
    </row>
    <row r="43" spans="1:14">
      <c r="A43" s="228" t="s">
        <v>628</v>
      </c>
      <c r="B43" s="228" t="s">
        <v>620</v>
      </c>
      <c r="C43" s="233">
        <v>44707</v>
      </c>
      <c r="D43" s="228" t="s">
        <v>621</v>
      </c>
      <c r="E43" s="229">
        <v>49.87</v>
      </c>
      <c r="F43" s="229">
        <v>202000</v>
      </c>
      <c r="G43" s="229">
        <f t="shared" si="13"/>
        <v>10073740</v>
      </c>
      <c r="H43" s="230">
        <f t="shared" si="14"/>
        <v>10.073740000000001</v>
      </c>
      <c r="I43" s="228"/>
    </row>
    <row r="44" spans="1:14">
      <c r="A44" s="228" t="s">
        <v>629</v>
      </c>
      <c r="B44" s="228" t="s">
        <v>620</v>
      </c>
      <c r="C44" s="233">
        <v>44812</v>
      </c>
      <c r="D44" s="228" t="s">
        <v>621</v>
      </c>
      <c r="E44" s="229">
        <v>51.71</v>
      </c>
      <c r="F44" s="229">
        <v>226500</v>
      </c>
      <c r="G44" s="229">
        <f t="shared" si="13"/>
        <v>11712315</v>
      </c>
      <c r="H44" s="230">
        <f t="shared" si="14"/>
        <v>11.712315</v>
      </c>
      <c r="I44" s="228"/>
    </row>
    <row r="45" spans="1:14">
      <c r="A45" s="228" t="s">
        <v>630</v>
      </c>
      <c r="B45" s="228" t="s">
        <v>620</v>
      </c>
      <c r="C45" s="233">
        <v>44812</v>
      </c>
      <c r="D45" s="228" t="s">
        <v>621</v>
      </c>
      <c r="E45" s="229">
        <v>45.4</v>
      </c>
      <c r="F45" s="229">
        <v>226500</v>
      </c>
      <c r="G45" s="229">
        <f t="shared" si="13"/>
        <v>10283100</v>
      </c>
      <c r="H45" s="230">
        <f t="shared" si="14"/>
        <v>10.283099999999999</v>
      </c>
      <c r="I45" s="228"/>
    </row>
    <row r="46" spans="1:14">
      <c r="A46" s="228" t="s">
        <v>631</v>
      </c>
      <c r="B46" s="228" t="s">
        <v>620</v>
      </c>
      <c r="C46" s="233">
        <v>44812</v>
      </c>
      <c r="D46" s="228" t="s">
        <v>621</v>
      </c>
      <c r="E46" s="229">
        <v>22.89</v>
      </c>
      <c r="F46" s="229">
        <v>226500</v>
      </c>
      <c r="G46" s="229">
        <f t="shared" si="13"/>
        <v>5184585</v>
      </c>
      <c r="H46" s="230">
        <f t="shared" si="14"/>
        <v>5.1845850000000002</v>
      </c>
      <c r="I46" s="228"/>
    </row>
    <row r="47" spans="1:14">
      <c r="A47" s="228" t="s">
        <v>632</v>
      </c>
      <c r="B47" s="228" t="s">
        <v>622</v>
      </c>
      <c r="C47" s="233">
        <v>44813</v>
      </c>
      <c r="D47" s="228" t="s">
        <v>621</v>
      </c>
      <c r="E47" s="229">
        <v>20.079999999999998</v>
      </c>
      <c r="F47" s="229">
        <v>226000</v>
      </c>
      <c r="G47" s="229">
        <f t="shared" si="13"/>
        <v>4538080</v>
      </c>
      <c r="H47" s="230">
        <f t="shared" si="14"/>
        <v>4.5380799999999999</v>
      </c>
      <c r="I47" s="228"/>
      <c r="J47" s="224">
        <f>4578240/226000</f>
        <v>20.257699115044247</v>
      </c>
    </row>
    <row r="48" spans="1:14">
      <c r="A48" s="228" t="s">
        <v>633</v>
      </c>
      <c r="B48" s="228" t="s">
        <v>622</v>
      </c>
      <c r="C48" s="233">
        <v>44853</v>
      </c>
      <c r="D48" s="228" t="s">
        <v>621</v>
      </c>
      <c r="E48" s="229">
        <v>2.665</v>
      </c>
      <c r="F48" s="229">
        <v>227000</v>
      </c>
      <c r="G48" s="229">
        <f t="shared" si="13"/>
        <v>604955</v>
      </c>
      <c r="H48" s="230">
        <f t="shared" si="14"/>
        <v>0.60495500000000002</v>
      </c>
      <c r="I48" s="228"/>
    </row>
    <row r="49" spans="1:9">
      <c r="A49" s="228" t="s">
        <v>634</v>
      </c>
      <c r="B49" s="235" t="s">
        <v>620</v>
      </c>
      <c r="C49" s="236">
        <v>44865</v>
      </c>
      <c r="D49" s="228" t="s">
        <v>621</v>
      </c>
      <c r="E49" s="229">
        <v>35.799999999999997</v>
      </c>
      <c r="F49" s="229">
        <v>222500</v>
      </c>
      <c r="G49" s="229">
        <f t="shared" si="13"/>
        <v>7965499.9999999991</v>
      </c>
      <c r="H49" s="230">
        <f t="shared" si="14"/>
        <v>7.9654999999999987</v>
      </c>
      <c r="I49" s="228"/>
    </row>
    <row r="50" spans="1:9">
      <c r="A50" s="228" t="s">
        <v>635</v>
      </c>
      <c r="B50" s="235" t="s">
        <v>620</v>
      </c>
      <c r="C50" s="236">
        <v>44865</v>
      </c>
      <c r="D50" s="228" t="s">
        <v>621</v>
      </c>
      <c r="E50" s="229">
        <v>61.1</v>
      </c>
      <c r="F50" s="229">
        <v>222500</v>
      </c>
      <c r="G50" s="229">
        <f t="shared" si="13"/>
        <v>13594750</v>
      </c>
      <c r="H50" s="230">
        <f t="shared" si="14"/>
        <v>13.594749999999999</v>
      </c>
      <c r="I50" s="228"/>
    </row>
    <row r="51" spans="1:9">
      <c r="A51" s="228" t="s">
        <v>636</v>
      </c>
      <c r="B51" s="235" t="s">
        <v>620</v>
      </c>
      <c r="C51" s="236">
        <v>44888</v>
      </c>
      <c r="D51" s="228" t="s">
        <v>621</v>
      </c>
      <c r="E51" s="229">
        <v>20.23</v>
      </c>
      <c r="F51" s="229">
        <v>222500</v>
      </c>
      <c r="G51" s="229">
        <f t="shared" si="13"/>
        <v>4501175</v>
      </c>
      <c r="H51" s="230">
        <f t="shared" si="14"/>
        <v>4.5011749999999999</v>
      </c>
      <c r="I51" s="228"/>
    </row>
    <row r="52" spans="1:9">
      <c r="A52" s="228" t="s">
        <v>637</v>
      </c>
      <c r="B52" s="235" t="s">
        <v>620</v>
      </c>
      <c r="C52" s="236">
        <v>44892</v>
      </c>
      <c r="D52" s="228" t="s">
        <v>621</v>
      </c>
      <c r="E52" s="229">
        <v>100</v>
      </c>
      <c r="F52" s="229">
        <v>222500</v>
      </c>
      <c r="G52" s="229">
        <f t="shared" si="13"/>
        <v>22250000</v>
      </c>
      <c r="H52" s="230">
        <f t="shared" si="14"/>
        <v>22.25</v>
      </c>
      <c r="I52" s="228"/>
    </row>
    <row r="53" spans="1:9">
      <c r="A53" s="228" t="s">
        <v>638</v>
      </c>
      <c r="B53" s="235" t="s">
        <v>620</v>
      </c>
      <c r="C53" s="236">
        <v>44892</v>
      </c>
      <c r="D53" s="228" t="s">
        <v>621</v>
      </c>
      <c r="E53" s="229">
        <v>30.28</v>
      </c>
      <c r="F53" s="229">
        <v>222500</v>
      </c>
      <c r="G53" s="229">
        <f t="shared" si="13"/>
        <v>6737300</v>
      </c>
      <c r="H53" s="230">
        <f t="shared" si="14"/>
        <v>6.7373000000000003</v>
      </c>
      <c r="I53" s="228"/>
    </row>
    <row r="54" spans="1:9">
      <c r="A54" s="228" t="s">
        <v>639</v>
      </c>
      <c r="B54" s="235" t="s">
        <v>620</v>
      </c>
      <c r="C54" s="236">
        <v>44897</v>
      </c>
      <c r="D54" s="228" t="s">
        <v>621</v>
      </c>
      <c r="E54" s="229">
        <v>2.4700000000000002</v>
      </c>
      <c r="F54" s="229">
        <v>222500</v>
      </c>
      <c r="G54" s="229">
        <f t="shared" si="13"/>
        <v>549575</v>
      </c>
      <c r="H54" s="230">
        <f t="shared" si="14"/>
        <v>0.54957500000000004</v>
      </c>
      <c r="I54" s="228"/>
    </row>
    <row r="55" spans="1:9">
      <c r="A55" s="228" t="s">
        <v>640</v>
      </c>
      <c r="B55" s="235" t="s">
        <v>620</v>
      </c>
      <c r="C55" s="236">
        <v>44998</v>
      </c>
      <c r="D55" s="228" t="s">
        <v>621</v>
      </c>
      <c r="E55" s="229">
        <v>12</v>
      </c>
      <c r="F55" s="229">
        <v>301500</v>
      </c>
      <c r="G55" s="229">
        <f t="shared" si="13"/>
        <v>3618000</v>
      </c>
      <c r="H55" s="230">
        <f t="shared" si="14"/>
        <v>3.6179999999999999</v>
      </c>
      <c r="I55" s="228"/>
    </row>
    <row r="56" spans="1:9">
      <c r="A56" s="228" t="s">
        <v>641</v>
      </c>
      <c r="B56" s="235" t="s">
        <v>622</v>
      </c>
      <c r="C56" s="236">
        <v>45306</v>
      </c>
      <c r="D56" s="228" t="s">
        <v>621</v>
      </c>
      <c r="E56" s="229">
        <v>40.090000000000003</v>
      </c>
      <c r="F56" s="229">
        <v>262700</v>
      </c>
      <c r="G56" s="229">
        <f t="shared" si="13"/>
        <v>10531643</v>
      </c>
      <c r="H56" s="230">
        <f t="shared" si="14"/>
        <v>10.531643000000001</v>
      </c>
      <c r="I56" s="228"/>
    </row>
    <row r="57" spans="1:9">
      <c r="A57" s="228" t="s">
        <v>644</v>
      </c>
      <c r="B57" s="235" t="s">
        <v>622</v>
      </c>
      <c r="C57" s="236">
        <v>45328</v>
      </c>
      <c r="D57" s="228" t="s">
        <v>621</v>
      </c>
      <c r="E57" s="229">
        <v>55.13</v>
      </c>
      <c r="F57" s="229">
        <v>262700</v>
      </c>
      <c r="G57" s="229">
        <f t="shared" si="13"/>
        <v>14482651</v>
      </c>
      <c r="H57" s="230">
        <f t="shared" si="14"/>
        <v>14.482651000000001</v>
      </c>
      <c r="I57" s="228"/>
    </row>
    <row r="58" spans="1:9">
      <c r="A58" s="228" t="s">
        <v>645</v>
      </c>
      <c r="B58" s="235" t="s">
        <v>622</v>
      </c>
      <c r="C58" s="236">
        <v>45328</v>
      </c>
      <c r="D58" s="228" t="s">
        <v>621</v>
      </c>
      <c r="E58" s="229">
        <v>54.32</v>
      </c>
      <c r="F58" s="229">
        <v>262700</v>
      </c>
      <c r="G58" s="229">
        <f t="shared" si="13"/>
        <v>14269864</v>
      </c>
      <c r="H58" s="230">
        <f t="shared" si="14"/>
        <v>14.269864</v>
      </c>
      <c r="I58" s="228"/>
    </row>
    <row r="59" spans="1:9">
      <c r="A59" s="228" t="s">
        <v>646</v>
      </c>
      <c r="B59" s="235" t="s">
        <v>623</v>
      </c>
      <c r="C59" s="236">
        <v>45364</v>
      </c>
      <c r="D59" s="228" t="s">
        <v>621</v>
      </c>
      <c r="E59" s="229">
        <v>99.99</v>
      </c>
      <c r="F59" s="229">
        <v>263700</v>
      </c>
      <c r="G59" s="229">
        <f t="shared" si="13"/>
        <v>26367363</v>
      </c>
      <c r="H59" s="230">
        <f t="shared" si="14"/>
        <v>26.367363000000001</v>
      </c>
      <c r="I59" s="228"/>
    </row>
    <row r="60" spans="1:9">
      <c r="A60" s="228" t="s">
        <v>647</v>
      </c>
      <c r="B60" s="235" t="s">
        <v>622</v>
      </c>
      <c r="C60" s="236">
        <v>45365</v>
      </c>
      <c r="D60" s="228" t="s">
        <v>621</v>
      </c>
      <c r="E60" s="229">
        <v>49.325000000000003</v>
      </c>
      <c r="F60" s="229">
        <v>263700</v>
      </c>
      <c r="G60" s="229">
        <f t="shared" si="13"/>
        <v>13007002.5</v>
      </c>
      <c r="H60" s="230">
        <f t="shared" si="14"/>
        <v>13.0070025</v>
      </c>
      <c r="I60" s="228"/>
    </row>
    <row r="61" spans="1:9">
      <c r="A61" s="228" t="s">
        <v>648</v>
      </c>
      <c r="B61" s="235" t="s">
        <v>622</v>
      </c>
      <c r="C61" s="236">
        <v>45365</v>
      </c>
      <c r="D61" s="228" t="s">
        <v>621</v>
      </c>
      <c r="E61" s="229">
        <v>50.67</v>
      </c>
      <c r="F61" s="229">
        <v>263700</v>
      </c>
      <c r="G61" s="229">
        <f t="shared" ref="G61:G63" si="15">E61*F61</f>
        <v>13361679</v>
      </c>
      <c r="H61" s="230">
        <f t="shared" ref="H61:H65" si="16">G61/1000000</f>
        <v>13.361679000000001</v>
      </c>
      <c r="I61" s="228"/>
    </row>
    <row r="62" spans="1:9">
      <c r="A62" s="228" t="s">
        <v>648</v>
      </c>
      <c r="B62" s="235" t="s">
        <v>622</v>
      </c>
      <c r="C62" s="236">
        <v>45544</v>
      </c>
      <c r="D62" s="228" t="s">
        <v>621</v>
      </c>
      <c r="E62" s="229">
        <v>99.88</v>
      </c>
      <c r="F62" s="229">
        <v>260200</v>
      </c>
      <c r="G62" s="229">
        <f t="shared" si="15"/>
        <v>25988776</v>
      </c>
      <c r="H62" s="230">
        <f t="shared" si="16"/>
        <v>25.988776000000001</v>
      </c>
      <c r="I62" s="228"/>
    </row>
    <row r="63" spans="1:9">
      <c r="A63" s="228" t="s">
        <v>641</v>
      </c>
      <c r="B63" s="228" t="s">
        <v>623</v>
      </c>
      <c r="C63" s="233">
        <v>45772</v>
      </c>
      <c r="D63" s="228" t="s">
        <v>621</v>
      </c>
      <c r="E63" s="229">
        <v>249.97</v>
      </c>
      <c r="F63" s="229">
        <v>243700</v>
      </c>
      <c r="G63" s="229">
        <f t="shared" si="15"/>
        <v>60917689</v>
      </c>
      <c r="H63" s="230">
        <f t="shared" si="16"/>
        <v>60.917689000000003</v>
      </c>
      <c r="I63" s="228"/>
    </row>
    <row r="64" spans="1:9">
      <c r="A64" s="234"/>
      <c r="B64" s="235" t="s">
        <v>624</v>
      </c>
      <c r="C64" s="236"/>
      <c r="D64" s="228" t="s">
        <v>621</v>
      </c>
      <c r="E64" s="229">
        <f>E165</f>
        <v>148.83600000000001</v>
      </c>
      <c r="F64" s="229"/>
      <c r="G64" s="229">
        <f>G165</f>
        <v>39399987.1390635</v>
      </c>
      <c r="H64" s="230">
        <f t="shared" si="16"/>
        <v>39.399987139063498</v>
      </c>
      <c r="I64" s="228"/>
    </row>
    <row r="65" spans="1:13">
      <c r="A65" s="234"/>
      <c r="B65" s="235" t="s">
        <v>642</v>
      </c>
      <c r="C65" s="236"/>
      <c r="D65" s="228"/>
      <c r="E65" s="229">
        <f>-E182</f>
        <v>-16.64</v>
      </c>
      <c r="F65" s="229"/>
      <c r="G65" s="229">
        <f>-H182</f>
        <v>-5.0169600000000001</v>
      </c>
      <c r="H65" s="230">
        <f t="shared" si="16"/>
        <v>-5.0169600000000002E-6</v>
      </c>
      <c r="I65" s="228"/>
    </row>
    <row r="66" spans="1:13" s="223" customFormat="1">
      <c r="A66" s="1092" t="s">
        <v>368</v>
      </c>
      <c r="B66" s="1093"/>
      <c r="C66" s="238"/>
      <c r="D66" s="231"/>
      <c r="E66" s="239">
        <f>SUM(E41:E65)</f>
        <v>1351.066</v>
      </c>
      <c r="F66" s="239"/>
      <c r="G66" s="239">
        <f>SUM(G41:G65)</f>
        <v>332919724.62210345</v>
      </c>
      <c r="H66" s="239">
        <f>SUM(H41:H65)</f>
        <v>332.91972462210356</v>
      </c>
      <c r="I66" s="242">
        <f>'Anx G'!G14</f>
        <v>1351.066</v>
      </c>
      <c r="J66" s="243">
        <v>249.58557524048899</v>
      </c>
      <c r="K66" s="243">
        <f>H66-J66</f>
        <v>83.334149381614566</v>
      </c>
      <c r="L66" s="223">
        <v>22.4164653985742</v>
      </c>
    </row>
    <row r="67" spans="1:13">
      <c r="A67" s="231">
        <v>4</v>
      </c>
      <c r="B67" s="232" t="s">
        <v>649</v>
      </c>
      <c r="C67" s="232"/>
      <c r="D67" s="228"/>
      <c r="E67" s="229"/>
      <c r="F67" s="229"/>
      <c r="G67" s="229"/>
      <c r="H67" s="230"/>
      <c r="I67" s="228"/>
    </row>
    <row r="68" spans="1:13">
      <c r="A68" s="228" t="s">
        <v>578</v>
      </c>
      <c r="B68" s="228" t="s">
        <v>626</v>
      </c>
      <c r="C68" s="233">
        <v>44664</v>
      </c>
      <c r="D68" s="228" t="s">
        <v>621</v>
      </c>
      <c r="E68" s="229">
        <v>11.14</v>
      </c>
      <c r="F68" s="229">
        <v>199000</v>
      </c>
      <c r="G68" s="229">
        <f t="shared" ref="G68:G74" si="17">E68*F68</f>
        <v>2216860</v>
      </c>
      <c r="H68" s="230">
        <f>E68*F68/1000000</f>
        <v>2.2168600000000001</v>
      </c>
      <c r="I68" s="228"/>
    </row>
    <row r="69" spans="1:13">
      <c r="A69" s="228" t="s">
        <v>627</v>
      </c>
      <c r="B69" s="228" t="s">
        <v>626</v>
      </c>
      <c r="C69" s="233">
        <v>44665</v>
      </c>
      <c r="D69" s="228" t="s">
        <v>621</v>
      </c>
      <c r="E69" s="229">
        <v>38.56</v>
      </c>
      <c r="F69" s="229">
        <v>199000</v>
      </c>
      <c r="G69" s="229">
        <f t="shared" si="17"/>
        <v>7673440</v>
      </c>
      <c r="H69" s="230">
        <f>E69*F69/1000000</f>
        <v>7.6734400000000003</v>
      </c>
      <c r="I69" s="228"/>
    </row>
    <row r="70" spans="1:13">
      <c r="A70" s="228" t="s">
        <v>628</v>
      </c>
      <c r="B70" s="235" t="s">
        <v>622</v>
      </c>
      <c r="C70" s="236">
        <v>44949</v>
      </c>
      <c r="D70" s="228" t="s">
        <v>621</v>
      </c>
      <c r="E70" s="229">
        <v>10.08</v>
      </c>
      <c r="F70" s="229">
        <v>237000</v>
      </c>
      <c r="G70" s="229">
        <f t="shared" si="17"/>
        <v>2388960</v>
      </c>
      <c r="H70" s="230">
        <f t="shared" ref="H70:H75" si="18">G70/1000000</f>
        <v>2.38896</v>
      </c>
      <c r="I70" s="228"/>
    </row>
    <row r="71" spans="1:13">
      <c r="A71" s="228" t="s">
        <v>629</v>
      </c>
      <c r="B71" s="235" t="s">
        <v>622</v>
      </c>
      <c r="C71" s="236">
        <v>45328</v>
      </c>
      <c r="D71" s="228" t="s">
        <v>621</v>
      </c>
      <c r="E71" s="229">
        <v>20</v>
      </c>
      <c r="F71" s="229">
        <v>262700</v>
      </c>
      <c r="G71" s="229">
        <f t="shared" si="17"/>
        <v>5254000</v>
      </c>
      <c r="H71" s="230">
        <f t="shared" si="18"/>
        <v>5.2539999999999996</v>
      </c>
      <c r="I71" s="228"/>
    </row>
    <row r="72" spans="1:13">
      <c r="A72" s="228" t="s">
        <v>630</v>
      </c>
      <c r="B72" s="235" t="s">
        <v>622</v>
      </c>
      <c r="C72" s="236">
        <v>45365</v>
      </c>
      <c r="D72" s="228" t="s">
        <v>621</v>
      </c>
      <c r="E72" s="229">
        <v>15</v>
      </c>
      <c r="F72" s="229">
        <v>263700</v>
      </c>
      <c r="G72" s="229">
        <f t="shared" si="17"/>
        <v>3955500</v>
      </c>
      <c r="H72" s="230">
        <f t="shared" si="18"/>
        <v>3.9554999999999998</v>
      </c>
      <c r="I72" s="228"/>
    </row>
    <row r="73" spans="1:13">
      <c r="A73" s="228" t="s">
        <v>630</v>
      </c>
      <c r="B73" s="235" t="s">
        <v>623</v>
      </c>
      <c r="C73" s="236">
        <v>45428</v>
      </c>
      <c r="D73" s="228" t="s">
        <v>621</v>
      </c>
      <c r="E73" s="229">
        <v>49.92</v>
      </c>
      <c r="F73" s="229">
        <v>260200</v>
      </c>
      <c r="G73" s="229">
        <f t="shared" ref="G73" si="19">E73*F73</f>
        <v>12989184</v>
      </c>
      <c r="H73" s="230">
        <f t="shared" si="18"/>
        <v>12.989184</v>
      </c>
      <c r="I73" s="228"/>
    </row>
    <row r="74" spans="1:13">
      <c r="A74" s="228" t="s">
        <v>630</v>
      </c>
      <c r="B74" s="235" t="s">
        <v>623</v>
      </c>
      <c r="C74" s="236">
        <v>45544</v>
      </c>
      <c r="D74" s="228" t="s">
        <v>621</v>
      </c>
      <c r="E74" s="229">
        <v>29.84</v>
      </c>
      <c r="F74" s="229">
        <v>260200</v>
      </c>
      <c r="G74" s="229">
        <f t="shared" si="17"/>
        <v>7764368</v>
      </c>
      <c r="H74" s="230">
        <f t="shared" si="18"/>
        <v>7.7643680000000002</v>
      </c>
      <c r="I74" s="228"/>
    </row>
    <row r="75" spans="1:13">
      <c r="A75" s="234"/>
      <c r="B75" s="235" t="s">
        <v>624</v>
      </c>
      <c r="C75" s="236"/>
      <c r="D75" s="228" t="s">
        <v>621</v>
      </c>
      <c r="E75" s="229">
        <f>E169</f>
        <v>68.069000000000003</v>
      </c>
      <c r="F75" s="229"/>
      <c r="G75" s="229">
        <f>G169</f>
        <v>17779622.800000001</v>
      </c>
      <c r="H75" s="230">
        <f t="shared" si="18"/>
        <v>17.779622800000002</v>
      </c>
      <c r="I75" s="228"/>
    </row>
    <row r="76" spans="1:13">
      <c r="A76" s="234"/>
      <c r="B76" s="235" t="s">
        <v>642</v>
      </c>
      <c r="C76" s="236"/>
      <c r="D76" s="228"/>
      <c r="E76" s="229">
        <f>-E186</f>
        <v>-8.463000000000001</v>
      </c>
      <c r="F76" s="229">
        <f>-H186</f>
        <v>-2.3139956000000002</v>
      </c>
      <c r="G76" s="229">
        <f>-G194</f>
        <v>-8731791.6000000015</v>
      </c>
      <c r="H76" s="229">
        <f>-H194</f>
        <v>-8.7317916000000011</v>
      </c>
      <c r="I76" s="228"/>
    </row>
    <row r="77" spans="1:13" s="223" customFormat="1">
      <c r="A77" s="1092" t="s">
        <v>368</v>
      </c>
      <c r="B77" s="1093"/>
      <c r="C77" s="238"/>
      <c r="D77" s="231"/>
      <c r="E77" s="239">
        <f>SUM(E68:E76)</f>
        <v>234.14599999999999</v>
      </c>
      <c r="F77" s="239"/>
      <c r="G77" s="239">
        <f>SUM(G68:G76)</f>
        <v>51290143.199999996</v>
      </c>
      <c r="H77" s="239">
        <f>SUM(H68:H76)</f>
        <v>51.290143199999996</v>
      </c>
      <c r="I77" s="242">
        <f>H77/E77*'Anx G'!G15</f>
        <v>51.290143199999996</v>
      </c>
      <c r="J77" s="243">
        <f>'Anx G'!G15</f>
        <v>234.14599999999999</v>
      </c>
      <c r="K77" s="243">
        <f>'Anx G'!H15</f>
        <v>51.290143199999996</v>
      </c>
      <c r="L77" s="244">
        <f>E77-J77</f>
        <v>0</v>
      </c>
      <c r="M77" s="245">
        <f>H77-K77</f>
        <v>0</v>
      </c>
    </row>
    <row r="78" spans="1:13">
      <c r="A78" s="231">
        <v>5</v>
      </c>
      <c r="B78" s="232" t="s">
        <v>650</v>
      </c>
      <c r="C78" s="232"/>
      <c r="D78" s="228"/>
      <c r="E78" s="229"/>
      <c r="F78" s="229"/>
      <c r="G78" s="229"/>
      <c r="H78" s="230"/>
      <c r="I78" s="228"/>
    </row>
    <row r="79" spans="1:13">
      <c r="A79" s="228" t="s">
        <v>578</v>
      </c>
      <c r="B79" s="228" t="s">
        <v>626</v>
      </c>
      <c r="C79" s="233">
        <v>44672</v>
      </c>
      <c r="D79" s="228" t="s">
        <v>621</v>
      </c>
      <c r="E79" s="229">
        <v>50</v>
      </c>
      <c r="F79" s="229">
        <v>205500</v>
      </c>
      <c r="G79" s="229">
        <f t="shared" ref="G79:G107" si="20">E79*F79</f>
        <v>10275000</v>
      </c>
      <c r="H79" s="230">
        <f t="shared" ref="H79:H84" si="21">E79*F79/1000000</f>
        <v>10.275</v>
      </c>
      <c r="I79" s="228"/>
    </row>
    <row r="80" spans="1:13">
      <c r="A80" s="228" t="s">
        <v>627</v>
      </c>
      <c r="B80" s="228" t="s">
        <v>626</v>
      </c>
      <c r="C80" s="233">
        <v>44693</v>
      </c>
      <c r="D80" s="228" t="s">
        <v>621</v>
      </c>
      <c r="E80" s="229">
        <v>50</v>
      </c>
      <c r="F80" s="229">
        <v>205500</v>
      </c>
      <c r="G80" s="229">
        <f t="shared" si="20"/>
        <v>10275000</v>
      </c>
      <c r="H80" s="230">
        <f t="shared" si="21"/>
        <v>10.275</v>
      </c>
      <c r="I80" s="228"/>
    </row>
    <row r="81" spans="1:9">
      <c r="A81" s="228" t="s">
        <v>628</v>
      </c>
      <c r="B81" s="228" t="s">
        <v>620</v>
      </c>
      <c r="C81" s="233">
        <v>44699</v>
      </c>
      <c r="D81" s="228" t="s">
        <v>621</v>
      </c>
      <c r="E81" s="229">
        <v>47.85</v>
      </c>
      <c r="F81" s="229">
        <v>202500</v>
      </c>
      <c r="G81" s="229">
        <f t="shared" si="20"/>
        <v>9689625</v>
      </c>
      <c r="H81" s="230">
        <f t="shared" si="21"/>
        <v>9.6896249999999995</v>
      </c>
      <c r="I81" s="228"/>
    </row>
    <row r="82" spans="1:9">
      <c r="A82" s="228" t="s">
        <v>629</v>
      </c>
      <c r="B82" s="228" t="s">
        <v>620</v>
      </c>
      <c r="C82" s="233">
        <v>44707</v>
      </c>
      <c r="D82" s="228" t="s">
        <v>621</v>
      </c>
      <c r="E82" s="229">
        <v>15.75</v>
      </c>
      <c r="F82" s="229">
        <v>202000</v>
      </c>
      <c r="G82" s="229">
        <f t="shared" si="20"/>
        <v>3181500</v>
      </c>
      <c r="H82" s="230">
        <f t="shared" si="21"/>
        <v>3.1815000000000002</v>
      </c>
      <c r="I82" s="228"/>
    </row>
    <row r="83" spans="1:9">
      <c r="A83" s="228" t="s">
        <v>630</v>
      </c>
      <c r="B83" s="228" t="s">
        <v>620</v>
      </c>
      <c r="C83" s="233">
        <v>44707</v>
      </c>
      <c r="D83" s="228" t="s">
        <v>621</v>
      </c>
      <c r="E83" s="229">
        <v>36.4</v>
      </c>
      <c r="F83" s="229">
        <v>202500</v>
      </c>
      <c r="G83" s="229">
        <f t="shared" si="20"/>
        <v>7371000</v>
      </c>
      <c r="H83" s="230">
        <f t="shared" si="21"/>
        <v>7.3710000000000004</v>
      </c>
      <c r="I83" s="228"/>
    </row>
    <row r="84" spans="1:9">
      <c r="A84" s="228" t="s">
        <v>631</v>
      </c>
      <c r="B84" s="228" t="s">
        <v>626</v>
      </c>
      <c r="C84" s="233">
        <v>44741</v>
      </c>
      <c r="D84" s="228" t="s">
        <v>621</v>
      </c>
      <c r="E84" s="229">
        <v>56</v>
      </c>
      <c r="F84" s="229">
        <v>225500</v>
      </c>
      <c r="G84" s="229">
        <f t="shared" si="20"/>
        <v>12628000</v>
      </c>
      <c r="H84" s="230">
        <f t="shared" si="21"/>
        <v>12.628</v>
      </c>
      <c r="I84" s="228"/>
    </row>
    <row r="85" spans="1:9">
      <c r="A85" s="228" t="s">
        <v>632</v>
      </c>
      <c r="B85" s="228" t="s">
        <v>622</v>
      </c>
      <c r="C85" s="233">
        <v>44743</v>
      </c>
      <c r="D85" s="228" t="s">
        <v>621</v>
      </c>
      <c r="E85" s="229">
        <v>22.254999999999999</v>
      </c>
      <c r="F85" s="229">
        <v>223500</v>
      </c>
      <c r="G85" s="229">
        <f t="shared" si="20"/>
        <v>4973992.5</v>
      </c>
      <c r="H85" s="230">
        <f t="shared" ref="H85:H104" si="22">E85*F85/1000000</f>
        <v>4.9739924999999996</v>
      </c>
      <c r="I85" s="228"/>
    </row>
    <row r="86" spans="1:9">
      <c r="A86" s="228" t="s">
        <v>633</v>
      </c>
      <c r="B86" s="228" t="s">
        <v>622</v>
      </c>
      <c r="C86" s="233">
        <v>44747</v>
      </c>
      <c r="D86" s="228" t="s">
        <v>621</v>
      </c>
      <c r="E86" s="229">
        <v>22.105</v>
      </c>
      <c r="F86" s="229">
        <v>223500</v>
      </c>
      <c r="G86" s="229">
        <f t="shared" si="20"/>
        <v>4940467.5</v>
      </c>
      <c r="H86" s="230">
        <f t="shared" si="22"/>
        <v>4.9404674999999996</v>
      </c>
      <c r="I86" s="228"/>
    </row>
    <row r="87" spans="1:9">
      <c r="A87" s="228" t="s">
        <v>634</v>
      </c>
      <c r="B87" s="228" t="s">
        <v>620</v>
      </c>
      <c r="C87" s="233">
        <v>44812</v>
      </c>
      <c r="D87" s="228" t="s">
        <v>621</v>
      </c>
      <c r="E87" s="229">
        <v>51.72</v>
      </c>
      <c r="F87" s="229">
        <v>226500</v>
      </c>
      <c r="G87" s="229">
        <f t="shared" si="20"/>
        <v>11714580</v>
      </c>
      <c r="H87" s="230">
        <f t="shared" si="22"/>
        <v>11.71458</v>
      </c>
      <c r="I87" s="228"/>
    </row>
    <row r="88" spans="1:9">
      <c r="A88" s="228" t="s">
        <v>635</v>
      </c>
      <c r="B88" s="228" t="s">
        <v>620</v>
      </c>
      <c r="C88" s="233">
        <v>44812</v>
      </c>
      <c r="D88" s="228" t="s">
        <v>621</v>
      </c>
      <c r="E88" s="229">
        <v>36.520000000000003</v>
      </c>
      <c r="F88" s="229">
        <v>226500</v>
      </c>
      <c r="G88" s="229">
        <f t="shared" si="20"/>
        <v>8271780.0000000009</v>
      </c>
      <c r="H88" s="230">
        <f t="shared" si="22"/>
        <v>8.2717800000000015</v>
      </c>
      <c r="I88" s="228"/>
    </row>
    <row r="89" spans="1:9">
      <c r="A89" s="228" t="s">
        <v>636</v>
      </c>
      <c r="B89" s="228" t="s">
        <v>620</v>
      </c>
      <c r="C89" s="233">
        <v>44812</v>
      </c>
      <c r="D89" s="228" t="s">
        <v>621</v>
      </c>
      <c r="E89" s="229">
        <v>46.88</v>
      </c>
      <c r="F89" s="229">
        <v>226500</v>
      </c>
      <c r="G89" s="229">
        <f t="shared" si="20"/>
        <v>10618320</v>
      </c>
      <c r="H89" s="230">
        <f t="shared" si="22"/>
        <v>10.618320000000001</v>
      </c>
      <c r="I89" s="228"/>
    </row>
    <row r="90" spans="1:9">
      <c r="A90" s="228" t="s">
        <v>637</v>
      </c>
      <c r="B90" s="228" t="s">
        <v>620</v>
      </c>
      <c r="C90" s="233">
        <v>44812</v>
      </c>
      <c r="D90" s="228" t="s">
        <v>621</v>
      </c>
      <c r="E90" s="229">
        <v>45.32</v>
      </c>
      <c r="F90" s="229">
        <v>226500</v>
      </c>
      <c r="G90" s="229">
        <f t="shared" si="20"/>
        <v>10264980</v>
      </c>
      <c r="H90" s="230">
        <f t="shared" si="22"/>
        <v>10.26498</v>
      </c>
      <c r="I90" s="228"/>
    </row>
    <row r="91" spans="1:9">
      <c r="A91" s="228" t="s">
        <v>638</v>
      </c>
      <c r="B91" s="228" t="s">
        <v>620</v>
      </c>
      <c r="C91" s="233">
        <v>44812</v>
      </c>
      <c r="D91" s="228" t="s">
        <v>621</v>
      </c>
      <c r="E91" s="229">
        <v>7</v>
      </c>
      <c r="F91" s="229">
        <v>226500</v>
      </c>
      <c r="G91" s="229">
        <f t="shared" si="20"/>
        <v>1585500</v>
      </c>
      <c r="H91" s="230">
        <f t="shared" si="22"/>
        <v>1.5854999999999999</v>
      </c>
      <c r="I91" s="228"/>
    </row>
    <row r="92" spans="1:9">
      <c r="A92" s="228" t="s">
        <v>639</v>
      </c>
      <c r="B92" s="228" t="s">
        <v>620</v>
      </c>
      <c r="C92" s="233">
        <v>44812</v>
      </c>
      <c r="D92" s="228" t="s">
        <v>621</v>
      </c>
      <c r="E92" s="229">
        <v>50.47</v>
      </c>
      <c r="F92" s="229">
        <v>226500</v>
      </c>
      <c r="G92" s="229">
        <f t="shared" si="20"/>
        <v>11431455</v>
      </c>
      <c r="H92" s="230">
        <f t="shared" si="22"/>
        <v>11.431455</v>
      </c>
      <c r="I92" s="228"/>
    </row>
    <row r="93" spans="1:9">
      <c r="A93" s="228" t="s">
        <v>640</v>
      </c>
      <c r="B93" s="228" t="s">
        <v>620</v>
      </c>
      <c r="C93" s="233">
        <v>44812</v>
      </c>
      <c r="D93" s="228" t="s">
        <v>621</v>
      </c>
      <c r="E93" s="229">
        <v>12.09</v>
      </c>
      <c r="F93" s="229">
        <v>226500</v>
      </c>
      <c r="G93" s="229">
        <f t="shared" si="20"/>
        <v>2738385</v>
      </c>
      <c r="H93" s="230">
        <f t="shared" si="22"/>
        <v>2.7383850000000001</v>
      </c>
      <c r="I93" s="228"/>
    </row>
    <row r="94" spans="1:9">
      <c r="A94" s="228" t="s">
        <v>641</v>
      </c>
      <c r="B94" s="228" t="s">
        <v>622</v>
      </c>
      <c r="C94" s="233">
        <v>44813</v>
      </c>
      <c r="D94" s="228" t="s">
        <v>621</v>
      </c>
      <c r="E94" s="229">
        <v>20.02</v>
      </c>
      <c r="F94" s="229">
        <v>226000</v>
      </c>
      <c r="G94" s="229">
        <f t="shared" si="20"/>
        <v>4524520</v>
      </c>
      <c r="H94" s="230">
        <f t="shared" si="22"/>
        <v>4.5245199999999999</v>
      </c>
      <c r="I94" s="228"/>
    </row>
    <row r="95" spans="1:9">
      <c r="A95" s="228" t="s">
        <v>644</v>
      </c>
      <c r="B95" s="228" t="s">
        <v>622</v>
      </c>
      <c r="C95" s="233">
        <v>44813</v>
      </c>
      <c r="D95" s="228" t="s">
        <v>621</v>
      </c>
      <c r="E95" s="229">
        <v>20.059999999999999</v>
      </c>
      <c r="F95" s="229">
        <v>226000</v>
      </c>
      <c r="G95" s="229">
        <f t="shared" si="20"/>
        <v>4533560</v>
      </c>
      <c r="H95" s="230">
        <f t="shared" si="22"/>
        <v>4.5335599999999996</v>
      </c>
      <c r="I95" s="228"/>
    </row>
    <row r="96" spans="1:9">
      <c r="A96" s="228" t="s">
        <v>645</v>
      </c>
      <c r="B96" s="228" t="s">
        <v>622</v>
      </c>
      <c r="C96" s="233">
        <v>44835</v>
      </c>
      <c r="D96" s="228" t="s">
        <v>621</v>
      </c>
      <c r="E96" s="229">
        <v>9</v>
      </c>
      <c r="F96" s="229">
        <v>226000</v>
      </c>
      <c r="G96" s="229">
        <f t="shared" si="20"/>
        <v>2034000</v>
      </c>
      <c r="H96" s="230">
        <f t="shared" si="22"/>
        <v>2.0339999999999998</v>
      </c>
      <c r="I96" s="228"/>
    </row>
    <row r="97" spans="1:13">
      <c r="A97" s="228" t="s">
        <v>646</v>
      </c>
      <c r="B97" s="228" t="s">
        <v>620</v>
      </c>
      <c r="C97" s="233">
        <v>44574</v>
      </c>
      <c r="D97" s="228" t="s">
        <v>621</v>
      </c>
      <c r="E97" s="229">
        <v>36.49</v>
      </c>
      <c r="F97" s="229">
        <v>225500</v>
      </c>
      <c r="G97" s="229">
        <f t="shared" si="20"/>
        <v>8228495</v>
      </c>
      <c r="H97" s="230">
        <f t="shared" si="22"/>
        <v>8.2284950000000006</v>
      </c>
      <c r="I97" s="228"/>
    </row>
    <row r="98" spans="1:13">
      <c r="A98" s="228" t="s">
        <v>647</v>
      </c>
      <c r="B98" s="228" t="s">
        <v>620</v>
      </c>
      <c r="C98" s="233">
        <v>44854</v>
      </c>
      <c r="D98" s="228" t="s">
        <v>621</v>
      </c>
      <c r="E98" s="229">
        <v>85.51</v>
      </c>
      <c r="F98" s="229">
        <v>225500</v>
      </c>
      <c r="G98" s="229">
        <f t="shared" si="20"/>
        <v>19282505</v>
      </c>
      <c r="H98" s="230">
        <f t="shared" si="22"/>
        <v>19.282505</v>
      </c>
      <c r="I98" s="228"/>
    </row>
    <row r="99" spans="1:13">
      <c r="A99" s="228" t="s">
        <v>648</v>
      </c>
      <c r="B99" s="228" t="s">
        <v>620</v>
      </c>
      <c r="C99" s="233">
        <v>44865</v>
      </c>
      <c r="D99" s="228" t="s">
        <v>621</v>
      </c>
      <c r="E99" s="229">
        <v>27.98</v>
      </c>
      <c r="F99" s="229">
        <v>225500</v>
      </c>
      <c r="G99" s="229">
        <f t="shared" si="20"/>
        <v>6309490</v>
      </c>
      <c r="H99" s="230">
        <f t="shared" si="22"/>
        <v>6.3094900000000003</v>
      </c>
      <c r="I99" s="228"/>
    </row>
    <row r="100" spans="1:13">
      <c r="A100" s="228" t="s">
        <v>651</v>
      </c>
      <c r="B100" s="228" t="s">
        <v>622</v>
      </c>
      <c r="C100" s="233">
        <v>44880</v>
      </c>
      <c r="D100" s="228" t="s">
        <v>621</v>
      </c>
      <c r="E100" s="229">
        <v>15.54</v>
      </c>
      <c r="F100" s="229">
        <v>227000</v>
      </c>
      <c r="G100" s="240">
        <f t="shared" si="20"/>
        <v>3527580</v>
      </c>
      <c r="H100" s="230">
        <f t="shared" si="22"/>
        <v>3.5275799999999999</v>
      </c>
      <c r="I100" s="228"/>
      <c r="J100" s="225">
        <f>F100*E100</f>
        <v>3527580</v>
      </c>
    </row>
    <row r="101" spans="1:13">
      <c r="A101" s="228" t="s">
        <v>652</v>
      </c>
      <c r="B101" s="228" t="s">
        <v>620</v>
      </c>
      <c r="C101" s="233">
        <v>44888</v>
      </c>
      <c r="D101" s="228" t="s">
        <v>621</v>
      </c>
      <c r="E101" s="229">
        <v>129.78</v>
      </c>
      <c r="F101" s="229">
        <v>222500</v>
      </c>
      <c r="G101" s="229">
        <f t="shared" si="20"/>
        <v>28876050</v>
      </c>
      <c r="H101" s="230">
        <f t="shared" si="22"/>
        <v>28.876049999999999</v>
      </c>
      <c r="I101" s="228"/>
    </row>
    <row r="102" spans="1:13">
      <c r="A102" s="228" t="s">
        <v>653</v>
      </c>
      <c r="B102" s="228" t="s">
        <v>622</v>
      </c>
      <c r="C102" s="233">
        <v>44584</v>
      </c>
      <c r="D102" s="228" t="s">
        <v>621</v>
      </c>
      <c r="E102" s="229">
        <v>19.97</v>
      </c>
      <c r="F102" s="229">
        <v>237000</v>
      </c>
      <c r="G102" s="229">
        <f t="shared" si="20"/>
        <v>4732890</v>
      </c>
      <c r="H102" s="230">
        <f t="shared" si="22"/>
        <v>4.7328900000000003</v>
      </c>
      <c r="I102" s="228"/>
    </row>
    <row r="103" spans="1:13">
      <c r="A103" s="228" t="s">
        <v>654</v>
      </c>
      <c r="B103" s="228" t="s">
        <v>620</v>
      </c>
      <c r="C103" s="233">
        <v>44998</v>
      </c>
      <c r="D103" s="228" t="s">
        <v>621</v>
      </c>
      <c r="E103" s="229">
        <v>48.79</v>
      </c>
      <c r="F103" s="229">
        <v>301500</v>
      </c>
      <c r="G103" s="229">
        <f t="shared" si="20"/>
        <v>14710185</v>
      </c>
      <c r="H103" s="230">
        <f t="shared" si="22"/>
        <v>14.710184999999999</v>
      </c>
      <c r="I103" s="228"/>
    </row>
    <row r="104" spans="1:13">
      <c r="A104" s="228" t="s">
        <v>634</v>
      </c>
      <c r="B104" s="228" t="s">
        <v>622</v>
      </c>
      <c r="C104" s="233">
        <v>45370</v>
      </c>
      <c r="D104" s="228" t="s">
        <v>621</v>
      </c>
      <c r="E104" s="229">
        <v>49.94</v>
      </c>
      <c r="F104" s="229">
        <v>263700</v>
      </c>
      <c r="G104" s="229">
        <f t="shared" si="20"/>
        <v>13169178</v>
      </c>
      <c r="H104" s="230">
        <f t="shared" si="22"/>
        <v>13.169178</v>
      </c>
      <c r="I104" s="228"/>
    </row>
    <row r="105" spans="1:13">
      <c r="A105" s="228" t="s">
        <v>635</v>
      </c>
      <c r="B105" s="228" t="s">
        <v>622</v>
      </c>
      <c r="C105" s="233">
        <v>45364</v>
      </c>
      <c r="D105" s="228" t="s">
        <v>621</v>
      </c>
      <c r="E105" s="229">
        <v>49.94</v>
      </c>
      <c r="F105" s="229">
        <v>263700</v>
      </c>
      <c r="G105" s="229">
        <f t="shared" ref="G105:G106" si="23">E105*F105</f>
        <v>13169178</v>
      </c>
      <c r="H105" s="230">
        <f t="shared" ref="H105:H107" si="24">E105*F105/1000000</f>
        <v>13.169178</v>
      </c>
      <c r="I105" s="228"/>
    </row>
    <row r="106" spans="1:13">
      <c r="A106" s="228" t="s">
        <v>635</v>
      </c>
      <c r="B106" s="228" t="s">
        <v>623</v>
      </c>
      <c r="C106" s="233">
        <v>45381</v>
      </c>
      <c r="D106" s="228" t="s">
        <v>621</v>
      </c>
      <c r="E106" s="229">
        <v>99.915000000000006</v>
      </c>
      <c r="F106" s="229">
        <v>260200</v>
      </c>
      <c r="G106" s="229">
        <f t="shared" si="23"/>
        <v>25997883</v>
      </c>
      <c r="H106" s="230">
        <f t="shared" si="24"/>
        <v>25.997883000000002</v>
      </c>
      <c r="I106" s="228"/>
    </row>
    <row r="107" spans="1:13">
      <c r="A107" s="228" t="s">
        <v>635</v>
      </c>
      <c r="B107" s="228" t="s">
        <v>623</v>
      </c>
      <c r="C107" s="233">
        <v>45544</v>
      </c>
      <c r="D107" s="228" t="s">
        <v>621</v>
      </c>
      <c r="E107" s="229">
        <v>25</v>
      </c>
      <c r="F107" s="229">
        <v>260200</v>
      </c>
      <c r="G107" s="229">
        <f t="shared" si="20"/>
        <v>6505000</v>
      </c>
      <c r="H107" s="230">
        <f t="shared" si="24"/>
        <v>6.5049999999999999</v>
      </c>
      <c r="I107" s="228"/>
    </row>
    <row r="108" spans="1:13">
      <c r="A108" s="234"/>
      <c r="B108" s="235" t="s">
        <v>624</v>
      </c>
      <c r="C108" s="236"/>
      <c r="D108" s="228" t="s">
        <v>621</v>
      </c>
      <c r="E108" s="229">
        <f>E172</f>
        <v>50.603999999999999</v>
      </c>
      <c r="F108" s="229"/>
      <c r="G108" s="229">
        <f>G172</f>
        <v>14137056.211997233</v>
      </c>
      <c r="H108" s="230">
        <f>G108/1000000</f>
        <v>14.137056211997233</v>
      </c>
      <c r="I108" s="228"/>
    </row>
    <row r="109" spans="1:13">
      <c r="A109" s="234"/>
      <c r="B109" s="235" t="s">
        <v>642</v>
      </c>
      <c r="C109" s="236"/>
      <c r="D109" s="228"/>
      <c r="E109" s="229">
        <f>-E194</f>
        <v>-33.558</v>
      </c>
      <c r="F109" s="229"/>
      <c r="G109" s="229">
        <f>-G194</f>
        <v>-8731791.6000000015</v>
      </c>
      <c r="H109" s="230">
        <f>G109/1000000</f>
        <v>-8.7317916000000011</v>
      </c>
      <c r="I109" s="228"/>
    </row>
    <row r="110" spans="1:13" s="223" customFormat="1">
      <c r="A110" s="1092" t="s">
        <v>368</v>
      </c>
      <c r="B110" s="1093"/>
      <c r="C110" s="238"/>
      <c r="D110" s="231"/>
      <c r="E110" s="239">
        <f>SUM(E79:E109)</f>
        <v>1205.3409999999999</v>
      </c>
      <c r="F110" s="239"/>
      <c r="G110" s="239">
        <f>SUM(G79:G109)</f>
        <v>280965363.61199719</v>
      </c>
      <c r="H110" s="239">
        <f>SUM(H79:H109)</f>
        <v>280.96536361199713</v>
      </c>
      <c r="I110" s="242">
        <f>H110/E110*'Steel Detail'!L110</f>
        <v>0</v>
      </c>
      <c r="J110" s="243">
        <f>'Anx G'!G16</f>
        <v>1205.3409999999999</v>
      </c>
      <c r="K110" s="243">
        <f>'Anx G'!H16</f>
        <v>280.96536361199713</v>
      </c>
      <c r="L110" s="244">
        <f>E110-J110</f>
        <v>0</v>
      </c>
      <c r="M110" s="245">
        <f>H110-K110</f>
        <v>0</v>
      </c>
    </row>
    <row r="111" spans="1:13">
      <c r="A111" s="231">
        <v>6</v>
      </c>
      <c r="B111" s="232" t="s">
        <v>655</v>
      </c>
      <c r="C111" s="232"/>
      <c r="D111" s="228"/>
      <c r="E111" s="229"/>
      <c r="F111" s="229"/>
      <c r="G111" s="229"/>
      <c r="H111" s="230"/>
      <c r="I111" s="228"/>
    </row>
    <row r="112" spans="1:13">
      <c r="A112" s="228" t="s">
        <v>578</v>
      </c>
      <c r="B112" s="228" t="s">
        <v>626</v>
      </c>
      <c r="C112" s="233">
        <v>44672</v>
      </c>
      <c r="D112" s="228" t="s">
        <v>621</v>
      </c>
      <c r="E112" s="229">
        <v>50</v>
      </c>
      <c r="F112" s="229">
        <v>205500</v>
      </c>
      <c r="G112" s="229">
        <f t="shared" ref="G112:G137" si="25">E112*F112</f>
        <v>10275000</v>
      </c>
      <c r="H112" s="230">
        <f>E112*F112/1000000</f>
        <v>10.275</v>
      </c>
      <c r="I112" s="228"/>
    </row>
    <row r="113" spans="1:9">
      <c r="A113" s="228" t="s">
        <v>627</v>
      </c>
      <c r="B113" s="228" t="s">
        <v>626</v>
      </c>
      <c r="C113" s="233">
        <v>44725</v>
      </c>
      <c r="D113" s="228" t="s">
        <v>621</v>
      </c>
      <c r="E113" s="229">
        <v>50</v>
      </c>
      <c r="F113" s="229">
        <v>205500</v>
      </c>
      <c r="G113" s="229">
        <f t="shared" si="25"/>
        <v>10275000</v>
      </c>
      <c r="H113" s="230">
        <f>E113*F113/1000000</f>
        <v>10.275</v>
      </c>
      <c r="I113" s="228"/>
    </row>
    <row r="114" spans="1:9">
      <c r="A114" s="228" t="s">
        <v>628</v>
      </c>
      <c r="B114" s="228" t="s">
        <v>620</v>
      </c>
      <c r="C114" s="233">
        <v>44740</v>
      </c>
      <c r="D114" s="228" t="s">
        <v>621</v>
      </c>
      <c r="E114" s="229">
        <v>49.93</v>
      </c>
      <c r="F114" s="229">
        <v>225500</v>
      </c>
      <c r="G114" s="229">
        <f t="shared" si="25"/>
        <v>11259215</v>
      </c>
      <c r="H114" s="230">
        <f>E114*F114/1000000</f>
        <v>11.259214999999999</v>
      </c>
      <c r="I114" s="228"/>
    </row>
    <row r="115" spans="1:9">
      <c r="A115" s="228" t="s">
        <v>631</v>
      </c>
      <c r="B115" s="228" t="s">
        <v>620</v>
      </c>
      <c r="C115" s="233">
        <v>44740</v>
      </c>
      <c r="D115" s="228" t="s">
        <v>621</v>
      </c>
      <c r="E115" s="229">
        <v>6.15</v>
      </c>
      <c r="F115" s="229">
        <v>225500</v>
      </c>
      <c r="G115" s="229">
        <f t="shared" si="25"/>
        <v>1386825</v>
      </c>
      <c r="H115" s="230">
        <f>E115*F115/1000000</f>
        <v>1.386825</v>
      </c>
      <c r="I115" s="228"/>
    </row>
    <row r="116" spans="1:9">
      <c r="A116" s="228" t="s">
        <v>630</v>
      </c>
      <c r="B116" s="228" t="s">
        <v>622</v>
      </c>
      <c r="C116" s="233">
        <v>44743</v>
      </c>
      <c r="D116" s="228" t="s">
        <v>621</v>
      </c>
      <c r="E116" s="229">
        <v>21.8</v>
      </c>
      <c r="F116" s="229">
        <v>223500</v>
      </c>
      <c r="G116" s="229">
        <f t="shared" si="25"/>
        <v>4872300</v>
      </c>
      <c r="H116" s="230">
        <f>E116*F116/1000000</f>
        <v>4.8723000000000001</v>
      </c>
      <c r="I116" s="228"/>
    </row>
    <row r="117" spans="1:9">
      <c r="A117" s="228" t="s">
        <v>631</v>
      </c>
      <c r="B117" s="228" t="s">
        <v>622</v>
      </c>
      <c r="C117" s="233">
        <v>44747</v>
      </c>
      <c r="D117" s="228" t="s">
        <v>621</v>
      </c>
      <c r="E117" s="229">
        <v>22.12</v>
      </c>
      <c r="F117" s="229">
        <v>223500</v>
      </c>
      <c r="G117" s="229">
        <f t="shared" si="25"/>
        <v>4943820</v>
      </c>
      <c r="H117" s="230">
        <f t="shared" ref="H117:H137" si="26">E117*F117/1000000</f>
        <v>4.9438199999999997</v>
      </c>
      <c r="I117" s="228"/>
    </row>
    <row r="118" spans="1:9">
      <c r="A118" s="228" t="s">
        <v>632</v>
      </c>
      <c r="B118" s="228" t="s">
        <v>620</v>
      </c>
      <c r="C118" s="233">
        <v>44847</v>
      </c>
      <c r="D118" s="228" t="s">
        <v>621</v>
      </c>
      <c r="E118" s="229">
        <v>82.22</v>
      </c>
      <c r="F118" s="229">
        <v>225500</v>
      </c>
      <c r="G118" s="229">
        <f t="shared" si="25"/>
        <v>18540610</v>
      </c>
      <c r="H118" s="230">
        <f t="shared" si="26"/>
        <v>18.540610000000001</v>
      </c>
      <c r="I118" s="228"/>
    </row>
    <row r="119" spans="1:9">
      <c r="A119" s="228" t="s">
        <v>633</v>
      </c>
      <c r="B119" s="228" t="s">
        <v>620</v>
      </c>
      <c r="C119" s="233">
        <v>44847</v>
      </c>
      <c r="D119" s="228" t="s">
        <v>621</v>
      </c>
      <c r="E119" s="229">
        <v>46.6</v>
      </c>
      <c r="F119" s="229">
        <v>225500</v>
      </c>
      <c r="G119" s="240">
        <f t="shared" si="25"/>
        <v>10508300</v>
      </c>
      <c r="H119" s="230">
        <f t="shared" si="26"/>
        <v>10.5083</v>
      </c>
      <c r="I119" s="228"/>
    </row>
    <row r="120" spans="1:9">
      <c r="A120" s="228" t="s">
        <v>634</v>
      </c>
      <c r="B120" s="228" t="s">
        <v>622</v>
      </c>
      <c r="C120" s="233">
        <v>44853</v>
      </c>
      <c r="D120" s="228" t="s">
        <v>621</v>
      </c>
      <c r="E120" s="229">
        <v>71.364999999999995</v>
      </c>
      <c r="F120" s="229">
        <v>227000</v>
      </c>
      <c r="G120" s="229">
        <f t="shared" si="25"/>
        <v>16199854.999999998</v>
      </c>
      <c r="H120" s="230">
        <f t="shared" si="26"/>
        <v>16.199854999999999</v>
      </c>
      <c r="I120" s="228"/>
    </row>
    <row r="121" spans="1:9">
      <c r="A121" s="228" t="s">
        <v>635</v>
      </c>
      <c r="B121" s="228" t="s">
        <v>620</v>
      </c>
      <c r="C121" s="233">
        <v>44865</v>
      </c>
      <c r="D121" s="228" t="s">
        <v>621</v>
      </c>
      <c r="E121" s="229">
        <v>61.23</v>
      </c>
      <c r="F121" s="229">
        <v>225500</v>
      </c>
      <c r="G121" s="229">
        <f t="shared" si="25"/>
        <v>13807365</v>
      </c>
      <c r="H121" s="230">
        <f t="shared" si="26"/>
        <v>13.807365000000001</v>
      </c>
      <c r="I121" s="228"/>
    </row>
    <row r="122" spans="1:9">
      <c r="A122" s="228" t="s">
        <v>636</v>
      </c>
      <c r="B122" s="228" t="s">
        <v>620</v>
      </c>
      <c r="C122" s="233">
        <v>44865</v>
      </c>
      <c r="D122" s="228" t="s">
        <v>621</v>
      </c>
      <c r="E122" s="229">
        <v>37.24</v>
      </c>
      <c r="F122" s="229">
        <v>225500</v>
      </c>
      <c r="G122" s="229">
        <f t="shared" si="25"/>
        <v>8397620</v>
      </c>
      <c r="H122" s="230">
        <f t="shared" si="26"/>
        <v>8.3976199999999999</v>
      </c>
      <c r="I122" s="228"/>
    </row>
    <row r="123" spans="1:9">
      <c r="A123" s="228" t="s">
        <v>637</v>
      </c>
      <c r="B123" s="228" t="s">
        <v>622</v>
      </c>
      <c r="C123" s="233">
        <v>44880</v>
      </c>
      <c r="D123" s="228" t="s">
        <v>621</v>
      </c>
      <c r="E123" s="229">
        <v>71.099999999999994</v>
      </c>
      <c r="F123" s="229">
        <v>227000</v>
      </c>
      <c r="G123" s="229">
        <f t="shared" si="25"/>
        <v>16139699.999999998</v>
      </c>
      <c r="H123" s="230">
        <f t="shared" si="26"/>
        <v>16.139699999999998</v>
      </c>
      <c r="I123" s="228"/>
    </row>
    <row r="124" spans="1:9">
      <c r="A124" s="228" t="s">
        <v>638</v>
      </c>
      <c r="B124" s="228" t="s">
        <v>620</v>
      </c>
      <c r="C124" s="233">
        <v>44873</v>
      </c>
      <c r="D124" s="228" t="s">
        <v>621</v>
      </c>
      <c r="E124" s="229">
        <v>19</v>
      </c>
      <c r="F124" s="229">
        <v>225500</v>
      </c>
      <c r="G124" s="229">
        <f t="shared" si="25"/>
        <v>4284500</v>
      </c>
      <c r="H124" s="230">
        <f t="shared" si="26"/>
        <v>4.2845000000000004</v>
      </c>
      <c r="I124" s="228"/>
    </row>
    <row r="125" spans="1:9">
      <c r="A125" s="228" t="s">
        <v>639</v>
      </c>
      <c r="B125" s="228" t="s">
        <v>622</v>
      </c>
      <c r="C125" s="233">
        <v>44915</v>
      </c>
      <c r="D125" s="228" t="s">
        <v>621</v>
      </c>
      <c r="E125" s="229">
        <v>48.924999999999997</v>
      </c>
      <c r="F125" s="229">
        <v>226000</v>
      </c>
      <c r="G125" s="229">
        <f t="shared" si="25"/>
        <v>11057050</v>
      </c>
      <c r="H125" s="230">
        <f t="shared" si="26"/>
        <v>11.05705</v>
      </c>
      <c r="I125" s="228"/>
    </row>
    <row r="126" spans="1:9">
      <c r="A126" s="228" t="s">
        <v>640</v>
      </c>
      <c r="B126" s="228" t="s">
        <v>656</v>
      </c>
      <c r="C126" s="233">
        <v>44581</v>
      </c>
      <c r="D126" s="228" t="s">
        <v>621</v>
      </c>
      <c r="E126" s="229">
        <v>49.98</v>
      </c>
      <c r="F126" s="229">
        <v>188500</v>
      </c>
      <c r="G126" s="229">
        <f t="shared" si="25"/>
        <v>9421230</v>
      </c>
      <c r="H126" s="230">
        <f t="shared" si="26"/>
        <v>9.4212299999999995</v>
      </c>
      <c r="I126" s="228"/>
    </row>
    <row r="127" spans="1:9">
      <c r="A127" s="228" t="s">
        <v>641</v>
      </c>
      <c r="B127" s="228" t="s">
        <v>620</v>
      </c>
      <c r="C127" s="233">
        <v>44998</v>
      </c>
      <c r="D127" s="228" t="s">
        <v>621</v>
      </c>
      <c r="E127" s="229">
        <v>2.5299999999999998</v>
      </c>
      <c r="F127" s="229">
        <v>301500</v>
      </c>
      <c r="G127" s="229">
        <f t="shared" si="25"/>
        <v>762794.99999999988</v>
      </c>
      <c r="H127" s="230">
        <f t="shared" si="26"/>
        <v>0.76279499999999989</v>
      </c>
      <c r="I127" s="228"/>
    </row>
    <row r="128" spans="1:9">
      <c r="A128" s="228" t="s">
        <v>644</v>
      </c>
      <c r="B128" s="228" t="s">
        <v>622</v>
      </c>
      <c r="C128" s="233">
        <v>45299</v>
      </c>
      <c r="D128" s="228" t="s">
        <v>621</v>
      </c>
      <c r="E128" s="229">
        <v>5</v>
      </c>
      <c r="F128" s="229">
        <v>263700</v>
      </c>
      <c r="G128" s="229">
        <f t="shared" si="25"/>
        <v>1318500</v>
      </c>
      <c r="H128" s="230">
        <f t="shared" si="26"/>
        <v>1.3185</v>
      </c>
      <c r="I128" s="228"/>
    </row>
    <row r="129" spans="1:13">
      <c r="A129" s="228" t="s">
        <v>645</v>
      </c>
      <c r="B129" s="228" t="s">
        <v>622</v>
      </c>
      <c r="C129" s="233">
        <v>45336</v>
      </c>
      <c r="D129" s="228" t="s">
        <v>621</v>
      </c>
      <c r="E129" s="229">
        <v>14.78</v>
      </c>
      <c r="F129" s="229">
        <v>263700</v>
      </c>
      <c r="G129" s="229">
        <f t="shared" si="25"/>
        <v>3897486</v>
      </c>
      <c r="H129" s="230">
        <f t="shared" si="26"/>
        <v>3.8974859999999998</v>
      </c>
      <c r="I129" s="228"/>
    </row>
    <row r="130" spans="1:13">
      <c r="A130" s="228" t="s">
        <v>646</v>
      </c>
      <c r="B130" s="235" t="s">
        <v>622</v>
      </c>
      <c r="C130" s="236">
        <v>45364</v>
      </c>
      <c r="D130" s="228" t="s">
        <v>621</v>
      </c>
      <c r="E130" s="229">
        <v>66.17</v>
      </c>
      <c r="F130" s="229">
        <v>264700</v>
      </c>
      <c r="G130" s="229">
        <f t="shared" si="25"/>
        <v>17515199</v>
      </c>
      <c r="H130" s="230">
        <f t="shared" si="26"/>
        <v>17.515198999999999</v>
      </c>
      <c r="I130" s="228"/>
    </row>
    <row r="131" spans="1:13">
      <c r="A131" s="228" t="s">
        <v>647</v>
      </c>
      <c r="B131" s="235" t="s">
        <v>622</v>
      </c>
      <c r="C131" s="236">
        <v>45364</v>
      </c>
      <c r="D131" s="228" t="s">
        <v>621</v>
      </c>
      <c r="E131" s="229">
        <v>83.78</v>
      </c>
      <c r="F131" s="229">
        <v>264700</v>
      </c>
      <c r="G131" s="229">
        <f t="shared" ref="G131:G136" si="27">E131*F131</f>
        <v>22176566</v>
      </c>
      <c r="H131" s="230">
        <f t="shared" ref="H131:H136" si="28">E131*F131/1000000</f>
        <v>22.176566000000001</v>
      </c>
      <c r="I131" s="228"/>
    </row>
    <row r="132" spans="1:13">
      <c r="A132" s="228" t="s">
        <v>647</v>
      </c>
      <c r="B132" s="235" t="s">
        <v>623</v>
      </c>
      <c r="C132" s="236">
        <v>45411</v>
      </c>
      <c r="D132" s="228" t="s">
        <v>621</v>
      </c>
      <c r="E132" s="229">
        <v>199.89500000000001</v>
      </c>
      <c r="F132" s="229">
        <v>264700</v>
      </c>
      <c r="G132" s="229">
        <f t="shared" si="27"/>
        <v>52912206.5</v>
      </c>
      <c r="H132" s="230">
        <f t="shared" si="28"/>
        <v>52.912206500000003</v>
      </c>
      <c r="I132" s="228"/>
    </row>
    <row r="133" spans="1:13">
      <c r="A133" s="228" t="s">
        <v>647</v>
      </c>
      <c r="B133" s="235" t="s">
        <v>623</v>
      </c>
      <c r="C133" s="236">
        <v>45412</v>
      </c>
      <c r="D133" s="228" t="s">
        <v>621</v>
      </c>
      <c r="E133" s="229">
        <v>99.84</v>
      </c>
      <c r="F133" s="229">
        <v>264700</v>
      </c>
      <c r="G133" s="229">
        <f t="shared" si="27"/>
        <v>26427648</v>
      </c>
      <c r="H133" s="230">
        <f t="shared" si="28"/>
        <v>26.427648000000001</v>
      </c>
      <c r="I133" s="228"/>
    </row>
    <row r="134" spans="1:13">
      <c r="A134" s="228" t="s">
        <v>647</v>
      </c>
      <c r="B134" s="235" t="s">
        <v>623</v>
      </c>
      <c r="C134" s="236">
        <v>45428</v>
      </c>
      <c r="D134" s="228" t="s">
        <v>621</v>
      </c>
      <c r="E134" s="229">
        <v>48.57</v>
      </c>
      <c r="F134" s="229">
        <v>261200</v>
      </c>
      <c r="G134" s="229">
        <f t="shared" si="27"/>
        <v>12686484</v>
      </c>
      <c r="H134" s="230">
        <f t="shared" si="28"/>
        <v>12.686484</v>
      </c>
      <c r="I134" s="228"/>
    </row>
    <row r="135" spans="1:13">
      <c r="A135" s="228" t="s">
        <v>647</v>
      </c>
      <c r="B135" s="235" t="s">
        <v>623</v>
      </c>
      <c r="C135" s="236">
        <v>45428</v>
      </c>
      <c r="D135" s="228" t="s">
        <v>621</v>
      </c>
      <c r="E135" s="229">
        <v>51.284999999999997</v>
      </c>
      <c r="F135" s="229">
        <v>261200</v>
      </c>
      <c r="G135" s="229">
        <f t="shared" si="27"/>
        <v>13395642</v>
      </c>
      <c r="H135" s="230">
        <f t="shared" si="28"/>
        <v>13.395642</v>
      </c>
      <c r="I135" s="228"/>
    </row>
    <row r="136" spans="1:13">
      <c r="A136" s="228" t="s">
        <v>647</v>
      </c>
      <c r="B136" s="235" t="s">
        <v>623</v>
      </c>
      <c r="C136" s="236">
        <v>45544</v>
      </c>
      <c r="D136" s="228" t="s">
        <v>621</v>
      </c>
      <c r="E136" s="229">
        <v>51.14</v>
      </c>
      <c r="F136" s="229">
        <v>261200</v>
      </c>
      <c r="G136" s="229">
        <f t="shared" si="27"/>
        <v>13357768</v>
      </c>
      <c r="H136" s="230">
        <f t="shared" si="28"/>
        <v>13.357768</v>
      </c>
      <c r="I136" s="228"/>
    </row>
    <row r="137" spans="1:13">
      <c r="A137" s="228" t="s">
        <v>647</v>
      </c>
      <c r="B137" s="235" t="s">
        <v>623</v>
      </c>
      <c r="C137" s="236">
        <v>45544</v>
      </c>
      <c r="D137" s="228" t="s">
        <v>621</v>
      </c>
      <c r="E137" s="229">
        <v>48.77</v>
      </c>
      <c r="F137" s="229">
        <v>261200</v>
      </c>
      <c r="G137" s="229">
        <f t="shared" si="25"/>
        <v>12738724</v>
      </c>
      <c r="H137" s="230">
        <f t="shared" si="26"/>
        <v>12.738723999999999</v>
      </c>
      <c r="I137" s="228"/>
    </row>
    <row r="138" spans="1:13">
      <c r="A138" s="234"/>
      <c r="B138" s="235" t="s">
        <v>624</v>
      </c>
      <c r="C138" s="236"/>
      <c r="D138" s="228"/>
      <c r="E138" s="229">
        <f>E151+E143</f>
        <v>51.814999999999998</v>
      </c>
      <c r="F138" s="229"/>
      <c r="G138" s="229">
        <f>G151+G143</f>
        <v>13682753.341291387</v>
      </c>
      <c r="H138" s="230">
        <f>G138/1000000</f>
        <v>13.682753341291386</v>
      </c>
      <c r="I138" s="228"/>
    </row>
    <row r="139" spans="1:13">
      <c r="A139" s="234"/>
      <c r="B139" s="235" t="s">
        <v>642</v>
      </c>
      <c r="C139" s="236"/>
      <c r="D139" s="228"/>
      <c r="E139" s="229">
        <f>-E200</f>
        <v>-24.98</v>
      </c>
      <c r="F139" s="229"/>
      <c r="G139" s="229">
        <f>-G200</f>
        <v>-7036183</v>
      </c>
      <c r="H139" s="229">
        <f>-H200</f>
        <v>-7.0361829999999994</v>
      </c>
      <c r="I139" s="228"/>
    </row>
    <row r="140" spans="1:13" s="223" customFormat="1">
      <c r="A140" s="1092" t="s">
        <v>368</v>
      </c>
      <c r="B140" s="1093"/>
      <c r="C140" s="238"/>
      <c r="D140" s="231"/>
      <c r="E140" s="239">
        <f>SUM(E112:E139)</f>
        <v>1386.2550000000001</v>
      </c>
      <c r="F140" s="239"/>
      <c r="G140" s="239">
        <f>SUM(G112:G139)</f>
        <v>335203978.84129137</v>
      </c>
      <c r="H140" s="239">
        <f>SUM(H112:H139)</f>
        <v>335.20397884129147</v>
      </c>
      <c r="I140" s="242">
        <f>H140/E140*'Anx G'!G17</f>
        <v>335.20397884129147</v>
      </c>
      <c r="J140" s="243">
        <f>'Anx G'!G17</f>
        <v>1386.2550000000001</v>
      </c>
      <c r="K140" s="243">
        <f>'Anx G'!H17</f>
        <v>335.20397884129147</v>
      </c>
      <c r="L140" s="244">
        <f>E140-J140</f>
        <v>0</v>
      </c>
      <c r="M140" s="245">
        <f>H140-K140</f>
        <v>0</v>
      </c>
    </row>
    <row r="141" spans="1:13">
      <c r="A141" s="231">
        <v>6</v>
      </c>
      <c r="B141" s="232" t="s">
        <v>657</v>
      </c>
      <c r="C141" s="232"/>
      <c r="D141" s="228"/>
      <c r="E141" s="229"/>
      <c r="F141" s="229"/>
      <c r="G141" s="229"/>
      <c r="H141" s="230"/>
      <c r="I141" s="228"/>
    </row>
    <row r="142" spans="1:13">
      <c r="A142" s="228" t="s">
        <v>578</v>
      </c>
      <c r="B142" s="228" t="s">
        <v>624</v>
      </c>
      <c r="C142" s="233"/>
      <c r="D142" s="228" t="s">
        <v>621</v>
      </c>
      <c r="E142" s="229">
        <v>10.061999999999999</v>
      </c>
      <c r="F142" s="229">
        <v>259260</v>
      </c>
      <c r="G142" s="229">
        <f t="shared" ref="G142" si="29">E142*F142</f>
        <v>2608674.1199999996</v>
      </c>
      <c r="H142" s="230">
        <f>E142*F142/1000000</f>
        <v>2.6086741199999994</v>
      </c>
      <c r="I142" s="228"/>
    </row>
    <row r="143" spans="1:13" s="223" customFormat="1">
      <c r="A143" s="1092" t="s">
        <v>368</v>
      </c>
      <c r="B143" s="1093"/>
      <c r="C143" s="238"/>
      <c r="D143" s="231"/>
      <c r="E143" s="239">
        <f>SUM(E142)</f>
        <v>10.061999999999999</v>
      </c>
      <c r="F143" s="239"/>
      <c r="G143" s="239">
        <f>SUM(G142)</f>
        <v>2608674.1199999996</v>
      </c>
      <c r="H143" s="239">
        <f>SUM(H142)</f>
        <v>2.6086741199999994</v>
      </c>
      <c r="I143" s="242">
        <f>H143/E143*'Anx G'!G20</f>
        <v>3796.3581800399993</v>
      </c>
      <c r="J143" s="243">
        <f>AVERAGE(F115:F129)/1000000</f>
        <v>0.23316000000000001</v>
      </c>
    </row>
    <row r="144" spans="1:13" s="223" customFormat="1">
      <c r="A144" s="237"/>
      <c r="B144" s="238" t="s">
        <v>658</v>
      </c>
      <c r="C144" s="238"/>
      <c r="D144" s="231"/>
      <c r="E144" s="239">
        <f>SUM(E4:E143)/2</f>
        <v>5496.8830000000016</v>
      </c>
      <c r="F144" s="239"/>
      <c r="G144" s="239">
        <f>SUM(G4:G143)/2</f>
        <v>1328974335.4551353</v>
      </c>
      <c r="H144" s="239">
        <f>SUM(H4:H143)/2</f>
        <v>1328.974335455136</v>
      </c>
      <c r="I144" s="242"/>
      <c r="J144" s="243"/>
    </row>
    <row r="145" spans="1:18" s="223" customFormat="1">
      <c r="A145" s="237"/>
      <c r="B145" s="238"/>
      <c r="C145" s="238"/>
      <c r="D145" s="231"/>
      <c r="E145" s="239"/>
      <c r="F145" s="239"/>
      <c r="G145" s="239"/>
      <c r="H145" s="239"/>
      <c r="I145" s="242"/>
      <c r="J145" s="243"/>
    </row>
    <row r="146" spans="1:18">
      <c r="A146" s="228"/>
      <c r="B146" s="238" t="s">
        <v>624</v>
      </c>
      <c r="C146" s="236"/>
      <c r="D146" s="228"/>
      <c r="E146" s="229"/>
      <c r="F146" s="229"/>
      <c r="G146" s="229"/>
      <c r="H146" s="230"/>
      <c r="I146" s="228"/>
    </row>
    <row r="147" spans="1:18" ht="27.6">
      <c r="A147" s="228">
        <v>1</v>
      </c>
      <c r="B147" s="235" t="s">
        <v>659</v>
      </c>
      <c r="C147" s="236" t="s">
        <v>660</v>
      </c>
      <c r="D147" s="228" t="s">
        <v>621</v>
      </c>
      <c r="E147" s="230">
        <v>33.39</v>
      </c>
      <c r="F147" s="229">
        <v>264700</v>
      </c>
      <c r="G147" s="230">
        <f>F147*E147</f>
        <v>8838333</v>
      </c>
      <c r="H147" s="230">
        <f t="shared" ref="H147:H150" si="30">E147*F147/1000000</f>
        <v>8.8383330000000004</v>
      </c>
      <c r="I147" s="228" t="s">
        <v>661</v>
      </c>
    </row>
    <row r="148" spans="1:18">
      <c r="A148" s="228">
        <v>2</v>
      </c>
      <c r="B148" s="235" t="s">
        <v>659</v>
      </c>
      <c r="C148" s="236" t="s">
        <v>662</v>
      </c>
      <c r="D148" s="228" t="s">
        <v>621</v>
      </c>
      <c r="E148" s="230">
        <v>3.9849999999999999</v>
      </c>
      <c r="F148" s="229">
        <v>261200</v>
      </c>
      <c r="G148" s="230">
        <f>F148*E148</f>
        <v>1040882</v>
      </c>
      <c r="H148" s="230">
        <f t="shared" si="30"/>
        <v>1.0408820000000001</v>
      </c>
      <c r="I148" s="228" t="s">
        <v>663</v>
      </c>
    </row>
    <row r="149" spans="1:18">
      <c r="A149" s="228">
        <v>3</v>
      </c>
      <c r="B149" s="235" t="s">
        <v>659</v>
      </c>
      <c r="C149" s="236" t="s">
        <v>664</v>
      </c>
      <c r="D149" s="228" t="s">
        <v>621</v>
      </c>
      <c r="E149" s="230">
        <v>1.9970000000000001</v>
      </c>
      <c r="F149" s="229">
        <v>287500.03467406402</v>
      </c>
      <c r="G149" s="230">
        <f>F149*E149</f>
        <v>574137.56924410583</v>
      </c>
      <c r="H149" s="230">
        <f t="shared" si="30"/>
        <v>0.57413756924410586</v>
      </c>
      <c r="I149" s="228" t="s">
        <v>665</v>
      </c>
    </row>
    <row r="150" spans="1:18" ht="27.6">
      <c r="A150" s="228">
        <v>4</v>
      </c>
      <c r="B150" s="235" t="s">
        <v>659</v>
      </c>
      <c r="C150" s="236" t="s">
        <v>664</v>
      </c>
      <c r="D150" s="228" t="s">
        <v>621</v>
      </c>
      <c r="E150" s="230">
        <v>2.3809999999999998</v>
      </c>
      <c r="F150" s="229">
        <v>260699.979860261</v>
      </c>
      <c r="G150" s="230">
        <f>F150*E150</f>
        <v>620726.65204728139</v>
      </c>
      <c r="H150" s="230">
        <f t="shared" si="30"/>
        <v>0.62072665204728139</v>
      </c>
      <c r="I150" s="228" t="s">
        <v>666</v>
      </c>
      <c r="O150" s="224">
        <v>20300</v>
      </c>
      <c r="P150" s="224">
        <v>314.41000000000003</v>
      </c>
      <c r="Q150" s="224">
        <v>7531300</v>
      </c>
      <c r="R150" s="224">
        <f>Q150/O150</f>
        <v>371</v>
      </c>
    </row>
    <row r="151" spans="1:18">
      <c r="A151" s="228"/>
      <c r="B151" s="238" t="s">
        <v>667</v>
      </c>
      <c r="C151" s="246"/>
      <c r="D151" s="231"/>
      <c r="E151" s="239">
        <f>SUM(E147:E150)</f>
        <v>41.753</v>
      </c>
      <c r="F151" s="239"/>
      <c r="G151" s="247">
        <f>SUM(G147:G150)</f>
        <v>11074079.221291387</v>
      </c>
      <c r="H151" s="247">
        <f>SUM(H147:H150)</f>
        <v>11.074079221291388</v>
      </c>
      <c r="I151" s="231"/>
      <c r="J151" s="223"/>
      <c r="O151" s="224">
        <v>39710</v>
      </c>
      <c r="P151" s="224">
        <v>314.41000000000003</v>
      </c>
      <c r="Q151" s="224">
        <v>14732410</v>
      </c>
      <c r="R151" s="224">
        <f>Q151/O151</f>
        <v>371</v>
      </c>
    </row>
    <row r="152" spans="1:18" ht="12.6" customHeight="1">
      <c r="A152" s="228">
        <v>5</v>
      </c>
      <c r="B152" s="235" t="s">
        <v>668</v>
      </c>
      <c r="C152" s="236" t="s">
        <v>664</v>
      </c>
      <c r="D152" s="228" t="s">
        <v>621</v>
      </c>
      <c r="E152" s="230">
        <v>1.7230000000000001</v>
      </c>
      <c r="F152" s="229">
        <v>287500.03467406402</v>
      </c>
      <c r="G152" s="230">
        <f>F152*E152</f>
        <v>495362.55974341236</v>
      </c>
      <c r="H152" s="230">
        <f t="shared" ref="H152" si="31">E152*F152/1000000</f>
        <v>0.49536255974341237</v>
      </c>
      <c r="I152" s="228" t="s">
        <v>665</v>
      </c>
      <c r="Q152" s="224">
        <f>SUM(Q150:Q151)</f>
        <v>22263710</v>
      </c>
    </row>
    <row r="153" spans="1:18" ht="12.6" customHeight="1">
      <c r="A153" s="228">
        <v>5</v>
      </c>
      <c r="B153" s="235" t="s">
        <v>668</v>
      </c>
      <c r="C153" s="236" t="s">
        <v>669</v>
      </c>
      <c r="D153" s="228" t="s">
        <v>621</v>
      </c>
      <c r="E153" s="230">
        <v>3.41</v>
      </c>
      <c r="F153" s="229">
        <v>261200</v>
      </c>
      <c r="G153" s="230">
        <f>F153*E153</f>
        <v>890692</v>
      </c>
      <c r="H153" s="230">
        <f t="shared" ref="H153:H154" si="32">E153*F153/1000000</f>
        <v>0.89069200000000004</v>
      </c>
      <c r="I153" s="228" t="s">
        <v>663</v>
      </c>
      <c r="Q153" s="224">
        <f>SUM(Q151:Q152)</f>
        <v>36996120</v>
      </c>
    </row>
    <row r="154" spans="1:18">
      <c r="A154" s="228"/>
      <c r="B154" s="248" t="s">
        <v>668</v>
      </c>
      <c r="C154" s="249" t="s">
        <v>669</v>
      </c>
      <c r="D154" s="250" t="s">
        <v>621</v>
      </c>
      <c r="E154" s="251">
        <v>4.54</v>
      </c>
      <c r="F154" s="252">
        <v>261200</v>
      </c>
      <c r="G154" s="251">
        <f>F154*E154</f>
        <v>1185848</v>
      </c>
      <c r="H154" s="251">
        <f t="shared" si="32"/>
        <v>1.185848</v>
      </c>
      <c r="I154" s="250" t="s">
        <v>670</v>
      </c>
    </row>
    <row r="155" spans="1:18">
      <c r="A155" s="228"/>
      <c r="B155" s="238" t="s">
        <v>671</v>
      </c>
      <c r="C155" s="246"/>
      <c r="D155" s="231"/>
      <c r="E155" s="239">
        <f>SUM(E152:E154)</f>
        <v>9.673</v>
      </c>
      <c r="F155" s="239"/>
      <c r="G155" s="239">
        <f>SUM(G152:G154)</f>
        <v>2571902.5597434123</v>
      </c>
      <c r="H155" s="239">
        <f>SUM(H152:H154)</f>
        <v>2.5719025597434122</v>
      </c>
      <c r="I155" s="231"/>
      <c r="J155" s="223"/>
      <c r="Q155" s="224">
        <f>Q152/1000000</f>
        <v>22.26371</v>
      </c>
    </row>
    <row r="156" spans="1:18">
      <c r="A156" s="228">
        <v>6</v>
      </c>
      <c r="B156" s="235" t="s">
        <v>672</v>
      </c>
      <c r="C156" s="236">
        <v>45179</v>
      </c>
      <c r="D156" s="228" t="s">
        <v>621</v>
      </c>
      <c r="E156" s="230">
        <v>4.2830000000000004</v>
      </c>
      <c r="F156" s="229">
        <v>262700</v>
      </c>
      <c r="G156" s="230">
        <f>F156*E156</f>
        <v>1125144.1000000001</v>
      </c>
      <c r="H156" s="230">
        <f t="shared" ref="H156:H157" si="33">E156*F156/1000000</f>
        <v>1.1251441000000002</v>
      </c>
      <c r="I156" s="228" t="s">
        <v>673</v>
      </c>
    </row>
    <row r="157" spans="1:18">
      <c r="A157" s="228">
        <v>7</v>
      </c>
      <c r="B157" s="235" t="s">
        <v>672</v>
      </c>
      <c r="C157" s="236" t="s">
        <v>664</v>
      </c>
      <c r="D157" s="228" t="s">
        <v>621</v>
      </c>
      <c r="E157" s="230">
        <v>20.274000000000001</v>
      </c>
      <c r="F157" s="229">
        <v>261200</v>
      </c>
      <c r="G157" s="230">
        <f>F157*E157</f>
        <v>5295568.8</v>
      </c>
      <c r="H157" s="230">
        <f t="shared" si="33"/>
        <v>5.2955687999999999</v>
      </c>
      <c r="I157" s="228" t="s">
        <v>674</v>
      </c>
    </row>
    <row r="158" spans="1:18" ht="27.6">
      <c r="A158" s="228">
        <v>8</v>
      </c>
      <c r="B158" s="235" t="s">
        <v>672</v>
      </c>
      <c r="C158" s="236" t="s">
        <v>664</v>
      </c>
      <c r="D158" s="228" t="s">
        <v>621</v>
      </c>
      <c r="E158" s="230">
        <v>8.8230000000000004</v>
      </c>
      <c r="F158" s="229">
        <v>261200</v>
      </c>
      <c r="G158" s="230">
        <f>F158*E158</f>
        <v>2304567.6</v>
      </c>
      <c r="H158" s="230">
        <f t="shared" ref="H158:H160" si="34">E158*F158/1000000</f>
        <v>2.3045675999999999</v>
      </c>
      <c r="I158" s="228" t="s">
        <v>666</v>
      </c>
    </row>
    <row r="159" spans="1:18">
      <c r="A159" s="228"/>
      <c r="B159" s="248" t="s">
        <v>672</v>
      </c>
      <c r="C159" s="249" t="s">
        <v>669</v>
      </c>
      <c r="D159" s="250" t="s">
        <v>621</v>
      </c>
      <c r="E159" s="251">
        <v>225.93</v>
      </c>
      <c r="F159" s="252">
        <v>261200</v>
      </c>
      <c r="G159" s="251">
        <f>F159*E159</f>
        <v>59012916</v>
      </c>
      <c r="H159" s="251">
        <f t="shared" si="34"/>
        <v>59.012915999999997</v>
      </c>
      <c r="I159" s="250" t="s">
        <v>670</v>
      </c>
    </row>
    <row r="160" spans="1:18">
      <c r="A160" s="228"/>
      <c r="B160" s="235" t="s">
        <v>672</v>
      </c>
      <c r="C160" s="236" t="s">
        <v>675</v>
      </c>
      <c r="D160" s="228" t="s">
        <v>621</v>
      </c>
      <c r="E160" s="230"/>
      <c r="F160" s="229">
        <v>261200</v>
      </c>
      <c r="G160" s="230">
        <f>F160*E160</f>
        <v>0</v>
      </c>
      <c r="H160" s="230">
        <f t="shared" si="34"/>
        <v>0</v>
      </c>
      <c r="I160" s="228" t="s">
        <v>674</v>
      </c>
      <c r="L160" s="224">
        <f>1.723+20.274+20.073+13.613+1.997</f>
        <v>57.68</v>
      </c>
      <c r="M160" s="224">
        <v>16583002</v>
      </c>
      <c r="N160" s="224">
        <f>M160/L160</f>
        <v>287500.03467406379</v>
      </c>
    </row>
    <row r="161" spans="1:15">
      <c r="A161" s="228"/>
      <c r="B161" s="238" t="s">
        <v>676</v>
      </c>
      <c r="C161" s="246"/>
      <c r="D161" s="231"/>
      <c r="E161" s="239">
        <f>SUM(E156:E160)</f>
        <v>259.31</v>
      </c>
      <c r="F161" s="239"/>
      <c r="G161" s="239">
        <f>SUM(G156:G160)</f>
        <v>67738196.5</v>
      </c>
      <c r="H161" s="239">
        <f>SUM(H156:H160)</f>
        <v>67.738196500000001</v>
      </c>
      <c r="I161" s="231"/>
      <c r="J161" s="223"/>
    </row>
    <row r="162" spans="1:15">
      <c r="A162" s="228">
        <v>9</v>
      </c>
      <c r="B162" s="235" t="s">
        <v>677</v>
      </c>
      <c r="C162" s="236" t="s">
        <v>664</v>
      </c>
      <c r="D162" s="228" t="s">
        <v>621</v>
      </c>
      <c r="E162" s="230">
        <v>20.073</v>
      </c>
      <c r="F162" s="229">
        <v>287500.03467406402</v>
      </c>
      <c r="G162" s="230">
        <f>F162*E162</f>
        <v>5770988.1960124876</v>
      </c>
      <c r="H162" s="230">
        <f t="shared" ref="H162:H164" si="35">E162*F162/1000000</f>
        <v>5.770988196012488</v>
      </c>
      <c r="I162" s="228" t="s">
        <v>665</v>
      </c>
      <c r="L162" s="224">
        <f>8.823+7.793+0.536+34.954+2.381+10.062</f>
        <v>64.549000000000007</v>
      </c>
      <c r="M162" s="224">
        <v>16827923</v>
      </c>
      <c r="N162" s="224">
        <f>M162/L162</f>
        <v>260699.97986026117</v>
      </c>
    </row>
    <row r="163" spans="1:15" ht="27.6">
      <c r="A163" s="228">
        <v>10</v>
      </c>
      <c r="B163" s="235" t="s">
        <v>677</v>
      </c>
      <c r="C163" s="236" t="s">
        <v>664</v>
      </c>
      <c r="D163" s="228" t="s">
        <v>621</v>
      </c>
      <c r="E163" s="230">
        <v>7.7930000000000001</v>
      </c>
      <c r="F163" s="229">
        <v>260699.979860261</v>
      </c>
      <c r="G163" s="230">
        <f>F163*E163</f>
        <v>2031634.9430510139</v>
      </c>
      <c r="H163" s="230">
        <f t="shared" ref="H163" si="36">E163*F163/1000000</f>
        <v>2.0316349430510137</v>
      </c>
      <c r="I163" s="228" t="s">
        <v>666</v>
      </c>
    </row>
    <row r="164" spans="1:15">
      <c r="A164" s="228">
        <v>10</v>
      </c>
      <c r="B164" s="248" t="s">
        <v>677</v>
      </c>
      <c r="C164" s="249" t="s">
        <v>669</v>
      </c>
      <c r="D164" s="250" t="s">
        <v>621</v>
      </c>
      <c r="E164" s="251">
        <v>120.97</v>
      </c>
      <c r="F164" s="252">
        <v>261200</v>
      </c>
      <c r="G164" s="251">
        <f>F164*E164</f>
        <v>31597364</v>
      </c>
      <c r="H164" s="251">
        <f t="shared" si="35"/>
        <v>31.597363999999999</v>
      </c>
      <c r="I164" s="250" t="s">
        <v>670</v>
      </c>
    </row>
    <row r="165" spans="1:15">
      <c r="A165" s="228"/>
      <c r="B165" s="238" t="s">
        <v>678</v>
      </c>
      <c r="C165" s="246"/>
      <c r="D165" s="231"/>
      <c r="E165" s="239">
        <f>SUM(E162:E164)</f>
        <v>148.83600000000001</v>
      </c>
      <c r="F165" s="239"/>
      <c r="G165" s="239">
        <f>SUM(G162:G164)</f>
        <v>39399987.1390635</v>
      </c>
      <c r="H165" s="239">
        <f>SUM(H162:H164)</f>
        <v>39.399987139063498</v>
      </c>
      <c r="I165" s="231"/>
      <c r="J165" s="223"/>
    </row>
    <row r="166" spans="1:15" ht="27.6">
      <c r="A166" s="228">
        <v>9</v>
      </c>
      <c r="B166" s="235" t="s">
        <v>649</v>
      </c>
      <c r="C166" s="236" t="s">
        <v>664</v>
      </c>
      <c r="D166" s="228" t="s">
        <v>621</v>
      </c>
      <c r="E166" s="230">
        <v>13.613</v>
      </c>
      <c r="F166" s="229">
        <v>261200</v>
      </c>
      <c r="G166" s="230">
        <f>F166*E166</f>
        <v>3555715.6</v>
      </c>
      <c r="H166" s="230">
        <f t="shared" ref="H166" si="37">E166*F166/1000000</f>
        <v>3.5557156000000001</v>
      </c>
      <c r="I166" s="228" t="s">
        <v>666</v>
      </c>
    </row>
    <row r="167" spans="1:15" ht="27.6">
      <c r="A167" s="228">
        <v>9</v>
      </c>
      <c r="B167" s="235" t="s">
        <v>649</v>
      </c>
      <c r="C167" s="236" t="s">
        <v>664</v>
      </c>
      <c r="D167" s="228" t="s">
        <v>621</v>
      </c>
      <c r="E167" s="230">
        <v>0.53600000000000003</v>
      </c>
      <c r="F167" s="229">
        <v>261200</v>
      </c>
      <c r="G167" s="230">
        <f>F167*E167</f>
        <v>140003.20000000001</v>
      </c>
      <c r="H167" s="230">
        <f t="shared" ref="H167:H168" si="38">E167*F167/1000000</f>
        <v>0.14000320000000002</v>
      </c>
      <c r="I167" s="228" t="s">
        <v>666</v>
      </c>
    </row>
    <row r="168" spans="1:15">
      <c r="A168" s="228">
        <v>10</v>
      </c>
      <c r="B168" s="248" t="s">
        <v>677</v>
      </c>
      <c r="C168" s="249" t="s">
        <v>669</v>
      </c>
      <c r="D168" s="250" t="s">
        <v>621</v>
      </c>
      <c r="E168" s="251">
        <v>53.92</v>
      </c>
      <c r="F168" s="252">
        <v>261200</v>
      </c>
      <c r="G168" s="251">
        <f>F168*E168</f>
        <v>14083904</v>
      </c>
      <c r="H168" s="251">
        <f t="shared" si="38"/>
        <v>14.083904</v>
      </c>
      <c r="I168" s="250" t="s">
        <v>670</v>
      </c>
    </row>
    <row r="169" spans="1:15">
      <c r="A169" s="228"/>
      <c r="B169" s="238" t="s">
        <v>679</v>
      </c>
      <c r="C169" s="246"/>
      <c r="D169" s="231"/>
      <c r="E169" s="239">
        <f>SUM(E166:E168)</f>
        <v>68.069000000000003</v>
      </c>
      <c r="F169" s="239"/>
      <c r="G169" s="239">
        <f>SUM(G166:G168)</f>
        <v>17779622.800000001</v>
      </c>
      <c r="H169" s="239">
        <f>SUM(H167:H167)</f>
        <v>0.14000320000000002</v>
      </c>
      <c r="I169" s="231"/>
      <c r="J169" s="223"/>
    </row>
    <row r="170" spans="1:15" ht="27.6">
      <c r="A170" s="228">
        <v>9</v>
      </c>
      <c r="B170" s="235" t="s">
        <v>650</v>
      </c>
      <c r="C170" s="236" t="s">
        <v>664</v>
      </c>
      <c r="D170" s="228" t="s">
        <v>621</v>
      </c>
      <c r="E170" s="230">
        <v>34.954000000000001</v>
      </c>
      <c r="F170" s="229">
        <v>287500.03467406402</v>
      </c>
      <c r="G170" s="230">
        <f>F170*E170</f>
        <v>10049276.211997233</v>
      </c>
      <c r="H170" s="230">
        <f t="shared" ref="H170:H171" si="39">E170*F170/1000000</f>
        <v>10.049276211997233</v>
      </c>
      <c r="I170" s="228" t="s">
        <v>666</v>
      </c>
    </row>
    <row r="171" spans="1:15">
      <c r="A171" s="228">
        <v>10</v>
      </c>
      <c r="B171" s="248" t="s">
        <v>680</v>
      </c>
      <c r="C171" s="249" t="s">
        <v>669</v>
      </c>
      <c r="D171" s="250" t="s">
        <v>621</v>
      </c>
      <c r="E171" s="251">
        <v>15.65</v>
      </c>
      <c r="F171" s="252">
        <v>261200</v>
      </c>
      <c r="G171" s="251">
        <f>F171*E171</f>
        <v>4087780</v>
      </c>
      <c r="H171" s="251">
        <f t="shared" si="39"/>
        <v>4.0877800000000004</v>
      </c>
      <c r="I171" s="250" t="s">
        <v>670</v>
      </c>
    </row>
    <row r="172" spans="1:15">
      <c r="A172" s="228"/>
      <c r="B172" s="238" t="s">
        <v>681</v>
      </c>
      <c r="C172" s="246"/>
      <c r="D172" s="231"/>
      <c r="E172" s="239">
        <f>SUM(E170:E171)</f>
        <v>50.603999999999999</v>
      </c>
      <c r="F172" s="239"/>
      <c r="G172" s="239">
        <f>SUM(G170:G171)</f>
        <v>14137056.211997233</v>
      </c>
      <c r="H172" s="239">
        <f>SUM(H170:H171)</f>
        <v>14.137056211997233</v>
      </c>
      <c r="I172" s="231"/>
      <c r="J172" s="223"/>
    </row>
    <row r="173" spans="1:15">
      <c r="I173" s="253"/>
    </row>
    <row r="174" spans="1:15" ht="43.2">
      <c r="A174" s="228">
        <v>9</v>
      </c>
      <c r="B174" s="235" t="s">
        <v>657</v>
      </c>
      <c r="C174" s="236" t="s">
        <v>664</v>
      </c>
      <c r="D174" s="228" t="s">
        <v>621</v>
      </c>
      <c r="E174" s="230">
        <v>10.061999999999999</v>
      </c>
      <c r="F174" s="229">
        <v>259260</v>
      </c>
      <c r="G174" s="230">
        <f>F174*E174</f>
        <v>2608674.1199999996</v>
      </c>
      <c r="H174" s="230">
        <f t="shared" ref="H174" si="40">E174*F174/1000000</f>
        <v>2.6086741199999994</v>
      </c>
      <c r="I174" s="228" t="s">
        <v>666</v>
      </c>
      <c r="L174" s="269" t="s">
        <v>542</v>
      </c>
      <c r="M174" s="253">
        <f>'Anx G'!G12</f>
        <v>119.628</v>
      </c>
      <c r="N174" s="253">
        <f>'Anx G'!H12</f>
        <v>30.252064059743411</v>
      </c>
      <c r="O174" s="253">
        <f>E14</f>
        <v>119.628</v>
      </c>
    </row>
    <row r="175" spans="1:15" ht="43.2">
      <c r="A175" s="228"/>
      <c r="B175" s="238" t="s">
        <v>667</v>
      </c>
      <c r="C175" s="246"/>
      <c r="D175" s="231"/>
      <c r="E175" s="239">
        <f>SUM(E174:E174)</f>
        <v>10.061999999999999</v>
      </c>
      <c r="F175" s="239"/>
      <c r="G175" s="239">
        <f>SUM(G174:G174)</f>
        <v>2608674.1199999996</v>
      </c>
      <c r="H175" s="239">
        <f>SUM(H174:H174)</f>
        <v>2.6086741199999994</v>
      </c>
      <c r="I175" s="231"/>
      <c r="J175" s="223"/>
      <c r="L175" s="274" t="s">
        <v>544</v>
      </c>
    </row>
    <row r="176" spans="1:15" ht="43.2">
      <c r="E176" s="225">
        <f>SUM(E147:E175)/2</f>
        <v>588.3069999999999</v>
      </c>
      <c r="L176" s="274" t="s">
        <v>545</v>
      </c>
    </row>
    <row r="177" spans="1:12" ht="43.2">
      <c r="L177" s="274" t="s">
        <v>546</v>
      </c>
    </row>
    <row r="178" spans="1:12" ht="43.2">
      <c r="A178" s="228"/>
      <c r="B178" s="238" t="s">
        <v>642</v>
      </c>
      <c r="C178" s="236"/>
      <c r="D178" s="228"/>
      <c r="E178" s="229"/>
      <c r="F178" s="229"/>
      <c r="G178" s="229"/>
      <c r="H178" s="230"/>
      <c r="I178" s="228"/>
      <c r="L178" s="274" t="s">
        <v>547</v>
      </c>
    </row>
    <row r="179" spans="1:12" ht="12.6" customHeight="1">
      <c r="A179" s="228"/>
      <c r="B179" s="235" t="s">
        <v>672</v>
      </c>
      <c r="C179" s="236" t="s">
        <v>682</v>
      </c>
      <c r="D179" s="228" t="s">
        <v>621</v>
      </c>
      <c r="E179" s="230">
        <v>11.53</v>
      </c>
      <c r="F179" s="229">
        <v>301500</v>
      </c>
      <c r="G179" s="230">
        <f>F179*E179</f>
        <v>3476295</v>
      </c>
      <c r="H179" s="230">
        <f t="shared" ref="H179" si="41">E179*F179/1000000</f>
        <v>3.4762949999999999</v>
      </c>
      <c r="I179" s="228" t="s">
        <v>683</v>
      </c>
      <c r="L179" s="274" t="s">
        <v>548</v>
      </c>
    </row>
    <row r="180" spans="1:12">
      <c r="A180" s="228"/>
      <c r="B180" s="238" t="s">
        <v>671</v>
      </c>
      <c r="C180" s="246"/>
      <c r="D180" s="231"/>
      <c r="E180" s="239">
        <f>SUM(E179)</f>
        <v>11.53</v>
      </c>
      <c r="F180" s="239"/>
      <c r="G180" s="239">
        <f>SUM(G179)</f>
        <v>3476295</v>
      </c>
      <c r="H180" s="239">
        <f>SUM(H179)</f>
        <v>3.4762949999999999</v>
      </c>
      <c r="I180" s="231"/>
      <c r="J180" s="223"/>
    </row>
    <row r="181" spans="1:12" ht="12.6" customHeight="1">
      <c r="A181" s="228"/>
      <c r="B181" s="235" t="s">
        <v>677</v>
      </c>
      <c r="C181" s="236" t="s">
        <v>682</v>
      </c>
      <c r="D181" s="228" t="s">
        <v>621</v>
      </c>
      <c r="E181" s="230">
        <v>16.64</v>
      </c>
      <c r="F181" s="229">
        <v>301500</v>
      </c>
      <c r="G181" s="230">
        <f>F181*E181</f>
        <v>5016960</v>
      </c>
      <c r="H181" s="230">
        <f t="shared" ref="H181" si="42">E181*F181/1000000</f>
        <v>5.0169600000000001</v>
      </c>
      <c r="I181" s="228" t="s">
        <v>665</v>
      </c>
    </row>
    <row r="182" spans="1:12">
      <c r="A182" s="228"/>
      <c r="B182" s="238" t="s">
        <v>678</v>
      </c>
      <c r="C182" s="246"/>
      <c r="D182" s="231"/>
      <c r="E182" s="239">
        <f>SUM(E181)</f>
        <v>16.64</v>
      </c>
      <c r="F182" s="239"/>
      <c r="G182" s="239">
        <f>SUM(G181)</f>
        <v>5016960</v>
      </c>
      <c r="H182" s="239">
        <f>SUM(H181)</f>
        <v>5.0169600000000001</v>
      </c>
      <c r="I182" s="231"/>
      <c r="J182" s="223"/>
    </row>
    <row r="183" spans="1:12" ht="12.6" customHeight="1">
      <c r="A183" s="228"/>
      <c r="B183" s="235" t="s">
        <v>684</v>
      </c>
      <c r="C183" s="236" t="s">
        <v>682</v>
      </c>
      <c r="D183" s="228" t="s">
        <v>621</v>
      </c>
      <c r="E183" s="230">
        <v>2.71</v>
      </c>
      <c r="F183" s="229">
        <v>301500</v>
      </c>
      <c r="G183" s="230">
        <f>F183*E183</f>
        <v>817065</v>
      </c>
      <c r="H183" s="230">
        <f t="shared" ref="H183" si="43">E183*F183/1000000</f>
        <v>0.81706500000000004</v>
      </c>
      <c r="I183" s="228" t="s">
        <v>665</v>
      </c>
    </row>
    <row r="184" spans="1:12" ht="12.6" customHeight="1">
      <c r="A184" s="228"/>
      <c r="B184" s="235" t="s">
        <v>684</v>
      </c>
      <c r="C184" s="236" t="s">
        <v>682</v>
      </c>
      <c r="D184" s="228" t="s">
        <v>621</v>
      </c>
      <c r="E184" s="230">
        <v>4.2480000000000002</v>
      </c>
      <c r="F184" s="229">
        <v>260200</v>
      </c>
      <c r="G184" s="230">
        <f>F184*E184</f>
        <v>1105329.6000000001</v>
      </c>
      <c r="H184" s="230">
        <f t="shared" ref="H184" si="44">E184*F184/1000000</f>
        <v>1.1053296000000001</v>
      </c>
      <c r="I184" s="228" t="s">
        <v>663</v>
      </c>
    </row>
    <row r="185" spans="1:12" ht="12.6" customHeight="1">
      <c r="A185" s="228"/>
      <c r="B185" s="235" t="s">
        <v>684</v>
      </c>
      <c r="C185" s="236" t="s">
        <v>685</v>
      </c>
      <c r="D185" s="228" t="s">
        <v>621</v>
      </c>
      <c r="E185" s="230">
        <v>1.5049999999999999</v>
      </c>
      <c r="F185" s="229">
        <v>260200</v>
      </c>
      <c r="G185" s="230">
        <f>F185*E185</f>
        <v>391601</v>
      </c>
      <c r="H185" s="230">
        <f t="shared" ref="H185" si="45">E185*F185/1000000</f>
        <v>0.39160099999999998</v>
      </c>
      <c r="I185" s="228" t="s">
        <v>683</v>
      </c>
    </row>
    <row r="186" spans="1:12">
      <c r="A186" s="228"/>
      <c r="B186" s="238" t="s">
        <v>679</v>
      </c>
      <c r="C186" s="246"/>
      <c r="D186" s="231"/>
      <c r="E186" s="239">
        <f>SUM(E183:E185)</f>
        <v>8.463000000000001</v>
      </c>
      <c r="F186" s="239"/>
      <c r="G186" s="239">
        <f>SUM(G183:G185)</f>
        <v>2313995.6</v>
      </c>
      <c r="H186" s="239">
        <f>SUM(H183:H185)</f>
        <v>2.3139956000000002</v>
      </c>
      <c r="I186" s="231"/>
      <c r="J186" s="223"/>
    </row>
    <row r="187" spans="1:12" ht="12.6" customHeight="1">
      <c r="A187" s="228"/>
      <c r="B187" s="235" t="s">
        <v>680</v>
      </c>
      <c r="C187" s="236" t="s">
        <v>686</v>
      </c>
      <c r="D187" s="228" t="s">
        <v>621</v>
      </c>
      <c r="E187" s="230">
        <v>1</v>
      </c>
      <c r="F187" s="229">
        <v>260200</v>
      </c>
      <c r="G187" s="230">
        <f t="shared" ref="G187:G193" si="46">F187*E187</f>
        <v>260200</v>
      </c>
      <c r="H187" s="230">
        <f t="shared" ref="H187:H190" si="47">E187*F187/1000000</f>
        <v>0.26019999999999999</v>
      </c>
      <c r="I187" s="228" t="s">
        <v>683</v>
      </c>
    </row>
    <row r="188" spans="1:12" ht="12.6" customHeight="1">
      <c r="A188" s="228"/>
      <c r="B188" s="235" t="s">
        <v>680</v>
      </c>
      <c r="C188" s="236" t="s">
        <v>687</v>
      </c>
      <c r="D188" s="228" t="s">
        <v>621</v>
      </c>
      <c r="E188" s="230">
        <v>3.42</v>
      </c>
      <c r="F188" s="229">
        <v>260200</v>
      </c>
      <c r="G188" s="230">
        <f t="shared" si="46"/>
        <v>889884</v>
      </c>
      <c r="H188" s="230">
        <f t="shared" si="47"/>
        <v>0.88988400000000001</v>
      </c>
      <c r="I188" s="228" t="s">
        <v>688</v>
      </c>
    </row>
    <row r="189" spans="1:12" ht="12.6" customHeight="1">
      <c r="A189" s="228"/>
      <c r="B189" s="235" t="s">
        <v>680</v>
      </c>
      <c r="C189" s="236" t="s">
        <v>682</v>
      </c>
      <c r="D189" s="228" t="s">
        <v>621</v>
      </c>
      <c r="E189" s="230">
        <v>13.41</v>
      </c>
      <c r="F189" s="229">
        <v>260200</v>
      </c>
      <c r="G189" s="230">
        <f t="shared" si="46"/>
        <v>3489282</v>
      </c>
      <c r="H189" s="230">
        <f t="shared" ref="H189" si="48">E189*F189/1000000</f>
        <v>3.4892820000000002</v>
      </c>
      <c r="I189" s="228" t="s">
        <v>665</v>
      </c>
    </row>
    <row r="190" spans="1:12" ht="12.6" customHeight="1">
      <c r="A190" s="228"/>
      <c r="B190" s="235" t="s">
        <v>680</v>
      </c>
      <c r="C190" s="236" t="s">
        <v>689</v>
      </c>
      <c r="D190" s="228" t="s">
        <v>621</v>
      </c>
      <c r="E190" s="230">
        <v>3.78</v>
      </c>
      <c r="F190" s="229">
        <v>260200</v>
      </c>
      <c r="G190" s="230">
        <f t="shared" si="46"/>
        <v>983556</v>
      </c>
      <c r="H190" s="230">
        <f t="shared" si="47"/>
        <v>0.98355599999999999</v>
      </c>
      <c r="I190" s="228" t="s">
        <v>663</v>
      </c>
    </row>
    <row r="191" spans="1:12" ht="12.6" customHeight="1">
      <c r="A191" s="228"/>
      <c r="B191" s="235" t="s">
        <v>680</v>
      </c>
      <c r="C191" s="236" t="s">
        <v>690</v>
      </c>
      <c r="D191" s="228" t="s">
        <v>621</v>
      </c>
      <c r="E191" s="230">
        <v>6.9320000000000004</v>
      </c>
      <c r="F191" s="229">
        <v>260200</v>
      </c>
      <c r="G191" s="230">
        <f t="shared" si="46"/>
        <v>1803706.4000000001</v>
      </c>
      <c r="H191" s="230">
        <f t="shared" ref="H191" si="49">E191*F191/1000000</f>
        <v>1.8037064</v>
      </c>
      <c r="I191" s="228" t="s">
        <v>663</v>
      </c>
    </row>
    <row r="192" spans="1:12" ht="12.6" customHeight="1">
      <c r="A192" s="228"/>
      <c r="B192" s="235" t="s">
        <v>680</v>
      </c>
      <c r="C192" s="236" t="s">
        <v>685</v>
      </c>
      <c r="D192" s="228" t="s">
        <v>621</v>
      </c>
      <c r="E192" s="230">
        <v>1.016</v>
      </c>
      <c r="F192" s="229">
        <v>260200</v>
      </c>
      <c r="G192" s="230">
        <f t="shared" si="46"/>
        <v>264363.2</v>
      </c>
      <c r="H192" s="230">
        <f t="shared" ref="H192" si="50">E192*F192/1000000</f>
        <v>0.26436320000000002</v>
      </c>
      <c r="I192" s="228" t="s">
        <v>683</v>
      </c>
    </row>
    <row r="193" spans="1:10" ht="12.6" customHeight="1">
      <c r="A193" s="228"/>
      <c r="B193" s="235" t="s">
        <v>680</v>
      </c>
      <c r="C193" s="236" t="s">
        <v>691</v>
      </c>
      <c r="D193" s="228" t="s">
        <v>621</v>
      </c>
      <c r="E193" s="230">
        <v>4</v>
      </c>
      <c r="F193" s="229">
        <v>260200</v>
      </c>
      <c r="G193" s="230">
        <f t="shared" si="46"/>
        <v>1040800</v>
      </c>
      <c r="H193" s="230">
        <f t="shared" ref="H193" si="51">E193*F193/1000000</f>
        <v>1.0407999999999999</v>
      </c>
      <c r="I193" s="228" t="s">
        <v>663</v>
      </c>
    </row>
    <row r="194" spans="1:10">
      <c r="A194" s="228"/>
      <c r="B194" s="238" t="s">
        <v>681</v>
      </c>
      <c r="C194" s="246"/>
      <c r="D194" s="231"/>
      <c r="E194" s="239">
        <f>SUM(E187:E193)</f>
        <v>33.558</v>
      </c>
      <c r="F194" s="239"/>
      <c r="G194" s="239">
        <f>SUM(G187:G193)</f>
        <v>8731791.6000000015</v>
      </c>
      <c r="H194" s="239">
        <f>SUM(H187:H193)</f>
        <v>8.7317916000000011</v>
      </c>
      <c r="I194" s="231"/>
      <c r="J194" s="223"/>
    </row>
    <row r="195" spans="1:10">
      <c r="A195" s="228"/>
      <c r="B195" s="235" t="s">
        <v>659</v>
      </c>
      <c r="C195" s="236" t="s">
        <v>682</v>
      </c>
      <c r="D195" s="228" t="s">
        <v>621</v>
      </c>
      <c r="E195" s="230">
        <v>12.69</v>
      </c>
      <c r="F195" s="229">
        <v>301500</v>
      </c>
      <c r="G195" s="230">
        <f>F195*E195</f>
        <v>3826035</v>
      </c>
      <c r="H195" s="230">
        <f t="shared" ref="H195" si="52">E195*F195/1000000</f>
        <v>3.8260350000000001</v>
      </c>
      <c r="I195" s="228" t="s">
        <v>665</v>
      </c>
    </row>
    <row r="196" spans="1:10">
      <c r="A196" s="228"/>
      <c r="B196" s="235" t="s">
        <v>659</v>
      </c>
      <c r="C196" s="236" t="s">
        <v>692</v>
      </c>
      <c r="D196" s="228" t="s">
        <v>621</v>
      </c>
      <c r="E196" s="230">
        <v>1.0900000000000001</v>
      </c>
      <c r="F196" s="229">
        <v>261200</v>
      </c>
      <c r="G196" s="230">
        <f>F196*E196</f>
        <v>284708</v>
      </c>
      <c r="H196" s="230">
        <f t="shared" ref="H196" si="53">E196*F196/1000000</f>
        <v>0.28470800000000002</v>
      </c>
      <c r="I196" s="228" t="s">
        <v>665</v>
      </c>
    </row>
    <row r="197" spans="1:10">
      <c r="A197" s="228"/>
      <c r="B197" s="235" t="s">
        <v>659</v>
      </c>
      <c r="C197" s="236">
        <v>45454</v>
      </c>
      <c r="D197" s="228" t="s">
        <v>621</v>
      </c>
      <c r="E197" s="230">
        <v>2.2400000000000002</v>
      </c>
      <c r="F197" s="229">
        <v>261200</v>
      </c>
      <c r="G197" s="230">
        <f>F197*E197</f>
        <v>585088</v>
      </c>
      <c r="H197" s="230">
        <f t="shared" ref="H197:H198" si="54">E197*F197/1000000</f>
        <v>0.58508800000000005</v>
      </c>
      <c r="I197" s="228" t="s">
        <v>663</v>
      </c>
    </row>
    <row r="198" spans="1:10">
      <c r="A198" s="228"/>
      <c r="B198" s="235" t="s">
        <v>659</v>
      </c>
      <c r="C198" s="236">
        <v>45448</v>
      </c>
      <c r="D198" s="228" t="s">
        <v>621</v>
      </c>
      <c r="E198" s="230">
        <v>7.18</v>
      </c>
      <c r="F198" s="229">
        <v>261200</v>
      </c>
      <c r="G198" s="230">
        <f>F198*E198</f>
        <v>1875416</v>
      </c>
      <c r="H198" s="230">
        <f t="shared" si="54"/>
        <v>1.875416</v>
      </c>
      <c r="I198" s="228" t="s">
        <v>663</v>
      </c>
    </row>
    <row r="199" spans="1:10">
      <c r="A199" s="228"/>
      <c r="B199" s="235" t="s">
        <v>659</v>
      </c>
      <c r="C199" s="236">
        <v>45582</v>
      </c>
      <c r="D199" s="228" t="s">
        <v>621</v>
      </c>
      <c r="E199" s="230">
        <v>1.78</v>
      </c>
      <c r="F199" s="229">
        <v>261200</v>
      </c>
      <c r="G199" s="230">
        <f>F199*E199</f>
        <v>464936</v>
      </c>
      <c r="H199" s="230">
        <f t="shared" ref="H199" si="55">E199*F199/1000000</f>
        <v>0.46493600000000002</v>
      </c>
      <c r="I199" s="228" t="s">
        <v>663</v>
      </c>
    </row>
    <row r="200" spans="1:10">
      <c r="A200" s="228"/>
      <c r="B200" s="238" t="s">
        <v>681</v>
      </c>
      <c r="C200" s="246"/>
      <c r="D200" s="231"/>
      <c r="E200" s="239">
        <f>SUM(E195:E199)</f>
        <v>24.98</v>
      </c>
      <c r="F200" s="239"/>
      <c r="G200" s="239">
        <f>SUM(G195:G199)</f>
        <v>7036183</v>
      </c>
      <c r="H200" s="239">
        <f>SUM(H195:H199)</f>
        <v>7.0361829999999994</v>
      </c>
      <c r="I200" s="231"/>
    </row>
    <row r="201" spans="1:10">
      <c r="E201" s="225">
        <f>SUM(E200,E194,E186,E182,E180)</f>
        <v>95.171000000000006</v>
      </c>
    </row>
  </sheetData>
  <mergeCells count="8">
    <mergeCell ref="A110:B110"/>
    <mergeCell ref="A140:B140"/>
    <mergeCell ref="A143:B143"/>
    <mergeCell ref="A1:I1"/>
    <mergeCell ref="A14:B14"/>
    <mergeCell ref="A39:B39"/>
    <mergeCell ref="A66:B66"/>
    <mergeCell ref="A77:B77"/>
  </mergeCells>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9"/>
  <dimension ref="A1:T44"/>
  <sheetViews>
    <sheetView workbookViewId="0">
      <selection activeCell="A5" sqref="A5:G5"/>
    </sheetView>
  </sheetViews>
  <sheetFormatPr defaultColWidth="9" defaultRowHeight="14.4"/>
  <cols>
    <col min="3" max="3" width="15.88671875" bestFit="1" customWidth="1"/>
    <col min="4" max="4" width="12.5546875" customWidth="1"/>
    <col min="5" max="5" width="9.44140625" bestFit="1" customWidth="1"/>
    <col min="7" max="8" width="10.109375" customWidth="1"/>
    <col min="9" max="9" width="14.6640625" customWidth="1"/>
    <col min="10" max="10" width="13.6640625" customWidth="1"/>
    <col min="13" max="13" width="9.109375" bestFit="1" customWidth="1"/>
    <col min="14" max="14" width="10.109375" bestFit="1" customWidth="1"/>
    <col min="15" max="15" width="13.6640625" bestFit="1" customWidth="1"/>
    <col min="18" max="18" width="14.6640625" customWidth="1"/>
    <col min="19" max="20" width="13.33203125" customWidth="1"/>
  </cols>
  <sheetData>
    <row r="1" spans="1:20">
      <c r="A1" t="s">
        <v>825</v>
      </c>
    </row>
    <row r="2" spans="1:20">
      <c r="A2" t="s">
        <v>826</v>
      </c>
      <c r="B2" t="s">
        <v>155</v>
      </c>
      <c r="C2" t="s">
        <v>697</v>
      </c>
      <c r="D2" t="s">
        <v>156</v>
      </c>
      <c r="G2" s="74">
        <v>45627</v>
      </c>
      <c r="H2" s="74">
        <v>45597</v>
      </c>
      <c r="I2" t="s">
        <v>827</v>
      </c>
    </row>
    <row r="3" spans="1:20">
      <c r="A3" t="s">
        <v>828</v>
      </c>
      <c r="B3" s="75"/>
      <c r="C3" s="73">
        <f>' Rate Analysis A3 SRC'!F11</f>
        <v>15956.75</v>
      </c>
      <c r="D3" s="76">
        <f t="shared" ref="D3:D9" si="0">B3*C3/1000000</f>
        <v>0</v>
      </c>
      <c r="G3">
        <v>6443.25</v>
      </c>
      <c r="H3" s="73">
        <v>6315.75</v>
      </c>
      <c r="I3">
        <f t="shared" ref="I3:I9" si="1">G3-H3</f>
        <v>127.5</v>
      </c>
      <c r="J3">
        <v>6517.35</v>
      </c>
      <c r="L3">
        <f>O3-J3</f>
        <v>768.39999999999964</v>
      </c>
      <c r="M3">
        <f>400</f>
        <v>400</v>
      </c>
      <c r="N3">
        <v>842.5</v>
      </c>
      <c r="O3">
        <f>N3+G3</f>
        <v>7285.75</v>
      </c>
      <c r="Q3">
        <f t="shared" ref="Q3:Q9" si="2">G3-M3</f>
        <v>6043.25</v>
      </c>
      <c r="R3" s="73">
        <f t="shared" ref="R3:R9" si="3">Q3*C3</f>
        <v>96430629.4375</v>
      </c>
      <c r="S3" s="80">
        <f t="shared" ref="S3:S9" si="4">Q3-H3</f>
        <v>-272.5</v>
      </c>
      <c r="T3" s="42">
        <f t="shared" ref="T3:T9" si="5">S3*C3</f>
        <v>-4348214.375</v>
      </c>
    </row>
    <row r="4" spans="1:20">
      <c r="A4" t="s">
        <v>606</v>
      </c>
      <c r="B4">
        <v>100.74</v>
      </c>
      <c r="C4" s="73">
        <f>' Rate Analysis A3 OPC'!F11</f>
        <v>15827.808988764045</v>
      </c>
      <c r="D4" s="76">
        <f t="shared" si="0"/>
        <v>1.5944934775280899</v>
      </c>
      <c r="G4">
        <v>11352.1</v>
      </c>
      <c r="H4" s="73">
        <v>11046.5</v>
      </c>
      <c r="I4">
        <f t="shared" si="1"/>
        <v>305.60000000000036</v>
      </c>
      <c r="J4">
        <v>10966.603999999999</v>
      </c>
      <c r="L4">
        <f>G4-J4</f>
        <v>385.496000000001</v>
      </c>
      <c r="M4">
        <f>L4</f>
        <v>385.496000000001</v>
      </c>
      <c r="Q4">
        <f t="shared" si="2"/>
        <v>10966.603999999999</v>
      </c>
      <c r="R4" s="73">
        <f t="shared" si="3"/>
        <v>173577313.36741573</v>
      </c>
      <c r="S4" s="80">
        <f t="shared" si="4"/>
        <v>-79.89600000000064</v>
      </c>
      <c r="T4" s="42">
        <f t="shared" si="5"/>
        <v>-1264578.6269663023</v>
      </c>
    </row>
    <row r="5" spans="1:20">
      <c r="A5" t="s">
        <v>607</v>
      </c>
      <c r="B5">
        <v>32.82</v>
      </c>
      <c r="C5" s="73">
        <f>' Rate Analysis A1 OPC '!F11</f>
        <v>13987.624436064585</v>
      </c>
      <c r="D5" s="76">
        <f t="shared" si="0"/>
        <v>0.45907383399163965</v>
      </c>
      <c r="G5">
        <v>3815.75</v>
      </c>
      <c r="H5" s="73">
        <v>3815.7498560759</v>
      </c>
      <c r="I5">
        <f t="shared" si="1"/>
        <v>1.4392410002983524E-4</v>
      </c>
      <c r="J5">
        <v>3154.636</v>
      </c>
      <c r="L5">
        <f>G5-J5</f>
        <v>661.11400000000003</v>
      </c>
      <c r="M5">
        <v>100</v>
      </c>
      <c r="Q5">
        <f t="shared" si="2"/>
        <v>3715.75</v>
      </c>
      <c r="R5" s="73">
        <f t="shared" si="3"/>
        <v>51974515.498306982</v>
      </c>
      <c r="S5" s="80">
        <f t="shared" si="4"/>
        <v>-99.99985607589997</v>
      </c>
      <c r="T5" s="42">
        <f t="shared" si="5"/>
        <v>-1398760.4304502001</v>
      </c>
    </row>
    <row r="6" spans="1:20">
      <c r="A6" t="s">
        <v>829</v>
      </c>
      <c r="B6">
        <v>16.04</v>
      </c>
      <c r="C6" s="73">
        <f>' Rate Analysis A2 OPC '!F11</f>
        <v>14405.4</v>
      </c>
      <c r="D6" s="76">
        <f t="shared" si="0"/>
        <v>0.23106261599999997</v>
      </c>
      <c r="G6">
        <v>30.25</v>
      </c>
      <c r="H6" s="73">
        <v>30.25</v>
      </c>
      <c r="I6">
        <f t="shared" si="1"/>
        <v>0</v>
      </c>
      <c r="J6">
        <v>61.09</v>
      </c>
      <c r="Q6">
        <f t="shared" si="2"/>
        <v>30.25</v>
      </c>
      <c r="R6" s="73">
        <f t="shared" si="3"/>
        <v>435763.35</v>
      </c>
      <c r="S6" s="80">
        <f t="shared" si="4"/>
        <v>0</v>
      </c>
      <c r="T6" s="42">
        <f t="shared" si="5"/>
        <v>0</v>
      </c>
    </row>
    <row r="7" spans="1:20">
      <c r="A7" t="s">
        <v>610</v>
      </c>
      <c r="B7">
        <v>0</v>
      </c>
      <c r="C7" s="73">
        <f>' Rate Analysis D1 OPC'!F11</f>
        <v>18505.150000000001</v>
      </c>
      <c r="D7" s="76">
        <f t="shared" si="0"/>
        <v>0</v>
      </c>
      <c r="G7">
        <v>1130.25</v>
      </c>
      <c r="H7" s="73">
        <v>1130.25</v>
      </c>
      <c r="I7">
        <f t="shared" si="1"/>
        <v>0</v>
      </c>
      <c r="J7" s="79">
        <v>992.93200000000002</v>
      </c>
      <c r="L7">
        <f>G7-J7</f>
        <v>137.31799999999998</v>
      </c>
      <c r="Q7">
        <f t="shared" si="2"/>
        <v>1130.25</v>
      </c>
      <c r="R7" s="73">
        <f t="shared" si="3"/>
        <v>20915445.787500001</v>
      </c>
      <c r="S7" s="80">
        <f t="shared" si="4"/>
        <v>0</v>
      </c>
      <c r="T7" s="42">
        <f t="shared" si="5"/>
        <v>0</v>
      </c>
    </row>
    <row r="8" spans="1:20">
      <c r="A8" t="s">
        <v>611</v>
      </c>
      <c r="B8">
        <v>0</v>
      </c>
      <c r="C8" s="73">
        <f>' Rate Analysis D2 OPC'!F11</f>
        <v>19854.8</v>
      </c>
      <c r="D8" s="76">
        <f t="shared" si="0"/>
        <v>0</v>
      </c>
      <c r="G8">
        <v>5981.25</v>
      </c>
      <c r="H8" s="73">
        <v>5711.7508635574104</v>
      </c>
      <c r="I8">
        <f t="shared" si="1"/>
        <v>269.49913644258959</v>
      </c>
      <c r="J8" s="79">
        <v>5459.27</v>
      </c>
      <c r="L8">
        <f>G8-J8</f>
        <v>521.97999999999956</v>
      </c>
      <c r="Q8">
        <f t="shared" si="2"/>
        <v>5981.25</v>
      </c>
      <c r="R8" s="73">
        <f t="shared" si="3"/>
        <v>118756522.5</v>
      </c>
      <c r="S8" s="80">
        <f t="shared" si="4"/>
        <v>269.49913644258959</v>
      </c>
      <c r="T8" s="42">
        <f t="shared" si="5"/>
        <v>5350851.4542403277</v>
      </c>
    </row>
    <row r="9" spans="1:20">
      <c r="A9" t="s">
        <v>604</v>
      </c>
      <c r="B9">
        <v>1</v>
      </c>
      <c r="C9" s="73">
        <f>' Rate Analysis Lean'!F10</f>
        <v>10231.6</v>
      </c>
      <c r="D9" s="76">
        <f t="shared" si="0"/>
        <v>1.02316E-2</v>
      </c>
      <c r="G9">
        <v>1452.79</v>
      </c>
      <c r="H9" s="73">
        <v>1439.29</v>
      </c>
      <c r="I9">
        <f t="shared" si="1"/>
        <v>13.5</v>
      </c>
      <c r="J9" s="79">
        <v>586.29300000000001</v>
      </c>
      <c r="L9">
        <f>G9-J9</f>
        <v>866.49699999999996</v>
      </c>
      <c r="M9">
        <v>600</v>
      </c>
      <c r="N9">
        <v>49</v>
      </c>
      <c r="O9">
        <f>N9+G9</f>
        <v>1501.79</v>
      </c>
      <c r="Q9">
        <f t="shared" si="2"/>
        <v>852.79</v>
      </c>
      <c r="R9" s="73">
        <f t="shared" si="3"/>
        <v>8725406.1640000008</v>
      </c>
      <c r="S9" s="80">
        <f t="shared" si="4"/>
        <v>-586.5</v>
      </c>
      <c r="T9" s="42">
        <f t="shared" si="5"/>
        <v>-6000833.4000000004</v>
      </c>
    </row>
    <row r="10" spans="1:20">
      <c r="A10" t="s">
        <v>609</v>
      </c>
      <c r="B10">
        <v>37.119999999999997</v>
      </c>
      <c r="C10" s="73">
        <f>' Rate Analysis Class B'!F11</f>
        <v>12323.099999999999</v>
      </c>
      <c r="D10" s="76">
        <f t="shared" ref="D10" si="6">B10*C10/1000000</f>
        <v>0.4574334719999999</v>
      </c>
      <c r="G10">
        <v>3059.05</v>
      </c>
      <c r="H10" s="73">
        <v>2896.55</v>
      </c>
      <c r="I10">
        <f t="shared" ref="I10" si="7">G10-H10</f>
        <v>162.5</v>
      </c>
      <c r="J10">
        <v>2397</v>
      </c>
      <c r="L10">
        <f t="shared" ref="L10" si="8">G10-J10</f>
        <v>662.05000000000018</v>
      </c>
      <c r="M10">
        <f>400-79.896</f>
        <v>320.10399999999998</v>
      </c>
      <c r="Q10">
        <f t="shared" ref="Q10" si="9">G10-M10</f>
        <v>2738.9460000000004</v>
      </c>
      <c r="R10" s="73">
        <f t="shared" ref="R10" si="10">Q10*C10</f>
        <v>33752305.452600002</v>
      </c>
      <c r="S10" s="80">
        <f t="shared" ref="S10" si="11">Q10-H10</f>
        <v>-157.60399999999981</v>
      </c>
      <c r="T10" s="42">
        <f t="shared" ref="T10" si="12">S10*C10</f>
        <v>-1942169.8523999974</v>
      </c>
    </row>
    <row r="11" spans="1:20">
      <c r="D11" s="73">
        <f t="shared" ref="D11:D12" si="13">B11*C11</f>
        <v>0</v>
      </c>
      <c r="G11">
        <f>SUM(G9:G10)</f>
        <v>4511.84</v>
      </c>
      <c r="H11">
        <f>SUM(H9:H10)</f>
        <v>4335.84</v>
      </c>
      <c r="L11">
        <f>SUM(L9:L10)</f>
        <v>1528.547</v>
      </c>
      <c r="M11">
        <f>SUM(M9:M10)</f>
        <v>920.10400000000004</v>
      </c>
      <c r="N11" t="s">
        <v>830</v>
      </c>
      <c r="Q11">
        <f>SUM(Q9:Q10)</f>
        <v>3591.7360000000003</v>
      </c>
      <c r="R11" s="73">
        <f>SUM(R9:R10)</f>
        <v>42477711.616600007</v>
      </c>
      <c r="S11" s="80">
        <f>SUM(S9:S10)</f>
        <v>-744.10399999999981</v>
      </c>
      <c r="T11" s="73">
        <f>SUM(T9:T10)</f>
        <v>-7943003.2523999978</v>
      </c>
    </row>
    <row r="12" spans="1:20">
      <c r="D12" s="73">
        <f t="shared" si="13"/>
        <v>0</v>
      </c>
      <c r="G12">
        <f>G11-M11</f>
        <v>3591.7359999999999</v>
      </c>
      <c r="H12" s="73">
        <f>H11+S11</f>
        <v>3591.7360000000003</v>
      </c>
      <c r="R12" s="73">
        <f>I25-R11</f>
        <v>486056843.04066181</v>
      </c>
      <c r="S12" s="73"/>
    </row>
    <row r="13" spans="1:20">
      <c r="E13">
        <f>G11-1500</f>
        <v>3011.84</v>
      </c>
      <c r="S13" s="73">
        <f>Q11-S11</f>
        <v>4335.84</v>
      </c>
    </row>
    <row r="14" spans="1:20">
      <c r="G14" s="73">
        <f>G11+S12</f>
        <v>4511.84</v>
      </c>
      <c r="H14">
        <f>H11-G12</f>
        <v>744.10400000000027</v>
      </c>
    </row>
    <row r="16" spans="1:20">
      <c r="G16">
        <v>878.6</v>
      </c>
    </row>
    <row r="17" spans="3:19">
      <c r="E17">
        <f>22-4.4</f>
        <v>17.600000000000001</v>
      </c>
      <c r="G17">
        <v>878.6</v>
      </c>
      <c r="I17" s="73">
        <f>G9*C9</f>
        <v>14864366.164000001</v>
      </c>
    </row>
    <row r="18" spans="3:19">
      <c r="I18" s="73">
        <f>G3*C3</f>
        <v>102813329.4375</v>
      </c>
      <c r="O18">
        <f>385*35.32</f>
        <v>13598.2</v>
      </c>
      <c r="R18" s="42">
        <f>1500*13393</f>
        <v>20089500</v>
      </c>
      <c r="S18">
        <f>R18/R18</f>
        <v>1</v>
      </c>
    </row>
    <row r="19" spans="3:19">
      <c r="I19" s="73">
        <f>G4*C4</f>
        <v>179678870.42134833</v>
      </c>
      <c r="O19">
        <f>O18*150</f>
        <v>2039730</v>
      </c>
    </row>
    <row r="20" spans="3:19">
      <c r="I20" s="73">
        <f>G6*C6</f>
        <v>435763.35</v>
      </c>
    </row>
    <row r="21" spans="3:19">
      <c r="E21">
        <v>34463.19</v>
      </c>
      <c r="I21" s="73">
        <f>G5*C5</f>
        <v>53373277.941913441</v>
      </c>
    </row>
    <row r="22" spans="3:19">
      <c r="I22" s="73">
        <f>G10*C10</f>
        <v>37696979.055</v>
      </c>
      <c r="N22">
        <f>3*35.32</f>
        <v>105.96000000000001</v>
      </c>
    </row>
    <row r="23" spans="3:19">
      <c r="I23" s="73">
        <f>G7*C7</f>
        <v>20915445.787500001</v>
      </c>
      <c r="O23">
        <v>150</v>
      </c>
    </row>
    <row r="24" spans="3:19">
      <c r="I24" s="73">
        <f>G8*C8</f>
        <v>118756522.5</v>
      </c>
      <c r="O24">
        <f>O23*N22</f>
        <v>15894.000000000002</v>
      </c>
    </row>
    <row r="25" spans="3:19">
      <c r="I25" s="73">
        <f>SUM(I17:I24)</f>
        <v>528534554.65726185</v>
      </c>
      <c r="J25" s="73">
        <f>I25-R11</f>
        <v>486056843.04066181</v>
      </c>
    </row>
    <row r="29" spans="3:19">
      <c r="C29" t="s">
        <v>828</v>
      </c>
      <c r="E29">
        <v>6510.8</v>
      </c>
    </row>
    <row r="30" spans="3:19">
      <c r="C30" t="s">
        <v>831</v>
      </c>
      <c r="E30">
        <v>42</v>
      </c>
    </row>
    <row r="31" spans="3:19">
      <c r="C31" t="s">
        <v>832</v>
      </c>
      <c r="H31">
        <v>4189.5929999999998</v>
      </c>
      <c r="M31" s="1097" t="s">
        <v>986</v>
      </c>
      <c r="N31" s="1097"/>
      <c r="O31" s="1097"/>
    </row>
    <row r="32" spans="3:19">
      <c r="D32" s="73">
        <f>'Anx G'!G19</f>
        <v>7440.3</v>
      </c>
      <c r="E32" s="805">
        <f>SUM(E29:E31)+M36</f>
        <v>7440.3</v>
      </c>
      <c r="F32">
        <f t="shared" ref="F32:F39" si="14">E32-D32</f>
        <v>0</v>
      </c>
      <c r="H32">
        <f>M40</f>
        <v>161.5002140748586</v>
      </c>
      <c r="M32" s="42">
        <v>1</v>
      </c>
      <c r="N32" s="42">
        <v>5519.85</v>
      </c>
      <c r="O32" s="42">
        <f>M32*N32</f>
        <v>5519.85</v>
      </c>
    </row>
    <row r="33" spans="3:15">
      <c r="C33" t="s">
        <v>606</v>
      </c>
      <c r="D33" s="73">
        <f>'Anx G'!G20</f>
        <v>14643.054</v>
      </c>
      <c r="E33">
        <v>14542.313999999991</v>
      </c>
      <c r="F33" s="77">
        <f t="shared" si="14"/>
        <v>-100.74000000000888</v>
      </c>
      <c r="H33">
        <f>H31+H32</f>
        <v>4351.0932140748582</v>
      </c>
      <c r="M33" s="42">
        <v>178.5</v>
      </c>
      <c r="N33" s="42">
        <v>11505.89</v>
      </c>
      <c r="O33" s="42">
        <f>M33*N33</f>
        <v>2053801.365</v>
      </c>
    </row>
    <row r="34" spans="3:15">
      <c r="C34" t="s">
        <v>833</v>
      </c>
      <c r="D34" s="73">
        <f>'Anx G'!G22</f>
        <v>95.206999999999994</v>
      </c>
      <c r="E34">
        <v>79.166999999999987</v>
      </c>
      <c r="F34">
        <f t="shared" si="14"/>
        <v>-16.040000000000006</v>
      </c>
      <c r="M34">
        <v>71</v>
      </c>
      <c r="N34">
        <v>10955.89</v>
      </c>
      <c r="O34" s="42">
        <f>M34*N34</f>
        <v>777868.19</v>
      </c>
    </row>
    <row r="35" spans="3:15">
      <c r="C35" t="s">
        <v>834</v>
      </c>
      <c r="D35" s="73">
        <f>'Anx G'!G21</f>
        <v>4545.413428149709</v>
      </c>
      <c r="E35">
        <f>4189.593+M40</f>
        <v>4351.0932140748582</v>
      </c>
      <c r="F35">
        <f t="shared" si="14"/>
        <v>-194.32021407485081</v>
      </c>
      <c r="M35">
        <v>637</v>
      </c>
      <c r="N35" s="42">
        <v>11505.89</v>
      </c>
      <c r="O35" s="42">
        <f>M35*N35</f>
        <v>7329251.9299999997</v>
      </c>
    </row>
    <row r="36" spans="3:15">
      <c r="C36" t="s">
        <v>609</v>
      </c>
      <c r="D36" s="73">
        <f>'Anx G'!G26</f>
        <v>3189.5250000000001</v>
      </c>
      <c r="E36">
        <v>3152.4049999999993</v>
      </c>
      <c r="F36">
        <f t="shared" si="14"/>
        <v>-37.1200000000008</v>
      </c>
      <c r="M36" s="73">
        <f>SUM(M32:M35)</f>
        <v>887.5</v>
      </c>
      <c r="O36" s="73">
        <f>SUM(O32:O35)/1000000</f>
        <v>10.166441335</v>
      </c>
    </row>
    <row r="37" spans="3:15">
      <c r="C37" t="s">
        <v>835</v>
      </c>
      <c r="D37" s="73">
        <f>'Anx G'!G23</f>
        <v>1644.0830000000021</v>
      </c>
      <c r="E37">
        <v>1644.0830000000021</v>
      </c>
      <c r="F37">
        <f t="shared" si="14"/>
        <v>0</v>
      </c>
      <c r="M37" s="1097" t="s">
        <v>987</v>
      </c>
      <c r="N37" s="1097"/>
      <c r="O37" s="1097"/>
    </row>
    <row r="38" spans="3:15">
      <c r="C38" t="s">
        <v>836</v>
      </c>
      <c r="D38" s="78">
        <f>'Anx G'!G24</f>
        <v>6009.5240035574097</v>
      </c>
      <c r="E38">
        <v>6009.5239999999994</v>
      </c>
      <c r="F38">
        <f t="shared" si="14"/>
        <v>-3.5574103094404563E-6</v>
      </c>
      <c r="M38">
        <v>5</v>
      </c>
      <c r="N38">
        <f>44377/5</f>
        <v>8875.4</v>
      </c>
      <c r="O38">
        <v>44377</v>
      </c>
    </row>
    <row r="39" spans="3:15">
      <c r="C39" t="s">
        <v>604</v>
      </c>
      <c r="D39" s="73">
        <f>'Anx G'!G25</f>
        <v>1758.1369999999999</v>
      </c>
      <c r="E39">
        <f>1517.137+M44</f>
        <v>1637.1369999999999</v>
      </c>
      <c r="F39">
        <f t="shared" si="14"/>
        <v>-121</v>
      </c>
      <c r="M39">
        <f>O39/N39</f>
        <v>156.5002140748586</v>
      </c>
      <c r="N39">
        <f>44377/5</f>
        <v>8875.4</v>
      </c>
      <c r="O39">
        <v>1389002</v>
      </c>
    </row>
    <row r="40" spans="3:15">
      <c r="F40">
        <f>SUM(F32:F39)</f>
        <v>-469.22021763227082</v>
      </c>
      <c r="M40">
        <f>SUM(M38:M39)</f>
        <v>161.5002140748586</v>
      </c>
      <c r="O40">
        <f>SUM(O38:O39)/1000000</f>
        <v>1.433379</v>
      </c>
    </row>
    <row r="41" spans="3:15">
      <c r="M41" s="1097" t="s">
        <v>988</v>
      </c>
      <c r="N41" s="1097"/>
      <c r="O41" s="1097"/>
    </row>
    <row r="42" spans="3:15">
      <c r="M42">
        <v>83</v>
      </c>
      <c r="N42">
        <v>6632.95</v>
      </c>
      <c r="O42">
        <f>M42*N42</f>
        <v>550534.85</v>
      </c>
    </row>
    <row r="43" spans="3:15">
      <c r="M43">
        <v>37</v>
      </c>
      <c r="N43">
        <v>6029.95</v>
      </c>
      <c r="O43">
        <f>M43*N43</f>
        <v>223108.15</v>
      </c>
    </row>
    <row r="44" spans="3:15">
      <c r="M44">
        <f>SUM(M42:M43)</f>
        <v>120</v>
      </c>
      <c r="O44">
        <f>SUM(O42:O43)/1000000</f>
        <v>0.77364299999999997</v>
      </c>
    </row>
  </sheetData>
  <mergeCells count="3">
    <mergeCell ref="M37:O37"/>
    <mergeCell ref="M41:O41"/>
    <mergeCell ref="M31:O3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3"/>
  <dimension ref="A1:N10"/>
  <sheetViews>
    <sheetView workbookViewId="0">
      <selection activeCell="D11" sqref="D11"/>
    </sheetView>
  </sheetViews>
  <sheetFormatPr defaultColWidth="8.88671875" defaultRowHeight="15"/>
  <cols>
    <col min="1" max="1" width="8.88671875" style="749"/>
    <col min="2" max="2" width="40.109375" style="749" customWidth="1"/>
    <col min="3" max="3" width="11.6640625" style="749" customWidth="1"/>
    <col min="4" max="7" width="18.109375" style="749" customWidth="1"/>
    <col min="8" max="12" width="18.6640625" style="749" customWidth="1"/>
    <col min="13" max="13" width="15.5546875" style="749" customWidth="1"/>
    <col min="14" max="14" width="18" style="749" customWidth="1"/>
    <col min="15" max="16384" width="8.88671875" style="749"/>
  </cols>
  <sheetData>
    <row r="1" spans="1:14">
      <c r="A1" s="749" t="s">
        <v>954</v>
      </c>
    </row>
    <row r="2" spans="1:14" s="751" customFormat="1" ht="34.200000000000003" customHeight="1">
      <c r="A2" s="1098" t="s">
        <v>161</v>
      </c>
      <c r="B2" s="1098" t="s">
        <v>613</v>
      </c>
      <c r="C2" s="1098" t="s">
        <v>955</v>
      </c>
      <c r="D2" s="1098"/>
      <c r="E2" s="1098" t="s">
        <v>957</v>
      </c>
      <c r="F2" s="1098"/>
      <c r="G2" s="1098" t="s">
        <v>923</v>
      </c>
      <c r="H2" s="1098"/>
      <c r="I2" s="1098" t="s">
        <v>958</v>
      </c>
      <c r="J2" s="1098"/>
      <c r="K2" s="1098" t="s">
        <v>959</v>
      </c>
      <c r="L2" s="1098"/>
    </row>
    <row r="3" spans="1:14" s="751" customFormat="1" ht="34.200000000000003" customHeight="1">
      <c r="A3" s="1098"/>
      <c r="B3" s="1098"/>
      <c r="C3" s="752" t="s">
        <v>155</v>
      </c>
      <c r="D3" s="752" t="s">
        <v>156</v>
      </c>
      <c r="E3" s="752" t="s">
        <v>155</v>
      </c>
      <c r="F3" s="752" t="s">
        <v>156</v>
      </c>
      <c r="G3" s="752" t="s">
        <v>155</v>
      </c>
      <c r="H3" s="752" t="s">
        <v>156</v>
      </c>
      <c r="I3" s="752" t="s">
        <v>155</v>
      </c>
      <c r="J3" s="752" t="s">
        <v>156</v>
      </c>
      <c r="K3" s="752" t="s">
        <v>155</v>
      </c>
      <c r="L3" s="752" t="s">
        <v>156</v>
      </c>
      <c r="M3" s="760" t="s">
        <v>624</v>
      </c>
      <c r="N3" s="760" t="s">
        <v>956</v>
      </c>
    </row>
    <row r="4" spans="1:14" s="750" customFormat="1" ht="22.95" customHeight="1">
      <c r="A4" s="753">
        <v>1</v>
      </c>
      <c r="B4" s="754" t="s">
        <v>542</v>
      </c>
      <c r="C4" s="756">
        <f>'Steel Detail'!E14</f>
        <v>119.628</v>
      </c>
      <c r="D4" s="755">
        <f>'Steel Detail'!H14</f>
        <v>30.252064059743411</v>
      </c>
      <c r="E4" s="756">
        <v>99.703000000000003</v>
      </c>
      <c r="F4" s="755">
        <v>25.376416559743401</v>
      </c>
      <c r="G4" s="756">
        <f>C4-E4</f>
        <v>19.924999999999997</v>
      </c>
      <c r="H4" s="755">
        <f>D4-F4</f>
        <v>4.8756475000000101</v>
      </c>
      <c r="I4" s="756">
        <v>19.632999999999999</v>
      </c>
      <c r="J4" s="755">
        <v>5.1734545597434103</v>
      </c>
      <c r="K4" s="756">
        <f>I4+G4</f>
        <v>39.557999999999993</v>
      </c>
      <c r="L4" s="755">
        <f>J4+H4</f>
        <v>10.04910205974342</v>
      </c>
      <c r="M4" s="759">
        <f>'Steel Detail'!E13</f>
        <v>9.673</v>
      </c>
    </row>
    <row r="5" spans="1:14" s="750" customFormat="1" ht="22.95" customHeight="1">
      <c r="A5" s="753">
        <v>2</v>
      </c>
      <c r="B5" s="754" t="s">
        <v>544</v>
      </c>
      <c r="C5" s="756">
        <f>'Steel Detail'!E39</f>
        <v>1190.3849999999998</v>
      </c>
      <c r="D5" s="755">
        <f>'Steel Detail'!H39</f>
        <v>295.73438700000003</v>
      </c>
      <c r="E5" s="756">
        <v>1122.04</v>
      </c>
      <c r="F5" s="755">
        <v>279.2804855</v>
      </c>
      <c r="G5" s="756">
        <f t="shared" ref="G5:G9" si="0">C5-E5</f>
        <v>68.3449999999998</v>
      </c>
      <c r="H5" s="755">
        <f t="shared" ref="H5:H9" si="1">D5-F5</f>
        <v>16.453901500000029</v>
      </c>
      <c r="I5" s="756">
        <v>319.24</v>
      </c>
      <c r="J5" s="755">
        <v>83.077078500000496</v>
      </c>
      <c r="K5" s="756">
        <f t="shared" ref="K5:K9" si="2">I5+G5</f>
        <v>387.58499999999981</v>
      </c>
      <c r="L5" s="755">
        <f t="shared" ref="L5:L9" si="3">J5+H5</f>
        <v>99.530980000000525</v>
      </c>
      <c r="M5" s="759">
        <f>'Steel Detail'!E37</f>
        <v>259.31</v>
      </c>
      <c r="N5" s="759">
        <f>'Steel Detail'!E38</f>
        <v>-11.53</v>
      </c>
    </row>
    <row r="6" spans="1:14" s="750" customFormat="1" ht="22.95" customHeight="1">
      <c r="A6" s="753">
        <v>3</v>
      </c>
      <c r="B6" s="754" t="s">
        <v>545</v>
      </c>
      <c r="C6" s="756">
        <f>'Steel Detail'!E66</f>
        <v>1351.066</v>
      </c>
      <c r="D6" s="755">
        <f>'Steel Detail'!H66</f>
        <v>332.91972462210356</v>
      </c>
      <c r="E6" s="756">
        <v>1367.7360000000001</v>
      </c>
      <c r="F6" s="755">
        <v>332.92704063906302</v>
      </c>
      <c r="G6" s="756">
        <f t="shared" si="0"/>
        <v>-16.670000000000073</v>
      </c>
      <c r="H6" s="755">
        <f t="shared" si="1"/>
        <v>-7.3160169594643776E-3</v>
      </c>
      <c r="I6" s="756">
        <v>398.83600000000098</v>
      </c>
      <c r="J6" s="755">
        <v>100.32498713906401</v>
      </c>
      <c r="K6" s="756">
        <f t="shared" si="2"/>
        <v>382.16600000000091</v>
      </c>
      <c r="L6" s="755">
        <f t="shared" si="3"/>
        <v>100.31767112210454</v>
      </c>
      <c r="M6" s="759">
        <f>'Steel Detail'!E64</f>
        <v>148.83600000000001</v>
      </c>
      <c r="N6" s="759">
        <f>'Steel Detail'!E65</f>
        <v>-16.64</v>
      </c>
    </row>
    <row r="7" spans="1:14" s="750" customFormat="1" ht="22.95" customHeight="1">
      <c r="A7" s="753">
        <v>4</v>
      </c>
      <c r="B7" s="754" t="s">
        <v>546</v>
      </c>
      <c r="C7" s="756">
        <f>'Steel Detail'!E77</f>
        <v>234.14599999999999</v>
      </c>
      <c r="D7" s="755">
        <f>'Steel Detail'!H77</f>
        <v>51.290143199999996</v>
      </c>
      <c r="E7" s="756">
        <v>209.05099999999999</v>
      </c>
      <c r="F7" s="755">
        <v>51.290143200000003</v>
      </c>
      <c r="G7" s="756">
        <f t="shared" si="0"/>
        <v>25.094999999999999</v>
      </c>
      <c r="H7" s="755">
        <f t="shared" si="1"/>
        <v>0</v>
      </c>
      <c r="I7" s="756">
        <v>64.350999999999999</v>
      </c>
      <c r="J7" s="755">
        <v>19.902278976085999</v>
      </c>
      <c r="K7" s="756">
        <f t="shared" si="2"/>
        <v>89.445999999999998</v>
      </c>
      <c r="L7" s="755">
        <f t="shared" si="3"/>
        <v>19.902278976085999</v>
      </c>
      <c r="M7" s="759">
        <f>'Steel Detail'!E75</f>
        <v>68.069000000000003</v>
      </c>
      <c r="N7" s="759">
        <f>'Steel Detail'!E76:E76</f>
        <v>-8.463000000000001</v>
      </c>
    </row>
    <row r="8" spans="1:14" s="750" customFormat="1" ht="22.95" customHeight="1">
      <c r="A8" s="753">
        <v>5</v>
      </c>
      <c r="B8" s="754" t="s">
        <v>547</v>
      </c>
      <c r="C8" s="756">
        <f>'Steel Detail'!E110</f>
        <v>1205.3409999999999</v>
      </c>
      <c r="D8" s="755">
        <f>'Steel Detail'!H110</f>
        <v>280.96536361199713</v>
      </c>
      <c r="E8" s="756">
        <v>1213.9190000000001</v>
      </c>
      <c r="F8" s="755">
        <v>282.66097221199698</v>
      </c>
      <c r="G8" s="756">
        <f t="shared" si="0"/>
        <v>-8.5780000000002019</v>
      </c>
      <c r="H8" s="755">
        <f t="shared" si="1"/>
        <v>-1.6956085999998436</v>
      </c>
      <c r="I8" s="756">
        <v>89.139999999999503</v>
      </c>
      <c r="J8" s="755">
        <v>22.310557429689499</v>
      </c>
      <c r="K8" s="756">
        <f t="shared" si="2"/>
        <v>80.561999999999301</v>
      </c>
      <c r="L8" s="755">
        <f t="shared" si="3"/>
        <v>20.614948829689656</v>
      </c>
      <c r="M8" s="759">
        <f>'Steel Detail'!E108</f>
        <v>50.603999999999999</v>
      </c>
      <c r="N8" s="759">
        <f>'Steel Detail'!E109</f>
        <v>-33.558</v>
      </c>
    </row>
    <row r="9" spans="1:14" s="750" customFormat="1" ht="22.95" customHeight="1">
      <c r="A9" s="753">
        <v>6</v>
      </c>
      <c r="B9" s="754" t="s">
        <v>548</v>
      </c>
      <c r="C9" s="756">
        <f>'Steel Detail'!E140</f>
        <v>1386.2550000000001</v>
      </c>
      <c r="D9" s="755">
        <f>'Steel Detail'!H140</f>
        <v>335.20397884129147</v>
      </c>
      <c r="E9" s="756">
        <v>1386.2550000000001</v>
      </c>
      <c r="F9" s="755">
        <v>335.20397884129102</v>
      </c>
      <c r="G9" s="756">
        <f t="shared" si="0"/>
        <v>0</v>
      </c>
      <c r="H9" s="755">
        <f t="shared" si="1"/>
        <v>4.5474735088646412E-13</v>
      </c>
      <c r="I9" s="756">
        <v>126.745</v>
      </c>
      <c r="J9" s="755">
        <v>32.691731719999503</v>
      </c>
      <c r="K9" s="756">
        <f t="shared" si="2"/>
        <v>126.745</v>
      </c>
      <c r="L9" s="755">
        <f t="shared" si="3"/>
        <v>32.691731719999957</v>
      </c>
      <c r="M9" s="759">
        <f>'Steel Detail'!E138</f>
        <v>51.814999999999998</v>
      </c>
      <c r="N9" s="759">
        <f>'Steel Detail'!E139</f>
        <v>-24.98</v>
      </c>
    </row>
    <row r="10" spans="1:14" s="762" customFormat="1" ht="24" customHeight="1">
      <c r="A10" s="758"/>
      <c r="B10" s="761" t="s">
        <v>368</v>
      </c>
      <c r="C10" s="757">
        <f t="shared" ref="C10:L10" si="4">SUM(C4:C9)</f>
        <v>5486.8209999999999</v>
      </c>
      <c r="D10" s="757">
        <f t="shared" si="4"/>
        <v>1326.3656613351357</v>
      </c>
      <c r="E10" s="757">
        <f t="shared" si="4"/>
        <v>5398.7040000000006</v>
      </c>
      <c r="F10" s="757">
        <f t="shared" si="4"/>
        <v>1306.7390369520945</v>
      </c>
      <c r="G10" s="757">
        <f t="shared" si="4"/>
        <v>88.116999999999521</v>
      </c>
      <c r="H10" s="757">
        <f t="shared" si="4"/>
        <v>19.626624383041186</v>
      </c>
      <c r="I10" s="757">
        <f t="shared" si="4"/>
        <v>1017.9450000000005</v>
      </c>
      <c r="J10" s="757">
        <f t="shared" si="4"/>
        <v>263.48008832458294</v>
      </c>
      <c r="K10" s="757">
        <f t="shared" si="4"/>
        <v>1106.0619999999999</v>
      </c>
      <c r="L10" s="757">
        <f t="shared" si="4"/>
        <v>283.10671270762413</v>
      </c>
    </row>
  </sheetData>
  <mergeCells count="7">
    <mergeCell ref="K2:L2"/>
    <mergeCell ref="A2:A3"/>
    <mergeCell ref="B2:B3"/>
    <mergeCell ref="C2:D2"/>
    <mergeCell ref="E2:F2"/>
    <mergeCell ref="G2:H2"/>
    <mergeCell ref="I2:J2"/>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2"/>
  <dimension ref="A1:N18"/>
  <sheetViews>
    <sheetView workbookViewId="0">
      <selection activeCell="G14" sqref="G14"/>
    </sheetView>
  </sheetViews>
  <sheetFormatPr defaultColWidth="8.88671875" defaultRowHeight="15"/>
  <cols>
    <col min="1" max="1" width="8.88671875" style="749"/>
    <col min="2" max="2" width="40.109375" style="749" customWidth="1"/>
    <col min="3" max="3" width="11.6640625" style="749" customWidth="1"/>
    <col min="4" max="7" width="18.109375" style="749" customWidth="1"/>
    <col min="8" max="12" width="18.6640625" style="749" customWidth="1"/>
    <col min="13" max="13" width="15.5546875" style="749" customWidth="1"/>
    <col min="14" max="14" width="18" style="749" customWidth="1"/>
    <col min="15" max="16384" width="8.88671875" style="749"/>
  </cols>
  <sheetData>
    <row r="1" spans="1:14">
      <c r="A1" s="749" t="s">
        <v>954</v>
      </c>
    </row>
    <row r="2" spans="1:14" s="751" customFormat="1" ht="34.200000000000003" customHeight="1">
      <c r="A2" s="1098" t="s">
        <v>161</v>
      </c>
      <c r="B2" s="1098" t="s">
        <v>613</v>
      </c>
      <c r="C2" s="1098" t="s">
        <v>955</v>
      </c>
      <c r="D2" s="1098"/>
      <c r="E2" s="1098" t="s">
        <v>957</v>
      </c>
      <c r="F2" s="1098"/>
      <c r="G2" s="1098" t="s">
        <v>923</v>
      </c>
      <c r="H2" s="1098"/>
      <c r="I2" s="1098" t="s">
        <v>958</v>
      </c>
      <c r="J2" s="1098"/>
      <c r="K2" s="1098" t="s">
        <v>959</v>
      </c>
      <c r="L2" s="1098"/>
    </row>
    <row r="3" spans="1:14" s="751" customFormat="1" ht="34.200000000000003" customHeight="1">
      <c r="A3" s="1098"/>
      <c r="B3" s="1098"/>
      <c r="C3" s="752" t="s">
        <v>155</v>
      </c>
      <c r="D3" s="752" t="s">
        <v>156</v>
      </c>
      <c r="E3" s="752" t="s">
        <v>155</v>
      </c>
      <c r="F3" s="752" t="s">
        <v>156</v>
      </c>
      <c r="G3" s="752" t="s">
        <v>155</v>
      </c>
      <c r="H3" s="752" t="s">
        <v>156</v>
      </c>
      <c r="I3" s="752" t="s">
        <v>155</v>
      </c>
      <c r="J3" s="752" t="s">
        <v>156</v>
      </c>
      <c r="K3" s="752" t="s">
        <v>155</v>
      </c>
      <c r="L3" s="752" t="s">
        <v>156</v>
      </c>
      <c r="M3" s="760" t="s">
        <v>624</v>
      </c>
      <c r="N3" s="760" t="s">
        <v>956</v>
      </c>
    </row>
    <row r="4" spans="1:14" s="750" customFormat="1" ht="22.95" customHeight="1">
      <c r="A4" s="753">
        <v>1</v>
      </c>
      <c r="B4" s="754" t="s">
        <v>542</v>
      </c>
      <c r="C4" s="756">
        <f>E4+G4</f>
        <v>78.859860034895988</v>
      </c>
      <c r="D4" s="755">
        <f>'Steel Summary'!D4/'Steel Summary'!C4*C4</f>
        <v>19.942434359164015</v>
      </c>
      <c r="E4" s="756">
        <v>75.703547034896005</v>
      </c>
      <c r="F4" s="755">
        <v>19.190655990764999</v>
      </c>
      <c r="G4" s="756">
        <f>'[287]Total WD'!$E$244</f>
        <v>3.156312999999983</v>
      </c>
      <c r="H4" s="755">
        <f>D4-F4</f>
        <v>0.75177836839901602</v>
      </c>
      <c r="I4" s="756">
        <v>40.993806805996002</v>
      </c>
      <c r="J4" s="756">
        <v>10.3752795983527</v>
      </c>
      <c r="K4" s="756">
        <f>I4+G4</f>
        <v>44.150119805995985</v>
      </c>
      <c r="L4" s="755">
        <f>J4+H4</f>
        <v>11.127057966751716</v>
      </c>
      <c r="M4" s="759">
        <f>'Steel Detail'!E13</f>
        <v>9.673</v>
      </c>
    </row>
    <row r="5" spans="1:14" s="750" customFormat="1" ht="22.95" customHeight="1">
      <c r="A5" s="753">
        <v>2</v>
      </c>
      <c r="B5" s="754" t="s">
        <v>544</v>
      </c>
      <c r="C5" s="756">
        <f t="shared" ref="C5:C9" si="0">E5+G5</f>
        <v>975.50522027390377</v>
      </c>
      <c r="D5" s="755">
        <f>'Steel Summary'!D5/'Steel Summary'!C5*C5</f>
        <v>242.3505322504929</v>
      </c>
      <c r="E5" s="756">
        <v>918.70196627390396</v>
      </c>
      <c r="F5" s="755">
        <v>224.87954263127801</v>
      </c>
      <c r="G5" s="756">
        <f>'[287]Total WD'!$F$244</f>
        <v>56.803253999999811</v>
      </c>
      <c r="H5" s="755">
        <f t="shared" ref="H5:H9" si="1">D5-F5</f>
        <v>17.47098961921489</v>
      </c>
      <c r="I5" s="756">
        <v>292.79693793395199</v>
      </c>
      <c r="J5" s="756">
        <v>71.921877173593302</v>
      </c>
      <c r="K5" s="756">
        <f t="shared" ref="K5:L9" si="2">I5+G5</f>
        <v>349.60019193395181</v>
      </c>
      <c r="L5" s="755">
        <f t="shared" si="2"/>
        <v>89.392866792808192</v>
      </c>
      <c r="M5" s="759">
        <f>'Steel Detail'!E37</f>
        <v>259.31</v>
      </c>
      <c r="N5" s="759">
        <f>'Steel Detail'!E38</f>
        <v>-11.53</v>
      </c>
    </row>
    <row r="6" spans="1:14" s="750" customFormat="1" ht="22.95" customHeight="1">
      <c r="A6" s="753">
        <v>3</v>
      </c>
      <c r="B6" s="754" t="s">
        <v>545</v>
      </c>
      <c r="C6" s="756">
        <f t="shared" si="0"/>
        <v>1240.6745067631798</v>
      </c>
      <c r="D6" s="755">
        <f>'Steel Summary'!D6/'Steel Summary'!C6*C6</f>
        <v>305.71786658628224</v>
      </c>
      <c r="E6" s="756">
        <v>1127.5974561907799</v>
      </c>
      <c r="F6" s="755">
        <v>271.07676959531898</v>
      </c>
      <c r="G6" s="756">
        <f>'[287]Total WD'!$G$244</f>
        <v>113.07705057239991</v>
      </c>
      <c r="H6" s="755">
        <f t="shared" si="1"/>
        <v>34.641096990963263</v>
      </c>
      <c r="I6" s="756">
        <v>348.75793553557997</v>
      </c>
      <c r="J6" s="756">
        <v>84.105866586272697</v>
      </c>
      <c r="K6" s="756">
        <f t="shared" si="2"/>
        <v>461.83498610797989</v>
      </c>
      <c r="L6" s="755">
        <f t="shared" si="2"/>
        <v>118.74696357723596</v>
      </c>
      <c r="M6" s="759">
        <f>'Steel Detail'!E64</f>
        <v>148.83600000000001</v>
      </c>
      <c r="N6" s="759">
        <f>'Steel Detail'!E65</f>
        <v>-16.64</v>
      </c>
    </row>
    <row r="7" spans="1:14" s="750" customFormat="1" ht="22.95" customHeight="1">
      <c r="A7" s="753">
        <v>4</v>
      </c>
      <c r="B7" s="754" t="s">
        <v>546</v>
      </c>
      <c r="C7" s="756">
        <f t="shared" si="0"/>
        <v>170.94646744210002</v>
      </c>
      <c r="D7" s="755">
        <f>'Steel Summary'!D7/'Steel Summary'!C7*C7</f>
        <v>37.446160919423981</v>
      </c>
      <c r="E7" s="756">
        <v>166.89266744209999</v>
      </c>
      <c r="F7" s="755">
        <v>40.171705576720498</v>
      </c>
      <c r="G7" s="756">
        <f>'[287]Total WD'!$H$244</f>
        <v>4.0538000000000238</v>
      </c>
      <c r="H7" s="755">
        <f t="shared" si="1"/>
        <v>-2.725544657296517</v>
      </c>
      <c r="I7" s="756">
        <v>81.358842977099997</v>
      </c>
      <c r="J7" s="756">
        <v>19.330799152584301</v>
      </c>
      <c r="K7" s="756">
        <f t="shared" si="2"/>
        <v>85.41264297710002</v>
      </c>
      <c r="L7" s="755">
        <f t="shared" si="2"/>
        <v>16.605254495287785</v>
      </c>
      <c r="M7" s="759">
        <f>'Steel Detail'!E75</f>
        <v>68.069000000000003</v>
      </c>
      <c r="N7" s="759">
        <f>'Steel Detail'!E76:E76</f>
        <v>-8.463000000000001</v>
      </c>
    </row>
    <row r="8" spans="1:14" s="750" customFormat="1" ht="22.95" customHeight="1">
      <c r="A8" s="753">
        <v>5</v>
      </c>
      <c r="B8" s="754" t="s">
        <v>547</v>
      </c>
      <c r="C8" s="756">
        <f t="shared" si="0"/>
        <v>1153.8047339887501</v>
      </c>
      <c r="D8" s="755">
        <f>'Steel Summary'!D8/'Steel Summary'!C8*C8</f>
        <v>268.95224390640726</v>
      </c>
      <c r="E8" s="756">
        <v>1153.8048383887501</v>
      </c>
      <c r="F8" s="755">
        <v>267.56655750469503</v>
      </c>
      <c r="G8" s="756">
        <f>'[287]Total WD'!$I$244</f>
        <v>-1.0440000005473848E-4</v>
      </c>
      <c r="H8" s="755">
        <f t="shared" si="1"/>
        <v>1.3856864017122348</v>
      </c>
      <c r="I8" s="756">
        <v>105.72454639866</v>
      </c>
      <c r="J8" s="756">
        <v>24.496692973605299</v>
      </c>
      <c r="K8" s="756">
        <f t="shared" si="2"/>
        <v>105.72444199865994</v>
      </c>
      <c r="L8" s="755">
        <f t="shared" si="2"/>
        <v>25.882379375317534</v>
      </c>
      <c r="M8" s="759">
        <f>'Steel Detail'!E108</f>
        <v>50.603999999999999</v>
      </c>
      <c r="N8" s="759">
        <f>'Steel Detail'!E109</f>
        <v>-33.558</v>
      </c>
    </row>
    <row r="9" spans="1:14" s="750" customFormat="1" ht="22.95" customHeight="1">
      <c r="A9" s="753">
        <v>6</v>
      </c>
      <c r="B9" s="754" t="s">
        <v>548</v>
      </c>
      <c r="C9" s="756">
        <f t="shared" si="0"/>
        <v>1363.0462578215299</v>
      </c>
      <c r="D9" s="755">
        <f>'Steel Summary'!D9/'Steel Summary'!C9*C9</f>
        <v>329.59197908502375</v>
      </c>
      <c r="E9" s="756">
        <v>1354.0046720335299</v>
      </c>
      <c r="F9" s="755">
        <v>330.18664862211602</v>
      </c>
      <c r="G9" s="756">
        <f>'[287]Total WD'!$J$244</f>
        <v>9.0415857880000203</v>
      </c>
      <c r="H9" s="755">
        <f t="shared" si="1"/>
        <v>-0.59466953709227255</v>
      </c>
      <c r="I9" s="756">
        <v>260.30022433185002</v>
      </c>
      <c r="J9" s="756">
        <v>62.8599073259224</v>
      </c>
      <c r="K9" s="756">
        <f t="shared" si="2"/>
        <v>269.34181011985004</v>
      </c>
      <c r="L9" s="755">
        <f t="shared" si="2"/>
        <v>62.265237788830127</v>
      </c>
      <c r="M9" s="759">
        <f>'Steel Detail'!E138</f>
        <v>51.814999999999998</v>
      </c>
      <c r="N9" s="759">
        <f>'Steel Detail'!E139</f>
        <v>-24.98</v>
      </c>
    </row>
    <row r="10" spans="1:14" s="762" customFormat="1" ht="24" customHeight="1">
      <c r="A10" s="758"/>
      <c r="B10" s="761" t="s">
        <v>368</v>
      </c>
      <c r="C10" s="757">
        <f t="shared" ref="C10:L10" si="3">SUM(C4:C9)</f>
        <v>4982.83704632436</v>
      </c>
      <c r="D10" s="757">
        <f t="shared" si="3"/>
        <v>1204.001217106794</v>
      </c>
      <c r="E10" s="757">
        <f t="shared" si="3"/>
        <v>4796.7051473639604</v>
      </c>
      <c r="F10" s="757">
        <f t="shared" si="3"/>
        <v>1153.0718799208935</v>
      </c>
      <c r="G10" s="757">
        <f t="shared" si="3"/>
        <v>186.1318989603997</v>
      </c>
      <c r="H10" s="757">
        <f t="shared" si="3"/>
        <v>50.929337185900614</v>
      </c>
      <c r="I10" s="757">
        <f t="shared" si="3"/>
        <v>1129.9322939831379</v>
      </c>
      <c r="J10" s="757">
        <f t="shared" si="3"/>
        <v>273.09042281033072</v>
      </c>
      <c r="K10" s="757">
        <f t="shared" si="3"/>
        <v>1316.0641929435378</v>
      </c>
      <c r="L10" s="757">
        <f t="shared" si="3"/>
        <v>324.01975999623136</v>
      </c>
    </row>
    <row r="11" spans="1:14">
      <c r="C11" s="767">
        <v>4858.3778104818375</v>
      </c>
    </row>
    <row r="12" spans="1:14">
      <c r="C12" s="767">
        <f>C10-C11</f>
        <v>124.4592358425225</v>
      </c>
    </row>
    <row r="15" spans="1:14">
      <c r="C15" s="767">
        <f>'Steel Summary'!C10</f>
        <v>5486.8209999999999</v>
      </c>
    </row>
    <row r="16" spans="1:14">
      <c r="C16" s="767">
        <f>C15-C10</f>
        <v>503.9839536756399</v>
      </c>
    </row>
    <row r="18" spans="3:3">
      <c r="C18" s="768">
        <f>C16/C15</f>
        <v>9.1853543914707611E-2</v>
      </c>
    </row>
  </sheetData>
  <mergeCells count="7">
    <mergeCell ref="K2:L2"/>
    <mergeCell ref="A2:A3"/>
    <mergeCell ref="B2:B3"/>
    <mergeCell ref="C2:D2"/>
    <mergeCell ref="E2:F2"/>
    <mergeCell ref="G2:H2"/>
    <mergeCell ref="I2:J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dimension ref="A1:L39"/>
  <sheetViews>
    <sheetView view="pageBreakPreview" zoomScale="112" zoomScaleNormal="100" workbookViewId="0">
      <selection activeCell="A5" sqref="A5:G5"/>
    </sheetView>
  </sheetViews>
  <sheetFormatPr defaultColWidth="9.109375" defaultRowHeight="13.8"/>
  <cols>
    <col min="1" max="1" width="4.88671875" style="82" customWidth="1"/>
    <col min="2" max="2" width="35.6640625" style="82" customWidth="1"/>
    <col min="3" max="3" width="14.6640625" style="82" customWidth="1"/>
    <col min="4" max="4" width="18.88671875" style="82" customWidth="1"/>
    <col min="5" max="5" width="15.6640625" style="82" customWidth="1"/>
    <col min="6" max="6" width="15" style="82" customWidth="1"/>
    <col min="7" max="7" width="15.6640625" style="82" customWidth="1"/>
    <col min="8" max="8" width="9.88671875" style="82" customWidth="1"/>
    <col min="9" max="9" width="12.6640625" style="82" customWidth="1"/>
    <col min="10" max="10" width="16.33203125" style="82" customWidth="1"/>
    <col min="11" max="11" width="14.5546875" style="82" customWidth="1"/>
    <col min="12" max="16384" width="9.109375" style="82"/>
  </cols>
  <sheetData>
    <row r="1" spans="1:12">
      <c r="A1" s="1099" t="s">
        <v>783</v>
      </c>
      <c r="B1" s="1099"/>
      <c r="C1" s="1099"/>
      <c r="D1" s="1099"/>
      <c r="E1" s="1099"/>
      <c r="F1" s="1099"/>
      <c r="G1" s="1099"/>
    </row>
    <row r="2" spans="1:12" ht="15.6">
      <c r="A2" s="83"/>
      <c r="B2" s="83"/>
      <c r="C2" s="106"/>
      <c r="D2" s="83"/>
      <c r="E2" s="84"/>
      <c r="F2" s="85"/>
      <c r="G2" s="107"/>
      <c r="H2" s="85"/>
    </row>
    <row r="3" spans="1:12">
      <c r="A3" s="86"/>
      <c r="B3" s="86"/>
      <c r="C3" s="86"/>
      <c r="D3" s="86"/>
      <c r="E3" s="86"/>
      <c r="F3" s="86"/>
      <c r="G3" s="86"/>
    </row>
    <row r="4" spans="1:12" ht="15.6">
      <c r="A4" s="979" t="s">
        <v>784</v>
      </c>
      <c r="B4" s="979"/>
      <c r="C4" s="979"/>
      <c r="D4" s="979"/>
      <c r="E4" s="979"/>
      <c r="F4" s="979"/>
      <c r="G4" s="979"/>
    </row>
    <row r="5" spans="1:12" ht="15.6">
      <c r="A5" s="1100" t="s">
        <v>4</v>
      </c>
      <c r="B5" s="966"/>
      <c r="C5" s="966"/>
      <c r="D5" s="966"/>
      <c r="E5" s="966"/>
      <c r="F5" s="966"/>
      <c r="G5" s="966"/>
    </row>
    <row r="6" spans="1:12" ht="15.6">
      <c r="A6" s="1101"/>
      <c r="B6" s="979"/>
      <c r="C6" s="979"/>
      <c r="D6" s="979"/>
      <c r="E6" s="979"/>
      <c r="F6" s="979"/>
      <c r="G6" s="979"/>
    </row>
    <row r="8" spans="1:12" ht="41.4">
      <c r="A8" s="108" t="s">
        <v>161</v>
      </c>
      <c r="B8" s="109" t="s">
        <v>785</v>
      </c>
      <c r="C8" s="108" t="s">
        <v>786</v>
      </c>
      <c r="D8" s="108" t="s">
        <v>787</v>
      </c>
      <c r="E8" s="108" t="s">
        <v>788</v>
      </c>
      <c r="F8" s="108" t="s">
        <v>789</v>
      </c>
      <c r="G8" s="108" t="s">
        <v>790</v>
      </c>
      <c r="I8" s="141"/>
      <c r="K8" s="142"/>
    </row>
    <row r="9" spans="1:12">
      <c r="A9" s="110">
        <v>1</v>
      </c>
      <c r="B9" s="111" t="s">
        <v>791</v>
      </c>
      <c r="C9" s="112"/>
      <c r="D9" s="112"/>
      <c r="E9" s="112"/>
      <c r="F9" s="112"/>
      <c r="G9" s="112"/>
      <c r="H9" s="113"/>
      <c r="I9" s="143"/>
      <c r="J9" s="144"/>
      <c r="K9" s="145"/>
    </row>
    <row r="10" spans="1:12">
      <c r="A10" s="114" t="s">
        <v>560</v>
      </c>
      <c r="B10" s="115" t="s">
        <v>792</v>
      </c>
      <c r="C10" s="116">
        <f>2.108</f>
        <v>2.1080000000000001</v>
      </c>
      <c r="D10" s="117">
        <f>H10</f>
        <v>5.8555555555555555E-2</v>
      </c>
      <c r="E10" s="117">
        <f>H10*3</f>
        <v>0.17566666666666667</v>
      </c>
      <c r="F10" s="117">
        <f>E10</f>
        <v>0.17566666666666667</v>
      </c>
      <c r="G10" s="112">
        <f>C10-F10</f>
        <v>1.9323333333333335</v>
      </c>
      <c r="H10" s="113">
        <f>C10/36</f>
        <v>5.8555555555555555E-2</v>
      </c>
      <c r="I10" s="143"/>
      <c r="J10" s="144"/>
      <c r="K10" s="145"/>
    </row>
    <row r="11" spans="1:12">
      <c r="A11" s="114"/>
      <c r="B11" s="115"/>
      <c r="C11" s="116"/>
      <c r="D11" s="117"/>
      <c r="E11" s="117"/>
      <c r="F11" s="117"/>
      <c r="G11" s="112"/>
      <c r="H11" s="113"/>
      <c r="I11" s="146"/>
      <c r="J11" s="144"/>
      <c r="K11" s="113"/>
      <c r="L11" s="147"/>
    </row>
    <row r="12" spans="1:12">
      <c r="A12" s="114"/>
      <c r="B12" s="115"/>
      <c r="C12" s="116"/>
      <c r="D12" s="117"/>
      <c r="E12" s="117"/>
      <c r="F12" s="117"/>
      <c r="G12" s="112"/>
      <c r="H12" s="113"/>
      <c r="I12" s="148"/>
      <c r="J12" s="144"/>
      <c r="K12" s="145"/>
    </row>
    <row r="13" spans="1:12">
      <c r="A13" s="110">
        <v>2</v>
      </c>
      <c r="B13" s="118" t="s">
        <v>793</v>
      </c>
      <c r="C13" s="116"/>
      <c r="D13" s="117"/>
      <c r="E13" s="117"/>
      <c r="F13" s="117"/>
      <c r="G13" s="112"/>
      <c r="H13" s="113"/>
      <c r="I13" s="148"/>
      <c r="J13" s="144"/>
      <c r="K13" s="145"/>
    </row>
    <row r="14" spans="1:12">
      <c r="A14" s="114" t="s">
        <v>560</v>
      </c>
      <c r="B14" s="115" t="s">
        <v>794</v>
      </c>
      <c r="C14" s="119"/>
      <c r="D14" s="117"/>
      <c r="E14" s="117"/>
      <c r="F14" s="117"/>
      <c r="G14" s="112"/>
      <c r="H14" s="113"/>
      <c r="I14" s="148"/>
      <c r="J14" s="144"/>
      <c r="K14" s="145"/>
    </row>
    <row r="15" spans="1:12">
      <c r="A15" s="110">
        <v>3</v>
      </c>
      <c r="B15" s="118" t="s">
        <v>218</v>
      </c>
      <c r="C15" s="116"/>
      <c r="D15" s="117"/>
      <c r="E15" s="117"/>
      <c r="F15" s="117"/>
      <c r="G15" s="112"/>
      <c r="H15" s="113"/>
      <c r="I15" s="148"/>
      <c r="J15" s="144"/>
      <c r="K15" s="145"/>
    </row>
    <row r="16" spans="1:12" ht="27.6">
      <c r="A16" s="114" t="s">
        <v>560</v>
      </c>
      <c r="B16" s="120" t="s">
        <v>795</v>
      </c>
      <c r="C16" s="117">
        <v>10.364000000000001</v>
      </c>
      <c r="D16" s="121"/>
      <c r="E16" s="122"/>
      <c r="F16" s="121"/>
      <c r="G16" s="112">
        <f>C16-F16</f>
        <v>10.364000000000001</v>
      </c>
      <c r="H16" s="113"/>
      <c r="I16" s="146">
        <f>G16/21</f>
        <v>0.49352380952380959</v>
      </c>
      <c r="J16" s="144">
        <f>I16*3</f>
        <v>1.4805714285714289</v>
      </c>
      <c r="K16" s="145"/>
    </row>
    <row r="17" spans="1:12">
      <c r="A17" s="110">
        <v>4</v>
      </c>
      <c r="B17" s="118" t="s">
        <v>796</v>
      </c>
      <c r="C17" s="116"/>
      <c r="D17" s="117"/>
      <c r="E17" s="117"/>
      <c r="F17" s="117"/>
      <c r="G17" s="112"/>
      <c r="H17" s="113"/>
      <c r="I17" s="148"/>
      <c r="J17" s="144"/>
      <c r="K17" s="145"/>
    </row>
    <row r="18" spans="1:12">
      <c r="A18" s="123" t="s">
        <v>560</v>
      </c>
      <c r="B18" s="124" t="s">
        <v>797</v>
      </c>
      <c r="C18" s="116"/>
      <c r="D18" s="125"/>
      <c r="E18" s="125"/>
      <c r="F18" s="125"/>
      <c r="G18" s="112"/>
      <c r="H18" s="113"/>
      <c r="I18" s="148"/>
      <c r="J18" s="144"/>
      <c r="K18" s="145"/>
    </row>
    <row r="19" spans="1:12">
      <c r="A19" s="126">
        <v>5</v>
      </c>
      <c r="B19" s="127" t="s">
        <v>798</v>
      </c>
      <c r="C19" s="116"/>
      <c r="D19" s="121"/>
      <c r="E19" s="121"/>
      <c r="F19" s="121"/>
      <c r="G19" s="112"/>
      <c r="H19" s="113"/>
      <c r="I19" s="148"/>
      <c r="J19" s="144"/>
      <c r="K19" s="145"/>
    </row>
    <row r="20" spans="1:12">
      <c r="A20" s="128" t="s">
        <v>560</v>
      </c>
      <c r="B20" s="124" t="s">
        <v>799</v>
      </c>
      <c r="C20" s="129"/>
      <c r="D20" s="121"/>
      <c r="E20" s="121"/>
      <c r="F20" s="121"/>
      <c r="G20" s="112"/>
      <c r="H20" s="113"/>
      <c r="I20" s="148"/>
      <c r="J20" s="144"/>
      <c r="K20" s="145"/>
    </row>
    <row r="21" spans="1:12">
      <c r="A21" s="128" t="s">
        <v>562</v>
      </c>
      <c r="B21" s="124" t="s">
        <v>800</v>
      </c>
      <c r="C21" s="130"/>
      <c r="D21" s="121"/>
      <c r="E21" s="121"/>
      <c r="F21" s="121"/>
      <c r="G21" s="112"/>
      <c r="H21" s="113"/>
      <c r="I21" s="148"/>
      <c r="J21" s="144"/>
      <c r="K21" s="145"/>
    </row>
    <row r="22" spans="1:12">
      <c r="A22" s="128" t="s">
        <v>564</v>
      </c>
      <c r="B22" s="124" t="s">
        <v>799</v>
      </c>
      <c r="C22" s="116"/>
      <c r="D22" s="121"/>
      <c r="E22" s="121"/>
      <c r="F22" s="121"/>
      <c r="G22" s="112"/>
      <c r="H22" s="113"/>
      <c r="I22" s="148"/>
      <c r="J22" s="144">
        <v>44335</v>
      </c>
      <c r="K22" s="145"/>
    </row>
    <row r="23" spans="1:12">
      <c r="A23" s="128" t="s">
        <v>567</v>
      </c>
      <c r="B23" s="124" t="s">
        <v>801</v>
      </c>
      <c r="C23" s="116"/>
      <c r="D23" s="121"/>
      <c r="E23" s="121"/>
      <c r="F23" s="121"/>
      <c r="G23" s="112"/>
      <c r="H23" s="113"/>
      <c r="I23" s="148"/>
      <c r="J23" s="144">
        <f>J22*17%</f>
        <v>7536.9500000000007</v>
      </c>
      <c r="K23" s="145"/>
    </row>
    <row r="24" spans="1:12">
      <c r="A24" s="128" t="s">
        <v>569</v>
      </c>
      <c r="B24" s="124" t="s">
        <v>802</v>
      </c>
      <c r="C24" s="116"/>
      <c r="D24" s="121"/>
      <c r="E24" s="121"/>
      <c r="F24" s="121"/>
      <c r="G24" s="112"/>
      <c r="H24" s="113"/>
      <c r="I24" s="148"/>
      <c r="J24" s="144">
        <f>J22+J23</f>
        <v>51871.95</v>
      </c>
      <c r="K24" s="145"/>
    </row>
    <row r="25" spans="1:12">
      <c r="A25" s="131">
        <v>6</v>
      </c>
      <c r="B25" s="127" t="s">
        <v>219</v>
      </c>
      <c r="C25" s="132">
        <v>22.175000000000001</v>
      </c>
      <c r="D25" s="133">
        <v>1.0559523809523801</v>
      </c>
      <c r="E25" s="132">
        <f>1.05595238095238*3</f>
        <v>3.16785714285714</v>
      </c>
      <c r="F25" s="132">
        <f>1.05595238095238*3</f>
        <v>3.16785714285714</v>
      </c>
      <c r="G25" s="112">
        <f>C25-F25</f>
        <v>19.00714285714286</v>
      </c>
      <c r="H25" s="113"/>
      <c r="I25" s="149">
        <f>C25/21</f>
        <v>1.055952380952381</v>
      </c>
      <c r="J25" s="144"/>
      <c r="K25" s="145"/>
    </row>
    <row r="26" spans="1:12">
      <c r="A26" s="974" t="s">
        <v>803</v>
      </c>
      <c r="B26" s="1102"/>
      <c r="C26" s="134">
        <f>SUM(C9:C25)</f>
        <v>34.647000000000006</v>
      </c>
      <c r="D26" s="135">
        <f>SUM(D9:D25)</f>
        <v>1.1145079365079356</v>
      </c>
      <c r="E26" s="134">
        <f>SUM(E9:E25)</f>
        <v>3.3435238095238069</v>
      </c>
      <c r="F26" s="134">
        <f>SUM(F9:F25)</f>
        <v>3.3435238095238069</v>
      </c>
      <c r="G26" s="134">
        <f>SUM(G9:G25)</f>
        <v>31.303476190476196</v>
      </c>
      <c r="H26" s="136"/>
      <c r="I26" s="146"/>
      <c r="K26" s="145"/>
      <c r="L26" s="147"/>
    </row>
    <row r="27" spans="1:12">
      <c r="C27" s="136"/>
      <c r="D27" s="136"/>
      <c r="E27" s="134"/>
      <c r="F27" s="134"/>
      <c r="G27" s="134"/>
      <c r="H27" s="136"/>
      <c r="I27" s="148">
        <v>288000000</v>
      </c>
      <c r="K27" s="145"/>
    </row>
    <row r="28" spans="1:12">
      <c r="C28" s="137"/>
      <c r="D28" s="137"/>
      <c r="E28" s="138"/>
      <c r="F28" s="138"/>
      <c r="G28" s="138"/>
      <c r="H28" s="137"/>
      <c r="I28" s="150">
        <f>I27*1%</f>
        <v>2880000</v>
      </c>
      <c r="K28" s="142"/>
      <c r="L28" s="147"/>
    </row>
    <row r="29" spans="1:12">
      <c r="C29" s="139"/>
      <c r="E29" s="140"/>
      <c r="I29" s="151"/>
      <c r="K29" s="142"/>
    </row>
    <row r="30" spans="1:12">
      <c r="C30" s="139"/>
      <c r="I30" s="151"/>
      <c r="K30" s="142"/>
      <c r="L30" s="147"/>
    </row>
    <row r="31" spans="1:12">
      <c r="C31" s="139"/>
      <c r="I31" s="151"/>
    </row>
    <row r="32" spans="1:12">
      <c r="C32" s="139"/>
      <c r="E32" s="140"/>
      <c r="F32" s="140"/>
      <c r="G32" s="140"/>
      <c r="H32" s="98"/>
      <c r="I32" s="151"/>
    </row>
    <row r="33" spans="3:3">
      <c r="C33" s="139"/>
    </row>
    <row r="34" spans="3:3">
      <c r="C34" s="139"/>
    </row>
    <row r="35" spans="3:3">
      <c r="C35" s="139"/>
    </row>
    <row r="36" spans="3:3">
      <c r="C36" s="139"/>
    </row>
    <row r="37" spans="3:3">
      <c r="C37" s="139"/>
    </row>
    <row r="38" spans="3:3">
      <c r="C38" s="139"/>
    </row>
    <row r="39" spans="3:3">
      <c r="C39" s="139"/>
    </row>
  </sheetData>
  <mergeCells count="5">
    <mergeCell ref="A1:G1"/>
    <mergeCell ref="A4:G4"/>
    <mergeCell ref="A5:G5"/>
    <mergeCell ref="A6:G6"/>
    <mergeCell ref="A26:B26"/>
  </mergeCells>
  <pageMargins left="0.7" right="0.7" top="0.75" bottom="0.75" header="0.3" footer="0.3"/>
  <pageSetup scale="75"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tabColor rgb="FFFF0000"/>
    <pageSetUpPr fitToPage="1"/>
  </sheetPr>
  <dimension ref="A1:L37"/>
  <sheetViews>
    <sheetView view="pageBreakPreview" topLeftCell="A7" zoomScaleNormal="100" workbookViewId="0">
      <selection activeCell="A28" sqref="A28"/>
    </sheetView>
  </sheetViews>
  <sheetFormatPr defaultColWidth="9.109375" defaultRowHeight="13.8"/>
  <cols>
    <col min="1" max="1" width="4.88671875" style="81" customWidth="1"/>
    <col min="2" max="2" width="12.5546875" style="82" customWidth="1"/>
    <col min="3" max="3" width="2.6640625" style="82" customWidth="1"/>
    <col min="4" max="4" width="15.6640625" style="82" customWidth="1"/>
    <col min="5" max="5" width="18.88671875" style="82" customWidth="1"/>
    <col min="6" max="6" width="12.6640625" style="82" customWidth="1"/>
    <col min="7" max="7" width="13.5546875" style="82" customWidth="1"/>
    <col min="8" max="8" width="9.109375" style="82"/>
    <col min="9" max="9" width="10.109375" style="82" customWidth="1"/>
    <col min="10" max="11" width="9.109375" style="82"/>
    <col min="12" max="12" width="21.5546875" style="82" customWidth="1"/>
    <col min="13" max="16384" width="9.109375" style="82"/>
  </cols>
  <sheetData>
    <row r="1" spans="1:10">
      <c r="A1" s="1099" t="s">
        <v>804</v>
      </c>
      <c r="B1" s="1099"/>
      <c r="C1" s="1099"/>
      <c r="D1" s="1099"/>
      <c r="E1" s="1099"/>
      <c r="F1" s="1099"/>
      <c r="G1" s="1099"/>
    </row>
    <row r="2" spans="1:10" ht="15.6">
      <c r="A2" s="83"/>
      <c r="B2" s="83"/>
      <c r="C2" s="83"/>
      <c r="D2" s="83"/>
      <c r="E2" s="84"/>
      <c r="F2" s="85"/>
      <c r="G2" s="85"/>
      <c r="H2" s="85"/>
    </row>
    <row r="3" spans="1:10">
      <c r="A3" s="86"/>
      <c r="B3" s="86"/>
      <c r="C3" s="86"/>
      <c r="D3" s="86"/>
      <c r="E3" s="86"/>
      <c r="F3" s="86"/>
      <c r="G3" s="86"/>
    </row>
    <row r="4" spans="1:10" ht="15.6">
      <c r="A4" s="979" t="s">
        <v>805</v>
      </c>
      <c r="B4" s="979"/>
      <c r="C4" s="979"/>
      <c r="D4" s="979"/>
      <c r="E4" s="979"/>
      <c r="F4" s="979"/>
      <c r="G4" s="979"/>
    </row>
    <row r="5" spans="1:10" ht="45.75" customHeight="1">
      <c r="A5" s="1100" t="e">
        <f>+#REF!</f>
        <v>#REF!</v>
      </c>
      <c r="B5" s="966"/>
      <c r="C5" s="966"/>
      <c r="D5" s="966"/>
      <c r="E5" s="966"/>
      <c r="F5" s="966"/>
      <c r="G5" s="966"/>
    </row>
    <row r="6" spans="1:10" ht="15.6">
      <c r="A6" s="1101"/>
      <c r="B6" s="979"/>
      <c r="C6" s="979"/>
      <c r="D6" s="979"/>
      <c r="E6" s="979"/>
      <c r="F6" s="979"/>
      <c r="G6" s="979"/>
    </row>
    <row r="7" spans="1:10">
      <c r="A7" s="82"/>
    </row>
    <row r="8" spans="1:10">
      <c r="A8" s="89">
        <v>1</v>
      </c>
      <c r="B8" s="90" t="s">
        <v>806</v>
      </c>
      <c r="G8" s="91" t="s">
        <v>807</v>
      </c>
    </row>
    <row r="9" spans="1:10">
      <c r="A9" s="89"/>
      <c r="B9" s="90"/>
      <c r="G9" s="92"/>
    </row>
    <row r="10" spans="1:10">
      <c r="C10" s="82" t="s">
        <v>7</v>
      </c>
      <c r="D10" s="82" t="s">
        <v>808</v>
      </c>
      <c r="G10" s="93"/>
    </row>
    <row r="11" spans="1:10" ht="8.25" customHeight="1">
      <c r="D11" s="743" t="s">
        <v>809</v>
      </c>
      <c r="G11" s="93">
        <v>0</v>
      </c>
    </row>
    <row r="12" spans="1:10" hidden="1">
      <c r="D12" s="743" t="s">
        <v>810</v>
      </c>
      <c r="G12" s="93"/>
    </row>
    <row r="13" spans="1:10" hidden="1">
      <c r="C13" s="82" t="s">
        <v>15</v>
      </c>
      <c r="D13" s="82" t="s">
        <v>811</v>
      </c>
      <c r="G13" s="93"/>
    </row>
    <row r="14" spans="1:10" hidden="1">
      <c r="D14" s="743" t="s">
        <v>809</v>
      </c>
      <c r="G14" s="93" t="e">
        <f>#REF!/1000000</f>
        <v>#REF!</v>
      </c>
    </row>
    <row r="15" spans="1:10">
      <c r="D15" s="743" t="s">
        <v>810</v>
      </c>
      <c r="G15" s="93"/>
    </row>
    <row r="16" spans="1:10">
      <c r="D16" s="743" t="s">
        <v>812</v>
      </c>
      <c r="G16" s="94">
        <v>0</v>
      </c>
      <c r="J16" s="105"/>
    </row>
    <row r="17" spans="1:12">
      <c r="G17" s="94"/>
      <c r="K17" s="105"/>
      <c r="L17" s="98"/>
    </row>
    <row r="18" spans="1:12">
      <c r="G18" s="94"/>
      <c r="K18" s="105"/>
      <c r="L18" s="98"/>
    </row>
    <row r="19" spans="1:12">
      <c r="C19" s="82" t="s">
        <v>17</v>
      </c>
      <c r="D19" s="82" t="s">
        <v>813</v>
      </c>
      <c r="G19" s="95"/>
      <c r="K19" s="105"/>
      <c r="L19" s="98"/>
    </row>
    <row r="20" spans="1:12">
      <c r="C20" s="82" t="s">
        <v>24</v>
      </c>
      <c r="D20" s="82" t="s">
        <v>814</v>
      </c>
      <c r="G20" s="95"/>
    </row>
    <row r="21" spans="1:12">
      <c r="D21" s="96" t="s">
        <v>815</v>
      </c>
      <c r="G21" s="97"/>
      <c r="H21" s="98"/>
    </row>
    <row r="22" spans="1:12">
      <c r="D22" s="96"/>
      <c r="G22" s="99"/>
    </row>
    <row r="23" spans="1:12">
      <c r="A23" s="89">
        <v>2</v>
      </c>
      <c r="B23" s="90" t="s">
        <v>816</v>
      </c>
      <c r="G23" s="100"/>
    </row>
    <row r="24" spans="1:12">
      <c r="C24" s="82" t="s">
        <v>7</v>
      </c>
      <c r="D24" s="82" t="s">
        <v>817</v>
      </c>
      <c r="G24" s="101">
        <v>40.865000000000002</v>
      </c>
    </row>
    <row r="25" spans="1:12">
      <c r="C25" s="82" t="s">
        <v>15</v>
      </c>
      <c r="D25" s="82" t="s">
        <v>818</v>
      </c>
      <c r="G25" s="93">
        <v>6.2949999999999999</v>
      </c>
    </row>
    <row r="26" spans="1:12">
      <c r="C26" s="82" t="s">
        <v>17</v>
      </c>
      <c r="D26" s="82" t="s">
        <v>819</v>
      </c>
      <c r="G26" s="93"/>
    </row>
    <row r="27" spans="1:12">
      <c r="C27" s="82" t="s">
        <v>24</v>
      </c>
      <c r="D27" s="82" t="s">
        <v>820</v>
      </c>
      <c r="G27" s="102"/>
    </row>
    <row r="28" spans="1:12">
      <c r="C28" s="82" t="s">
        <v>17</v>
      </c>
      <c r="D28" s="82" t="s">
        <v>821</v>
      </c>
      <c r="G28" s="103"/>
    </row>
    <row r="29" spans="1:12">
      <c r="D29" s="96" t="s">
        <v>815</v>
      </c>
      <c r="G29" s="97">
        <f>SUM(G24:G28)</f>
        <v>47.160000000000004</v>
      </c>
    </row>
    <row r="30" spans="1:12">
      <c r="D30" s="96"/>
      <c r="G30" s="99"/>
    </row>
    <row r="31" spans="1:12">
      <c r="A31" s="89">
        <v>3</v>
      </c>
      <c r="B31" s="90" t="s">
        <v>821</v>
      </c>
      <c r="G31" s="100"/>
    </row>
    <row r="32" spans="1:12">
      <c r="C32" s="82" t="s">
        <v>7</v>
      </c>
      <c r="D32" s="82" t="s">
        <v>752</v>
      </c>
      <c r="G32" s="104">
        <v>0</v>
      </c>
    </row>
    <row r="33" spans="1:7">
      <c r="C33" s="82" t="s">
        <v>15</v>
      </c>
      <c r="D33" s="82" t="s">
        <v>822</v>
      </c>
      <c r="G33" s="93">
        <v>0</v>
      </c>
    </row>
    <row r="34" spans="1:7">
      <c r="C34" s="82" t="s">
        <v>17</v>
      </c>
      <c r="D34" s="82" t="s">
        <v>823</v>
      </c>
      <c r="G34" s="102">
        <v>0</v>
      </c>
    </row>
    <row r="35" spans="1:7">
      <c r="A35" s="89"/>
      <c r="B35" s="90"/>
      <c r="D35" s="96" t="s">
        <v>815</v>
      </c>
      <c r="G35" s="97">
        <f>SUM(G32:G34)</f>
        <v>0</v>
      </c>
    </row>
    <row r="36" spans="1:7">
      <c r="A36" s="89"/>
      <c r="B36" s="90"/>
      <c r="G36" s="100"/>
    </row>
    <row r="37" spans="1:7">
      <c r="D37" s="96" t="s">
        <v>824</v>
      </c>
      <c r="G37" s="97">
        <f>G35+G29+G21</f>
        <v>47.160000000000004</v>
      </c>
    </row>
  </sheetData>
  <sheetProtection formatCells="0" formatColumns="0" formatRows="0" insertColumns="0" insertRows="0" insertHyperlinks="0" deleteColumns="0" deleteRows="0" sort="0" autoFilter="0" pivotTables="0"/>
  <mergeCells count="4">
    <mergeCell ref="A1:G1"/>
    <mergeCell ref="A4:G4"/>
    <mergeCell ref="A5:G5"/>
    <mergeCell ref="A6:G6"/>
  </mergeCells>
  <printOptions horizontalCentered="1"/>
  <pageMargins left="0.85" right="0.16" top="0.46" bottom="0.37" header="0.3" footer="0.18"/>
  <pageSetup paperSize="9" orientation="portrait"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B1:O43"/>
  <sheetViews>
    <sheetView workbookViewId="0">
      <selection activeCell="J22" sqref="J22"/>
    </sheetView>
  </sheetViews>
  <sheetFormatPr defaultColWidth="9" defaultRowHeight="14.4"/>
  <cols>
    <col min="4" max="4" width="10.109375" customWidth="1"/>
    <col min="5" max="5" width="12.5546875" style="42" customWidth="1"/>
    <col min="8" max="8" width="13.33203125" customWidth="1"/>
    <col min="13" max="13" width="11.109375" customWidth="1"/>
  </cols>
  <sheetData>
    <row r="1" spans="2:13">
      <c r="B1" s="1097" t="s">
        <v>837</v>
      </c>
      <c r="C1" s="1097"/>
      <c r="D1" s="1097"/>
      <c r="E1" s="1097"/>
    </row>
    <row r="2" spans="2:13">
      <c r="B2" t="s">
        <v>838</v>
      </c>
      <c r="C2" s="73">
        <v>32.285062500000002</v>
      </c>
      <c r="D2" s="73">
        <v>8501.4097683358195</v>
      </c>
      <c r="E2" s="42">
        <f>C2*D2</f>
        <v>274468.54570883245</v>
      </c>
      <c r="F2" s="73">
        <f>E2/1000000</f>
        <v>0.27446854570883245</v>
      </c>
      <c r="L2" s="73">
        <f>C2-2.58</f>
        <v>29.705062500000004</v>
      </c>
      <c r="M2" s="73">
        <f>L2*11*35.32</f>
        <v>11541.010882500001</v>
      </c>
    </row>
    <row r="3" spans="2:13">
      <c r="B3" t="s">
        <v>839</v>
      </c>
      <c r="C3" s="73">
        <v>198.499295844984</v>
      </c>
      <c r="D3" s="73">
        <v>13012.3515505618</v>
      </c>
      <c r="E3" s="42">
        <f>C3*D3</f>
        <v>2582942.6200739029</v>
      </c>
      <c r="F3" s="73">
        <f t="shared" ref="F3:F16" si="0">E3/1000000</f>
        <v>2.582942620073903</v>
      </c>
      <c r="H3" t="s">
        <v>604</v>
      </c>
      <c r="I3">
        <v>37</v>
      </c>
      <c r="L3" s="73">
        <f>C3-92.28</f>
        <v>106.219295844984</v>
      </c>
      <c r="M3" s="73">
        <f>L3*11*35.32</f>
        <v>41268.320821693182</v>
      </c>
    </row>
    <row r="4" spans="2:13">
      <c r="B4" t="s">
        <v>840</v>
      </c>
      <c r="C4" s="73">
        <v>255.5</v>
      </c>
      <c r="D4" s="73">
        <v>11296.379768335801</v>
      </c>
      <c r="E4" s="42">
        <f>C4*D4</f>
        <v>2886225.0308097969</v>
      </c>
      <c r="F4" s="73">
        <f t="shared" si="0"/>
        <v>2.886225030809797</v>
      </c>
      <c r="H4" t="s">
        <v>607</v>
      </c>
      <c r="I4">
        <v>255.5</v>
      </c>
      <c r="L4" s="73">
        <f>C4</f>
        <v>255.5</v>
      </c>
      <c r="M4" s="73">
        <f>L4*11*35.32</f>
        <v>99266.86</v>
      </c>
    </row>
    <row r="5" spans="2:13">
      <c r="B5" t="s">
        <v>609</v>
      </c>
      <c r="C5" s="73">
        <v>296.75</v>
      </c>
      <c r="D5" s="73">
        <v>10128.468054050099</v>
      </c>
      <c r="E5" s="42">
        <f>C5*D5</f>
        <v>3005622.895039367</v>
      </c>
      <c r="F5" s="73">
        <f t="shared" si="0"/>
        <v>3.0056228950393669</v>
      </c>
      <c r="H5" t="s">
        <v>841</v>
      </c>
      <c r="I5">
        <v>252</v>
      </c>
      <c r="L5" s="73">
        <f>C5-101.149</f>
        <v>195.601</v>
      </c>
      <c r="M5" s="73">
        <f>L5*11*35.32</f>
        <v>75994.900519999996</v>
      </c>
    </row>
    <row r="6" spans="2:13">
      <c r="B6" s="1097" t="s">
        <v>842</v>
      </c>
      <c r="C6" s="1097"/>
      <c r="D6" s="1097"/>
      <c r="E6" s="1097"/>
      <c r="F6" s="73">
        <f t="shared" si="0"/>
        <v>0</v>
      </c>
      <c r="H6" t="s">
        <v>843</v>
      </c>
      <c r="I6">
        <v>296.75</v>
      </c>
      <c r="M6" s="73">
        <f>SUM(M2:M5)</f>
        <v>228071.09222419318</v>
      </c>
    </row>
    <row r="7" spans="2:13">
      <c r="B7" t="s">
        <v>838</v>
      </c>
      <c r="C7" s="73">
        <v>18.835062499999999</v>
      </c>
      <c r="D7" s="73">
        <v>8501.4097683358195</v>
      </c>
      <c r="E7" s="42">
        <f>C7*D7</f>
        <v>160124.58432471569</v>
      </c>
      <c r="F7" s="73">
        <f t="shared" si="0"/>
        <v>0.16012458432471569</v>
      </c>
    </row>
    <row r="8" spans="2:13">
      <c r="B8" t="s">
        <v>839</v>
      </c>
      <c r="C8" s="73">
        <v>24.63</v>
      </c>
      <c r="D8" s="73">
        <v>13012.3515505618</v>
      </c>
      <c r="E8" s="42">
        <f>C8*D8</f>
        <v>320494.21869033709</v>
      </c>
      <c r="F8" s="73">
        <f t="shared" si="0"/>
        <v>0.32049421869033706</v>
      </c>
    </row>
    <row r="9" spans="2:13">
      <c r="B9" t="s">
        <v>840</v>
      </c>
      <c r="C9" s="73">
        <v>22.15</v>
      </c>
      <c r="D9" s="73">
        <v>11296.379768335801</v>
      </c>
      <c r="E9" s="42">
        <f>C9*D9</f>
        <v>250214.81186863797</v>
      </c>
      <c r="F9" s="73">
        <f t="shared" si="0"/>
        <v>0.25021481186863798</v>
      </c>
    </row>
    <row r="10" spans="2:13">
      <c r="B10" t="s">
        <v>609</v>
      </c>
      <c r="C10" s="73">
        <v>12.65</v>
      </c>
      <c r="D10" s="73">
        <v>10128.468054050099</v>
      </c>
      <c r="E10" s="42">
        <f>C10*D10</f>
        <v>128125.12088373376</v>
      </c>
      <c r="F10" s="73">
        <f t="shared" si="0"/>
        <v>0.12812512088373376</v>
      </c>
    </row>
    <row r="11" spans="2:13">
      <c r="F11" s="73">
        <f t="shared" si="0"/>
        <v>0</v>
      </c>
    </row>
    <row r="12" spans="2:13">
      <c r="B12" s="1097" t="s">
        <v>844</v>
      </c>
      <c r="C12" s="1097"/>
      <c r="D12" s="1097"/>
      <c r="E12" s="1097"/>
      <c r="F12" s="73">
        <f t="shared" si="0"/>
        <v>0</v>
      </c>
    </row>
    <row r="13" spans="2:13">
      <c r="B13" t="s">
        <v>838</v>
      </c>
      <c r="C13" s="73">
        <f>C2-C7</f>
        <v>13.450000000000003</v>
      </c>
      <c r="D13" s="73">
        <v>8501.4097683358195</v>
      </c>
      <c r="E13" s="42">
        <f>C13*D13</f>
        <v>114343.9613841168</v>
      </c>
      <c r="F13" s="73">
        <f t="shared" si="0"/>
        <v>0.1143439613841168</v>
      </c>
    </row>
    <row r="14" spans="2:13">
      <c r="B14" t="s">
        <v>839</v>
      </c>
      <c r="C14" s="73">
        <f>C3-C8</f>
        <v>173.86929584498401</v>
      </c>
      <c r="D14" s="73">
        <v>13012.3515505618</v>
      </c>
      <c r="E14" s="42">
        <f>C14*D14</f>
        <v>2262448.4013835657</v>
      </c>
      <c r="F14" s="73">
        <f t="shared" si="0"/>
        <v>2.262448401383566</v>
      </c>
    </row>
    <row r="15" spans="2:13">
      <c r="B15" t="s">
        <v>840</v>
      </c>
      <c r="C15" s="73">
        <f>C4-C9</f>
        <v>233.35</v>
      </c>
      <c r="D15" s="73">
        <v>11296.379768335801</v>
      </c>
      <c r="E15" s="42">
        <f>C15*D15</f>
        <v>2636010.2189411591</v>
      </c>
      <c r="F15" s="73">
        <f t="shared" si="0"/>
        <v>2.6360102189411592</v>
      </c>
    </row>
    <row r="16" spans="2:13">
      <c r="B16" t="s">
        <v>609</v>
      </c>
      <c r="C16" s="73">
        <f>C5-C10</f>
        <v>284.10000000000002</v>
      </c>
      <c r="D16" s="73">
        <v>10128.468054050099</v>
      </c>
      <c r="E16" s="42">
        <f>C16*D16</f>
        <v>2877497.7741556335</v>
      </c>
      <c r="F16" s="73">
        <f t="shared" si="0"/>
        <v>2.8774977741556333</v>
      </c>
    </row>
    <row r="19" spans="8:15">
      <c r="H19" t="s">
        <v>845</v>
      </c>
      <c r="N19">
        <v>204000</v>
      </c>
      <c r="O19">
        <f>M19*N19/1000000</f>
        <v>0</v>
      </c>
    </row>
    <row r="20" spans="8:15">
      <c r="H20" t="s">
        <v>846</v>
      </c>
      <c r="I20">
        <v>760</v>
      </c>
      <c r="J20">
        <v>800</v>
      </c>
      <c r="K20">
        <f>I20+J20</f>
        <v>1560</v>
      </c>
      <c r="M20">
        <v>50</v>
      </c>
      <c r="N20">
        <v>214000</v>
      </c>
      <c r="O20">
        <f t="shared" ref="O20:O32" si="1">M20*N20/1000000</f>
        <v>10.7</v>
      </c>
    </row>
    <row r="21" spans="8:15">
      <c r="H21" t="s">
        <v>847</v>
      </c>
      <c r="I21">
        <v>360</v>
      </c>
      <c r="J21">
        <v>660</v>
      </c>
      <c r="K21">
        <f t="shared" ref="K21:K28" si="2">I21+J21</f>
        <v>1020</v>
      </c>
      <c r="M21">
        <v>49.93</v>
      </c>
      <c r="N21">
        <v>225500</v>
      </c>
      <c r="O21">
        <f t="shared" si="1"/>
        <v>11.259214999999999</v>
      </c>
    </row>
    <row r="22" spans="8:15">
      <c r="H22" t="s">
        <v>848</v>
      </c>
      <c r="I22">
        <v>220</v>
      </c>
      <c r="J22">
        <v>130</v>
      </c>
      <c r="K22">
        <f t="shared" si="2"/>
        <v>350</v>
      </c>
      <c r="M22">
        <v>6.15</v>
      </c>
      <c r="N22">
        <v>225500</v>
      </c>
      <c r="O22">
        <f t="shared" si="1"/>
        <v>1.386825</v>
      </c>
    </row>
    <row r="23" spans="8:15">
      <c r="H23" t="s">
        <v>849</v>
      </c>
      <c r="I23">
        <v>60</v>
      </c>
      <c r="J23">
        <v>120</v>
      </c>
      <c r="K23">
        <f t="shared" si="2"/>
        <v>180</v>
      </c>
      <c r="M23">
        <v>21.8</v>
      </c>
      <c r="N23">
        <v>225500</v>
      </c>
      <c r="O23">
        <f t="shared" si="1"/>
        <v>4.9158999999999997</v>
      </c>
    </row>
    <row r="24" spans="8:15">
      <c r="H24" t="s">
        <v>850</v>
      </c>
      <c r="I24">
        <v>380</v>
      </c>
      <c r="J24">
        <v>240</v>
      </c>
      <c r="K24">
        <f t="shared" si="2"/>
        <v>620</v>
      </c>
      <c r="M24">
        <v>22.12</v>
      </c>
      <c r="N24">
        <v>225500</v>
      </c>
      <c r="O24">
        <f t="shared" si="1"/>
        <v>4.9880599999999999</v>
      </c>
    </row>
    <row r="25" spans="8:15">
      <c r="H25" t="s">
        <v>738</v>
      </c>
      <c r="I25">
        <v>290</v>
      </c>
      <c r="J25">
        <v>460</v>
      </c>
      <c r="K25">
        <f t="shared" si="2"/>
        <v>750</v>
      </c>
      <c r="M25">
        <v>48.924999999999997</v>
      </c>
      <c r="N25">
        <v>225500</v>
      </c>
      <c r="O25">
        <f t="shared" si="1"/>
        <v>11.0325875</v>
      </c>
    </row>
    <row r="26" spans="8:15">
      <c r="H26" t="s">
        <v>851</v>
      </c>
      <c r="I26">
        <v>60</v>
      </c>
      <c r="J26">
        <v>220</v>
      </c>
      <c r="K26">
        <f t="shared" si="2"/>
        <v>280</v>
      </c>
      <c r="M26">
        <v>142.47</v>
      </c>
      <c r="N26">
        <v>225500</v>
      </c>
      <c r="O26">
        <f t="shared" si="1"/>
        <v>32.126984999999998</v>
      </c>
    </row>
    <row r="27" spans="8:15">
      <c r="H27" t="s">
        <v>852</v>
      </c>
      <c r="I27">
        <v>300</v>
      </c>
      <c r="J27">
        <v>290</v>
      </c>
      <c r="K27">
        <f t="shared" si="2"/>
        <v>590</v>
      </c>
      <c r="M27">
        <v>46.6</v>
      </c>
      <c r="N27">
        <v>225500</v>
      </c>
      <c r="O27">
        <f t="shared" si="1"/>
        <v>10.5083</v>
      </c>
    </row>
    <row r="28" spans="8:15">
      <c r="H28" t="s">
        <v>717</v>
      </c>
      <c r="I28">
        <v>145</v>
      </c>
      <c r="J28">
        <v>350</v>
      </c>
      <c r="K28">
        <f t="shared" si="2"/>
        <v>495</v>
      </c>
      <c r="M28">
        <v>51.11</v>
      </c>
      <c r="N28">
        <v>225500</v>
      </c>
      <c r="O28">
        <f t="shared" si="1"/>
        <v>11.525304999999999</v>
      </c>
    </row>
    <row r="29" spans="8:15">
      <c r="M29">
        <v>61.23</v>
      </c>
      <c r="N29">
        <v>225500</v>
      </c>
      <c r="O29">
        <f t="shared" si="1"/>
        <v>13.807365000000001</v>
      </c>
    </row>
    <row r="30" spans="8:15">
      <c r="I30">
        <f>SUM(I20:I29)</f>
        <v>2575</v>
      </c>
      <c r="J30">
        <f>SUM(J20:J29)</f>
        <v>3270</v>
      </c>
      <c r="M30">
        <v>37.24</v>
      </c>
      <c r="N30">
        <v>225500</v>
      </c>
      <c r="O30">
        <f t="shared" si="1"/>
        <v>8.3976199999999999</v>
      </c>
    </row>
    <row r="31" spans="8:15">
      <c r="I31">
        <v>304</v>
      </c>
      <c r="J31">
        <v>297.60000000000002</v>
      </c>
      <c r="M31">
        <v>19</v>
      </c>
      <c r="N31">
        <v>214500</v>
      </c>
      <c r="O31">
        <f t="shared" si="1"/>
        <v>4.0754999999999999</v>
      </c>
    </row>
    <row r="32" spans="8:15">
      <c r="I32">
        <f>I30*I31</f>
        <v>782800</v>
      </c>
      <c r="J32">
        <f>J30*J31</f>
        <v>973152.00000000012</v>
      </c>
      <c r="M32">
        <v>31.11</v>
      </c>
      <c r="N32">
        <v>225500</v>
      </c>
      <c r="O32">
        <f t="shared" si="1"/>
        <v>7.0153049999999997</v>
      </c>
    </row>
    <row r="33" spans="4:15">
      <c r="I33" s="1103">
        <f>I32+J32</f>
        <v>1755952</v>
      </c>
      <c r="J33" s="1103"/>
      <c r="M33">
        <f>SUM(M19:M32)</f>
        <v>587.68500000000006</v>
      </c>
      <c r="O33">
        <f>SUM(O19:O32)</f>
        <v>131.73896750000003</v>
      </c>
    </row>
    <row r="34" spans="4:15">
      <c r="I34">
        <f>I33/1000000</f>
        <v>1.755952</v>
      </c>
    </row>
    <row r="42" spans="4:15">
      <c r="D42">
        <v>2083.8368</v>
      </c>
      <c r="E42" s="42">
        <v>2052.7886400000002</v>
      </c>
    </row>
    <row r="43" spans="4:15">
      <c r="D43">
        <v>7501.8124799999996</v>
      </c>
      <c r="E43" s="42">
        <v>7390.0391040000004</v>
      </c>
    </row>
  </sheetData>
  <mergeCells count="4">
    <mergeCell ref="B1:E1"/>
    <mergeCell ref="B6:E6"/>
    <mergeCell ref="B12:E12"/>
    <mergeCell ref="I33:J33"/>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dimension ref="A1:T59"/>
  <sheetViews>
    <sheetView workbookViewId="0">
      <pane ySplit="3" topLeftCell="A4" activePane="bottomLeft" state="frozen"/>
      <selection pane="bottomLeft" activeCell="E14" sqref="E14"/>
    </sheetView>
  </sheetViews>
  <sheetFormatPr defaultColWidth="8.88671875" defaultRowHeight="13.8"/>
  <cols>
    <col min="1" max="1" width="8.88671875" style="44"/>
    <col min="2" max="2" width="42.33203125" style="44" customWidth="1"/>
    <col min="3" max="3" width="11" style="44" customWidth="1"/>
    <col min="4" max="4" width="19.33203125" style="44" customWidth="1"/>
    <col min="5" max="5" width="7.6640625" style="44" customWidth="1"/>
    <col min="6" max="6" width="11.33203125" style="44" customWidth="1"/>
    <col min="7" max="9" width="9" style="44" customWidth="1"/>
    <col min="10" max="10" width="11.33203125" style="44" customWidth="1"/>
    <col min="11" max="12" width="12.33203125" style="44" customWidth="1"/>
    <col min="13" max="13" width="14.44140625" style="44" customWidth="1"/>
    <col min="14" max="16384" width="8.88671875" style="44"/>
  </cols>
  <sheetData>
    <row r="1" spans="1:15" ht="31.2" customHeight="1">
      <c r="A1" s="1104" t="s">
        <v>853</v>
      </c>
      <c r="B1" s="1104"/>
      <c r="C1" s="1104"/>
      <c r="D1" s="1104"/>
      <c r="E1" s="1104"/>
      <c r="F1" s="1104"/>
      <c r="G1" s="1104"/>
      <c r="H1" s="1104"/>
      <c r="I1" s="1104"/>
      <c r="J1" s="1104"/>
      <c r="K1" s="1104"/>
      <c r="L1" s="1104"/>
      <c r="M1" s="1104"/>
    </row>
    <row r="2" spans="1:15" s="43" customFormat="1">
      <c r="A2" s="1106" t="s">
        <v>161</v>
      </c>
      <c r="B2" s="1105" t="s">
        <v>854</v>
      </c>
      <c r="C2" s="1109" t="s">
        <v>855</v>
      </c>
      <c r="D2" s="1105" t="s">
        <v>856</v>
      </c>
      <c r="E2" s="1105" t="s">
        <v>585</v>
      </c>
      <c r="F2" s="1105" t="s">
        <v>857</v>
      </c>
      <c r="G2" s="1105"/>
      <c r="H2" s="1105"/>
      <c r="I2" s="1105"/>
      <c r="J2" s="1105"/>
      <c r="K2" s="1105"/>
      <c r="L2" s="1111" t="s">
        <v>858</v>
      </c>
      <c r="M2" s="1112" t="s">
        <v>174</v>
      </c>
    </row>
    <row r="3" spans="1:15" s="43" customFormat="1">
      <c r="A3" s="1107"/>
      <c r="B3" s="1108"/>
      <c r="C3" s="1110"/>
      <c r="D3" s="1108"/>
      <c r="E3" s="1108"/>
      <c r="F3" s="45" t="s">
        <v>668</v>
      </c>
      <c r="G3" s="45" t="s">
        <v>672</v>
      </c>
      <c r="H3" s="45" t="s">
        <v>677</v>
      </c>
      <c r="I3" s="45" t="s">
        <v>684</v>
      </c>
      <c r="J3" s="45" t="s">
        <v>680</v>
      </c>
      <c r="K3" s="45" t="s">
        <v>659</v>
      </c>
      <c r="L3" s="1108"/>
      <c r="M3" s="1113"/>
    </row>
    <row r="4" spans="1:15" s="43" customFormat="1">
      <c r="A4" s="46" t="s">
        <v>859</v>
      </c>
      <c r="B4" s="47" t="s">
        <v>860</v>
      </c>
      <c r="C4" s="48"/>
      <c r="D4" s="49"/>
      <c r="E4" s="49"/>
      <c r="F4" s="49"/>
      <c r="G4" s="49"/>
      <c r="H4" s="49"/>
      <c r="I4" s="49"/>
      <c r="J4" s="49"/>
      <c r="K4" s="49"/>
      <c r="L4" s="49"/>
      <c r="M4" s="65"/>
    </row>
    <row r="5" spans="1:15">
      <c r="A5" s="50" t="s">
        <v>578</v>
      </c>
      <c r="B5" s="51" t="s">
        <v>861</v>
      </c>
      <c r="C5" s="52">
        <v>30</v>
      </c>
      <c r="D5" s="52" t="s">
        <v>862</v>
      </c>
      <c r="E5" s="52">
        <v>0</v>
      </c>
      <c r="F5" s="53"/>
      <c r="G5" s="54">
        <f>637.936528896/1000*E5</f>
        <v>0</v>
      </c>
      <c r="H5" s="54"/>
      <c r="I5" s="54"/>
      <c r="J5" s="54">
        <f>3270.50346/1000*E5</f>
        <v>0</v>
      </c>
      <c r="K5" s="54"/>
      <c r="L5" s="54">
        <f t="shared" ref="L5:L11" si="0">SUM(F5:K5)</f>
        <v>0</v>
      </c>
      <c r="M5" s="66"/>
    </row>
    <row r="6" spans="1:15">
      <c r="A6" s="50" t="s">
        <v>627</v>
      </c>
      <c r="B6" s="51" t="s">
        <v>863</v>
      </c>
      <c r="C6" s="52">
        <v>25</v>
      </c>
      <c r="D6" s="52" t="s">
        <v>864</v>
      </c>
      <c r="E6" s="52">
        <v>0</v>
      </c>
      <c r="F6" s="53"/>
      <c r="G6" s="54">
        <f>533.713240512/1000*E6</f>
        <v>0</v>
      </c>
      <c r="H6" s="54"/>
      <c r="I6" s="54"/>
      <c r="J6" s="54">
        <f>2812.859532/1000*E6</f>
        <v>0</v>
      </c>
      <c r="K6" s="54"/>
      <c r="L6" s="54">
        <f t="shared" si="0"/>
        <v>0</v>
      </c>
      <c r="M6" s="66"/>
    </row>
    <row r="7" spans="1:15">
      <c r="A7" s="50" t="s">
        <v>628</v>
      </c>
      <c r="B7" s="51" t="s">
        <v>865</v>
      </c>
      <c r="C7" s="52">
        <v>40</v>
      </c>
      <c r="D7" s="52" t="s">
        <v>866</v>
      </c>
      <c r="E7" s="52">
        <v>0</v>
      </c>
      <c r="F7" s="53"/>
      <c r="G7" s="54">
        <f>850.187205312/1000*E7</f>
        <v>0</v>
      </c>
      <c r="H7" s="54"/>
      <c r="I7" s="54"/>
      <c r="J7" s="54">
        <f>4391.49528/1000*E7</f>
        <v>0</v>
      </c>
      <c r="K7" s="54"/>
      <c r="L7" s="54">
        <f t="shared" si="0"/>
        <v>0</v>
      </c>
      <c r="M7" s="66"/>
    </row>
    <row r="8" spans="1:15">
      <c r="A8" s="50" t="s">
        <v>629</v>
      </c>
      <c r="B8" s="51" t="s">
        <v>867</v>
      </c>
      <c r="C8" s="52">
        <v>40</v>
      </c>
      <c r="D8" s="52" t="s">
        <v>868</v>
      </c>
      <c r="E8" s="52">
        <v>0</v>
      </c>
      <c r="F8" s="53"/>
      <c r="G8" s="54">
        <f>850.187205312/1000*E8</f>
        <v>0</v>
      </c>
      <c r="H8" s="54"/>
      <c r="I8" s="54"/>
      <c r="J8" s="54">
        <f>4391.49528/1000*E8</f>
        <v>0</v>
      </c>
      <c r="K8" s="54"/>
      <c r="L8" s="54">
        <f t="shared" si="0"/>
        <v>0</v>
      </c>
      <c r="M8" s="66"/>
    </row>
    <row r="9" spans="1:15">
      <c r="A9" s="50" t="s">
        <v>630</v>
      </c>
      <c r="B9" s="51" t="s">
        <v>869</v>
      </c>
      <c r="C9" s="52">
        <v>30</v>
      </c>
      <c r="D9" s="52" t="s">
        <v>870</v>
      </c>
      <c r="E9" s="52">
        <v>0</v>
      </c>
      <c r="F9" s="53"/>
      <c r="G9" s="54">
        <f>637.936528896/1000*E9</f>
        <v>0</v>
      </c>
      <c r="H9" s="54"/>
      <c r="I9" s="54"/>
      <c r="J9" s="54">
        <f>3270.50346/1000*E9</f>
        <v>0</v>
      </c>
      <c r="K9" s="54"/>
      <c r="L9" s="54">
        <f t="shared" si="0"/>
        <v>0</v>
      </c>
      <c r="M9" s="66"/>
    </row>
    <row r="10" spans="1:15">
      <c r="A10" s="50" t="s">
        <v>631</v>
      </c>
      <c r="B10" s="51" t="s">
        <v>871</v>
      </c>
      <c r="C10" s="52">
        <v>30</v>
      </c>
      <c r="D10" s="55" t="s">
        <v>872</v>
      </c>
      <c r="E10" s="52">
        <v>0</v>
      </c>
      <c r="F10" s="53"/>
      <c r="G10" s="54">
        <f>637.936528896/1000*E10</f>
        <v>0</v>
      </c>
      <c r="H10" s="54"/>
      <c r="I10" s="54"/>
      <c r="J10" s="54">
        <f>3270.50346/1000*E10</f>
        <v>0</v>
      </c>
      <c r="K10" s="54"/>
      <c r="L10" s="54">
        <f t="shared" si="0"/>
        <v>0</v>
      </c>
      <c r="M10" s="66"/>
      <c r="O10" s="44">
        <v>2842.404528</v>
      </c>
    </row>
    <row r="11" spans="1:15">
      <c r="A11" s="50" t="s">
        <v>632</v>
      </c>
      <c r="B11" s="51" t="s">
        <v>873</v>
      </c>
      <c r="C11" s="52">
        <v>28</v>
      </c>
      <c r="D11" s="55" t="s">
        <v>874</v>
      </c>
      <c r="E11" s="52">
        <v>0</v>
      </c>
      <c r="F11" s="53"/>
      <c r="G11" s="54">
        <f>597.363233472/1000*E11</f>
        <v>0</v>
      </c>
      <c r="H11" s="54"/>
      <c r="I11" s="54"/>
      <c r="J11" s="54">
        <f>3069.4230961/1000*E11</f>
        <v>0</v>
      </c>
      <c r="K11" s="54"/>
      <c r="L11" s="54">
        <f t="shared" si="0"/>
        <v>0</v>
      </c>
      <c r="M11" s="66"/>
      <c r="O11" s="44">
        <v>298.355616</v>
      </c>
    </row>
    <row r="12" spans="1:15" s="43" customFormat="1">
      <c r="A12" s="56" t="s">
        <v>843</v>
      </c>
      <c r="B12" s="57" t="s">
        <v>875</v>
      </c>
      <c r="C12" s="48"/>
      <c r="D12" s="58"/>
      <c r="E12" s="58"/>
      <c r="F12" s="58"/>
      <c r="G12" s="58"/>
      <c r="H12" s="58"/>
      <c r="I12" s="58"/>
      <c r="J12" s="58"/>
      <c r="K12" s="58"/>
      <c r="L12" s="58"/>
      <c r="M12" s="67"/>
      <c r="O12" s="43">
        <v>1244.2153679999999</v>
      </c>
    </row>
    <row r="13" spans="1:15">
      <c r="A13" s="50" t="s">
        <v>578</v>
      </c>
      <c r="B13" s="51" t="s">
        <v>876</v>
      </c>
      <c r="C13" s="52">
        <v>25</v>
      </c>
      <c r="D13" s="52" t="s">
        <v>877</v>
      </c>
      <c r="E13" s="52">
        <v>3</v>
      </c>
      <c r="F13" s="53"/>
      <c r="G13" s="54">
        <f>1223.397/1000*E13</f>
        <v>3.6701909999999995</v>
      </c>
      <c r="H13" s="54">
        <v>0</v>
      </c>
      <c r="I13" s="54"/>
      <c r="J13" s="54">
        <f>3235.871/1000*E13</f>
        <v>9.7076130000000003</v>
      </c>
      <c r="K13" s="54">
        <f>3197.509/1000*E13</f>
        <v>9.5925270000000005</v>
      </c>
      <c r="L13" s="54">
        <f t="shared" ref="L13:L18" si="1">SUM(F13:K13)</f>
        <v>22.970331000000002</v>
      </c>
      <c r="M13" s="66"/>
      <c r="O13" s="44">
        <v>2518.3208</v>
      </c>
    </row>
    <row r="14" spans="1:15">
      <c r="A14" s="50" t="s">
        <v>627</v>
      </c>
      <c r="B14" s="51" t="s">
        <v>878</v>
      </c>
      <c r="C14" s="52">
        <v>26</v>
      </c>
      <c r="D14" s="52" t="s">
        <v>879</v>
      </c>
      <c r="E14" s="52">
        <v>1</v>
      </c>
      <c r="F14" s="53"/>
      <c r="G14" s="54">
        <f>761.655/1000*E14</f>
        <v>0.76165499999999997</v>
      </c>
      <c r="H14" s="54">
        <f>2544.384/1000*E14</f>
        <v>2.544384</v>
      </c>
      <c r="I14" s="54"/>
      <c r="J14" s="54">
        <f>209.218/1000*E14</f>
        <v>0.20921799999999999</v>
      </c>
      <c r="K14" s="54">
        <f>15392.104/1000*E14</f>
        <v>15.392104</v>
      </c>
      <c r="L14" s="54">
        <f t="shared" si="1"/>
        <v>18.907361000000002</v>
      </c>
      <c r="M14" s="66"/>
    </row>
    <row r="15" spans="1:15">
      <c r="A15" s="50" t="s">
        <v>628</v>
      </c>
      <c r="B15" s="51" t="s">
        <v>880</v>
      </c>
      <c r="C15" s="52">
        <v>26</v>
      </c>
      <c r="D15" s="52" t="s">
        <v>879</v>
      </c>
      <c r="E15" s="52">
        <v>2</v>
      </c>
      <c r="F15" s="53"/>
      <c r="G15" s="54">
        <f>761.655/1000*E15</f>
        <v>1.5233099999999999</v>
      </c>
      <c r="H15" s="54">
        <f>2544.384/1000*E15</f>
        <v>5.088768</v>
      </c>
      <c r="I15" s="54"/>
      <c r="J15" s="54">
        <f>209.218/1000*E15</f>
        <v>0.41843599999999997</v>
      </c>
      <c r="K15" s="54">
        <f>15392.104/1000*E15</f>
        <v>30.784208</v>
      </c>
      <c r="L15" s="54">
        <f t="shared" si="1"/>
        <v>37.814722000000003</v>
      </c>
      <c r="M15" s="66"/>
    </row>
    <row r="16" spans="1:15">
      <c r="A16" s="50" t="s">
        <v>629</v>
      </c>
      <c r="B16" s="51" t="s">
        <v>881</v>
      </c>
      <c r="C16" s="52">
        <v>27</v>
      </c>
      <c r="D16" s="52" t="s">
        <v>879</v>
      </c>
      <c r="E16" s="52">
        <v>3</v>
      </c>
      <c r="F16" s="53"/>
      <c r="G16" s="54">
        <f>631.555/1000*E16</f>
        <v>1.8946649999999998</v>
      </c>
      <c r="H16" s="54">
        <v>0</v>
      </c>
      <c r="I16" s="54"/>
      <c r="J16" s="54">
        <f>45.432/1000*E16</f>
        <v>0.136296</v>
      </c>
      <c r="K16" s="54">
        <f>9704.344/1000*E16</f>
        <v>29.113031999999997</v>
      </c>
      <c r="L16" s="54">
        <f t="shared" si="1"/>
        <v>31.143992999999998</v>
      </c>
      <c r="M16" s="66"/>
    </row>
    <row r="17" spans="1:20">
      <c r="A17" s="50" t="s">
        <v>630</v>
      </c>
      <c r="B17" s="51" t="s">
        <v>882</v>
      </c>
      <c r="C17" s="52">
        <v>27</v>
      </c>
      <c r="D17" s="52" t="s">
        <v>883</v>
      </c>
      <c r="E17" s="52">
        <v>8</v>
      </c>
      <c r="F17" s="53"/>
      <c r="G17" s="54">
        <f>344.539/1000*E17</f>
        <v>2.7563119999999999</v>
      </c>
      <c r="H17" s="54">
        <f>717.95/1000*E17</f>
        <v>5.7436000000000007</v>
      </c>
      <c r="I17" s="54"/>
      <c r="J17" s="54">
        <f>102.378/1000*E17</f>
        <v>0.81902399999999997</v>
      </c>
      <c r="K17" s="54">
        <f>4255.215/1000*E17</f>
        <v>34.041719999999998</v>
      </c>
      <c r="L17" s="54">
        <f t="shared" si="1"/>
        <v>43.360655999999999</v>
      </c>
      <c r="M17" s="66"/>
    </row>
    <row r="18" spans="1:20">
      <c r="A18" s="50" t="s">
        <v>631</v>
      </c>
      <c r="B18" s="51" t="s">
        <v>884</v>
      </c>
      <c r="C18" s="52">
        <v>27</v>
      </c>
      <c r="D18" s="52" t="s">
        <v>883</v>
      </c>
      <c r="E18" s="52">
        <v>6</v>
      </c>
      <c r="F18" s="53"/>
      <c r="G18" s="54">
        <f>344.539/1000*E18</f>
        <v>2.067234</v>
      </c>
      <c r="H18" s="54">
        <f>717.95/1000*E18</f>
        <v>4.3077000000000005</v>
      </c>
      <c r="I18" s="54"/>
      <c r="J18" s="54">
        <f>102.378/1000*E18</f>
        <v>0.61426800000000004</v>
      </c>
      <c r="K18" s="54">
        <f>4165.416/1000*E18</f>
        <v>24.992496000000003</v>
      </c>
      <c r="L18" s="54">
        <f t="shared" si="1"/>
        <v>31.981698000000002</v>
      </c>
      <c r="M18" s="66"/>
    </row>
    <row r="19" spans="1:20" s="43" customFormat="1">
      <c r="A19" s="56" t="s">
        <v>830</v>
      </c>
      <c r="B19" s="57" t="s">
        <v>885</v>
      </c>
      <c r="C19" s="48"/>
      <c r="D19" s="58"/>
      <c r="E19" s="58"/>
      <c r="F19" s="58"/>
      <c r="G19" s="58"/>
      <c r="H19" s="58"/>
      <c r="I19" s="58"/>
      <c r="J19" s="58"/>
      <c r="K19" s="58"/>
      <c r="L19" s="58"/>
      <c r="M19" s="67"/>
    </row>
    <row r="20" spans="1:20">
      <c r="A20" s="50" t="s">
        <v>578</v>
      </c>
      <c r="B20" s="51" t="s">
        <v>886</v>
      </c>
      <c r="C20" s="52">
        <v>35</v>
      </c>
      <c r="D20" s="52" t="s">
        <v>877</v>
      </c>
      <c r="E20" s="52">
        <v>1</v>
      </c>
      <c r="F20" s="54">
        <f>7.6/1000*E20</f>
        <v>7.6E-3</v>
      </c>
      <c r="G20" s="54">
        <f>2679.07/1000*E20</f>
        <v>2.6790700000000003</v>
      </c>
      <c r="H20" s="54">
        <f>780.04/1000*E20</f>
        <v>0.78003999999999996</v>
      </c>
      <c r="I20" s="54"/>
      <c r="J20" s="54">
        <f>282.09/1000*E20</f>
        <v>0.28208999999999995</v>
      </c>
      <c r="K20" s="54"/>
      <c r="L20" s="54">
        <f>SUM(F20:K20)</f>
        <v>3.7488000000000001</v>
      </c>
      <c r="M20" s="66"/>
      <c r="O20" s="68">
        <v>10</v>
      </c>
      <c r="P20" s="68">
        <v>12</v>
      </c>
      <c r="Q20" s="72">
        <v>16</v>
      </c>
      <c r="R20" s="68">
        <v>19</v>
      </c>
      <c r="S20" s="68">
        <v>25</v>
      </c>
      <c r="T20" s="68" t="s">
        <v>368</v>
      </c>
    </row>
    <row r="21" spans="1:20">
      <c r="A21" s="50" t="s">
        <v>627</v>
      </c>
      <c r="B21" s="51" t="s">
        <v>887</v>
      </c>
      <c r="C21" s="52">
        <v>30</v>
      </c>
      <c r="D21" s="52" t="s">
        <v>879</v>
      </c>
      <c r="E21" s="52">
        <v>21</v>
      </c>
      <c r="F21" s="54">
        <f>6.55/1000*E21</f>
        <v>0.13754999999999998</v>
      </c>
      <c r="G21" s="54">
        <f>2474.67/1000*E21</f>
        <v>51.968070000000004</v>
      </c>
      <c r="H21" s="54">
        <f>1036.81/1000*E21</f>
        <v>21.773009999999999</v>
      </c>
      <c r="I21" s="54"/>
      <c r="J21" s="54">
        <f>97.71/1000*E21</f>
        <v>2.0519099999999999</v>
      </c>
      <c r="K21" s="54"/>
      <c r="L21" s="54">
        <f>SUM(F21:K21)</f>
        <v>75.930540000000008</v>
      </c>
      <c r="M21" s="66"/>
      <c r="O21" s="69">
        <v>6.55</v>
      </c>
      <c r="P21" s="69">
        <v>2473.7800000000002</v>
      </c>
      <c r="Q21" s="69">
        <v>1152.4000000000001</v>
      </c>
      <c r="R21" s="69">
        <v>0</v>
      </c>
      <c r="S21" s="69">
        <v>154.74</v>
      </c>
      <c r="T21" s="69">
        <v>3787.47</v>
      </c>
    </row>
    <row r="22" spans="1:20" s="43" customFormat="1">
      <c r="A22" s="56" t="s">
        <v>888</v>
      </c>
      <c r="B22" s="57" t="s">
        <v>889</v>
      </c>
      <c r="C22" s="48"/>
      <c r="D22" s="58"/>
      <c r="E22" s="58"/>
      <c r="F22" s="58"/>
      <c r="G22" s="58"/>
      <c r="H22" s="58"/>
      <c r="I22" s="58"/>
      <c r="J22" s="58"/>
      <c r="K22" s="58"/>
      <c r="L22" s="58"/>
      <c r="M22" s="67"/>
    </row>
    <row r="23" spans="1:20">
      <c r="A23" s="50" t="s">
        <v>578</v>
      </c>
      <c r="B23" s="51" t="s">
        <v>890</v>
      </c>
      <c r="C23" s="52">
        <v>30.1</v>
      </c>
      <c r="D23" s="52" t="s">
        <v>891</v>
      </c>
      <c r="E23" s="52">
        <v>1</v>
      </c>
      <c r="F23" s="54"/>
      <c r="G23" s="54">
        <f>13242/1000*E23</f>
        <v>13.242000000000001</v>
      </c>
      <c r="H23" s="54">
        <f>18253/1000*E23</f>
        <v>18.253</v>
      </c>
      <c r="I23" s="54">
        <v>0</v>
      </c>
      <c r="J23" s="54">
        <v>0</v>
      </c>
      <c r="K23" s="54"/>
      <c r="L23" s="54">
        <f>SUM(F23:K23)</f>
        <v>31.495000000000001</v>
      </c>
      <c r="M23" s="70"/>
    </row>
    <row r="24" spans="1:20">
      <c r="A24" s="50"/>
      <c r="B24" s="51"/>
      <c r="C24" s="52"/>
      <c r="D24" s="52"/>
      <c r="E24" s="52"/>
      <c r="F24" s="54"/>
      <c r="G24" s="54"/>
      <c r="H24" s="54"/>
      <c r="I24" s="54"/>
      <c r="J24" s="54"/>
      <c r="K24" s="54"/>
      <c r="L24" s="54"/>
      <c r="M24" s="66"/>
    </row>
    <row r="25" spans="1:20">
      <c r="A25" s="56" t="s">
        <v>892</v>
      </c>
      <c r="B25" s="59" t="s">
        <v>893</v>
      </c>
      <c r="C25" s="60"/>
      <c r="D25" s="52"/>
      <c r="E25" s="52"/>
      <c r="F25" s="54"/>
      <c r="G25" s="54"/>
      <c r="H25" s="54"/>
      <c r="I25" s="54"/>
      <c r="J25" s="54"/>
      <c r="K25" s="54"/>
      <c r="L25" s="54"/>
      <c r="M25" s="66"/>
    </row>
    <row r="26" spans="1:20">
      <c r="A26" s="50"/>
      <c r="B26" s="51" t="s">
        <v>894</v>
      </c>
      <c r="C26" s="60" t="s">
        <v>372</v>
      </c>
      <c r="D26" s="52" t="s">
        <v>372</v>
      </c>
      <c r="E26" s="52">
        <v>77</v>
      </c>
      <c r="F26" s="54">
        <f>24/1000</f>
        <v>2.4E-2</v>
      </c>
      <c r="G26" s="54">
        <f>6.68/1000</f>
        <v>6.6799999999999993E-3</v>
      </c>
      <c r="H26" s="54"/>
      <c r="I26" s="54"/>
      <c r="J26" s="54"/>
      <c r="K26" s="54"/>
      <c r="L26" s="54">
        <f t="shared" ref="L26:L33" si="2">SUM(F26:K26)*E26</f>
        <v>2.3623599999999998</v>
      </c>
      <c r="M26" s="66"/>
    </row>
    <row r="27" spans="1:20">
      <c r="A27" s="50"/>
      <c r="B27" s="51" t="s">
        <v>895</v>
      </c>
      <c r="C27" s="60" t="s">
        <v>372</v>
      </c>
      <c r="D27" s="52" t="s">
        <v>372</v>
      </c>
      <c r="E27" s="52">
        <v>15</v>
      </c>
      <c r="F27" s="54">
        <f>32.63/1000</f>
        <v>3.2629999999999999E-2</v>
      </c>
      <c r="G27" s="54">
        <f>6.68/1000</f>
        <v>6.6799999999999993E-3</v>
      </c>
      <c r="H27" s="54"/>
      <c r="I27" s="54"/>
      <c r="J27" s="54"/>
      <c r="K27" s="54"/>
      <c r="L27" s="54">
        <f t="shared" si="2"/>
        <v>0.58965000000000001</v>
      </c>
      <c r="M27" s="66"/>
    </row>
    <row r="28" spans="1:20">
      <c r="A28" s="50"/>
      <c r="B28" s="51" t="s">
        <v>896</v>
      </c>
      <c r="C28" s="60" t="s">
        <v>372</v>
      </c>
      <c r="D28" s="52" t="s">
        <v>372</v>
      </c>
      <c r="E28" s="52">
        <v>3</v>
      </c>
      <c r="F28" s="54">
        <f>15.77/1000</f>
        <v>1.5769999999999999E-2</v>
      </c>
      <c r="G28" s="54">
        <f>5.79/1000</f>
        <v>5.79E-3</v>
      </c>
      <c r="H28" s="54"/>
      <c r="I28" s="54"/>
      <c r="J28" s="54"/>
      <c r="K28" s="54"/>
      <c r="L28" s="54">
        <f t="shared" si="2"/>
        <v>6.4680000000000001E-2</v>
      </c>
      <c r="M28" s="66"/>
    </row>
    <row r="29" spans="1:20">
      <c r="A29" s="50"/>
      <c r="B29" s="51" t="s">
        <v>897</v>
      </c>
      <c r="C29" s="60" t="s">
        <v>372</v>
      </c>
      <c r="D29" s="52" t="s">
        <v>372</v>
      </c>
      <c r="E29" s="52">
        <v>16</v>
      </c>
      <c r="F29" s="54">
        <f>21.6/1000</f>
        <v>2.1600000000000001E-2</v>
      </c>
      <c r="G29" s="54">
        <f>9.57/1000</f>
        <v>9.5700000000000004E-3</v>
      </c>
      <c r="H29" s="54"/>
      <c r="I29" s="54"/>
      <c r="J29" s="54"/>
      <c r="K29" s="54"/>
      <c r="L29" s="54">
        <f t="shared" si="2"/>
        <v>0.49872000000000005</v>
      </c>
      <c r="M29" s="66"/>
    </row>
    <row r="30" spans="1:20">
      <c r="A30" s="50"/>
      <c r="B30" s="51" t="s">
        <v>898</v>
      </c>
      <c r="C30" s="60" t="s">
        <v>372</v>
      </c>
      <c r="D30" s="52" t="s">
        <v>372</v>
      </c>
      <c r="E30" s="52">
        <v>10</v>
      </c>
      <c r="F30" s="54">
        <f>25.21/1000</f>
        <v>2.521E-2</v>
      </c>
      <c r="G30" s="54">
        <f>6.68/1000</f>
        <v>6.6799999999999993E-3</v>
      </c>
      <c r="H30" s="54"/>
      <c r="I30" s="54"/>
      <c r="J30" s="54"/>
      <c r="K30" s="54"/>
      <c r="L30" s="54">
        <f t="shared" si="2"/>
        <v>0.31890000000000002</v>
      </c>
      <c r="M30" s="66"/>
    </row>
    <row r="31" spans="1:20">
      <c r="A31" s="50"/>
      <c r="B31" s="51" t="s">
        <v>899</v>
      </c>
      <c r="C31" s="60" t="s">
        <v>372</v>
      </c>
      <c r="D31" s="744" t="s">
        <v>372</v>
      </c>
      <c r="E31" s="52">
        <v>8</v>
      </c>
      <c r="F31" s="54">
        <f>31.49/1000</f>
        <v>3.1489999999999997E-2</v>
      </c>
      <c r="G31" s="54">
        <f>9.57/1000</f>
        <v>9.5700000000000004E-3</v>
      </c>
      <c r="H31" s="54"/>
      <c r="I31" s="54"/>
      <c r="J31" s="54"/>
      <c r="K31" s="54"/>
      <c r="L31" s="54">
        <f t="shared" si="2"/>
        <v>0.32847999999999999</v>
      </c>
      <c r="M31" s="66"/>
    </row>
    <row r="32" spans="1:20">
      <c r="A32" s="50"/>
      <c r="B32" s="51" t="s">
        <v>900</v>
      </c>
      <c r="C32" s="60" t="s">
        <v>372</v>
      </c>
      <c r="D32" s="52" t="s">
        <v>372</v>
      </c>
      <c r="E32" s="52">
        <v>4</v>
      </c>
      <c r="F32" s="54">
        <f>35.36/1000</f>
        <v>3.5360000000000003E-2</v>
      </c>
      <c r="G32" s="54">
        <f>9.57/1000</f>
        <v>9.5700000000000004E-3</v>
      </c>
      <c r="H32" s="54"/>
      <c r="I32" s="54"/>
      <c r="J32" s="54"/>
      <c r="K32" s="54"/>
      <c r="L32" s="54">
        <f t="shared" si="2"/>
        <v>0.17972000000000002</v>
      </c>
      <c r="M32" s="66"/>
    </row>
    <row r="33" spans="1:19">
      <c r="A33" s="50"/>
      <c r="B33" s="51" t="s">
        <v>901</v>
      </c>
      <c r="C33" s="60" t="s">
        <v>372</v>
      </c>
      <c r="D33" s="52" t="s">
        <v>372</v>
      </c>
      <c r="E33" s="52">
        <v>58</v>
      </c>
      <c r="F33" s="54">
        <f>13.37/1000</f>
        <v>1.337E-2</v>
      </c>
      <c r="G33" s="54">
        <f>3.78/1000</f>
        <v>3.7799999999999999E-3</v>
      </c>
      <c r="H33" s="54"/>
      <c r="I33" s="54"/>
      <c r="J33" s="54"/>
      <c r="K33" s="54"/>
      <c r="L33" s="54">
        <f t="shared" si="2"/>
        <v>0.99469999999999992</v>
      </c>
      <c r="M33" s="66"/>
    </row>
    <row r="34" spans="1:19">
      <c r="A34" s="50"/>
      <c r="B34" s="51"/>
      <c r="C34" s="60"/>
      <c r="D34" s="52"/>
      <c r="E34" s="52"/>
      <c r="F34" s="54"/>
      <c r="G34" s="54"/>
      <c r="H34" s="54"/>
      <c r="I34" s="54"/>
      <c r="J34" s="54"/>
      <c r="K34" s="54"/>
      <c r="L34" s="54"/>
      <c r="M34" s="66"/>
    </row>
    <row r="35" spans="1:19" s="43" customFormat="1">
      <c r="A35" s="56" t="s">
        <v>902</v>
      </c>
      <c r="B35" s="57" t="s">
        <v>903</v>
      </c>
      <c r="C35" s="48"/>
      <c r="D35" s="58"/>
      <c r="E35" s="58"/>
      <c r="F35" s="58"/>
      <c r="G35" s="58"/>
      <c r="H35" s="58"/>
      <c r="I35" s="58"/>
      <c r="J35" s="58"/>
      <c r="K35" s="58"/>
      <c r="L35" s="58"/>
      <c r="M35" s="67"/>
    </row>
    <row r="36" spans="1:19">
      <c r="A36" s="50" t="s">
        <v>578</v>
      </c>
      <c r="B36" s="51" t="s">
        <v>904</v>
      </c>
      <c r="C36" s="52"/>
      <c r="D36" s="52" t="s">
        <v>866</v>
      </c>
      <c r="E36" s="52">
        <v>0</v>
      </c>
      <c r="F36" s="54"/>
      <c r="G36" s="54"/>
      <c r="H36" s="54">
        <f>635.851944/1000*E36</f>
        <v>0</v>
      </c>
      <c r="I36" s="54"/>
      <c r="J36" s="54">
        <f>3860.706/1000*E36</f>
        <v>0</v>
      </c>
      <c r="K36" s="54">
        <f>33280.9112781/1000*E36</f>
        <v>0</v>
      </c>
      <c r="L36" s="54">
        <f>SUM(F36:K36)</f>
        <v>0</v>
      </c>
      <c r="M36" s="66"/>
    </row>
    <row r="37" spans="1:19">
      <c r="A37" s="50"/>
      <c r="B37" s="51"/>
      <c r="C37" s="52"/>
      <c r="D37" s="52"/>
      <c r="E37" s="52"/>
      <c r="F37" s="54"/>
      <c r="G37" s="54"/>
      <c r="H37" s="54"/>
      <c r="I37" s="54"/>
      <c r="J37" s="54"/>
      <c r="K37" s="54"/>
      <c r="L37" s="54"/>
      <c r="M37" s="66"/>
    </row>
    <row r="38" spans="1:19">
      <c r="A38" s="56" t="s">
        <v>905</v>
      </c>
      <c r="B38" s="57" t="s">
        <v>906</v>
      </c>
      <c r="C38" s="51"/>
      <c r="D38" s="51"/>
      <c r="E38" s="51"/>
      <c r="F38" s="51"/>
      <c r="G38" s="51"/>
      <c r="H38" s="51"/>
      <c r="I38" s="51"/>
      <c r="J38" s="51"/>
      <c r="K38" s="51"/>
      <c r="L38" s="54"/>
      <c r="M38" s="66"/>
      <c r="O38" s="44">
        <v>635.851944</v>
      </c>
      <c r="P38" s="44">
        <v>0</v>
      </c>
      <c r="Q38" s="44">
        <v>3860.7060000000001</v>
      </c>
      <c r="R38" s="44">
        <v>33280.911278</v>
      </c>
      <c r="S38" s="44">
        <v>37777.469222</v>
      </c>
    </row>
    <row r="39" spans="1:19">
      <c r="A39" s="50" t="s">
        <v>578</v>
      </c>
      <c r="B39" s="51" t="s">
        <v>907</v>
      </c>
      <c r="C39" s="51">
        <v>6.109</v>
      </c>
      <c r="D39" s="52" t="s">
        <v>870</v>
      </c>
      <c r="E39" s="55">
        <v>0</v>
      </c>
      <c r="F39" s="51"/>
      <c r="G39" s="51"/>
      <c r="H39" s="54">
        <f>165.364/1000*E39</f>
        <v>0</v>
      </c>
      <c r="I39" s="54"/>
      <c r="J39" s="54">
        <f>1089.759/1000*E39</f>
        <v>0</v>
      </c>
      <c r="K39" s="51"/>
      <c r="L39" s="54">
        <f>SUM(F39:K39)</f>
        <v>0</v>
      </c>
      <c r="M39" s="66"/>
      <c r="N39" s="51">
        <v>165.364</v>
      </c>
      <c r="O39" s="51">
        <v>1089.759</v>
      </c>
    </row>
    <row r="40" spans="1:19">
      <c r="A40" s="50" t="s">
        <v>627</v>
      </c>
      <c r="B40" s="51" t="s">
        <v>908</v>
      </c>
      <c r="C40" s="51">
        <v>6.4290000000000003</v>
      </c>
      <c r="D40" s="52" t="s">
        <v>870</v>
      </c>
      <c r="E40" s="55">
        <v>0</v>
      </c>
      <c r="F40" s="51"/>
      <c r="G40" s="51"/>
      <c r="H40" s="54">
        <f>174/1000*E40</f>
        <v>0</v>
      </c>
      <c r="I40" s="54"/>
      <c r="J40" s="54">
        <f>1134.146/1000*E40</f>
        <v>0</v>
      </c>
      <c r="K40" s="51"/>
      <c r="L40" s="54">
        <f t="shared" ref="L40:L47" si="3">SUM(F40:K40)</f>
        <v>0</v>
      </c>
      <c r="M40" s="66"/>
      <c r="N40" s="71">
        <v>174</v>
      </c>
      <c r="O40" s="51">
        <v>1134.146</v>
      </c>
    </row>
    <row r="41" spans="1:19">
      <c r="A41" s="50" t="s">
        <v>628</v>
      </c>
      <c r="B41" s="51" t="s">
        <v>909</v>
      </c>
      <c r="C41" s="51">
        <v>6.2789999999999999</v>
      </c>
      <c r="D41" s="52" t="s">
        <v>870</v>
      </c>
      <c r="E41" s="55">
        <v>0</v>
      </c>
      <c r="F41" s="51"/>
      <c r="G41" s="51"/>
      <c r="H41" s="54">
        <f>169.374/1000*E41</f>
        <v>0</v>
      </c>
      <c r="I41" s="54"/>
      <c r="J41" s="54">
        <f>1113.34/1000*E41</f>
        <v>0</v>
      </c>
      <c r="K41" s="51"/>
      <c r="L41" s="54">
        <f t="shared" si="3"/>
        <v>0</v>
      </c>
      <c r="M41" s="66"/>
      <c r="N41" s="51">
        <v>169.374</v>
      </c>
      <c r="O41" s="51">
        <v>1113.3399999999999</v>
      </c>
    </row>
    <row r="42" spans="1:19">
      <c r="A42" s="50" t="s">
        <v>629</v>
      </c>
      <c r="B42" s="51" t="s">
        <v>910</v>
      </c>
      <c r="C42" s="51">
        <v>6.2489999999999997</v>
      </c>
      <c r="D42" s="52" t="s">
        <v>870</v>
      </c>
      <c r="E42" s="55">
        <v>0</v>
      </c>
      <c r="F42" s="51"/>
      <c r="G42" s="51"/>
      <c r="H42" s="54">
        <f>169.374/1000*E42</f>
        <v>0</v>
      </c>
      <c r="I42" s="54"/>
      <c r="J42" s="54">
        <f>1109.179/1000*E42</f>
        <v>0</v>
      </c>
      <c r="K42" s="51"/>
      <c r="L42" s="54">
        <f t="shared" si="3"/>
        <v>0</v>
      </c>
      <c r="M42" s="66"/>
      <c r="N42" s="51">
        <v>169.374</v>
      </c>
      <c r="O42" s="51">
        <v>1109.1790000000001</v>
      </c>
    </row>
    <row r="43" spans="1:19">
      <c r="A43" s="50" t="s">
        <v>630</v>
      </c>
      <c r="B43" s="51" t="s">
        <v>911</v>
      </c>
      <c r="C43" s="51">
        <v>1.204</v>
      </c>
      <c r="D43" s="52" t="s">
        <v>870</v>
      </c>
      <c r="E43" s="55">
        <v>0</v>
      </c>
      <c r="F43" s="51"/>
      <c r="G43" s="51"/>
      <c r="H43" s="54">
        <f>32.573/1000*E43</f>
        <v>0</v>
      </c>
      <c r="I43" s="54"/>
      <c r="J43" s="54">
        <f>375.066/1000*E43</f>
        <v>0</v>
      </c>
      <c r="K43" s="51"/>
      <c r="L43" s="54">
        <f t="shared" si="3"/>
        <v>0</v>
      </c>
      <c r="M43" s="66"/>
      <c r="N43" s="51">
        <v>32.573</v>
      </c>
      <c r="O43" s="51">
        <v>375.06599999999997</v>
      </c>
    </row>
    <row r="44" spans="1:19">
      <c r="A44" s="50" t="s">
        <v>631</v>
      </c>
      <c r="B44" s="51" t="s">
        <v>912</v>
      </c>
      <c r="C44" s="51">
        <v>1.169</v>
      </c>
      <c r="D44" s="52" t="s">
        <v>870</v>
      </c>
      <c r="E44" s="55">
        <v>0</v>
      </c>
      <c r="F44" s="51"/>
      <c r="G44" s="51"/>
      <c r="H44" s="54">
        <f>32.573/1000*E44</f>
        <v>0</v>
      </c>
      <c r="I44" s="54"/>
      <c r="J44" s="54">
        <f>370.212/1000*E44</f>
        <v>0</v>
      </c>
      <c r="K44" s="51"/>
      <c r="L44" s="54">
        <f t="shared" si="3"/>
        <v>0</v>
      </c>
      <c r="M44" s="66"/>
      <c r="N44" s="51">
        <v>32.573</v>
      </c>
      <c r="O44" s="51">
        <v>370.21199999999999</v>
      </c>
    </row>
    <row r="45" spans="1:19">
      <c r="A45" s="50" t="s">
        <v>632</v>
      </c>
      <c r="B45" s="51" t="s">
        <v>913</v>
      </c>
      <c r="C45" s="51">
        <v>1.2390000000000001</v>
      </c>
      <c r="D45" s="52" t="s">
        <v>870</v>
      </c>
      <c r="E45" s="55">
        <v>0</v>
      </c>
      <c r="F45" s="51"/>
      <c r="G45" s="51"/>
      <c r="H45" s="54">
        <f>32.573/1000*E45</f>
        <v>0</v>
      </c>
      <c r="I45" s="54"/>
      <c r="J45" s="54">
        <f>379.921/1000*E45</f>
        <v>0</v>
      </c>
      <c r="K45" s="51"/>
      <c r="L45" s="54">
        <f t="shared" si="3"/>
        <v>0</v>
      </c>
      <c r="M45" s="66"/>
      <c r="N45" s="51">
        <v>32.573</v>
      </c>
      <c r="O45" s="51">
        <v>379.92099999999999</v>
      </c>
    </row>
    <row r="46" spans="1:19">
      <c r="A46" s="50" t="s">
        <v>633</v>
      </c>
      <c r="B46" s="51" t="s">
        <v>914</v>
      </c>
      <c r="C46" s="51">
        <v>1.41</v>
      </c>
      <c r="D46" s="52" t="s">
        <v>870</v>
      </c>
      <c r="E46" s="55">
        <v>0</v>
      </c>
      <c r="F46" s="51"/>
      <c r="G46" s="51"/>
      <c r="H46" s="54">
        <f>39.205/1000*E46</f>
        <v>0</v>
      </c>
      <c r="I46" s="54"/>
      <c r="J46" s="54">
        <f>403.779/1000*E46</f>
        <v>0</v>
      </c>
      <c r="K46" s="51"/>
      <c r="L46" s="54">
        <f t="shared" si="3"/>
        <v>0</v>
      </c>
      <c r="M46" s="66"/>
      <c r="N46" s="51">
        <v>39.204999999999998</v>
      </c>
      <c r="O46" s="51">
        <v>403.779</v>
      </c>
    </row>
    <row r="47" spans="1:19">
      <c r="A47" s="50"/>
      <c r="B47" s="51" t="s">
        <v>915</v>
      </c>
      <c r="C47" s="51">
        <v>7.9089999999999998</v>
      </c>
      <c r="D47" s="55" t="s">
        <v>916</v>
      </c>
      <c r="E47" s="55">
        <v>0</v>
      </c>
      <c r="F47" s="51"/>
      <c r="G47" s="51"/>
      <c r="H47" s="54">
        <f>215.18/1000*E47</f>
        <v>0</v>
      </c>
      <c r="I47" s="54"/>
      <c r="J47" s="54">
        <f>1592.53/1000*E47</f>
        <v>0</v>
      </c>
      <c r="K47" s="51"/>
      <c r="L47" s="54">
        <f t="shared" si="3"/>
        <v>0</v>
      </c>
      <c r="M47" s="66"/>
      <c r="N47" s="51">
        <v>215.18</v>
      </c>
      <c r="O47" s="51">
        <v>1592.53</v>
      </c>
    </row>
    <row r="48" spans="1:19">
      <c r="A48" s="50"/>
      <c r="B48" s="51"/>
      <c r="C48" s="51"/>
      <c r="D48" s="51"/>
      <c r="E48" s="51"/>
      <c r="F48" s="51"/>
      <c r="G48" s="51"/>
      <c r="H48" s="51"/>
      <c r="I48" s="51"/>
      <c r="J48" s="51"/>
      <c r="K48" s="51"/>
      <c r="L48" s="54"/>
      <c r="M48" s="66"/>
    </row>
    <row r="49" spans="1:13">
      <c r="A49" s="56" t="s">
        <v>917</v>
      </c>
      <c r="B49" s="59" t="s">
        <v>918</v>
      </c>
      <c r="C49" s="51"/>
      <c r="D49" s="51"/>
      <c r="E49" s="51"/>
      <c r="F49" s="51"/>
      <c r="G49" s="51"/>
      <c r="H49" s="51"/>
      <c r="I49" s="51"/>
      <c r="J49" s="51"/>
      <c r="K49" s="51"/>
      <c r="L49" s="54"/>
      <c r="M49" s="66"/>
    </row>
    <row r="50" spans="1:13">
      <c r="A50" s="50" t="s">
        <v>578</v>
      </c>
      <c r="B50" s="61" t="s">
        <v>919</v>
      </c>
      <c r="C50" s="51"/>
      <c r="D50" s="51"/>
      <c r="E50" s="55">
        <v>0</v>
      </c>
      <c r="F50" s="51"/>
      <c r="G50" s="51"/>
      <c r="H50" s="54">
        <f>5765/1000*E50</f>
        <v>0</v>
      </c>
      <c r="I50" s="54">
        <f>10.4/1000*E50</f>
        <v>0</v>
      </c>
      <c r="J50" s="54">
        <f>8859/1000*E50</f>
        <v>0</v>
      </c>
      <c r="K50" s="51"/>
      <c r="L50" s="54">
        <f>SUM(F50:K50)</f>
        <v>0</v>
      </c>
      <c r="M50" s="66"/>
    </row>
    <row r="51" spans="1:13">
      <c r="A51" s="50" t="s">
        <v>627</v>
      </c>
      <c r="B51" s="61" t="s">
        <v>920</v>
      </c>
      <c r="C51" s="51"/>
      <c r="D51" s="51"/>
      <c r="E51" s="55">
        <v>0</v>
      </c>
      <c r="F51" s="51"/>
      <c r="G51" s="51"/>
      <c r="H51" s="54">
        <f>4782/1000*E51</f>
        <v>0</v>
      </c>
      <c r="I51" s="54">
        <f>2312/1000*E51</f>
        <v>0</v>
      </c>
      <c r="J51" s="54">
        <f>4470/1000*E51</f>
        <v>0</v>
      </c>
      <c r="K51" s="51"/>
      <c r="L51" s="54">
        <f>SUM(F51:K51)</f>
        <v>0</v>
      </c>
      <c r="M51" s="66"/>
    </row>
    <row r="52" spans="1:13">
      <c r="A52" s="50" t="s">
        <v>628</v>
      </c>
      <c r="B52" s="61" t="s">
        <v>921</v>
      </c>
      <c r="C52" s="51"/>
      <c r="D52" s="51"/>
      <c r="E52" s="55">
        <v>0</v>
      </c>
      <c r="F52" s="51"/>
      <c r="G52" s="51"/>
      <c r="H52" s="54">
        <f>3172/1000*E52</f>
        <v>0</v>
      </c>
      <c r="I52" s="54"/>
      <c r="J52" s="54">
        <f>4030/1000*E52</f>
        <v>0</v>
      </c>
      <c r="K52" s="51"/>
      <c r="L52" s="54">
        <f>SUM(F52:K52)</f>
        <v>0</v>
      </c>
      <c r="M52" s="66"/>
    </row>
    <row r="53" spans="1:13">
      <c r="A53" s="50"/>
      <c r="B53" s="51"/>
      <c r="C53" s="51"/>
      <c r="D53" s="51"/>
      <c r="E53" s="51"/>
      <c r="F53" s="51"/>
      <c r="G53" s="51"/>
      <c r="H53" s="51"/>
      <c r="I53" s="51"/>
      <c r="J53" s="51"/>
      <c r="K53" s="51"/>
      <c r="L53" s="54"/>
      <c r="M53" s="66"/>
    </row>
    <row r="54" spans="1:13">
      <c r="A54" s="61"/>
      <c r="B54" s="51"/>
      <c r="C54" s="51"/>
      <c r="D54" s="51"/>
      <c r="E54" s="51"/>
      <c r="F54" s="51"/>
      <c r="G54" s="51"/>
      <c r="H54" s="51"/>
      <c r="I54" s="51"/>
      <c r="J54" s="51"/>
      <c r="K54" s="51"/>
      <c r="L54" s="54"/>
      <c r="M54" s="66"/>
    </row>
    <row r="55" spans="1:13">
      <c r="A55" s="61"/>
      <c r="B55" s="51"/>
      <c r="C55" s="51"/>
      <c r="D55" s="51"/>
      <c r="E55" s="51"/>
      <c r="F55" s="51"/>
      <c r="G55" s="51"/>
      <c r="H55" s="51"/>
      <c r="I55" s="51"/>
      <c r="J55" s="51"/>
      <c r="K55" s="51"/>
      <c r="L55" s="54"/>
      <c r="M55" s="66"/>
    </row>
    <row r="56" spans="1:13">
      <c r="A56" s="61"/>
      <c r="B56" s="51"/>
      <c r="C56" s="51"/>
      <c r="D56" s="51"/>
      <c r="E56" s="51"/>
      <c r="F56" s="62">
        <f t="shared" ref="F56:L56" si="4">SUM(F5:F55)</f>
        <v>0.34458</v>
      </c>
      <c r="G56" s="62">
        <f t="shared" si="4"/>
        <v>80.62082700000002</v>
      </c>
      <c r="H56" s="62">
        <f t="shared" si="4"/>
        <v>58.490501999999999</v>
      </c>
      <c r="I56" s="62">
        <f t="shared" si="4"/>
        <v>0</v>
      </c>
      <c r="J56" s="62">
        <f t="shared" si="4"/>
        <v>14.238855000000001</v>
      </c>
      <c r="K56" s="62">
        <f t="shared" si="4"/>
        <v>143.916087</v>
      </c>
      <c r="L56" s="62">
        <f t="shared" si="4"/>
        <v>302.69031100000007</v>
      </c>
      <c r="M56" s="66"/>
    </row>
    <row r="57" spans="1:13">
      <c r="F57" s="63">
        <f>F56*1.015</f>
        <v>0.34974869999999997</v>
      </c>
      <c r="G57" s="63">
        <f t="shared" ref="G57:L57" si="5">G56*1.015</f>
        <v>81.830139405000011</v>
      </c>
      <c r="H57" s="63">
        <f t="shared" si="5"/>
        <v>59.367859529999997</v>
      </c>
      <c r="I57" s="63">
        <f t="shared" si="5"/>
        <v>0</v>
      </c>
      <c r="J57" s="63">
        <f t="shared" si="5"/>
        <v>14.452437824999999</v>
      </c>
      <c r="K57" s="63">
        <f t="shared" si="5"/>
        <v>146.07482830499998</v>
      </c>
      <c r="L57" s="63">
        <f t="shared" si="5"/>
        <v>307.23066566500006</v>
      </c>
    </row>
    <row r="58" spans="1:13">
      <c r="F58" s="63"/>
      <c r="H58" s="64">
        <f>H39+H40+H41+H42</f>
        <v>0</v>
      </c>
      <c r="J58" s="64">
        <f>J39+J40+J41+J42</f>
        <v>0</v>
      </c>
    </row>
    <row r="59" spans="1:13">
      <c r="F59" s="63"/>
    </row>
  </sheetData>
  <mergeCells count="9">
    <mergeCell ref="A1:M1"/>
    <mergeCell ref="F2:K2"/>
    <mergeCell ref="A2:A3"/>
    <mergeCell ref="B2:B3"/>
    <mergeCell ref="C2:C3"/>
    <mergeCell ref="D2:D3"/>
    <mergeCell ref="E2:E3"/>
    <mergeCell ref="L2:L3"/>
    <mergeCell ref="M2:M3"/>
  </mergeCells>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dimension ref="A1:E4"/>
  <sheetViews>
    <sheetView workbookViewId="0">
      <selection activeCell="E14" sqref="E14"/>
    </sheetView>
  </sheetViews>
  <sheetFormatPr defaultColWidth="9" defaultRowHeight="14.4"/>
  <sheetData>
    <row r="1" spans="1:5">
      <c r="A1" t="s">
        <v>922</v>
      </c>
    </row>
    <row r="2" spans="1:5">
      <c r="A2" t="s">
        <v>161</v>
      </c>
      <c r="B2" s="1103" t="s">
        <v>923</v>
      </c>
      <c r="C2" s="1103"/>
      <c r="D2" s="1103" t="s">
        <v>837</v>
      </c>
      <c r="E2" s="1103"/>
    </row>
    <row r="3" spans="1:5">
      <c r="B3" t="s">
        <v>155</v>
      </c>
      <c r="C3" t="s">
        <v>156</v>
      </c>
      <c r="D3" t="s">
        <v>155</v>
      </c>
      <c r="E3" t="s">
        <v>156</v>
      </c>
    </row>
    <row r="4" spans="1:5">
      <c r="A4">
        <v>1</v>
      </c>
      <c r="B4">
        <f>285.53+368.51</f>
        <v>654.04</v>
      </c>
      <c r="C4">
        <f>(7067744+9087170)/1000000</f>
        <v>16.154914000000002</v>
      </c>
      <c r="D4">
        <f>8027.243+358.51</f>
        <v>8385.7530000000006</v>
      </c>
      <c r="E4">
        <f>(16228593+9087170)/1000000</f>
        <v>25.315763</v>
      </c>
    </row>
  </sheetData>
  <mergeCells count="2">
    <mergeCell ref="B2:C2"/>
    <mergeCell ref="D2:E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dimension ref="A1:M16"/>
  <sheetViews>
    <sheetView workbookViewId="0">
      <selection activeCell="F11" sqref="F11"/>
    </sheetView>
  </sheetViews>
  <sheetFormatPr defaultColWidth="8.88671875" defaultRowHeight="13.8"/>
  <cols>
    <col min="1" max="1" width="8.88671875" style="25"/>
    <col min="2" max="2" width="25.33203125" style="25" customWidth="1"/>
    <col min="3" max="3" width="9" style="25" customWidth="1"/>
    <col min="4" max="4" width="11.88671875" style="26" customWidth="1"/>
    <col min="5" max="5" width="17.6640625" style="26" customWidth="1"/>
    <col min="6" max="6" width="16.44140625" style="26" customWidth="1"/>
    <col min="7" max="7" width="8.88671875" style="25"/>
    <col min="8" max="8" width="10.109375" style="25" customWidth="1"/>
    <col min="9" max="10" width="8.88671875" style="25"/>
    <col min="11" max="11" width="12.33203125" style="25" customWidth="1"/>
    <col min="12" max="12" width="16.109375" style="25" customWidth="1"/>
    <col min="13" max="13" width="12.33203125" style="25" customWidth="1"/>
    <col min="14" max="16384" width="8.88671875" style="25"/>
  </cols>
  <sheetData>
    <row r="1" spans="1:13" ht="21">
      <c r="A1" s="1114" t="s">
        <v>924</v>
      </c>
      <c r="B1" s="1114"/>
      <c r="C1" s="1114"/>
      <c r="D1" s="1114"/>
      <c r="E1" s="1114"/>
      <c r="F1" s="1114"/>
    </row>
    <row r="2" spans="1:13" ht="15.6">
      <c r="A2" s="1115" t="s">
        <v>925</v>
      </c>
      <c r="B2" s="1115"/>
      <c r="C2" s="1115"/>
      <c r="D2" s="1115"/>
      <c r="E2" s="1115"/>
      <c r="F2" s="1115"/>
    </row>
    <row r="3" spans="1:13" s="22" customFormat="1" ht="15.6">
      <c r="A3" s="27" t="s">
        <v>859</v>
      </c>
      <c r="B3" s="22" t="s">
        <v>926</v>
      </c>
      <c r="D3" s="28"/>
      <c r="E3" s="28"/>
      <c r="F3" s="28" t="s">
        <v>927</v>
      </c>
    </row>
    <row r="4" spans="1:13" s="23" customFormat="1" ht="20.399999999999999" customHeight="1">
      <c r="A4" s="29" t="s">
        <v>161</v>
      </c>
      <c r="B4" s="29" t="s">
        <v>613</v>
      </c>
      <c r="C4" s="29" t="s">
        <v>614</v>
      </c>
      <c r="D4" s="30" t="s">
        <v>155</v>
      </c>
      <c r="E4" s="30" t="s">
        <v>697</v>
      </c>
      <c r="F4" s="30" t="s">
        <v>156</v>
      </c>
    </row>
    <row r="5" spans="1:13">
      <c r="A5" s="31">
        <v>1</v>
      </c>
      <c r="B5" s="32" t="s">
        <v>928</v>
      </c>
      <c r="C5" s="33" t="s">
        <v>929</v>
      </c>
      <c r="D5" s="34">
        <v>410</v>
      </c>
      <c r="E5" s="14">
        <v>28.2</v>
      </c>
      <c r="F5" s="34">
        <f t="shared" ref="F5:F10" si="0">D5*E5</f>
        <v>11562</v>
      </c>
      <c r="M5" s="25">
        <v>6</v>
      </c>
    </row>
    <row r="6" spans="1:13">
      <c r="A6" s="31">
        <v>2</v>
      </c>
      <c r="B6" s="32" t="s">
        <v>930</v>
      </c>
      <c r="C6" s="33" t="s">
        <v>931</v>
      </c>
      <c r="D6" s="34">
        <v>14.67</v>
      </c>
      <c r="E6" s="14">
        <v>85</v>
      </c>
      <c r="F6" s="34">
        <f t="shared" si="0"/>
        <v>1246.95</v>
      </c>
      <c r="M6" s="25">
        <v>6</v>
      </c>
    </row>
    <row r="7" spans="1:13">
      <c r="A7" s="31">
        <v>3</v>
      </c>
      <c r="B7" s="32" t="s">
        <v>932</v>
      </c>
      <c r="C7" s="33" t="s">
        <v>931</v>
      </c>
      <c r="D7" s="34">
        <v>14.51</v>
      </c>
      <c r="E7" s="14">
        <v>100</v>
      </c>
      <c r="F7" s="34">
        <f t="shared" si="0"/>
        <v>1451</v>
      </c>
      <c r="H7" s="35"/>
      <c r="I7" s="25">
        <f>40050/89</f>
        <v>450</v>
      </c>
      <c r="J7" s="35"/>
      <c r="K7" s="35"/>
      <c r="L7" s="35"/>
      <c r="M7" s="25">
        <v>7</v>
      </c>
    </row>
    <row r="8" spans="1:13">
      <c r="A8" s="31">
        <v>4</v>
      </c>
      <c r="B8" s="32" t="s">
        <v>933</v>
      </c>
      <c r="C8" s="33" t="s">
        <v>931</v>
      </c>
      <c r="D8" s="34">
        <v>9.18</v>
      </c>
      <c r="E8" s="14">
        <v>100</v>
      </c>
      <c r="F8" s="34">
        <f t="shared" si="0"/>
        <v>918</v>
      </c>
      <c r="K8" s="35"/>
      <c r="M8" s="25">
        <v>6</v>
      </c>
    </row>
    <row r="9" spans="1:13">
      <c r="A9" s="31">
        <v>5</v>
      </c>
      <c r="B9" s="32" t="s">
        <v>934</v>
      </c>
      <c r="C9" s="33" t="s">
        <v>929</v>
      </c>
      <c r="D9" s="34">
        <v>5.28</v>
      </c>
      <c r="E9" s="14">
        <v>110</v>
      </c>
      <c r="F9" s="34">
        <f t="shared" si="0"/>
        <v>580.80000000000007</v>
      </c>
      <c r="I9" s="25">
        <v>24600</v>
      </c>
      <c r="M9" s="25">
        <v>6</v>
      </c>
    </row>
    <row r="10" spans="1:13">
      <c r="A10" s="36">
        <v>6</v>
      </c>
      <c r="B10" s="37" t="s">
        <v>935</v>
      </c>
      <c r="C10" s="33" t="s">
        <v>936</v>
      </c>
      <c r="D10" s="34">
        <v>198</v>
      </c>
      <c r="E10" s="14">
        <v>1</v>
      </c>
      <c r="F10" s="34">
        <f t="shared" si="0"/>
        <v>198</v>
      </c>
    </row>
    <row r="11" spans="1:13" s="24" customFormat="1">
      <c r="A11" s="1116" t="s">
        <v>368</v>
      </c>
      <c r="B11" s="1117"/>
      <c r="C11" s="38"/>
      <c r="D11" s="39"/>
      <c r="E11" s="39"/>
      <c r="F11" s="39">
        <f>SUM(F5:F10)</f>
        <v>15956.75</v>
      </c>
      <c r="M11" s="24">
        <v>6</v>
      </c>
    </row>
    <row r="12" spans="1:13">
      <c r="C12" s="40"/>
      <c r="M12" s="25">
        <v>6</v>
      </c>
    </row>
    <row r="14" spans="1:13">
      <c r="C14" s="25">
        <v>700</v>
      </c>
      <c r="D14" s="26">
        <f>F11</f>
        <v>15956.75</v>
      </c>
      <c r="E14" s="26">
        <f>D14*C14</f>
        <v>11169725</v>
      </c>
      <c r="F14" s="26">
        <f>E14/1000000</f>
        <v>11.169725</v>
      </c>
    </row>
    <row r="16" spans="1:13">
      <c r="C16" s="25">
        <v>1400</v>
      </c>
      <c r="D16" s="26">
        <f>F11</f>
        <v>15956.75</v>
      </c>
      <c r="E16" s="26">
        <f>D16*C16</f>
        <v>22339450</v>
      </c>
      <c r="F16" s="26">
        <f>E16/1000000</f>
        <v>22.339449999999999</v>
      </c>
    </row>
  </sheetData>
  <mergeCells count="3">
    <mergeCell ref="A1:F1"/>
    <mergeCell ref="A2:F2"/>
    <mergeCell ref="A11:B11"/>
  </mergeCell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dimension ref="B2:N25"/>
  <sheetViews>
    <sheetView workbookViewId="0">
      <selection activeCell="N9" sqref="N9"/>
    </sheetView>
  </sheetViews>
  <sheetFormatPr defaultColWidth="9.109375" defaultRowHeight="14.4"/>
  <cols>
    <col min="2" max="2" width="13.5546875"/>
    <col min="5" max="5" width="13.5546875"/>
    <col min="14" max="14" width="13.5546875"/>
  </cols>
  <sheetData>
    <row r="2" spans="2:14">
      <c r="B2">
        <v>217548</v>
      </c>
      <c r="E2">
        <v>299949</v>
      </c>
    </row>
    <row r="3" spans="2:14">
      <c r="B3">
        <v>228365</v>
      </c>
      <c r="E3">
        <v>343749</v>
      </c>
      <c r="N3">
        <v>915665</v>
      </c>
    </row>
    <row r="4" spans="2:14">
      <c r="B4">
        <v>99380</v>
      </c>
      <c r="E4">
        <v>98461</v>
      </c>
      <c r="N4">
        <v>556600</v>
      </c>
    </row>
    <row r="5" spans="2:14">
      <c r="B5">
        <v>177342</v>
      </c>
      <c r="E5">
        <v>290097</v>
      </c>
      <c r="N5">
        <v>4957770</v>
      </c>
    </row>
    <row r="6" spans="2:14">
      <c r="B6">
        <v>177342</v>
      </c>
      <c r="E6">
        <v>456489</v>
      </c>
      <c r="N6">
        <v>433000</v>
      </c>
    </row>
    <row r="7" spans="2:14">
      <c r="B7">
        <v>134999</v>
      </c>
      <c r="E7">
        <v>293148</v>
      </c>
      <c r="N7">
        <v>382000</v>
      </c>
    </row>
    <row r="8" spans="2:14">
      <c r="B8">
        <v>171345</v>
      </c>
      <c r="E8">
        <v>297475</v>
      </c>
    </row>
    <row r="9" spans="2:14">
      <c r="B9">
        <v>173941</v>
      </c>
      <c r="E9">
        <v>125478</v>
      </c>
      <c r="N9" s="41">
        <f>SUM(N3:N8)</f>
        <v>7245035</v>
      </c>
    </row>
    <row r="10" spans="2:14">
      <c r="B10">
        <v>155768</v>
      </c>
      <c r="E10">
        <v>348557</v>
      </c>
    </row>
    <row r="11" spans="2:14">
      <c r="B11">
        <v>381029</v>
      </c>
      <c r="E11">
        <v>369949</v>
      </c>
    </row>
    <row r="12" spans="2:14">
      <c r="B12">
        <v>171021</v>
      </c>
      <c r="E12">
        <v>382930</v>
      </c>
    </row>
    <row r="13" spans="2:14">
      <c r="B13">
        <v>209110</v>
      </c>
      <c r="E13">
        <v>188265</v>
      </c>
    </row>
    <row r="14" spans="2:14">
      <c r="B14">
        <v>127644</v>
      </c>
      <c r="E14">
        <v>279863</v>
      </c>
    </row>
    <row r="15" spans="2:14">
      <c r="B15">
        <v>129807</v>
      </c>
      <c r="E15">
        <v>419840</v>
      </c>
    </row>
    <row r="16" spans="2:14">
      <c r="B16">
        <v>287652</v>
      </c>
      <c r="E16">
        <v>155249</v>
      </c>
    </row>
    <row r="17" spans="2:10">
      <c r="B17">
        <v>59277</v>
      </c>
      <c r="E17">
        <v>306344</v>
      </c>
    </row>
    <row r="18" spans="2:10">
      <c r="B18">
        <v>159992</v>
      </c>
      <c r="E18">
        <v>327113</v>
      </c>
      <c r="H18">
        <v>41931</v>
      </c>
      <c r="J18">
        <v>279565</v>
      </c>
    </row>
    <row r="19" spans="2:10">
      <c r="B19">
        <v>87692</v>
      </c>
      <c r="H19">
        <v>75000</v>
      </c>
      <c r="J19">
        <v>68800</v>
      </c>
    </row>
    <row r="21" spans="2:10">
      <c r="H21">
        <f>SUM(H18:H20)</f>
        <v>116931</v>
      </c>
      <c r="J21">
        <f>SUM(J18:J20)</f>
        <v>348365</v>
      </c>
    </row>
    <row r="23" spans="2:10">
      <c r="B23" s="41">
        <f>SUM(B2:B22)</f>
        <v>3149254</v>
      </c>
      <c r="E23" s="41">
        <f>SUM(E2:E22)</f>
        <v>4982956</v>
      </c>
    </row>
    <row r="25" spans="2:10">
      <c r="B25" s="42"/>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dimension ref="A1:M20"/>
  <sheetViews>
    <sheetView topLeftCell="A2" workbookViewId="0">
      <selection activeCell="F11" sqref="F11"/>
    </sheetView>
  </sheetViews>
  <sheetFormatPr defaultColWidth="8.88671875" defaultRowHeight="13.8"/>
  <cols>
    <col min="1" max="1" width="8.88671875" style="4"/>
    <col min="2" max="2" width="25.33203125" style="4" customWidth="1"/>
    <col min="3" max="3" width="9" style="4" customWidth="1"/>
    <col min="4" max="4" width="11.88671875" style="5" customWidth="1"/>
    <col min="5" max="5" width="17.6640625" style="5" customWidth="1"/>
    <col min="6" max="6" width="25.88671875" style="5" customWidth="1"/>
    <col min="7" max="7" width="8.88671875" style="4"/>
    <col min="8" max="8" width="10.33203125" style="4" customWidth="1"/>
    <col min="9" max="9" width="11.33203125" style="4" customWidth="1"/>
    <col min="10" max="10" width="14.109375" style="4" customWidth="1"/>
    <col min="11" max="11" width="12.33203125" style="4" customWidth="1"/>
    <col min="12" max="12" width="16.109375" style="4" customWidth="1"/>
    <col min="13" max="13" width="12.33203125" style="4" customWidth="1"/>
    <col min="14" max="16384" width="8.88671875" style="4"/>
  </cols>
  <sheetData>
    <row r="1" spans="1:13" ht="21">
      <c r="A1" s="1118" t="s">
        <v>924</v>
      </c>
      <c r="B1" s="1118"/>
      <c r="C1" s="1118"/>
      <c r="D1" s="1118"/>
      <c r="E1" s="1118"/>
      <c r="F1" s="1118"/>
    </row>
    <row r="2" spans="1:13" ht="15.6">
      <c r="A2" s="1119" t="s">
        <v>937</v>
      </c>
      <c r="B2" s="1119"/>
      <c r="C2" s="1119"/>
      <c r="D2" s="1119"/>
      <c r="E2" s="1119"/>
      <c r="F2" s="1119"/>
    </row>
    <row r="3" spans="1:13" s="1" customFormat="1" ht="15.6">
      <c r="A3" s="6" t="s">
        <v>859</v>
      </c>
      <c r="B3" s="1" t="s">
        <v>926</v>
      </c>
      <c r="D3" s="7"/>
      <c r="E3" s="7"/>
      <c r="F3" s="7" t="s">
        <v>927</v>
      </c>
    </row>
    <row r="4" spans="1:13" s="2" customFormat="1" ht="20.399999999999999" customHeight="1">
      <c r="A4" s="8" t="s">
        <v>161</v>
      </c>
      <c r="B4" s="8" t="s">
        <v>613</v>
      </c>
      <c r="C4" s="8" t="s">
        <v>614</v>
      </c>
      <c r="D4" s="9" t="s">
        <v>155</v>
      </c>
      <c r="E4" s="9" t="s">
        <v>697</v>
      </c>
      <c r="F4" s="9" t="s">
        <v>156</v>
      </c>
    </row>
    <row r="5" spans="1:13">
      <c r="A5" s="10">
        <v>1</v>
      </c>
      <c r="B5" s="11" t="s">
        <v>928</v>
      </c>
      <c r="C5" s="12" t="s">
        <v>929</v>
      </c>
      <c r="D5" s="14">
        <v>420</v>
      </c>
      <c r="E5" s="14">
        <f>' Rate Analysis A3 SRC'!E5</f>
        <v>28.2</v>
      </c>
      <c r="F5" s="14">
        <f t="shared" ref="F5:F10" si="0">D5*E5</f>
        <v>11844</v>
      </c>
      <c r="M5" s="4">
        <v>6</v>
      </c>
    </row>
    <row r="6" spans="1:13">
      <c r="A6" s="10">
        <v>2</v>
      </c>
      <c r="B6" s="11" t="s">
        <v>930</v>
      </c>
      <c r="C6" s="12" t="s">
        <v>931</v>
      </c>
      <c r="D6" s="14">
        <f>1247/89</f>
        <v>14.011235955056179</v>
      </c>
      <c r="E6" s="14">
        <f>' Rate Analysis A3 SRC'!E6</f>
        <v>85</v>
      </c>
      <c r="F6" s="14">
        <f t="shared" si="0"/>
        <v>1190.9550561797753</v>
      </c>
      <c r="M6" s="4">
        <v>6</v>
      </c>
    </row>
    <row r="7" spans="1:13">
      <c r="A7" s="10">
        <v>3</v>
      </c>
      <c r="B7" s="11" t="s">
        <v>932</v>
      </c>
      <c r="C7" s="12" t="s">
        <v>931</v>
      </c>
      <c r="D7" s="14">
        <f>1161/89</f>
        <v>13.044943820224718</v>
      </c>
      <c r="E7" s="14">
        <f>' Rate Analysis A3 SRC'!E7</f>
        <v>100</v>
      </c>
      <c r="F7" s="14">
        <f t="shared" si="0"/>
        <v>1304.4943820224719</v>
      </c>
      <c r="H7" s="15"/>
      <c r="J7" s="15"/>
      <c r="K7" s="15"/>
      <c r="L7" s="15"/>
      <c r="M7" s="4">
        <v>7</v>
      </c>
    </row>
    <row r="8" spans="1:13">
      <c r="A8" s="10">
        <v>4</v>
      </c>
      <c r="B8" s="11" t="s">
        <v>933</v>
      </c>
      <c r="C8" s="12" t="s">
        <v>931</v>
      </c>
      <c r="D8" s="14">
        <f>634/89</f>
        <v>7.1235955056179776</v>
      </c>
      <c r="E8" s="14">
        <f>' Rate Analysis A3 SRC'!E8</f>
        <v>100</v>
      </c>
      <c r="F8" s="14">
        <f t="shared" si="0"/>
        <v>712.35955056179773</v>
      </c>
      <c r="K8" s="15"/>
      <c r="M8" s="4">
        <v>6</v>
      </c>
    </row>
    <row r="9" spans="1:13">
      <c r="A9" s="10">
        <v>5</v>
      </c>
      <c r="B9" s="11" t="s">
        <v>934</v>
      </c>
      <c r="C9" s="12" t="s">
        <v>929</v>
      </c>
      <c r="D9" s="14">
        <f>5.3</f>
        <v>5.3</v>
      </c>
      <c r="E9" s="14">
        <f>' Rate Analysis A3 SRC'!E9</f>
        <v>110</v>
      </c>
      <c r="F9" s="14">
        <f t="shared" si="0"/>
        <v>583</v>
      </c>
      <c r="M9" s="4">
        <v>6</v>
      </c>
    </row>
    <row r="10" spans="1:13">
      <c r="A10" s="16">
        <v>6</v>
      </c>
      <c r="B10" s="17" t="s">
        <v>935</v>
      </c>
      <c r="C10" s="12" t="s">
        <v>936</v>
      </c>
      <c r="D10" s="14">
        <v>193</v>
      </c>
      <c r="E10" s="14">
        <f>' Rate Analysis A3 SRC'!E10</f>
        <v>1</v>
      </c>
      <c r="F10" s="14">
        <f t="shared" si="0"/>
        <v>193</v>
      </c>
    </row>
    <row r="11" spans="1:13" s="3" customFormat="1">
      <c r="A11" s="1120" t="s">
        <v>368</v>
      </c>
      <c r="B11" s="1121"/>
      <c r="C11" s="18"/>
      <c r="D11" s="19"/>
      <c r="E11" s="19"/>
      <c r="F11" s="19">
        <f>SUM(F5:F10)</f>
        <v>15827.808988764045</v>
      </c>
      <c r="M11" s="3">
        <v>6</v>
      </c>
    </row>
    <row r="12" spans="1:13">
      <c r="C12" s="20"/>
      <c r="M12" s="4">
        <v>6</v>
      </c>
    </row>
    <row r="13" spans="1:13">
      <c r="B13" s="4" t="s">
        <v>938</v>
      </c>
    </row>
    <row r="14" spans="1:13">
      <c r="B14" s="4" t="s">
        <v>939</v>
      </c>
      <c r="C14" s="4">
        <v>100</v>
      </c>
      <c r="D14" s="5">
        <f>F11</f>
        <v>15827.808988764045</v>
      </c>
      <c r="E14" s="5">
        <f>C14*D14</f>
        <v>1582780.8988764046</v>
      </c>
      <c r="F14" s="5">
        <f>E14/1000000</f>
        <v>1.5827808988764047</v>
      </c>
    </row>
    <row r="15" spans="1:13">
      <c r="B15" s="4" t="s">
        <v>940</v>
      </c>
      <c r="E15" s="5">
        <f>C15*D15</f>
        <v>0</v>
      </c>
      <c r="F15" s="5">
        <f>E15/1000000</f>
        <v>0</v>
      </c>
      <c r="H15" s="5"/>
      <c r="I15" s="5"/>
      <c r="J15" s="5"/>
    </row>
    <row r="16" spans="1:13">
      <c r="C16" s="4">
        <f>SUM(C14:C15)</f>
        <v>100</v>
      </c>
      <c r="F16" s="5">
        <f>SUM(F14:F15)</f>
        <v>1.5827808988764047</v>
      </c>
      <c r="H16" s="5"/>
      <c r="I16" s="5"/>
      <c r="J16" s="5"/>
    </row>
    <row r="17" spans="3:10">
      <c r="H17" s="5"/>
      <c r="I17" s="5"/>
      <c r="J17" s="5"/>
    </row>
    <row r="18" spans="3:10">
      <c r="H18" s="15"/>
      <c r="J18" s="15"/>
    </row>
    <row r="20" spans="3:10">
      <c r="C20" s="4">
        <v>204</v>
      </c>
      <c r="D20" s="5">
        <f>F11</f>
        <v>15827.808988764045</v>
      </c>
      <c r="E20" s="5">
        <f>C20*D20</f>
        <v>3228873.033707865</v>
      </c>
      <c r="F20" s="5">
        <f>E20/1000000</f>
        <v>3.228873033707865</v>
      </c>
    </row>
  </sheetData>
  <mergeCells count="3">
    <mergeCell ref="A1:F1"/>
    <mergeCell ref="A2:F2"/>
    <mergeCell ref="A11:B11"/>
  </mergeCell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M20"/>
  <sheetViews>
    <sheetView workbookViewId="0">
      <selection activeCell="F11" sqref="F11"/>
    </sheetView>
  </sheetViews>
  <sheetFormatPr defaultColWidth="8.88671875" defaultRowHeight="13.8"/>
  <cols>
    <col min="1" max="1" width="8.88671875" style="4"/>
    <col min="2" max="2" width="25.33203125" style="4" customWidth="1"/>
    <col min="3" max="3" width="9" style="4" customWidth="1"/>
    <col min="4" max="4" width="11.88671875" style="5" customWidth="1"/>
    <col min="5" max="5" width="17.6640625" style="5" customWidth="1"/>
    <col min="6" max="6" width="25.88671875" style="5" customWidth="1"/>
    <col min="7" max="7" width="8.88671875" style="4"/>
    <col min="8" max="8" width="10.33203125" style="4" customWidth="1"/>
    <col min="9" max="9" width="11.33203125" style="4" customWidth="1"/>
    <col min="10" max="10" width="14.109375" style="4" customWidth="1"/>
    <col min="11" max="11" width="12.33203125" style="4" customWidth="1"/>
    <col min="12" max="12" width="16.109375" style="4" customWidth="1"/>
    <col min="13" max="13" width="12.33203125" style="4" customWidth="1"/>
    <col min="14" max="16384" width="8.88671875" style="4"/>
  </cols>
  <sheetData>
    <row r="1" spans="1:13" ht="21">
      <c r="A1" s="1118" t="s">
        <v>924</v>
      </c>
      <c r="B1" s="1118"/>
      <c r="C1" s="1118"/>
      <c r="D1" s="1118"/>
      <c r="E1" s="1118"/>
      <c r="F1" s="1118"/>
    </row>
    <row r="2" spans="1:13" ht="15.6">
      <c r="A2" s="1119" t="s">
        <v>942</v>
      </c>
      <c r="B2" s="1119"/>
      <c r="C2" s="1119"/>
      <c r="D2" s="1119"/>
      <c r="E2" s="1119"/>
      <c r="F2" s="1119"/>
    </row>
    <row r="3" spans="1:13" s="1" customFormat="1" ht="15.6">
      <c r="A3" s="6" t="s">
        <v>859</v>
      </c>
      <c r="B3" s="1" t="s">
        <v>926</v>
      </c>
      <c r="D3" s="7"/>
      <c r="E3" s="7"/>
      <c r="F3" s="7" t="s">
        <v>927</v>
      </c>
    </row>
    <row r="4" spans="1:13" s="2" customFormat="1" ht="20.399999999999999" customHeight="1">
      <c r="A4" s="8" t="s">
        <v>161</v>
      </c>
      <c r="B4" s="8" t="s">
        <v>613</v>
      </c>
      <c r="C4" s="8" t="s">
        <v>614</v>
      </c>
      <c r="D4" s="9" t="s">
        <v>155</v>
      </c>
      <c r="E4" s="9" t="s">
        <v>697</v>
      </c>
      <c r="F4" s="9" t="s">
        <v>156</v>
      </c>
    </row>
    <row r="5" spans="1:13">
      <c r="A5" s="10">
        <v>1</v>
      </c>
      <c r="B5" s="11" t="s">
        <v>928</v>
      </c>
      <c r="C5" s="12" t="s">
        <v>929</v>
      </c>
      <c r="D5" s="14">
        <v>350</v>
      </c>
      <c r="E5" s="14">
        <f>' Rate Analysis A3 OPC'!E5</f>
        <v>28.2</v>
      </c>
      <c r="F5" s="14">
        <f t="shared" ref="F5:F10" si="0">D5*E5</f>
        <v>9870</v>
      </c>
      <c r="M5" s="4">
        <v>6</v>
      </c>
    </row>
    <row r="6" spans="1:13">
      <c r="A6" s="10">
        <v>2</v>
      </c>
      <c r="B6" s="11" t="s">
        <v>930</v>
      </c>
      <c r="C6" s="12" t="s">
        <v>931</v>
      </c>
      <c r="D6" s="14">
        <v>15.46</v>
      </c>
      <c r="E6" s="14">
        <f>' Rate Analysis A3 OPC'!E6</f>
        <v>85</v>
      </c>
      <c r="F6" s="14">
        <f t="shared" si="0"/>
        <v>1314.1000000000001</v>
      </c>
      <c r="M6" s="4">
        <v>6</v>
      </c>
    </row>
    <row r="7" spans="1:13">
      <c r="A7" s="10">
        <v>3</v>
      </c>
      <c r="B7" s="11" t="s">
        <v>932</v>
      </c>
      <c r="C7" s="12" t="s">
        <v>931</v>
      </c>
      <c r="D7" s="14">
        <v>15.25</v>
      </c>
      <c r="E7" s="14">
        <f>' Rate Analysis A3 OPC'!E7</f>
        <v>100</v>
      </c>
      <c r="F7" s="14">
        <f t="shared" si="0"/>
        <v>1525</v>
      </c>
      <c r="H7" s="15"/>
      <c r="I7" s="4">
        <f>40050/89</f>
        <v>450</v>
      </c>
      <c r="J7" s="15"/>
      <c r="K7" s="15"/>
      <c r="L7" s="15"/>
      <c r="M7" s="4">
        <v>7</v>
      </c>
    </row>
    <row r="8" spans="1:13">
      <c r="A8" s="10">
        <v>4</v>
      </c>
      <c r="B8" s="11" t="s">
        <v>933</v>
      </c>
      <c r="C8" s="12" t="s">
        <v>931</v>
      </c>
      <c r="D8" s="14">
        <v>9.7200000000000006</v>
      </c>
      <c r="E8" s="14">
        <f>' Rate Analysis A3 OPC'!E8</f>
        <v>100</v>
      </c>
      <c r="F8" s="14">
        <f t="shared" si="0"/>
        <v>972.00000000000011</v>
      </c>
      <c r="K8" s="15"/>
      <c r="M8" s="4">
        <v>6</v>
      </c>
    </row>
    <row r="9" spans="1:13">
      <c r="A9" s="10">
        <v>5</v>
      </c>
      <c r="B9" s="11" t="s">
        <v>934</v>
      </c>
      <c r="C9" s="12" t="s">
        <v>929</v>
      </c>
      <c r="D9" s="14">
        <v>4.83</v>
      </c>
      <c r="E9" s="14">
        <f>' Rate Analysis A3 OPC'!E9</f>
        <v>110</v>
      </c>
      <c r="F9" s="14">
        <f t="shared" si="0"/>
        <v>531.29999999999995</v>
      </c>
      <c r="M9" s="4">
        <v>6</v>
      </c>
    </row>
    <row r="10" spans="1:13">
      <c r="A10" s="16">
        <v>6</v>
      </c>
      <c r="B10" s="17" t="s">
        <v>935</v>
      </c>
      <c r="C10" s="12" t="s">
        <v>936</v>
      </c>
      <c r="D10" s="14">
        <v>193</v>
      </c>
      <c r="E10" s="14">
        <f>' Rate Analysis A3 OPC'!E10</f>
        <v>1</v>
      </c>
      <c r="F10" s="14">
        <f t="shared" si="0"/>
        <v>193</v>
      </c>
    </row>
    <row r="11" spans="1:13" s="3" customFormat="1">
      <c r="A11" s="1120" t="s">
        <v>368</v>
      </c>
      <c r="B11" s="1121"/>
      <c r="C11" s="18"/>
      <c r="D11" s="19"/>
      <c r="E11" s="19"/>
      <c r="F11" s="19">
        <f>SUM(F5:F10)</f>
        <v>14405.4</v>
      </c>
      <c r="M11" s="3">
        <v>6</v>
      </c>
    </row>
    <row r="12" spans="1:13">
      <c r="C12" s="20"/>
      <c r="M12" s="4">
        <v>6</v>
      </c>
    </row>
    <row r="14" spans="1:13">
      <c r="B14" s="4" t="s">
        <v>938</v>
      </c>
    </row>
    <row r="15" spans="1:13">
      <c r="B15" s="4" t="s">
        <v>939</v>
      </c>
      <c r="C15" s="4">
        <v>2</v>
      </c>
      <c r="D15" s="5">
        <f>F11</f>
        <v>14405.4</v>
      </c>
      <c r="E15" s="5">
        <f>C15*D15</f>
        <v>28810.799999999999</v>
      </c>
      <c r="F15" s="5">
        <f>E15/1000000</f>
        <v>2.8810800000000001E-2</v>
      </c>
      <c r="H15" s="5">
        <v>45.07</v>
      </c>
      <c r="I15" s="5">
        <v>18200</v>
      </c>
      <c r="J15" s="5">
        <f>H15*I15</f>
        <v>820274</v>
      </c>
    </row>
    <row r="16" spans="1:13">
      <c r="H16" s="5">
        <v>45.5</v>
      </c>
      <c r="I16" s="5">
        <v>18200</v>
      </c>
      <c r="J16" s="5">
        <f>H16*I16</f>
        <v>828100</v>
      </c>
    </row>
    <row r="17" spans="8:10">
      <c r="H17" s="5">
        <v>50.6</v>
      </c>
      <c r="I17" s="5">
        <v>18900</v>
      </c>
      <c r="J17" s="5">
        <f>H17*I17</f>
        <v>956340</v>
      </c>
    </row>
    <row r="18" spans="8:10">
      <c r="H18" s="15">
        <f>SUM(H15:H17)</f>
        <v>141.16999999999999</v>
      </c>
      <c r="J18" s="15">
        <f>SUM(J15:J17)</f>
        <v>2604714</v>
      </c>
    </row>
    <row r="19" spans="8:10">
      <c r="J19" s="4">
        <f>J18/H18</f>
        <v>18450.903166395128</v>
      </c>
    </row>
    <row r="20" spans="8:10">
      <c r="J20" s="4">
        <f>J19/1000</f>
        <v>18.450903166395129</v>
      </c>
    </row>
  </sheetData>
  <mergeCells count="3">
    <mergeCell ref="A1:F1"/>
    <mergeCell ref="A2:F2"/>
    <mergeCell ref="A11:B11"/>
  </mergeCell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6"/>
  <dimension ref="A1:M20"/>
  <sheetViews>
    <sheetView workbookViewId="0">
      <selection activeCell="F11" sqref="F11"/>
    </sheetView>
  </sheetViews>
  <sheetFormatPr defaultColWidth="8.88671875" defaultRowHeight="13.8"/>
  <cols>
    <col min="1" max="1" width="8.88671875" style="4"/>
    <col min="2" max="2" width="25.33203125" style="4" customWidth="1"/>
    <col min="3" max="3" width="9" style="4" customWidth="1"/>
    <col min="4" max="4" width="11.88671875" style="5" customWidth="1"/>
    <col min="5" max="5" width="17.6640625" style="5" customWidth="1"/>
    <col min="6" max="6" width="25.88671875" style="5" customWidth="1"/>
    <col min="7" max="7" width="8.88671875" style="4"/>
    <col min="8" max="8" width="10.33203125" style="4" customWidth="1"/>
    <col min="9" max="9" width="11.33203125" style="4" customWidth="1"/>
    <col min="10" max="10" width="14.109375" style="4" customWidth="1"/>
    <col min="11" max="11" width="12.33203125" style="4" customWidth="1"/>
    <col min="12" max="12" width="16.109375" style="4" customWidth="1"/>
    <col min="13" max="13" width="12.33203125" style="4" customWidth="1"/>
    <col min="14" max="16384" width="8.88671875" style="4"/>
  </cols>
  <sheetData>
    <row r="1" spans="1:13" ht="21">
      <c r="A1" s="1118" t="s">
        <v>924</v>
      </c>
      <c r="B1" s="1118"/>
      <c r="C1" s="1118"/>
      <c r="D1" s="1118"/>
      <c r="E1" s="1118"/>
      <c r="F1" s="1118"/>
    </row>
    <row r="2" spans="1:13" ht="15.6">
      <c r="A2" s="1119" t="s">
        <v>941</v>
      </c>
      <c r="B2" s="1119"/>
      <c r="C2" s="1119"/>
      <c r="D2" s="1119"/>
      <c r="E2" s="1119"/>
      <c r="F2" s="1119"/>
    </row>
    <row r="3" spans="1:13" s="1" customFormat="1" ht="15.6">
      <c r="A3" s="6" t="s">
        <v>859</v>
      </c>
      <c r="B3" s="1" t="s">
        <v>926</v>
      </c>
      <c r="D3" s="7"/>
      <c r="E3" s="7"/>
      <c r="F3" s="7" t="s">
        <v>927</v>
      </c>
    </row>
    <row r="4" spans="1:13" s="2" customFormat="1" ht="20.399999999999999" customHeight="1">
      <c r="A4" s="8" t="s">
        <v>161</v>
      </c>
      <c r="B4" s="8" t="s">
        <v>613</v>
      </c>
      <c r="C4" s="8" t="s">
        <v>614</v>
      </c>
      <c r="D4" s="9" t="s">
        <v>155</v>
      </c>
      <c r="E4" s="9" t="s">
        <v>697</v>
      </c>
      <c r="F4" s="9" t="s">
        <v>156</v>
      </c>
    </row>
    <row r="5" spans="1:13">
      <c r="A5" s="10">
        <v>1</v>
      </c>
      <c r="B5" s="11" t="s">
        <v>928</v>
      </c>
      <c r="C5" s="12" t="s">
        <v>929</v>
      </c>
      <c r="D5" s="14">
        <v>330</v>
      </c>
      <c r="E5" s="14">
        <f>' Rate Analysis A3 OPC'!E5</f>
        <v>28.2</v>
      </c>
      <c r="F5" s="14">
        <f t="shared" ref="F5:F10" si="0">D5*E5</f>
        <v>9306</v>
      </c>
      <c r="M5" s="4">
        <v>6</v>
      </c>
    </row>
    <row r="6" spans="1:13">
      <c r="A6" s="10">
        <v>2</v>
      </c>
      <c r="B6" s="11" t="s">
        <v>930</v>
      </c>
      <c r="C6" s="12" t="s">
        <v>931</v>
      </c>
      <c r="D6" s="14">
        <v>18.119047619047599</v>
      </c>
      <c r="E6" s="14">
        <f>' Rate Analysis A3 OPC'!E6</f>
        <v>85</v>
      </c>
      <c r="F6" s="14">
        <f t="shared" si="0"/>
        <v>1540.1190476190459</v>
      </c>
      <c r="M6" s="4">
        <v>6</v>
      </c>
    </row>
    <row r="7" spans="1:13">
      <c r="A7" s="10">
        <v>3</v>
      </c>
      <c r="B7" s="11" t="s">
        <v>932</v>
      </c>
      <c r="C7" s="12" t="s">
        <v>931</v>
      </c>
      <c r="D7" s="14">
        <v>16.220856353591198</v>
      </c>
      <c r="E7" s="14">
        <f>' Rate Analysis A3 OPC'!E7</f>
        <v>100</v>
      </c>
      <c r="F7" s="14">
        <f t="shared" si="0"/>
        <v>1622.0856353591198</v>
      </c>
      <c r="H7" s="15"/>
      <c r="I7" s="4">
        <f>40050/89</f>
        <v>450</v>
      </c>
      <c r="J7" s="15"/>
      <c r="K7" s="15"/>
      <c r="L7" s="15"/>
      <c r="M7" s="4">
        <v>7</v>
      </c>
    </row>
    <row r="8" spans="1:13">
      <c r="A8" s="10">
        <v>4</v>
      </c>
      <c r="B8" s="11" t="s">
        <v>933</v>
      </c>
      <c r="C8" s="12" t="s">
        <v>931</v>
      </c>
      <c r="D8" s="14">
        <v>8.8641975308641996</v>
      </c>
      <c r="E8" s="14">
        <f>' Rate Analysis A3 OPC'!E8</f>
        <v>100</v>
      </c>
      <c r="F8" s="14">
        <f t="shared" si="0"/>
        <v>886.41975308641997</v>
      </c>
      <c r="K8" s="15"/>
      <c r="M8" s="4">
        <v>6</v>
      </c>
    </row>
    <row r="9" spans="1:13">
      <c r="A9" s="10">
        <v>5</v>
      </c>
      <c r="B9" s="11" t="s">
        <v>934</v>
      </c>
      <c r="C9" s="12" t="s">
        <v>929</v>
      </c>
      <c r="D9" s="14">
        <v>4</v>
      </c>
      <c r="E9" s="14">
        <f>' Rate Analysis A3 OPC'!E9</f>
        <v>110</v>
      </c>
      <c r="F9" s="14">
        <f t="shared" si="0"/>
        <v>440</v>
      </c>
      <c r="M9" s="4">
        <v>6</v>
      </c>
    </row>
    <row r="10" spans="1:13">
      <c r="A10" s="16">
        <v>6</v>
      </c>
      <c r="B10" s="17" t="s">
        <v>935</v>
      </c>
      <c r="C10" s="12" t="s">
        <v>936</v>
      </c>
      <c r="D10" s="14">
        <v>193</v>
      </c>
      <c r="E10" s="14">
        <f>' Rate Analysis A3 OPC'!E10</f>
        <v>1</v>
      </c>
      <c r="F10" s="14">
        <f t="shared" si="0"/>
        <v>193</v>
      </c>
    </row>
    <row r="11" spans="1:13" s="3" customFormat="1">
      <c r="A11" s="1120" t="s">
        <v>368</v>
      </c>
      <c r="B11" s="1121"/>
      <c r="C11" s="18"/>
      <c r="D11" s="19"/>
      <c r="E11" s="19"/>
      <c r="F11" s="19">
        <f>SUM(F5:F10)</f>
        <v>13987.624436064585</v>
      </c>
      <c r="M11" s="3">
        <v>6</v>
      </c>
    </row>
    <row r="12" spans="1:13">
      <c r="C12" s="20"/>
      <c r="M12" s="4">
        <v>6</v>
      </c>
    </row>
    <row r="15" spans="1:13">
      <c r="H15" s="5">
        <v>45.07</v>
      </c>
      <c r="I15" s="5">
        <v>18200</v>
      </c>
      <c r="J15" s="5">
        <f>H15*I15</f>
        <v>820274</v>
      </c>
    </row>
    <row r="16" spans="1:13">
      <c r="H16" s="5">
        <v>45.5</v>
      </c>
      <c r="I16" s="5">
        <v>18200</v>
      </c>
      <c r="J16" s="5">
        <f>H16*I16</f>
        <v>828100</v>
      </c>
    </row>
    <row r="17" spans="3:10">
      <c r="C17" s="4">
        <v>50</v>
      </c>
      <c r="D17" s="5">
        <f>F11</f>
        <v>13987.624436064585</v>
      </c>
      <c r="E17" s="5">
        <f>C17*D17</f>
        <v>699381.2218032293</v>
      </c>
      <c r="F17" s="5">
        <f>E17/1000000</f>
        <v>0.69938122180322926</v>
      </c>
      <c r="H17" s="5">
        <v>50.6</v>
      </c>
      <c r="I17" s="5">
        <v>18900</v>
      </c>
      <c r="J17" s="5">
        <f>H17*I17</f>
        <v>956340</v>
      </c>
    </row>
    <row r="18" spans="3:10">
      <c r="H18" s="15">
        <f>SUM(H15:H17)</f>
        <v>141.16999999999999</v>
      </c>
      <c r="J18" s="15">
        <f>SUM(J15:J17)</f>
        <v>2604714</v>
      </c>
    </row>
    <row r="19" spans="3:10">
      <c r="J19" s="4">
        <f>J18/H18</f>
        <v>18450.903166395128</v>
      </c>
    </row>
    <row r="20" spans="3:10">
      <c r="J20" s="4">
        <f>J19/1000</f>
        <v>18.450903166395129</v>
      </c>
    </row>
  </sheetData>
  <mergeCells count="3">
    <mergeCell ref="A1:F1"/>
    <mergeCell ref="A2:F2"/>
    <mergeCell ref="A11:B11"/>
  </mergeCells>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dimension ref="A1:M20"/>
  <sheetViews>
    <sheetView workbookViewId="0">
      <selection activeCell="F11" sqref="F11"/>
    </sheetView>
  </sheetViews>
  <sheetFormatPr defaultColWidth="8.88671875" defaultRowHeight="13.8"/>
  <cols>
    <col min="1" max="1" width="8.88671875" style="25"/>
    <col min="2" max="2" width="25.33203125" style="25" customWidth="1"/>
    <col min="3" max="3" width="9" style="25" customWidth="1"/>
    <col min="4" max="4" width="11.88671875" style="26" customWidth="1"/>
    <col min="5" max="5" width="17.6640625" style="26" customWidth="1"/>
    <col min="6" max="6" width="25.88671875" style="26" customWidth="1"/>
    <col min="7" max="7" width="8.88671875" style="25"/>
    <col min="8" max="8" width="10.33203125" style="25" customWidth="1"/>
    <col min="9" max="9" width="11.33203125" style="25" customWidth="1"/>
    <col min="10" max="10" width="14.109375" style="25" customWidth="1"/>
    <col min="11" max="11" width="12.33203125" style="25" customWidth="1"/>
    <col min="12" max="12" width="16.109375" style="25" customWidth="1"/>
    <col min="13" max="13" width="12.33203125" style="25" customWidth="1"/>
    <col min="14" max="16384" width="8.88671875" style="25"/>
  </cols>
  <sheetData>
    <row r="1" spans="1:13" ht="21">
      <c r="A1" s="1114" t="s">
        <v>924</v>
      </c>
      <c r="B1" s="1114"/>
      <c r="C1" s="1114"/>
      <c r="D1" s="1114"/>
      <c r="E1" s="1114"/>
      <c r="F1" s="1114"/>
    </row>
    <row r="2" spans="1:13" ht="15.6">
      <c r="A2" s="1115" t="s">
        <v>943</v>
      </c>
      <c r="B2" s="1115"/>
      <c r="C2" s="1115"/>
      <c r="D2" s="1115"/>
      <c r="E2" s="1115"/>
      <c r="F2" s="1115"/>
    </row>
    <row r="3" spans="1:13" s="22" customFormat="1" ht="15.6">
      <c r="A3" s="27" t="s">
        <v>859</v>
      </c>
      <c r="B3" s="22" t="s">
        <v>926</v>
      </c>
      <c r="D3" s="28"/>
      <c r="E3" s="28"/>
      <c r="F3" s="28" t="s">
        <v>927</v>
      </c>
    </row>
    <row r="4" spans="1:13" s="23" customFormat="1" ht="20.399999999999999" customHeight="1">
      <c r="A4" s="29" t="s">
        <v>161</v>
      </c>
      <c r="B4" s="29" t="s">
        <v>613</v>
      </c>
      <c r="C4" s="29" t="s">
        <v>614</v>
      </c>
      <c r="D4" s="30" t="s">
        <v>155</v>
      </c>
      <c r="E4" s="30" t="s">
        <v>697</v>
      </c>
      <c r="F4" s="30" t="s">
        <v>156</v>
      </c>
    </row>
    <row r="5" spans="1:13">
      <c r="A5" s="31">
        <v>1</v>
      </c>
      <c r="B5" s="32" t="s">
        <v>928</v>
      </c>
      <c r="C5" s="33" t="s">
        <v>929</v>
      </c>
      <c r="D5" s="34">
        <v>500</v>
      </c>
      <c r="E5" s="14">
        <f>' Rate Analysis A3 OPC'!E5</f>
        <v>28.2</v>
      </c>
      <c r="F5" s="34">
        <f t="shared" ref="F5:F10" si="0">D5*E5</f>
        <v>14100</v>
      </c>
      <c r="M5" s="25">
        <v>6</v>
      </c>
    </row>
    <row r="6" spans="1:13">
      <c r="A6" s="31">
        <v>2</v>
      </c>
      <c r="B6" s="32" t="s">
        <v>930</v>
      </c>
      <c r="C6" s="33" t="s">
        <v>931</v>
      </c>
      <c r="D6" s="34">
        <v>14.39</v>
      </c>
      <c r="E6" s="14">
        <f>' Rate Analysis A3 OPC'!E6</f>
        <v>85</v>
      </c>
      <c r="F6" s="34">
        <f t="shared" si="0"/>
        <v>1223.1500000000001</v>
      </c>
      <c r="M6" s="25">
        <v>6</v>
      </c>
    </row>
    <row r="7" spans="1:13">
      <c r="A7" s="31">
        <v>3</v>
      </c>
      <c r="B7" s="32" t="s">
        <v>932</v>
      </c>
      <c r="C7" s="33" t="s">
        <v>931</v>
      </c>
      <c r="D7" s="34">
        <v>14.25</v>
      </c>
      <c r="E7" s="14">
        <f>' Rate Analysis A3 OPC'!E7</f>
        <v>100</v>
      </c>
      <c r="F7" s="34">
        <f t="shared" si="0"/>
        <v>1425</v>
      </c>
      <c r="H7" s="35"/>
      <c r="I7" s="25">
        <f>40050/89</f>
        <v>450</v>
      </c>
      <c r="J7" s="35"/>
      <c r="K7" s="35"/>
      <c r="L7" s="35"/>
      <c r="M7" s="25">
        <v>7</v>
      </c>
    </row>
    <row r="8" spans="1:13">
      <c r="A8" s="31">
        <v>4</v>
      </c>
      <c r="B8" s="32" t="s">
        <v>933</v>
      </c>
      <c r="C8" s="33" t="s">
        <v>931</v>
      </c>
      <c r="D8" s="34">
        <v>9.07</v>
      </c>
      <c r="E8" s="14">
        <f>' Rate Analysis A3 OPC'!E8</f>
        <v>100</v>
      </c>
      <c r="F8" s="34">
        <f t="shared" si="0"/>
        <v>907</v>
      </c>
      <c r="K8" s="35"/>
      <c r="M8" s="25">
        <v>6</v>
      </c>
    </row>
    <row r="9" spans="1:13">
      <c r="A9" s="31">
        <v>5</v>
      </c>
      <c r="B9" s="32" t="s">
        <v>934</v>
      </c>
      <c r="C9" s="33" t="s">
        <v>929</v>
      </c>
      <c r="D9" s="34">
        <v>6</v>
      </c>
      <c r="E9" s="14">
        <f>' Rate Analysis A3 OPC'!E9</f>
        <v>110</v>
      </c>
      <c r="F9" s="34">
        <f t="shared" si="0"/>
        <v>660</v>
      </c>
      <c r="M9" s="25">
        <v>6</v>
      </c>
    </row>
    <row r="10" spans="1:13">
      <c r="A10" s="36">
        <v>6</v>
      </c>
      <c r="B10" s="37" t="s">
        <v>935</v>
      </c>
      <c r="C10" s="33" t="s">
        <v>936</v>
      </c>
      <c r="D10" s="34">
        <v>190</v>
      </c>
      <c r="E10" s="14">
        <f>' Rate Analysis A3 OPC'!E10</f>
        <v>1</v>
      </c>
      <c r="F10" s="34">
        <f t="shared" si="0"/>
        <v>190</v>
      </c>
    </row>
    <row r="11" spans="1:13" s="24" customFormat="1">
      <c r="A11" s="1116" t="s">
        <v>368</v>
      </c>
      <c r="B11" s="1117"/>
      <c r="C11" s="38"/>
      <c r="D11" s="39"/>
      <c r="E11" s="39"/>
      <c r="F11" s="39">
        <f>SUM(F5:F10)</f>
        <v>18505.150000000001</v>
      </c>
      <c r="M11" s="24">
        <v>6</v>
      </c>
    </row>
    <row r="12" spans="1:13">
      <c r="C12" s="40"/>
      <c r="M12" s="25">
        <v>6</v>
      </c>
    </row>
    <row r="14" spans="1:13">
      <c r="B14" s="25" t="s">
        <v>944</v>
      </c>
      <c r="C14" s="25">
        <v>70</v>
      </c>
      <c r="D14" s="26">
        <f>F11</f>
        <v>18505.150000000001</v>
      </c>
      <c r="E14" s="26">
        <f>C14*D14</f>
        <v>1295360.5</v>
      </c>
      <c r="F14" s="26">
        <f>E14/1000000</f>
        <v>1.2953604999999999</v>
      </c>
    </row>
    <row r="15" spans="1:13">
      <c r="H15" s="26">
        <v>45.07</v>
      </c>
      <c r="I15" s="26">
        <v>18200</v>
      </c>
      <c r="J15" s="26">
        <f>H15*I15</f>
        <v>820274</v>
      </c>
    </row>
    <row r="16" spans="1:13">
      <c r="C16" s="25">
        <v>125</v>
      </c>
      <c r="D16" s="26">
        <f>F11</f>
        <v>18505.150000000001</v>
      </c>
      <c r="E16" s="26">
        <f>C16*D16</f>
        <v>2313143.75</v>
      </c>
      <c r="F16" s="26">
        <f>E16/1000000</f>
        <v>2.3131437500000001</v>
      </c>
      <c r="H16" s="26">
        <v>45.5</v>
      </c>
      <c r="I16" s="26">
        <v>18200</v>
      </c>
      <c r="J16" s="26">
        <f>H16*I16</f>
        <v>828100</v>
      </c>
    </row>
    <row r="17" spans="8:10">
      <c r="H17" s="26">
        <v>50.6</v>
      </c>
      <c r="I17" s="26">
        <v>18900</v>
      </c>
      <c r="J17" s="26">
        <f>H17*I17</f>
        <v>956340</v>
      </c>
    </row>
    <row r="18" spans="8:10">
      <c r="H18" s="35">
        <f>SUM(H15:H17)</f>
        <v>141.16999999999999</v>
      </c>
      <c r="J18" s="35">
        <f>SUM(J15:J17)</f>
        <v>2604714</v>
      </c>
    </row>
    <row r="19" spans="8:10">
      <c r="J19" s="25">
        <f>J18/H18</f>
        <v>18450.903166395128</v>
      </c>
    </row>
    <row r="20" spans="8:10">
      <c r="J20" s="25">
        <f>J19/1000</f>
        <v>18.450903166395129</v>
      </c>
    </row>
  </sheetData>
  <mergeCells count="3">
    <mergeCell ref="A1:F1"/>
    <mergeCell ref="A2:F2"/>
    <mergeCell ref="A11:B11"/>
  </mergeCells>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dimension ref="A1:M20"/>
  <sheetViews>
    <sheetView workbookViewId="0">
      <selection activeCell="F11" sqref="F11"/>
    </sheetView>
  </sheetViews>
  <sheetFormatPr defaultColWidth="8.88671875" defaultRowHeight="13.8"/>
  <cols>
    <col min="1" max="1" width="8.88671875" style="25"/>
    <col min="2" max="2" width="25.33203125" style="25" customWidth="1"/>
    <col min="3" max="3" width="9" style="25" customWidth="1"/>
    <col min="4" max="4" width="11.88671875" style="26" customWidth="1"/>
    <col min="5" max="5" width="17.6640625" style="26" customWidth="1"/>
    <col min="6" max="6" width="25.88671875" style="26" customWidth="1"/>
    <col min="7" max="7" width="8.88671875" style="25"/>
    <col min="8" max="8" width="10.33203125" style="25" customWidth="1"/>
    <col min="9" max="9" width="11.33203125" style="25" customWidth="1"/>
    <col min="10" max="10" width="14.109375" style="25" customWidth="1"/>
    <col min="11" max="11" width="12.33203125" style="25" customWidth="1"/>
    <col min="12" max="12" width="16.109375" style="25" customWidth="1"/>
    <col min="13" max="13" width="12.33203125" style="25" customWidth="1"/>
    <col min="14" max="16384" width="8.88671875" style="25"/>
  </cols>
  <sheetData>
    <row r="1" spans="1:13" ht="21">
      <c r="A1" s="1114" t="s">
        <v>924</v>
      </c>
      <c r="B1" s="1114"/>
      <c r="C1" s="1114"/>
      <c r="D1" s="1114"/>
      <c r="E1" s="1114"/>
      <c r="F1" s="1114"/>
    </row>
    <row r="2" spans="1:13" ht="15.6">
      <c r="A2" s="1115" t="s">
        <v>945</v>
      </c>
      <c r="B2" s="1115"/>
      <c r="C2" s="1115"/>
      <c r="D2" s="1115"/>
      <c r="E2" s="1115"/>
      <c r="F2" s="1115"/>
    </row>
    <row r="3" spans="1:13" s="22" customFormat="1" ht="15.6">
      <c r="A3" s="27" t="s">
        <v>859</v>
      </c>
      <c r="B3" s="22" t="s">
        <v>926</v>
      </c>
      <c r="D3" s="28"/>
      <c r="E3" s="28"/>
      <c r="F3" s="28" t="s">
        <v>927</v>
      </c>
    </row>
    <row r="4" spans="1:13" s="23" customFormat="1" ht="20.399999999999999" customHeight="1">
      <c r="A4" s="29" t="s">
        <v>161</v>
      </c>
      <c r="B4" s="29" t="s">
        <v>613</v>
      </c>
      <c r="C4" s="29" t="s">
        <v>614</v>
      </c>
      <c r="D4" s="30" t="s">
        <v>155</v>
      </c>
      <c r="E4" s="30" t="s">
        <v>697</v>
      </c>
      <c r="F4" s="30" t="s">
        <v>156</v>
      </c>
    </row>
    <row r="5" spans="1:13">
      <c r="A5" s="31">
        <v>1</v>
      </c>
      <c r="B5" s="32" t="s">
        <v>928</v>
      </c>
      <c r="C5" s="33" t="s">
        <v>929</v>
      </c>
      <c r="D5" s="34">
        <v>550</v>
      </c>
      <c r="E5" s="14">
        <f>' Rate Analysis A3 OPC'!E5</f>
        <v>28.2</v>
      </c>
      <c r="F5" s="34">
        <f t="shared" ref="F5:F10" si="0">D5*E5</f>
        <v>15510</v>
      </c>
      <c r="M5" s="25">
        <v>6</v>
      </c>
    </row>
    <row r="6" spans="1:13">
      <c r="A6" s="31">
        <v>2</v>
      </c>
      <c r="B6" s="32" t="s">
        <v>930</v>
      </c>
      <c r="C6" s="33" t="s">
        <v>931</v>
      </c>
      <c r="D6" s="34">
        <v>13.88</v>
      </c>
      <c r="E6" s="14">
        <f>' Rate Analysis A3 OPC'!E6</f>
        <v>85</v>
      </c>
      <c r="F6" s="34">
        <f t="shared" si="0"/>
        <v>1179.8</v>
      </c>
      <c r="M6" s="25">
        <v>6</v>
      </c>
    </row>
    <row r="7" spans="1:13">
      <c r="A7" s="31">
        <v>3</v>
      </c>
      <c r="B7" s="32" t="s">
        <v>932</v>
      </c>
      <c r="C7" s="33" t="s">
        <v>931</v>
      </c>
      <c r="D7" s="34">
        <v>13.69</v>
      </c>
      <c r="E7" s="14">
        <f>' Rate Analysis A3 OPC'!E7</f>
        <v>100</v>
      </c>
      <c r="F7" s="34">
        <f t="shared" si="0"/>
        <v>1369</v>
      </c>
      <c r="H7" s="35"/>
      <c r="I7" s="25">
        <f>40050/89</f>
        <v>450</v>
      </c>
      <c r="J7" s="35"/>
      <c r="K7" s="35"/>
      <c r="L7" s="35"/>
      <c r="M7" s="25">
        <v>7</v>
      </c>
    </row>
    <row r="8" spans="1:13">
      <c r="A8" s="31">
        <v>4</v>
      </c>
      <c r="B8" s="32" t="s">
        <v>933</v>
      </c>
      <c r="C8" s="33" t="s">
        <v>931</v>
      </c>
      <c r="D8" s="34">
        <v>8.7200000000000006</v>
      </c>
      <c r="E8" s="14">
        <f>' Rate Analysis A3 OPC'!E8</f>
        <v>100</v>
      </c>
      <c r="F8" s="34">
        <f t="shared" si="0"/>
        <v>872.00000000000011</v>
      </c>
      <c r="K8" s="35"/>
      <c r="M8" s="25">
        <v>6</v>
      </c>
    </row>
    <row r="9" spans="1:13">
      <c r="A9" s="31">
        <v>5</v>
      </c>
      <c r="B9" s="32" t="s">
        <v>934</v>
      </c>
      <c r="C9" s="33" t="s">
        <v>929</v>
      </c>
      <c r="D9" s="34">
        <v>6.6</v>
      </c>
      <c r="E9" s="14">
        <f>' Rate Analysis A3 OPC'!E9</f>
        <v>110</v>
      </c>
      <c r="F9" s="34">
        <f t="shared" si="0"/>
        <v>726</v>
      </c>
      <c r="M9" s="25">
        <v>6</v>
      </c>
    </row>
    <row r="10" spans="1:13">
      <c r="A10" s="36">
        <v>6</v>
      </c>
      <c r="B10" s="37" t="s">
        <v>935</v>
      </c>
      <c r="C10" s="33" t="s">
        <v>936</v>
      </c>
      <c r="D10" s="34">
        <v>198</v>
      </c>
      <c r="E10" s="14">
        <f>' Rate Analysis A3 OPC'!E10</f>
        <v>1</v>
      </c>
      <c r="F10" s="34">
        <f t="shared" si="0"/>
        <v>198</v>
      </c>
    </row>
    <row r="11" spans="1:13" s="24" customFormat="1">
      <c r="A11" s="1116" t="s">
        <v>368</v>
      </c>
      <c r="B11" s="1117"/>
      <c r="C11" s="38"/>
      <c r="D11" s="39"/>
      <c r="E11" s="39"/>
      <c r="F11" s="39">
        <f>SUM(F5:F10)</f>
        <v>19854.8</v>
      </c>
      <c r="M11" s="24">
        <v>6</v>
      </c>
    </row>
    <row r="12" spans="1:13">
      <c r="C12" s="40"/>
      <c r="M12" s="25">
        <v>6</v>
      </c>
    </row>
    <row r="13" spans="1:13">
      <c r="B13" s="25" t="s">
        <v>946</v>
      </c>
      <c r="C13" s="25">
        <v>350</v>
      </c>
      <c r="D13" s="26">
        <f>F11</f>
        <v>19854.8</v>
      </c>
      <c r="E13" s="26">
        <f>C13*D13</f>
        <v>6949180</v>
      </c>
      <c r="F13" s="26">
        <f>E13/1000000</f>
        <v>6.9491800000000001</v>
      </c>
    </row>
    <row r="15" spans="1:13">
      <c r="H15" s="26">
        <v>45.07</v>
      </c>
      <c r="I15" s="26">
        <v>18200</v>
      </c>
      <c r="J15" s="26">
        <f>H15*I15</f>
        <v>820274</v>
      </c>
    </row>
    <row r="16" spans="1:13">
      <c r="C16" s="25">
        <v>662.5</v>
      </c>
      <c r="D16" s="26">
        <f>F11</f>
        <v>19854.8</v>
      </c>
      <c r="E16" s="26">
        <f>C16*D16</f>
        <v>13153805</v>
      </c>
      <c r="F16" s="26">
        <f>E16/1000000</f>
        <v>13.153805</v>
      </c>
      <c r="H16" s="26">
        <v>45.5</v>
      </c>
      <c r="I16" s="26">
        <v>18200</v>
      </c>
      <c r="J16" s="26">
        <f>H16*I16</f>
        <v>828100</v>
      </c>
    </row>
    <row r="17" spans="8:10">
      <c r="H17" s="26">
        <v>50.6</v>
      </c>
      <c r="I17" s="26">
        <v>18900</v>
      </c>
      <c r="J17" s="26">
        <f>H17*I17</f>
        <v>956340</v>
      </c>
    </row>
    <row r="18" spans="8:10">
      <c r="H18" s="35">
        <f>SUM(H15:H17)</f>
        <v>141.16999999999999</v>
      </c>
      <c r="J18" s="35">
        <f>SUM(J15:J17)</f>
        <v>2604714</v>
      </c>
    </row>
    <row r="19" spans="8:10">
      <c r="J19" s="25">
        <f>J18/H18</f>
        <v>18450.903166395128</v>
      </c>
    </row>
    <row r="20" spans="8:10">
      <c r="J20" s="25">
        <f>J19/1000</f>
        <v>18.450903166395129</v>
      </c>
    </row>
  </sheetData>
  <mergeCells count="3">
    <mergeCell ref="A1:F1"/>
    <mergeCell ref="A2:F2"/>
    <mergeCell ref="A11:B11"/>
  </mergeCells>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dimension ref="A1:M20"/>
  <sheetViews>
    <sheetView workbookViewId="0">
      <selection activeCell="F11" sqref="F11"/>
    </sheetView>
  </sheetViews>
  <sheetFormatPr defaultColWidth="8.88671875" defaultRowHeight="13.8"/>
  <cols>
    <col min="1" max="1" width="8.88671875" style="4"/>
    <col min="2" max="2" width="25.33203125" style="4" customWidth="1"/>
    <col min="3" max="3" width="9" style="4" customWidth="1"/>
    <col min="4" max="4" width="11.88671875" style="5" customWidth="1"/>
    <col min="5" max="5" width="17.6640625" style="5" customWidth="1"/>
    <col min="6" max="6" width="25.88671875" style="5" customWidth="1"/>
    <col min="7" max="7" width="8.88671875" style="4"/>
    <col min="8" max="8" width="10.33203125" style="4" customWidth="1"/>
    <col min="9" max="9" width="11.33203125" style="4" customWidth="1"/>
    <col min="10" max="10" width="14.109375" style="4" customWidth="1"/>
    <col min="11" max="11" width="12.33203125" style="4" customWidth="1"/>
    <col min="12" max="12" width="16.109375" style="4" customWidth="1"/>
    <col min="13" max="13" width="12.33203125" style="4" customWidth="1"/>
    <col min="14" max="16384" width="8.88671875" style="4"/>
  </cols>
  <sheetData>
    <row r="1" spans="1:13" ht="21">
      <c r="A1" s="1118" t="s">
        <v>924</v>
      </c>
      <c r="B1" s="1118"/>
      <c r="C1" s="1118"/>
      <c r="D1" s="1118"/>
      <c r="E1" s="1118"/>
      <c r="F1" s="1118"/>
    </row>
    <row r="2" spans="1:13" ht="15.6">
      <c r="A2" s="1119" t="s">
        <v>947</v>
      </c>
      <c r="B2" s="1119"/>
      <c r="C2" s="1119"/>
      <c r="D2" s="1119"/>
      <c r="E2" s="1119"/>
      <c r="F2" s="1119"/>
    </row>
    <row r="3" spans="1:13" s="1" customFormat="1" ht="15.6">
      <c r="A3" s="6" t="s">
        <v>859</v>
      </c>
      <c r="B3" s="1" t="s">
        <v>926</v>
      </c>
      <c r="D3" s="7"/>
      <c r="E3" s="7"/>
      <c r="F3" s="7" t="s">
        <v>927</v>
      </c>
    </row>
    <row r="4" spans="1:13" s="2" customFormat="1" ht="20.399999999999999" customHeight="1">
      <c r="A4" s="8" t="s">
        <v>161</v>
      </c>
      <c r="B4" s="8" t="s">
        <v>613</v>
      </c>
      <c r="C4" s="8" t="s">
        <v>614</v>
      </c>
      <c r="D4" s="9" t="s">
        <v>155</v>
      </c>
      <c r="E4" s="9" t="s">
        <v>697</v>
      </c>
      <c r="F4" s="9" t="s">
        <v>156</v>
      </c>
    </row>
    <row r="5" spans="1:13">
      <c r="A5" s="10">
        <v>1</v>
      </c>
      <c r="B5" s="11" t="s">
        <v>928</v>
      </c>
      <c r="C5" s="12" t="s">
        <v>929</v>
      </c>
      <c r="D5" s="13">
        <v>275</v>
      </c>
      <c r="E5" s="14">
        <f>' Rate Analysis A3 OPC'!E5</f>
        <v>28.2</v>
      </c>
      <c r="F5" s="14">
        <f t="shared" ref="F5:F10" si="0">D5*E5</f>
        <v>7755</v>
      </c>
      <c r="M5" s="4">
        <v>6</v>
      </c>
    </row>
    <row r="6" spans="1:13">
      <c r="A6" s="10">
        <v>2</v>
      </c>
      <c r="B6" s="11" t="s">
        <v>930</v>
      </c>
      <c r="C6" s="12" t="s">
        <v>931</v>
      </c>
      <c r="D6" s="13">
        <v>16.48</v>
      </c>
      <c r="E6" s="14">
        <f>' Rate Analysis A3 OPC'!E6</f>
        <v>85</v>
      </c>
      <c r="F6" s="14">
        <f t="shared" si="0"/>
        <v>1400.8</v>
      </c>
      <c r="M6" s="4">
        <v>6</v>
      </c>
    </row>
    <row r="7" spans="1:13">
      <c r="A7" s="10">
        <v>3</v>
      </c>
      <c r="B7" s="11" t="s">
        <v>932</v>
      </c>
      <c r="C7" s="12" t="s">
        <v>931</v>
      </c>
      <c r="D7" s="13">
        <v>16.27</v>
      </c>
      <c r="E7" s="14">
        <f>' Rate Analysis A3 OPC'!E7</f>
        <v>100</v>
      </c>
      <c r="F7" s="14">
        <f t="shared" si="0"/>
        <v>1627</v>
      </c>
      <c r="H7" s="15"/>
      <c r="I7" s="4">
        <f>40050/89</f>
        <v>450</v>
      </c>
      <c r="J7" s="15"/>
      <c r="K7" s="15"/>
      <c r="L7" s="15"/>
      <c r="M7" s="4">
        <v>7</v>
      </c>
    </row>
    <row r="8" spans="1:13">
      <c r="A8" s="10">
        <v>4</v>
      </c>
      <c r="B8" s="11" t="s">
        <v>933</v>
      </c>
      <c r="C8" s="12" t="s">
        <v>931</v>
      </c>
      <c r="D8" s="13">
        <v>10.36</v>
      </c>
      <c r="E8" s="14">
        <f>' Rate Analysis A3 OPC'!E8</f>
        <v>100</v>
      </c>
      <c r="F8" s="14">
        <f t="shared" si="0"/>
        <v>1036</v>
      </c>
      <c r="K8" s="15"/>
      <c r="M8" s="4">
        <v>6</v>
      </c>
    </row>
    <row r="9" spans="1:13">
      <c r="A9" s="10">
        <v>5</v>
      </c>
      <c r="B9" s="11" t="s">
        <v>934</v>
      </c>
      <c r="C9" s="12" t="s">
        <v>929</v>
      </c>
      <c r="D9" s="13">
        <v>3.03</v>
      </c>
      <c r="E9" s="14">
        <f>' Rate Analysis A3 OPC'!E9</f>
        <v>110</v>
      </c>
      <c r="F9" s="14">
        <f t="shared" si="0"/>
        <v>333.29999999999995</v>
      </c>
      <c r="M9" s="4">
        <v>6</v>
      </c>
    </row>
    <row r="10" spans="1:13">
      <c r="A10" s="16">
        <v>6</v>
      </c>
      <c r="B10" s="17" t="s">
        <v>935</v>
      </c>
      <c r="C10" s="12" t="s">
        <v>936</v>
      </c>
      <c r="D10" s="13">
        <v>171</v>
      </c>
      <c r="E10" s="14">
        <f>' Rate Analysis A3 OPC'!E10</f>
        <v>1</v>
      </c>
      <c r="F10" s="14">
        <f t="shared" si="0"/>
        <v>171</v>
      </c>
    </row>
    <row r="11" spans="1:13" s="3" customFormat="1">
      <c r="A11" s="1120" t="s">
        <v>368</v>
      </c>
      <c r="B11" s="1121"/>
      <c r="C11" s="18"/>
      <c r="D11" s="19"/>
      <c r="E11" s="19"/>
      <c r="F11" s="19">
        <f>SUM(F5:F10)</f>
        <v>12323.099999999999</v>
      </c>
      <c r="M11" s="3">
        <v>6</v>
      </c>
    </row>
    <row r="12" spans="1:13">
      <c r="C12" s="20"/>
      <c r="M12" s="4">
        <v>6</v>
      </c>
    </row>
    <row r="13" spans="1:13">
      <c r="B13" s="4" t="s">
        <v>938</v>
      </c>
    </row>
    <row r="14" spans="1:13">
      <c r="B14" s="4" t="s">
        <v>948</v>
      </c>
      <c r="C14" s="4">
        <v>132</v>
      </c>
    </row>
    <row r="15" spans="1:13">
      <c r="B15" s="4" t="s">
        <v>949</v>
      </c>
      <c r="H15" s="5">
        <v>45.07</v>
      </c>
      <c r="I15" s="5">
        <v>18200</v>
      </c>
      <c r="J15" s="5">
        <f>H15*I15</f>
        <v>820274</v>
      </c>
    </row>
    <row r="16" spans="1:13">
      <c r="C16" s="4">
        <v>45</v>
      </c>
      <c r="D16" s="5">
        <f>F11</f>
        <v>12323.099999999999</v>
      </c>
      <c r="E16" s="5">
        <f>C16*D16</f>
        <v>554539.49999999988</v>
      </c>
      <c r="F16" s="5">
        <f>E16/1000000</f>
        <v>0.55453949999999985</v>
      </c>
      <c r="H16" s="5">
        <v>45.5</v>
      </c>
      <c r="I16" s="5">
        <v>18200</v>
      </c>
      <c r="J16" s="5">
        <f>H16*I16</f>
        <v>828100</v>
      </c>
    </row>
    <row r="17" spans="3:10">
      <c r="H17" s="5">
        <v>50.6</v>
      </c>
      <c r="I17" s="5">
        <v>18900</v>
      </c>
      <c r="J17" s="5">
        <f>H17*I17</f>
        <v>956340</v>
      </c>
    </row>
    <row r="18" spans="3:10">
      <c r="C18" s="4">
        <v>135</v>
      </c>
      <c r="D18" s="5">
        <f>F11</f>
        <v>12323.099999999999</v>
      </c>
      <c r="E18" s="5">
        <f>C18*D18</f>
        <v>1663618.4999999998</v>
      </c>
      <c r="F18" s="5">
        <f>E18/1000000</f>
        <v>1.6636184999999997</v>
      </c>
      <c r="H18" s="15">
        <f>SUM(H15:H17)</f>
        <v>141.16999999999999</v>
      </c>
      <c r="J18" s="15">
        <f>SUM(J15:J17)</f>
        <v>2604714</v>
      </c>
    </row>
    <row r="19" spans="3:10">
      <c r="J19" s="4">
        <f>J18/H18</f>
        <v>18450.903166395128</v>
      </c>
    </row>
    <row r="20" spans="3:10">
      <c r="J20" s="4">
        <f>J19/1000</f>
        <v>18.450903166395129</v>
      </c>
    </row>
  </sheetData>
  <mergeCells count="3">
    <mergeCell ref="A1:F1"/>
    <mergeCell ref="A2:F2"/>
    <mergeCell ref="A11:B11"/>
  </mergeCell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dimension ref="A1:M19"/>
  <sheetViews>
    <sheetView workbookViewId="0">
      <selection activeCell="E6" sqref="E6"/>
    </sheetView>
  </sheetViews>
  <sheetFormatPr defaultColWidth="8.88671875" defaultRowHeight="13.8"/>
  <cols>
    <col min="1" max="1" width="8.88671875" style="4"/>
    <col min="2" max="2" width="25.33203125" style="4" customWidth="1"/>
    <col min="3" max="3" width="9" style="4" customWidth="1"/>
    <col min="4" max="4" width="11.88671875" style="5" customWidth="1"/>
    <col min="5" max="5" width="17.6640625" style="5" customWidth="1"/>
    <col min="6" max="6" width="25.88671875" style="5" customWidth="1"/>
    <col min="7" max="7" width="8.88671875" style="4"/>
    <col min="8" max="8" width="10.33203125" style="4" customWidth="1"/>
    <col min="9" max="9" width="11.33203125" style="4" customWidth="1"/>
    <col min="10" max="10" width="14.109375" style="4" customWidth="1"/>
    <col min="11" max="11" width="12.33203125" style="4" customWidth="1"/>
    <col min="12" max="12" width="16.109375" style="4" customWidth="1"/>
    <col min="13" max="13" width="12.33203125" style="4" customWidth="1"/>
    <col min="14" max="16384" width="8.88671875" style="4"/>
  </cols>
  <sheetData>
    <row r="1" spans="1:13" ht="21">
      <c r="A1" s="1118" t="s">
        <v>924</v>
      </c>
      <c r="B1" s="1118"/>
      <c r="C1" s="1118"/>
      <c r="D1" s="1118"/>
      <c r="E1" s="1118"/>
      <c r="F1" s="1118"/>
    </row>
    <row r="2" spans="1:13" ht="15.6">
      <c r="A2" s="1119" t="s">
        <v>950</v>
      </c>
      <c r="B2" s="1119"/>
      <c r="C2" s="1119"/>
      <c r="D2" s="1119"/>
      <c r="E2" s="1119"/>
      <c r="F2" s="1119"/>
    </row>
    <row r="3" spans="1:13" s="1" customFormat="1" ht="15.6">
      <c r="A3" s="6" t="s">
        <v>859</v>
      </c>
      <c r="B3" s="1" t="s">
        <v>926</v>
      </c>
      <c r="D3" s="7"/>
      <c r="E3" s="7"/>
      <c r="F3" s="7" t="s">
        <v>927</v>
      </c>
    </row>
    <row r="4" spans="1:13" s="2" customFormat="1" ht="20.399999999999999" customHeight="1">
      <c r="A4" s="8" t="s">
        <v>161</v>
      </c>
      <c r="B4" s="8" t="s">
        <v>613</v>
      </c>
      <c r="C4" s="8" t="s">
        <v>614</v>
      </c>
      <c r="D4" s="9" t="s">
        <v>155</v>
      </c>
      <c r="E4" s="9" t="s">
        <v>697</v>
      </c>
      <c r="F4" s="9" t="s">
        <v>156</v>
      </c>
    </row>
    <row r="5" spans="1:13">
      <c r="A5" s="10">
        <v>1</v>
      </c>
      <c r="B5" s="11" t="s">
        <v>928</v>
      </c>
      <c r="C5" s="12" t="s">
        <v>929</v>
      </c>
      <c r="D5" s="13">
        <v>210</v>
      </c>
      <c r="E5" s="14">
        <f>' Rate Analysis A3 OPC'!E5</f>
        <v>28.2</v>
      </c>
      <c r="F5" s="14">
        <f>D5*E5</f>
        <v>5922</v>
      </c>
      <c r="M5" s="4">
        <v>6</v>
      </c>
    </row>
    <row r="6" spans="1:13">
      <c r="A6" s="10">
        <v>2</v>
      </c>
      <c r="B6" s="11" t="s">
        <v>930</v>
      </c>
      <c r="C6" s="12" t="s">
        <v>931</v>
      </c>
      <c r="D6" s="13">
        <v>16.760000000000002</v>
      </c>
      <c r="E6" s="14">
        <f>' Rate Analysis A3 OPC'!E6</f>
        <v>85</v>
      </c>
      <c r="F6" s="14">
        <f>D6*E6</f>
        <v>1424.6000000000001</v>
      </c>
      <c r="M6" s="4">
        <v>6</v>
      </c>
    </row>
    <row r="7" spans="1:13">
      <c r="A7" s="10">
        <v>3</v>
      </c>
      <c r="B7" s="11" t="s">
        <v>932</v>
      </c>
      <c r="C7" s="12" t="s">
        <v>931</v>
      </c>
      <c r="D7" s="13">
        <v>16.53</v>
      </c>
      <c r="E7" s="14">
        <f>' Rate Analysis A3 OPC'!E7</f>
        <v>100</v>
      </c>
      <c r="F7" s="14">
        <f>D7*E7</f>
        <v>1653</v>
      </c>
      <c r="H7" s="15"/>
      <c r="I7" s="4">
        <f>40050/89</f>
        <v>450</v>
      </c>
      <c r="J7" s="15"/>
      <c r="K7" s="15"/>
      <c r="L7" s="15"/>
      <c r="M7" s="4">
        <v>7</v>
      </c>
    </row>
    <row r="8" spans="1:13">
      <c r="A8" s="10">
        <v>4</v>
      </c>
      <c r="B8" s="11" t="s">
        <v>933</v>
      </c>
      <c r="C8" s="12" t="s">
        <v>931</v>
      </c>
      <c r="D8" s="13">
        <v>10.53</v>
      </c>
      <c r="E8" s="14">
        <f>' Rate Analysis A3 OPC'!E8</f>
        <v>100</v>
      </c>
      <c r="F8" s="14">
        <f>D8*E8</f>
        <v>1053</v>
      </c>
      <c r="K8" s="15"/>
      <c r="M8" s="4">
        <v>6</v>
      </c>
    </row>
    <row r="9" spans="1:13">
      <c r="A9" s="16">
        <v>6</v>
      </c>
      <c r="B9" s="17" t="s">
        <v>935</v>
      </c>
      <c r="C9" s="12" t="s">
        <v>936</v>
      </c>
      <c r="D9" s="13">
        <v>179</v>
      </c>
      <c r="E9" s="14">
        <v>1</v>
      </c>
      <c r="F9" s="14">
        <f>D9*E9</f>
        <v>179</v>
      </c>
    </row>
    <row r="10" spans="1:13" s="3" customFormat="1">
      <c r="A10" s="1120" t="s">
        <v>368</v>
      </c>
      <c r="B10" s="1121"/>
      <c r="C10" s="18"/>
      <c r="D10" s="19"/>
      <c r="E10" s="14"/>
      <c r="F10" s="19">
        <f>SUM(F5:F9)</f>
        <v>10231.6</v>
      </c>
      <c r="M10" s="3">
        <v>6</v>
      </c>
    </row>
    <row r="11" spans="1:13">
      <c r="C11" s="20"/>
      <c r="M11" s="4">
        <v>6</v>
      </c>
    </row>
    <row r="12" spans="1:13">
      <c r="B12" s="4" t="s">
        <v>938</v>
      </c>
    </row>
    <row r="13" spans="1:13" ht="15">
      <c r="B13" s="4" t="s">
        <v>951</v>
      </c>
      <c r="C13" s="21"/>
    </row>
    <row r="14" spans="1:13">
      <c r="B14" s="4" t="s">
        <v>952</v>
      </c>
      <c r="H14" s="5">
        <v>45.07</v>
      </c>
      <c r="I14" s="5">
        <v>18200</v>
      </c>
      <c r="J14" s="5">
        <f>H14*I14</f>
        <v>820274</v>
      </c>
    </row>
    <row r="15" spans="1:13">
      <c r="C15" s="15">
        <v>46</v>
      </c>
      <c r="D15" s="5">
        <f>F10</f>
        <v>10231.6</v>
      </c>
      <c r="E15" s="5">
        <f>D15*C15</f>
        <v>470653.60000000003</v>
      </c>
      <c r="F15" s="5">
        <f>E15/1000000</f>
        <v>0.47065360000000006</v>
      </c>
      <c r="H15" s="5">
        <v>45.5</v>
      </c>
      <c r="I15" s="5">
        <v>18200</v>
      </c>
      <c r="J15" s="5">
        <f>H15*I15</f>
        <v>828100</v>
      </c>
    </row>
    <row r="16" spans="1:13">
      <c r="H16" s="5">
        <v>50.6</v>
      </c>
      <c r="I16" s="5">
        <v>18900</v>
      </c>
      <c r="J16" s="5">
        <f>H16*I16</f>
        <v>956340</v>
      </c>
    </row>
    <row r="17" spans="8:10">
      <c r="H17" s="15">
        <f>SUM(H14:H16)</f>
        <v>141.16999999999999</v>
      </c>
      <c r="J17" s="15">
        <f>SUM(J14:J16)</f>
        <v>2604714</v>
      </c>
    </row>
    <row r="18" spans="8:10">
      <c r="J18" s="4">
        <f>J17/H17</f>
        <v>18450.903166395128</v>
      </c>
    </row>
    <row r="19" spans="8:10">
      <c r="J19" s="4">
        <f>J18/1000</f>
        <v>18.450903166395129</v>
      </c>
    </row>
  </sheetData>
  <mergeCells count="3">
    <mergeCell ref="A1:F1"/>
    <mergeCell ref="A2:F2"/>
    <mergeCell ref="A10:B10"/>
  </mergeCells>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1947F7-AC8E-4D51-90CB-1A424FB2EDB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10</vt:i4>
      </vt:variant>
    </vt:vector>
  </HeadingPairs>
  <TitlesOfParts>
    <vt:vector size="43" baseType="lpstr">
      <vt:lpstr>Summary</vt:lpstr>
      <vt:lpstr>Anx A</vt:lpstr>
      <vt:lpstr>Anx B</vt:lpstr>
      <vt:lpstr>Anx C </vt:lpstr>
      <vt:lpstr>Anx D</vt:lpstr>
      <vt:lpstr>Anx E</vt:lpstr>
      <vt:lpstr>Anx F Jul 25</vt:lpstr>
      <vt:lpstr>Anx G</vt:lpstr>
      <vt:lpstr>Anx J</vt:lpstr>
      <vt:lpstr>Anx K </vt:lpstr>
      <vt:lpstr>Anx H</vt:lpstr>
      <vt:lpstr>Sheet4</vt:lpstr>
      <vt:lpstr>Steel consumption </vt:lpstr>
      <vt:lpstr>Sheet1 (2)</vt:lpstr>
      <vt:lpstr>Sheet2</vt:lpstr>
      <vt:lpstr>Steel Detail</vt:lpstr>
      <vt:lpstr>Conc by B Plant</vt:lpstr>
      <vt:lpstr>Steel Summary</vt:lpstr>
      <vt:lpstr>Steel Consumption</vt:lpstr>
      <vt:lpstr>Anx L</vt:lpstr>
      <vt:lpstr>Anx M</vt:lpstr>
      <vt:lpstr>Sheet3</vt:lpstr>
      <vt:lpstr>Steel Consumption March 24</vt:lpstr>
      <vt:lpstr>Cement</vt:lpstr>
      <vt:lpstr> Rate Analysis A3 SRC</vt:lpstr>
      <vt:lpstr>Sheet1</vt:lpstr>
      <vt:lpstr> Rate Analysis A3 OPC</vt:lpstr>
      <vt:lpstr> Rate Analysis A2 OPC </vt:lpstr>
      <vt:lpstr> Rate Analysis A1 OPC </vt:lpstr>
      <vt:lpstr> Rate Analysis D1 OPC</vt:lpstr>
      <vt:lpstr> Rate Analysis D2 OPC</vt:lpstr>
      <vt:lpstr> Rate Analysis Class B</vt:lpstr>
      <vt:lpstr> Rate Analysis Lean</vt:lpstr>
      <vt:lpstr>'Anx C '!Print_Area</vt:lpstr>
      <vt:lpstr>'Anx D'!Print_Area</vt:lpstr>
      <vt:lpstr>'Anx E'!Print_Area</vt:lpstr>
      <vt:lpstr>'Anx F Jul 25'!Print_Area</vt:lpstr>
      <vt:lpstr>'Anx G'!Print_Area</vt:lpstr>
      <vt:lpstr>'Anx K '!Print_Area</vt:lpstr>
      <vt:lpstr>'Anx L'!Print_Area</vt:lpstr>
      <vt:lpstr>Summary!Print_Area</vt:lpstr>
      <vt:lpstr>'Anx C '!Print_Titles</vt:lpstr>
      <vt:lpstr>'Anx F Jul 25'!Print_Titles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Muhammad Talha</cp:lastModifiedBy>
  <cp:lastPrinted>2025-07-01T05:58:46Z</cp:lastPrinted>
  <dcterms:created xsi:type="dcterms:W3CDTF">2006-09-16T00:00:00Z</dcterms:created>
  <dcterms:modified xsi:type="dcterms:W3CDTF">2025-09-12T17:09:51Z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{B81947F7-AC8E-4D51-90CB-1A424FB2EDB8}</vt:lpwstr>
  </property>
  <property fmtid="{D5CDD505-2E9C-101B-9397-08002B2CF9AE}" pid="5" name="ICV">
    <vt:lpwstr>43061BD540E3417CA552DD42C5540480_12</vt:lpwstr>
  </property>
  <property fmtid="{D5CDD505-2E9C-101B-9397-08002B2CF9AE}" pid="6" name="KSOProductBuildVer">
    <vt:lpwstr>1033-12.2.0.20795</vt:lpwstr>
  </property>
</Properties>
</file>